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worksheets/sheet99.xml" ContentType="application/vnd.openxmlformats-officedocument.spreadsheetml.worksheet+xml"/>
  <Override PartName="/xl/worksheets/sheet100.xml" ContentType="application/vnd.openxmlformats-officedocument.spreadsheetml.worksheet+xml"/>
  <Override PartName="/xl/worksheets/sheet101.xml" ContentType="application/vnd.openxmlformats-officedocument.spreadsheetml.worksheet+xml"/>
  <Override PartName="/xl/worksheets/sheet102.xml" ContentType="application/vnd.openxmlformats-officedocument.spreadsheetml.worksheet+xml"/>
  <Override PartName="/xl/worksheets/sheet103.xml" ContentType="application/vnd.openxmlformats-officedocument.spreadsheetml.worksheet+xml"/>
  <Override PartName="/xl/worksheets/sheet104.xml" ContentType="application/vnd.openxmlformats-officedocument.spreadsheetml.worksheet+xml"/>
  <Override PartName="/xl/worksheets/sheet105.xml" ContentType="application/vnd.openxmlformats-officedocument.spreadsheetml.worksheet+xml"/>
  <Override PartName="/xl/worksheets/sheet106.xml" ContentType="application/vnd.openxmlformats-officedocument.spreadsheetml.worksheet+xml"/>
  <Override PartName="/xl/worksheets/sheet107.xml" ContentType="application/vnd.openxmlformats-officedocument.spreadsheetml.worksheet+xml"/>
  <Override PartName="/xl/worksheets/sheet108.xml" ContentType="application/vnd.openxmlformats-officedocument.spreadsheetml.worksheet+xml"/>
  <Override PartName="/xl/worksheets/sheet109.xml" ContentType="application/vnd.openxmlformats-officedocument.spreadsheetml.worksheet+xml"/>
  <Override PartName="/xl/worksheets/sheet110.xml" ContentType="application/vnd.openxmlformats-officedocument.spreadsheetml.worksheet+xml"/>
  <Override PartName="/xl/worksheets/sheet111.xml" ContentType="application/vnd.openxmlformats-officedocument.spreadsheetml.worksheet+xml"/>
  <Override PartName="/xl/worksheets/sheet112.xml" ContentType="application/vnd.openxmlformats-officedocument.spreadsheetml.worksheet+xml"/>
  <Override PartName="/xl/worksheets/sheet113.xml" ContentType="application/vnd.openxmlformats-officedocument.spreadsheetml.worksheet+xml"/>
  <Override PartName="/xl/worksheets/sheet114.xml" ContentType="application/vnd.openxmlformats-officedocument.spreadsheetml.worksheet+xml"/>
  <Override PartName="/xl/worksheets/sheet115.xml" ContentType="application/vnd.openxmlformats-officedocument.spreadsheetml.worksheet+xml"/>
  <Override PartName="/xl/worksheets/sheet116.xml" ContentType="application/vnd.openxmlformats-officedocument.spreadsheetml.worksheet+xml"/>
  <Override PartName="/xl/worksheets/sheet117.xml" ContentType="application/vnd.openxmlformats-officedocument.spreadsheetml.worksheet+xml"/>
  <Override PartName="/xl/worksheets/sheet118.xml" ContentType="application/vnd.openxmlformats-officedocument.spreadsheetml.worksheet+xml"/>
  <Override PartName="/xl/worksheets/sheet119.xml" ContentType="application/vnd.openxmlformats-officedocument.spreadsheetml.worksheet+xml"/>
  <Override PartName="/xl/worksheets/sheet120.xml" ContentType="application/vnd.openxmlformats-officedocument.spreadsheetml.worksheet+xml"/>
  <Override PartName="/xl/worksheets/sheet121.xml" ContentType="application/vnd.openxmlformats-officedocument.spreadsheetml.worksheet+xml"/>
  <Override PartName="/xl/worksheets/sheet122.xml" ContentType="application/vnd.openxmlformats-officedocument.spreadsheetml.worksheet+xml"/>
  <Override PartName="/xl/worksheets/sheet123.xml" ContentType="application/vnd.openxmlformats-officedocument.spreadsheetml.worksheet+xml"/>
  <Override PartName="/xl/worksheets/sheet124.xml" ContentType="application/vnd.openxmlformats-officedocument.spreadsheetml.worksheet+xml"/>
  <Override PartName="/xl/worksheets/sheet125.xml" ContentType="application/vnd.openxmlformats-officedocument.spreadsheetml.worksheet+xml"/>
  <Override PartName="/xl/worksheets/sheet126.xml" ContentType="application/vnd.openxmlformats-officedocument.spreadsheetml.worksheet+xml"/>
  <Override PartName="/xl/worksheets/sheet127.xml" ContentType="application/vnd.openxmlformats-officedocument.spreadsheetml.worksheet+xml"/>
  <Override PartName="/xl/worksheets/sheet128.xml" ContentType="application/vnd.openxmlformats-officedocument.spreadsheetml.worksheet+xml"/>
  <Override PartName="/xl/worksheets/sheet129.xml" ContentType="application/vnd.openxmlformats-officedocument.spreadsheetml.worksheet+xml"/>
  <Override PartName="/xl/worksheets/sheet130.xml" ContentType="application/vnd.openxmlformats-officedocument.spreadsheetml.worksheet+xml"/>
  <Override PartName="/xl/worksheets/sheet131.xml" ContentType="application/vnd.openxmlformats-officedocument.spreadsheetml.worksheet+xml"/>
  <Override PartName="/xl/worksheets/sheet132.xml" ContentType="application/vnd.openxmlformats-officedocument.spreadsheetml.worksheet+xml"/>
  <Override PartName="/xl/worksheets/sheet133.xml" ContentType="application/vnd.openxmlformats-officedocument.spreadsheetml.worksheet+xml"/>
  <Override PartName="/xl/worksheets/sheet134.xml" ContentType="application/vnd.openxmlformats-officedocument.spreadsheetml.worksheet+xml"/>
  <Override PartName="/xl/worksheets/sheet135.xml" ContentType="application/vnd.openxmlformats-officedocument.spreadsheetml.worksheet+xml"/>
  <Override PartName="/xl/worksheets/sheet136.xml" ContentType="application/vnd.openxmlformats-officedocument.spreadsheetml.worksheet+xml"/>
  <Override PartName="/xl/worksheets/sheet137.xml" ContentType="application/vnd.openxmlformats-officedocument.spreadsheetml.worksheet+xml"/>
  <Override PartName="/xl/worksheets/sheet138.xml" ContentType="application/vnd.openxmlformats-officedocument.spreadsheetml.worksheet+xml"/>
  <Override PartName="/xl/worksheets/sheet139.xml" ContentType="application/vnd.openxmlformats-officedocument.spreadsheetml.worksheet+xml"/>
  <Override PartName="/xl/worksheets/sheet140.xml" ContentType="application/vnd.openxmlformats-officedocument.spreadsheetml.worksheet+xml"/>
  <Override PartName="/xl/worksheets/sheet141.xml" ContentType="application/vnd.openxmlformats-officedocument.spreadsheetml.worksheet+xml"/>
  <Override PartName="/xl/worksheets/sheet142.xml" ContentType="application/vnd.openxmlformats-officedocument.spreadsheetml.worksheet+xml"/>
  <Override PartName="/xl/worksheets/sheet143.xml" ContentType="application/vnd.openxmlformats-officedocument.spreadsheetml.worksheet+xml"/>
  <Override PartName="/xl/worksheets/sheet144.xml" ContentType="application/vnd.openxmlformats-officedocument.spreadsheetml.worksheet+xml"/>
  <Override PartName="/xl/worksheets/sheet145.xml" ContentType="application/vnd.openxmlformats-officedocument.spreadsheetml.worksheet+xml"/>
  <Override PartName="/xl/worksheets/sheet146.xml" ContentType="application/vnd.openxmlformats-officedocument.spreadsheetml.worksheet+xml"/>
  <Override PartName="/xl/worksheets/sheet147.xml" ContentType="application/vnd.openxmlformats-officedocument.spreadsheetml.worksheet+xml"/>
  <Override PartName="/xl/worksheets/sheet148.xml" ContentType="application/vnd.openxmlformats-officedocument.spreadsheetml.worksheet+xml"/>
  <Override PartName="/xl/worksheets/sheet149.xml" ContentType="application/vnd.openxmlformats-officedocument.spreadsheetml.worksheet+xml"/>
  <Override PartName="/xl/worksheets/sheet150.xml" ContentType="application/vnd.openxmlformats-officedocument.spreadsheetml.worksheet+xml"/>
  <Override PartName="/xl/worksheets/sheet151.xml" ContentType="application/vnd.openxmlformats-officedocument.spreadsheetml.worksheet+xml"/>
  <Override PartName="/xl/worksheets/sheet152.xml" ContentType="application/vnd.openxmlformats-officedocument.spreadsheetml.worksheet+xml"/>
  <Override PartName="/xl/worksheets/sheet153.xml" ContentType="application/vnd.openxmlformats-officedocument.spreadsheetml.worksheet+xml"/>
  <Override PartName="/xl/worksheets/sheet154.xml" ContentType="application/vnd.openxmlformats-officedocument.spreadsheetml.worksheet+xml"/>
  <Override PartName="/xl/worksheets/sheet155.xml" ContentType="application/vnd.openxmlformats-officedocument.spreadsheetml.worksheet+xml"/>
  <Override PartName="/xl/worksheets/sheet156.xml" ContentType="application/vnd.openxmlformats-officedocument.spreadsheetml.worksheet+xml"/>
  <Override PartName="/xl/worksheets/sheet157.xml" ContentType="application/vnd.openxmlformats-officedocument.spreadsheetml.worksheet+xml"/>
  <Override PartName="/xl/worksheets/sheet158.xml" ContentType="application/vnd.openxmlformats-officedocument.spreadsheetml.worksheet+xml"/>
  <Override PartName="/xl/worksheets/sheet159.xml" ContentType="application/vnd.openxmlformats-officedocument.spreadsheetml.worksheet+xml"/>
  <Override PartName="/xl/worksheets/sheet160.xml" ContentType="application/vnd.openxmlformats-officedocument.spreadsheetml.worksheet+xml"/>
  <Override PartName="/xl/worksheets/sheet161.xml" ContentType="application/vnd.openxmlformats-officedocument.spreadsheetml.worksheet+xml"/>
  <Override PartName="/xl/worksheets/sheet162.xml" ContentType="application/vnd.openxmlformats-officedocument.spreadsheetml.worksheet+xml"/>
  <Override PartName="/xl/worksheets/sheet163.xml" ContentType="application/vnd.openxmlformats-officedocument.spreadsheetml.worksheet+xml"/>
  <Override PartName="/xl/worksheets/sheet164.xml" ContentType="application/vnd.openxmlformats-officedocument.spreadsheetml.worksheet+xml"/>
  <Override PartName="/xl/worksheets/sheet165.xml" ContentType="application/vnd.openxmlformats-officedocument.spreadsheetml.worksheet+xml"/>
  <Override PartName="/xl/worksheets/sheet166.xml" ContentType="application/vnd.openxmlformats-officedocument.spreadsheetml.worksheet+xml"/>
  <Override PartName="/xl/worksheets/sheet167.xml" ContentType="application/vnd.openxmlformats-officedocument.spreadsheetml.worksheet+xml"/>
  <Override PartName="/xl/worksheets/sheet168.xml" ContentType="application/vnd.openxmlformats-officedocument.spreadsheetml.worksheet+xml"/>
  <Override PartName="/xl/worksheets/sheet169.xml" ContentType="application/vnd.openxmlformats-officedocument.spreadsheetml.worksheet+xml"/>
  <Override PartName="/xl/worksheets/sheet170.xml" ContentType="application/vnd.openxmlformats-officedocument.spreadsheetml.worksheet+xml"/>
  <Override PartName="/xl/worksheets/sheet171.xml" ContentType="application/vnd.openxmlformats-officedocument.spreadsheetml.worksheet+xml"/>
  <Override PartName="/xl/worksheets/sheet172.xml" ContentType="application/vnd.openxmlformats-officedocument.spreadsheetml.worksheet+xml"/>
  <Override PartName="/xl/worksheets/sheet173.xml" ContentType="application/vnd.openxmlformats-officedocument.spreadsheetml.worksheet+xml"/>
  <Override PartName="/xl/worksheets/sheet174.xml" ContentType="application/vnd.openxmlformats-officedocument.spreadsheetml.worksheet+xml"/>
  <Override PartName="/xl/worksheets/sheet175.xml" ContentType="application/vnd.openxmlformats-officedocument.spreadsheetml.worksheet+xml"/>
  <Override PartName="/xl/worksheets/sheet176.xml" ContentType="application/vnd.openxmlformats-officedocument.spreadsheetml.worksheet+xml"/>
  <Override PartName="/xl/worksheets/sheet177.xml" ContentType="application/vnd.openxmlformats-officedocument.spreadsheetml.worksheet+xml"/>
  <Override PartName="/xl/worksheets/sheet178.xml" ContentType="application/vnd.openxmlformats-officedocument.spreadsheetml.worksheet+xml"/>
  <Override PartName="/xl/worksheets/sheet179.xml" ContentType="application/vnd.openxmlformats-officedocument.spreadsheetml.worksheet+xml"/>
  <Override PartName="/xl/worksheets/sheet180.xml" ContentType="application/vnd.openxmlformats-officedocument.spreadsheetml.worksheet+xml"/>
  <Override PartName="/xl/worksheets/sheet181.xml" ContentType="application/vnd.openxmlformats-officedocument.spreadsheetml.worksheet+xml"/>
  <Override PartName="/xl/worksheets/sheet182.xml" ContentType="application/vnd.openxmlformats-officedocument.spreadsheetml.worksheet+xml"/>
  <Override PartName="/xl/worksheets/sheet183.xml" ContentType="application/vnd.openxmlformats-officedocument.spreadsheetml.worksheet+xml"/>
  <Override PartName="/xl/worksheets/sheet184.xml" ContentType="application/vnd.openxmlformats-officedocument.spreadsheetml.worksheet+xml"/>
  <Override PartName="/xl/worksheets/sheet185.xml" ContentType="application/vnd.openxmlformats-officedocument.spreadsheetml.worksheet+xml"/>
  <Override PartName="/xl/worksheets/sheet186.xml" ContentType="application/vnd.openxmlformats-officedocument.spreadsheetml.worksheet+xml"/>
  <Override PartName="/xl/worksheets/sheet187.xml" ContentType="application/vnd.openxmlformats-officedocument.spreadsheetml.worksheet+xml"/>
  <Override PartName="/xl/worksheets/sheet188.xml" ContentType="application/vnd.openxmlformats-officedocument.spreadsheetml.worksheet+xml"/>
  <Override PartName="/xl/worksheets/sheet189.xml" ContentType="application/vnd.openxmlformats-officedocument.spreadsheetml.worksheet+xml"/>
  <Override PartName="/xl/worksheets/sheet190.xml" ContentType="application/vnd.openxmlformats-officedocument.spreadsheetml.worksheet+xml"/>
  <Override PartName="/xl/worksheets/sheet191.xml" ContentType="application/vnd.openxmlformats-officedocument.spreadsheetml.worksheet+xml"/>
  <Override PartName="/xl/worksheets/sheet192.xml" ContentType="application/vnd.openxmlformats-officedocument.spreadsheetml.worksheet+xml"/>
  <Override PartName="/xl/worksheets/sheet193.xml" ContentType="application/vnd.openxmlformats-officedocument.spreadsheetml.worksheet+xml"/>
  <Override PartName="/xl/worksheets/sheet194.xml" ContentType="application/vnd.openxmlformats-officedocument.spreadsheetml.worksheet+xml"/>
  <Override PartName="/xl/worksheets/sheet195.xml" ContentType="application/vnd.openxmlformats-officedocument.spreadsheetml.worksheet+xml"/>
  <Override PartName="/xl/worksheets/sheet196.xml" ContentType="application/vnd.openxmlformats-officedocument.spreadsheetml.worksheet+xml"/>
  <Override PartName="/xl/worksheets/sheet197.xml" ContentType="application/vnd.openxmlformats-officedocument.spreadsheetml.worksheet+xml"/>
  <Override PartName="/xl/worksheets/sheet198.xml" ContentType="application/vnd.openxmlformats-officedocument.spreadsheetml.worksheet+xml"/>
  <Override PartName="/xl/worksheets/sheet199.xml" ContentType="application/vnd.openxmlformats-officedocument.spreadsheetml.worksheet+xml"/>
  <Override PartName="/xl/worksheets/sheet200.xml" ContentType="application/vnd.openxmlformats-officedocument.spreadsheetml.worksheet+xml"/>
  <Override PartName="/xl/worksheets/sheet201.xml" ContentType="application/vnd.openxmlformats-officedocument.spreadsheetml.worksheet+xml"/>
  <Override PartName="/xl/worksheets/sheet202.xml" ContentType="application/vnd.openxmlformats-officedocument.spreadsheetml.worksheet+xml"/>
  <Override PartName="/xl/worksheets/sheet203.xml" ContentType="application/vnd.openxmlformats-officedocument.spreadsheetml.worksheet+xml"/>
  <Override PartName="/xl/worksheets/sheet204.xml" ContentType="application/vnd.openxmlformats-officedocument.spreadsheetml.worksheet+xml"/>
  <Override PartName="/xl/worksheets/sheet205.xml" ContentType="application/vnd.openxmlformats-officedocument.spreadsheetml.worksheet+xml"/>
  <Override PartName="/xl/worksheets/sheet206.xml" ContentType="application/vnd.openxmlformats-officedocument.spreadsheetml.worksheet+xml"/>
  <Override PartName="/xl/worksheets/sheet207.xml" ContentType="application/vnd.openxmlformats-officedocument.spreadsheetml.worksheet+xml"/>
  <Override PartName="/xl/worksheets/sheet208.xml" ContentType="application/vnd.openxmlformats-officedocument.spreadsheetml.worksheet+xml"/>
  <Override PartName="/xl/worksheets/sheet209.xml" ContentType="application/vnd.openxmlformats-officedocument.spreadsheetml.worksheet+xml"/>
  <Override PartName="/xl/worksheets/sheet210.xml" ContentType="application/vnd.openxmlformats-officedocument.spreadsheetml.worksheet+xml"/>
  <Override PartName="/xl/worksheets/sheet211.xml" ContentType="application/vnd.openxmlformats-officedocument.spreadsheetml.worksheet+xml"/>
  <Override PartName="/xl/worksheets/sheet212.xml" ContentType="application/vnd.openxmlformats-officedocument.spreadsheetml.worksheet+xml"/>
  <Override PartName="/xl/worksheets/sheet213.xml" ContentType="application/vnd.openxmlformats-officedocument.spreadsheetml.worksheet+xml"/>
  <Override PartName="/xl/worksheets/sheet214.xml" ContentType="application/vnd.openxmlformats-officedocument.spreadsheetml.worksheet+xml"/>
  <Override PartName="/xl/worksheets/sheet215.xml" ContentType="application/vnd.openxmlformats-officedocument.spreadsheetml.worksheet+xml"/>
  <Override PartName="/xl/worksheets/sheet216.xml" ContentType="application/vnd.openxmlformats-officedocument.spreadsheetml.worksheet+xml"/>
  <Override PartName="/xl/worksheets/sheet217.xml" ContentType="application/vnd.openxmlformats-officedocument.spreadsheetml.worksheet+xml"/>
  <Override PartName="/xl/worksheets/sheet218.xml" ContentType="application/vnd.openxmlformats-officedocument.spreadsheetml.worksheet+xml"/>
  <Override PartName="/xl/worksheets/sheet219.xml" ContentType="application/vnd.openxmlformats-officedocument.spreadsheetml.worksheet+xml"/>
  <Override PartName="/xl/worksheets/sheet220.xml" ContentType="application/vnd.openxmlformats-officedocument.spreadsheetml.worksheet+xml"/>
  <Override PartName="/xl/worksheets/sheet221.xml" ContentType="application/vnd.openxmlformats-officedocument.spreadsheetml.worksheet+xml"/>
  <Override PartName="/xl/worksheets/sheet222.xml" ContentType="application/vnd.openxmlformats-officedocument.spreadsheetml.worksheet+xml"/>
  <Override PartName="/xl/worksheets/sheet223.xml" ContentType="application/vnd.openxmlformats-officedocument.spreadsheetml.worksheet+xml"/>
  <Override PartName="/xl/worksheets/sheet224.xml" ContentType="application/vnd.openxmlformats-officedocument.spreadsheetml.worksheet+xml"/>
  <Override PartName="/xl/worksheets/sheet225.xml" ContentType="application/vnd.openxmlformats-officedocument.spreadsheetml.worksheet+xml"/>
  <Override PartName="/xl/worksheets/sheet226.xml" ContentType="application/vnd.openxmlformats-officedocument.spreadsheetml.worksheet+xml"/>
  <Override PartName="/xl/worksheets/sheet227.xml" ContentType="application/vnd.openxmlformats-officedocument.spreadsheetml.worksheet+xml"/>
  <Override PartName="/xl/worksheets/sheet228.xml" ContentType="application/vnd.openxmlformats-officedocument.spreadsheetml.worksheet+xml"/>
  <Override PartName="/xl/worksheets/sheet229.xml" ContentType="application/vnd.openxmlformats-officedocument.spreadsheetml.worksheet+xml"/>
  <Override PartName="/xl/worksheets/sheet230.xml" ContentType="application/vnd.openxmlformats-officedocument.spreadsheetml.worksheet+xml"/>
  <Override PartName="/xl/worksheets/sheet231.xml" ContentType="application/vnd.openxmlformats-officedocument.spreadsheetml.worksheet+xml"/>
  <Override PartName="/xl/worksheets/sheet232.xml" ContentType="application/vnd.openxmlformats-officedocument.spreadsheetml.worksheet+xml"/>
  <Override PartName="/xl/worksheets/sheet233.xml" ContentType="application/vnd.openxmlformats-officedocument.spreadsheetml.worksheet+xml"/>
  <Override PartName="/xl/worksheets/sheet234.xml" ContentType="application/vnd.openxmlformats-officedocument.spreadsheetml.worksheet+xml"/>
  <Override PartName="/xl/worksheets/sheet235.xml" ContentType="application/vnd.openxmlformats-officedocument.spreadsheetml.worksheet+xml"/>
  <Override PartName="/xl/worksheets/sheet236.xml" ContentType="application/vnd.openxmlformats-officedocument.spreadsheetml.worksheet+xml"/>
  <Override PartName="/xl/worksheets/sheet237.xml" ContentType="application/vnd.openxmlformats-officedocument.spreadsheetml.worksheet+xml"/>
  <Override PartName="/xl/worksheets/sheet238.xml" ContentType="application/vnd.openxmlformats-officedocument.spreadsheetml.worksheet+xml"/>
  <Override PartName="/xl/worksheets/sheet239.xml" ContentType="application/vnd.openxmlformats-officedocument.spreadsheetml.worksheet+xml"/>
  <Override PartName="/xl/worksheets/sheet240.xml" ContentType="application/vnd.openxmlformats-officedocument.spreadsheetml.worksheet+xml"/>
  <Override PartName="/xl/worksheets/sheet241.xml" ContentType="application/vnd.openxmlformats-officedocument.spreadsheetml.worksheet+xml"/>
  <Override PartName="/xl/worksheets/sheet242.xml" ContentType="application/vnd.openxmlformats-officedocument.spreadsheetml.worksheet+xml"/>
  <Override PartName="/xl/worksheets/sheet243.xml" ContentType="application/vnd.openxmlformats-officedocument.spreadsheetml.worksheet+xml"/>
  <Override PartName="/xl/worksheets/sheet244.xml" ContentType="application/vnd.openxmlformats-officedocument.spreadsheetml.worksheet+xml"/>
  <Override PartName="/xl/worksheets/sheet245.xml" ContentType="application/vnd.openxmlformats-officedocument.spreadsheetml.worksheet+xml"/>
  <Override PartName="/xl/worksheets/sheet246.xml" ContentType="application/vnd.openxmlformats-officedocument.spreadsheetml.worksheet+xml"/>
  <Override PartName="/xl/worksheets/sheet247.xml" ContentType="application/vnd.openxmlformats-officedocument.spreadsheetml.worksheet+xml"/>
  <Override PartName="/xl/worksheets/sheet248.xml" ContentType="application/vnd.openxmlformats-officedocument.spreadsheetml.worksheet+xml"/>
  <Override PartName="/xl/worksheets/sheet249.xml" ContentType="application/vnd.openxmlformats-officedocument.spreadsheetml.worksheet+xml"/>
  <Override PartName="/xl/worksheets/sheet250.xml" ContentType="application/vnd.openxmlformats-officedocument.spreadsheetml.worksheet+xml"/>
  <Override PartName="/xl/worksheets/sheet251.xml" ContentType="application/vnd.openxmlformats-officedocument.spreadsheetml.worksheet+xml"/>
  <Override PartName="/xl/worksheets/sheet252.xml" ContentType="application/vnd.openxmlformats-officedocument.spreadsheetml.worksheet+xml"/>
  <Override PartName="/xl/worksheets/sheet253.xml" ContentType="application/vnd.openxmlformats-officedocument.spreadsheetml.worksheet+xml"/>
  <Override PartName="/xl/worksheets/sheet254.xml" ContentType="application/vnd.openxmlformats-officedocument.spreadsheetml.worksheet+xml"/>
  <Override PartName="/xl/worksheets/sheet255.xml" ContentType="application/vnd.openxmlformats-officedocument.spreadsheetml.worksheet+xml"/>
  <Override PartName="/xl/worksheets/sheet256.xml" ContentType="application/vnd.openxmlformats-officedocument.spreadsheetml.worksheet+xml"/>
  <Override PartName="/xl/worksheets/sheet257.xml" ContentType="application/vnd.openxmlformats-officedocument.spreadsheetml.worksheet+xml"/>
  <Override PartName="/xl/worksheets/sheet258.xml" ContentType="application/vnd.openxmlformats-officedocument.spreadsheetml.worksheet+xml"/>
  <Override PartName="/xl/worksheets/sheet259.xml" ContentType="application/vnd.openxmlformats-officedocument.spreadsheetml.worksheet+xml"/>
  <Override PartName="/xl/worksheets/sheet260.xml" ContentType="application/vnd.openxmlformats-officedocument.spreadsheetml.worksheet+xml"/>
  <Override PartName="/xl/worksheets/sheet261.xml" ContentType="application/vnd.openxmlformats-officedocument.spreadsheetml.worksheet+xml"/>
  <Override PartName="/xl/worksheets/sheet262.xml" ContentType="application/vnd.openxmlformats-officedocument.spreadsheetml.worksheet+xml"/>
  <Override PartName="/xl/worksheets/sheet263.xml" ContentType="application/vnd.openxmlformats-officedocument.spreadsheetml.worksheet+xml"/>
  <Override PartName="/xl/worksheets/sheet264.xml" ContentType="application/vnd.openxmlformats-officedocument.spreadsheetml.worksheet+xml"/>
  <Override PartName="/xl/worksheets/sheet265.xml" ContentType="application/vnd.openxmlformats-officedocument.spreadsheetml.worksheet+xml"/>
  <Override PartName="/xl/worksheets/sheet266.xml" ContentType="application/vnd.openxmlformats-officedocument.spreadsheetml.worksheet+xml"/>
  <Override PartName="/xl/worksheets/sheet267.xml" ContentType="application/vnd.openxmlformats-officedocument.spreadsheetml.worksheet+xml"/>
  <Override PartName="/xl/worksheets/sheet268.xml" ContentType="application/vnd.openxmlformats-officedocument.spreadsheetml.worksheet+xml"/>
  <Override PartName="/xl/worksheets/sheet269.xml" ContentType="application/vnd.openxmlformats-officedocument.spreadsheetml.worksheet+xml"/>
  <Override PartName="/xl/worksheets/sheet270.xml" ContentType="application/vnd.openxmlformats-officedocument.spreadsheetml.worksheet+xml"/>
  <Override PartName="/xl/worksheets/sheet271.xml" ContentType="application/vnd.openxmlformats-officedocument.spreadsheetml.worksheet+xml"/>
  <Override PartName="/xl/worksheets/sheet272.xml" ContentType="application/vnd.openxmlformats-officedocument.spreadsheetml.worksheet+xml"/>
  <Override PartName="/xl/worksheets/sheet273.xml" ContentType="application/vnd.openxmlformats-officedocument.spreadsheetml.worksheet+xml"/>
  <Override PartName="/xl/worksheets/sheet274.xml" ContentType="application/vnd.openxmlformats-officedocument.spreadsheetml.worksheet+xml"/>
  <Override PartName="/xl/worksheets/sheet275.xml" ContentType="application/vnd.openxmlformats-officedocument.spreadsheetml.worksheet+xml"/>
  <Override PartName="/xl/worksheets/sheet276.xml" ContentType="application/vnd.openxmlformats-officedocument.spreadsheetml.worksheet+xml"/>
  <Override PartName="/xl/worksheets/sheet277.xml" ContentType="application/vnd.openxmlformats-officedocument.spreadsheetml.worksheet+xml"/>
  <Override PartName="/xl/worksheets/sheet278.xml" ContentType="application/vnd.openxmlformats-officedocument.spreadsheetml.worksheet+xml"/>
  <Override PartName="/xl/worksheets/sheet279.xml" ContentType="application/vnd.openxmlformats-officedocument.spreadsheetml.worksheet+xml"/>
  <Override PartName="/xl/worksheets/sheet280.xml" ContentType="application/vnd.openxmlformats-officedocument.spreadsheetml.worksheet+xml"/>
  <Override PartName="/xl/worksheets/sheet281.xml" ContentType="application/vnd.openxmlformats-officedocument.spreadsheetml.worksheet+xml"/>
  <Override PartName="/xl/worksheets/sheet282.xml" ContentType="application/vnd.openxmlformats-officedocument.spreadsheetml.worksheet+xml"/>
  <Override PartName="/xl/worksheets/sheet283.xml" ContentType="application/vnd.openxmlformats-officedocument.spreadsheetml.worksheet+xml"/>
  <Override PartName="/xl/worksheets/sheet284.xml" ContentType="application/vnd.openxmlformats-officedocument.spreadsheetml.worksheet+xml"/>
  <Override PartName="/xl/worksheets/sheet285.xml" ContentType="application/vnd.openxmlformats-officedocument.spreadsheetml.worksheet+xml"/>
  <Override PartName="/xl/worksheets/sheet286.xml" ContentType="application/vnd.openxmlformats-officedocument.spreadsheetml.worksheet+xml"/>
  <Override PartName="/xl/worksheets/sheet287.xml" ContentType="application/vnd.openxmlformats-officedocument.spreadsheetml.worksheet+xml"/>
  <Override PartName="/xl/worksheets/sheet288.xml" ContentType="application/vnd.openxmlformats-officedocument.spreadsheetml.worksheet+xml"/>
  <Override PartName="/xl/worksheets/sheet289.xml" ContentType="application/vnd.openxmlformats-officedocument.spreadsheetml.worksheet+xml"/>
  <Override PartName="/xl/worksheets/sheet290.xml" ContentType="application/vnd.openxmlformats-officedocument.spreadsheetml.worksheet+xml"/>
  <Override PartName="/xl/worksheets/sheet291.xml" ContentType="application/vnd.openxmlformats-officedocument.spreadsheetml.worksheet+xml"/>
  <Override PartName="/xl/worksheets/sheet292.xml" ContentType="application/vnd.openxmlformats-officedocument.spreadsheetml.worksheet+xml"/>
  <Override PartName="/xl/worksheets/sheet293.xml" ContentType="application/vnd.openxmlformats-officedocument.spreadsheetml.worksheet+xml"/>
  <Override PartName="/xl/worksheets/sheet294.xml" ContentType="application/vnd.openxmlformats-officedocument.spreadsheetml.worksheet+xml"/>
  <Override PartName="/xl/worksheets/sheet295.xml" ContentType="application/vnd.openxmlformats-officedocument.spreadsheetml.worksheet+xml"/>
  <Override PartName="/xl/worksheets/sheet296.xml" ContentType="application/vnd.openxmlformats-officedocument.spreadsheetml.worksheet+xml"/>
  <Override PartName="/xl/worksheets/sheet297.xml" ContentType="application/vnd.openxmlformats-officedocument.spreadsheetml.worksheet+xml"/>
  <Override PartName="/xl/worksheets/sheet298.xml" ContentType="application/vnd.openxmlformats-officedocument.spreadsheetml.worksheet+xml"/>
  <Override PartName="/xl/worksheets/sheet299.xml" ContentType="application/vnd.openxmlformats-officedocument.spreadsheetml.worksheet+xml"/>
  <Override PartName="/xl/worksheets/sheet300.xml" ContentType="application/vnd.openxmlformats-officedocument.spreadsheetml.worksheet+xml"/>
  <Override PartName="/xl/worksheets/sheet301.xml" ContentType="application/vnd.openxmlformats-officedocument.spreadsheetml.worksheet+xml"/>
  <Override PartName="/xl/worksheets/sheet302.xml" ContentType="application/vnd.openxmlformats-officedocument.spreadsheetml.worksheet+xml"/>
  <Override PartName="/xl/worksheets/sheet303.xml" ContentType="application/vnd.openxmlformats-officedocument.spreadsheetml.worksheet+xml"/>
  <Override PartName="/xl/worksheets/sheet304.xml" ContentType="application/vnd.openxmlformats-officedocument.spreadsheetml.worksheet+xml"/>
  <Override PartName="/xl/worksheets/sheet305.xml" ContentType="application/vnd.openxmlformats-officedocument.spreadsheetml.worksheet+xml"/>
  <Override PartName="/xl/worksheets/sheet306.xml" ContentType="application/vnd.openxmlformats-officedocument.spreadsheetml.worksheet+xml"/>
  <Override PartName="/xl/worksheets/sheet307.xml" ContentType="application/vnd.openxmlformats-officedocument.spreadsheetml.worksheet+xml"/>
  <Override PartName="/xl/worksheets/sheet308.xml" ContentType="application/vnd.openxmlformats-officedocument.spreadsheetml.worksheet+xml"/>
  <Override PartName="/xl/worksheets/sheet309.xml" ContentType="application/vnd.openxmlformats-officedocument.spreadsheetml.worksheet+xml"/>
  <Override PartName="/xl/worksheets/sheet310.xml" ContentType="application/vnd.openxmlformats-officedocument.spreadsheetml.worksheet+xml"/>
  <Override PartName="/xl/worksheets/sheet311.xml" ContentType="application/vnd.openxmlformats-officedocument.spreadsheetml.worksheet+xml"/>
  <Override PartName="/xl/worksheets/sheet312.xml" ContentType="application/vnd.openxmlformats-officedocument.spreadsheetml.worksheet+xml"/>
  <Override PartName="/xl/worksheets/sheet313.xml" ContentType="application/vnd.openxmlformats-officedocument.spreadsheetml.worksheet+xml"/>
  <Override PartName="/xl/worksheets/sheet314.xml" ContentType="application/vnd.openxmlformats-officedocument.spreadsheetml.worksheet+xml"/>
  <Override PartName="/xl/worksheets/sheet315.xml" ContentType="application/vnd.openxmlformats-officedocument.spreadsheetml.worksheet+xml"/>
  <Override PartName="/xl/worksheets/sheet316.xml" ContentType="application/vnd.openxmlformats-officedocument.spreadsheetml.worksheet+xml"/>
  <Override PartName="/xl/worksheets/sheet317.xml" ContentType="application/vnd.openxmlformats-officedocument.spreadsheetml.worksheet+xml"/>
  <Override PartName="/xl/worksheets/sheet318.xml" ContentType="application/vnd.openxmlformats-officedocument.spreadsheetml.worksheet+xml"/>
  <Override PartName="/xl/worksheets/sheet319.xml" ContentType="application/vnd.openxmlformats-officedocument.spreadsheetml.worksheet+xml"/>
  <Override PartName="/xl/worksheets/sheet320.xml" ContentType="application/vnd.openxmlformats-officedocument.spreadsheetml.worksheet+xml"/>
  <Override PartName="/xl/worksheets/sheet321.xml" ContentType="application/vnd.openxmlformats-officedocument.spreadsheetml.worksheet+xml"/>
  <Override PartName="/xl/worksheets/sheet322.xml" ContentType="application/vnd.openxmlformats-officedocument.spreadsheetml.worksheet+xml"/>
  <Override PartName="/xl/worksheets/sheet323.xml" ContentType="application/vnd.openxmlformats-officedocument.spreadsheetml.worksheet+xml"/>
  <Override PartName="/xl/worksheets/sheet324.xml" ContentType="application/vnd.openxmlformats-officedocument.spreadsheetml.worksheet+xml"/>
  <Override PartName="/xl/worksheets/sheet325.xml" ContentType="application/vnd.openxmlformats-officedocument.spreadsheetml.worksheet+xml"/>
  <Override PartName="/xl/worksheets/sheet326.xml" ContentType="application/vnd.openxmlformats-officedocument.spreadsheetml.worksheet+xml"/>
  <Override PartName="/xl/worksheets/sheet327.xml" ContentType="application/vnd.openxmlformats-officedocument.spreadsheetml.worksheet+xml"/>
  <Override PartName="/xl/worksheets/sheet328.xml" ContentType="application/vnd.openxmlformats-officedocument.spreadsheetml.worksheet+xml"/>
  <Override PartName="/xl/worksheets/sheet329.xml" ContentType="application/vnd.openxmlformats-officedocument.spreadsheetml.worksheet+xml"/>
  <Override PartName="/xl/worksheets/sheet330.xml" ContentType="application/vnd.openxmlformats-officedocument.spreadsheetml.worksheet+xml"/>
  <Override PartName="/xl/worksheets/sheet331.xml" ContentType="application/vnd.openxmlformats-officedocument.spreadsheetml.worksheet+xml"/>
  <Override PartName="/xl/worksheets/sheet332.xml" ContentType="application/vnd.openxmlformats-officedocument.spreadsheetml.worksheet+xml"/>
  <Override PartName="/xl/worksheets/sheet333.xml" ContentType="application/vnd.openxmlformats-officedocument.spreadsheetml.worksheet+xml"/>
  <Override PartName="/xl/worksheets/sheet334.xml" ContentType="application/vnd.openxmlformats-officedocument.spreadsheetml.worksheet+xml"/>
  <Override PartName="/xl/worksheets/sheet335.xml" ContentType="application/vnd.openxmlformats-officedocument.spreadsheetml.worksheet+xml"/>
  <Override PartName="/xl/worksheets/sheet336.xml" ContentType="application/vnd.openxmlformats-officedocument.spreadsheetml.worksheet+xml"/>
  <Override PartName="/xl/worksheets/sheet337.xml" ContentType="application/vnd.openxmlformats-officedocument.spreadsheetml.worksheet+xml"/>
  <Override PartName="/xl/worksheets/sheet338.xml" ContentType="application/vnd.openxmlformats-officedocument.spreadsheetml.worksheet+xml"/>
  <Override PartName="/xl/worksheets/sheet339.xml" ContentType="application/vnd.openxmlformats-officedocument.spreadsheetml.worksheet+xml"/>
  <Override PartName="/xl/worksheets/sheet340.xml" ContentType="application/vnd.openxmlformats-officedocument.spreadsheetml.worksheet+xml"/>
  <Override PartName="/xl/worksheets/sheet341.xml" ContentType="application/vnd.openxmlformats-officedocument.spreadsheetml.worksheet+xml"/>
  <Override PartName="/xl/worksheets/sheet342.xml" ContentType="application/vnd.openxmlformats-officedocument.spreadsheetml.worksheet+xml"/>
  <Override PartName="/xl/worksheets/sheet343.xml" ContentType="application/vnd.openxmlformats-officedocument.spreadsheetml.worksheet+xml"/>
  <Override PartName="/xl/worksheets/sheet344.xml" ContentType="application/vnd.openxmlformats-officedocument.spreadsheetml.worksheet+xml"/>
  <Override PartName="/xl/worksheets/sheet345.xml" ContentType="application/vnd.openxmlformats-officedocument.spreadsheetml.worksheet+xml"/>
  <Override PartName="/xl/worksheets/sheet346.xml" ContentType="application/vnd.openxmlformats-officedocument.spreadsheetml.worksheet+xml"/>
  <Override PartName="/xl/worksheets/sheet347.xml" ContentType="application/vnd.openxmlformats-officedocument.spreadsheetml.worksheet+xml"/>
  <Override PartName="/xl/worksheets/sheet348.xml" ContentType="application/vnd.openxmlformats-officedocument.spreadsheetml.worksheet+xml"/>
  <Override PartName="/xl/worksheets/sheet349.xml" ContentType="application/vnd.openxmlformats-officedocument.spreadsheetml.worksheet+xml"/>
  <Override PartName="/xl/worksheets/sheet350.xml" ContentType="application/vnd.openxmlformats-officedocument.spreadsheetml.worksheet+xml"/>
  <Override PartName="/xl/worksheets/sheet351.xml" ContentType="application/vnd.openxmlformats-officedocument.spreadsheetml.worksheet+xml"/>
  <Override PartName="/xl/worksheets/sheet352.xml" ContentType="application/vnd.openxmlformats-officedocument.spreadsheetml.worksheet+xml"/>
  <Override PartName="/xl/worksheets/sheet353.xml" ContentType="application/vnd.openxmlformats-officedocument.spreadsheetml.worksheet+xml"/>
  <Override PartName="/xl/worksheets/sheet354.xml" ContentType="application/vnd.openxmlformats-officedocument.spreadsheetml.worksheet+xml"/>
  <Override PartName="/xl/worksheets/sheet355.xml" ContentType="application/vnd.openxmlformats-officedocument.spreadsheetml.worksheet+xml"/>
  <Override PartName="/xl/worksheets/sheet356.xml" ContentType="application/vnd.openxmlformats-officedocument.spreadsheetml.worksheet+xml"/>
  <Override PartName="/xl/worksheets/sheet357.xml" ContentType="application/vnd.openxmlformats-officedocument.spreadsheetml.worksheet+xml"/>
  <Override PartName="/xl/worksheets/sheet358.xml" ContentType="application/vnd.openxmlformats-officedocument.spreadsheetml.worksheet+xml"/>
  <Override PartName="/xl/worksheets/sheet359.xml" ContentType="application/vnd.openxmlformats-officedocument.spreadsheetml.worksheet+xml"/>
  <Override PartName="/xl/worksheets/sheet360.xml" ContentType="application/vnd.openxmlformats-officedocument.spreadsheetml.worksheet+xml"/>
  <Override PartName="/xl/worksheets/sheet361.xml" ContentType="application/vnd.openxmlformats-officedocument.spreadsheetml.worksheet+xml"/>
  <Override PartName="/xl/worksheets/sheet362.xml" ContentType="application/vnd.openxmlformats-officedocument.spreadsheetml.worksheet+xml"/>
  <Override PartName="/xl/worksheets/sheet363.xml" ContentType="application/vnd.openxmlformats-officedocument.spreadsheetml.worksheet+xml"/>
  <Override PartName="/xl/worksheets/sheet364.xml" ContentType="application/vnd.openxmlformats-officedocument.spreadsheetml.worksheet+xml"/>
  <Override PartName="/xl/worksheets/sheet36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drawings/drawing65.xml" ContentType="application/vnd.openxmlformats-officedocument.drawing+xml"/>
  <Override PartName="/xl/drawings/drawing66.xml" ContentType="application/vnd.openxmlformats-officedocument.drawing+xml"/>
  <Override PartName="/xl/drawings/drawing67.xml" ContentType="application/vnd.openxmlformats-officedocument.drawing+xml"/>
  <Override PartName="/xl/drawings/drawing68.xml" ContentType="application/vnd.openxmlformats-officedocument.drawing+xml"/>
  <Override PartName="/xl/drawings/drawing69.xml" ContentType="application/vnd.openxmlformats-officedocument.drawing+xml"/>
  <Override PartName="/xl/drawings/drawing70.xml" ContentType="application/vnd.openxmlformats-officedocument.drawing+xml"/>
  <Override PartName="/xl/drawings/drawing71.xml" ContentType="application/vnd.openxmlformats-officedocument.drawing+xml"/>
  <Override PartName="/xl/drawings/drawing72.xml" ContentType="application/vnd.openxmlformats-officedocument.drawing+xml"/>
  <Override PartName="/xl/drawings/drawing73.xml" ContentType="application/vnd.openxmlformats-officedocument.drawing+xml"/>
  <Override PartName="/xl/drawings/drawing74.xml" ContentType="application/vnd.openxmlformats-officedocument.drawing+xml"/>
  <Override PartName="/xl/drawings/drawing75.xml" ContentType="application/vnd.openxmlformats-officedocument.drawing+xml"/>
  <Override PartName="/xl/drawings/drawing76.xml" ContentType="application/vnd.openxmlformats-officedocument.drawing+xml"/>
  <Override PartName="/xl/drawings/drawing77.xml" ContentType="application/vnd.openxmlformats-officedocument.drawing+xml"/>
  <Override PartName="/xl/drawings/drawing78.xml" ContentType="application/vnd.openxmlformats-officedocument.drawing+xml"/>
  <Override PartName="/xl/drawings/drawing79.xml" ContentType="application/vnd.openxmlformats-officedocument.drawing+xml"/>
  <Override PartName="/xl/drawings/drawing80.xml" ContentType="application/vnd.openxmlformats-officedocument.drawing+xml"/>
  <Override PartName="/xl/drawings/drawing81.xml" ContentType="application/vnd.openxmlformats-officedocument.drawing+xml"/>
  <Override PartName="/xl/drawings/drawing82.xml" ContentType="application/vnd.openxmlformats-officedocument.drawing+xml"/>
  <Override PartName="/xl/drawings/drawing83.xml" ContentType="application/vnd.openxmlformats-officedocument.drawing+xml"/>
  <Override PartName="/xl/drawings/drawing84.xml" ContentType="application/vnd.openxmlformats-officedocument.drawing+xml"/>
  <Override PartName="/xl/drawings/drawing85.xml" ContentType="application/vnd.openxmlformats-officedocument.drawing+xml"/>
  <Override PartName="/xl/drawings/drawing86.xml" ContentType="application/vnd.openxmlformats-officedocument.drawing+xml"/>
  <Override PartName="/xl/drawings/drawing87.xml" ContentType="application/vnd.openxmlformats-officedocument.drawing+xml"/>
  <Override PartName="/xl/drawings/drawing88.xml" ContentType="application/vnd.openxmlformats-officedocument.drawing+xml"/>
  <Override PartName="/xl/drawings/drawing89.xml" ContentType="application/vnd.openxmlformats-officedocument.drawing+xml"/>
  <Override PartName="/xl/drawings/drawing90.xml" ContentType="application/vnd.openxmlformats-officedocument.drawing+xml"/>
  <Override PartName="/xl/drawings/drawing91.xml" ContentType="application/vnd.openxmlformats-officedocument.drawing+xml"/>
  <Override PartName="/xl/drawings/drawing92.xml" ContentType="application/vnd.openxmlformats-officedocument.drawing+xml"/>
  <Override PartName="/xl/drawings/drawing93.xml" ContentType="application/vnd.openxmlformats-officedocument.drawing+xml"/>
  <Override PartName="/xl/drawings/drawing94.xml" ContentType="application/vnd.openxmlformats-officedocument.drawing+xml"/>
  <Override PartName="/xl/drawings/drawing95.xml" ContentType="application/vnd.openxmlformats-officedocument.drawing+xml"/>
  <Override PartName="/xl/drawings/drawing96.xml" ContentType="application/vnd.openxmlformats-officedocument.drawing+xml"/>
  <Override PartName="/xl/drawings/drawing97.xml" ContentType="application/vnd.openxmlformats-officedocument.drawing+xml"/>
  <Override PartName="/xl/drawings/drawing98.xml" ContentType="application/vnd.openxmlformats-officedocument.drawing+xml"/>
  <Override PartName="/xl/drawings/drawing99.xml" ContentType="application/vnd.openxmlformats-officedocument.drawing+xml"/>
  <Override PartName="/xl/drawings/drawing100.xml" ContentType="application/vnd.openxmlformats-officedocument.drawing+xml"/>
  <Override PartName="/xl/drawings/drawing101.xml" ContentType="application/vnd.openxmlformats-officedocument.drawing+xml"/>
  <Override PartName="/xl/drawings/drawing102.xml" ContentType="application/vnd.openxmlformats-officedocument.drawing+xml"/>
  <Override PartName="/xl/drawings/drawing103.xml" ContentType="application/vnd.openxmlformats-officedocument.drawing+xml"/>
  <Override PartName="/xl/drawings/drawing104.xml" ContentType="application/vnd.openxmlformats-officedocument.drawing+xml"/>
  <Override PartName="/xl/drawings/drawing105.xml" ContentType="application/vnd.openxmlformats-officedocument.drawing+xml"/>
  <Override PartName="/xl/drawings/drawing106.xml" ContentType="application/vnd.openxmlformats-officedocument.drawing+xml"/>
  <Override PartName="/xl/drawings/drawing107.xml" ContentType="application/vnd.openxmlformats-officedocument.drawing+xml"/>
  <Override PartName="/xl/drawings/drawing108.xml" ContentType="application/vnd.openxmlformats-officedocument.drawing+xml"/>
  <Override PartName="/xl/drawings/drawing109.xml" ContentType="application/vnd.openxmlformats-officedocument.drawing+xml"/>
  <Override PartName="/xl/drawings/drawing110.xml" ContentType="application/vnd.openxmlformats-officedocument.drawing+xml"/>
  <Override PartName="/xl/drawings/drawing111.xml" ContentType="application/vnd.openxmlformats-officedocument.drawing+xml"/>
  <Override PartName="/xl/drawings/drawing112.xml" ContentType="application/vnd.openxmlformats-officedocument.drawing+xml"/>
  <Override PartName="/xl/drawings/drawing113.xml" ContentType="application/vnd.openxmlformats-officedocument.drawing+xml"/>
  <Override PartName="/xl/drawings/drawing114.xml" ContentType="application/vnd.openxmlformats-officedocument.drawing+xml"/>
  <Override PartName="/xl/drawings/drawing115.xml" ContentType="application/vnd.openxmlformats-officedocument.drawing+xml"/>
  <Override PartName="/xl/drawings/drawing116.xml" ContentType="application/vnd.openxmlformats-officedocument.drawing+xml"/>
  <Override PartName="/xl/drawings/drawing117.xml" ContentType="application/vnd.openxmlformats-officedocument.drawing+xml"/>
  <Override PartName="/xl/drawings/drawing118.xml" ContentType="application/vnd.openxmlformats-officedocument.drawing+xml"/>
  <Override PartName="/xl/drawings/drawing119.xml" ContentType="application/vnd.openxmlformats-officedocument.drawing+xml"/>
  <Override PartName="/xl/drawings/drawing120.xml" ContentType="application/vnd.openxmlformats-officedocument.drawing+xml"/>
  <Override PartName="/xl/drawings/drawing121.xml" ContentType="application/vnd.openxmlformats-officedocument.drawing+xml"/>
  <Override PartName="/xl/drawings/drawing122.xml" ContentType="application/vnd.openxmlformats-officedocument.drawing+xml"/>
  <Override PartName="/xl/drawings/drawing123.xml" ContentType="application/vnd.openxmlformats-officedocument.drawing+xml"/>
  <Override PartName="/xl/drawings/drawing124.xml" ContentType="application/vnd.openxmlformats-officedocument.drawing+xml"/>
  <Override PartName="/xl/drawings/drawing125.xml" ContentType="application/vnd.openxmlformats-officedocument.drawing+xml"/>
  <Override PartName="/xl/drawings/drawing126.xml" ContentType="application/vnd.openxmlformats-officedocument.drawing+xml"/>
  <Override PartName="/xl/drawings/drawing127.xml" ContentType="application/vnd.openxmlformats-officedocument.drawing+xml"/>
  <Override PartName="/xl/drawings/drawing128.xml" ContentType="application/vnd.openxmlformats-officedocument.drawing+xml"/>
  <Override PartName="/xl/drawings/drawing129.xml" ContentType="application/vnd.openxmlformats-officedocument.drawing+xml"/>
  <Override PartName="/xl/drawings/drawing130.xml" ContentType="application/vnd.openxmlformats-officedocument.drawing+xml"/>
  <Override PartName="/xl/drawings/drawing131.xml" ContentType="application/vnd.openxmlformats-officedocument.drawing+xml"/>
  <Override PartName="/xl/drawings/drawing132.xml" ContentType="application/vnd.openxmlformats-officedocument.drawing+xml"/>
  <Override PartName="/xl/drawings/drawing133.xml" ContentType="application/vnd.openxmlformats-officedocument.drawing+xml"/>
  <Override PartName="/xl/drawings/drawing134.xml" ContentType="application/vnd.openxmlformats-officedocument.drawing+xml"/>
  <Override PartName="/xl/drawings/drawing135.xml" ContentType="application/vnd.openxmlformats-officedocument.drawing+xml"/>
  <Override PartName="/xl/drawings/drawing136.xml" ContentType="application/vnd.openxmlformats-officedocument.drawing+xml"/>
  <Override PartName="/xl/drawings/drawing137.xml" ContentType="application/vnd.openxmlformats-officedocument.drawing+xml"/>
  <Override PartName="/xl/drawings/drawing138.xml" ContentType="application/vnd.openxmlformats-officedocument.drawing+xml"/>
  <Override PartName="/xl/drawings/drawing139.xml" ContentType="application/vnd.openxmlformats-officedocument.drawing+xml"/>
  <Override PartName="/xl/drawings/drawing140.xml" ContentType="application/vnd.openxmlformats-officedocument.drawing+xml"/>
  <Override PartName="/xl/drawings/drawing141.xml" ContentType="application/vnd.openxmlformats-officedocument.drawing+xml"/>
  <Override PartName="/xl/drawings/drawing142.xml" ContentType="application/vnd.openxmlformats-officedocument.drawing+xml"/>
  <Override PartName="/xl/drawings/drawing143.xml" ContentType="application/vnd.openxmlformats-officedocument.drawing+xml"/>
  <Override PartName="/xl/drawings/drawing144.xml" ContentType="application/vnd.openxmlformats-officedocument.drawing+xml"/>
  <Override PartName="/xl/drawings/drawing145.xml" ContentType="application/vnd.openxmlformats-officedocument.drawing+xml"/>
  <Override PartName="/xl/drawings/drawing146.xml" ContentType="application/vnd.openxmlformats-officedocument.drawing+xml"/>
  <Override PartName="/xl/drawings/drawing147.xml" ContentType="application/vnd.openxmlformats-officedocument.drawing+xml"/>
  <Override PartName="/xl/drawings/drawing148.xml" ContentType="application/vnd.openxmlformats-officedocument.drawing+xml"/>
  <Override PartName="/xl/drawings/drawing149.xml" ContentType="application/vnd.openxmlformats-officedocument.drawing+xml"/>
  <Override PartName="/xl/drawings/drawing150.xml" ContentType="application/vnd.openxmlformats-officedocument.drawing+xml"/>
  <Override PartName="/xl/drawings/drawing151.xml" ContentType="application/vnd.openxmlformats-officedocument.drawing+xml"/>
  <Override PartName="/xl/drawings/drawing152.xml" ContentType="application/vnd.openxmlformats-officedocument.drawing+xml"/>
  <Override PartName="/xl/drawings/drawing153.xml" ContentType="application/vnd.openxmlformats-officedocument.drawing+xml"/>
  <Override PartName="/xl/drawings/drawing154.xml" ContentType="application/vnd.openxmlformats-officedocument.drawing+xml"/>
  <Override PartName="/xl/drawings/drawing155.xml" ContentType="application/vnd.openxmlformats-officedocument.drawing+xml"/>
  <Override PartName="/xl/drawings/drawing156.xml" ContentType="application/vnd.openxmlformats-officedocument.drawing+xml"/>
  <Override PartName="/xl/drawings/drawing157.xml" ContentType="application/vnd.openxmlformats-officedocument.drawing+xml"/>
  <Override PartName="/xl/drawings/drawing158.xml" ContentType="application/vnd.openxmlformats-officedocument.drawing+xml"/>
  <Override PartName="/xl/drawings/drawing159.xml" ContentType="application/vnd.openxmlformats-officedocument.drawing+xml"/>
  <Override PartName="/xl/drawings/drawing160.xml" ContentType="application/vnd.openxmlformats-officedocument.drawing+xml"/>
  <Override PartName="/xl/drawings/drawing161.xml" ContentType="application/vnd.openxmlformats-officedocument.drawing+xml"/>
  <Override PartName="/xl/drawings/drawing162.xml" ContentType="application/vnd.openxmlformats-officedocument.drawing+xml"/>
  <Override PartName="/xl/drawings/drawing163.xml" ContentType="application/vnd.openxmlformats-officedocument.drawing+xml"/>
  <Override PartName="/xl/drawings/drawing164.xml" ContentType="application/vnd.openxmlformats-officedocument.drawing+xml"/>
  <Override PartName="/xl/drawings/drawing165.xml" ContentType="application/vnd.openxmlformats-officedocument.drawing+xml"/>
  <Override PartName="/xl/drawings/drawing166.xml" ContentType="application/vnd.openxmlformats-officedocument.drawing+xml"/>
  <Override PartName="/xl/drawings/drawing167.xml" ContentType="application/vnd.openxmlformats-officedocument.drawing+xml"/>
  <Override PartName="/xl/drawings/drawing168.xml" ContentType="application/vnd.openxmlformats-officedocument.drawing+xml"/>
  <Override PartName="/xl/drawings/drawing169.xml" ContentType="application/vnd.openxmlformats-officedocument.drawing+xml"/>
  <Override PartName="/xl/drawings/drawing170.xml" ContentType="application/vnd.openxmlformats-officedocument.drawing+xml"/>
  <Override PartName="/xl/drawings/drawing171.xml" ContentType="application/vnd.openxmlformats-officedocument.drawing+xml"/>
  <Override PartName="/xl/drawings/drawing172.xml" ContentType="application/vnd.openxmlformats-officedocument.drawing+xml"/>
  <Override PartName="/xl/drawings/drawing173.xml" ContentType="application/vnd.openxmlformats-officedocument.drawing+xml"/>
  <Override PartName="/xl/drawings/drawing174.xml" ContentType="application/vnd.openxmlformats-officedocument.drawing+xml"/>
  <Override PartName="/xl/drawings/drawing175.xml" ContentType="application/vnd.openxmlformats-officedocument.drawing+xml"/>
  <Override PartName="/xl/drawings/drawing176.xml" ContentType="application/vnd.openxmlformats-officedocument.drawing+xml"/>
  <Override PartName="/xl/drawings/drawing177.xml" ContentType="application/vnd.openxmlformats-officedocument.drawing+xml"/>
  <Override PartName="/xl/drawings/drawing178.xml" ContentType="application/vnd.openxmlformats-officedocument.drawing+xml"/>
  <Override PartName="/xl/drawings/drawing179.xml" ContentType="application/vnd.openxmlformats-officedocument.drawing+xml"/>
  <Override PartName="/xl/drawings/drawing180.xml" ContentType="application/vnd.openxmlformats-officedocument.drawing+xml"/>
  <Override PartName="/xl/drawings/drawing181.xml" ContentType="application/vnd.openxmlformats-officedocument.drawing+xml"/>
  <Override PartName="/xl/drawings/drawing182.xml" ContentType="application/vnd.openxmlformats-officedocument.drawing+xml"/>
  <Override PartName="/xl/drawings/drawing183.xml" ContentType="application/vnd.openxmlformats-officedocument.drawing+xml"/>
  <Override PartName="/xl/drawings/drawing184.xml" ContentType="application/vnd.openxmlformats-officedocument.drawing+xml"/>
  <Override PartName="/xl/drawings/drawing185.xml" ContentType="application/vnd.openxmlformats-officedocument.drawing+xml"/>
  <Override PartName="/xl/drawings/drawing186.xml" ContentType="application/vnd.openxmlformats-officedocument.drawing+xml"/>
  <Override PartName="/xl/drawings/drawing187.xml" ContentType="application/vnd.openxmlformats-officedocument.drawing+xml"/>
  <Override PartName="/xl/drawings/drawing188.xml" ContentType="application/vnd.openxmlformats-officedocument.drawing+xml"/>
  <Override PartName="/xl/drawings/drawing189.xml" ContentType="application/vnd.openxmlformats-officedocument.drawing+xml"/>
  <Override PartName="/xl/drawings/drawing190.xml" ContentType="application/vnd.openxmlformats-officedocument.drawing+xml"/>
  <Override PartName="/xl/drawings/drawing191.xml" ContentType="application/vnd.openxmlformats-officedocument.drawing+xml"/>
  <Override PartName="/xl/drawings/drawing192.xml" ContentType="application/vnd.openxmlformats-officedocument.drawing+xml"/>
  <Override PartName="/xl/drawings/drawing193.xml" ContentType="application/vnd.openxmlformats-officedocument.drawing+xml"/>
  <Override PartName="/xl/drawings/drawing194.xml" ContentType="application/vnd.openxmlformats-officedocument.drawing+xml"/>
  <Override PartName="/xl/drawings/drawing195.xml" ContentType="application/vnd.openxmlformats-officedocument.drawing+xml"/>
  <Override PartName="/xl/drawings/drawing196.xml" ContentType="application/vnd.openxmlformats-officedocument.drawing+xml"/>
  <Override PartName="/xl/drawings/drawing197.xml" ContentType="application/vnd.openxmlformats-officedocument.drawing+xml"/>
  <Override PartName="/xl/drawings/drawing198.xml" ContentType="application/vnd.openxmlformats-officedocument.drawing+xml"/>
  <Override PartName="/xl/drawings/drawing199.xml" ContentType="application/vnd.openxmlformats-officedocument.drawing+xml"/>
  <Override PartName="/xl/drawings/drawing200.xml" ContentType="application/vnd.openxmlformats-officedocument.drawing+xml"/>
  <Override PartName="/xl/drawings/drawing201.xml" ContentType="application/vnd.openxmlformats-officedocument.drawing+xml"/>
  <Override PartName="/xl/drawings/drawing202.xml" ContentType="application/vnd.openxmlformats-officedocument.drawing+xml"/>
  <Override PartName="/xl/drawings/drawing203.xml" ContentType="application/vnd.openxmlformats-officedocument.drawing+xml"/>
  <Override PartName="/xl/drawings/drawing204.xml" ContentType="application/vnd.openxmlformats-officedocument.drawing+xml"/>
  <Override PartName="/xl/drawings/drawing205.xml" ContentType="application/vnd.openxmlformats-officedocument.drawing+xml"/>
  <Override PartName="/xl/drawings/drawing206.xml" ContentType="application/vnd.openxmlformats-officedocument.drawing+xml"/>
  <Override PartName="/xl/drawings/drawing207.xml" ContentType="application/vnd.openxmlformats-officedocument.drawing+xml"/>
  <Override PartName="/xl/drawings/drawing208.xml" ContentType="application/vnd.openxmlformats-officedocument.drawing+xml"/>
  <Override PartName="/xl/drawings/drawing209.xml" ContentType="application/vnd.openxmlformats-officedocument.drawing+xml"/>
  <Override PartName="/xl/drawings/drawing210.xml" ContentType="application/vnd.openxmlformats-officedocument.drawing+xml"/>
  <Override PartName="/xl/drawings/drawing211.xml" ContentType="application/vnd.openxmlformats-officedocument.drawing+xml"/>
  <Override PartName="/xl/drawings/drawing212.xml" ContentType="application/vnd.openxmlformats-officedocument.drawing+xml"/>
  <Override PartName="/xl/drawings/drawing213.xml" ContentType="application/vnd.openxmlformats-officedocument.drawing+xml"/>
  <Override PartName="/xl/drawings/drawing214.xml" ContentType="application/vnd.openxmlformats-officedocument.drawing+xml"/>
  <Override PartName="/xl/drawings/drawing215.xml" ContentType="application/vnd.openxmlformats-officedocument.drawing+xml"/>
  <Override PartName="/xl/drawings/drawing216.xml" ContentType="application/vnd.openxmlformats-officedocument.drawing+xml"/>
  <Override PartName="/xl/drawings/drawing217.xml" ContentType="application/vnd.openxmlformats-officedocument.drawing+xml"/>
  <Override PartName="/xl/drawings/drawing218.xml" ContentType="application/vnd.openxmlformats-officedocument.drawing+xml"/>
  <Override PartName="/xl/drawings/drawing219.xml" ContentType="application/vnd.openxmlformats-officedocument.drawing+xml"/>
  <Override PartName="/xl/drawings/drawing220.xml" ContentType="application/vnd.openxmlformats-officedocument.drawing+xml"/>
  <Override PartName="/xl/drawings/drawing221.xml" ContentType="application/vnd.openxmlformats-officedocument.drawing+xml"/>
  <Override PartName="/xl/drawings/drawing222.xml" ContentType="application/vnd.openxmlformats-officedocument.drawing+xml"/>
  <Override PartName="/xl/drawings/drawing223.xml" ContentType="application/vnd.openxmlformats-officedocument.drawing+xml"/>
  <Override PartName="/xl/drawings/drawing224.xml" ContentType="application/vnd.openxmlformats-officedocument.drawing+xml"/>
  <Override PartName="/xl/drawings/drawing225.xml" ContentType="application/vnd.openxmlformats-officedocument.drawing+xml"/>
  <Override PartName="/xl/drawings/drawing226.xml" ContentType="application/vnd.openxmlformats-officedocument.drawing+xml"/>
  <Override PartName="/xl/drawings/drawing227.xml" ContentType="application/vnd.openxmlformats-officedocument.drawing+xml"/>
  <Override PartName="/xl/drawings/drawing228.xml" ContentType="application/vnd.openxmlformats-officedocument.drawing+xml"/>
  <Override PartName="/xl/drawings/drawing229.xml" ContentType="application/vnd.openxmlformats-officedocument.drawing+xml"/>
  <Override PartName="/xl/drawings/drawing230.xml" ContentType="application/vnd.openxmlformats-officedocument.drawing+xml"/>
  <Override PartName="/xl/drawings/drawing231.xml" ContentType="application/vnd.openxmlformats-officedocument.drawing+xml"/>
  <Override PartName="/xl/drawings/drawing232.xml" ContentType="application/vnd.openxmlformats-officedocument.drawing+xml"/>
  <Override PartName="/xl/drawings/drawing233.xml" ContentType="application/vnd.openxmlformats-officedocument.drawing+xml"/>
  <Override PartName="/xl/drawings/drawing234.xml" ContentType="application/vnd.openxmlformats-officedocument.drawing+xml"/>
  <Override PartName="/xl/drawings/drawing235.xml" ContentType="application/vnd.openxmlformats-officedocument.drawing+xml"/>
  <Override PartName="/xl/drawings/drawing236.xml" ContentType="application/vnd.openxmlformats-officedocument.drawing+xml"/>
  <Override PartName="/xl/drawings/drawing237.xml" ContentType="application/vnd.openxmlformats-officedocument.drawing+xml"/>
  <Override PartName="/xl/drawings/drawing238.xml" ContentType="application/vnd.openxmlformats-officedocument.drawing+xml"/>
  <Override PartName="/xl/drawings/drawing239.xml" ContentType="application/vnd.openxmlformats-officedocument.drawing+xml"/>
  <Override PartName="/xl/drawings/drawing240.xml" ContentType="application/vnd.openxmlformats-officedocument.drawing+xml"/>
  <Override PartName="/xl/drawings/drawing241.xml" ContentType="application/vnd.openxmlformats-officedocument.drawing+xml"/>
  <Override PartName="/xl/drawings/drawing242.xml" ContentType="application/vnd.openxmlformats-officedocument.drawing+xml"/>
  <Override PartName="/xl/drawings/drawing243.xml" ContentType="application/vnd.openxmlformats-officedocument.drawing+xml"/>
  <Override PartName="/xl/drawings/drawing244.xml" ContentType="application/vnd.openxmlformats-officedocument.drawing+xml"/>
  <Override PartName="/xl/drawings/drawing245.xml" ContentType="application/vnd.openxmlformats-officedocument.drawing+xml"/>
  <Override PartName="/xl/drawings/drawing246.xml" ContentType="application/vnd.openxmlformats-officedocument.drawing+xml"/>
  <Override PartName="/xl/drawings/drawing247.xml" ContentType="application/vnd.openxmlformats-officedocument.drawing+xml"/>
  <Override PartName="/xl/drawings/drawing248.xml" ContentType="application/vnd.openxmlformats-officedocument.drawing+xml"/>
  <Override PartName="/xl/drawings/drawing249.xml" ContentType="application/vnd.openxmlformats-officedocument.drawing+xml"/>
  <Override PartName="/xl/drawings/drawing250.xml" ContentType="application/vnd.openxmlformats-officedocument.drawing+xml"/>
  <Override PartName="/xl/drawings/drawing251.xml" ContentType="application/vnd.openxmlformats-officedocument.drawing+xml"/>
  <Override PartName="/xl/drawings/drawing252.xml" ContentType="application/vnd.openxmlformats-officedocument.drawing+xml"/>
  <Override PartName="/xl/drawings/drawing253.xml" ContentType="application/vnd.openxmlformats-officedocument.drawing+xml"/>
  <Override PartName="/xl/drawings/drawing254.xml" ContentType="application/vnd.openxmlformats-officedocument.drawing+xml"/>
  <Override PartName="/xl/drawings/drawing255.xml" ContentType="application/vnd.openxmlformats-officedocument.drawing+xml"/>
  <Override PartName="/xl/drawings/drawing256.xml" ContentType="application/vnd.openxmlformats-officedocument.drawing+xml"/>
  <Override PartName="/xl/drawings/drawing257.xml" ContentType="application/vnd.openxmlformats-officedocument.drawing+xml"/>
  <Override PartName="/xl/drawings/drawing258.xml" ContentType="application/vnd.openxmlformats-officedocument.drawing+xml"/>
  <Override PartName="/xl/drawings/drawing259.xml" ContentType="application/vnd.openxmlformats-officedocument.drawing+xml"/>
  <Override PartName="/xl/drawings/drawing260.xml" ContentType="application/vnd.openxmlformats-officedocument.drawing+xml"/>
  <Override PartName="/xl/drawings/drawing261.xml" ContentType="application/vnd.openxmlformats-officedocument.drawing+xml"/>
  <Override PartName="/xl/drawings/drawing262.xml" ContentType="application/vnd.openxmlformats-officedocument.drawing+xml"/>
  <Override PartName="/xl/drawings/drawing263.xml" ContentType="application/vnd.openxmlformats-officedocument.drawing+xml"/>
  <Override PartName="/xl/drawings/drawing264.xml" ContentType="application/vnd.openxmlformats-officedocument.drawing+xml"/>
  <Override PartName="/xl/drawings/drawing265.xml" ContentType="application/vnd.openxmlformats-officedocument.drawing+xml"/>
  <Override PartName="/xl/drawings/drawing266.xml" ContentType="application/vnd.openxmlformats-officedocument.drawing+xml"/>
  <Override PartName="/xl/drawings/drawing267.xml" ContentType="application/vnd.openxmlformats-officedocument.drawing+xml"/>
  <Override PartName="/xl/drawings/drawing268.xml" ContentType="application/vnd.openxmlformats-officedocument.drawing+xml"/>
  <Override PartName="/xl/drawings/drawing269.xml" ContentType="application/vnd.openxmlformats-officedocument.drawing+xml"/>
  <Override PartName="/xl/drawings/drawing270.xml" ContentType="application/vnd.openxmlformats-officedocument.drawing+xml"/>
  <Override PartName="/xl/drawings/drawing271.xml" ContentType="application/vnd.openxmlformats-officedocument.drawing+xml"/>
  <Override PartName="/xl/drawings/drawing272.xml" ContentType="application/vnd.openxmlformats-officedocument.drawing+xml"/>
  <Override PartName="/xl/drawings/drawing273.xml" ContentType="application/vnd.openxmlformats-officedocument.drawing+xml"/>
  <Override PartName="/xl/drawings/drawing274.xml" ContentType="application/vnd.openxmlformats-officedocument.drawing+xml"/>
  <Override PartName="/xl/drawings/drawing275.xml" ContentType="application/vnd.openxmlformats-officedocument.drawing+xml"/>
  <Override PartName="/xl/drawings/drawing276.xml" ContentType="application/vnd.openxmlformats-officedocument.drawing+xml"/>
  <Override PartName="/xl/drawings/drawing277.xml" ContentType="application/vnd.openxmlformats-officedocument.drawing+xml"/>
  <Override PartName="/xl/drawings/drawing278.xml" ContentType="application/vnd.openxmlformats-officedocument.drawing+xml"/>
  <Override PartName="/xl/drawings/drawing279.xml" ContentType="application/vnd.openxmlformats-officedocument.drawing+xml"/>
  <Override PartName="/xl/drawings/drawing280.xml" ContentType="application/vnd.openxmlformats-officedocument.drawing+xml"/>
  <Override PartName="/xl/drawings/drawing281.xml" ContentType="application/vnd.openxmlformats-officedocument.drawing+xml"/>
  <Override PartName="/xl/drawings/drawing282.xml" ContentType="application/vnd.openxmlformats-officedocument.drawing+xml"/>
  <Override PartName="/xl/drawings/drawing283.xml" ContentType="application/vnd.openxmlformats-officedocument.drawing+xml"/>
  <Override PartName="/xl/drawings/drawing284.xml" ContentType="application/vnd.openxmlformats-officedocument.drawing+xml"/>
  <Override PartName="/xl/drawings/drawing285.xml" ContentType="application/vnd.openxmlformats-officedocument.drawing+xml"/>
  <Override PartName="/xl/drawings/drawing286.xml" ContentType="application/vnd.openxmlformats-officedocument.drawing+xml"/>
  <Override PartName="/xl/drawings/drawing287.xml" ContentType="application/vnd.openxmlformats-officedocument.drawing+xml"/>
  <Override PartName="/xl/drawings/drawing288.xml" ContentType="application/vnd.openxmlformats-officedocument.drawing+xml"/>
  <Override PartName="/xl/drawings/drawing289.xml" ContentType="application/vnd.openxmlformats-officedocument.drawing+xml"/>
  <Override PartName="/xl/drawings/drawing290.xml" ContentType="application/vnd.openxmlformats-officedocument.drawing+xml"/>
  <Override PartName="/xl/drawings/drawing291.xml" ContentType="application/vnd.openxmlformats-officedocument.drawing+xml"/>
  <Override PartName="/xl/drawings/drawing292.xml" ContentType="application/vnd.openxmlformats-officedocument.drawing+xml"/>
  <Override PartName="/xl/drawings/drawing293.xml" ContentType="application/vnd.openxmlformats-officedocument.drawing+xml"/>
  <Override PartName="/xl/drawings/drawing294.xml" ContentType="application/vnd.openxmlformats-officedocument.drawing+xml"/>
  <Override PartName="/xl/drawings/drawing295.xml" ContentType="application/vnd.openxmlformats-officedocument.drawing+xml"/>
  <Override PartName="/xl/drawings/drawing296.xml" ContentType="application/vnd.openxmlformats-officedocument.drawing+xml"/>
  <Override PartName="/xl/drawings/drawing297.xml" ContentType="application/vnd.openxmlformats-officedocument.drawing+xml"/>
  <Override PartName="/xl/drawings/drawing298.xml" ContentType="application/vnd.openxmlformats-officedocument.drawing+xml"/>
  <Override PartName="/xl/drawings/drawing299.xml" ContentType="application/vnd.openxmlformats-officedocument.drawing+xml"/>
  <Override PartName="/xl/drawings/drawing300.xml" ContentType="application/vnd.openxmlformats-officedocument.drawing+xml"/>
  <Override PartName="/xl/drawings/drawing301.xml" ContentType="application/vnd.openxmlformats-officedocument.drawing+xml"/>
  <Override PartName="/xl/drawings/drawing302.xml" ContentType="application/vnd.openxmlformats-officedocument.drawing+xml"/>
  <Override PartName="/xl/drawings/drawing303.xml" ContentType="application/vnd.openxmlformats-officedocument.drawing+xml"/>
  <Override PartName="/xl/drawings/drawing304.xml" ContentType="application/vnd.openxmlformats-officedocument.drawing+xml"/>
  <Override PartName="/xl/drawings/drawing305.xml" ContentType="application/vnd.openxmlformats-officedocument.drawing+xml"/>
  <Override PartName="/xl/drawings/drawing306.xml" ContentType="application/vnd.openxmlformats-officedocument.drawing+xml"/>
  <Override PartName="/xl/drawings/drawing307.xml" ContentType="application/vnd.openxmlformats-officedocument.drawing+xml"/>
  <Override PartName="/xl/drawings/drawing308.xml" ContentType="application/vnd.openxmlformats-officedocument.drawing+xml"/>
  <Override PartName="/xl/drawings/drawing309.xml" ContentType="application/vnd.openxmlformats-officedocument.drawing+xml"/>
  <Override PartName="/xl/drawings/drawing310.xml" ContentType="application/vnd.openxmlformats-officedocument.drawing+xml"/>
  <Override PartName="/xl/drawings/drawing311.xml" ContentType="application/vnd.openxmlformats-officedocument.drawing+xml"/>
  <Override PartName="/xl/drawings/drawing312.xml" ContentType="application/vnd.openxmlformats-officedocument.drawing+xml"/>
  <Override PartName="/xl/drawings/drawing313.xml" ContentType="application/vnd.openxmlformats-officedocument.drawing+xml"/>
  <Override PartName="/xl/drawings/drawing314.xml" ContentType="application/vnd.openxmlformats-officedocument.drawing+xml"/>
  <Override PartName="/xl/drawings/drawing315.xml" ContentType="application/vnd.openxmlformats-officedocument.drawing+xml"/>
  <Override PartName="/xl/drawings/drawing316.xml" ContentType="application/vnd.openxmlformats-officedocument.drawing+xml"/>
  <Override PartName="/xl/drawings/drawing317.xml" ContentType="application/vnd.openxmlformats-officedocument.drawing+xml"/>
  <Override PartName="/xl/drawings/drawing318.xml" ContentType="application/vnd.openxmlformats-officedocument.drawing+xml"/>
  <Override PartName="/xl/drawings/drawing319.xml" ContentType="application/vnd.openxmlformats-officedocument.drawing+xml"/>
  <Override PartName="/xl/drawings/drawing320.xml" ContentType="application/vnd.openxmlformats-officedocument.drawing+xml"/>
  <Override PartName="/xl/drawings/drawing321.xml" ContentType="application/vnd.openxmlformats-officedocument.drawing+xml"/>
  <Override PartName="/xl/drawings/drawing322.xml" ContentType="application/vnd.openxmlformats-officedocument.drawing+xml"/>
  <Override PartName="/xl/drawings/drawing323.xml" ContentType="application/vnd.openxmlformats-officedocument.drawing+xml"/>
  <Override PartName="/xl/drawings/drawing324.xml" ContentType="application/vnd.openxmlformats-officedocument.drawing+xml"/>
  <Override PartName="/xl/drawings/drawing325.xml" ContentType="application/vnd.openxmlformats-officedocument.drawing+xml"/>
  <Override PartName="/xl/drawings/drawing326.xml" ContentType="application/vnd.openxmlformats-officedocument.drawing+xml"/>
  <Override PartName="/xl/drawings/drawing327.xml" ContentType="application/vnd.openxmlformats-officedocument.drawing+xml"/>
  <Override PartName="/xl/drawings/drawing328.xml" ContentType="application/vnd.openxmlformats-officedocument.drawing+xml"/>
  <Override PartName="/xl/drawings/drawing329.xml" ContentType="application/vnd.openxmlformats-officedocument.drawing+xml"/>
  <Override PartName="/xl/drawings/drawing330.xml" ContentType="application/vnd.openxmlformats-officedocument.drawing+xml"/>
  <Override PartName="/xl/drawings/drawing331.xml" ContentType="application/vnd.openxmlformats-officedocument.drawing+xml"/>
  <Override PartName="/xl/drawings/drawing332.xml" ContentType="application/vnd.openxmlformats-officedocument.drawing+xml"/>
  <Override PartName="/xl/drawings/drawing333.xml" ContentType="application/vnd.openxmlformats-officedocument.drawing+xml"/>
  <Override PartName="/xl/drawings/drawing334.xml" ContentType="application/vnd.openxmlformats-officedocument.drawing+xml"/>
  <Override PartName="/xl/drawings/drawing335.xml" ContentType="application/vnd.openxmlformats-officedocument.drawing+xml"/>
  <Override PartName="/xl/drawings/drawing336.xml" ContentType="application/vnd.openxmlformats-officedocument.drawing+xml"/>
  <Override PartName="/xl/drawings/drawing337.xml" ContentType="application/vnd.openxmlformats-officedocument.drawing+xml"/>
  <Override PartName="/xl/drawings/drawing338.xml" ContentType="application/vnd.openxmlformats-officedocument.drawing+xml"/>
  <Override PartName="/xl/drawings/drawing339.xml" ContentType="application/vnd.openxmlformats-officedocument.drawing+xml"/>
  <Override PartName="/xl/drawings/drawing340.xml" ContentType="application/vnd.openxmlformats-officedocument.drawing+xml"/>
  <Override PartName="/xl/drawings/drawing341.xml" ContentType="application/vnd.openxmlformats-officedocument.drawing+xml"/>
  <Override PartName="/xl/drawings/drawing342.xml" ContentType="application/vnd.openxmlformats-officedocument.drawing+xml"/>
  <Override PartName="/xl/drawings/drawing343.xml" ContentType="application/vnd.openxmlformats-officedocument.drawing+xml"/>
  <Override PartName="/xl/drawings/drawing344.xml" ContentType="application/vnd.openxmlformats-officedocument.drawing+xml"/>
  <Override PartName="/xl/drawings/drawing345.xml" ContentType="application/vnd.openxmlformats-officedocument.drawing+xml"/>
  <Override PartName="/xl/drawings/drawing346.xml" ContentType="application/vnd.openxmlformats-officedocument.drawing+xml"/>
  <Override PartName="/xl/drawings/drawing347.xml" ContentType="application/vnd.openxmlformats-officedocument.drawing+xml"/>
  <Override PartName="/xl/drawings/drawing348.xml" ContentType="application/vnd.openxmlformats-officedocument.drawing+xml"/>
  <Override PartName="/xl/drawings/drawing349.xml" ContentType="application/vnd.openxmlformats-officedocument.drawing+xml"/>
  <Override PartName="/xl/drawings/drawing350.xml" ContentType="application/vnd.openxmlformats-officedocument.drawing+xml"/>
  <Override PartName="/xl/drawings/drawing351.xml" ContentType="application/vnd.openxmlformats-officedocument.drawing+xml"/>
  <Override PartName="/xl/drawings/drawing352.xml" ContentType="application/vnd.openxmlformats-officedocument.drawing+xml"/>
  <Override PartName="/xl/drawings/drawing353.xml" ContentType="application/vnd.openxmlformats-officedocument.drawing+xml"/>
  <Override PartName="/xl/drawings/drawing354.xml" ContentType="application/vnd.openxmlformats-officedocument.drawing+xml"/>
  <Override PartName="/xl/drawings/drawing355.xml" ContentType="application/vnd.openxmlformats-officedocument.drawing+xml"/>
  <Override PartName="/xl/drawings/drawing356.xml" ContentType="application/vnd.openxmlformats-officedocument.drawing+xml"/>
  <Override PartName="/xl/drawings/drawing357.xml" ContentType="application/vnd.openxmlformats-officedocument.drawing+xml"/>
  <Override PartName="/xl/drawings/drawing358.xml" ContentType="application/vnd.openxmlformats-officedocument.drawing+xml"/>
  <Override PartName="/xl/drawings/drawing359.xml" ContentType="application/vnd.openxmlformats-officedocument.drawing+xml"/>
  <Override PartName="/xl/drawings/drawing360.xml" ContentType="application/vnd.openxmlformats-officedocument.drawing+xml"/>
  <Override PartName="/xl/drawings/drawing361.xml" ContentType="application/vnd.openxmlformats-officedocument.drawing+xml"/>
  <Override PartName="/xl/drawings/drawing362.xml" ContentType="application/vnd.openxmlformats-officedocument.drawing+xml"/>
  <Override PartName="/xl/drawings/drawing363.xml" ContentType="application/vnd.openxmlformats-officedocument.drawing+xml"/>
  <Override PartName="/xl/drawings/drawing364.xml" ContentType="application/vnd.openxmlformats-officedocument.drawing+xml"/>
  <Override PartName="/xl/drawings/drawing36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929"/>
  <workbookPr/>
  <mc:AlternateContent xmlns:mc="http://schemas.openxmlformats.org/markup-compatibility/2006">
    <mc:Choice Requires="x15">
      <x15ac:absPath xmlns:x15ac="http://schemas.microsoft.com/office/spreadsheetml/2010/11/ac" url="C:\Users\yudy_santos\Desktop\NOMINA PORTAL ABRIL 2026\"/>
    </mc:Choice>
  </mc:AlternateContent>
  <xr:revisionPtr revIDLastSave="0" documentId="13_ncr:1_{15F02240-9CD0-4840-9116-EAF3FC7AC895}" xr6:coauthVersionLast="47" xr6:coauthVersionMax="47" xr10:uidLastSave="{00000000-0000-0000-0000-000000000000}"/>
  <bookViews>
    <workbookView xWindow="-120" yWindow="-120" windowWidth="29040" windowHeight="15720" tabRatio="751" firstSheet="360" activeTab="364" xr2:uid="{569B0E44-CBDB-49F3-B234-D67B98460C93}"/>
  </bookViews>
  <sheets>
    <sheet name="NOMINA FIJA ABRIL 2019" sheetId="1" r:id="rId1"/>
    <sheet name="NOMINA CONTRATADA ABRIL 2019" sheetId="2" r:id="rId2"/>
    <sheet name="NOMINA MILITAR ABRIL 2019 " sheetId="3" r:id="rId3"/>
    <sheet name="NOMINA FIJA MAYO 2019" sheetId="4" r:id="rId4"/>
    <sheet name="NOMINA CONTRATADA MAYO 2019" sheetId="5" r:id="rId5"/>
    <sheet name="NOMINA MILITAR MAYO 2019" sheetId="6" r:id="rId6"/>
    <sheet name="NOMINA FIJA JUNIO 2019" sheetId="7" r:id="rId7"/>
    <sheet name="NOMINA CONTRATADA JUNIO 2019" sheetId="8" r:id="rId8"/>
    <sheet name="NOMINA MILITAR JUNIO 2019" sheetId="9" r:id="rId9"/>
    <sheet name="NOMINA FIJA JULIO 2019" sheetId="10" r:id="rId10"/>
    <sheet name="NOMINA MILITAR JULIO 2019" sheetId="11" r:id="rId11"/>
    <sheet name="NOMINA CONTRATADA JULIO 2019" sheetId="12" r:id="rId12"/>
    <sheet name="NOMINA FIJA AGOSTO 2019" sheetId="13" r:id="rId13"/>
    <sheet name="NOMINA CONTRATADA AGOSTO2019" sheetId="14" r:id="rId14"/>
    <sheet name="NOMINA MILITAR AGOSTO 2019" sheetId="15" r:id="rId15"/>
    <sheet name="NOMINA FIJA DICIEMBRE 2019" sheetId="16" r:id="rId16"/>
    <sheet name="NOMINA CONTRATADA DICIEMBR 2019" sheetId="17" r:id="rId17"/>
    <sheet name="NOMINA MILITAR DICIEMBRE 2019" sheetId="18" r:id="rId18"/>
    <sheet name="NOMINA FIJA ENERO 2020" sheetId="19" r:id="rId19"/>
    <sheet name="NOMINA CONTRATADA FEBRERO 2020" sheetId="20" r:id="rId20"/>
    <sheet name="NOMINA MILITAR MARZO 2020" sheetId="21" r:id="rId21"/>
    <sheet name="NOM PERIODO PROBATORIO MARZO 20" sheetId="22" r:id="rId22"/>
    <sheet name="NOMINA FIJA MARZO 2020" sheetId="23" r:id="rId23"/>
    <sheet name="NOMINA CONTRATADA MARZO 2020" sheetId="24" r:id="rId24"/>
    <sheet name="CONTRATADOS TEMPOREROS MARZO 20" sheetId="25" r:id="rId25"/>
    <sheet name="NOMINA MILITAR ABRIL2020 " sheetId="26" r:id="rId26"/>
    <sheet name="CONTRATADOS TEMPOREROS ABRIL 20" sheetId="27" r:id="rId27"/>
    <sheet name="NOMINA CONTRATADA ABRIL 2020" sheetId="28" r:id="rId28"/>
    <sheet name="NOMINA FIJA ABRIL 2020 " sheetId="29" r:id="rId29"/>
    <sheet name="NOM PERIODO PROBATORIO ABRI 20" sheetId="30" r:id="rId30"/>
    <sheet name="NOM PERIODO PROBATORIO MAYO 20" sheetId="31" r:id="rId31"/>
    <sheet name="NOMINA CONTRATADA MAYO 2020" sheetId="32" r:id="rId32"/>
    <sheet name="NOMINA MILITAR MAYO 2020" sheetId="33" r:id="rId33"/>
    <sheet name="NOMINA FIJA MAYO 2020" sheetId="34" r:id="rId34"/>
    <sheet name="NOMINA FIJA JUNIO 2020" sheetId="35" r:id="rId35"/>
    <sheet name="NOMINA MILITAR JUNIO 2020" sheetId="36" r:id="rId36"/>
    <sheet name="NOMINA CONTRATADA JUNIO 2020" sheetId="37" r:id="rId37"/>
    <sheet name="NOM PERIODO PROBATORIO JUNIO 20" sheetId="38" r:id="rId38"/>
    <sheet name="CONTRATADOS TEMPOREROS MAYO 20" sheetId="39" r:id="rId39"/>
    <sheet name="CONTRATADOS TEMPOREROS JUNIO 20" sheetId="40" r:id="rId40"/>
    <sheet name="NOM PERIODO PROBATORIO JULIO 20" sheetId="41" r:id="rId41"/>
    <sheet name="CONTRATADOS TEMPOREROS JULIO 20" sheetId="42" r:id="rId42"/>
    <sheet name="NOMINA MILITAR JULIO 20" sheetId="43" r:id="rId43"/>
    <sheet name="NOMINA FIJA JULIO 20" sheetId="44" r:id="rId44"/>
    <sheet name="NOMINA CONTRATADA JULIO 20" sheetId="45" r:id="rId45"/>
    <sheet name="NOM PERIODO PROBATORIO AGOS 20" sheetId="46" r:id="rId46"/>
    <sheet name="NOMINA CONTRATADA AGOSTO 20" sheetId="47" r:id="rId47"/>
    <sheet name="NOMINA MILITAR AGOSTO 2020" sheetId="48" r:id="rId48"/>
    <sheet name="CONTRATADOS TEMPOREROS AGOST 20" sheetId="49" r:id="rId49"/>
    <sheet name="NOMINA FIJA AGOSTO 2020" sheetId="50" r:id="rId50"/>
    <sheet name="NOMINA FIJA SEPTIEMBRE 2020 " sheetId="51" r:id="rId51"/>
    <sheet name="CONTRATADOS TEMPOREROS SEP 2020" sheetId="52" r:id="rId52"/>
    <sheet name="NOMINA MILITAR SEPTIEMBRE 2020" sheetId="53" r:id="rId53"/>
    <sheet name="NOMINA CONTRATADA SEPTIEMBRE 20" sheetId="54" r:id="rId54"/>
    <sheet name="CONTRATADOS TEMPOREROS OCTU 20" sheetId="55" r:id="rId55"/>
    <sheet name="NOMINA CONTRATADA OCTU 20" sheetId="56" r:id="rId56"/>
    <sheet name="NOMINA MILITAR OCTUBRE 20" sheetId="57" r:id="rId57"/>
    <sheet name="NOMINA FIJA OCTUBRE 20" sheetId="58" r:id="rId58"/>
    <sheet name="NOMINA FIJA NOVIEMBRE 2020" sheetId="59" r:id="rId59"/>
    <sheet name="NOMINA CONTRATADA NOVIEMBRE 20" sheetId="60" r:id="rId60"/>
    <sheet name="NOMINA MILITAR NOVIEMBRE 20" sheetId="61" r:id="rId61"/>
    <sheet name="CONTRATADOS TEMPOREROS NOVI 20" sheetId="62" r:id="rId62"/>
    <sheet name="NOMINA FIJA DICIEMBRE 2020" sheetId="63" r:id="rId63"/>
    <sheet name="NOMINA MILITAR DICIEMBRE 2020" sheetId="64" r:id="rId64"/>
    <sheet name="NOMINA CONTRATADA DICIEMBRE 20" sheetId="65" r:id="rId65"/>
    <sheet name="NOMINA CONTRATADA ENERO 2021" sheetId="66" r:id="rId66"/>
    <sheet name="NOMINA FIJA ENERO 2021" sheetId="67" r:id="rId67"/>
    <sheet name="NOMINA MILITAR ENERO 2021" sheetId="68" r:id="rId68"/>
    <sheet name="NOMINA FIJA FEBRERO 2021" sheetId="69" r:id="rId69"/>
    <sheet name="NOMINA CONTRATADA FEBRERO 2021" sheetId="70" r:id="rId70"/>
    <sheet name="NOMINA MILITAR FEBRERO 2021" sheetId="71" r:id="rId71"/>
    <sheet name="NOMINA MILITAR MARZO 2021" sheetId="72" r:id="rId72"/>
    <sheet name="NOMINA CONTRATADA MARZO 2021" sheetId="73" r:id="rId73"/>
    <sheet name="NOMINA FIJA MARZO 2021" sheetId="74" r:id="rId74"/>
    <sheet name="NOMINA FIJA ABRIL 2020" sheetId="75" r:id="rId75"/>
    <sheet name="NOMINA CONTRATADA ABRIL 2021" sheetId="76" r:id="rId76"/>
    <sheet name="NOMINA MILITAR ABRIL 2021" sheetId="78" r:id="rId77"/>
    <sheet name="NOMINA FIJA MAYO 2021" sheetId="79" r:id="rId78"/>
    <sheet name="NOMINA MILITAR MAYO 2021" sheetId="80" r:id="rId79"/>
    <sheet name="NOMINA CONTRATADA MAYO 2021" sheetId="81" r:id="rId80"/>
    <sheet name="NOMINA FIJA JUNIO 2021 " sheetId="82" r:id="rId81"/>
    <sheet name="NOMINA CONTRATADA JUNIO 2021" sheetId="83" r:id="rId82"/>
    <sheet name="NOMINA MILITAR JUNIO 2021" sheetId="84" r:id="rId83"/>
    <sheet name="NOMINA FIJA JULIO 2021." sheetId="86" r:id="rId84"/>
    <sheet name="NOMINA CONTRATADA JULIO 2021" sheetId="87" r:id="rId85"/>
    <sheet name="NOMINA PERIODO PRUEBA JULIO 21" sheetId="88" r:id="rId86"/>
    <sheet name="NOMINA MILITAR JULIO 2021" sheetId="89" r:id="rId87"/>
    <sheet name="NOMINA FIJA AGOSTO 2021" sheetId="90" r:id="rId88"/>
    <sheet name="NOMINA CONTRATADA AGOSTO 2021" sheetId="92" r:id="rId89"/>
    <sheet name="NOMINA PERIODO PRUEBA AGOSTO 21" sheetId="93" r:id="rId90"/>
    <sheet name="NOMINA MILITAR AGOSTO 2021" sheetId="94" r:id="rId91"/>
    <sheet name="TRAMITE PENSIÓN AGOSTO 21" sheetId="95" r:id="rId92"/>
    <sheet name="NOMINA FIJA SEPTIEMBRE 21" sheetId="96" r:id="rId93"/>
    <sheet name="NOMINA CONTRATADA SEPTIEMBRE 21" sheetId="97" r:id="rId94"/>
    <sheet name="NOMINA CONTRA TEMPORERO SEP 21" sheetId="98" r:id="rId95"/>
    <sheet name="NOMINA PERIODO PRUEBA SEPTI 21" sheetId="99" r:id="rId96"/>
    <sheet name="NOMINA MILITAR SEPTIEMBRE 2021" sheetId="101" r:id="rId97"/>
    <sheet name="TRAMITE PENSIÓN SEPTIEMBRE 2021" sheetId="102" r:id="rId98"/>
    <sheet name="SUELDO TEMPORAL FIJO SEP 2021" sheetId="103" r:id="rId99"/>
    <sheet name="NOMINA FIJA OCTUBRE 2021" sheetId="104" r:id="rId100"/>
    <sheet name="NOMINA CONTRATADA OCTUBRE 2021" sheetId="105" r:id="rId101"/>
    <sheet name="NOMINA CONTRA TEMPO OCTUBRE 202" sheetId="106" r:id="rId102"/>
    <sheet name="NOMINA PERIODO PRUEBA OCTU 2021" sheetId="107" r:id="rId103"/>
    <sheet name="NOMINA MILITAR OCTUBRE 2021" sheetId="108" r:id="rId104"/>
    <sheet name="TRAMITE PENSIÓN OCTUBRE 2021" sheetId="109" r:id="rId105"/>
    <sheet name="SUELDO TEMPORAL FIJO OCTU 2021" sheetId="110" r:id="rId106"/>
    <sheet name="NOMINA FIJA NOVIEMBRE 2021" sheetId="111" r:id="rId107"/>
    <sheet name="NOMINA CONTRA SERVI NOVI 2021" sheetId="112" r:id="rId108"/>
    <sheet name="NOMINA CONTRA TEMPO NOV 2021" sheetId="113" r:id="rId109"/>
    <sheet name="NOMNAL PERIODO PRUEBA NOV 2021" sheetId="114" r:id="rId110"/>
    <sheet name="NOMINA MILITAR NOV 2021" sheetId="115" r:id="rId111"/>
    <sheet name="TRAMITE PENSIÓN NOVIEMBRE 2021" sheetId="116" r:id="rId112"/>
    <sheet name="SUELDO TEMPORAL FIJO NOV 2021" sheetId="117" r:id="rId113"/>
    <sheet name="NOMINA FIJA DICIMBRE 2021" sheetId="118" r:id="rId114"/>
    <sheet name="NOMINA CONTRA TEMPO DIC 2021" sheetId="120" r:id="rId115"/>
    <sheet name="NOMNAL PERIODO PRUEBA DIC 2021" sheetId="121" r:id="rId116"/>
    <sheet name="NOMINA MILITAR DICIEMBRE 21" sheetId="122" r:id="rId117"/>
    <sheet name="TRAMITE PENSIÓN DICIEMBRE 2021" sheetId="123" r:id="rId118"/>
    <sheet name="SUELDO TEMPORAL FIJO DICIEM 21" sheetId="124" r:id="rId119"/>
    <sheet name="NOMINA FIJA ENERO 2022 " sheetId="125" r:id="rId120"/>
    <sheet name="NOMINA EMPLEADOS TEMPORALES 22" sheetId="126" r:id="rId121"/>
    <sheet name="NOMNAL PERIODO PRUEBA ENERO 22" sheetId="127" r:id="rId122"/>
    <sheet name="TRAMITE PENSIÓN ENERO 2022" sheetId="128" r:id="rId123"/>
    <sheet name="INTERINATO ENERO 2022" sheetId="129" r:id="rId124"/>
    <sheet name="NOMINA MILITAR ENERO 2022" sheetId="130" r:id="rId125"/>
    <sheet name="NOMINA FIJA FEBRERO 2022 " sheetId="131" r:id="rId126"/>
    <sheet name="NOMINA EMPLEADOS TEMPO FEB 2022" sheetId="132" r:id="rId127"/>
    <sheet name="NOMINA PERIODO PRUEBA FEBRER 22" sheetId="133" r:id="rId128"/>
    <sheet name="TRAMITE PENSIÓN FEBRERO 2022" sheetId="134" r:id="rId129"/>
    <sheet name="INTERINATO FEBRERO 2022" sheetId="135" r:id="rId130"/>
    <sheet name="NOMINA MILITAR FEBRERO 2022 " sheetId="136" r:id="rId131"/>
    <sheet name="NOMINA FIJA MARZO 2022" sheetId="137" r:id="rId132"/>
    <sheet name="NOMINA EMPLEADO TEMPO MARZ 2022" sheetId="138" r:id="rId133"/>
    <sheet name="NOMINA MILITAR MARZO 2022" sheetId="139" r:id="rId134"/>
    <sheet name="INTERINATO MARZO 2022" sheetId="140" r:id="rId135"/>
    <sheet name="NOMINA PERIODO PRUEBA MARZ 2022" sheetId="141" r:id="rId136"/>
    <sheet name="NOMINA FIJA ABRIL 2022 " sheetId="142" r:id="rId137"/>
    <sheet name="NOMINA EMPLEADO TEMPO ABRIL 22" sheetId="143" r:id="rId138"/>
    <sheet name="NOMINA MILITAR ABRIL 2022" sheetId="144" r:id="rId139"/>
    <sheet name="INTERINATO ABRIL 2022" sheetId="145" r:id="rId140"/>
    <sheet name="NOMINA PERIODO PRUEBA ABRIL 22" sheetId="146" r:id="rId141"/>
    <sheet name="NOMINA FIJA MAYO 2022  " sheetId="147" r:id="rId142"/>
    <sheet name="NOMINA EMPLEADO TEMPO MAYO 22" sheetId="148" r:id="rId143"/>
    <sheet name="NOMINA MILITAR MAYO 2022 " sheetId="149" r:id="rId144"/>
    <sheet name="NOMINA INTERINATO MAYO 2022 " sheetId="150" r:id="rId145"/>
    <sheet name="NOMINA PERIODO PRUEBA MAYO 2022" sheetId="151" r:id="rId146"/>
    <sheet name="NOMINA FIJA JUNIO 2022  " sheetId="152" r:id="rId147"/>
    <sheet name="NOMINA EMPLEADO TEMPO JUNI  22" sheetId="153" r:id="rId148"/>
    <sheet name="NOMINA MILITAR JUNIO 2022  " sheetId="154" r:id="rId149"/>
    <sheet name="NOMINA PERIODO PRUEBA JUNI  22" sheetId="155" r:id="rId150"/>
    <sheet name="NOMINA FIJA JULIO 2022  " sheetId="156" r:id="rId151"/>
    <sheet name="NOMINA EMPLEADO TEMPO JULIO 22" sheetId="157" r:id="rId152"/>
    <sheet name="NOMINA MILITAR JULIO 2022  " sheetId="158" r:id="rId153"/>
    <sheet name="NOMINA FIJA AGOSTO 2022   " sheetId="159" r:id="rId154"/>
    <sheet name="NOMINA EMPLEADO TEMPO AGOST 22" sheetId="160" r:id="rId155"/>
    <sheet name="NOMINA MILITAR AGOSTO 2022   " sheetId="161" r:id="rId156"/>
    <sheet name="NOMINA FIJA SEPTIEM 2022" sheetId="162" r:id="rId157"/>
    <sheet name="NOMINA EMPLEADO TEMPO SEPTI 22" sheetId="163" r:id="rId158"/>
    <sheet name="NOMINA MILITAR SEPTIEMB 2022" sheetId="164" r:id="rId159"/>
    <sheet name="NOMINA FIJA OCTUBRE 2022 " sheetId="165" r:id="rId160"/>
    <sheet name="NOMINA EMPLEADO TEMPO OCT 2022" sheetId="166" r:id="rId161"/>
    <sheet name="NOMINA MILITAR OCTUBRE 2022" sheetId="167" r:id="rId162"/>
    <sheet name="NOMINA FIJA NOVIEMBRE 2022" sheetId="168" r:id="rId163"/>
    <sheet name="NOMINA EMPLEADO TEMPO NOVIEM 22" sheetId="169" r:id="rId164"/>
    <sheet name="NOMINA MILITAR NOVIEMBRE 2022" sheetId="170" r:id="rId165"/>
    <sheet name="NOMINA EMPLEADO TEMPO DICIEM 22" sheetId="171" r:id="rId166"/>
    <sheet name="NOMINA MILITAR DICIEMBRE 2022" sheetId="172" r:id="rId167"/>
    <sheet name="NOMINA FIJA DICIEM 2022" sheetId="173" r:id="rId168"/>
    <sheet name="NOMINA FIJA ENERO 2023" sheetId="174" r:id="rId169"/>
    <sheet name="NOMINA EMPLEADO TEMPO ENERO 23" sheetId="175" r:id="rId170"/>
    <sheet name="NOMINA MILITAR ENERO 2023" sheetId="177" r:id="rId171"/>
    <sheet name="NOMINA FIJA FEBRERO 2023" sheetId="178" r:id="rId172"/>
    <sheet name="NOMINA EMPLEADO TEMPO FEBRER 23" sheetId="179" r:id="rId173"/>
    <sheet name="NOMINA MILITAR FEBRER 23" sheetId="181" r:id="rId174"/>
    <sheet name="NOMINA FIJA MARZO 2023 " sheetId="182" r:id="rId175"/>
    <sheet name="NOMINA EMPLEADO TEMPO MARZO 23" sheetId="183" r:id="rId176"/>
    <sheet name="NOMINA MILITAR MARZO 2023" sheetId="184" r:id="rId177"/>
    <sheet name="NOMINA FIJA ABRIL 2023" sheetId="185" r:id="rId178"/>
    <sheet name="NOMI EMPLEADO TEMPO ABRIL 2023" sheetId="186" r:id="rId179"/>
    <sheet name="NOMINA MILITAR ABRIL 2023" sheetId="187" r:id="rId180"/>
    <sheet name="NOMINA FIJA MAYO 2023 " sheetId="188" r:id="rId181"/>
    <sheet name="NOMI EMPLEADO TEMPO MAYO 23" sheetId="189" r:id="rId182"/>
    <sheet name="NOMINA MILITAR MAYO 2023 " sheetId="190" r:id="rId183"/>
    <sheet name="NOMINA FIJA JUNIO 2023  " sheetId="191" r:id="rId184"/>
    <sheet name="NOMI EMPLEADO TEMPO JUNIO 2023" sheetId="192" r:id="rId185"/>
    <sheet name="NOMINA MILITAR JUNIO 2023 " sheetId="193" r:id="rId186"/>
    <sheet name="NOMINA FIJA JULIO 2023 " sheetId="194" r:id="rId187"/>
    <sheet name="NOMI EMPLEADO TEMPO JULIO 2023" sheetId="195" r:id="rId188"/>
    <sheet name="NOMINA MILITAR JULIO 2023 " sheetId="196" r:id="rId189"/>
    <sheet name="NOMINA FIJA AGOSTO 23" sheetId="197" r:id="rId190"/>
    <sheet name="NOMI EMPLEADO TEMPO AGOST 2023" sheetId="198" r:id="rId191"/>
    <sheet name="NOMINA MILITAR AGOSTO 2023" sheetId="199" r:id="rId192"/>
    <sheet name="NOM INTERINATO AGOS 2023" sheetId="200" r:id="rId193"/>
    <sheet name="NOMINA MILITAR SEPTIEMBRE 2023" sheetId="203" r:id="rId194"/>
    <sheet name="NOM INTERINATO SEPTIEMBRE 2023" sheetId="204" r:id="rId195"/>
    <sheet name="NOM PERIODO PRUEBA SEPTIEM 2023" sheetId="205" r:id="rId196"/>
    <sheet name="NOMINA FIJA SEPTIEM 2023 " sheetId="206" r:id="rId197"/>
    <sheet name="NOMI EMPLEADO TEMPO SEPTI 2023)" sheetId="207" r:id="rId198"/>
    <sheet name="NOMINA FIJA OCTUBRE 2023  " sheetId="208" r:id="rId199"/>
    <sheet name="NOMI EMPLEADO TEMPO OCTUB 2023" sheetId="209" r:id="rId200"/>
    <sheet name="NOMINA MILITAR OCTUBRE 2023" sheetId="210" r:id="rId201"/>
    <sheet name="NOM PERIODO PRUEBA OCTUBRE 2023" sheetId="211" r:id="rId202"/>
    <sheet name="NOM INTERINATO OCTUBRE 2023" sheetId="212" r:id="rId203"/>
    <sheet name="NOMINA FIJA NOVIEMBRE 2023" sheetId="213" r:id="rId204"/>
    <sheet name="NOMI EMPLEADO TEMPO NOVIEM 23" sheetId="214" r:id="rId205"/>
    <sheet name="NOMINA MILITAR NOVIEMBRE 2023" sheetId="215" r:id="rId206"/>
    <sheet name="NOM PERIODO PRUEBA NOVIEM 23" sheetId="216" r:id="rId207"/>
    <sheet name="NOMINA FIJA DICIEMBRE 2023" sheetId="224" r:id="rId208"/>
    <sheet name="NOM INTERINATO NOVIEMBRE 2023" sheetId="217" r:id="rId209"/>
    <sheet name="NOMI EMPLEADO TEMPO DICIEMBR 23" sheetId="219" r:id="rId210"/>
    <sheet name="NOMINA MILITAR DICIEMBRE 2023" sheetId="220" r:id="rId211"/>
    <sheet name="NOM PERIODO PRUEBA DICIEM 2023" sheetId="221" r:id="rId212"/>
    <sheet name="NOM INTERINATO DICIEMBRE 2023" sheetId="222" r:id="rId213"/>
    <sheet name="NOMINA SUPLENCIA DICIEMBRE 2023" sheetId="223" r:id="rId214"/>
    <sheet name="NOMINA FIJA ENERO 2024" sheetId="225" r:id="rId215"/>
    <sheet name="NOMI EMPLEADO TEMPO ENERO 2024" sheetId="226" r:id="rId216"/>
    <sheet name="NOMINA MILITAR ENERO 2024" sheetId="227" r:id="rId217"/>
    <sheet name="NOM INTERINATO ENERO 2024" sheetId="228" r:id="rId218"/>
    <sheet name="NOMINA SUPLENCIA ENERO 2024" sheetId="229" r:id="rId219"/>
    <sheet name="NOMINA FIJA FEBRERO 2024" sheetId="231" r:id="rId220"/>
    <sheet name="NOMI EMPLEADO FEBRERO 2024" sheetId="232" r:id="rId221"/>
    <sheet name="NOMINA MILITAR FEBRERO 2024" sheetId="233" r:id="rId222"/>
    <sheet name="NOM INTERINATO FEBRERO 2024" sheetId="234" r:id="rId223"/>
    <sheet name="NOMINA SUPLENCIA FEBR 2024 " sheetId="235" r:id="rId224"/>
    <sheet name="NOMINA FIJA MARZO 2024 " sheetId="236" r:id="rId225"/>
    <sheet name="NOMI EMPLEADO MARZO 2024 " sheetId="237" r:id="rId226"/>
    <sheet name="NOMINA MILITAR MARZO 2024 " sheetId="238" r:id="rId227"/>
    <sheet name="NOM INTERINATO MARZO 2024" sheetId="239" r:id="rId228"/>
    <sheet name="NOMINA SUPLENCIA MARZO 2024 " sheetId="240" r:id="rId229"/>
    <sheet name="NOMINA FIJA ABRIL  2024  )" sheetId="241" r:id="rId230"/>
    <sheet name="NOMI EMPLEADO ABRIL 2024" sheetId="245" r:id="rId231"/>
    <sheet name="NOMINA MILITAR ABRIL 2024" sheetId="244" r:id="rId232"/>
    <sheet name="NOM INTERINATO ABRIL 2024 " sheetId="243" r:id="rId233"/>
    <sheet name="NOMINA SUPLENCIA ABRIL  2024 " sheetId="242" r:id="rId234"/>
    <sheet name="NOMINA FIJA MAYO  2024 " sheetId="246" r:id="rId235"/>
    <sheet name="NOMI EMPLEADO MAYO 2024 " sheetId="247" r:id="rId236"/>
    <sheet name="NOMINA MILITAR MAYO 2024 " sheetId="248" r:id="rId237"/>
    <sheet name="NOM INTERINATO MAYO 2024 " sheetId="249" r:id="rId238"/>
    <sheet name="NOMINA SUPLENCIA MAYO 2024" sheetId="250" r:id="rId239"/>
    <sheet name="NOMINA FIJA JUNIO  2024  " sheetId="251" r:id="rId240"/>
    <sheet name="NOMI EMPLEADO JUNIO 2024  " sheetId="252" r:id="rId241"/>
    <sheet name="NOMINA MILITAR JUNIO 2024" sheetId="253" r:id="rId242"/>
    <sheet name="NOM INTERINATO JUNIO 2024" sheetId="254" r:id="rId243"/>
    <sheet name="NOMINA SUPLENCIA JUNIO 2024" sheetId="255" r:id="rId244"/>
    <sheet name="NOMINA TRAMITE PENSION JUN 2024" sheetId="256" r:id="rId245"/>
    <sheet name="NOMINA FIJA JULIO  2024 " sheetId="257" r:id="rId246"/>
    <sheet name="NOMI EMPLEADO JULIO 2024   " sheetId="258" r:id="rId247"/>
    <sheet name="NOMINA MILITAR JULIO  2024 " sheetId="261" r:id="rId248"/>
    <sheet name="NOM INTERINATO JULIO  2024 " sheetId="259" r:id="rId249"/>
    <sheet name="NOMINA SUPLENCIA JULIO 2024 " sheetId="260" r:id="rId250"/>
    <sheet name="NOMINATRAMITE PENSION JULI 2024" sheetId="262" r:id="rId251"/>
    <sheet name="NOMINA FIJA AGOSTO 2024 " sheetId="263" r:id="rId252"/>
    <sheet name="NOMI EMPLEADO TEMPO AGOSTO 2024" sheetId="264" r:id="rId253"/>
    <sheet name="NOMINA MILITAR AGOSTO 2024" sheetId="265" r:id="rId254"/>
    <sheet name="NOM INTERINATO AGOST 2024" sheetId="266" r:id="rId255"/>
    <sheet name="NOMINA SUPLENCIA AGOSTO 2024" sheetId="268" r:id="rId256"/>
    <sheet name="NOMINATRAMITE PENSION AGOST 24" sheetId="269" r:id="rId257"/>
    <sheet name="NOMINA FIJA SEPTIEMBRE 2024" sheetId="270" r:id="rId258"/>
    <sheet name="NOMI EMPLEADO TEMPO SEPTIEM 24" sheetId="271" r:id="rId259"/>
    <sheet name="NOMINA MILITAR SEPTIEMBRE 2024" sheetId="272" r:id="rId260"/>
    <sheet name="NOM INTERINATO SEPTIEMBRE 2024" sheetId="273" r:id="rId261"/>
    <sheet name="NOMINA SUPLENCIA SEPTIEMBRE 24" sheetId="274" r:id="rId262"/>
    <sheet name="NOMINATRAMITE PENSION SEP 2024" sheetId="275" r:id="rId263"/>
    <sheet name="NOM PERIODO PRUEBA SEPTIE 2024" sheetId="276" r:id="rId264"/>
    <sheet name="NOMINA FIJA OCTUBRE 2024" sheetId="277" r:id="rId265"/>
    <sheet name="NOM EMPLE TEMPO OCTUBRE 2024 " sheetId="278" r:id="rId266"/>
    <sheet name="NOMINA MILITAR OCTUBR 2024" sheetId="279" r:id="rId267"/>
    <sheet name="NOM INTERINATO OCTUBRE 2024" sheetId="280" r:id="rId268"/>
    <sheet name="NOMINA SUPLENCIA OCTUBRE 2024" sheetId="283" r:id="rId269"/>
    <sheet name="NOM PERIODO PRUEBA OCTUBRE 24" sheetId="281" r:id="rId270"/>
    <sheet name="NOMI TRAMITE PENSION OCTUBRE 24" sheetId="282" r:id="rId271"/>
    <sheet name="NOMINA FIJA NOVIEMBRE 2024" sheetId="284" r:id="rId272"/>
    <sheet name="NOM EMPLEA TEMPO NOVIEMBRE 2024" sheetId="285" r:id="rId273"/>
    <sheet name="NOMINA MILITAR NOVIEMBRE 2024" sheetId="286" r:id="rId274"/>
    <sheet name="NOM INTERINATO NOVIEMBRE 2024" sheetId="287" r:id="rId275"/>
    <sheet name="NOM PERIODO PRUEBA NOVIEM 2024" sheetId="289" r:id="rId276"/>
    <sheet name="NOMINA SUPLENCIA NOVIEM 2024" sheetId="288" r:id="rId277"/>
    <sheet name="NOMI TRAMITE PENSION NOVIEM 24" sheetId="290" r:id="rId278"/>
    <sheet name="NOMINA FIJA DICIEMBRE 2024" sheetId="293" r:id="rId279"/>
    <sheet name="NOM EMPLEA TEMPO DICIEMBRE 2024" sheetId="294" r:id="rId280"/>
    <sheet name="NOMINA MILITAR DICIEMBRE 2024" sheetId="295" r:id="rId281"/>
    <sheet name="NOM INTERINATO DICIEMBRE 2024" sheetId="296" r:id="rId282"/>
    <sheet name="NOMINA SUPLENCIA DICIEMBRE 2024" sheetId="297" r:id="rId283"/>
    <sheet name="NOM PERIODO PRUEBA DICIEMBRE 24" sheetId="298" r:id="rId284"/>
    <sheet name="NOM TRAMITE PENSION DICIEMB 24" sheetId="299" r:id="rId285"/>
    <sheet name="NOMINA FIJA ENERO 2025" sheetId="300" r:id="rId286"/>
    <sheet name="NOM EMPLEA TEMPO ENERO 2025" sheetId="301" r:id="rId287"/>
    <sheet name="NOMINA MILITAR ENERO 2025" sheetId="302" r:id="rId288"/>
    <sheet name="NOM INTERINATO ENERO 2025" sheetId="303" r:id="rId289"/>
    <sheet name="NOMINA SUPLENCIA ENERO 2025" sheetId="304" r:id="rId290"/>
    <sheet name="NOM PERIODO PRUEBA ENERO 2025" sheetId="305" r:id="rId291"/>
    <sheet name="NOM TRAMITE PENSION ENERO 2025" sheetId="306" r:id="rId292"/>
    <sheet name="NOMINA FIJA FEBRERO 2025" sheetId="307" r:id="rId293"/>
    <sheet name="NOM EMPLEA TEMPO FEBRERO 25" sheetId="308" r:id="rId294"/>
    <sheet name="NOMINA MILITAR FEBRERO 2025 " sheetId="309" r:id="rId295"/>
    <sheet name="NOM INTERINATO FEBRERO 2025" sheetId="310" r:id="rId296"/>
    <sheet name="NOMINA SUPLENCIA FEBRERO 2025" sheetId="311" r:id="rId297"/>
    <sheet name="NOM PERIODO PRUEBA FEBRERO 2025" sheetId="312" r:id="rId298"/>
    <sheet name="NOM TRAMITE PENSION FEBRERO 25" sheetId="313" r:id="rId299"/>
    <sheet name="NOMINA FIJA MARZO 2025" sheetId="314" r:id="rId300"/>
    <sheet name="NOM EMPLEA TEMPO MARZO 2025" sheetId="315" r:id="rId301"/>
    <sheet name="NOMINA MILITAR MARZO 2025" sheetId="316" r:id="rId302"/>
    <sheet name="NOM INTERINATO MARZO 2025" sheetId="317" r:id="rId303"/>
    <sheet name="NOMINA SUPLENCIA MARZO 2025" sheetId="318" r:id="rId304"/>
    <sheet name="NOM PERIODO PRUEBA MARZO 2025" sheetId="319" r:id="rId305"/>
    <sheet name="NOM TRAMITE PENSION MARZO 2025" sheetId="320" r:id="rId306"/>
    <sheet name="NOMINA FIJA ABRIL 2025" sheetId="321" r:id="rId307"/>
    <sheet name="NOM EMPLEA TEMPO ABRIL 2025" sheetId="322" r:id="rId308"/>
    <sheet name="NOMINA MILITAR ABRIL 2025 " sheetId="323" r:id="rId309"/>
    <sheet name="NOM INTERINATO ABRIL 2025 " sheetId="324" r:id="rId310"/>
    <sheet name="NOMINA SUPLENCIA ABRIL 2025 " sheetId="325" r:id="rId311"/>
    <sheet name="NOM PERIODO PRUEBA ABRIL 2025" sheetId="326" r:id="rId312"/>
    <sheet name="NOM TRAMITE PENSION ABRIL 2025" sheetId="327" r:id="rId313"/>
    <sheet name="NOMINA FIJA MAYO 2025 (2)" sheetId="335" r:id="rId314"/>
    <sheet name="NOM EMPLEA TEMPO MAYO 2025" sheetId="329" r:id="rId315"/>
    <sheet name="NOMINA MILITAR MAYO 2025" sheetId="330" r:id="rId316"/>
    <sheet name="NOM INTERINATO MAYO 2025" sheetId="331" r:id="rId317"/>
    <sheet name="NOMINA SUPLENCIA MAYO 2025" sheetId="332" r:id="rId318"/>
    <sheet name="NOM TRAMITE PENSIÓN MAYO 2025" sheetId="333" r:id="rId319"/>
    <sheet name="NOMINA FIJA JUNIO 2025 " sheetId="336" r:id="rId320"/>
    <sheet name="NOM EMPLEA TEMPO JUNIO 2025 " sheetId="337" r:id="rId321"/>
    <sheet name="NOM INTERINATO JUNIO 2025 " sheetId="338" r:id="rId322"/>
    <sheet name="NOMINA SUPLENCIA JUNIO 2025" sheetId="339" r:id="rId323"/>
    <sheet name="NOM TRAMITE PENSIÓN JUNI 20 " sheetId="340" r:id="rId324"/>
    <sheet name="NOMINA MILITAR MAYO 2025 (2)" sheetId="341" r:id="rId325"/>
    <sheet name="NOMINA FIJA JULIO 2025" sheetId="342" r:id="rId326"/>
    <sheet name="NOM EMPLEA TEMPO JULIO 2025" sheetId="343" r:id="rId327"/>
    <sheet name="NOM INTERINATO JULIO 2025 " sheetId="344" r:id="rId328"/>
    <sheet name="NOMINA SUPLENCIA JULIO 2025" sheetId="345" r:id="rId329"/>
    <sheet name="NOMINA MILITAR JULIO 2025" sheetId="346" r:id="rId330"/>
    <sheet name="NOMINA FIJA AGOSTO 2025" sheetId="347" r:id="rId331"/>
    <sheet name="NOM EMPLEA TEMPO AGOSTO 2025" sheetId="348" r:id="rId332"/>
    <sheet name="NOMINA INTERINATO AGOSTO 2025" sheetId="349" r:id="rId333"/>
    <sheet name="NOMINA SUPLENCIA AGOSTO 2025" sheetId="350" r:id="rId334"/>
    <sheet name="NOMINA MILITAR AGOSTO 2025" sheetId="351" r:id="rId335"/>
    <sheet name="NOMINA FIJA SEPTIEMBRE 2025" sheetId="352" r:id="rId336"/>
    <sheet name="NOM EMPLEA TEMPO SEP 2025" sheetId="357" r:id="rId337"/>
    <sheet name="NOMINA INTERINATO SEPTIEMB 2025" sheetId="354" r:id="rId338"/>
    <sheet name="NOMINA SUPLENCIA SEPTIEMB 2025" sheetId="355" r:id="rId339"/>
    <sheet name="NOMINA MILITAR SEPTIEM 2025" sheetId="356" r:id="rId340"/>
    <sheet name="NOMINA FIJA OCTUBRE 2025" sheetId="358" r:id="rId341"/>
    <sheet name="NOM EMPLEA TEMPO OCTUBRE 2025" sheetId="359" r:id="rId342"/>
    <sheet name="NOMINA INTERINATO OCTUBRE 2025" sheetId="360" r:id="rId343"/>
    <sheet name="NOMINA SUPLENCIA OCTUBRE 2025" sheetId="361" r:id="rId344"/>
    <sheet name="NOMINA MILITAR OCTUBRE 2025 " sheetId="362" r:id="rId345"/>
    <sheet name="NOMINA FIJA DICIEMBRE 2025" sheetId="363" r:id="rId346"/>
    <sheet name="NOM EMPLE TEMPLO DICIEMBRE 2025" sheetId="364" r:id="rId347"/>
    <sheet name="NOMINA SUPLENCIA DICIEMBRE 2025" sheetId="365" r:id="rId348"/>
    <sheet name="NOMINA MILITAR DICIEMBRE 2025" sheetId="366" r:id="rId349"/>
    <sheet name="NOMINA FIJA ENERO 2026" sheetId="367" r:id="rId350"/>
    <sheet name="NOM EMPLE TEMPLO ENERO 2026" sheetId="368" r:id="rId351"/>
    <sheet name="NOMINA SUPLENCIA ENERO 2026" sheetId="369" r:id="rId352"/>
    <sheet name="NOMINA MILITAR ENERO 2026" sheetId="370" r:id="rId353"/>
    <sheet name="NOMINA FIJA FEBRERO 2026" sheetId="371" r:id="rId354"/>
    <sheet name="NOM EMPLE TEMPLO FEBRERO 2026" sheetId="372" r:id="rId355"/>
    <sheet name="NOMINA SUPLENCIA FEBRERO 2026" sheetId="373" r:id="rId356"/>
    <sheet name="NOMINA MILITAR FEBRERO 2026 " sheetId="374" r:id="rId357"/>
    <sheet name="NOMINA FIJA MARZO 2026 " sheetId="375" r:id="rId358"/>
    <sheet name="NOM EMPLE TEMPLO MARZO 2026" sheetId="376" r:id="rId359"/>
    <sheet name="NOMINA SUPLENCIA MARZO 2026" sheetId="377" r:id="rId360"/>
    <sheet name="NOMINA MILITAR MARZO 2026" sheetId="378" r:id="rId361"/>
    <sheet name="NOMINA FIJA ABRIL 2026" sheetId="379" r:id="rId362"/>
    <sheet name="NOM EMPLE TEMPLO ABRIL 2026" sheetId="380" r:id="rId363"/>
    <sheet name="NOMINA MILITAR ABRIL 2026" sheetId="381" r:id="rId364"/>
    <sheet name="NOMINA SUPLENCIA ABRIL 2026" sheetId="382" r:id="rId365"/>
  </sheets>
  <definedNames>
    <definedName name="_xlnm._FilterDatabase" localSheetId="362" hidden="1">'NOM EMPLE TEMPLO ABRIL 2026'!$B$3:$P$8</definedName>
    <definedName name="_xlnm._FilterDatabase" localSheetId="346" hidden="1">'NOM EMPLE TEMPLO DICIEMBRE 2025'!$B$3:$P$8</definedName>
    <definedName name="_xlnm._FilterDatabase" localSheetId="350" hidden="1">'NOM EMPLE TEMPLO ENERO 2026'!$B$3:$P$8</definedName>
    <definedName name="_xlnm._FilterDatabase" localSheetId="354" hidden="1">'NOM EMPLE TEMPLO FEBRERO 2026'!$B$3:$P$8</definedName>
    <definedName name="_xlnm._FilterDatabase" localSheetId="358" hidden="1">'NOM EMPLE TEMPLO MARZO 2026'!$B$3:$P$8</definedName>
    <definedName name="_xlnm._FilterDatabase" localSheetId="265" hidden="1">'NOM EMPLE TEMPO OCTUBRE 2024 '!$A$92:$S$127</definedName>
    <definedName name="_xlnm._FilterDatabase" localSheetId="307" hidden="1">'NOM EMPLEA TEMPO ABRIL 2025'!$A$101:$S$136</definedName>
    <definedName name="_xlnm._FilterDatabase" localSheetId="331" hidden="1">'NOM EMPLEA TEMPO AGOSTO 2025'!$A$13:$Q$13</definedName>
    <definedName name="_xlnm._FilterDatabase" localSheetId="279" hidden="1">'NOM EMPLEA TEMPO DICIEMBRE 2024'!$A$101:$S$136</definedName>
    <definedName name="_xlnm._FilterDatabase" localSheetId="286" hidden="1">'NOM EMPLEA TEMPO ENERO 2025'!$A$99:$S$134</definedName>
    <definedName name="_xlnm._FilterDatabase" localSheetId="293" hidden="1">'NOM EMPLEA TEMPO FEBRERO 25'!$A$99:$S$134</definedName>
    <definedName name="_xlnm._FilterDatabase" localSheetId="326" hidden="1">'NOM EMPLEA TEMPO JULIO 2025'!$A$13:$Q$13</definedName>
    <definedName name="_xlnm._FilterDatabase" localSheetId="320" hidden="1">'NOM EMPLEA TEMPO JUNIO 2025 '!#REF!</definedName>
    <definedName name="_xlnm._FilterDatabase" localSheetId="300" hidden="1">'NOM EMPLEA TEMPO MARZO 2025'!$A$101:$S$136</definedName>
    <definedName name="_xlnm._FilterDatabase" localSheetId="314" hidden="1">'NOM EMPLEA TEMPO MAYO 2025'!#REF!</definedName>
    <definedName name="_xlnm._FilterDatabase" localSheetId="272" hidden="1">'NOM EMPLEA TEMPO NOVIEMBRE 2024'!$A$96:$S$131</definedName>
    <definedName name="_xlnm._FilterDatabase" localSheetId="341" hidden="1">'NOM EMPLEA TEMPO OCTUBRE 2025'!$A$13:$Q$13</definedName>
    <definedName name="_xlnm._FilterDatabase" localSheetId="336" hidden="1">'NOM EMPLEA TEMPO SEP 2025'!$A$13:$Q$13</definedName>
    <definedName name="_xlnm._FilterDatabase" localSheetId="230" hidden="1">'NOMI EMPLEADO ABRIL 2024'!$83:$113</definedName>
    <definedName name="_xlnm._FilterDatabase" localSheetId="220" hidden="1">'NOMI EMPLEADO FEBRERO 2024'!$67:$82</definedName>
    <definedName name="_xlnm._FilterDatabase" localSheetId="246" hidden="1">'NOMI EMPLEADO JULIO 2024   '!$A$11:$O$20</definedName>
    <definedName name="_xlnm._FilterDatabase" localSheetId="240" hidden="1">'NOMI EMPLEADO JUNIO 2024  '!$A$11:$O$15</definedName>
    <definedName name="_xlnm._FilterDatabase" localSheetId="225" hidden="1">'NOMI EMPLEADO MARZO 2024 '!$67:$82</definedName>
    <definedName name="_xlnm._FilterDatabase" localSheetId="235" hidden="1">'NOMI EMPLEADO MAYO 2024 '!$89:$122</definedName>
    <definedName name="_xlnm._FilterDatabase" localSheetId="252" hidden="1">'NOMI EMPLEADO TEMPO AGOSTO 2024'!$A$11:$O$20</definedName>
    <definedName name="_xlnm._FilterDatabase" localSheetId="209" hidden="1">'NOMI EMPLEADO TEMPO DICIEMBR 23'!$68:$83</definedName>
    <definedName name="_xlnm._FilterDatabase" localSheetId="215" hidden="1">'NOMI EMPLEADO TEMPO ENERO 2024'!$67:$82</definedName>
    <definedName name="_xlnm._FilterDatabase" localSheetId="204" hidden="1">'NOMI EMPLEADO TEMPO NOVIEM 23'!$A$69:$O$83</definedName>
    <definedName name="_xlnm._FilterDatabase" localSheetId="258" hidden="1">'NOMI EMPLEADO TEMPO SEPTIEM 24'!$A$98:$S$133</definedName>
    <definedName name="_xlnm._FilterDatabase" localSheetId="81" hidden="1">'NOMINA CONTRATADA JUNIO 2021'!$A$14:$Q$15</definedName>
    <definedName name="_xlnm._FilterDatabase" localSheetId="229" hidden="1">'NOMINA FIJA ABRIL  2024  )'!$B$181:$O$209</definedName>
    <definedName name="_xlnm._FilterDatabase" localSheetId="74" hidden="1">'NOMINA FIJA ABRIL 2020'!$B$8:$Q$108</definedName>
    <definedName name="_xlnm._FilterDatabase" localSheetId="177" hidden="1">'NOMINA FIJA ABRIL 2023'!$A$11:$M$19</definedName>
    <definedName name="_xlnm._FilterDatabase" localSheetId="306" hidden="1">'NOMINA FIJA ABRIL 2025'!$A$187:$N$224</definedName>
    <definedName name="_xlnm._FilterDatabase" localSheetId="361" hidden="1">'NOMINA FIJA ABRIL 2026'!$A$17:$N$17</definedName>
    <definedName name="_xlnm._FilterDatabase" localSheetId="153" hidden="1">'NOMINA FIJA AGOSTO 2022   '!$A$14:$L$23</definedName>
    <definedName name="_xlnm._FilterDatabase" localSheetId="251" hidden="1">'NOMINA FIJA AGOSTO 2024 '!$B$12:$O$12</definedName>
    <definedName name="_xlnm._FilterDatabase" localSheetId="330" hidden="1">'NOMINA FIJA AGOSTO 2025'!$A$194:$N$241</definedName>
    <definedName name="_xlnm._FilterDatabase" localSheetId="189" hidden="1">'NOMINA FIJA AGOSTO 23'!$A$10:$M$18</definedName>
    <definedName name="_xlnm._FilterDatabase" localSheetId="167" hidden="1">'NOMINA FIJA DICIEM 2022'!$A$11:$L$19</definedName>
    <definedName name="_xlnm._FilterDatabase" localSheetId="278" hidden="1">'NOMINA FIJA DICIEMBRE 2024'!$A$186:$N$225</definedName>
    <definedName name="_xlnm._FilterDatabase" localSheetId="345" hidden="1">'NOMINA FIJA DICIEMBRE 2025'!$A$195:$N$211</definedName>
    <definedName name="_xlnm._FilterDatabase" localSheetId="168" hidden="1">'NOMINA FIJA ENERO 2023'!$A$11:$M$19</definedName>
    <definedName name="_xlnm._FilterDatabase" localSheetId="285" hidden="1">'NOMINA FIJA ENERO 2025'!$A$185:$N$223</definedName>
    <definedName name="_xlnm._FilterDatabase" localSheetId="349" hidden="1">'NOMINA FIJA ENERO 2026'!$A$195:$N$211</definedName>
    <definedName name="_xlnm._FilterDatabase" localSheetId="171" hidden="1">'NOMINA FIJA FEBRERO 2023'!$A$11:$M$19</definedName>
    <definedName name="_xlnm._FilterDatabase" localSheetId="292" hidden="1">'NOMINA FIJA FEBRERO 2025'!$A$186:$N$224</definedName>
    <definedName name="_xlnm._FilterDatabase" localSheetId="353" hidden="1">'NOMINA FIJA FEBRERO 2026'!$A$194:$N$210</definedName>
    <definedName name="_xlnm._FilterDatabase" localSheetId="245" hidden="1">'NOMINA FIJA JULIO  2024 '!$B$185:$O$222</definedName>
    <definedName name="_xlnm._FilterDatabase" localSheetId="186" hidden="1">'NOMINA FIJA JULIO 2023 '!$A$10:$M$18</definedName>
    <definedName name="_xlnm._FilterDatabase" localSheetId="325" hidden="1">'NOMINA FIJA JULIO 2025'!$A$192:$N$239</definedName>
    <definedName name="_xlnm._FilterDatabase" localSheetId="239" hidden="1">'NOMINA FIJA JUNIO  2024  '!$B$187:$O$225</definedName>
    <definedName name="_xlnm._FilterDatabase" localSheetId="80" hidden="1">'NOMINA FIJA JUNIO 2021 '!$B$8:$O$96</definedName>
    <definedName name="_xlnm._FilterDatabase" localSheetId="183" hidden="1">'NOMINA FIJA JUNIO 2023  '!$A$10:$M$18</definedName>
    <definedName name="_xlnm._FilterDatabase" localSheetId="319" hidden="1">'NOMINA FIJA JUNIO 2025 '!$A$196:$N$243</definedName>
    <definedName name="_xlnm._FilterDatabase" localSheetId="73" hidden="1">'NOMINA FIJA MARZO 2021'!$B$8:$Q$108</definedName>
    <definedName name="_xlnm._FilterDatabase" localSheetId="174" hidden="1">'NOMINA FIJA MARZO 2023 '!$A$11:$M$19</definedName>
    <definedName name="_xlnm._FilterDatabase" localSheetId="224" hidden="1">'NOMINA FIJA MARZO 2024 '!$B$172:$O$197</definedName>
    <definedName name="_xlnm._FilterDatabase" localSheetId="299" hidden="1">'NOMINA FIJA MARZO 2025'!$A$186:$N$223</definedName>
    <definedName name="_xlnm._FilterDatabase" localSheetId="357" hidden="1">'NOMINA FIJA MARZO 2026 '!$A$17:$N$17</definedName>
    <definedName name="_xlnm._FilterDatabase" localSheetId="234" hidden="1">'NOMINA FIJA MAYO  2024 '!$B$11:$O$12</definedName>
    <definedName name="_xlnm._FilterDatabase" localSheetId="77" hidden="1">'NOMINA FIJA MAYO 2021'!$B$8:$O$99</definedName>
    <definedName name="_xlnm._FilterDatabase" localSheetId="180" hidden="1">'NOMINA FIJA MAYO 2023 '!$A$10:$M$18</definedName>
    <definedName name="_xlnm._FilterDatabase" localSheetId="313" hidden="1">'NOMINA FIJA MAYO 2025 (2)'!$A$191:$N$238</definedName>
    <definedName name="_xlnm._FilterDatabase" localSheetId="162" hidden="1">'NOMINA FIJA NOVIEMBRE 2022'!$A$13:$L$21</definedName>
    <definedName name="_xlnm._FilterDatabase" localSheetId="203" hidden="1">'NOMINA FIJA NOVIEMBRE 2023'!$A$172:$M$196</definedName>
    <definedName name="_xlnm._FilterDatabase" localSheetId="271" hidden="1">'NOMINA FIJA NOVIEMBRE 2024'!$A$13:$N$13</definedName>
    <definedName name="_xlnm._FilterDatabase" localSheetId="159" hidden="1">'NOMINA FIJA OCTUBRE 2022 '!$A$13:$L$21</definedName>
    <definedName name="_xlnm._FilterDatabase" localSheetId="198" hidden="1">'NOMINA FIJA OCTUBRE 2023  '!$A$10:$M$18</definedName>
    <definedName name="_xlnm._FilterDatabase" localSheetId="264" hidden="1">'NOMINA FIJA OCTUBRE 2024'!$A$13:$N$13</definedName>
    <definedName name="_xlnm._FilterDatabase" localSheetId="340" hidden="1">'NOMINA FIJA OCTUBRE 2025'!$A$195:$N$211</definedName>
    <definedName name="_xlnm._FilterDatabase" localSheetId="156" hidden="1">'NOMINA FIJA SEPTIEM 2022'!$A$14:$L$22</definedName>
    <definedName name="_xlnm._FilterDatabase" localSheetId="196" hidden="1">'NOMINA FIJA SEPTIEM 2023 '!$A$10:$M$18</definedName>
    <definedName name="_xlnm._FilterDatabase" localSheetId="257" hidden="1">'NOMINA FIJA SEPTIEMBRE 2024'!$B$13:$O$13</definedName>
    <definedName name="_xlnm._FilterDatabase" localSheetId="335" hidden="1">'NOMINA FIJA SEPTIEMBRE 2025'!$A$195:$N$242</definedName>
    <definedName name="_xlnm._FilterDatabase" localSheetId="179" hidden="1">'NOMINA MILITAR ABRIL 2023'!$A$14:$N$34</definedName>
    <definedName name="_xlnm._FilterDatabase" localSheetId="231" hidden="1">'NOMINA MILITAR ABRIL 2024'!$B$13:$O$35</definedName>
    <definedName name="_xlnm._FilterDatabase" localSheetId="308" hidden="1">'NOMINA MILITAR ABRIL 2025 '!$A$14:$N$32</definedName>
    <definedName name="_xlnm._FilterDatabase" localSheetId="363" hidden="1">'NOMINA MILITAR ABRIL 2026'!$A$14:$M$40</definedName>
    <definedName name="_xlnm._FilterDatabase" localSheetId="90" hidden="1">'NOMINA MILITAR AGOSTO 2021'!$A$13:$N$29</definedName>
    <definedName name="_xlnm._FilterDatabase" localSheetId="191" hidden="1">'NOMINA MILITAR AGOSTO 2023'!$A$14:$N$33</definedName>
    <definedName name="_xlnm._FilterDatabase" localSheetId="253" hidden="1">'NOMINA MILITAR AGOSTO 2024'!$B$13:$O$35</definedName>
    <definedName name="_xlnm._FilterDatabase" localSheetId="334" hidden="1">'NOMINA MILITAR AGOSTO 2025'!$A$15:$M$47</definedName>
    <definedName name="_xlnm._FilterDatabase" localSheetId="210" hidden="1">'NOMINA MILITAR DICIEMBRE 2023'!$A$13:$N$43</definedName>
    <definedName name="_xlnm._FilterDatabase" localSheetId="280" hidden="1">'NOMINA MILITAR DICIEMBRE 2024'!$B$14:$O$34</definedName>
    <definedName name="_xlnm._FilterDatabase" localSheetId="348" hidden="1">'NOMINA MILITAR DICIEMBRE 2025'!$A$14:$M$44</definedName>
    <definedName name="_xlnm._FilterDatabase" localSheetId="216" hidden="1">'NOMINA MILITAR ENERO 2024'!$A$13:$N$42</definedName>
    <definedName name="_xlnm._FilterDatabase" localSheetId="287" hidden="1">'NOMINA MILITAR ENERO 2025'!$A$14:$N$34</definedName>
    <definedName name="_xlnm._FilterDatabase" localSheetId="352" hidden="1">'NOMINA MILITAR ENERO 2026'!$A$14:$M$44</definedName>
    <definedName name="_xlnm._FilterDatabase" localSheetId="173" hidden="1">'NOMINA MILITAR FEBRER 23'!$A$14:$N$34</definedName>
    <definedName name="_xlnm._FilterDatabase" localSheetId="221" hidden="1">'NOMINA MILITAR FEBRERO 2024'!$A$13:$N$35</definedName>
    <definedName name="_xlnm._FilterDatabase" localSheetId="294" hidden="1">'NOMINA MILITAR FEBRERO 2025 '!$A$14:$N$34</definedName>
    <definedName name="_xlnm._FilterDatabase" localSheetId="356" hidden="1">'NOMINA MILITAR FEBRERO 2026 '!$A$14:$M$40</definedName>
    <definedName name="_xlnm._FilterDatabase" localSheetId="247" hidden="1">'NOMINA MILITAR JULIO  2024 '!$B$13:$O$35</definedName>
    <definedName name="_xlnm._FilterDatabase" localSheetId="86" hidden="1">'NOMINA MILITAR JULIO 2021'!$A$13:$N$29</definedName>
    <definedName name="_xlnm._FilterDatabase" localSheetId="188" hidden="1">'NOMINA MILITAR JULIO 2023 '!$A$14:$N$33</definedName>
    <definedName name="_xlnm._FilterDatabase" localSheetId="329" hidden="1">'NOMINA MILITAR JULIO 2025'!$A$15:$M$47</definedName>
    <definedName name="_xlnm._FilterDatabase" localSheetId="185" hidden="1">'NOMINA MILITAR JUNIO 2023 '!$A$14:$N$34</definedName>
    <definedName name="_xlnm._FilterDatabase" localSheetId="241" hidden="1">'NOMINA MILITAR JUNIO 2024'!$B$13:$O$35</definedName>
    <definedName name="_xlnm._FilterDatabase" localSheetId="176" hidden="1">'NOMINA MILITAR MARZO 2023'!$A$14:$N$34</definedName>
    <definedName name="_xlnm._FilterDatabase" localSheetId="226" hidden="1">'NOMINA MILITAR MARZO 2024 '!$B$13:$O$35</definedName>
    <definedName name="_xlnm._FilterDatabase" localSheetId="301" hidden="1">'NOMINA MILITAR MARZO 2025'!$A$14:$N$34</definedName>
    <definedName name="_xlnm._FilterDatabase" localSheetId="360" hidden="1">'NOMINA MILITAR MARZO 2026'!$A$14:$M$40</definedName>
    <definedName name="_xlnm._FilterDatabase" localSheetId="182" hidden="1">'NOMINA MILITAR MAYO 2023 '!$A$14:$N$34</definedName>
    <definedName name="_xlnm._FilterDatabase" localSheetId="236" hidden="1">'NOMINA MILITAR MAYO 2024 '!$B$13:$O$35</definedName>
    <definedName name="_xlnm._FilterDatabase" localSheetId="315" hidden="1">'NOMINA MILITAR MAYO 2025'!$A$14:$M$33</definedName>
    <definedName name="_xlnm._FilterDatabase" localSheetId="324" hidden="1">'NOMINA MILITAR MAYO 2025 (2)'!$A$14:$M$40</definedName>
    <definedName name="_xlnm._FilterDatabase" localSheetId="205" hidden="1">'NOMINA MILITAR NOVIEMBRE 2023'!$A$14:$N$32</definedName>
    <definedName name="_xlnm._FilterDatabase" localSheetId="273" hidden="1">'NOMINA MILITAR NOVIEMBRE 2024'!$B$13:$O$33</definedName>
    <definedName name="_xlnm._FilterDatabase" localSheetId="266" hidden="1">'NOMINA MILITAR OCTUBR 2024'!$B$13:$O$33</definedName>
    <definedName name="_xlnm._FilterDatabase" localSheetId="103" hidden="1">'NOMINA MILITAR OCTUBRE 2021'!$A$13:$N$29</definedName>
    <definedName name="_xlnm._FilterDatabase" localSheetId="200" hidden="1">'NOMINA MILITAR OCTUBRE 2023'!$A$14:$N$34</definedName>
    <definedName name="_xlnm._FilterDatabase" localSheetId="344" hidden="1">'NOMINA MILITAR OCTUBRE 2025 '!$A$15:$M$47</definedName>
    <definedName name="_xlnm._FilterDatabase" localSheetId="339" hidden="1">'NOMINA MILITAR SEPTIEM 2025'!$A$15:$M$47</definedName>
    <definedName name="_xlnm._FilterDatabase" localSheetId="96" hidden="1">'NOMINA MILITAR SEPTIEMBRE 2021'!$A$13:$N$29</definedName>
    <definedName name="_xlnm._FilterDatabase" localSheetId="193" hidden="1">'NOMINA MILITAR SEPTIEMBRE 2023'!$A$14:$N$34</definedName>
    <definedName name="_xlnm._FilterDatabase" localSheetId="259" hidden="1">'NOMINA MILITAR SEPTIEMBRE 2024'!$B$14:$O$35</definedName>
    <definedName name="_xlnm.Print_Area" localSheetId="362">'NOM EMPLE TEMPLO ABRIL 2026'!$B$1:$P$203</definedName>
    <definedName name="_xlnm.Print_Area" localSheetId="346">'NOM EMPLE TEMPLO DICIEMBRE 2025'!$B$1:$P$203</definedName>
    <definedName name="_xlnm.Print_Area" localSheetId="350">'NOM EMPLE TEMPLO ENERO 2026'!$B$1:$P$203</definedName>
    <definedName name="_xlnm.Print_Area" localSheetId="354">'NOM EMPLE TEMPLO FEBRERO 2026'!$B$1:$P$200</definedName>
    <definedName name="_xlnm.Print_Area" localSheetId="358">'NOM EMPLE TEMPLO MARZO 2026'!$B$1:$P$202</definedName>
    <definedName name="_xlnm.Print_Area" localSheetId="265">'NOM EMPLE TEMPO OCTUBRE 2024 '!$A$1:$O$153</definedName>
    <definedName name="_xlnm.Print_Area" localSheetId="307">'NOM EMPLEA TEMPO ABRIL 2025'!$A$1:$O$162</definedName>
    <definedName name="_xlnm.Print_Area" localSheetId="331">'NOM EMPLEA TEMPO AGOSTO 2025'!$B$1:$P$196</definedName>
    <definedName name="_xlnm.Print_Area" localSheetId="279">'NOM EMPLEA TEMPO DICIEMBRE 2024'!$A$1:$O$162</definedName>
    <definedName name="_xlnm.Print_Area" localSheetId="286">'NOM EMPLEA TEMPO ENERO 2025'!$A$1:$O$167</definedName>
    <definedName name="_xlnm.Print_Area" localSheetId="293">'NOM EMPLEA TEMPO FEBRERO 25'!$A$1:$O$167</definedName>
    <definedName name="_xlnm.Print_Area" localSheetId="326">'NOM EMPLEA TEMPO JULIO 2025'!$B$1:$P$198</definedName>
    <definedName name="_xlnm.Print_Area" localSheetId="320">'NOM EMPLEA TEMPO JUNIO 2025 '!$B$1:$P$184</definedName>
    <definedName name="_xlnm.Print_Area" localSheetId="300">'NOM EMPLEA TEMPO MARZO 2025'!$A$1:$P$162</definedName>
    <definedName name="_xlnm.Print_Area" localSheetId="314">'NOM EMPLEA TEMPO MAYO 2025'!$B$1:$P$174</definedName>
    <definedName name="_xlnm.Print_Area" localSheetId="272">'NOM EMPLEA TEMPO NOVIEMBRE 2024'!$A$1:$O$157</definedName>
    <definedName name="_xlnm.Print_Area" localSheetId="341">'NOM EMPLEA TEMPO OCTUBRE 2025'!$B$1:$P$197</definedName>
    <definedName name="_xlnm.Print_Area" localSheetId="336">'NOM EMPLEA TEMPO SEP 2025'!$B$1:$P$196</definedName>
    <definedName name="_xlnm.Print_Area" localSheetId="309">'NOM INTERINATO ABRIL 2025 '!$A$1:$N$90</definedName>
    <definedName name="_xlnm.Print_Area" localSheetId="327">'NOM INTERINATO JULIO 2025 '!$A$1:$M$60</definedName>
    <definedName name="_xlnm.Print_Area" localSheetId="321">'NOM INTERINATO JUNIO 2025 '!$A$1:$N$79</definedName>
    <definedName name="_xlnm.Print_Area" localSheetId="302">'NOM INTERINATO MARZO 2025'!$A$1:$N$90</definedName>
    <definedName name="_xlnm.Print_Area" localSheetId="316">'NOM INTERINATO MAYO 2025'!$A$1:$N$92</definedName>
    <definedName name="_xlnm.Print_Area" localSheetId="312">'NOM TRAMITE PENSION ABRIL 2025'!$A$1:$M$41</definedName>
    <definedName name="_xlnm.Print_Area" localSheetId="291">'NOM TRAMITE PENSION ENERO 2025'!$A$1:$M$43</definedName>
    <definedName name="_xlnm.Print_Area" localSheetId="298">'NOM TRAMITE PENSION FEBRERO 25'!$A$1:$L$41</definedName>
    <definedName name="_xlnm.Print_Area" localSheetId="323">'NOM TRAMITE PENSIÓN JUNI 20 '!$A$1:$M$37</definedName>
    <definedName name="_xlnm.Print_Area" localSheetId="305">'NOM TRAMITE PENSION MARZO 2025'!$A$1:$M$41</definedName>
    <definedName name="_xlnm.Print_Area" localSheetId="318">'NOM TRAMITE PENSIÓN MAYO 2025'!$A$1:$M$37</definedName>
    <definedName name="_xlnm.Print_Area" localSheetId="230">'NOMI EMPLEADO ABRIL 2024'!$A$1:$Q$136</definedName>
    <definedName name="_xlnm.Print_Area" localSheetId="220">'NOMI EMPLEADO FEBRERO 2024'!$A$1:$O$104</definedName>
    <definedName name="_xlnm.Print_Area" localSheetId="246">'NOMI EMPLEADO JULIO 2024   '!$A$1:$O$155</definedName>
    <definedName name="_xlnm.Print_Area" localSheetId="240">'NOMI EMPLEADO JUNIO 2024  '!$A$1:$O$153</definedName>
    <definedName name="_xlnm.Print_Area" localSheetId="225">'NOMI EMPLEADO MARZO 2024 '!$A$1:$O$104</definedName>
    <definedName name="_xlnm.Print_Area" localSheetId="235">'NOMI EMPLEADO MAYO 2024 '!$A$1:$S$145</definedName>
    <definedName name="_xlnm.Print_Area" localSheetId="252">'NOMI EMPLEADO TEMPO AGOSTO 2024'!$A$1:$O$160</definedName>
    <definedName name="_xlnm.Print_Area" localSheetId="209">'NOMI EMPLEADO TEMPO DICIEMBR 23'!$A$1:$O$104</definedName>
    <definedName name="_xlnm.Print_Area" localSheetId="215">'NOMI EMPLEADO TEMPO ENERO 2024'!$A$1:$O$108</definedName>
    <definedName name="_xlnm.Print_Area" localSheetId="204">'NOMI EMPLEADO TEMPO NOVIEM 23'!$A$1:$O$102</definedName>
    <definedName name="_xlnm.Print_Area" localSheetId="199">'NOMI EMPLEADO TEMPO OCTUB 2023'!$A$1:$O$91</definedName>
    <definedName name="_xlnm.Print_Area" localSheetId="258">'NOMI EMPLEADO TEMPO SEPTIEM 24'!$A$1:$O$156</definedName>
    <definedName name="_xlnm.Print_Area" localSheetId="229">'NOMINA FIJA ABRIL  2024  )'!$A$1:$O$254</definedName>
    <definedName name="_xlnm.Print_Area" localSheetId="306">'NOMINA FIJA ABRIL 2025'!$A$1:$N$251</definedName>
    <definedName name="_xlnm.Print_Area" localSheetId="361">'NOMINA FIJA ABRIL 2026'!$A$1:$M$265</definedName>
    <definedName name="_xlnm.Print_Area" localSheetId="251">'NOMINA FIJA AGOSTO 2024 '!$A$1:$N$251</definedName>
    <definedName name="_xlnm.Print_Area" localSheetId="330">'NOMINA FIJA AGOSTO 2025'!$A$1:$M$269</definedName>
    <definedName name="_xlnm.Print_Area" localSheetId="278">'NOMINA FIJA DICIEMBRE 2024'!$A$1:$M$257</definedName>
    <definedName name="_xlnm.Print_Area" localSheetId="345">'NOMINA FIJA DICIEMBRE 2025'!$A$1:$M$269</definedName>
    <definedName name="_xlnm.Print_Area" localSheetId="285">'NOMINA FIJA ENERO 2025'!$A$1:$N$260</definedName>
    <definedName name="_xlnm.Print_Area" localSheetId="349">'NOMINA FIJA ENERO 2026'!$A$1:$M$269</definedName>
    <definedName name="_xlnm.Print_Area" localSheetId="219">'NOMINA FIJA FEBRERO 2024'!$A$1:$M$223</definedName>
    <definedName name="_xlnm.Print_Area" localSheetId="292">'NOMINA FIJA FEBRERO 2025'!$A$1:$N$261</definedName>
    <definedName name="_xlnm.Print_Area" localSheetId="353">'NOMINA FIJA FEBRERO 2026'!$A$1:$M$268</definedName>
    <definedName name="_xlnm.Print_Area" localSheetId="245">'NOMINA FIJA JULIO  2024 '!$A$1:$O$263</definedName>
    <definedName name="_xlnm.Print_Area" localSheetId="325">'NOMINA FIJA JULIO 2025'!$A$1:$M$267</definedName>
    <definedName name="_xlnm.Print_Area" localSheetId="239">'NOMINA FIJA JUNIO  2024  '!$A$1:$O$266</definedName>
    <definedName name="_xlnm.Print_Area" localSheetId="319">'NOMINA FIJA JUNIO 2025 '!$A$1:$N$271</definedName>
    <definedName name="_xlnm.Print_Area" localSheetId="224">'NOMINA FIJA MARZO 2024 '!$A$1:$O$228</definedName>
    <definedName name="_xlnm.Print_Area" localSheetId="299">'NOMINA FIJA MARZO 2025'!$A$1:$N$253</definedName>
    <definedName name="_xlnm.Print_Area" localSheetId="357">'NOMINA FIJA MARZO 2026 '!$A$1:$M$266</definedName>
    <definedName name="_xlnm.Print_Area" localSheetId="234">'NOMINA FIJA MAYO  2024 '!$A$1:$O$263</definedName>
    <definedName name="_xlnm.Print_Area" localSheetId="313">'NOMINA FIJA MAYO 2025 (2)'!$A$1:$N$266</definedName>
    <definedName name="_xlnm.Print_Area" localSheetId="271">'NOMINA FIJA NOVIEMBRE 2024'!$A$1:$M$253</definedName>
    <definedName name="_xlnm.Print_Area" localSheetId="264">'NOMINA FIJA OCTUBRE 2024'!$A$1:$M$256</definedName>
    <definedName name="_xlnm.Print_Area" localSheetId="340">'NOMINA FIJA OCTUBRE 2025'!$A$1:$M$269</definedName>
    <definedName name="_xlnm.Print_Area" localSheetId="257">'NOMINA FIJA SEPTIEMBRE 2024'!$A$1:$N$256</definedName>
    <definedName name="_xlnm.Print_Area" localSheetId="335">'NOMINA FIJA SEPTIEMBRE 2025'!$A$1:$M$269</definedName>
    <definedName name="_xlnm.Print_Area" localSheetId="332">'NOMINA INTERINATO AGOSTO 2025'!$A$1:$M$50</definedName>
    <definedName name="_xlnm.Print_Area" localSheetId="342">'NOMINA INTERINATO OCTUBRE 2025'!$A$1:$M$50</definedName>
    <definedName name="_xlnm.Print_Area" localSheetId="337">'NOMINA INTERINATO SEPTIEMB 2025'!$A$1:$M$50</definedName>
    <definedName name="_xlnm.Print_Area" localSheetId="231">'NOMINA MILITAR ABRIL 2024'!$B$1:$O$63</definedName>
    <definedName name="_xlnm.Print_Area" localSheetId="308">'NOMINA MILITAR ABRIL 2025 '!$A$1:$O$56</definedName>
    <definedName name="_xlnm.Print_Area" localSheetId="363">'NOMINA MILITAR ABRIL 2026'!$A$1:$M$69</definedName>
    <definedName name="_xlnm.Print_Area" localSheetId="253">'NOMINA MILITAR AGOSTO 2024'!$B$1:$O$57</definedName>
    <definedName name="_xlnm.Print_Area" localSheetId="334">'NOMINA MILITAR AGOSTO 2025'!$A$1:$M$76</definedName>
    <definedName name="_xlnm.Print_Area" localSheetId="280">'NOMINA MILITAR DICIEMBRE 2024'!$B$1:$O$55</definedName>
    <definedName name="_xlnm.Print_Area" localSheetId="348">'NOMINA MILITAR DICIEMBRE 2025'!$A$1:$M$73</definedName>
    <definedName name="_xlnm.Print_Area" localSheetId="287">'NOMINA MILITAR ENERO 2025'!$A$1:$N$62</definedName>
    <definedName name="_xlnm.Print_Area" localSheetId="352">'NOMINA MILITAR ENERO 2026'!$A$1:$M$73</definedName>
    <definedName name="_xlnm.Print_Area" localSheetId="294">'NOMINA MILITAR FEBRERO 2025 '!$A$1:$N$62</definedName>
    <definedName name="_xlnm.Print_Area" localSheetId="356">'NOMINA MILITAR FEBRERO 2026 '!$A$1:$M$69</definedName>
    <definedName name="_xlnm.Print_Area" localSheetId="247">'NOMINA MILITAR JULIO  2024 '!$B$1:$O$57</definedName>
    <definedName name="_xlnm.Print_Area" localSheetId="329">'NOMINA MILITAR JULIO 2025'!$A$1:$N$75</definedName>
    <definedName name="_xlnm.Print_Area" localSheetId="241">'NOMINA MILITAR JUNIO 2024'!$B$1:$O$57</definedName>
    <definedName name="_xlnm.Print_Area" localSheetId="301">'NOMINA MILITAR MARZO 2025'!$A$1:$O$62</definedName>
    <definedName name="_xlnm.Print_Area" localSheetId="360">'NOMINA MILITAR MARZO 2026'!$A$1:$M$69</definedName>
    <definedName name="_xlnm.Print_Area" localSheetId="236">'NOMINA MILITAR MAYO 2024 '!$B$1:$O$66</definedName>
    <definedName name="_xlnm.Print_Area" localSheetId="315">'NOMINA MILITAR MAYO 2025'!$A$1:$N$56</definedName>
    <definedName name="_xlnm.Print_Area" localSheetId="324">'NOMINA MILITAR MAYO 2025 (2)'!$A$1:$N$74</definedName>
    <definedName name="_xlnm.Print_Area" localSheetId="273">'NOMINA MILITAR NOVIEMBRE 2024'!$B$1:$O$54</definedName>
    <definedName name="_xlnm.Print_Area" localSheetId="266">'NOMINA MILITAR OCTUBR 2024'!$B$1:$O$55</definedName>
    <definedName name="_xlnm.Print_Area" localSheetId="344">'NOMINA MILITAR OCTUBRE 2025 '!$A$1:$M$76</definedName>
    <definedName name="_xlnm.Print_Area" localSheetId="339">'NOMINA MILITAR SEPTIEM 2025'!$A$1:$M$76</definedName>
    <definedName name="_xlnm.Print_Area" localSheetId="259">'NOMINA MILITAR SEPTIEMBRE 2024'!$B$1:$O$57</definedName>
    <definedName name="_xlnm.Print_Area" localSheetId="310">'NOMINA SUPLENCIA ABRIL 2025 '!$A$1:$N$67</definedName>
    <definedName name="_xlnm.Print_Area" localSheetId="364">'NOMINA SUPLENCIA ABRIL 2026'!$B$1:$M$62</definedName>
    <definedName name="_xlnm.Print_Area" localSheetId="333">'NOMINA SUPLENCIA AGOSTO 2025'!$A$1:$M$65</definedName>
    <definedName name="_xlnm.Print_Area" localSheetId="282">'NOMINA SUPLENCIA DICIEMBRE 2024'!$A$1:$M$56</definedName>
    <definedName name="_xlnm.Print_Area" localSheetId="347">'NOMINA SUPLENCIA DICIEMBRE 2025'!$A$1:$N$65</definedName>
    <definedName name="_xlnm.Print_Area" localSheetId="289">'NOMINA SUPLENCIA ENERO 2025'!$A$1:$M$63</definedName>
    <definedName name="_xlnm.Print_Area" localSheetId="351">'NOMINA SUPLENCIA ENERO 2026'!$A$1:$N$65</definedName>
    <definedName name="_xlnm.Print_Area" localSheetId="296">'NOMINA SUPLENCIA FEBRERO 2025'!$A$1:$M$63</definedName>
    <definedName name="_xlnm.Print_Area" localSheetId="355">'NOMINA SUPLENCIA FEBRERO 2026'!$B$1:$M$65</definedName>
    <definedName name="_xlnm.Print_Area" localSheetId="328">'NOMINA SUPLENCIA JULIO 2025'!$A$1:$M$65</definedName>
    <definedName name="_xlnm.Print_Area" localSheetId="322">'NOMINA SUPLENCIA JUNIO 2025'!$A$1:$M$58</definedName>
    <definedName name="_xlnm.Print_Area" localSheetId="303">'NOMINA SUPLENCIA MARZO 2025'!$A$1:$N$63</definedName>
    <definedName name="_xlnm.Print_Area" localSheetId="359">'NOMINA SUPLENCIA MARZO 2026'!$B$1:$M$65</definedName>
    <definedName name="_xlnm.Print_Area" localSheetId="317">'NOMINA SUPLENCIA MAYO 2025'!$A$1:$N$57</definedName>
    <definedName name="_xlnm.Print_Area" localSheetId="276">'NOMINA SUPLENCIA NOVIEM 2024'!$A$1:$M$56</definedName>
    <definedName name="_xlnm.Print_Area" localSheetId="343">'NOMINA SUPLENCIA OCTUBRE 2025'!$A$1:$M$63</definedName>
    <definedName name="_xlnm.Print_Area" localSheetId="338">'NOMINA SUPLENCIA SEPTIEMB 2025'!$A$1:$M$63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H43" i="382" l="1"/>
  <c r="I43" i="382"/>
  <c r="J43" i="382"/>
  <c r="L43" i="382"/>
  <c r="M43" i="382"/>
  <c r="G43" i="382"/>
  <c r="E43" i="382"/>
  <c r="D43" i="382"/>
  <c r="N183" i="380"/>
  <c r="O27" i="380"/>
  <c r="I27" i="380"/>
  <c r="J27" i="380"/>
  <c r="K27" i="380"/>
  <c r="K183" i="380" s="1"/>
  <c r="L27" i="380"/>
  <c r="M27" i="380"/>
  <c r="N27" i="380"/>
  <c r="P27" i="380"/>
  <c r="H27" i="380"/>
  <c r="P16" i="380"/>
  <c r="O16" i="380"/>
  <c r="N16" i="380"/>
  <c r="M16" i="380"/>
  <c r="L16" i="380"/>
  <c r="K16" i="380"/>
  <c r="J16" i="380"/>
  <c r="H16" i="380"/>
  <c r="P15" i="380"/>
  <c r="O15" i="380"/>
  <c r="O26" i="380"/>
  <c r="P26" i="380" s="1"/>
  <c r="M218" i="379"/>
  <c r="L218" i="379"/>
  <c r="K218" i="379"/>
  <c r="J218" i="379"/>
  <c r="I218" i="379"/>
  <c r="H218" i="379"/>
  <c r="E218" i="379"/>
  <c r="L158" i="379"/>
  <c r="M158" i="379" s="1"/>
  <c r="E248" i="379"/>
  <c r="E180" i="379"/>
  <c r="E189" i="379"/>
  <c r="E207" i="379"/>
  <c r="E228" i="379"/>
  <c r="E238" i="379"/>
  <c r="E76" i="379"/>
  <c r="E126" i="379"/>
  <c r="E114" i="379"/>
  <c r="E108" i="379"/>
  <c r="E94" i="379"/>
  <c r="E89" i="379"/>
  <c r="E23" i="379"/>
  <c r="G29" i="379"/>
  <c r="H29" i="379"/>
  <c r="I29" i="379"/>
  <c r="J29" i="379"/>
  <c r="K29" i="379"/>
  <c r="E29" i="379"/>
  <c r="L37" i="382"/>
  <c r="M37" i="382" s="1"/>
  <c r="L36" i="382"/>
  <c r="M36" i="382" s="1"/>
  <c r="L32" i="382"/>
  <c r="M32" i="382" s="1"/>
  <c r="L31" i="382"/>
  <c r="M31" i="382" s="1"/>
  <c r="L28" i="382"/>
  <c r="M28" i="382" s="1"/>
  <c r="L27" i="382"/>
  <c r="M27" i="382" s="1"/>
  <c r="K24" i="382"/>
  <c r="J24" i="382"/>
  <c r="I24" i="382"/>
  <c r="H24" i="382"/>
  <c r="G24" i="382"/>
  <c r="E24" i="382"/>
  <c r="M23" i="382"/>
  <c r="L23" i="382"/>
  <c r="K20" i="382"/>
  <c r="J20" i="382"/>
  <c r="I20" i="382"/>
  <c r="H20" i="382"/>
  <c r="G20" i="382"/>
  <c r="F20" i="382"/>
  <c r="E20" i="382"/>
  <c r="L19" i="382"/>
  <c r="M19" i="382" s="1"/>
  <c r="K16" i="382"/>
  <c r="J16" i="382"/>
  <c r="I16" i="382"/>
  <c r="H16" i="382"/>
  <c r="G16" i="382"/>
  <c r="F16" i="382"/>
  <c r="E16" i="382"/>
  <c r="L15" i="382"/>
  <c r="M15" i="382" s="1"/>
  <c r="M16" i="382" s="1"/>
  <c r="C47" i="381"/>
  <c r="M45" i="381"/>
  <c r="K45" i="381"/>
  <c r="J45" i="381"/>
  <c r="J47" i="381" s="1"/>
  <c r="I45" i="381"/>
  <c r="I47" i="381" s="1"/>
  <c r="H45" i="381"/>
  <c r="G45" i="381"/>
  <c r="F45" i="381"/>
  <c r="E45" i="381"/>
  <c r="L44" i="381"/>
  <c r="L45" i="381" s="1"/>
  <c r="K40" i="381"/>
  <c r="K47" i="381" s="1"/>
  <c r="J40" i="381"/>
  <c r="I40" i="381"/>
  <c r="H40" i="381"/>
  <c r="H47" i="381" s="1"/>
  <c r="G40" i="381"/>
  <c r="G47" i="381" s="1"/>
  <c r="F40" i="381"/>
  <c r="F47" i="381" s="1"/>
  <c r="E40" i="381"/>
  <c r="E47" i="381" s="1"/>
  <c r="L39" i="381"/>
  <c r="L38" i="381"/>
  <c r="L37" i="381"/>
  <c r="L36" i="381"/>
  <c r="L35" i="381"/>
  <c r="L34" i="381"/>
  <c r="L33" i="381"/>
  <c r="L32" i="381"/>
  <c r="L31" i="381"/>
  <c r="L30" i="381"/>
  <c r="L29" i="381"/>
  <c r="L28" i="381"/>
  <c r="L27" i="381"/>
  <c r="L26" i="381"/>
  <c r="L25" i="381"/>
  <c r="L24" i="381"/>
  <c r="L23" i="381"/>
  <c r="L22" i="381"/>
  <c r="L21" i="381"/>
  <c r="L20" i="381"/>
  <c r="L19" i="381"/>
  <c r="L18" i="381"/>
  <c r="L17" i="381"/>
  <c r="L40" i="381" s="1"/>
  <c r="L47" i="381" s="1"/>
  <c r="M16" i="381"/>
  <c r="M40" i="381" s="1"/>
  <c r="M47" i="381" s="1"/>
  <c r="D183" i="380"/>
  <c r="N180" i="380"/>
  <c r="N181" i="380" s="1"/>
  <c r="M180" i="380"/>
  <c r="L180" i="380"/>
  <c r="K180" i="380"/>
  <c r="K181" i="380" s="1"/>
  <c r="J180" i="380"/>
  <c r="H180" i="380"/>
  <c r="O179" i="380"/>
  <c r="P179" i="380" s="1"/>
  <c r="P178" i="380"/>
  <c r="O178" i="380"/>
  <c r="P177" i="380"/>
  <c r="O177" i="380"/>
  <c r="O176" i="380"/>
  <c r="P176" i="380" s="1"/>
  <c r="O175" i="380"/>
  <c r="P175" i="380" s="1"/>
  <c r="O174" i="380"/>
  <c r="P174" i="380" s="1"/>
  <c r="O173" i="380"/>
  <c r="O172" i="380"/>
  <c r="P172" i="380" s="1"/>
  <c r="N169" i="380"/>
  <c r="M169" i="380"/>
  <c r="L169" i="380"/>
  <c r="K169" i="380"/>
  <c r="J169" i="380"/>
  <c r="H169" i="380"/>
  <c r="O168" i="380"/>
  <c r="P168" i="380" s="1"/>
  <c r="P167" i="380"/>
  <c r="O167" i="380"/>
  <c r="P166" i="380"/>
  <c r="O166" i="380"/>
  <c r="O165" i="380"/>
  <c r="P165" i="380" s="1"/>
  <c r="P164" i="380"/>
  <c r="O164" i="380"/>
  <c r="P163" i="380"/>
  <c r="O163" i="380"/>
  <c r="O162" i="380"/>
  <c r="P162" i="380" s="1"/>
  <c r="O161" i="380"/>
  <c r="P161" i="380" s="1"/>
  <c r="P160" i="380"/>
  <c r="O160" i="380"/>
  <c r="N157" i="380"/>
  <c r="M157" i="380"/>
  <c r="L157" i="380"/>
  <c r="K157" i="380"/>
  <c r="J157" i="380"/>
  <c r="H157" i="380"/>
  <c r="O156" i="380"/>
  <c r="P156" i="380" s="1"/>
  <c r="O155" i="380"/>
  <c r="P155" i="380" s="1"/>
  <c r="O154" i="380"/>
  <c r="P154" i="380" s="1"/>
  <c r="O153" i="380"/>
  <c r="P153" i="380" s="1"/>
  <c r="O152" i="380"/>
  <c r="P152" i="380" s="1"/>
  <c r="O151" i="380"/>
  <c r="P151" i="380" s="1"/>
  <c r="O150" i="380"/>
  <c r="P150" i="380" s="1"/>
  <c r="O149" i="380"/>
  <c r="P149" i="380" s="1"/>
  <c r="N146" i="380"/>
  <c r="M146" i="380"/>
  <c r="L146" i="380"/>
  <c r="K146" i="380"/>
  <c r="J146" i="380"/>
  <c r="H146" i="380"/>
  <c r="O145" i="380"/>
  <c r="P145" i="380" s="1"/>
  <c r="P144" i="380"/>
  <c r="O144" i="380"/>
  <c r="O143" i="380"/>
  <c r="P143" i="380" s="1"/>
  <c r="O142" i="380"/>
  <c r="P142" i="380" s="1"/>
  <c r="P141" i="380"/>
  <c r="O141" i="380"/>
  <c r="O140" i="380"/>
  <c r="P140" i="380" s="1"/>
  <c r="P139" i="380"/>
  <c r="O139" i="380"/>
  <c r="O138" i="380"/>
  <c r="P138" i="380" s="1"/>
  <c r="O137" i="380"/>
  <c r="P137" i="380" s="1"/>
  <c r="O136" i="380"/>
  <c r="P136" i="380" s="1"/>
  <c r="N132" i="380"/>
  <c r="M132" i="380"/>
  <c r="L132" i="380"/>
  <c r="K132" i="380"/>
  <c r="J132" i="380"/>
  <c r="H132" i="380"/>
  <c r="O131" i="380"/>
  <c r="O132" i="380" s="1"/>
  <c r="N128" i="380"/>
  <c r="M128" i="380"/>
  <c r="L128" i="380"/>
  <c r="K128" i="380"/>
  <c r="J128" i="380"/>
  <c r="I128" i="380"/>
  <c r="H128" i="380"/>
  <c r="O127" i="380"/>
  <c r="P127" i="380" s="1"/>
  <c r="O126" i="380"/>
  <c r="P126" i="380" s="1"/>
  <c r="O125" i="380"/>
  <c r="P125" i="380" s="1"/>
  <c r="O124" i="380"/>
  <c r="P124" i="380" s="1"/>
  <c r="O123" i="380"/>
  <c r="P123" i="380" s="1"/>
  <c r="O122" i="380"/>
  <c r="P122" i="380" s="1"/>
  <c r="O121" i="380"/>
  <c r="P121" i="380" s="1"/>
  <c r="N118" i="380"/>
  <c r="O117" i="380"/>
  <c r="O118" i="380" s="1"/>
  <c r="N114" i="380"/>
  <c r="M114" i="380"/>
  <c r="L114" i="380"/>
  <c r="K114" i="380"/>
  <c r="J114" i="380"/>
  <c r="I114" i="380"/>
  <c r="H114" i="380"/>
  <c r="O113" i="380"/>
  <c r="P113" i="380" s="1"/>
  <c r="O112" i="380"/>
  <c r="P112" i="380" s="1"/>
  <c r="O111" i="380"/>
  <c r="O114" i="380" s="1"/>
  <c r="N108" i="380"/>
  <c r="M108" i="380"/>
  <c r="L108" i="380"/>
  <c r="K108" i="380"/>
  <c r="J108" i="380"/>
  <c r="I108" i="380"/>
  <c r="H108" i="380"/>
  <c r="O107" i="380"/>
  <c r="P107" i="380" s="1"/>
  <c r="P108" i="380" s="1"/>
  <c r="N104" i="380"/>
  <c r="M104" i="380"/>
  <c r="L104" i="380"/>
  <c r="K104" i="380"/>
  <c r="J104" i="380"/>
  <c r="H104" i="380"/>
  <c r="O103" i="380"/>
  <c r="P103" i="380" s="1"/>
  <c r="O102" i="380"/>
  <c r="P102" i="380" s="1"/>
  <c r="O101" i="380"/>
  <c r="P101" i="380" s="1"/>
  <c r="O100" i="380"/>
  <c r="P100" i="380" s="1"/>
  <c r="O99" i="380"/>
  <c r="P99" i="380" s="1"/>
  <c r="P98" i="380"/>
  <c r="O98" i="380"/>
  <c r="P97" i="380"/>
  <c r="O97" i="380"/>
  <c r="P96" i="380"/>
  <c r="N93" i="380"/>
  <c r="M93" i="380"/>
  <c r="L93" i="380"/>
  <c r="K93" i="380"/>
  <c r="J93" i="380"/>
  <c r="H93" i="380"/>
  <c r="O91" i="380"/>
  <c r="P91" i="380" s="1"/>
  <c r="O90" i="380"/>
  <c r="P90" i="380" s="1"/>
  <c r="O89" i="380"/>
  <c r="P89" i="380" s="1"/>
  <c r="O88" i="380"/>
  <c r="P88" i="380" s="1"/>
  <c r="O87" i="380"/>
  <c r="P87" i="380" s="1"/>
  <c r="O86" i="380"/>
  <c r="P86" i="380" s="1"/>
  <c r="O83" i="380"/>
  <c r="P83" i="380" s="1"/>
  <c r="O82" i="380"/>
  <c r="P82" i="380" s="1"/>
  <c r="N79" i="380"/>
  <c r="M79" i="380"/>
  <c r="L79" i="380"/>
  <c r="K79" i="380"/>
  <c r="J79" i="380"/>
  <c r="H79" i="380"/>
  <c r="O78" i="380"/>
  <c r="P77" i="380"/>
  <c r="O76" i="380"/>
  <c r="P76" i="380" s="1"/>
  <c r="O75" i="380"/>
  <c r="P75" i="380" s="1"/>
  <c r="P72" i="380"/>
  <c r="O72" i="380"/>
  <c r="N72" i="380"/>
  <c r="M72" i="380"/>
  <c r="L72" i="380"/>
  <c r="K72" i="380"/>
  <c r="J72" i="380"/>
  <c r="I72" i="380"/>
  <c r="H72" i="380"/>
  <c r="P71" i="380"/>
  <c r="N68" i="380"/>
  <c r="M68" i="380"/>
  <c r="L68" i="380"/>
  <c r="K68" i="380"/>
  <c r="J68" i="380"/>
  <c r="I68" i="380"/>
  <c r="H68" i="380"/>
  <c r="O67" i="380"/>
  <c r="P67" i="380" s="1"/>
  <c r="O66" i="380"/>
  <c r="P66" i="380" s="1"/>
  <c r="O64" i="380"/>
  <c r="P64" i="380" s="1"/>
  <c r="O63" i="380"/>
  <c r="P63" i="380" s="1"/>
  <c r="O60" i="380"/>
  <c r="P60" i="380" s="1"/>
  <c r="O59" i="380"/>
  <c r="P59" i="380" s="1"/>
  <c r="O56" i="380"/>
  <c r="P56" i="380" s="1"/>
  <c r="O55" i="380"/>
  <c r="P55" i="380" s="1"/>
  <c r="N52" i="380"/>
  <c r="M52" i="380"/>
  <c r="L52" i="380"/>
  <c r="K52" i="380"/>
  <c r="J52" i="380"/>
  <c r="H52" i="380"/>
  <c r="O51" i="380"/>
  <c r="P51" i="380" s="1"/>
  <c r="O50" i="380"/>
  <c r="P50" i="380" s="1"/>
  <c r="O47" i="380"/>
  <c r="P47" i="380" s="1"/>
  <c r="O46" i="380"/>
  <c r="P46" i="380" s="1"/>
  <c r="N43" i="380"/>
  <c r="M43" i="380"/>
  <c r="L43" i="380"/>
  <c r="K43" i="380"/>
  <c r="J43" i="380"/>
  <c r="H43" i="380"/>
  <c r="O42" i="380"/>
  <c r="O43" i="380" s="1"/>
  <c r="O41" i="380"/>
  <c r="P41" i="380" s="1"/>
  <c r="O38" i="380"/>
  <c r="P38" i="380" s="1"/>
  <c r="O37" i="380"/>
  <c r="P37" i="380" s="1"/>
  <c r="O34" i="380"/>
  <c r="P34" i="380" s="1"/>
  <c r="O33" i="380"/>
  <c r="P33" i="380" s="1"/>
  <c r="O31" i="380"/>
  <c r="P31" i="380" s="1"/>
  <c r="O30" i="380"/>
  <c r="P30" i="380" s="1"/>
  <c r="O25" i="380"/>
  <c r="O24" i="380"/>
  <c r="P24" i="380" s="1"/>
  <c r="N20" i="380"/>
  <c r="M20" i="380"/>
  <c r="L20" i="380"/>
  <c r="K20" i="380"/>
  <c r="J20" i="380"/>
  <c r="I20" i="380"/>
  <c r="H20" i="380"/>
  <c r="P19" i="380"/>
  <c r="P20" i="380" s="1"/>
  <c r="O19" i="380"/>
  <c r="O20" i="380" s="1"/>
  <c r="P14" i="380"/>
  <c r="O14" i="380"/>
  <c r="P13" i="380"/>
  <c r="C241" i="379"/>
  <c r="K238" i="379"/>
  <c r="J238" i="379"/>
  <c r="I238" i="379"/>
  <c r="H238" i="379"/>
  <c r="G238" i="379"/>
  <c r="L237" i="379"/>
  <c r="M237" i="379" s="1"/>
  <c r="L236" i="379"/>
  <c r="M236" i="379" s="1"/>
  <c r="L235" i="379"/>
  <c r="M235" i="379" s="1"/>
  <c r="L234" i="379"/>
  <c r="M234" i="379" s="1"/>
  <c r="M233" i="379"/>
  <c r="L232" i="379"/>
  <c r="M232" i="379" s="1"/>
  <c r="L231" i="379"/>
  <c r="K228" i="379"/>
  <c r="J228" i="379"/>
  <c r="I228" i="379"/>
  <c r="H228" i="379"/>
  <c r="G228" i="379"/>
  <c r="M227" i="379"/>
  <c r="M226" i="379"/>
  <c r="L225" i="379"/>
  <c r="M225" i="379" s="1"/>
  <c r="L224" i="379"/>
  <c r="M224" i="379" s="1"/>
  <c r="L222" i="379"/>
  <c r="M222" i="379" s="1"/>
  <c r="L221" i="379"/>
  <c r="M221" i="379" s="1"/>
  <c r="G218" i="379"/>
  <c r="M217" i="379"/>
  <c r="L216" i="379"/>
  <c r="M216" i="379" s="1"/>
  <c r="L215" i="379"/>
  <c r="M215" i="379" s="1"/>
  <c r="L214" i="379"/>
  <c r="M214" i="379" s="1"/>
  <c r="L212" i="379"/>
  <c r="M212" i="379" s="1"/>
  <c r="L211" i="379"/>
  <c r="M211" i="379" s="1"/>
  <c r="L210" i="379"/>
  <c r="K207" i="379"/>
  <c r="J207" i="379"/>
  <c r="J239" i="379" s="1"/>
  <c r="I207" i="379"/>
  <c r="H207" i="379"/>
  <c r="G207" i="379"/>
  <c r="L206" i="379"/>
  <c r="M206" i="379" s="1"/>
  <c r="L205" i="379"/>
  <c r="M205" i="379" s="1"/>
  <c r="M204" i="379"/>
  <c r="L204" i="379"/>
  <c r="L203" i="379"/>
  <c r="M203" i="379" s="1"/>
  <c r="L202" i="379"/>
  <c r="M202" i="379" s="1"/>
  <c r="L201" i="379"/>
  <c r="M201" i="379" s="1"/>
  <c r="L199" i="379"/>
  <c r="M199" i="379" s="1"/>
  <c r="L198" i="379"/>
  <c r="M198" i="379" s="1"/>
  <c r="L197" i="379"/>
  <c r="M197" i="379" s="1"/>
  <c r="L196" i="379"/>
  <c r="M196" i="379" s="1"/>
  <c r="L195" i="379"/>
  <c r="M195" i="379" s="1"/>
  <c r="L194" i="379"/>
  <c r="M194" i="379" s="1"/>
  <c r="L193" i="379"/>
  <c r="K189" i="379"/>
  <c r="J189" i="379"/>
  <c r="I189" i="379"/>
  <c r="H189" i="379"/>
  <c r="G189" i="379"/>
  <c r="L188" i="379"/>
  <c r="M188" i="379" s="1"/>
  <c r="L184" i="379"/>
  <c r="M184" i="379" s="1"/>
  <c r="L183" i="379"/>
  <c r="K180" i="379"/>
  <c r="J180" i="379"/>
  <c r="I180" i="379"/>
  <c r="H180" i="379"/>
  <c r="G180" i="379"/>
  <c r="L179" i="379"/>
  <c r="M179" i="379" s="1"/>
  <c r="L178" i="379"/>
  <c r="M178" i="379" s="1"/>
  <c r="L177" i="379"/>
  <c r="M177" i="379" s="1"/>
  <c r="L176" i="379"/>
  <c r="K169" i="379"/>
  <c r="J169" i="379"/>
  <c r="I169" i="379"/>
  <c r="H169" i="379"/>
  <c r="G169" i="379"/>
  <c r="F169" i="379"/>
  <c r="E169" i="379"/>
  <c r="L168" i="379"/>
  <c r="M168" i="379" s="1"/>
  <c r="L167" i="379"/>
  <c r="M167" i="379" s="1"/>
  <c r="K164" i="379"/>
  <c r="J164" i="379"/>
  <c r="I164" i="379"/>
  <c r="H164" i="379"/>
  <c r="G164" i="379"/>
  <c r="E164" i="379"/>
  <c r="L163" i="379"/>
  <c r="M163" i="379" s="1"/>
  <c r="M164" i="379" s="1"/>
  <c r="K160" i="379"/>
  <c r="J160" i="379"/>
  <c r="I160" i="379"/>
  <c r="H160" i="379"/>
  <c r="G160" i="379"/>
  <c r="F160" i="379"/>
  <c r="E160" i="379"/>
  <c r="L159" i="379"/>
  <c r="M159" i="379" s="1"/>
  <c r="L157" i="379"/>
  <c r="K154" i="379"/>
  <c r="J154" i="379"/>
  <c r="I154" i="379"/>
  <c r="H154" i="379"/>
  <c r="G154" i="379"/>
  <c r="E154" i="379"/>
  <c r="L153" i="379"/>
  <c r="M153" i="379" s="1"/>
  <c r="L152" i="379"/>
  <c r="K149" i="379"/>
  <c r="J149" i="379"/>
  <c r="I149" i="379"/>
  <c r="H149" i="379"/>
  <c r="G149" i="379"/>
  <c r="E149" i="379"/>
  <c r="L148" i="379"/>
  <c r="M148" i="379" s="1"/>
  <c r="L147" i="379"/>
  <c r="M147" i="379" s="1"/>
  <c r="L146" i="379"/>
  <c r="M146" i="379" s="1"/>
  <c r="L145" i="379"/>
  <c r="K142" i="379"/>
  <c r="J142" i="379"/>
  <c r="I142" i="379"/>
  <c r="H142" i="379"/>
  <c r="G142" i="379"/>
  <c r="E142" i="379"/>
  <c r="L141" i="379"/>
  <c r="M141" i="379" s="1"/>
  <c r="L140" i="379"/>
  <c r="M140" i="379" s="1"/>
  <c r="L139" i="379"/>
  <c r="M138" i="379"/>
  <c r="L137" i="379"/>
  <c r="M137" i="379" s="1"/>
  <c r="K134" i="379"/>
  <c r="J134" i="379"/>
  <c r="I134" i="379"/>
  <c r="H134" i="379"/>
  <c r="G134" i="379"/>
  <c r="F134" i="379"/>
  <c r="E134" i="379"/>
  <c r="L133" i="379"/>
  <c r="M133" i="379" s="1"/>
  <c r="M134" i="379" s="1"/>
  <c r="K130" i="379"/>
  <c r="J130" i="379"/>
  <c r="H130" i="379"/>
  <c r="G130" i="379"/>
  <c r="E130" i="379"/>
  <c r="L129" i="379"/>
  <c r="L130" i="379" s="1"/>
  <c r="K126" i="379"/>
  <c r="J126" i="379"/>
  <c r="I126" i="379"/>
  <c r="H126" i="379"/>
  <c r="G126" i="379"/>
  <c r="F126" i="379"/>
  <c r="L125" i="379"/>
  <c r="M125" i="379" s="1"/>
  <c r="M124" i="379"/>
  <c r="L123" i="379"/>
  <c r="M123" i="379" s="1"/>
  <c r="L122" i="379"/>
  <c r="M122" i="379" s="1"/>
  <c r="L121" i="379"/>
  <c r="K118" i="379"/>
  <c r="J118" i="379"/>
  <c r="I118" i="379"/>
  <c r="H118" i="379"/>
  <c r="G118" i="379"/>
  <c r="E118" i="379"/>
  <c r="L117" i="379"/>
  <c r="L118" i="379" s="1"/>
  <c r="K114" i="379"/>
  <c r="J114" i="379"/>
  <c r="I114" i="379"/>
  <c r="H114" i="379"/>
  <c r="G114" i="379"/>
  <c r="L113" i="379"/>
  <c r="M113" i="379" s="1"/>
  <c r="L112" i="379"/>
  <c r="M112" i="379" s="1"/>
  <c r="L111" i="379"/>
  <c r="M111" i="379" s="1"/>
  <c r="K108" i="379"/>
  <c r="J108" i="379"/>
  <c r="H108" i="379"/>
  <c r="G108" i="379"/>
  <c r="L107" i="379"/>
  <c r="M107" i="379" s="1"/>
  <c r="L106" i="379"/>
  <c r="K103" i="379"/>
  <c r="J103" i="379"/>
  <c r="I103" i="379"/>
  <c r="H103" i="379"/>
  <c r="G103" i="379"/>
  <c r="E103" i="379"/>
  <c r="L102" i="379"/>
  <c r="M102" i="379" s="1"/>
  <c r="L101" i="379"/>
  <c r="L98" i="379"/>
  <c r="M98" i="379" s="1"/>
  <c r="L97" i="379"/>
  <c r="M97" i="379" s="1"/>
  <c r="K94" i="379"/>
  <c r="J94" i="379"/>
  <c r="I94" i="379"/>
  <c r="H94" i="379"/>
  <c r="G94" i="379"/>
  <c r="L93" i="379"/>
  <c r="M93" i="379" s="1"/>
  <c r="L92" i="379"/>
  <c r="K89" i="379"/>
  <c r="J89" i="379"/>
  <c r="I89" i="379"/>
  <c r="H89" i="379"/>
  <c r="G89" i="379"/>
  <c r="L88" i="379"/>
  <c r="M88" i="379" s="1"/>
  <c r="L87" i="379"/>
  <c r="M87" i="379" s="1"/>
  <c r="L86" i="379"/>
  <c r="M86" i="379" s="1"/>
  <c r="L85" i="379"/>
  <c r="M85" i="379" s="1"/>
  <c r="L84" i="379"/>
  <c r="M84" i="379" s="1"/>
  <c r="L83" i="379"/>
  <c r="M83" i="379" s="1"/>
  <c r="L82" i="379"/>
  <c r="M82" i="379" s="1"/>
  <c r="L81" i="379"/>
  <c r="M81" i="379" s="1"/>
  <c r="L80" i="379"/>
  <c r="M80" i="379" s="1"/>
  <c r="L79" i="379"/>
  <c r="M79" i="379" s="1"/>
  <c r="K76" i="379"/>
  <c r="J76" i="379"/>
  <c r="I76" i="379"/>
  <c r="H76" i="379"/>
  <c r="G76" i="379"/>
  <c r="L75" i="379"/>
  <c r="M75" i="379" s="1"/>
  <c r="L74" i="379"/>
  <c r="M74" i="379" s="1"/>
  <c r="L73" i="379"/>
  <c r="M73" i="379" s="1"/>
  <c r="L72" i="379"/>
  <c r="M72" i="379" s="1"/>
  <c r="L71" i="379"/>
  <c r="M71" i="379" s="1"/>
  <c r="L70" i="379"/>
  <c r="M70" i="379" s="1"/>
  <c r="L69" i="379"/>
  <c r="M69" i="379" s="1"/>
  <c r="L68" i="379"/>
  <c r="M68" i="379" s="1"/>
  <c r="L67" i="379"/>
  <c r="M67" i="379" s="1"/>
  <c r="L66" i="379"/>
  <c r="M66" i="379" s="1"/>
  <c r="L65" i="379"/>
  <c r="M65" i="379" s="1"/>
  <c r="L64" i="379"/>
  <c r="M64" i="379" s="1"/>
  <c r="L63" i="379"/>
  <c r="M63" i="379" s="1"/>
  <c r="L62" i="379"/>
  <c r="K59" i="379"/>
  <c r="J59" i="379"/>
  <c r="I59" i="379"/>
  <c r="H59" i="379"/>
  <c r="G59" i="379"/>
  <c r="E59" i="379"/>
  <c r="L58" i="379"/>
  <c r="M58" i="379" s="1"/>
  <c r="L57" i="379"/>
  <c r="M57" i="379" s="1"/>
  <c r="K54" i="379"/>
  <c r="J54" i="379"/>
  <c r="I54" i="379"/>
  <c r="H54" i="379"/>
  <c r="G54" i="379"/>
  <c r="E54" i="379"/>
  <c r="L53" i="379"/>
  <c r="M53" i="379" s="1"/>
  <c r="L52" i="379"/>
  <c r="M52" i="379" s="1"/>
  <c r="L51" i="379"/>
  <c r="M51" i="379" s="1"/>
  <c r="L50" i="379"/>
  <c r="M50" i="379" s="1"/>
  <c r="L49" i="379"/>
  <c r="M49" i="379" s="1"/>
  <c r="K46" i="379"/>
  <c r="J46" i="379"/>
  <c r="I46" i="379"/>
  <c r="H46" i="379"/>
  <c r="G46" i="379"/>
  <c r="F46" i="379"/>
  <c r="E46" i="379"/>
  <c r="L45" i="379"/>
  <c r="M45" i="379" s="1"/>
  <c r="L44" i="379"/>
  <c r="M44" i="379" s="1"/>
  <c r="K41" i="379"/>
  <c r="J41" i="379"/>
  <c r="I41" i="379"/>
  <c r="H41" i="379"/>
  <c r="F41" i="379"/>
  <c r="E41" i="379"/>
  <c r="L40" i="379"/>
  <c r="L41" i="379" s="1"/>
  <c r="K37" i="379"/>
  <c r="J37" i="379"/>
  <c r="I37" i="379"/>
  <c r="H37" i="379"/>
  <c r="G37" i="379"/>
  <c r="E37" i="379"/>
  <c r="L36" i="379"/>
  <c r="M36" i="379" s="1"/>
  <c r="L35" i="379"/>
  <c r="M35" i="379" s="1"/>
  <c r="L34" i="379"/>
  <c r="M34" i="379" s="1"/>
  <c r="L33" i="379"/>
  <c r="M33" i="379" s="1"/>
  <c r="L32" i="379"/>
  <c r="M32" i="379" s="1"/>
  <c r="L28" i="379"/>
  <c r="M28" i="379" s="1"/>
  <c r="L27" i="379"/>
  <c r="M27" i="379" s="1"/>
  <c r="L26" i="379"/>
  <c r="M26" i="379" s="1"/>
  <c r="K23" i="379"/>
  <c r="J23" i="379"/>
  <c r="I23" i="379"/>
  <c r="H23" i="379"/>
  <c r="G23" i="379"/>
  <c r="G241" i="379" s="1"/>
  <c r="F23" i="379"/>
  <c r="L22" i="379"/>
  <c r="M22" i="379" s="1"/>
  <c r="L21" i="379"/>
  <c r="M21" i="379" s="1"/>
  <c r="L20" i="379"/>
  <c r="M20" i="379" s="1"/>
  <c r="L19" i="379"/>
  <c r="M19" i="379" s="1"/>
  <c r="E77" i="375"/>
  <c r="G77" i="375"/>
  <c r="H77" i="375"/>
  <c r="I77" i="375"/>
  <c r="J77" i="375"/>
  <c r="K77" i="375"/>
  <c r="L76" i="375"/>
  <c r="M76" i="375" s="1"/>
  <c r="N127" i="376"/>
  <c r="J103" i="376"/>
  <c r="K103" i="376"/>
  <c r="L103" i="376"/>
  <c r="M103" i="376"/>
  <c r="N103" i="376"/>
  <c r="H103" i="376"/>
  <c r="O102" i="376"/>
  <c r="P102" i="376" s="1"/>
  <c r="I115" i="375"/>
  <c r="C242" i="375"/>
  <c r="I47" i="378"/>
  <c r="C47" i="378"/>
  <c r="M45" i="378"/>
  <c r="L45" i="378"/>
  <c r="K45" i="378"/>
  <c r="J45" i="378"/>
  <c r="I45" i="378"/>
  <c r="H45" i="378"/>
  <c r="G45" i="378"/>
  <c r="F45" i="378"/>
  <c r="E45" i="378"/>
  <c r="L44" i="378"/>
  <c r="K40" i="378"/>
  <c r="K47" i="378" s="1"/>
  <c r="J40" i="378"/>
  <c r="J47" i="378" s="1"/>
  <c r="I40" i="378"/>
  <c r="H40" i="378"/>
  <c r="H47" i="378" s="1"/>
  <c r="G40" i="378"/>
  <c r="G47" i="378" s="1"/>
  <c r="F40" i="378"/>
  <c r="F47" i="378" s="1"/>
  <c r="E40" i="378"/>
  <c r="E47" i="378" s="1"/>
  <c r="L39" i="378"/>
  <c r="L38" i="378"/>
  <c r="L37" i="378"/>
  <c r="L36" i="378"/>
  <c r="L35" i="378"/>
  <c r="L34" i="378"/>
  <c r="L33" i="378"/>
  <c r="L32" i="378"/>
  <c r="L31" i="378"/>
  <c r="L30" i="378"/>
  <c r="L29" i="378"/>
  <c r="L28" i="378"/>
  <c r="L27" i="378"/>
  <c r="L26" i="378"/>
  <c r="L25" i="378"/>
  <c r="L24" i="378"/>
  <c r="L23" i="378"/>
  <c r="L22" i="378"/>
  <c r="L21" i="378"/>
  <c r="L20" i="378"/>
  <c r="L19" i="378"/>
  <c r="L18" i="378"/>
  <c r="L17" i="378"/>
  <c r="M16" i="378"/>
  <c r="M40" i="378" s="1"/>
  <c r="M47" i="378" s="1"/>
  <c r="G46" i="377"/>
  <c r="D46" i="377"/>
  <c r="L44" i="377"/>
  <c r="M44" i="377" s="1"/>
  <c r="L43" i="377"/>
  <c r="M43" i="377" s="1"/>
  <c r="L37" i="377"/>
  <c r="M37" i="377" s="1"/>
  <c r="L36" i="377"/>
  <c r="M36" i="377" s="1"/>
  <c r="L32" i="377"/>
  <c r="M32" i="377" s="1"/>
  <c r="L31" i="377"/>
  <c r="M31" i="377" s="1"/>
  <c r="L28" i="377"/>
  <c r="M28" i="377" s="1"/>
  <c r="L27" i="377"/>
  <c r="M27" i="377" s="1"/>
  <c r="K24" i="377"/>
  <c r="J24" i="377"/>
  <c r="I24" i="377"/>
  <c r="H24" i="377"/>
  <c r="L24" i="377" s="1"/>
  <c r="G24" i="377"/>
  <c r="M24" i="377" s="1"/>
  <c r="E24" i="377"/>
  <c r="L23" i="377"/>
  <c r="M23" i="377" s="1"/>
  <c r="L20" i="377"/>
  <c r="K20" i="377"/>
  <c r="J20" i="377"/>
  <c r="I20" i="377"/>
  <c r="H20" i="377"/>
  <c r="G20" i="377"/>
  <c r="M20" i="377" s="1"/>
  <c r="F20" i="377"/>
  <c r="E20" i="377"/>
  <c r="M19" i="377"/>
  <c r="L19" i="377"/>
  <c r="L16" i="377"/>
  <c r="L46" i="377" s="1"/>
  <c r="K16" i="377"/>
  <c r="J16" i="377"/>
  <c r="J46" i="377" s="1"/>
  <c r="I16" i="377"/>
  <c r="I46" i="377" s="1"/>
  <c r="H16" i="377"/>
  <c r="G16" i="377"/>
  <c r="F16" i="377"/>
  <c r="E16" i="377"/>
  <c r="E46" i="377" s="1"/>
  <c r="L15" i="377"/>
  <c r="M15" i="377" s="1"/>
  <c r="M16" i="377" s="1"/>
  <c r="M46" i="377" s="1"/>
  <c r="D182" i="376"/>
  <c r="N179" i="376"/>
  <c r="M179" i="376"/>
  <c r="L179" i="376"/>
  <c r="K179" i="376"/>
  <c r="J179" i="376"/>
  <c r="H179" i="376"/>
  <c r="O178" i="376"/>
  <c r="P178" i="376" s="1"/>
  <c r="O177" i="376"/>
  <c r="P177" i="376" s="1"/>
  <c r="P176" i="376"/>
  <c r="O176" i="376"/>
  <c r="O175" i="376"/>
  <c r="P175" i="376" s="1"/>
  <c r="O174" i="376"/>
  <c r="P174" i="376" s="1"/>
  <c r="O173" i="376"/>
  <c r="O172" i="376"/>
  <c r="P172" i="376" s="1"/>
  <c r="O171" i="376"/>
  <c r="P171" i="376" s="1"/>
  <c r="N168" i="376"/>
  <c r="M168" i="376"/>
  <c r="L168" i="376"/>
  <c r="K168" i="376"/>
  <c r="J168" i="376"/>
  <c r="H168" i="376"/>
  <c r="O167" i="376"/>
  <c r="P167" i="376" s="1"/>
  <c r="O166" i="376"/>
  <c r="P166" i="376" s="1"/>
  <c r="O165" i="376"/>
  <c r="P165" i="376" s="1"/>
  <c r="O164" i="376"/>
  <c r="P164" i="376" s="1"/>
  <c r="O163" i="376"/>
  <c r="P163" i="376" s="1"/>
  <c r="O162" i="376"/>
  <c r="P162" i="376" s="1"/>
  <c r="O161" i="376"/>
  <c r="P161" i="376" s="1"/>
  <c r="O160" i="376"/>
  <c r="P160" i="376" s="1"/>
  <c r="P159" i="376"/>
  <c r="O159" i="376"/>
  <c r="N156" i="376"/>
  <c r="M156" i="376"/>
  <c r="L156" i="376"/>
  <c r="K156" i="376"/>
  <c r="J156" i="376"/>
  <c r="H156" i="376"/>
  <c r="O155" i="376"/>
  <c r="P155" i="376" s="1"/>
  <c r="P154" i="376"/>
  <c r="O154" i="376"/>
  <c r="O153" i="376"/>
  <c r="P153" i="376" s="1"/>
  <c r="O152" i="376"/>
  <c r="P152" i="376" s="1"/>
  <c r="P151" i="376"/>
  <c r="O151" i="376"/>
  <c r="O150" i="376"/>
  <c r="P150" i="376" s="1"/>
  <c r="O149" i="376"/>
  <c r="P149" i="376" s="1"/>
  <c r="O148" i="376"/>
  <c r="P148" i="376" s="1"/>
  <c r="N145" i="376"/>
  <c r="N180" i="376" s="1"/>
  <c r="M145" i="376"/>
  <c r="L145" i="376"/>
  <c r="K145" i="376"/>
  <c r="J145" i="376"/>
  <c r="H145" i="376"/>
  <c r="O144" i="376"/>
  <c r="P144" i="376" s="1"/>
  <c r="O143" i="376"/>
  <c r="P143" i="376" s="1"/>
  <c r="O142" i="376"/>
  <c r="P142" i="376" s="1"/>
  <c r="O141" i="376"/>
  <c r="P141" i="376" s="1"/>
  <c r="O140" i="376"/>
  <c r="P140" i="376" s="1"/>
  <c r="O139" i="376"/>
  <c r="P139" i="376" s="1"/>
  <c r="O138" i="376"/>
  <c r="P138" i="376" s="1"/>
  <c r="O137" i="376"/>
  <c r="P137" i="376" s="1"/>
  <c r="O136" i="376"/>
  <c r="P136" i="376" s="1"/>
  <c r="O135" i="376"/>
  <c r="N131" i="376"/>
  <c r="M131" i="376"/>
  <c r="L131" i="376"/>
  <c r="K131" i="376"/>
  <c r="J131" i="376"/>
  <c r="H131" i="376"/>
  <c r="O130" i="376"/>
  <c r="P130" i="376" s="1"/>
  <c r="P131" i="376" s="1"/>
  <c r="M127" i="376"/>
  <c r="L127" i="376"/>
  <c r="K127" i="376"/>
  <c r="J127" i="376"/>
  <c r="I127" i="376"/>
  <c r="H127" i="376"/>
  <c r="O126" i="376"/>
  <c r="P126" i="376" s="1"/>
  <c r="P125" i="376"/>
  <c r="O125" i="376"/>
  <c r="O124" i="376"/>
  <c r="P124" i="376" s="1"/>
  <c r="O123" i="376"/>
  <c r="P123" i="376" s="1"/>
  <c r="O122" i="376"/>
  <c r="P122" i="376" s="1"/>
  <c r="O121" i="376"/>
  <c r="P121" i="376" s="1"/>
  <c r="P120" i="376"/>
  <c r="O120" i="376"/>
  <c r="N117" i="376"/>
  <c r="O116" i="376"/>
  <c r="O117" i="376" s="1"/>
  <c r="N113" i="376"/>
  <c r="M113" i="376"/>
  <c r="L113" i="376"/>
  <c r="K113" i="376"/>
  <c r="J113" i="376"/>
  <c r="I113" i="376"/>
  <c r="H113" i="376"/>
  <c r="O112" i="376"/>
  <c r="P112" i="376" s="1"/>
  <c r="O111" i="376"/>
  <c r="P111" i="376" s="1"/>
  <c r="O110" i="376"/>
  <c r="N107" i="376"/>
  <c r="M107" i="376"/>
  <c r="L107" i="376"/>
  <c r="K107" i="376"/>
  <c r="J107" i="376"/>
  <c r="I107" i="376"/>
  <c r="H107" i="376"/>
  <c r="O106" i="376"/>
  <c r="P106" i="376" s="1"/>
  <c r="P107" i="376" s="1"/>
  <c r="O101" i="376"/>
  <c r="P101" i="376" s="1"/>
  <c r="O100" i="376"/>
  <c r="P100" i="376" s="1"/>
  <c r="O99" i="376"/>
  <c r="P99" i="376" s="1"/>
  <c r="O98" i="376"/>
  <c r="P98" i="376" s="1"/>
  <c r="O97" i="376"/>
  <c r="P97" i="376" s="1"/>
  <c r="O96" i="376"/>
  <c r="P96" i="376" s="1"/>
  <c r="P95" i="376"/>
  <c r="N92" i="376"/>
  <c r="M92" i="376"/>
  <c r="L92" i="376"/>
  <c r="K92" i="376"/>
  <c r="J92" i="376"/>
  <c r="H92" i="376"/>
  <c r="O90" i="376"/>
  <c r="P90" i="376" s="1"/>
  <c r="O89" i="376"/>
  <c r="P89" i="376" s="1"/>
  <c r="O88" i="376"/>
  <c r="P88" i="376" s="1"/>
  <c r="O87" i="376"/>
  <c r="P87" i="376" s="1"/>
  <c r="O86" i="376"/>
  <c r="P86" i="376" s="1"/>
  <c r="O85" i="376"/>
  <c r="O82" i="376"/>
  <c r="P82" i="376" s="1"/>
  <c r="O81" i="376"/>
  <c r="P81" i="376" s="1"/>
  <c r="N78" i="376"/>
  <c r="M78" i="376"/>
  <c r="L78" i="376"/>
  <c r="K78" i="376"/>
  <c r="J78" i="376"/>
  <c r="H78" i="376"/>
  <c r="O77" i="376"/>
  <c r="P77" i="376" s="1"/>
  <c r="P76" i="376"/>
  <c r="O75" i="376"/>
  <c r="P75" i="376" s="1"/>
  <c r="O74" i="376"/>
  <c r="O71" i="376"/>
  <c r="N71" i="376"/>
  <c r="M71" i="376"/>
  <c r="L71" i="376"/>
  <c r="K71" i="376"/>
  <c r="J71" i="376"/>
  <c r="I71" i="376"/>
  <c r="H71" i="376"/>
  <c r="P70" i="376"/>
  <c r="P71" i="376" s="1"/>
  <c r="N67" i="376"/>
  <c r="M67" i="376"/>
  <c r="L67" i="376"/>
  <c r="K67" i="376"/>
  <c r="J67" i="376"/>
  <c r="I67" i="376"/>
  <c r="H67" i="376"/>
  <c r="O66" i="376"/>
  <c r="O67" i="376" s="1"/>
  <c r="O65" i="376"/>
  <c r="P65" i="376" s="1"/>
  <c r="O63" i="376"/>
  <c r="P63" i="376" s="1"/>
  <c r="O62" i="376"/>
  <c r="P62" i="376" s="1"/>
  <c r="O59" i="376"/>
  <c r="P59" i="376" s="1"/>
  <c r="O58" i="376"/>
  <c r="P58" i="376" s="1"/>
  <c r="O55" i="376"/>
  <c r="P55" i="376" s="1"/>
  <c r="O54" i="376"/>
  <c r="P54" i="376" s="1"/>
  <c r="N51" i="376"/>
  <c r="M51" i="376"/>
  <c r="L51" i="376"/>
  <c r="K51" i="376"/>
  <c r="J51" i="376"/>
  <c r="H51" i="376"/>
  <c r="O50" i="376"/>
  <c r="P50" i="376" s="1"/>
  <c r="O49" i="376"/>
  <c r="O51" i="376" s="1"/>
  <c r="O46" i="376"/>
  <c r="P46" i="376" s="1"/>
  <c r="O45" i="376"/>
  <c r="P45" i="376" s="1"/>
  <c r="N42" i="376"/>
  <c r="M42" i="376"/>
  <c r="L42" i="376"/>
  <c r="K42" i="376"/>
  <c r="J42" i="376"/>
  <c r="H42" i="376"/>
  <c r="O41" i="376"/>
  <c r="P41" i="376" s="1"/>
  <c r="O40" i="376"/>
  <c r="O42" i="376" s="1"/>
  <c r="O37" i="376"/>
  <c r="P37" i="376" s="1"/>
  <c r="O36" i="376"/>
  <c r="P36" i="376" s="1"/>
  <c r="O33" i="376"/>
  <c r="P33" i="376" s="1"/>
  <c r="O32" i="376"/>
  <c r="P32" i="376" s="1"/>
  <c r="O30" i="376"/>
  <c r="P30" i="376" s="1"/>
  <c r="O29" i="376"/>
  <c r="P29" i="376" s="1"/>
  <c r="N26" i="376"/>
  <c r="M26" i="376"/>
  <c r="L26" i="376"/>
  <c r="K26" i="376"/>
  <c r="J26" i="376"/>
  <c r="H26" i="376"/>
  <c r="O24" i="376"/>
  <c r="P24" i="376" s="1"/>
  <c r="O23" i="376"/>
  <c r="O26" i="376" s="1"/>
  <c r="N19" i="376"/>
  <c r="M19" i="376"/>
  <c r="L19" i="376"/>
  <c r="K19" i="376"/>
  <c r="J19" i="376"/>
  <c r="I19" i="376"/>
  <c r="H19" i="376"/>
  <c r="O18" i="376"/>
  <c r="O19" i="376" s="1"/>
  <c r="N15" i="376"/>
  <c r="M15" i="376"/>
  <c r="L15" i="376"/>
  <c r="K15" i="376"/>
  <c r="J15" i="376"/>
  <c r="H15" i="376"/>
  <c r="O14" i="376"/>
  <c r="O15" i="376" s="1"/>
  <c r="P13" i="376"/>
  <c r="K239" i="375"/>
  <c r="J239" i="375"/>
  <c r="I239" i="375"/>
  <c r="H239" i="375"/>
  <c r="G239" i="375"/>
  <c r="E239" i="375"/>
  <c r="L238" i="375"/>
  <c r="M238" i="375" s="1"/>
  <c r="L237" i="375"/>
  <c r="M237" i="375" s="1"/>
  <c r="L236" i="375"/>
  <c r="M236" i="375" s="1"/>
  <c r="L235" i="375"/>
  <c r="M235" i="375" s="1"/>
  <c r="M234" i="375"/>
  <c r="L233" i="375"/>
  <c r="M233" i="375" s="1"/>
  <c r="L232" i="375"/>
  <c r="K229" i="375"/>
  <c r="J229" i="375"/>
  <c r="I229" i="375"/>
  <c r="H229" i="375"/>
  <c r="G229" i="375"/>
  <c r="E229" i="375"/>
  <c r="M228" i="375"/>
  <c r="M227" i="375"/>
  <c r="L226" i="375"/>
  <c r="M226" i="375" s="1"/>
  <c r="L225" i="375"/>
  <c r="M225" i="375" s="1"/>
  <c r="L223" i="375"/>
  <c r="M223" i="375" s="1"/>
  <c r="L222" i="375"/>
  <c r="M222" i="375" s="1"/>
  <c r="K219" i="375"/>
  <c r="J219" i="375"/>
  <c r="I219" i="375"/>
  <c r="H219" i="375"/>
  <c r="G219" i="375"/>
  <c r="E219" i="375"/>
  <c r="M218" i="375"/>
  <c r="L217" i="375"/>
  <c r="M217" i="375" s="1"/>
  <c r="L216" i="375"/>
  <c r="M216" i="375" s="1"/>
  <c r="L215" i="375"/>
  <c r="M215" i="375" s="1"/>
  <c r="L213" i="375"/>
  <c r="M213" i="375" s="1"/>
  <c r="L212" i="375"/>
  <c r="M212" i="375" s="1"/>
  <c r="L211" i="375"/>
  <c r="K208" i="375"/>
  <c r="J208" i="375"/>
  <c r="I208" i="375"/>
  <c r="H208" i="375"/>
  <c r="G208" i="375"/>
  <c r="E208" i="375"/>
  <c r="L207" i="375"/>
  <c r="M207" i="375" s="1"/>
  <c r="L206" i="375"/>
  <c r="M206" i="375" s="1"/>
  <c r="L205" i="375"/>
  <c r="M205" i="375" s="1"/>
  <c r="L204" i="375"/>
  <c r="M204" i="375" s="1"/>
  <c r="L203" i="375"/>
  <c r="M203" i="375" s="1"/>
  <c r="L202" i="375"/>
  <c r="M202" i="375" s="1"/>
  <c r="L200" i="375"/>
  <c r="M200" i="375" s="1"/>
  <c r="L199" i="375"/>
  <c r="M199" i="375" s="1"/>
  <c r="L198" i="375"/>
  <c r="M198" i="375" s="1"/>
  <c r="L197" i="375"/>
  <c r="M197" i="375" s="1"/>
  <c r="L196" i="375"/>
  <c r="M196" i="375" s="1"/>
  <c r="L195" i="375"/>
  <c r="M195" i="375" s="1"/>
  <c r="L194" i="375"/>
  <c r="K190" i="375"/>
  <c r="J190" i="375"/>
  <c r="I190" i="375"/>
  <c r="H190" i="375"/>
  <c r="G190" i="375"/>
  <c r="E190" i="375"/>
  <c r="L189" i="375"/>
  <c r="M189" i="375" s="1"/>
  <c r="L185" i="375"/>
  <c r="M185" i="375" s="1"/>
  <c r="L184" i="375"/>
  <c r="M184" i="375" s="1"/>
  <c r="K181" i="375"/>
  <c r="J181" i="375"/>
  <c r="I181" i="375"/>
  <c r="H181" i="375"/>
  <c r="G181" i="375"/>
  <c r="E181" i="375"/>
  <c r="L180" i="375"/>
  <c r="M180" i="375" s="1"/>
  <c r="L179" i="375"/>
  <c r="M179" i="375" s="1"/>
  <c r="L178" i="375"/>
  <c r="M178" i="375" s="1"/>
  <c r="L177" i="375"/>
  <c r="K170" i="375"/>
  <c r="J170" i="375"/>
  <c r="I170" i="375"/>
  <c r="H170" i="375"/>
  <c r="G170" i="375"/>
  <c r="F170" i="375"/>
  <c r="E170" i="375"/>
  <c r="L169" i="375"/>
  <c r="M169" i="375" s="1"/>
  <c r="L168" i="375"/>
  <c r="K165" i="375"/>
  <c r="J165" i="375"/>
  <c r="I165" i="375"/>
  <c r="H165" i="375"/>
  <c r="G165" i="375"/>
  <c r="E165" i="375"/>
  <c r="L164" i="375"/>
  <c r="M164" i="375" s="1"/>
  <c r="M165" i="375" s="1"/>
  <c r="K161" i="375"/>
  <c r="J161" i="375"/>
  <c r="I161" i="375"/>
  <c r="H161" i="375"/>
  <c r="G161" i="375"/>
  <c r="F161" i="375"/>
  <c r="E161" i="375"/>
  <c r="L160" i="375"/>
  <c r="M160" i="375" s="1"/>
  <c r="L159" i="375"/>
  <c r="M159" i="375" s="1"/>
  <c r="L158" i="375"/>
  <c r="M158" i="375" s="1"/>
  <c r="K155" i="375"/>
  <c r="J155" i="375"/>
  <c r="I155" i="375"/>
  <c r="H155" i="375"/>
  <c r="G155" i="375"/>
  <c r="E155" i="375"/>
  <c r="L154" i="375"/>
  <c r="L153" i="375"/>
  <c r="M153" i="375" s="1"/>
  <c r="K150" i="375"/>
  <c r="J150" i="375"/>
  <c r="I150" i="375"/>
  <c r="H150" i="375"/>
  <c r="G150" i="375"/>
  <c r="E150" i="375"/>
  <c r="L149" i="375"/>
  <c r="M149" i="375" s="1"/>
  <c r="L148" i="375"/>
  <c r="M148" i="375" s="1"/>
  <c r="L147" i="375"/>
  <c r="M147" i="375" s="1"/>
  <c r="L146" i="375"/>
  <c r="K143" i="375"/>
  <c r="J143" i="375"/>
  <c r="I143" i="375"/>
  <c r="H143" i="375"/>
  <c r="G143" i="375"/>
  <c r="E143" i="375"/>
  <c r="L142" i="375"/>
  <c r="M142" i="375" s="1"/>
  <c r="L141" i="375"/>
  <c r="M141" i="375" s="1"/>
  <c r="L140" i="375"/>
  <c r="M140" i="375" s="1"/>
  <c r="M139" i="375"/>
  <c r="L138" i="375"/>
  <c r="K135" i="375"/>
  <c r="J135" i="375"/>
  <c r="I135" i="375"/>
  <c r="H135" i="375"/>
  <c r="G135" i="375"/>
  <c r="F135" i="375"/>
  <c r="E135" i="375"/>
  <c r="L134" i="375"/>
  <c r="L135" i="375" s="1"/>
  <c r="K131" i="375"/>
  <c r="J131" i="375"/>
  <c r="H131" i="375"/>
  <c r="G131" i="375"/>
  <c r="E131" i="375"/>
  <c r="L130" i="375"/>
  <c r="M130" i="375" s="1"/>
  <c r="M131" i="375" s="1"/>
  <c r="K127" i="375"/>
  <c r="J127" i="375"/>
  <c r="I127" i="375"/>
  <c r="H127" i="375"/>
  <c r="G127" i="375"/>
  <c r="F127" i="375"/>
  <c r="E127" i="375"/>
  <c r="L126" i="375"/>
  <c r="M126" i="375" s="1"/>
  <c r="M125" i="375"/>
  <c r="L124" i="375"/>
  <c r="M124" i="375" s="1"/>
  <c r="L123" i="375"/>
  <c r="M123" i="375" s="1"/>
  <c r="L122" i="375"/>
  <c r="M122" i="375" s="1"/>
  <c r="K119" i="375"/>
  <c r="J119" i="375"/>
  <c r="I119" i="375"/>
  <c r="H119" i="375"/>
  <c r="G119" i="375"/>
  <c r="E119" i="375"/>
  <c r="L118" i="375"/>
  <c r="L119" i="375" s="1"/>
  <c r="K115" i="375"/>
  <c r="J115" i="375"/>
  <c r="H115" i="375"/>
  <c r="G115" i="375"/>
  <c r="E115" i="375"/>
  <c r="L114" i="375"/>
  <c r="M114" i="375" s="1"/>
  <c r="L113" i="375"/>
  <c r="M113" i="375" s="1"/>
  <c r="L112" i="375"/>
  <c r="M112" i="375" s="1"/>
  <c r="K109" i="375"/>
  <c r="J109" i="375"/>
  <c r="I109" i="375"/>
  <c r="H109" i="375"/>
  <c r="G109" i="375"/>
  <c r="E109" i="375"/>
  <c r="L108" i="375"/>
  <c r="M108" i="375" s="1"/>
  <c r="L107" i="375"/>
  <c r="M107" i="375" s="1"/>
  <c r="K104" i="375"/>
  <c r="J104" i="375"/>
  <c r="I104" i="375"/>
  <c r="H104" i="375"/>
  <c r="G104" i="375"/>
  <c r="E104" i="375"/>
  <c r="L103" i="375"/>
  <c r="M103" i="375" s="1"/>
  <c r="L102" i="375"/>
  <c r="M102" i="375" s="1"/>
  <c r="L99" i="375"/>
  <c r="M99" i="375" s="1"/>
  <c r="L98" i="375"/>
  <c r="M98" i="375" s="1"/>
  <c r="K95" i="375"/>
  <c r="J95" i="375"/>
  <c r="I95" i="375"/>
  <c r="H95" i="375"/>
  <c r="G95" i="375"/>
  <c r="E95" i="375"/>
  <c r="L94" i="375"/>
  <c r="M94" i="375" s="1"/>
  <c r="L93" i="375"/>
  <c r="K90" i="375"/>
  <c r="J90" i="375"/>
  <c r="I90" i="375"/>
  <c r="H90" i="375"/>
  <c r="G90" i="375"/>
  <c r="E90" i="375"/>
  <c r="L89" i="375"/>
  <c r="M89" i="375" s="1"/>
  <c r="L88" i="375"/>
  <c r="M88" i="375" s="1"/>
  <c r="L87" i="375"/>
  <c r="M87" i="375" s="1"/>
  <c r="L86" i="375"/>
  <c r="M86" i="375" s="1"/>
  <c r="L85" i="375"/>
  <c r="M85" i="375" s="1"/>
  <c r="L84" i="375"/>
  <c r="M84" i="375" s="1"/>
  <c r="L83" i="375"/>
  <c r="M83" i="375" s="1"/>
  <c r="L82" i="375"/>
  <c r="M82" i="375" s="1"/>
  <c r="L81" i="375"/>
  <c r="M81" i="375" s="1"/>
  <c r="L80" i="375"/>
  <c r="M80" i="375" s="1"/>
  <c r="L75" i="375"/>
  <c r="M75" i="375" s="1"/>
  <c r="L74" i="375"/>
  <c r="M74" i="375" s="1"/>
  <c r="L73" i="375"/>
  <c r="M73" i="375" s="1"/>
  <c r="L72" i="375"/>
  <c r="M72" i="375" s="1"/>
  <c r="L71" i="375"/>
  <c r="M71" i="375" s="1"/>
  <c r="L70" i="375"/>
  <c r="M70" i="375" s="1"/>
  <c r="L69" i="375"/>
  <c r="M69" i="375" s="1"/>
  <c r="L68" i="375"/>
  <c r="M68" i="375" s="1"/>
  <c r="L67" i="375"/>
  <c r="M67" i="375" s="1"/>
  <c r="L66" i="375"/>
  <c r="M66" i="375" s="1"/>
  <c r="L65" i="375"/>
  <c r="M65" i="375" s="1"/>
  <c r="L64" i="375"/>
  <c r="M64" i="375" s="1"/>
  <c r="L63" i="375"/>
  <c r="K60" i="375"/>
  <c r="J60" i="375"/>
  <c r="I60" i="375"/>
  <c r="H60" i="375"/>
  <c r="G60" i="375"/>
  <c r="E60" i="375"/>
  <c r="L59" i="375"/>
  <c r="M59" i="375" s="1"/>
  <c r="L58" i="375"/>
  <c r="K55" i="375"/>
  <c r="J55" i="375"/>
  <c r="I55" i="375"/>
  <c r="H55" i="375"/>
  <c r="G55" i="375"/>
  <c r="E55" i="375"/>
  <c r="L54" i="375"/>
  <c r="M54" i="375" s="1"/>
  <c r="L53" i="375"/>
  <c r="M53" i="375" s="1"/>
  <c r="L52" i="375"/>
  <c r="M52" i="375" s="1"/>
  <c r="L51" i="375"/>
  <c r="M51" i="375" s="1"/>
  <c r="L50" i="375"/>
  <c r="K47" i="375"/>
  <c r="J47" i="375"/>
  <c r="I47" i="375"/>
  <c r="H47" i="375"/>
  <c r="G47" i="375"/>
  <c r="F47" i="375"/>
  <c r="E47" i="375"/>
  <c r="L46" i="375"/>
  <c r="L45" i="375"/>
  <c r="M45" i="375" s="1"/>
  <c r="K42" i="375"/>
  <c r="J42" i="375"/>
  <c r="I42" i="375"/>
  <c r="H42" i="375"/>
  <c r="F42" i="375"/>
  <c r="E42" i="375"/>
  <c r="L41" i="375"/>
  <c r="L42" i="375" s="1"/>
  <c r="K38" i="375"/>
  <c r="J38" i="375"/>
  <c r="I38" i="375"/>
  <c r="H38" i="375"/>
  <c r="G38" i="375"/>
  <c r="E38" i="375"/>
  <c r="L37" i="375"/>
  <c r="M37" i="375" s="1"/>
  <c r="L36" i="375"/>
  <c r="M36" i="375" s="1"/>
  <c r="L35" i="375"/>
  <c r="M35" i="375" s="1"/>
  <c r="L34" i="375"/>
  <c r="M34" i="375" s="1"/>
  <c r="L33" i="375"/>
  <c r="K30" i="375"/>
  <c r="J30" i="375"/>
  <c r="I30" i="375"/>
  <c r="H30" i="375"/>
  <c r="G30" i="375"/>
  <c r="E30" i="375"/>
  <c r="L29" i="375"/>
  <c r="M29" i="375" s="1"/>
  <c r="L28" i="375"/>
  <c r="M28" i="375" s="1"/>
  <c r="L27" i="375"/>
  <c r="M27" i="375" s="1"/>
  <c r="L26" i="375"/>
  <c r="K23" i="375"/>
  <c r="J23" i="375"/>
  <c r="I23" i="375"/>
  <c r="H23" i="375"/>
  <c r="G23" i="375"/>
  <c r="F23" i="375"/>
  <c r="E23" i="375"/>
  <c r="L22" i="375"/>
  <c r="M22" i="375" s="1"/>
  <c r="L21" i="375"/>
  <c r="M21" i="375" s="1"/>
  <c r="L20" i="375"/>
  <c r="L19" i="375"/>
  <c r="M19" i="375" s="1"/>
  <c r="H154" i="372"/>
  <c r="D180" i="372"/>
  <c r="N25" i="372"/>
  <c r="N19" i="372"/>
  <c r="N15" i="372"/>
  <c r="L19" i="371"/>
  <c r="L23" i="371" s="1"/>
  <c r="I244" i="371"/>
  <c r="K91" i="371"/>
  <c r="L90" i="371"/>
  <c r="M90" i="371" s="1"/>
  <c r="J91" i="371"/>
  <c r="I91" i="371"/>
  <c r="H91" i="371"/>
  <c r="G91" i="371"/>
  <c r="E91" i="371"/>
  <c r="E182" i="371"/>
  <c r="E23" i="371"/>
  <c r="C47" i="374"/>
  <c r="M45" i="374"/>
  <c r="K45" i="374"/>
  <c r="J45" i="374"/>
  <c r="I45" i="374"/>
  <c r="H45" i="374"/>
  <c r="G45" i="374"/>
  <c r="F45" i="374"/>
  <c r="E45" i="374"/>
  <c r="L44" i="374"/>
  <c r="L45" i="374" s="1"/>
  <c r="K40" i="374"/>
  <c r="J40" i="374"/>
  <c r="I40" i="374"/>
  <c r="I47" i="374" s="1"/>
  <c r="H40" i="374"/>
  <c r="G40" i="374"/>
  <c r="F40" i="374"/>
  <c r="E40" i="374"/>
  <c r="E47" i="374" s="1"/>
  <c r="L39" i="374"/>
  <c r="L38" i="374"/>
  <c r="L37" i="374"/>
  <c r="L36" i="374"/>
  <c r="L35" i="374"/>
  <c r="L34" i="374"/>
  <c r="L33" i="374"/>
  <c r="L32" i="374"/>
  <c r="L31" i="374"/>
  <c r="L30" i="374"/>
  <c r="L29" i="374"/>
  <c r="L28" i="374"/>
  <c r="L27" i="374"/>
  <c r="L26" i="374"/>
  <c r="L25" i="374"/>
  <c r="L24" i="374"/>
  <c r="L23" i="374"/>
  <c r="L22" i="374"/>
  <c r="L21" i="374"/>
  <c r="L20" i="374"/>
  <c r="L19" i="374"/>
  <c r="L18" i="374"/>
  <c r="L17" i="374"/>
  <c r="M16" i="374"/>
  <c r="M40" i="374" s="1"/>
  <c r="G46" i="373"/>
  <c r="D46" i="373"/>
  <c r="L44" i="373"/>
  <c r="M44" i="373" s="1"/>
  <c r="L43" i="373"/>
  <c r="M43" i="373" s="1"/>
  <c r="L37" i="373"/>
  <c r="M37" i="373" s="1"/>
  <c r="L36" i="373"/>
  <c r="M36" i="373" s="1"/>
  <c r="L32" i="373"/>
  <c r="M32" i="373" s="1"/>
  <c r="L31" i="373"/>
  <c r="M31" i="373" s="1"/>
  <c r="L28" i="373"/>
  <c r="M28" i="373" s="1"/>
  <c r="L27" i="373"/>
  <c r="M27" i="373" s="1"/>
  <c r="K24" i="373"/>
  <c r="J24" i="373"/>
  <c r="I24" i="373"/>
  <c r="H24" i="373"/>
  <c r="L24" i="373" s="1"/>
  <c r="G24" i="373"/>
  <c r="M24" i="373" s="1"/>
  <c r="E24" i="373"/>
  <c r="L23" i="373"/>
  <c r="M23" i="373" s="1"/>
  <c r="L20" i="373"/>
  <c r="K20" i="373"/>
  <c r="J20" i="373"/>
  <c r="I20" i="373"/>
  <c r="H20" i="373"/>
  <c r="G20" i="373"/>
  <c r="M20" i="373" s="1"/>
  <c r="F20" i="373"/>
  <c r="E20" i="373"/>
  <c r="M19" i="373"/>
  <c r="L19" i="373"/>
  <c r="K16" i="373"/>
  <c r="J16" i="373"/>
  <c r="J46" i="373" s="1"/>
  <c r="I16" i="373"/>
  <c r="I46" i="373" s="1"/>
  <c r="H16" i="373"/>
  <c r="H46" i="373" s="1"/>
  <c r="G16" i="373"/>
  <c r="F16" i="373"/>
  <c r="E16" i="373"/>
  <c r="E46" i="373" s="1"/>
  <c r="L15" i="373"/>
  <c r="M15" i="373" s="1"/>
  <c r="M16" i="373" s="1"/>
  <c r="M46" i="373" s="1"/>
  <c r="N177" i="372"/>
  <c r="M177" i="372"/>
  <c r="L177" i="372"/>
  <c r="K177" i="372"/>
  <c r="J177" i="372"/>
  <c r="H177" i="372"/>
  <c r="O176" i="372"/>
  <c r="P176" i="372" s="1"/>
  <c r="O175" i="372"/>
  <c r="P175" i="372" s="1"/>
  <c r="O174" i="372"/>
  <c r="P174" i="372" s="1"/>
  <c r="O173" i="372"/>
  <c r="P173" i="372" s="1"/>
  <c r="O172" i="372"/>
  <c r="P172" i="372" s="1"/>
  <c r="O147" i="372"/>
  <c r="P147" i="372" s="1"/>
  <c r="O171" i="372"/>
  <c r="P171" i="372" s="1"/>
  <c r="O170" i="372"/>
  <c r="P170" i="372" s="1"/>
  <c r="O169" i="372"/>
  <c r="P169" i="372" s="1"/>
  <c r="N166" i="372"/>
  <c r="M166" i="372"/>
  <c r="L166" i="372"/>
  <c r="K166" i="372"/>
  <c r="J166" i="372"/>
  <c r="H166" i="372"/>
  <c r="O165" i="372"/>
  <c r="P165" i="372" s="1"/>
  <c r="O164" i="372"/>
  <c r="P164" i="372" s="1"/>
  <c r="O163" i="372"/>
  <c r="P163" i="372" s="1"/>
  <c r="O162" i="372"/>
  <c r="P162" i="372" s="1"/>
  <c r="O161" i="372"/>
  <c r="P161" i="372" s="1"/>
  <c r="O160" i="372"/>
  <c r="P160" i="372" s="1"/>
  <c r="O159" i="372"/>
  <c r="P159" i="372" s="1"/>
  <c r="O158" i="372"/>
  <c r="P158" i="372" s="1"/>
  <c r="O157" i="372"/>
  <c r="P157" i="372" s="1"/>
  <c r="N154" i="372"/>
  <c r="M154" i="372"/>
  <c r="L154" i="372"/>
  <c r="K154" i="372"/>
  <c r="J154" i="372"/>
  <c r="O153" i="372"/>
  <c r="P153" i="372" s="1"/>
  <c r="O152" i="372"/>
  <c r="P152" i="372" s="1"/>
  <c r="O151" i="372"/>
  <c r="P151" i="372" s="1"/>
  <c r="O150" i="372"/>
  <c r="P150" i="372" s="1"/>
  <c r="O149" i="372"/>
  <c r="P149" i="372" s="1"/>
  <c r="O148" i="372"/>
  <c r="P148" i="372" s="1"/>
  <c r="O146" i="372"/>
  <c r="P146" i="372" s="1"/>
  <c r="N143" i="372"/>
  <c r="M143" i="372"/>
  <c r="L143" i="372"/>
  <c r="K143" i="372"/>
  <c r="J143" i="372"/>
  <c r="H143" i="372"/>
  <c r="O142" i="372"/>
  <c r="P142" i="372" s="1"/>
  <c r="O141" i="372"/>
  <c r="P141" i="372" s="1"/>
  <c r="O140" i="372"/>
  <c r="P140" i="372" s="1"/>
  <c r="O139" i="372"/>
  <c r="P139" i="372" s="1"/>
  <c r="O138" i="372"/>
  <c r="P138" i="372" s="1"/>
  <c r="O137" i="372"/>
  <c r="P137" i="372" s="1"/>
  <c r="O136" i="372"/>
  <c r="P136" i="372" s="1"/>
  <c r="O135" i="372"/>
  <c r="P135" i="372" s="1"/>
  <c r="O134" i="372"/>
  <c r="P134" i="372" s="1"/>
  <c r="O133" i="372"/>
  <c r="N129" i="372"/>
  <c r="M129" i="372"/>
  <c r="L129" i="372"/>
  <c r="K129" i="372"/>
  <c r="J129" i="372"/>
  <c r="H129" i="372"/>
  <c r="O128" i="372"/>
  <c r="O129" i="372" s="1"/>
  <c r="N125" i="372"/>
  <c r="M125" i="372"/>
  <c r="L125" i="372"/>
  <c r="K125" i="372"/>
  <c r="J125" i="372"/>
  <c r="I125" i="372"/>
  <c r="H125" i="372"/>
  <c r="O124" i="372"/>
  <c r="P124" i="372" s="1"/>
  <c r="O123" i="372"/>
  <c r="P123" i="372" s="1"/>
  <c r="O122" i="372"/>
  <c r="P122" i="372" s="1"/>
  <c r="O121" i="372"/>
  <c r="P121" i="372" s="1"/>
  <c r="O120" i="372"/>
  <c r="P120" i="372" s="1"/>
  <c r="O119" i="372"/>
  <c r="O118" i="372"/>
  <c r="P118" i="372" s="1"/>
  <c r="N115" i="372"/>
  <c r="O114" i="372"/>
  <c r="P114" i="372" s="1"/>
  <c r="P115" i="372" s="1"/>
  <c r="N111" i="372"/>
  <c r="M111" i="372"/>
  <c r="L111" i="372"/>
  <c r="K111" i="372"/>
  <c r="J111" i="372"/>
  <c r="I111" i="372"/>
  <c r="H111" i="372"/>
  <c r="O110" i="372"/>
  <c r="O109" i="372"/>
  <c r="P109" i="372" s="1"/>
  <c r="O108" i="372"/>
  <c r="P108" i="372" s="1"/>
  <c r="N105" i="372"/>
  <c r="M105" i="372"/>
  <c r="L105" i="372"/>
  <c r="K105" i="372"/>
  <c r="J105" i="372"/>
  <c r="I105" i="372"/>
  <c r="H105" i="372"/>
  <c r="O104" i="372"/>
  <c r="P104" i="372" s="1"/>
  <c r="P105" i="372" s="1"/>
  <c r="N101" i="372"/>
  <c r="M101" i="372"/>
  <c r="L101" i="372"/>
  <c r="K101" i="372"/>
  <c r="J101" i="372"/>
  <c r="H101" i="372"/>
  <c r="O100" i="372"/>
  <c r="P100" i="372" s="1"/>
  <c r="O99" i="372"/>
  <c r="P99" i="372" s="1"/>
  <c r="O98" i="372"/>
  <c r="P98" i="372" s="1"/>
  <c r="O97" i="372"/>
  <c r="P97" i="372" s="1"/>
  <c r="O96" i="372"/>
  <c r="P96" i="372" s="1"/>
  <c r="O95" i="372"/>
  <c r="P95" i="372" s="1"/>
  <c r="P94" i="372"/>
  <c r="N91" i="372"/>
  <c r="M91" i="372"/>
  <c r="L91" i="372"/>
  <c r="K91" i="372"/>
  <c r="J91" i="372"/>
  <c r="H91" i="372"/>
  <c r="O89" i="372"/>
  <c r="P89" i="372" s="1"/>
  <c r="O88" i="372"/>
  <c r="P88" i="372" s="1"/>
  <c r="O87" i="372"/>
  <c r="P87" i="372" s="1"/>
  <c r="O86" i="372"/>
  <c r="P86" i="372" s="1"/>
  <c r="O85" i="372"/>
  <c r="P85" i="372" s="1"/>
  <c r="O84" i="372"/>
  <c r="P84" i="372" s="1"/>
  <c r="O81" i="372"/>
  <c r="P81" i="372" s="1"/>
  <c r="O80" i="372"/>
  <c r="P80" i="372" s="1"/>
  <c r="N77" i="372"/>
  <c r="M77" i="372"/>
  <c r="L77" i="372"/>
  <c r="K77" i="372"/>
  <c r="J77" i="372"/>
  <c r="H77" i="372"/>
  <c r="O76" i="372"/>
  <c r="P76" i="372" s="1"/>
  <c r="P75" i="372"/>
  <c r="O74" i="372"/>
  <c r="P74" i="372" s="1"/>
  <c r="P73" i="372"/>
  <c r="O73" i="372"/>
  <c r="N70" i="372"/>
  <c r="M70" i="372"/>
  <c r="L70" i="372"/>
  <c r="K70" i="372"/>
  <c r="J70" i="372"/>
  <c r="I70" i="372"/>
  <c r="H70" i="372"/>
  <c r="P69" i="372"/>
  <c r="P70" i="372" s="1"/>
  <c r="N66" i="372"/>
  <c r="M66" i="372"/>
  <c r="L66" i="372"/>
  <c r="K66" i="372"/>
  <c r="J66" i="372"/>
  <c r="I66" i="372"/>
  <c r="H66" i="372"/>
  <c r="O65" i="372"/>
  <c r="P65" i="372" s="1"/>
  <c r="O64" i="372"/>
  <c r="O62" i="372"/>
  <c r="P62" i="372" s="1"/>
  <c r="O61" i="372"/>
  <c r="P61" i="372" s="1"/>
  <c r="O58" i="372"/>
  <c r="P58" i="372" s="1"/>
  <c r="O57" i="372"/>
  <c r="P57" i="372" s="1"/>
  <c r="O54" i="372"/>
  <c r="P54" i="372" s="1"/>
  <c r="O53" i="372"/>
  <c r="P53" i="372" s="1"/>
  <c r="N50" i="372"/>
  <c r="M50" i="372"/>
  <c r="L50" i="372"/>
  <c r="K50" i="372"/>
  <c r="J50" i="372"/>
  <c r="H50" i="372"/>
  <c r="O49" i="372"/>
  <c r="P49" i="372" s="1"/>
  <c r="O48" i="372"/>
  <c r="P48" i="372" s="1"/>
  <c r="P50" i="372" s="1"/>
  <c r="O45" i="372"/>
  <c r="P45" i="372" s="1"/>
  <c r="O44" i="372"/>
  <c r="P44" i="372" s="1"/>
  <c r="N41" i="372"/>
  <c r="M41" i="372"/>
  <c r="L41" i="372"/>
  <c r="K41" i="372"/>
  <c r="J41" i="372"/>
  <c r="H41" i="372"/>
  <c r="O40" i="372"/>
  <c r="P40" i="372" s="1"/>
  <c r="O39" i="372"/>
  <c r="O36" i="372"/>
  <c r="P36" i="372" s="1"/>
  <c r="O35" i="372"/>
  <c r="P35" i="372" s="1"/>
  <c r="O32" i="372"/>
  <c r="P32" i="372" s="1"/>
  <c r="O31" i="372"/>
  <c r="P31" i="372" s="1"/>
  <c r="O29" i="372"/>
  <c r="P29" i="372" s="1"/>
  <c r="O28" i="372"/>
  <c r="P28" i="372" s="1"/>
  <c r="M25" i="372"/>
  <c r="L25" i="372"/>
  <c r="K25" i="372"/>
  <c r="J25" i="372"/>
  <c r="H25" i="372"/>
  <c r="O24" i="372"/>
  <c r="P24" i="372" s="1"/>
  <c r="O23" i="372"/>
  <c r="M19" i="372"/>
  <c r="L19" i="372"/>
  <c r="K19" i="372"/>
  <c r="J19" i="372"/>
  <c r="I19" i="372"/>
  <c r="H19" i="372"/>
  <c r="O18" i="372"/>
  <c r="O19" i="372" s="1"/>
  <c r="M15" i="372"/>
  <c r="L15" i="372"/>
  <c r="K15" i="372"/>
  <c r="J15" i="372"/>
  <c r="H15" i="372"/>
  <c r="O14" i="372"/>
  <c r="O15" i="372" s="1"/>
  <c r="P13" i="372"/>
  <c r="C244" i="371"/>
  <c r="K241" i="371"/>
  <c r="J241" i="371"/>
  <c r="I241" i="371"/>
  <c r="H241" i="371"/>
  <c r="G241" i="371"/>
  <c r="E241" i="371"/>
  <c r="L240" i="371"/>
  <c r="M240" i="371" s="1"/>
  <c r="L239" i="371"/>
  <c r="M239" i="371" s="1"/>
  <c r="L238" i="371"/>
  <c r="M238" i="371" s="1"/>
  <c r="L237" i="371"/>
  <c r="M237" i="371" s="1"/>
  <c r="M236" i="371"/>
  <c r="L235" i="371"/>
  <c r="M235" i="371" s="1"/>
  <c r="L234" i="371"/>
  <c r="K231" i="371"/>
  <c r="J231" i="371"/>
  <c r="I231" i="371"/>
  <c r="H231" i="371"/>
  <c r="G231" i="371"/>
  <c r="E231" i="371"/>
  <c r="M230" i="371"/>
  <c r="M229" i="371"/>
  <c r="L228" i="371"/>
  <c r="M228" i="371" s="1"/>
  <c r="L227" i="371"/>
  <c r="M227" i="371" s="1"/>
  <c r="L225" i="371"/>
  <c r="M225" i="371" s="1"/>
  <c r="L224" i="371"/>
  <c r="M224" i="371" s="1"/>
  <c r="K221" i="371"/>
  <c r="J221" i="371"/>
  <c r="I221" i="371"/>
  <c r="H221" i="371"/>
  <c r="G221" i="371"/>
  <c r="E221" i="371"/>
  <c r="M220" i="371"/>
  <c r="L219" i="371"/>
  <c r="M219" i="371" s="1"/>
  <c r="L218" i="371"/>
  <c r="M218" i="371" s="1"/>
  <c r="L217" i="371"/>
  <c r="M217" i="371" s="1"/>
  <c r="L215" i="371"/>
  <c r="M215" i="371" s="1"/>
  <c r="L214" i="371"/>
  <c r="M214" i="371" s="1"/>
  <c r="L213" i="371"/>
  <c r="K210" i="371"/>
  <c r="J210" i="371"/>
  <c r="I210" i="371"/>
  <c r="H210" i="371"/>
  <c r="H242" i="371" s="1"/>
  <c r="G210" i="371"/>
  <c r="E210" i="371"/>
  <c r="L209" i="371"/>
  <c r="M209" i="371" s="1"/>
  <c r="M208" i="371"/>
  <c r="L208" i="371"/>
  <c r="L207" i="371"/>
  <c r="M207" i="371" s="1"/>
  <c r="L206" i="371"/>
  <c r="M206" i="371" s="1"/>
  <c r="L205" i="371"/>
  <c r="M205" i="371" s="1"/>
  <c r="L204" i="371"/>
  <c r="M204" i="371" s="1"/>
  <c r="L202" i="371"/>
  <c r="M202" i="371" s="1"/>
  <c r="L201" i="371"/>
  <c r="M201" i="371" s="1"/>
  <c r="L200" i="371"/>
  <c r="M200" i="371" s="1"/>
  <c r="L199" i="371"/>
  <c r="M199" i="371" s="1"/>
  <c r="L198" i="371"/>
  <c r="M198" i="371" s="1"/>
  <c r="L197" i="371"/>
  <c r="M197" i="371" s="1"/>
  <c r="L196" i="371"/>
  <c r="K192" i="371"/>
  <c r="J192" i="371"/>
  <c r="I192" i="371"/>
  <c r="H192" i="371"/>
  <c r="G192" i="371"/>
  <c r="E192" i="371"/>
  <c r="L191" i="371"/>
  <c r="M191" i="371" s="1"/>
  <c r="L187" i="371"/>
  <c r="M187" i="371" s="1"/>
  <c r="L186" i="371"/>
  <c r="M186" i="371" s="1"/>
  <c r="L185" i="371"/>
  <c r="K182" i="371"/>
  <c r="J182" i="371"/>
  <c r="I182" i="371"/>
  <c r="H182" i="371"/>
  <c r="G182" i="371"/>
  <c r="L181" i="371"/>
  <c r="M181" i="371" s="1"/>
  <c r="L180" i="371"/>
  <c r="M180" i="371" s="1"/>
  <c r="L179" i="371"/>
  <c r="M179" i="371" s="1"/>
  <c r="L178" i="371"/>
  <c r="M178" i="371" s="1"/>
  <c r="K171" i="371"/>
  <c r="J171" i="371"/>
  <c r="I171" i="371"/>
  <c r="H171" i="371"/>
  <c r="G171" i="371"/>
  <c r="F171" i="371"/>
  <c r="E171" i="371"/>
  <c r="L170" i="371"/>
  <c r="M170" i="371" s="1"/>
  <c r="L169" i="371"/>
  <c r="M169" i="371" s="1"/>
  <c r="K166" i="371"/>
  <c r="J166" i="371"/>
  <c r="I166" i="371"/>
  <c r="H166" i="371"/>
  <c r="G166" i="371"/>
  <c r="E166" i="371"/>
  <c r="L165" i="371"/>
  <c r="L166" i="371" s="1"/>
  <c r="K162" i="371"/>
  <c r="J162" i="371"/>
  <c r="I162" i="371"/>
  <c r="H162" i="371"/>
  <c r="G162" i="371"/>
  <c r="F162" i="371"/>
  <c r="E162" i="371"/>
  <c r="L161" i="371"/>
  <c r="M161" i="371" s="1"/>
  <c r="L160" i="371"/>
  <c r="M160" i="371" s="1"/>
  <c r="L159" i="371"/>
  <c r="K156" i="371"/>
  <c r="J156" i="371"/>
  <c r="I156" i="371"/>
  <c r="H156" i="371"/>
  <c r="G156" i="371"/>
  <c r="E156" i="371"/>
  <c r="L155" i="371"/>
  <c r="M155" i="371" s="1"/>
  <c r="L154" i="371"/>
  <c r="L156" i="371" s="1"/>
  <c r="K151" i="371"/>
  <c r="J151" i="371"/>
  <c r="I151" i="371"/>
  <c r="H151" i="371"/>
  <c r="G151" i="371"/>
  <c r="E151" i="371"/>
  <c r="L150" i="371"/>
  <c r="M150" i="371" s="1"/>
  <c r="L149" i="371"/>
  <c r="M149" i="371" s="1"/>
  <c r="L148" i="371"/>
  <c r="M148" i="371" s="1"/>
  <c r="L147" i="371"/>
  <c r="M147" i="371" s="1"/>
  <c r="K144" i="371"/>
  <c r="J144" i="371"/>
  <c r="I144" i="371"/>
  <c r="H144" i="371"/>
  <c r="G144" i="371"/>
  <c r="E144" i="371"/>
  <c r="L143" i="371"/>
  <c r="M143" i="371" s="1"/>
  <c r="L142" i="371"/>
  <c r="M142" i="371" s="1"/>
  <c r="L141" i="371"/>
  <c r="M141" i="371" s="1"/>
  <c r="M140" i="371"/>
  <c r="L139" i="371"/>
  <c r="K136" i="371"/>
  <c r="J136" i="371"/>
  <c r="I136" i="371"/>
  <c r="H136" i="371"/>
  <c r="G136" i="371"/>
  <c r="F136" i="371"/>
  <c r="E136" i="371"/>
  <c r="L135" i="371"/>
  <c r="M135" i="371" s="1"/>
  <c r="M136" i="371" s="1"/>
  <c r="K132" i="371"/>
  <c r="J132" i="371"/>
  <c r="I132" i="371"/>
  <c r="H132" i="371"/>
  <c r="G132" i="371"/>
  <c r="E132" i="371"/>
  <c r="L131" i="371"/>
  <c r="L132" i="371" s="1"/>
  <c r="K128" i="371"/>
  <c r="J128" i="371"/>
  <c r="I128" i="371"/>
  <c r="H128" i="371"/>
  <c r="G128" i="371"/>
  <c r="F128" i="371"/>
  <c r="E128" i="371"/>
  <c r="L127" i="371"/>
  <c r="M127" i="371" s="1"/>
  <c r="M126" i="371"/>
  <c r="L125" i="371"/>
  <c r="M125" i="371" s="1"/>
  <c r="L124" i="371"/>
  <c r="M124" i="371" s="1"/>
  <c r="L123" i="371"/>
  <c r="K120" i="371"/>
  <c r="J120" i="371"/>
  <c r="I120" i="371"/>
  <c r="H120" i="371"/>
  <c r="G120" i="371"/>
  <c r="E120" i="371"/>
  <c r="L119" i="371"/>
  <c r="M119" i="371" s="1"/>
  <c r="M120" i="371" s="1"/>
  <c r="K116" i="371"/>
  <c r="J116" i="371"/>
  <c r="I116" i="371"/>
  <c r="H116" i="371"/>
  <c r="G116" i="371"/>
  <c r="E116" i="371"/>
  <c r="L115" i="371"/>
  <c r="M115" i="371" s="1"/>
  <c r="L114" i="371"/>
  <c r="M114" i="371" s="1"/>
  <c r="L113" i="371"/>
  <c r="K110" i="371"/>
  <c r="J110" i="371"/>
  <c r="I110" i="371"/>
  <c r="H110" i="371"/>
  <c r="G110" i="371"/>
  <c r="E110" i="371"/>
  <c r="L109" i="371"/>
  <c r="M109" i="371" s="1"/>
  <c r="L108" i="371"/>
  <c r="K105" i="371"/>
  <c r="J105" i="371"/>
  <c r="I105" i="371"/>
  <c r="H105" i="371"/>
  <c r="G105" i="371"/>
  <c r="E105" i="371"/>
  <c r="L104" i="371"/>
  <c r="M104" i="371" s="1"/>
  <c r="L103" i="371"/>
  <c r="M103" i="371" s="1"/>
  <c r="M105" i="371" s="1"/>
  <c r="L100" i="371"/>
  <c r="M100" i="371" s="1"/>
  <c r="L99" i="371"/>
  <c r="M99" i="371" s="1"/>
  <c r="K96" i="371"/>
  <c r="J96" i="371"/>
  <c r="I96" i="371"/>
  <c r="H96" i="371"/>
  <c r="G96" i="371"/>
  <c r="E96" i="371"/>
  <c r="L95" i="371"/>
  <c r="M95" i="371" s="1"/>
  <c r="L94" i="371"/>
  <c r="M94" i="371" s="1"/>
  <c r="L89" i="371"/>
  <c r="M89" i="371" s="1"/>
  <c r="L88" i="371"/>
  <c r="M88" i="371" s="1"/>
  <c r="L87" i="371"/>
  <c r="M87" i="371" s="1"/>
  <c r="L86" i="371"/>
  <c r="M86" i="371" s="1"/>
  <c r="L85" i="371"/>
  <c r="M85" i="371" s="1"/>
  <c r="M84" i="371"/>
  <c r="L84" i="371"/>
  <c r="L83" i="371"/>
  <c r="M83" i="371" s="1"/>
  <c r="L82" i="371"/>
  <c r="M82" i="371" s="1"/>
  <c r="L81" i="371"/>
  <c r="K78" i="371"/>
  <c r="J78" i="371"/>
  <c r="I78" i="371"/>
  <c r="H78" i="371"/>
  <c r="G78" i="371"/>
  <c r="E78" i="371"/>
  <c r="L77" i="371"/>
  <c r="M77" i="371" s="1"/>
  <c r="L76" i="371"/>
  <c r="M76" i="371" s="1"/>
  <c r="L75" i="371"/>
  <c r="M75" i="371" s="1"/>
  <c r="L74" i="371"/>
  <c r="M74" i="371" s="1"/>
  <c r="L73" i="371"/>
  <c r="M73" i="371" s="1"/>
  <c r="L72" i="371"/>
  <c r="M72" i="371" s="1"/>
  <c r="L71" i="371"/>
  <c r="M71" i="371" s="1"/>
  <c r="L70" i="371"/>
  <c r="M70" i="371" s="1"/>
  <c r="L69" i="371"/>
  <c r="M69" i="371" s="1"/>
  <c r="L68" i="371"/>
  <c r="M68" i="371" s="1"/>
  <c r="L67" i="371"/>
  <c r="M67" i="371" s="1"/>
  <c r="L66" i="371"/>
  <c r="M66" i="371" s="1"/>
  <c r="L65" i="371"/>
  <c r="M65" i="371" s="1"/>
  <c r="L64" i="371"/>
  <c r="M64" i="371" s="1"/>
  <c r="L63" i="371"/>
  <c r="M63" i="371" s="1"/>
  <c r="K60" i="371"/>
  <c r="J60" i="371"/>
  <c r="I60" i="371"/>
  <c r="H60" i="371"/>
  <c r="G60" i="371"/>
  <c r="E60" i="371"/>
  <c r="L59" i="371"/>
  <c r="M59" i="371" s="1"/>
  <c r="L58" i="371"/>
  <c r="M58" i="371" s="1"/>
  <c r="K55" i="371"/>
  <c r="J55" i="371"/>
  <c r="I55" i="371"/>
  <c r="H55" i="371"/>
  <c r="G55" i="371"/>
  <c r="E55" i="371"/>
  <c r="L54" i="371"/>
  <c r="M54" i="371" s="1"/>
  <c r="L53" i="371"/>
  <c r="M53" i="371" s="1"/>
  <c r="L52" i="371"/>
  <c r="M52" i="371" s="1"/>
  <c r="L51" i="371"/>
  <c r="M51" i="371" s="1"/>
  <c r="L50" i="371"/>
  <c r="M50" i="371" s="1"/>
  <c r="K47" i="371"/>
  <c r="J47" i="371"/>
  <c r="I47" i="371"/>
  <c r="H47" i="371"/>
  <c r="G47" i="371"/>
  <c r="F47" i="371"/>
  <c r="E47" i="371"/>
  <c r="L46" i="371"/>
  <c r="M46" i="371" s="1"/>
  <c r="L45" i="371"/>
  <c r="M45" i="371" s="1"/>
  <c r="M47" i="371" s="1"/>
  <c r="K42" i="371"/>
  <c r="J42" i="371"/>
  <c r="I42" i="371"/>
  <c r="H42" i="371"/>
  <c r="F42" i="371"/>
  <c r="E42" i="371"/>
  <c r="L41" i="371"/>
  <c r="M41" i="371" s="1"/>
  <c r="M42" i="371" s="1"/>
  <c r="K38" i="371"/>
  <c r="J38" i="371"/>
  <c r="I38" i="371"/>
  <c r="H38" i="371"/>
  <c r="G38" i="371"/>
  <c r="E38" i="371"/>
  <c r="L37" i="371"/>
  <c r="M37" i="371" s="1"/>
  <c r="L36" i="371"/>
  <c r="M36" i="371" s="1"/>
  <c r="L35" i="371"/>
  <c r="M35" i="371" s="1"/>
  <c r="L34" i="371"/>
  <c r="M34" i="371" s="1"/>
  <c r="L33" i="371"/>
  <c r="K30" i="371"/>
  <c r="J30" i="371"/>
  <c r="I30" i="371"/>
  <c r="H30" i="371"/>
  <c r="G30" i="371"/>
  <c r="E30" i="371"/>
  <c r="L29" i="371"/>
  <c r="M29" i="371" s="1"/>
  <c r="L28" i="371"/>
  <c r="M28" i="371" s="1"/>
  <c r="L27" i="371"/>
  <c r="M27" i="371" s="1"/>
  <c r="L26" i="371"/>
  <c r="K23" i="371"/>
  <c r="J23" i="371"/>
  <c r="J244" i="371" s="1"/>
  <c r="I23" i="371"/>
  <c r="H23" i="371"/>
  <c r="G23" i="371"/>
  <c r="F23" i="371"/>
  <c r="L22" i="371"/>
  <c r="M22" i="371" s="1"/>
  <c r="L21" i="371"/>
  <c r="M21" i="371" s="1"/>
  <c r="L20" i="371"/>
  <c r="M20" i="371" s="1"/>
  <c r="M19" i="371"/>
  <c r="C51" i="370"/>
  <c r="M51" i="370"/>
  <c r="L51" i="370"/>
  <c r="I51" i="370"/>
  <c r="G51" i="370"/>
  <c r="E51" i="370"/>
  <c r="H44" i="370"/>
  <c r="I44" i="370"/>
  <c r="J44" i="370"/>
  <c r="K44" i="370"/>
  <c r="L44" i="370"/>
  <c r="M44" i="370"/>
  <c r="G44" i="370"/>
  <c r="F44" i="370"/>
  <c r="E44" i="370"/>
  <c r="L24" i="382" l="1"/>
  <c r="M24" i="382" s="1"/>
  <c r="P157" i="380"/>
  <c r="J183" i="380"/>
  <c r="O52" i="380"/>
  <c r="O79" i="380"/>
  <c r="O108" i="380"/>
  <c r="P117" i="380"/>
  <c r="P118" i="380" s="1"/>
  <c r="H181" i="380"/>
  <c r="L183" i="380"/>
  <c r="O180" i="380"/>
  <c r="O181" i="380" s="1"/>
  <c r="J181" i="380"/>
  <c r="M181" i="380"/>
  <c r="O169" i="380"/>
  <c r="O104" i="380"/>
  <c r="L181" i="380"/>
  <c r="H183" i="380"/>
  <c r="M183" i="380"/>
  <c r="E241" i="379"/>
  <c r="L108" i="379"/>
  <c r="L142" i="379"/>
  <c r="E239" i="379"/>
  <c r="M29" i="379"/>
  <c r="L94" i="379"/>
  <c r="M40" i="379"/>
  <c r="M41" i="379" s="1"/>
  <c r="L164" i="379"/>
  <c r="K239" i="379"/>
  <c r="M89" i="379"/>
  <c r="L29" i="379"/>
  <c r="I241" i="379"/>
  <c r="L76" i="379"/>
  <c r="L134" i="379"/>
  <c r="L207" i="379"/>
  <c r="G239" i="379"/>
  <c r="H241" i="379"/>
  <c r="M92" i="379"/>
  <c r="M94" i="379" s="1"/>
  <c r="J241" i="379"/>
  <c r="L54" i="379"/>
  <c r="M62" i="379"/>
  <c r="M76" i="379" s="1"/>
  <c r="L103" i="379"/>
  <c r="M114" i="379"/>
  <c r="M117" i="379"/>
  <c r="M118" i="379" s="1"/>
  <c r="L154" i="379"/>
  <c r="H239" i="379"/>
  <c r="M23" i="379"/>
  <c r="K241" i="379"/>
  <c r="L126" i="379"/>
  <c r="L149" i="379"/>
  <c r="L169" i="379"/>
  <c r="L189" i="379"/>
  <c r="I239" i="379"/>
  <c r="M228" i="379"/>
  <c r="M59" i="379"/>
  <c r="M139" i="379"/>
  <c r="M142" i="379" s="1"/>
  <c r="M46" i="379"/>
  <c r="L59" i="379"/>
  <c r="L160" i="379"/>
  <c r="L180" i="379"/>
  <c r="L228" i="379"/>
  <c r="L238" i="379"/>
  <c r="L16" i="382"/>
  <c r="L20" i="382"/>
  <c r="M20" i="382" s="1"/>
  <c r="P128" i="380"/>
  <c r="P104" i="380"/>
  <c r="P146" i="380"/>
  <c r="P43" i="380"/>
  <c r="P68" i="380"/>
  <c r="P93" i="380"/>
  <c r="P52" i="380"/>
  <c r="P169" i="380"/>
  <c r="P25" i="380"/>
  <c r="P183" i="380" s="1"/>
  <c r="P42" i="380"/>
  <c r="O68" i="380"/>
  <c r="P78" i="380"/>
  <c r="P79" i="380" s="1"/>
  <c r="O128" i="380"/>
  <c r="O93" i="380"/>
  <c r="P111" i="380"/>
  <c r="P114" i="380" s="1"/>
  <c r="O146" i="380"/>
  <c r="O157" i="380"/>
  <c r="P131" i="380"/>
  <c r="P132" i="380" s="1"/>
  <c r="P173" i="380"/>
  <c r="P180" i="380" s="1"/>
  <c r="M37" i="379"/>
  <c r="M54" i="379"/>
  <c r="M169" i="379"/>
  <c r="L37" i="379"/>
  <c r="L23" i="379"/>
  <c r="L89" i="379"/>
  <c r="L114" i="379"/>
  <c r="M101" i="379"/>
  <c r="M103" i="379" s="1"/>
  <c r="M106" i="379"/>
  <c r="M108" i="379" s="1"/>
  <c r="M121" i="379"/>
  <c r="M126" i="379" s="1"/>
  <c r="M129" i="379"/>
  <c r="M130" i="379" s="1"/>
  <c r="M152" i="379"/>
  <c r="M154" i="379" s="1"/>
  <c r="M157" i="379"/>
  <c r="M160" i="379" s="1"/>
  <c r="M183" i="379"/>
  <c r="M189" i="379" s="1"/>
  <c r="M210" i="379"/>
  <c r="L46" i="379"/>
  <c r="M145" i="379"/>
  <c r="M149" i="379" s="1"/>
  <c r="M176" i="379"/>
  <c r="M180" i="379" s="1"/>
  <c r="M193" i="379"/>
  <c r="M207" i="379" s="1"/>
  <c r="M231" i="379"/>
  <c r="M238" i="379" s="1"/>
  <c r="L77" i="375"/>
  <c r="L60" i="375"/>
  <c r="G240" i="375"/>
  <c r="P103" i="376"/>
  <c r="M182" i="376"/>
  <c r="O103" i="376"/>
  <c r="O145" i="376"/>
  <c r="P18" i="376"/>
  <c r="P19" i="376" s="1"/>
  <c r="O113" i="376"/>
  <c r="O179" i="376"/>
  <c r="M161" i="375"/>
  <c r="E240" i="375"/>
  <c r="M190" i="375"/>
  <c r="L95" i="375"/>
  <c r="L47" i="375"/>
  <c r="M134" i="375"/>
  <c r="M135" i="375" s="1"/>
  <c r="L219" i="375"/>
  <c r="K240" i="375"/>
  <c r="J240" i="375"/>
  <c r="I240" i="375"/>
  <c r="L40" i="378"/>
  <c r="L47" i="378" s="1"/>
  <c r="P49" i="376"/>
  <c r="H180" i="376"/>
  <c r="J182" i="376"/>
  <c r="L182" i="376"/>
  <c r="O78" i="376"/>
  <c r="O107" i="376"/>
  <c r="O131" i="376"/>
  <c r="J180" i="376"/>
  <c r="O168" i="376"/>
  <c r="N182" i="376"/>
  <c r="K182" i="376"/>
  <c r="P110" i="376"/>
  <c r="P113" i="376" s="1"/>
  <c r="P116" i="376"/>
  <c r="P117" i="376" s="1"/>
  <c r="O156" i="376"/>
  <c r="L180" i="376"/>
  <c r="H182" i="376"/>
  <c r="O92" i="376"/>
  <c r="K180" i="376"/>
  <c r="M180" i="376"/>
  <c r="P85" i="376"/>
  <c r="P92" i="376" s="1"/>
  <c r="O127" i="376"/>
  <c r="P173" i="376"/>
  <c r="P179" i="376" s="1"/>
  <c r="L131" i="375"/>
  <c r="M109" i="375"/>
  <c r="I242" i="375"/>
  <c r="J242" i="375"/>
  <c r="L55" i="375"/>
  <c r="M115" i="375"/>
  <c r="L165" i="375"/>
  <c r="E242" i="375"/>
  <c r="K242" i="375"/>
  <c r="L38" i="375"/>
  <c r="L30" i="375"/>
  <c r="H242" i="375"/>
  <c r="L143" i="375"/>
  <c r="L150" i="375"/>
  <c r="L23" i="375"/>
  <c r="G242" i="375"/>
  <c r="L155" i="375"/>
  <c r="L161" i="375"/>
  <c r="L208" i="375"/>
  <c r="H240" i="375"/>
  <c r="M127" i="375"/>
  <c r="L181" i="375"/>
  <c r="L239" i="375"/>
  <c r="L170" i="375"/>
  <c r="H46" i="377"/>
  <c r="P156" i="376"/>
  <c r="P168" i="376"/>
  <c r="P51" i="376"/>
  <c r="P127" i="376"/>
  <c r="P23" i="376"/>
  <c r="P26" i="376" s="1"/>
  <c r="P40" i="376"/>
  <c r="P42" i="376" s="1"/>
  <c r="P66" i="376"/>
  <c r="P67" i="376" s="1"/>
  <c r="P135" i="376"/>
  <c r="P145" i="376" s="1"/>
  <c r="P14" i="376"/>
  <c r="P15" i="376" s="1"/>
  <c r="P74" i="376"/>
  <c r="P78" i="376" s="1"/>
  <c r="M90" i="375"/>
  <c r="M104" i="375"/>
  <c r="M229" i="375"/>
  <c r="M20" i="375"/>
  <c r="M23" i="375" s="1"/>
  <c r="M50" i="375"/>
  <c r="M55" i="375" s="1"/>
  <c r="M58" i="375"/>
  <c r="M60" i="375" s="1"/>
  <c r="M63" i="375"/>
  <c r="M77" i="375" s="1"/>
  <c r="M93" i="375"/>
  <c r="M95" i="375" s="1"/>
  <c r="M118" i="375"/>
  <c r="M119" i="375" s="1"/>
  <c r="M146" i="375"/>
  <c r="M150" i="375" s="1"/>
  <c r="M168" i="375"/>
  <c r="M170" i="375" s="1"/>
  <c r="L190" i="375"/>
  <c r="M33" i="375"/>
  <c r="M38" i="375" s="1"/>
  <c r="M41" i="375"/>
  <c r="M42" i="375" s="1"/>
  <c r="M46" i="375"/>
  <c r="M47" i="375" s="1"/>
  <c r="L104" i="375"/>
  <c r="L109" i="375"/>
  <c r="L127" i="375"/>
  <c r="M138" i="375"/>
  <c r="M143" i="375" s="1"/>
  <c r="M154" i="375"/>
  <c r="M155" i="375" s="1"/>
  <c r="M177" i="375"/>
  <c r="M181" i="375" s="1"/>
  <c r="M211" i="375"/>
  <c r="M219" i="375" s="1"/>
  <c r="L229" i="375"/>
  <c r="M26" i="375"/>
  <c r="M30" i="375" s="1"/>
  <c r="L90" i="375"/>
  <c r="L115" i="375"/>
  <c r="M194" i="375"/>
  <c r="M208" i="375" s="1"/>
  <c r="M232" i="375"/>
  <c r="M239" i="375" s="1"/>
  <c r="J180" i="372"/>
  <c r="K180" i="372"/>
  <c r="N180" i="372"/>
  <c r="M180" i="372"/>
  <c r="H180" i="372"/>
  <c r="O25" i="372"/>
  <c r="P18" i="372"/>
  <c r="P19" i="372" s="1"/>
  <c r="O50" i="372"/>
  <c r="O143" i="372"/>
  <c r="L180" i="372"/>
  <c r="O115" i="372"/>
  <c r="M47" i="374"/>
  <c r="F47" i="374"/>
  <c r="J47" i="374"/>
  <c r="G47" i="374"/>
  <c r="H47" i="374"/>
  <c r="K47" i="374"/>
  <c r="L40" i="374"/>
  <c r="L47" i="374" s="1"/>
  <c r="P14" i="372"/>
  <c r="P15" i="372" s="1"/>
  <c r="O105" i="372"/>
  <c r="M178" i="372"/>
  <c r="O66" i="372"/>
  <c r="O77" i="372"/>
  <c r="N178" i="372"/>
  <c r="P64" i="372"/>
  <c r="P66" i="372" s="1"/>
  <c r="P77" i="372"/>
  <c r="H178" i="372"/>
  <c r="O177" i="372"/>
  <c r="P177" i="372"/>
  <c r="J178" i="372"/>
  <c r="O41" i="372"/>
  <c r="O111" i="372"/>
  <c r="K178" i="372"/>
  <c r="O125" i="372"/>
  <c r="L178" i="372"/>
  <c r="L91" i="371"/>
  <c r="M96" i="371"/>
  <c r="L116" i="371"/>
  <c r="L241" i="371"/>
  <c r="L42" i="371"/>
  <c r="I242" i="371"/>
  <c r="K244" i="371"/>
  <c r="L110" i="371"/>
  <c r="L136" i="371"/>
  <c r="L162" i="371"/>
  <c r="K242" i="371"/>
  <c r="L30" i="371"/>
  <c r="M108" i="371"/>
  <c r="M110" i="371" s="1"/>
  <c r="E242" i="371"/>
  <c r="M131" i="371"/>
  <c r="M132" i="371" s="1"/>
  <c r="M113" i="371"/>
  <c r="H244" i="371"/>
  <c r="L47" i="371"/>
  <c r="L60" i="371"/>
  <c r="L128" i="371"/>
  <c r="L192" i="371"/>
  <c r="L55" i="371"/>
  <c r="L38" i="371"/>
  <c r="E244" i="371"/>
  <c r="L105" i="371"/>
  <c r="M123" i="371"/>
  <c r="M128" i="371" s="1"/>
  <c r="L144" i="371"/>
  <c r="J242" i="371"/>
  <c r="M60" i="371"/>
  <c r="M116" i="371"/>
  <c r="L221" i="371"/>
  <c r="G244" i="371"/>
  <c r="M81" i="371"/>
  <c r="M91" i="371" s="1"/>
  <c r="L171" i="371"/>
  <c r="L210" i="371"/>
  <c r="G242" i="371"/>
  <c r="L16" i="373"/>
  <c r="L46" i="373" s="1"/>
  <c r="P91" i="372"/>
  <c r="P101" i="372"/>
  <c r="P154" i="372"/>
  <c r="P166" i="372"/>
  <c r="O70" i="372"/>
  <c r="O101" i="372"/>
  <c r="P110" i="372"/>
  <c r="P111" i="372" s="1"/>
  <c r="P119" i="372"/>
  <c r="P125" i="372" s="1"/>
  <c r="O154" i="372"/>
  <c r="P23" i="372"/>
  <c r="P25" i="372" s="1"/>
  <c r="P39" i="372"/>
  <c r="P41" i="372" s="1"/>
  <c r="P133" i="372"/>
  <c r="P143" i="372" s="1"/>
  <c r="O166" i="372"/>
  <c r="O91" i="372"/>
  <c r="P128" i="372"/>
  <c r="P129" i="372" s="1"/>
  <c r="M23" i="371"/>
  <c r="M55" i="371"/>
  <c r="M78" i="371"/>
  <c r="M151" i="371"/>
  <c r="M171" i="371"/>
  <c r="M182" i="371"/>
  <c r="M231" i="371"/>
  <c r="L182" i="371"/>
  <c r="L78" i="371"/>
  <c r="L120" i="371"/>
  <c r="M139" i="371"/>
  <c r="M144" i="371" s="1"/>
  <c r="M185" i="371"/>
  <c r="M192" i="371" s="1"/>
  <c r="M154" i="371"/>
  <c r="M156" i="371" s="1"/>
  <c r="M159" i="371"/>
  <c r="M162" i="371" s="1"/>
  <c r="M196" i="371"/>
  <c r="M210" i="371" s="1"/>
  <c r="L151" i="371"/>
  <c r="M165" i="371"/>
  <c r="M166" i="371" s="1"/>
  <c r="M26" i="371"/>
  <c r="M30" i="371" s="1"/>
  <c r="M33" i="371"/>
  <c r="M38" i="371" s="1"/>
  <c r="L96" i="371"/>
  <c r="M213" i="371"/>
  <c r="M221" i="371" s="1"/>
  <c r="L231" i="371"/>
  <c r="M234" i="371"/>
  <c r="M241" i="371" s="1"/>
  <c r="L43" i="370"/>
  <c r="L42" i="370"/>
  <c r="M49" i="370"/>
  <c r="K49" i="370"/>
  <c r="J49" i="370"/>
  <c r="I49" i="370"/>
  <c r="H49" i="370"/>
  <c r="G49" i="370"/>
  <c r="F49" i="370"/>
  <c r="E49" i="370"/>
  <c r="L48" i="370"/>
  <c r="L49" i="370" s="1"/>
  <c r="K51" i="370"/>
  <c r="J51" i="370"/>
  <c r="H51" i="370"/>
  <c r="F51" i="370"/>
  <c r="L41" i="370"/>
  <c r="L40" i="370"/>
  <c r="L39" i="370"/>
  <c r="L38" i="370"/>
  <c r="L37" i="370"/>
  <c r="L36" i="370"/>
  <c r="L35" i="370"/>
  <c r="L34" i="370"/>
  <c r="L33" i="370"/>
  <c r="L32" i="370"/>
  <c r="L31" i="370"/>
  <c r="L30" i="370"/>
  <c r="L29" i="370"/>
  <c r="L28" i="370"/>
  <c r="L27" i="370"/>
  <c r="L26" i="370"/>
  <c r="L25" i="370"/>
  <c r="L24" i="370"/>
  <c r="L23" i="370"/>
  <c r="L22" i="370"/>
  <c r="L21" i="370"/>
  <c r="L20" i="370"/>
  <c r="L19" i="370"/>
  <c r="L18" i="370"/>
  <c r="L17" i="370"/>
  <c r="M16" i="370"/>
  <c r="I46" i="369"/>
  <c r="D46" i="369"/>
  <c r="L44" i="369"/>
  <c r="M44" i="369" s="1"/>
  <c r="L43" i="369"/>
  <c r="M43" i="369" s="1"/>
  <c r="L37" i="369"/>
  <c r="M37" i="369" s="1"/>
  <c r="L36" i="369"/>
  <c r="M36" i="369" s="1"/>
  <c r="L32" i="369"/>
  <c r="M32" i="369" s="1"/>
  <c r="L31" i="369"/>
  <c r="M31" i="369" s="1"/>
  <c r="L28" i="369"/>
  <c r="M28" i="369" s="1"/>
  <c r="L27" i="369"/>
  <c r="M27" i="369" s="1"/>
  <c r="K24" i="369"/>
  <c r="J24" i="369"/>
  <c r="I24" i="369"/>
  <c r="H24" i="369"/>
  <c r="L24" i="369" s="1"/>
  <c r="G24" i="369"/>
  <c r="M24" i="369" s="1"/>
  <c r="E24" i="369"/>
  <c r="L23" i="369"/>
  <c r="M23" i="369" s="1"/>
  <c r="L20" i="369"/>
  <c r="K20" i="369"/>
  <c r="J20" i="369"/>
  <c r="I20" i="369"/>
  <c r="H20" i="369"/>
  <c r="G20" i="369"/>
  <c r="M20" i="369" s="1"/>
  <c r="F20" i="369"/>
  <c r="E20" i="369"/>
  <c r="M19" i="369"/>
  <c r="L19" i="369"/>
  <c r="K16" i="369"/>
  <c r="J16" i="369"/>
  <c r="J46" i="369" s="1"/>
  <c r="I16" i="369"/>
  <c r="H16" i="369"/>
  <c r="H46" i="369" s="1"/>
  <c r="G16" i="369"/>
  <c r="G46" i="369" s="1"/>
  <c r="F16" i="369"/>
  <c r="E16" i="369"/>
  <c r="E46" i="369" s="1"/>
  <c r="L15" i="369"/>
  <c r="L16" i="369" s="1"/>
  <c r="L46" i="369" s="1"/>
  <c r="D183" i="368"/>
  <c r="N180" i="368"/>
  <c r="M180" i="368"/>
  <c r="M181" i="368" s="1"/>
  <c r="L180" i="368"/>
  <c r="K180" i="368"/>
  <c r="J180" i="368"/>
  <c r="H180" i="368"/>
  <c r="H181" i="368" s="1"/>
  <c r="O179" i="368"/>
  <c r="P179" i="368" s="1"/>
  <c r="O178" i="368"/>
  <c r="P178" i="368" s="1"/>
  <c r="O177" i="368"/>
  <c r="P177" i="368" s="1"/>
  <c r="O176" i="368"/>
  <c r="P176" i="368" s="1"/>
  <c r="O175" i="368"/>
  <c r="P175" i="368" s="1"/>
  <c r="O174" i="368"/>
  <c r="P174" i="368" s="1"/>
  <c r="O173" i="368"/>
  <c r="P173" i="368" s="1"/>
  <c r="O172" i="368"/>
  <c r="P172" i="368" s="1"/>
  <c r="O171" i="368"/>
  <c r="O180" i="368" s="1"/>
  <c r="N168" i="368"/>
  <c r="M168" i="368"/>
  <c r="L168" i="368"/>
  <c r="K168" i="368"/>
  <c r="J168" i="368"/>
  <c r="H168" i="368"/>
  <c r="O167" i="368"/>
  <c r="P167" i="368" s="1"/>
  <c r="O166" i="368"/>
  <c r="P166" i="368" s="1"/>
  <c r="O165" i="368"/>
  <c r="P165" i="368" s="1"/>
  <c r="O164" i="368"/>
  <c r="P164" i="368" s="1"/>
  <c r="O163" i="368"/>
  <c r="P163" i="368" s="1"/>
  <c r="O162" i="368"/>
  <c r="P162" i="368" s="1"/>
  <c r="O161" i="368"/>
  <c r="P161" i="368" s="1"/>
  <c r="O160" i="368"/>
  <c r="P160" i="368" s="1"/>
  <c r="O159" i="368"/>
  <c r="P159" i="368" s="1"/>
  <c r="P168" i="368" s="1"/>
  <c r="N156" i="368"/>
  <c r="M156" i="368"/>
  <c r="L156" i="368"/>
  <c r="K156" i="368"/>
  <c r="J156" i="368"/>
  <c r="H156" i="368"/>
  <c r="O155" i="368"/>
  <c r="P155" i="368" s="1"/>
  <c r="O154" i="368"/>
  <c r="P154" i="368" s="1"/>
  <c r="O153" i="368"/>
  <c r="P153" i="368" s="1"/>
  <c r="O152" i="368"/>
  <c r="P152" i="368" s="1"/>
  <c r="O151" i="368"/>
  <c r="P151" i="368" s="1"/>
  <c r="O150" i="368"/>
  <c r="P150" i="368" s="1"/>
  <c r="O149" i="368"/>
  <c r="P149" i="368" s="1"/>
  <c r="N146" i="368"/>
  <c r="M146" i="368"/>
  <c r="L146" i="368"/>
  <c r="K146" i="368"/>
  <c r="J146" i="368"/>
  <c r="H146" i="368"/>
  <c r="O145" i="368"/>
  <c r="P145" i="368" s="1"/>
  <c r="O144" i="368"/>
  <c r="P144" i="368" s="1"/>
  <c r="O143" i="368"/>
  <c r="P143" i="368" s="1"/>
  <c r="O142" i="368"/>
  <c r="P142" i="368" s="1"/>
  <c r="O141" i="368"/>
  <c r="P141" i="368" s="1"/>
  <c r="O140" i="368"/>
  <c r="P140" i="368" s="1"/>
  <c r="O139" i="368"/>
  <c r="P139" i="368" s="1"/>
  <c r="O138" i="368"/>
  <c r="P138" i="368" s="1"/>
  <c r="O137" i="368"/>
  <c r="P137" i="368" s="1"/>
  <c r="O136" i="368"/>
  <c r="O146" i="368" s="1"/>
  <c r="N132" i="368"/>
  <c r="M132" i="368"/>
  <c r="L132" i="368"/>
  <c r="K132" i="368"/>
  <c r="J132" i="368"/>
  <c r="H132" i="368"/>
  <c r="O131" i="368"/>
  <c r="P131" i="368" s="1"/>
  <c r="P132" i="368" s="1"/>
  <c r="O128" i="368"/>
  <c r="N128" i="368"/>
  <c r="M128" i="368"/>
  <c r="L128" i="368"/>
  <c r="K128" i="368"/>
  <c r="J128" i="368"/>
  <c r="I128" i="368"/>
  <c r="H128" i="368"/>
  <c r="P127" i="368"/>
  <c r="O127" i="368"/>
  <c r="P126" i="368"/>
  <c r="O126" i="368"/>
  <c r="P125" i="368"/>
  <c r="O125" i="368"/>
  <c r="P124" i="368"/>
  <c r="O124" i="368"/>
  <c r="P123" i="368"/>
  <c r="O123" i="368"/>
  <c r="P122" i="368"/>
  <c r="O122" i="368"/>
  <c r="P121" i="368"/>
  <c r="P128" i="368" s="1"/>
  <c r="O121" i="368"/>
  <c r="N118" i="368"/>
  <c r="O117" i="368"/>
  <c r="P117" i="368" s="1"/>
  <c r="P118" i="368" s="1"/>
  <c r="O114" i="368"/>
  <c r="N114" i="368"/>
  <c r="M114" i="368"/>
  <c r="L114" i="368"/>
  <c r="K114" i="368"/>
  <c r="J114" i="368"/>
  <c r="I114" i="368"/>
  <c r="H114" i="368"/>
  <c r="P113" i="368"/>
  <c r="O113" i="368"/>
  <c r="O112" i="368"/>
  <c r="P112" i="368" s="1"/>
  <c r="P111" i="368"/>
  <c r="P114" i="368" s="1"/>
  <c r="O111" i="368"/>
  <c r="N108" i="368"/>
  <c r="M108" i="368"/>
  <c r="L108" i="368"/>
  <c r="K108" i="368"/>
  <c r="J108" i="368"/>
  <c r="I108" i="368"/>
  <c r="H108" i="368"/>
  <c r="O107" i="368"/>
  <c r="O108" i="368" s="1"/>
  <c r="N104" i="368"/>
  <c r="M104" i="368"/>
  <c r="L104" i="368"/>
  <c r="K104" i="368"/>
  <c r="J104" i="368"/>
  <c r="H104" i="368"/>
  <c r="O103" i="368"/>
  <c r="P103" i="368" s="1"/>
  <c r="O102" i="368"/>
  <c r="P102" i="368" s="1"/>
  <c r="O101" i="368"/>
  <c r="P101" i="368" s="1"/>
  <c r="O100" i="368"/>
  <c r="P100" i="368" s="1"/>
  <c r="O99" i="368"/>
  <c r="P99" i="368" s="1"/>
  <c r="O98" i="368"/>
  <c r="O104" i="368" s="1"/>
  <c r="P97" i="368"/>
  <c r="N94" i="368"/>
  <c r="M94" i="368"/>
  <c r="L94" i="368"/>
  <c r="K94" i="368"/>
  <c r="J94" i="368"/>
  <c r="H94" i="368"/>
  <c r="O92" i="368"/>
  <c r="P92" i="368" s="1"/>
  <c r="P91" i="368"/>
  <c r="O91" i="368"/>
  <c r="P90" i="368"/>
  <c r="O90" i="368"/>
  <c r="P89" i="368"/>
  <c r="O89" i="368"/>
  <c r="P88" i="368"/>
  <c r="O88" i="368"/>
  <c r="P87" i="368"/>
  <c r="O87" i="368"/>
  <c r="O94" i="368" s="1"/>
  <c r="O84" i="368"/>
  <c r="P84" i="368" s="1"/>
  <c r="P83" i="368"/>
  <c r="O83" i="368"/>
  <c r="N80" i="368"/>
  <c r="M80" i="368"/>
  <c r="L80" i="368"/>
  <c r="K80" i="368"/>
  <c r="J80" i="368"/>
  <c r="H80" i="368"/>
  <c r="O79" i="368"/>
  <c r="P79" i="368" s="1"/>
  <c r="P78" i="368"/>
  <c r="O77" i="368"/>
  <c r="P77" i="368" s="1"/>
  <c r="O76" i="368"/>
  <c r="O80" i="368" s="1"/>
  <c r="N73" i="368"/>
  <c r="M73" i="368"/>
  <c r="L73" i="368"/>
  <c r="K73" i="368"/>
  <c r="J73" i="368"/>
  <c r="I73" i="368"/>
  <c r="H73" i="368"/>
  <c r="O72" i="368"/>
  <c r="O73" i="368" s="1"/>
  <c r="P70" i="368"/>
  <c r="O70" i="368"/>
  <c r="O69" i="368"/>
  <c r="P69" i="368" s="1"/>
  <c r="N66" i="368"/>
  <c r="M66" i="368"/>
  <c r="L66" i="368"/>
  <c r="K66" i="368"/>
  <c r="J66" i="368"/>
  <c r="I66" i="368"/>
  <c r="H66" i="368"/>
  <c r="P65" i="368"/>
  <c r="O65" i="368"/>
  <c r="O64" i="368"/>
  <c r="O66" i="368" s="1"/>
  <c r="O62" i="368"/>
  <c r="P62" i="368" s="1"/>
  <c r="O61" i="368"/>
  <c r="P61" i="368" s="1"/>
  <c r="O58" i="368"/>
  <c r="P58" i="368" s="1"/>
  <c r="O57" i="368"/>
  <c r="P57" i="368" s="1"/>
  <c r="O54" i="368"/>
  <c r="P54" i="368" s="1"/>
  <c r="O53" i="368"/>
  <c r="P53" i="368" s="1"/>
  <c r="N50" i="368"/>
  <c r="M50" i="368"/>
  <c r="L50" i="368"/>
  <c r="K50" i="368"/>
  <c r="J50" i="368"/>
  <c r="H50" i="368"/>
  <c r="O49" i="368"/>
  <c r="P49" i="368" s="1"/>
  <c r="O48" i="368"/>
  <c r="O50" i="368" s="1"/>
  <c r="O45" i="368"/>
  <c r="P45" i="368" s="1"/>
  <c r="O44" i="368"/>
  <c r="P44" i="368" s="1"/>
  <c r="N41" i="368"/>
  <c r="M41" i="368"/>
  <c r="L41" i="368"/>
  <c r="K41" i="368"/>
  <c r="J41" i="368"/>
  <c r="H41" i="368"/>
  <c r="O40" i="368"/>
  <c r="P40" i="368" s="1"/>
  <c r="O39" i="368"/>
  <c r="O41" i="368" s="1"/>
  <c r="O36" i="368"/>
  <c r="P36" i="368" s="1"/>
  <c r="O35" i="368"/>
  <c r="P35" i="368" s="1"/>
  <c r="O32" i="368"/>
  <c r="P32" i="368" s="1"/>
  <c r="O31" i="368"/>
  <c r="P31" i="368" s="1"/>
  <c r="P29" i="368"/>
  <c r="O29" i="368"/>
  <c r="O28" i="368"/>
  <c r="P28" i="368" s="1"/>
  <c r="N25" i="368"/>
  <c r="M25" i="368"/>
  <c r="L25" i="368"/>
  <c r="K25" i="368"/>
  <c r="J25" i="368"/>
  <c r="H25" i="368"/>
  <c r="O24" i="368"/>
  <c r="P24" i="368" s="1"/>
  <c r="O23" i="368"/>
  <c r="O25" i="368" s="1"/>
  <c r="N19" i="368"/>
  <c r="M19" i="368"/>
  <c r="L19" i="368"/>
  <c r="K19" i="368"/>
  <c r="J19" i="368"/>
  <c r="I19" i="368"/>
  <c r="H19" i="368"/>
  <c r="O18" i="368"/>
  <c r="O19" i="368" s="1"/>
  <c r="N15" i="368"/>
  <c r="M15" i="368"/>
  <c r="M183" i="368" s="1"/>
  <c r="L15" i="368"/>
  <c r="K15" i="368"/>
  <c r="J15" i="368"/>
  <c r="H15" i="368"/>
  <c r="H183" i="368" s="1"/>
  <c r="P14" i="368"/>
  <c r="P15" i="368" s="1"/>
  <c r="O14" i="368"/>
  <c r="O15" i="368" s="1"/>
  <c r="P13" i="368"/>
  <c r="C245" i="367"/>
  <c r="K242" i="367"/>
  <c r="J242" i="367"/>
  <c r="I242" i="367"/>
  <c r="H242" i="367"/>
  <c r="G242" i="367"/>
  <c r="E242" i="367"/>
  <c r="L241" i="367"/>
  <c r="M241" i="367" s="1"/>
  <c r="L240" i="367"/>
  <c r="M240" i="367" s="1"/>
  <c r="L239" i="367"/>
  <c r="M239" i="367" s="1"/>
  <c r="L238" i="367"/>
  <c r="M238" i="367" s="1"/>
  <c r="M237" i="367"/>
  <c r="M236" i="367"/>
  <c r="L236" i="367"/>
  <c r="M235" i="367"/>
  <c r="L235" i="367"/>
  <c r="L242" i="367" s="1"/>
  <c r="K232" i="367"/>
  <c r="J232" i="367"/>
  <c r="I232" i="367"/>
  <c r="H232" i="367"/>
  <c r="G232" i="367"/>
  <c r="E232" i="367"/>
  <c r="M231" i="367"/>
  <c r="M230" i="367"/>
  <c r="M229" i="367"/>
  <c r="L229" i="367"/>
  <c r="M228" i="367"/>
  <c r="L228" i="367"/>
  <c r="M226" i="367"/>
  <c r="L226" i="367"/>
  <c r="M225" i="367"/>
  <c r="M232" i="367" s="1"/>
  <c r="L225" i="367"/>
  <c r="L232" i="367" s="1"/>
  <c r="K222" i="367"/>
  <c r="J222" i="367"/>
  <c r="I222" i="367"/>
  <c r="H222" i="367"/>
  <c r="G222" i="367"/>
  <c r="E222" i="367"/>
  <c r="M221" i="367"/>
  <c r="L220" i="367"/>
  <c r="M220" i="367" s="1"/>
  <c r="L219" i="367"/>
  <c r="M219" i="367" s="1"/>
  <c r="L218" i="367"/>
  <c r="M218" i="367" s="1"/>
  <c r="L216" i="367"/>
  <c r="M216" i="367" s="1"/>
  <c r="L215" i="367"/>
  <c r="M215" i="367" s="1"/>
  <c r="L214" i="367"/>
  <c r="M214" i="367" s="1"/>
  <c r="K211" i="367"/>
  <c r="K243" i="367" s="1"/>
  <c r="J211" i="367"/>
  <c r="J243" i="367" s="1"/>
  <c r="I211" i="367"/>
  <c r="I243" i="367" s="1"/>
  <c r="H211" i="367"/>
  <c r="H243" i="367" s="1"/>
  <c r="G211" i="367"/>
  <c r="G243" i="367" s="1"/>
  <c r="E211" i="367"/>
  <c r="E243" i="367" s="1"/>
  <c r="L210" i="367"/>
  <c r="M210" i="367" s="1"/>
  <c r="L209" i="367"/>
  <c r="M209" i="367" s="1"/>
  <c r="L208" i="367"/>
  <c r="M208" i="367" s="1"/>
  <c r="L207" i="367"/>
  <c r="M207" i="367" s="1"/>
  <c r="L206" i="367"/>
  <c r="M206" i="367" s="1"/>
  <c r="L205" i="367"/>
  <c r="M205" i="367" s="1"/>
  <c r="L203" i="367"/>
  <c r="M203" i="367" s="1"/>
  <c r="L202" i="367"/>
  <c r="M202" i="367" s="1"/>
  <c r="M201" i="367"/>
  <c r="L201" i="367"/>
  <c r="L200" i="367"/>
  <c r="M200" i="367" s="1"/>
  <c r="M199" i="367"/>
  <c r="L199" i="367"/>
  <c r="L198" i="367"/>
  <c r="M198" i="367" s="1"/>
  <c r="M197" i="367"/>
  <c r="L197" i="367"/>
  <c r="L211" i="367" s="1"/>
  <c r="K193" i="367"/>
  <c r="J193" i="367"/>
  <c r="I193" i="367"/>
  <c r="H193" i="367"/>
  <c r="G193" i="367"/>
  <c r="E193" i="367"/>
  <c r="L192" i="367"/>
  <c r="M192" i="367" s="1"/>
  <c r="M188" i="367"/>
  <c r="L188" i="367"/>
  <c r="L187" i="367"/>
  <c r="M187" i="367" s="1"/>
  <c r="M186" i="367"/>
  <c r="M193" i="367" s="1"/>
  <c r="L186" i="367"/>
  <c r="K183" i="367"/>
  <c r="J183" i="367"/>
  <c r="I183" i="367"/>
  <c r="H183" i="367"/>
  <c r="G183" i="367"/>
  <c r="E183" i="367"/>
  <c r="L182" i="367"/>
  <c r="M182" i="367" s="1"/>
  <c r="M181" i="367"/>
  <c r="L181" i="367"/>
  <c r="L180" i="367"/>
  <c r="M180" i="367" s="1"/>
  <c r="M179" i="367"/>
  <c r="L179" i="367"/>
  <c r="L178" i="367"/>
  <c r="M178" i="367" s="1"/>
  <c r="K171" i="367"/>
  <c r="J171" i="367"/>
  <c r="I171" i="367"/>
  <c r="H171" i="367"/>
  <c r="G171" i="367"/>
  <c r="F171" i="367"/>
  <c r="E171" i="367"/>
  <c r="M170" i="367"/>
  <c r="L170" i="367"/>
  <c r="M169" i="367"/>
  <c r="M171" i="367" s="1"/>
  <c r="L169" i="367"/>
  <c r="L171" i="367" s="1"/>
  <c r="K166" i="367"/>
  <c r="J166" i="367"/>
  <c r="I166" i="367"/>
  <c r="H166" i="367"/>
  <c r="G166" i="367"/>
  <c r="E166" i="367"/>
  <c r="M165" i="367"/>
  <c r="M166" i="367" s="1"/>
  <c r="L165" i="367"/>
  <c r="L166" i="367" s="1"/>
  <c r="K162" i="367"/>
  <c r="J162" i="367"/>
  <c r="I162" i="367"/>
  <c r="H162" i="367"/>
  <c r="G162" i="367"/>
  <c r="F162" i="367"/>
  <c r="E162" i="367"/>
  <c r="M161" i="367"/>
  <c r="L161" i="367"/>
  <c r="L160" i="367"/>
  <c r="M160" i="367" s="1"/>
  <c r="L159" i="367"/>
  <c r="M159" i="367" s="1"/>
  <c r="K156" i="367"/>
  <c r="J156" i="367"/>
  <c r="I156" i="367"/>
  <c r="H156" i="367"/>
  <c r="G156" i="367"/>
  <c r="E156" i="367"/>
  <c r="L155" i="367"/>
  <c r="M155" i="367" s="1"/>
  <c r="M154" i="367"/>
  <c r="L154" i="367"/>
  <c r="L151" i="367"/>
  <c r="K151" i="367"/>
  <c r="J151" i="367"/>
  <c r="I151" i="367"/>
  <c r="H151" i="367"/>
  <c r="G151" i="367"/>
  <c r="E151" i="367"/>
  <c r="M150" i="367"/>
  <c r="L150" i="367"/>
  <c r="M149" i="367"/>
  <c r="L149" i="367"/>
  <c r="M148" i="367"/>
  <c r="L148" i="367"/>
  <c r="M147" i="367"/>
  <c r="M151" i="367" s="1"/>
  <c r="L147" i="367"/>
  <c r="K144" i="367"/>
  <c r="J144" i="367"/>
  <c r="I144" i="367"/>
  <c r="H144" i="367"/>
  <c r="G144" i="367"/>
  <c r="E144" i="367"/>
  <c r="M143" i="367"/>
  <c r="L143" i="367"/>
  <c r="L142" i="367"/>
  <c r="M142" i="367" s="1"/>
  <c r="M141" i="367"/>
  <c r="L141" i="367"/>
  <c r="M140" i="367"/>
  <c r="L139" i="367"/>
  <c r="M139" i="367" s="1"/>
  <c r="M144" i="367" s="1"/>
  <c r="K136" i="367"/>
  <c r="J136" i="367"/>
  <c r="I136" i="367"/>
  <c r="H136" i="367"/>
  <c r="G136" i="367"/>
  <c r="F136" i="367"/>
  <c r="E136" i="367"/>
  <c r="L135" i="367"/>
  <c r="L136" i="367" s="1"/>
  <c r="K132" i="367"/>
  <c r="J132" i="367"/>
  <c r="I132" i="367"/>
  <c r="H132" i="367"/>
  <c r="G132" i="367"/>
  <c r="E132" i="367"/>
  <c r="M131" i="367"/>
  <c r="M132" i="367" s="1"/>
  <c r="L131" i="367"/>
  <c r="L132" i="367" s="1"/>
  <c r="K128" i="367"/>
  <c r="J128" i="367"/>
  <c r="I128" i="367"/>
  <c r="H128" i="367"/>
  <c r="G128" i="367"/>
  <c r="F128" i="367"/>
  <c r="E128" i="367"/>
  <c r="L127" i="367"/>
  <c r="M127" i="367" s="1"/>
  <c r="M126" i="367"/>
  <c r="L125" i="367"/>
  <c r="M125" i="367" s="1"/>
  <c r="M124" i="367"/>
  <c r="L124" i="367"/>
  <c r="L123" i="367"/>
  <c r="L128" i="367" s="1"/>
  <c r="K120" i="367"/>
  <c r="J120" i="367"/>
  <c r="I120" i="367"/>
  <c r="H120" i="367"/>
  <c r="G120" i="367"/>
  <c r="E120" i="367"/>
  <c r="M119" i="367"/>
  <c r="M120" i="367" s="1"/>
  <c r="L119" i="367"/>
  <c r="L120" i="367" s="1"/>
  <c r="K116" i="367"/>
  <c r="J116" i="367"/>
  <c r="I116" i="367"/>
  <c r="H116" i="367"/>
  <c r="G116" i="367"/>
  <c r="E116" i="367"/>
  <c r="L115" i="367"/>
  <c r="M115" i="367" s="1"/>
  <c r="M114" i="367"/>
  <c r="L114" i="367"/>
  <c r="L113" i="367"/>
  <c r="L116" i="367" s="1"/>
  <c r="K110" i="367"/>
  <c r="J110" i="367"/>
  <c r="I110" i="367"/>
  <c r="H110" i="367"/>
  <c r="G110" i="367"/>
  <c r="E110" i="367"/>
  <c r="M109" i="367"/>
  <c r="L109" i="367"/>
  <c r="L110" i="367" s="1"/>
  <c r="L108" i="367"/>
  <c r="M108" i="367" s="1"/>
  <c r="M110" i="367" s="1"/>
  <c r="K105" i="367"/>
  <c r="J105" i="367"/>
  <c r="I105" i="367"/>
  <c r="H105" i="367"/>
  <c r="G105" i="367"/>
  <c r="E105" i="367"/>
  <c r="M104" i="367"/>
  <c r="L104" i="367"/>
  <c r="L105" i="367" s="1"/>
  <c r="L103" i="367"/>
  <c r="M103" i="367" s="1"/>
  <c r="M105" i="367" s="1"/>
  <c r="M100" i="367"/>
  <c r="L100" i="367"/>
  <c r="L99" i="367"/>
  <c r="M99" i="367" s="1"/>
  <c r="K96" i="367"/>
  <c r="J96" i="367"/>
  <c r="I96" i="367"/>
  <c r="H96" i="367"/>
  <c r="G96" i="367"/>
  <c r="E96" i="367"/>
  <c r="M95" i="367"/>
  <c r="L95" i="367"/>
  <c r="L96" i="367" s="1"/>
  <c r="L94" i="367"/>
  <c r="M94" i="367" s="1"/>
  <c r="M96" i="367" s="1"/>
  <c r="K91" i="367"/>
  <c r="J91" i="367"/>
  <c r="I91" i="367"/>
  <c r="H91" i="367"/>
  <c r="G91" i="367"/>
  <c r="E91" i="367"/>
  <c r="M90" i="367"/>
  <c r="L90" i="367"/>
  <c r="L89" i="367"/>
  <c r="M89" i="367" s="1"/>
  <c r="M88" i="367"/>
  <c r="L88" i="367"/>
  <c r="L87" i="367"/>
  <c r="M87" i="367" s="1"/>
  <c r="L86" i="367"/>
  <c r="M86" i="367" s="1"/>
  <c r="L85" i="367"/>
  <c r="M85" i="367" s="1"/>
  <c r="M84" i="367"/>
  <c r="L84" i="367"/>
  <c r="L83" i="367"/>
  <c r="M83" i="367" s="1"/>
  <c r="M82" i="367"/>
  <c r="L82" i="367"/>
  <c r="K79" i="367"/>
  <c r="J79" i="367"/>
  <c r="I79" i="367"/>
  <c r="H79" i="367"/>
  <c r="G79" i="367"/>
  <c r="E79" i="367"/>
  <c r="L78" i="367"/>
  <c r="M78" i="367" s="1"/>
  <c r="M77" i="367"/>
  <c r="L77" i="367"/>
  <c r="M76" i="367"/>
  <c r="L76" i="367"/>
  <c r="M75" i="367"/>
  <c r="L75" i="367"/>
  <c r="M74" i="367"/>
  <c r="L74" i="367"/>
  <c r="M73" i="367"/>
  <c r="L73" i="367"/>
  <c r="L72" i="367"/>
  <c r="M72" i="367" s="1"/>
  <c r="M71" i="367"/>
  <c r="L71" i="367"/>
  <c r="M70" i="367"/>
  <c r="L70" i="367"/>
  <c r="M69" i="367"/>
  <c r="L69" i="367"/>
  <c r="M68" i="367"/>
  <c r="L68" i="367"/>
  <c r="M67" i="367"/>
  <c r="L67" i="367"/>
  <c r="M66" i="367"/>
  <c r="L66" i="367"/>
  <c r="M65" i="367"/>
  <c r="L65" i="367"/>
  <c r="M64" i="367"/>
  <c r="L64" i="367"/>
  <c r="L79" i="367" s="1"/>
  <c r="K61" i="367"/>
  <c r="J61" i="367"/>
  <c r="I61" i="367"/>
  <c r="H61" i="367"/>
  <c r="G61" i="367"/>
  <c r="E61" i="367"/>
  <c r="M60" i="367"/>
  <c r="L60" i="367"/>
  <c r="L59" i="367"/>
  <c r="L61" i="367" s="1"/>
  <c r="K56" i="367"/>
  <c r="J56" i="367"/>
  <c r="I56" i="367"/>
  <c r="H56" i="367"/>
  <c r="G56" i="367"/>
  <c r="E56" i="367"/>
  <c r="M55" i="367"/>
  <c r="L55" i="367"/>
  <c r="L54" i="367"/>
  <c r="M54" i="367" s="1"/>
  <c r="M53" i="367"/>
  <c r="L53" i="367"/>
  <c r="L52" i="367"/>
  <c r="M52" i="367" s="1"/>
  <c r="M51" i="367"/>
  <c r="L51" i="367"/>
  <c r="L56" i="367" s="1"/>
  <c r="K48" i="367"/>
  <c r="J48" i="367"/>
  <c r="I48" i="367"/>
  <c r="H48" i="367"/>
  <c r="G48" i="367"/>
  <c r="F48" i="367"/>
  <c r="E48" i="367"/>
  <c r="L47" i="367"/>
  <c r="M47" i="367" s="1"/>
  <c r="M46" i="367"/>
  <c r="M48" i="367" s="1"/>
  <c r="L46" i="367"/>
  <c r="L48" i="367" s="1"/>
  <c r="K43" i="367"/>
  <c r="J43" i="367"/>
  <c r="I43" i="367"/>
  <c r="H43" i="367"/>
  <c r="F43" i="367"/>
  <c r="E43" i="367"/>
  <c r="L42" i="367"/>
  <c r="M42" i="367" s="1"/>
  <c r="M43" i="367" s="1"/>
  <c r="K39" i="367"/>
  <c r="J39" i="367"/>
  <c r="I39" i="367"/>
  <c r="I245" i="367" s="1"/>
  <c r="H39" i="367"/>
  <c r="G39" i="367"/>
  <c r="E39" i="367"/>
  <c r="M38" i="367"/>
  <c r="L38" i="367"/>
  <c r="L37" i="367"/>
  <c r="M37" i="367" s="1"/>
  <c r="M36" i="367"/>
  <c r="L36" i="367"/>
  <c r="L35" i="367"/>
  <c r="M35" i="367" s="1"/>
  <c r="M34" i="367"/>
  <c r="L34" i="367"/>
  <c r="L39" i="367" s="1"/>
  <c r="K31" i="367"/>
  <c r="J31" i="367"/>
  <c r="I31" i="367"/>
  <c r="H31" i="367"/>
  <c r="G31" i="367"/>
  <c r="E31" i="367"/>
  <c r="L30" i="367"/>
  <c r="M30" i="367" s="1"/>
  <c r="M29" i="367"/>
  <c r="L29" i="367"/>
  <c r="L28" i="367"/>
  <c r="M28" i="367" s="1"/>
  <c r="M27" i="367"/>
  <c r="M31" i="367" s="1"/>
  <c r="L27" i="367"/>
  <c r="L24" i="367"/>
  <c r="K24" i="367"/>
  <c r="J24" i="367"/>
  <c r="I24" i="367"/>
  <c r="H24" i="367"/>
  <c r="H245" i="367" s="1"/>
  <c r="G24" i="367"/>
  <c r="F24" i="367"/>
  <c r="E24" i="367"/>
  <c r="M23" i="367"/>
  <c r="L23" i="367"/>
  <c r="L22" i="367"/>
  <c r="M22" i="367" s="1"/>
  <c r="M21" i="367"/>
  <c r="L21" i="367"/>
  <c r="L20" i="367"/>
  <c r="M20" i="367" s="1"/>
  <c r="M19" i="367"/>
  <c r="M24" i="367" s="1"/>
  <c r="L19" i="367"/>
  <c r="D186" i="364"/>
  <c r="K51" i="366"/>
  <c r="H51" i="366"/>
  <c r="E51" i="366"/>
  <c r="C51" i="366"/>
  <c r="M49" i="366"/>
  <c r="L49" i="366"/>
  <c r="K49" i="366"/>
  <c r="J49" i="366"/>
  <c r="I49" i="366"/>
  <c r="H49" i="366"/>
  <c r="G49" i="366"/>
  <c r="F49" i="366"/>
  <c r="E49" i="366"/>
  <c r="L48" i="366"/>
  <c r="K44" i="366"/>
  <c r="J44" i="366"/>
  <c r="J51" i="366" s="1"/>
  <c r="I44" i="366"/>
  <c r="I51" i="366" s="1"/>
  <c r="H44" i="366"/>
  <c r="G44" i="366"/>
  <c r="G51" i="366" s="1"/>
  <c r="F44" i="366"/>
  <c r="F51" i="366" s="1"/>
  <c r="E44" i="366"/>
  <c r="L43" i="366"/>
  <c r="L42" i="366"/>
  <c r="L41" i="366"/>
  <c r="L40" i="366"/>
  <c r="L39" i="366"/>
  <c r="L38" i="366"/>
  <c r="L37" i="366"/>
  <c r="L36" i="366"/>
  <c r="L35" i="366"/>
  <c r="L34" i="366"/>
  <c r="L33" i="366"/>
  <c r="L32" i="366"/>
  <c r="L31" i="366"/>
  <c r="L30" i="366"/>
  <c r="L29" i="366"/>
  <c r="L28" i="366"/>
  <c r="L27" i="366"/>
  <c r="L26" i="366"/>
  <c r="L25" i="366"/>
  <c r="L24" i="366"/>
  <c r="L23" i="366"/>
  <c r="L22" i="366"/>
  <c r="L21" i="366"/>
  <c r="L20" i="366"/>
  <c r="L19" i="366"/>
  <c r="L18" i="366"/>
  <c r="L17" i="366"/>
  <c r="L44" i="366" s="1"/>
  <c r="L51" i="366" s="1"/>
  <c r="M16" i="366"/>
  <c r="M44" i="366" s="1"/>
  <c r="M51" i="366" s="1"/>
  <c r="M46" i="365"/>
  <c r="L46" i="365"/>
  <c r="J46" i="365"/>
  <c r="I46" i="365"/>
  <c r="H46" i="365"/>
  <c r="G46" i="365"/>
  <c r="E46" i="365"/>
  <c r="D46" i="365"/>
  <c r="M44" i="365"/>
  <c r="L44" i="365"/>
  <c r="M43" i="365"/>
  <c r="L43" i="365"/>
  <c r="M37" i="365"/>
  <c r="L37" i="365"/>
  <c r="M36" i="365"/>
  <c r="L36" i="365"/>
  <c r="M32" i="365"/>
  <c r="L32" i="365"/>
  <c r="M31" i="365"/>
  <c r="L31" i="365"/>
  <c r="M28" i="365"/>
  <c r="L28" i="365"/>
  <c r="M27" i="365"/>
  <c r="L27" i="365"/>
  <c r="M24" i="365"/>
  <c r="L24" i="365"/>
  <c r="K24" i="365"/>
  <c r="J24" i="365"/>
  <c r="I24" i="365"/>
  <c r="H24" i="365"/>
  <c r="G24" i="365"/>
  <c r="E24" i="365"/>
  <c r="M23" i="365"/>
  <c r="L23" i="365"/>
  <c r="M20" i="365"/>
  <c r="L20" i="365"/>
  <c r="K20" i="365"/>
  <c r="J20" i="365"/>
  <c r="I20" i="365"/>
  <c r="H20" i="365"/>
  <c r="G20" i="365"/>
  <c r="F20" i="365"/>
  <c r="E20" i="365"/>
  <c r="M19" i="365"/>
  <c r="L19" i="365"/>
  <c r="M16" i="365"/>
  <c r="L16" i="365"/>
  <c r="K16" i="365"/>
  <c r="J16" i="365"/>
  <c r="I16" i="365"/>
  <c r="H16" i="365"/>
  <c r="G16" i="365"/>
  <c r="F16" i="365"/>
  <c r="E16" i="365"/>
  <c r="M15" i="365"/>
  <c r="L15" i="365"/>
  <c r="P183" i="364"/>
  <c r="O183" i="364"/>
  <c r="N183" i="364"/>
  <c r="M183" i="364"/>
  <c r="L183" i="364"/>
  <c r="K183" i="364"/>
  <c r="J183" i="364"/>
  <c r="H183" i="364"/>
  <c r="D183" i="364"/>
  <c r="P181" i="364"/>
  <c r="O181" i="364"/>
  <c r="N181" i="364"/>
  <c r="M181" i="364"/>
  <c r="L181" i="364"/>
  <c r="K181" i="364"/>
  <c r="J181" i="364"/>
  <c r="H181" i="364"/>
  <c r="P180" i="364"/>
  <c r="O180" i="364"/>
  <c r="N180" i="364"/>
  <c r="M180" i="364"/>
  <c r="L180" i="364"/>
  <c r="K180" i="364"/>
  <c r="J180" i="364"/>
  <c r="H180" i="364"/>
  <c r="P179" i="364"/>
  <c r="O179" i="364"/>
  <c r="P178" i="364"/>
  <c r="O178" i="364"/>
  <c r="P177" i="364"/>
  <c r="O177" i="364"/>
  <c r="P176" i="364"/>
  <c r="O176" i="364"/>
  <c r="P175" i="364"/>
  <c r="O175" i="364"/>
  <c r="P174" i="364"/>
  <c r="O174" i="364"/>
  <c r="P173" i="364"/>
  <c r="O173" i="364"/>
  <c r="P172" i="364"/>
  <c r="O172" i="364"/>
  <c r="P171" i="364"/>
  <c r="O171" i="364"/>
  <c r="P168" i="364"/>
  <c r="O168" i="364"/>
  <c r="N168" i="364"/>
  <c r="M168" i="364"/>
  <c r="L168" i="364"/>
  <c r="K168" i="364"/>
  <c r="J168" i="364"/>
  <c r="H168" i="364"/>
  <c r="P167" i="364"/>
  <c r="O167" i="364"/>
  <c r="P166" i="364"/>
  <c r="O166" i="364"/>
  <c r="P165" i="364"/>
  <c r="O165" i="364"/>
  <c r="P164" i="364"/>
  <c r="O164" i="364"/>
  <c r="P163" i="364"/>
  <c r="O163" i="364"/>
  <c r="P162" i="364"/>
  <c r="O162" i="364"/>
  <c r="P161" i="364"/>
  <c r="O161" i="364"/>
  <c r="P160" i="364"/>
  <c r="O160" i="364"/>
  <c r="P159" i="364"/>
  <c r="O159" i="364"/>
  <c r="P156" i="364"/>
  <c r="O156" i="364"/>
  <c r="N156" i="364"/>
  <c r="M156" i="364"/>
  <c r="L156" i="364"/>
  <c r="K156" i="364"/>
  <c r="J156" i="364"/>
  <c r="H156" i="364"/>
  <c r="P155" i="364"/>
  <c r="O155" i="364"/>
  <c r="P154" i="364"/>
  <c r="O154" i="364"/>
  <c r="P153" i="364"/>
  <c r="O153" i="364"/>
  <c r="P152" i="364"/>
  <c r="O152" i="364"/>
  <c r="P151" i="364"/>
  <c r="O151" i="364"/>
  <c r="P150" i="364"/>
  <c r="O150" i="364"/>
  <c r="P149" i="364"/>
  <c r="O149" i="364"/>
  <c r="P146" i="364"/>
  <c r="O146" i="364"/>
  <c r="N146" i="364"/>
  <c r="M146" i="364"/>
  <c r="L146" i="364"/>
  <c r="K146" i="364"/>
  <c r="J146" i="364"/>
  <c r="H146" i="364"/>
  <c r="P145" i="364"/>
  <c r="O145" i="364"/>
  <c r="P144" i="364"/>
  <c r="O144" i="364"/>
  <c r="P143" i="364"/>
  <c r="O143" i="364"/>
  <c r="P142" i="364"/>
  <c r="O142" i="364"/>
  <c r="P141" i="364"/>
  <c r="O141" i="364"/>
  <c r="P140" i="364"/>
  <c r="O140" i="364"/>
  <c r="P139" i="364"/>
  <c r="O139" i="364"/>
  <c r="P138" i="364"/>
  <c r="O138" i="364"/>
  <c r="P137" i="364"/>
  <c r="O137" i="364"/>
  <c r="P136" i="364"/>
  <c r="O136" i="364"/>
  <c r="P132" i="364"/>
  <c r="O132" i="364"/>
  <c r="N132" i="364"/>
  <c r="M132" i="364"/>
  <c r="L132" i="364"/>
  <c r="K132" i="364"/>
  <c r="J132" i="364"/>
  <c r="H132" i="364"/>
  <c r="P131" i="364"/>
  <c r="O131" i="364"/>
  <c r="P128" i="364"/>
  <c r="O128" i="364"/>
  <c r="N128" i="364"/>
  <c r="M128" i="364"/>
  <c r="L128" i="364"/>
  <c r="K128" i="364"/>
  <c r="J128" i="364"/>
  <c r="I128" i="364"/>
  <c r="H128" i="364"/>
  <c r="P127" i="364"/>
  <c r="O127" i="364"/>
  <c r="P126" i="364"/>
  <c r="O126" i="364"/>
  <c r="P125" i="364"/>
  <c r="O125" i="364"/>
  <c r="P124" i="364"/>
  <c r="O124" i="364"/>
  <c r="P123" i="364"/>
  <c r="O123" i="364"/>
  <c r="P122" i="364"/>
  <c r="O122" i="364"/>
  <c r="P121" i="364"/>
  <c r="O121" i="364"/>
  <c r="P118" i="364"/>
  <c r="O118" i="364"/>
  <c r="N118" i="364"/>
  <c r="P117" i="364"/>
  <c r="O117" i="364"/>
  <c r="P114" i="364"/>
  <c r="O114" i="364"/>
  <c r="N114" i="364"/>
  <c r="M114" i="364"/>
  <c r="L114" i="364"/>
  <c r="K114" i="364"/>
  <c r="J114" i="364"/>
  <c r="I114" i="364"/>
  <c r="H114" i="364"/>
  <c r="P113" i="364"/>
  <c r="O113" i="364"/>
  <c r="P112" i="364"/>
  <c r="O112" i="364"/>
  <c r="P111" i="364"/>
  <c r="O111" i="364"/>
  <c r="P108" i="364"/>
  <c r="O108" i="364"/>
  <c r="N108" i="364"/>
  <c r="M108" i="364"/>
  <c r="L108" i="364"/>
  <c r="K108" i="364"/>
  <c r="J108" i="364"/>
  <c r="I108" i="364"/>
  <c r="H108" i="364"/>
  <c r="P107" i="364"/>
  <c r="O107" i="364"/>
  <c r="P104" i="364"/>
  <c r="O104" i="364"/>
  <c r="N104" i="364"/>
  <c r="M104" i="364"/>
  <c r="L104" i="364"/>
  <c r="K104" i="364"/>
  <c r="J104" i="364"/>
  <c r="H104" i="364"/>
  <c r="P103" i="364"/>
  <c r="O103" i="364"/>
  <c r="P102" i="364"/>
  <c r="O102" i="364"/>
  <c r="P101" i="364"/>
  <c r="O101" i="364"/>
  <c r="P100" i="364"/>
  <c r="O100" i="364"/>
  <c r="P99" i="364"/>
  <c r="O99" i="364"/>
  <c r="P98" i="364"/>
  <c r="O98" i="364"/>
  <c r="P97" i="364"/>
  <c r="P94" i="364"/>
  <c r="O94" i="364"/>
  <c r="N94" i="364"/>
  <c r="M94" i="364"/>
  <c r="L94" i="364"/>
  <c r="K94" i="364"/>
  <c r="J94" i="364"/>
  <c r="H94" i="364"/>
  <c r="P92" i="364"/>
  <c r="O92" i="364"/>
  <c r="P91" i="364"/>
  <c r="O91" i="364"/>
  <c r="P90" i="364"/>
  <c r="O90" i="364"/>
  <c r="P89" i="364"/>
  <c r="O89" i="364"/>
  <c r="P88" i="364"/>
  <c r="O88" i="364"/>
  <c r="P87" i="364"/>
  <c r="O87" i="364"/>
  <c r="P84" i="364"/>
  <c r="O84" i="364"/>
  <c r="P83" i="364"/>
  <c r="O83" i="364"/>
  <c r="P80" i="364"/>
  <c r="O80" i="364"/>
  <c r="N80" i="364"/>
  <c r="M80" i="364"/>
  <c r="L80" i="364"/>
  <c r="K80" i="364"/>
  <c r="J80" i="364"/>
  <c r="H80" i="364"/>
  <c r="P79" i="364"/>
  <c r="O79" i="364"/>
  <c r="P78" i="364"/>
  <c r="P77" i="364"/>
  <c r="O77" i="364"/>
  <c r="P76" i="364"/>
  <c r="O76" i="364"/>
  <c r="P73" i="364"/>
  <c r="O73" i="364"/>
  <c r="N73" i="364"/>
  <c r="M73" i="364"/>
  <c r="L73" i="364"/>
  <c r="K73" i="364"/>
  <c r="J73" i="364"/>
  <c r="I73" i="364"/>
  <c r="H73" i="364"/>
  <c r="P72" i="364"/>
  <c r="O72" i="364"/>
  <c r="P70" i="364"/>
  <c r="O70" i="364"/>
  <c r="P69" i="364"/>
  <c r="O69" i="364"/>
  <c r="P66" i="364"/>
  <c r="O66" i="364"/>
  <c r="N66" i="364"/>
  <c r="M66" i="364"/>
  <c r="L66" i="364"/>
  <c r="K66" i="364"/>
  <c r="J66" i="364"/>
  <c r="I66" i="364"/>
  <c r="H66" i="364"/>
  <c r="P65" i="364"/>
  <c r="O65" i="364"/>
  <c r="P64" i="364"/>
  <c r="O64" i="364"/>
  <c r="P62" i="364"/>
  <c r="O62" i="364"/>
  <c r="P61" i="364"/>
  <c r="O61" i="364"/>
  <c r="P58" i="364"/>
  <c r="O58" i="364"/>
  <c r="P57" i="364"/>
  <c r="O57" i="364"/>
  <c r="P54" i="364"/>
  <c r="O54" i="364"/>
  <c r="P53" i="364"/>
  <c r="O53" i="364"/>
  <c r="P50" i="364"/>
  <c r="O50" i="364"/>
  <c r="N50" i="364"/>
  <c r="M50" i="364"/>
  <c r="L50" i="364"/>
  <c r="K50" i="364"/>
  <c r="J50" i="364"/>
  <c r="H50" i="364"/>
  <c r="P49" i="364"/>
  <c r="O49" i="364"/>
  <c r="P48" i="364"/>
  <c r="O48" i="364"/>
  <c r="P45" i="364"/>
  <c r="O45" i="364"/>
  <c r="P44" i="364"/>
  <c r="O44" i="364"/>
  <c r="P41" i="364"/>
  <c r="O41" i="364"/>
  <c r="N41" i="364"/>
  <c r="M41" i="364"/>
  <c r="L41" i="364"/>
  <c r="K41" i="364"/>
  <c r="J41" i="364"/>
  <c r="H41" i="364"/>
  <c r="P40" i="364"/>
  <c r="O40" i="364"/>
  <c r="P39" i="364"/>
  <c r="O39" i="364"/>
  <c r="P36" i="364"/>
  <c r="O36" i="364"/>
  <c r="P35" i="364"/>
  <c r="O35" i="364"/>
  <c r="P32" i="364"/>
  <c r="O32" i="364"/>
  <c r="P31" i="364"/>
  <c r="O31" i="364"/>
  <c r="P29" i="364"/>
  <c r="O29" i="364"/>
  <c r="P28" i="364"/>
  <c r="O28" i="364"/>
  <c r="P25" i="364"/>
  <c r="O25" i="364"/>
  <c r="N25" i="364"/>
  <c r="M25" i="364"/>
  <c r="L25" i="364"/>
  <c r="K25" i="364"/>
  <c r="J25" i="364"/>
  <c r="H25" i="364"/>
  <c r="P24" i="364"/>
  <c r="O24" i="364"/>
  <c r="P23" i="364"/>
  <c r="O23" i="364"/>
  <c r="P19" i="364"/>
  <c r="O19" i="364"/>
  <c r="N19" i="364"/>
  <c r="M19" i="364"/>
  <c r="L19" i="364"/>
  <c r="K19" i="364"/>
  <c r="J19" i="364"/>
  <c r="I19" i="364"/>
  <c r="H19" i="364"/>
  <c r="P18" i="364"/>
  <c r="O18" i="364"/>
  <c r="P15" i="364"/>
  <c r="O15" i="364"/>
  <c r="N15" i="364"/>
  <c r="M15" i="364"/>
  <c r="L15" i="364"/>
  <c r="K15" i="364"/>
  <c r="J15" i="364"/>
  <c r="H15" i="364"/>
  <c r="P14" i="364"/>
  <c r="O14" i="364"/>
  <c r="P13" i="364"/>
  <c r="M245" i="363"/>
  <c r="L245" i="363"/>
  <c r="K245" i="363"/>
  <c r="J245" i="363"/>
  <c r="I245" i="363"/>
  <c r="H245" i="363"/>
  <c r="G245" i="363"/>
  <c r="E245" i="363"/>
  <c r="C245" i="363"/>
  <c r="M243" i="363"/>
  <c r="L243" i="363"/>
  <c r="K243" i="363"/>
  <c r="J243" i="363"/>
  <c r="I243" i="363"/>
  <c r="H243" i="363"/>
  <c r="G243" i="363"/>
  <c r="E243" i="363"/>
  <c r="M242" i="363"/>
  <c r="L242" i="363"/>
  <c r="K242" i="363"/>
  <c r="J242" i="363"/>
  <c r="I242" i="363"/>
  <c r="H242" i="363"/>
  <c r="G242" i="363"/>
  <c r="E242" i="363"/>
  <c r="M241" i="363"/>
  <c r="L241" i="363"/>
  <c r="M240" i="363"/>
  <c r="L240" i="363"/>
  <c r="M239" i="363"/>
  <c r="L239" i="363"/>
  <c r="M238" i="363"/>
  <c r="L238" i="363"/>
  <c r="M237" i="363"/>
  <c r="M236" i="363"/>
  <c r="L236" i="363"/>
  <c r="M235" i="363"/>
  <c r="L235" i="363"/>
  <c r="M232" i="363"/>
  <c r="L232" i="363"/>
  <c r="K232" i="363"/>
  <c r="J232" i="363"/>
  <c r="I232" i="363"/>
  <c r="H232" i="363"/>
  <c r="G232" i="363"/>
  <c r="E232" i="363"/>
  <c r="M231" i="363"/>
  <c r="M230" i="363"/>
  <c r="M229" i="363"/>
  <c r="L229" i="363"/>
  <c r="M228" i="363"/>
  <c r="L228" i="363"/>
  <c r="M226" i="363"/>
  <c r="L226" i="363"/>
  <c r="M225" i="363"/>
  <c r="L225" i="363"/>
  <c r="M222" i="363"/>
  <c r="L222" i="363"/>
  <c r="K222" i="363"/>
  <c r="J222" i="363"/>
  <c r="I222" i="363"/>
  <c r="H222" i="363"/>
  <c r="G222" i="363"/>
  <c r="E222" i="363"/>
  <c r="M221" i="363"/>
  <c r="M220" i="363"/>
  <c r="L220" i="363"/>
  <c r="M219" i="363"/>
  <c r="L219" i="363"/>
  <c r="M218" i="363"/>
  <c r="L218" i="363"/>
  <c r="M216" i="363"/>
  <c r="L216" i="363"/>
  <c r="M215" i="363"/>
  <c r="L215" i="363"/>
  <c r="M214" i="363"/>
  <c r="L214" i="363"/>
  <c r="M211" i="363"/>
  <c r="L211" i="363"/>
  <c r="K211" i="363"/>
  <c r="J211" i="363"/>
  <c r="I211" i="363"/>
  <c r="H211" i="363"/>
  <c r="G211" i="363"/>
  <c r="E211" i="363"/>
  <c r="M210" i="363"/>
  <c r="L210" i="363"/>
  <c r="M209" i="363"/>
  <c r="L209" i="363"/>
  <c r="M208" i="363"/>
  <c r="L208" i="363"/>
  <c r="M207" i="363"/>
  <c r="L207" i="363"/>
  <c r="M206" i="363"/>
  <c r="L206" i="363"/>
  <c r="M205" i="363"/>
  <c r="L205" i="363"/>
  <c r="M203" i="363"/>
  <c r="L203" i="363"/>
  <c r="M202" i="363"/>
  <c r="L202" i="363"/>
  <c r="M201" i="363"/>
  <c r="L201" i="363"/>
  <c r="M200" i="363"/>
  <c r="L200" i="363"/>
  <c r="M199" i="363"/>
  <c r="L199" i="363"/>
  <c r="M198" i="363"/>
  <c r="L198" i="363"/>
  <c r="M197" i="363"/>
  <c r="L197" i="363"/>
  <c r="M193" i="363"/>
  <c r="L193" i="363"/>
  <c r="K193" i="363"/>
  <c r="J193" i="363"/>
  <c r="I193" i="363"/>
  <c r="H193" i="363"/>
  <c r="G193" i="363"/>
  <c r="E193" i="363"/>
  <c r="M192" i="363"/>
  <c r="L192" i="363"/>
  <c r="M188" i="363"/>
  <c r="L188" i="363"/>
  <c r="M187" i="363"/>
  <c r="L187" i="363"/>
  <c r="M186" i="363"/>
  <c r="L186" i="363"/>
  <c r="M183" i="363"/>
  <c r="L183" i="363"/>
  <c r="K183" i="363"/>
  <c r="J183" i="363"/>
  <c r="I183" i="363"/>
  <c r="H183" i="363"/>
  <c r="G183" i="363"/>
  <c r="E183" i="363"/>
  <c r="M182" i="363"/>
  <c r="L182" i="363"/>
  <c r="M181" i="363"/>
  <c r="L181" i="363"/>
  <c r="M180" i="363"/>
  <c r="L180" i="363"/>
  <c r="M179" i="363"/>
  <c r="L179" i="363"/>
  <c r="M178" i="363"/>
  <c r="L178" i="363"/>
  <c r="M171" i="363"/>
  <c r="L171" i="363"/>
  <c r="K171" i="363"/>
  <c r="J171" i="363"/>
  <c r="I171" i="363"/>
  <c r="H171" i="363"/>
  <c r="G171" i="363"/>
  <c r="F171" i="363"/>
  <c r="E171" i="363"/>
  <c r="M170" i="363"/>
  <c r="L170" i="363"/>
  <c r="M169" i="363"/>
  <c r="L169" i="363"/>
  <c r="M166" i="363"/>
  <c r="L166" i="363"/>
  <c r="K166" i="363"/>
  <c r="J166" i="363"/>
  <c r="I166" i="363"/>
  <c r="H166" i="363"/>
  <c r="G166" i="363"/>
  <c r="E166" i="363"/>
  <c r="M165" i="363"/>
  <c r="L165" i="363"/>
  <c r="M162" i="363"/>
  <c r="L162" i="363"/>
  <c r="K162" i="363"/>
  <c r="J162" i="363"/>
  <c r="I162" i="363"/>
  <c r="H162" i="363"/>
  <c r="G162" i="363"/>
  <c r="F162" i="363"/>
  <c r="E162" i="363"/>
  <c r="M161" i="363"/>
  <c r="L161" i="363"/>
  <c r="M160" i="363"/>
  <c r="L160" i="363"/>
  <c r="M159" i="363"/>
  <c r="L159" i="363"/>
  <c r="M156" i="363"/>
  <c r="L156" i="363"/>
  <c r="K156" i="363"/>
  <c r="J156" i="363"/>
  <c r="I156" i="363"/>
  <c r="H156" i="363"/>
  <c r="G156" i="363"/>
  <c r="E156" i="363"/>
  <c r="M155" i="363"/>
  <c r="L155" i="363"/>
  <c r="M154" i="363"/>
  <c r="L154" i="363"/>
  <c r="M151" i="363"/>
  <c r="L151" i="363"/>
  <c r="K151" i="363"/>
  <c r="J151" i="363"/>
  <c r="I151" i="363"/>
  <c r="H151" i="363"/>
  <c r="G151" i="363"/>
  <c r="E151" i="363"/>
  <c r="M150" i="363"/>
  <c r="L150" i="363"/>
  <c r="M149" i="363"/>
  <c r="L149" i="363"/>
  <c r="M148" i="363"/>
  <c r="L148" i="363"/>
  <c r="M147" i="363"/>
  <c r="L147" i="363"/>
  <c r="M144" i="363"/>
  <c r="L144" i="363"/>
  <c r="K144" i="363"/>
  <c r="J144" i="363"/>
  <c r="I144" i="363"/>
  <c r="H144" i="363"/>
  <c r="G144" i="363"/>
  <c r="E144" i="363"/>
  <c r="M143" i="363"/>
  <c r="L143" i="363"/>
  <c r="M142" i="363"/>
  <c r="L142" i="363"/>
  <c r="M141" i="363"/>
  <c r="L141" i="363"/>
  <c r="M140" i="363"/>
  <c r="M139" i="363"/>
  <c r="L139" i="363"/>
  <c r="M136" i="363"/>
  <c r="L136" i="363"/>
  <c r="K136" i="363"/>
  <c r="J136" i="363"/>
  <c r="I136" i="363"/>
  <c r="H136" i="363"/>
  <c r="G136" i="363"/>
  <c r="F136" i="363"/>
  <c r="E136" i="363"/>
  <c r="M135" i="363"/>
  <c r="L135" i="363"/>
  <c r="M132" i="363"/>
  <c r="L132" i="363"/>
  <c r="K132" i="363"/>
  <c r="J132" i="363"/>
  <c r="I132" i="363"/>
  <c r="H132" i="363"/>
  <c r="G132" i="363"/>
  <c r="E132" i="363"/>
  <c r="M131" i="363"/>
  <c r="L131" i="363"/>
  <c r="M128" i="363"/>
  <c r="L128" i="363"/>
  <c r="K128" i="363"/>
  <c r="J128" i="363"/>
  <c r="I128" i="363"/>
  <c r="H128" i="363"/>
  <c r="G128" i="363"/>
  <c r="F128" i="363"/>
  <c r="E128" i="363"/>
  <c r="M127" i="363"/>
  <c r="L127" i="363"/>
  <c r="M126" i="363"/>
  <c r="M125" i="363"/>
  <c r="L125" i="363"/>
  <c r="M124" i="363"/>
  <c r="L124" i="363"/>
  <c r="M123" i="363"/>
  <c r="L123" i="363"/>
  <c r="M120" i="363"/>
  <c r="L120" i="363"/>
  <c r="K120" i="363"/>
  <c r="J120" i="363"/>
  <c r="I120" i="363"/>
  <c r="H120" i="363"/>
  <c r="G120" i="363"/>
  <c r="E120" i="363"/>
  <c r="M119" i="363"/>
  <c r="L119" i="363"/>
  <c r="M116" i="363"/>
  <c r="L116" i="363"/>
  <c r="K116" i="363"/>
  <c r="J116" i="363"/>
  <c r="I116" i="363"/>
  <c r="H116" i="363"/>
  <c r="G116" i="363"/>
  <c r="E116" i="363"/>
  <c r="M115" i="363"/>
  <c r="L115" i="363"/>
  <c r="M114" i="363"/>
  <c r="L114" i="363"/>
  <c r="M113" i="363"/>
  <c r="L113" i="363"/>
  <c r="M110" i="363"/>
  <c r="L110" i="363"/>
  <c r="K110" i="363"/>
  <c r="J110" i="363"/>
  <c r="I110" i="363"/>
  <c r="H110" i="363"/>
  <c r="G110" i="363"/>
  <c r="E110" i="363"/>
  <c r="M109" i="363"/>
  <c r="L109" i="363"/>
  <c r="M108" i="363"/>
  <c r="L108" i="363"/>
  <c r="M105" i="363"/>
  <c r="L105" i="363"/>
  <c r="K105" i="363"/>
  <c r="J105" i="363"/>
  <c r="I105" i="363"/>
  <c r="H105" i="363"/>
  <c r="G105" i="363"/>
  <c r="E105" i="363"/>
  <c r="M104" i="363"/>
  <c r="L104" i="363"/>
  <c r="M103" i="363"/>
  <c r="L103" i="363"/>
  <c r="M100" i="363"/>
  <c r="L100" i="363"/>
  <c r="M99" i="363"/>
  <c r="L99" i="363"/>
  <c r="M96" i="363"/>
  <c r="L96" i="363"/>
  <c r="K96" i="363"/>
  <c r="J96" i="363"/>
  <c r="I96" i="363"/>
  <c r="H96" i="363"/>
  <c r="G96" i="363"/>
  <c r="E96" i="363"/>
  <c r="M95" i="363"/>
  <c r="L95" i="363"/>
  <c r="M94" i="363"/>
  <c r="L94" i="363"/>
  <c r="M91" i="363"/>
  <c r="L91" i="363"/>
  <c r="K91" i="363"/>
  <c r="J91" i="363"/>
  <c r="I91" i="363"/>
  <c r="H91" i="363"/>
  <c r="G91" i="363"/>
  <c r="E91" i="363"/>
  <c r="M90" i="363"/>
  <c r="L90" i="363"/>
  <c r="M89" i="363"/>
  <c r="L89" i="363"/>
  <c r="M88" i="363"/>
  <c r="L88" i="363"/>
  <c r="M87" i="363"/>
  <c r="L87" i="363"/>
  <c r="M86" i="363"/>
  <c r="L86" i="363"/>
  <c r="M85" i="363"/>
  <c r="L85" i="363"/>
  <c r="M84" i="363"/>
  <c r="L84" i="363"/>
  <c r="M83" i="363"/>
  <c r="L83" i="363"/>
  <c r="M82" i="363"/>
  <c r="L82" i="363"/>
  <c r="M79" i="363"/>
  <c r="L79" i="363"/>
  <c r="K79" i="363"/>
  <c r="J79" i="363"/>
  <c r="I79" i="363"/>
  <c r="H79" i="363"/>
  <c r="G79" i="363"/>
  <c r="E79" i="363"/>
  <c r="M78" i="363"/>
  <c r="L78" i="363"/>
  <c r="M77" i="363"/>
  <c r="L77" i="363"/>
  <c r="M76" i="363"/>
  <c r="L76" i="363"/>
  <c r="M75" i="363"/>
  <c r="L75" i="363"/>
  <c r="M74" i="363"/>
  <c r="L74" i="363"/>
  <c r="M73" i="363"/>
  <c r="L73" i="363"/>
  <c r="M72" i="363"/>
  <c r="L72" i="363"/>
  <c r="M71" i="363"/>
  <c r="L71" i="363"/>
  <c r="M70" i="363"/>
  <c r="L70" i="363"/>
  <c r="M69" i="363"/>
  <c r="L69" i="363"/>
  <c r="M68" i="363"/>
  <c r="L68" i="363"/>
  <c r="M67" i="363"/>
  <c r="L67" i="363"/>
  <c r="M66" i="363"/>
  <c r="L66" i="363"/>
  <c r="M65" i="363"/>
  <c r="L65" i="363"/>
  <c r="M64" i="363"/>
  <c r="L64" i="363"/>
  <c r="M61" i="363"/>
  <c r="L61" i="363"/>
  <c r="K61" i="363"/>
  <c r="J61" i="363"/>
  <c r="I61" i="363"/>
  <c r="H61" i="363"/>
  <c r="G61" i="363"/>
  <c r="E61" i="363"/>
  <c r="M60" i="363"/>
  <c r="L60" i="363"/>
  <c r="M59" i="363"/>
  <c r="L59" i="363"/>
  <c r="M56" i="363"/>
  <c r="L56" i="363"/>
  <c r="K56" i="363"/>
  <c r="J56" i="363"/>
  <c r="I56" i="363"/>
  <c r="H56" i="363"/>
  <c r="G56" i="363"/>
  <c r="E56" i="363"/>
  <c r="M55" i="363"/>
  <c r="L55" i="363"/>
  <c r="M54" i="363"/>
  <c r="L54" i="363"/>
  <c r="M53" i="363"/>
  <c r="L53" i="363"/>
  <c r="M52" i="363"/>
  <c r="L52" i="363"/>
  <c r="M51" i="363"/>
  <c r="L51" i="363"/>
  <c r="M48" i="363"/>
  <c r="L48" i="363"/>
  <c r="K48" i="363"/>
  <c r="J48" i="363"/>
  <c r="I48" i="363"/>
  <c r="H48" i="363"/>
  <c r="G48" i="363"/>
  <c r="F48" i="363"/>
  <c r="E48" i="363"/>
  <c r="M47" i="363"/>
  <c r="L47" i="363"/>
  <c r="M46" i="363"/>
  <c r="L46" i="363"/>
  <c r="M43" i="363"/>
  <c r="L43" i="363"/>
  <c r="K43" i="363"/>
  <c r="J43" i="363"/>
  <c r="I43" i="363"/>
  <c r="H43" i="363"/>
  <c r="F43" i="363"/>
  <c r="E43" i="363"/>
  <c r="M42" i="363"/>
  <c r="L42" i="363"/>
  <c r="M39" i="363"/>
  <c r="L39" i="363"/>
  <c r="K39" i="363"/>
  <c r="J39" i="363"/>
  <c r="I39" i="363"/>
  <c r="H39" i="363"/>
  <c r="G39" i="363"/>
  <c r="E39" i="363"/>
  <c r="M38" i="363"/>
  <c r="L38" i="363"/>
  <c r="M37" i="363"/>
  <c r="L37" i="363"/>
  <c r="M36" i="363"/>
  <c r="L36" i="363"/>
  <c r="M35" i="363"/>
  <c r="L35" i="363"/>
  <c r="M34" i="363"/>
  <c r="L34" i="363"/>
  <c r="M31" i="363"/>
  <c r="L31" i="363"/>
  <c r="K31" i="363"/>
  <c r="J31" i="363"/>
  <c r="I31" i="363"/>
  <c r="H31" i="363"/>
  <c r="G31" i="363"/>
  <c r="E31" i="363"/>
  <c r="M30" i="363"/>
  <c r="L30" i="363"/>
  <c r="M29" i="363"/>
  <c r="L29" i="363"/>
  <c r="M28" i="363"/>
  <c r="L28" i="363"/>
  <c r="M27" i="363"/>
  <c r="L27" i="363"/>
  <c r="M24" i="363"/>
  <c r="L24" i="363"/>
  <c r="K24" i="363"/>
  <c r="J24" i="363"/>
  <c r="I24" i="363"/>
  <c r="H24" i="363"/>
  <c r="G24" i="363"/>
  <c r="F24" i="363"/>
  <c r="E24" i="363"/>
  <c r="M23" i="363"/>
  <c r="L23" i="363"/>
  <c r="M22" i="363"/>
  <c r="L22" i="363"/>
  <c r="M21" i="363"/>
  <c r="L21" i="363"/>
  <c r="M20" i="363"/>
  <c r="L20" i="363"/>
  <c r="M19" i="363"/>
  <c r="L19" i="363"/>
  <c r="M47" i="362"/>
  <c r="L47" i="362"/>
  <c r="K47" i="362"/>
  <c r="J47" i="362"/>
  <c r="I47" i="362"/>
  <c r="H47" i="362"/>
  <c r="G47" i="362"/>
  <c r="F47" i="362"/>
  <c r="E47" i="362"/>
  <c r="C47" i="362"/>
  <c r="M45" i="362"/>
  <c r="L45" i="362"/>
  <c r="K45" i="362"/>
  <c r="J45" i="362"/>
  <c r="I45" i="362"/>
  <c r="H45" i="362"/>
  <c r="G45" i="362"/>
  <c r="F45" i="362"/>
  <c r="E45" i="362"/>
  <c r="L44" i="362"/>
  <c r="M40" i="362"/>
  <c r="L40" i="362"/>
  <c r="K40" i="362"/>
  <c r="J40" i="362"/>
  <c r="I40" i="362"/>
  <c r="H40" i="362"/>
  <c r="G40" i="362"/>
  <c r="F40" i="362"/>
  <c r="E40" i="362"/>
  <c r="L39" i="362"/>
  <c r="L38" i="362"/>
  <c r="L37" i="362"/>
  <c r="L36" i="362"/>
  <c r="L35" i="362"/>
  <c r="L34" i="362"/>
  <c r="L33" i="362"/>
  <c r="L32" i="362"/>
  <c r="L31" i="362"/>
  <c r="L30" i="362"/>
  <c r="L29" i="362"/>
  <c r="L28" i="362"/>
  <c r="L27" i="362"/>
  <c r="L26" i="362"/>
  <c r="L25" i="362"/>
  <c r="L24" i="362"/>
  <c r="L23" i="362"/>
  <c r="L22" i="362"/>
  <c r="L21" i="362"/>
  <c r="L20" i="362"/>
  <c r="L19" i="362"/>
  <c r="L18" i="362"/>
  <c r="L17" i="362"/>
  <c r="M16" i="362"/>
  <c r="M41" i="361"/>
  <c r="L41" i="361"/>
  <c r="J41" i="361"/>
  <c r="I41" i="361"/>
  <c r="H41" i="361"/>
  <c r="G41" i="361"/>
  <c r="E41" i="361"/>
  <c r="D41" i="361"/>
  <c r="M39" i="361"/>
  <c r="M38" i="361"/>
  <c r="M32" i="361"/>
  <c r="L32" i="361"/>
  <c r="M31" i="361"/>
  <c r="L31" i="361"/>
  <c r="M28" i="361"/>
  <c r="L28" i="361"/>
  <c r="M27" i="361"/>
  <c r="L27" i="361"/>
  <c r="M24" i="361"/>
  <c r="L24" i="361"/>
  <c r="K24" i="361"/>
  <c r="J24" i="361"/>
  <c r="I24" i="361"/>
  <c r="H24" i="361"/>
  <c r="G24" i="361"/>
  <c r="E24" i="361"/>
  <c r="M23" i="361"/>
  <c r="L23" i="361"/>
  <c r="M20" i="361"/>
  <c r="L20" i="361"/>
  <c r="K20" i="361"/>
  <c r="J20" i="361"/>
  <c r="I20" i="361"/>
  <c r="H20" i="361"/>
  <c r="G20" i="361"/>
  <c r="F20" i="361"/>
  <c r="E20" i="361"/>
  <c r="M19" i="361"/>
  <c r="L19" i="361"/>
  <c r="M16" i="361"/>
  <c r="L16" i="361"/>
  <c r="K16" i="361"/>
  <c r="J16" i="361"/>
  <c r="I16" i="361"/>
  <c r="H16" i="361"/>
  <c r="G16" i="361"/>
  <c r="F16" i="361"/>
  <c r="E16" i="361"/>
  <c r="M15" i="361"/>
  <c r="L15" i="361"/>
  <c r="M22" i="360"/>
  <c r="L22" i="360"/>
  <c r="J22" i="360"/>
  <c r="I22" i="360"/>
  <c r="H22" i="360"/>
  <c r="G22" i="360"/>
  <c r="E22" i="360"/>
  <c r="D22" i="360"/>
  <c r="M19" i="360"/>
  <c r="L19" i="360"/>
  <c r="J19" i="360"/>
  <c r="I19" i="360"/>
  <c r="H19" i="360"/>
  <c r="G19" i="360"/>
  <c r="E19" i="360"/>
  <c r="M18" i="360"/>
  <c r="L18" i="360"/>
  <c r="M15" i="360"/>
  <c r="L15" i="360"/>
  <c r="J15" i="360"/>
  <c r="I15" i="360"/>
  <c r="H15" i="360"/>
  <c r="G15" i="360"/>
  <c r="E15" i="360"/>
  <c r="M14" i="360"/>
  <c r="L14" i="360"/>
  <c r="P175" i="359"/>
  <c r="O175" i="359"/>
  <c r="N175" i="359"/>
  <c r="M175" i="359"/>
  <c r="L175" i="359"/>
  <c r="K175" i="359"/>
  <c r="J175" i="359"/>
  <c r="H175" i="359"/>
  <c r="D175" i="359"/>
  <c r="P173" i="359"/>
  <c r="O173" i="359"/>
  <c r="N173" i="359"/>
  <c r="M173" i="359"/>
  <c r="L173" i="359"/>
  <c r="K173" i="359"/>
  <c r="J173" i="359"/>
  <c r="H173" i="359"/>
  <c r="P172" i="359"/>
  <c r="O172" i="359"/>
  <c r="N172" i="359"/>
  <c r="M172" i="359"/>
  <c r="L172" i="359"/>
  <c r="K172" i="359"/>
  <c r="J172" i="359"/>
  <c r="H172" i="359"/>
  <c r="P171" i="359"/>
  <c r="O171" i="359"/>
  <c r="P170" i="359"/>
  <c r="O170" i="359"/>
  <c r="P169" i="359"/>
  <c r="O169" i="359"/>
  <c r="P168" i="359"/>
  <c r="O168" i="359"/>
  <c r="P167" i="359"/>
  <c r="O167" i="359"/>
  <c r="P166" i="359"/>
  <c r="O166" i="359"/>
  <c r="P165" i="359"/>
  <c r="O165" i="359"/>
  <c r="P164" i="359"/>
  <c r="O164" i="359"/>
  <c r="P163" i="359"/>
  <c r="O163" i="359"/>
  <c r="P160" i="359"/>
  <c r="O160" i="359"/>
  <c r="N160" i="359"/>
  <c r="M160" i="359"/>
  <c r="L160" i="359"/>
  <c r="K160" i="359"/>
  <c r="J160" i="359"/>
  <c r="H160" i="359"/>
  <c r="P159" i="359"/>
  <c r="O159" i="359"/>
  <c r="P158" i="359"/>
  <c r="O158" i="359"/>
  <c r="P157" i="359"/>
  <c r="O157" i="359"/>
  <c r="P156" i="359"/>
  <c r="O156" i="359"/>
  <c r="P155" i="359"/>
  <c r="O155" i="359"/>
  <c r="P154" i="359"/>
  <c r="O154" i="359"/>
  <c r="P153" i="359"/>
  <c r="O153" i="359"/>
  <c r="P152" i="359"/>
  <c r="O152" i="359"/>
  <c r="P151" i="359"/>
  <c r="O151" i="359"/>
  <c r="P148" i="359"/>
  <c r="O148" i="359"/>
  <c r="N148" i="359"/>
  <c r="M148" i="359"/>
  <c r="L148" i="359"/>
  <c r="K148" i="359"/>
  <c r="J148" i="359"/>
  <c r="H148" i="359"/>
  <c r="P147" i="359"/>
  <c r="O147" i="359"/>
  <c r="P146" i="359"/>
  <c r="O146" i="359"/>
  <c r="P145" i="359"/>
  <c r="O145" i="359"/>
  <c r="P144" i="359"/>
  <c r="O144" i="359"/>
  <c r="P143" i="359"/>
  <c r="O143" i="359"/>
  <c r="P142" i="359"/>
  <c r="O142" i="359"/>
  <c r="P141" i="359"/>
  <c r="O141" i="359"/>
  <c r="P138" i="359"/>
  <c r="O138" i="359"/>
  <c r="N138" i="359"/>
  <c r="M138" i="359"/>
  <c r="L138" i="359"/>
  <c r="K138" i="359"/>
  <c r="J138" i="359"/>
  <c r="H138" i="359"/>
  <c r="P137" i="359"/>
  <c r="O137" i="359"/>
  <c r="P136" i="359"/>
  <c r="O136" i="359"/>
  <c r="P135" i="359"/>
  <c r="O135" i="359"/>
  <c r="P134" i="359"/>
  <c r="O134" i="359"/>
  <c r="P133" i="359"/>
  <c r="O133" i="359"/>
  <c r="P132" i="359"/>
  <c r="O132" i="359"/>
  <c r="P131" i="359"/>
  <c r="O131" i="359"/>
  <c r="P130" i="359"/>
  <c r="O130" i="359"/>
  <c r="P129" i="359"/>
  <c r="O129" i="359"/>
  <c r="P128" i="359"/>
  <c r="O128" i="359"/>
  <c r="P124" i="359"/>
  <c r="O124" i="359"/>
  <c r="N124" i="359"/>
  <c r="M124" i="359"/>
  <c r="L124" i="359"/>
  <c r="K124" i="359"/>
  <c r="J124" i="359"/>
  <c r="H124" i="359"/>
  <c r="P123" i="359"/>
  <c r="O123" i="359"/>
  <c r="P120" i="359"/>
  <c r="O120" i="359"/>
  <c r="N120" i="359"/>
  <c r="M120" i="359"/>
  <c r="L120" i="359"/>
  <c r="K120" i="359"/>
  <c r="J120" i="359"/>
  <c r="I120" i="359"/>
  <c r="H120" i="359"/>
  <c r="P119" i="359"/>
  <c r="O119" i="359"/>
  <c r="P118" i="359"/>
  <c r="O118" i="359"/>
  <c r="P117" i="359"/>
  <c r="O117" i="359"/>
  <c r="P116" i="359"/>
  <c r="O116" i="359"/>
  <c r="P115" i="359"/>
  <c r="O115" i="359"/>
  <c r="P114" i="359"/>
  <c r="O114" i="359"/>
  <c r="P113" i="359"/>
  <c r="O113" i="359"/>
  <c r="P110" i="359"/>
  <c r="O110" i="359"/>
  <c r="N110" i="359"/>
  <c r="P109" i="359"/>
  <c r="O109" i="359"/>
  <c r="P106" i="359"/>
  <c r="O106" i="359"/>
  <c r="N106" i="359"/>
  <c r="M106" i="359"/>
  <c r="L106" i="359"/>
  <c r="K106" i="359"/>
  <c r="J106" i="359"/>
  <c r="I106" i="359"/>
  <c r="H106" i="359"/>
  <c r="P105" i="359"/>
  <c r="O105" i="359"/>
  <c r="P104" i="359"/>
  <c r="O104" i="359"/>
  <c r="P103" i="359"/>
  <c r="O103" i="359"/>
  <c r="P100" i="359"/>
  <c r="O100" i="359"/>
  <c r="N100" i="359"/>
  <c r="M100" i="359"/>
  <c r="L100" i="359"/>
  <c r="K100" i="359"/>
  <c r="J100" i="359"/>
  <c r="I100" i="359"/>
  <c r="H100" i="359"/>
  <c r="P99" i="359"/>
  <c r="O99" i="359"/>
  <c r="P96" i="359"/>
  <c r="O96" i="359"/>
  <c r="N96" i="359"/>
  <c r="M96" i="359"/>
  <c r="L96" i="359"/>
  <c r="K96" i="359"/>
  <c r="J96" i="359"/>
  <c r="H96" i="359"/>
  <c r="P95" i="359"/>
  <c r="O95" i="359"/>
  <c r="P94" i="359"/>
  <c r="O94" i="359"/>
  <c r="P93" i="359"/>
  <c r="O93" i="359"/>
  <c r="P92" i="359"/>
  <c r="O92" i="359"/>
  <c r="P91" i="359"/>
  <c r="O91" i="359"/>
  <c r="P90" i="359"/>
  <c r="P87" i="359"/>
  <c r="O87" i="359"/>
  <c r="N87" i="359"/>
  <c r="M87" i="359"/>
  <c r="L87" i="359"/>
  <c r="K87" i="359"/>
  <c r="J87" i="359"/>
  <c r="H87" i="359"/>
  <c r="P85" i="359"/>
  <c r="O85" i="359"/>
  <c r="P84" i="359"/>
  <c r="O84" i="359"/>
  <c r="P83" i="359"/>
  <c r="O83" i="359"/>
  <c r="P82" i="359"/>
  <c r="O82" i="359"/>
  <c r="P81" i="359"/>
  <c r="O81" i="359"/>
  <c r="P80" i="359"/>
  <c r="O80" i="359"/>
  <c r="P77" i="359"/>
  <c r="O77" i="359"/>
  <c r="P76" i="359"/>
  <c r="O76" i="359"/>
  <c r="P73" i="359"/>
  <c r="O73" i="359"/>
  <c r="N73" i="359"/>
  <c r="M73" i="359"/>
  <c r="L73" i="359"/>
  <c r="K73" i="359"/>
  <c r="J73" i="359"/>
  <c r="H73" i="359"/>
  <c r="P72" i="359"/>
  <c r="O72" i="359"/>
  <c r="P71" i="359"/>
  <c r="P70" i="359"/>
  <c r="O70" i="359"/>
  <c r="P69" i="359"/>
  <c r="O69" i="359"/>
  <c r="P66" i="359"/>
  <c r="O66" i="359"/>
  <c r="N66" i="359"/>
  <c r="M66" i="359"/>
  <c r="L66" i="359"/>
  <c r="K66" i="359"/>
  <c r="J66" i="359"/>
  <c r="I66" i="359"/>
  <c r="H66" i="359"/>
  <c r="P65" i="359"/>
  <c r="O65" i="359"/>
  <c r="P63" i="359"/>
  <c r="O63" i="359"/>
  <c r="P62" i="359"/>
  <c r="O62" i="359"/>
  <c r="P59" i="359"/>
  <c r="O59" i="359"/>
  <c r="N59" i="359"/>
  <c r="M59" i="359"/>
  <c r="L59" i="359"/>
  <c r="K59" i="359"/>
  <c r="J59" i="359"/>
  <c r="I59" i="359"/>
  <c r="H59" i="359"/>
  <c r="P58" i="359"/>
  <c r="O58" i="359"/>
  <c r="P57" i="359"/>
  <c r="O57" i="359"/>
  <c r="P55" i="359"/>
  <c r="O55" i="359"/>
  <c r="P54" i="359"/>
  <c r="O54" i="359"/>
  <c r="P47" i="359"/>
  <c r="O47" i="359"/>
  <c r="P46" i="359"/>
  <c r="O46" i="359"/>
  <c r="P43" i="359"/>
  <c r="O43" i="359"/>
  <c r="N43" i="359"/>
  <c r="M43" i="359"/>
  <c r="L43" i="359"/>
  <c r="K43" i="359"/>
  <c r="J43" i="359"/>
  <c r="H43" i="359"/>
  <c r="P42" i="359"/>
  <c r="O42" i="359"/>
  <c r="P41" i="359"/>
  <c r="O41" i="359"/>
  <c r="P38" i="359"/>
  <c r="O38" i="359"/>
  <c r="N38" i="359"/>
  <c r="M38" i="359"/>
  <c r="L38" i="359"/>
  <c r="K38" i="359"/>
  <c r="J38" i="359"/>
  <c r="H38" i="359"/>
  <c r="P37" i="359"/>
  <c r="O37" i="359"/>
  <c r="P36" i="359"/>
  <c r="O36" i="359"/>
  <c r="P33" i="359"/>
  <c r="P32" i="359"/>
  <c r="O32" i="359"/>
  <c r="P29" i="359"/>
  <c r="O29" i="359"/>
  <c r="N29" i="359"/>
  <c r="M29" i="359"/>
  <c r="L29" i="359"/>
  <c r="K29" i="359"/>
  <c r="J29" i="359"/>
  <c r="H29" i="359"/>
  <c r="P28" i="359"/>
  <c r="O28" i="359"/>
  <c r="P27" i="359"/>
  <c r="O27" i="359"/>
  <c r="P24" i="359"/>
  <c r="O24" i="359"/>
  <c r="P23" i="359"/>
  <c r="O23" i="359"/>
  <c r="P20" i="359"/>
  <c r="O20" i="359"/>
  <c r="N20" i="359"/>
  <c r="M20" i="359"/>
  <c r="L20" i="359"/>
  <c r="K20" i="359"/>
  <c r="J20" i="359"/>
  <c r="I20" i="359"/>
  <c r="H20" i="359"/>
  <c r="P19" i="359"/>
  <c r="O19" i="359"/>
  <c r="P16" i="359"/>
  <c r="O16" i="359"/>
  <c r="N16" i="359"/>
  <c r="M16" i="359"/>
  <c r="L16" i="359"/>
  <c r="K16" i="359"/>
  <c r="J16" i="359"/>
  <c r="H16" i="359"/>
  <c r="P15" i="359"/>
  <c r="O15" i="359"/>
  <c r="P14" i="359"/>
  <c r="M245" i="358"/>
  <c r="L245" i="358"/>
  <c r="K245" i="358"/>
  <c r="J245" i="358"/>
  <c r="I245" i="358"/>
  <c r="H245" i="358"/>
  <c r="G245" i="358"/>
  <c r="E245" i="358"/>
  <c r="C245" i="358"/>
  <c r="M243" i="358"/>
  <c r="L243" i="358"/>
  <c r="K243" i="358"/>
  <c r="J243" i="358"/>
  <c r="I243" i="358"/>
  <c r="H243" i="358"/>
  <c r="G243" i="358"/>
  <c r="E243" i="358"/>
  <c r="M242" i="358"/>
  <c r="L242" i="358"/>
  <c r="K242" i="358"/>
  <c r="J242" i="358"/>
  <c r="I242" i="358"/>
  <c r="H242" i="358"/>
  <c r="G242" i="358"/>
  <c r="E242" i="358"/>
  <c r="M241" i="358"/>
  <c r="L241" i="358"/>
  <c r="M240" i="358"/>
  <c r="L240" i="358"/>
  <c r="M239" i="358"/>
  <c r="L239" i="358"/>
  <c r="M238" i="358"/>
  <c r="M237" i="358"/>
  <c r="L237" i="358"/>
  <c r="M236" i="358"/>
  <c r="L236" i="358"/>
  <c r="M233" i="358"/>
  <c r="L233" i="358"/>
  <c r="K233" i="358"/>
  <c r="J233" i="358"/>
  <c r="I233" i="358"/>
  <c r="H233" i="358"/>
  <c r="G233" i="358"/>
  <c r="E233" i="358"/>
  <c r="M232" i="358"/>
  <c r="M231" i="358"/>
  <c r="M230" i="358"/>
  <c r="L230" i="358"/>
  <c r="M229" i="358"/>
  <c r="L229" i="358"/>
  <c r="M227" i="358"/>
  <c r="L227" i="358"/>
  <c r="M226" i="358"/>
  <c r="L226" i="358"/>
  <c r="M223" i="358"/>
  <c r="L223" i="358"/>
  <c r="K223" i="358"/>
  <c r="J223" i="358"/>
  <c r="I223" i="358"/>
  <c r="H223" i="358"/>
  <c r="G223" i="358"/>
  <c r="E223" i="358"/>
  <c r="M222" i="358"/>
  <c r="M221" i="358"/>
  <c r="L221" i="358"/>
  <c r="M220" i="358"/>
  <c r="L220" i="358"/>
  <c r="M219" i="358"/>
  <c r="L219" i="358"/>
  <c r="M217" i="358"/>
  <c r="L217" i="358"/>
  <c r="M216" i="358"/>
  <c r="L216" i="358"/>
  <c r="M215" i="358"/>
  <c r="L215" i="358"/>
  <c r="M214" i="358"/>
  <c r="L214" i="358"/>
  <c r="M211" i="358"/>
  <c r="L211" i="358"/>
  <c r="K211" i="358"/>
  <c r="J211" i="358"/>
  <c r="I211" i="358"/>
  <c r="H211" i="358"/>
  <c r="G211" i="358"/>
  <c r="E211" i="358"/>
  <c r="M210" i="358"/>
  <c r="M209" i="358"/>
  <c r="L209" i="358"/>
  <c r="M208" i="358"/>
  <c r="L208" i="358"/>
  <c r="M207" i="358"/>
  <c r="L207" i="358"/>
  <c r="M206" i="358"/>
  <c r="L206" i="358"/>
  <c r="M205" i="358"/>
  <c r="L205" i="358"/>
  <c r="M203" i="358"/>
  <c r="L203" i="358"/>
  <c r="M202" i="358"/>
  <c r="L202" i="358"/>
  <c r="M201" i="358"/>
  <c r="L201" i="358"/>
  <c r="M200" i="358"/>
  <c r="M199" i="358"/>
  <c r="L199" i="358"/>
  <c r="M198" i="358"/>
  <c r="L198" i="358"/>
  <c r="M197" i="358"/>
  <c r="L197" i="358"/>
  <c r="M193" i="358"/>
  <c r="L193" i="358"/>
  <c r="K193" i="358"/>
  <c r="J193" i="358"/>
  <c r="I193" i="358"/>
  <c r="H193" i="358"/>
  <c r="G193" i="358"/>
  <c r="E193" i="358"/>
  <c r="M190" i="358"/>
  <c r="L190" i="358"/>
  <c r="M189" i="358"/>
  <c r="L189" i="358"/>
  <c r="M188" i="358"/>
  <c r="L188" i="358"/>
  <c r="M185" i="358"/>
  <c r="L185" i="358"/>
  <c r="K185" i="358"/>
  <c r="J185" i="358"/>
  <c r="I185" i="358"/>
  <c r="H185" i="358"/>
  <c r="G185" i="358"/>
  <c r="E185" i="358"/>
  <c r="M184" i="358"/>
  <c r="L184" i="358"/>
  <c r="M183" i="358"/>
  <c r="L183" i="358"/>
  <c r="M182" i="358"/>
  <c r="L182" i="358"/>
  <c r="M181" i="358"/>
  <c r="L181" i="358"/>
  <c r="M180" i="358"/>
  <c r="L180" i="358"/>
  <c r="M173" i="358"/>
  <c r="L173" i="358"/>
  <c r="K173" i="358"/>
  <c r="J173" i="358"/>
  <c r="I173" i="358"/>
  <c r="H173" i="358"/>
  <c r="G173" i="358"/>
  <c r="F173" i="358"/>
  <c r="E173" i="358"/>
  <c r="M172" i="358"/>
  <c r="L172" i="358"/>
  <c r="M171" i="358"/>
  <c r="L171" i="358"/>
  <c r="M168" i="358"/>
  <c r="L168" i="358"/>
  <c r="K168" i="358"/>
  <c r="J168" i="358"/>
  <c r="I168" i="358"/>
  <c r="H168" i="358"/>
  <c r="G168" i="358"/>
  <c r="E168" i="358"/>
  <c r="M167" i="358"/>
  <c r="L167" i="358"/>
  <c r="M164" i="358"/>
  <c r="L164" i="358"/>
  <c r="K164" i="358"/>
  <c r="J164" i="358"/>
  <c r="I164" i="358"/>
  <c r="H164" i="358"/>
  <c r="G164" i="358"/>
  <c r="F164" i="358"/>
  <c r="E164" i="358"/>
  <c r="M163" i="358"/>
  <c r="L163" i="358"/>
  <c r="M162" i="358"/>
  <c r="L162" i="358"/>
  <c r="M161" i="358"/>
  <c r="L161" i="358"/>
  <c r="L158" i="358"/>
  <c r="K158" i="358"/>
  <c r="J158" i="358"/>
  <c r="I158" i="358"/>
  <c r="H158" i="358"/>
  <c r="G158" i="358"/>
  <c r="F158" i="358"/>
  <c r="E158" i="358"/>
  <c r="M157" i="358"/>
  <c r="L157" i="358"/>
  <c r="M154" i="358"/>
  <c r="L154" i="358"/>
  <c r="K154" i="358"/>
  <c r="J154" i="358"/>
  <c r="I154" i="358"/>
  <c r="H154" i="358"/>
  <c r="G154" i="358"/>
  <c r="E154" i="358"/>
  <c r="M153" i="358"/>
  <c r="L153" i="358"/>
  <c r="M152" i="358"/>
  <c r="L152" i="358"/>
  <c r="M149" i="358"/>
  <c r="L149" i="358"/>
  <c r="K149" i="358"/>
  <c r="J149" i="358"/>
  <c r="I149" i="358"/>
  <c r="H149" i="358"/>
  <c r="G149" i="358"/>
  <c r="E149" i="358"/>
  <c r="M148" i="358"/>
  <c r="L148" i="358"/>
  <c r="M147" i="358"/>
  <c r="L147" i="358"/>
  <c r="M146" i="358"/>
  <c r="L146" i="358"/>
  <c r="M145" i="358"/>
  <c r="L145" i="358"/>
  <c r="M142" i="358"/>
  <c r="L142" i="358"/>
  <c r="K142" i="358"/>
  <c r="J142" i="358"/>
  <c r="I142" i="358"/>
  <c r="H142" i="358"/>
  <c r="G142" i="358"/>
  <c r="E142" i="358"/>
  <c r="M141" i="358"/>
  <c r="L141" i="358"/>
  <c r="M140" i="358"/>
  <c r="L140" i="358"/>
  <c r="M139" i="358"/>
  <c r="L139" i="358"/>
  <c r="M138" i="358"/>
  <c r="M137" i="358"/>
  <c r="L137" i="358"/>
  <c r="M134" i="358"/>
  <c r="L134" i="358"/>
  <c r="K134" i="358"/>
  <c r="J134" i="358"/>
  <c r="I134" i="358"/>
  <c r="H134" i="358"/>
  <c r="G134" i="358"/>
  <c r="F134" i="358"/>
  <c r="E134" i="358"/>
  <c r="M133" i="358"/>
  <c r="L133" i="358"/>
  <c r="M130" i="358"/>
  <c r="L130" i="358"/>
  <c r="K130" i="358"/>
  <c r="J130" i="358"/>
  <c r="I130" i="358"/>
  <c r="H130" i="358"/>
  <c r="G130" i="358"/>
  <c r="E130" i="358"/>
  <c r="M129" i="358"/>
  <c r="L129" i="358"/>
  <c r="M126" i="358"/>
  <c r="L126" i="358"/>
  <c r="K126" i="358"/>
  <c r="J126" i="358"/>
  <c r="I126" i="358"/>
  <c r="H126" i="358"/>
  <c r="G126" i="358"/>
  <c r="F126" i="358"/>
  <c r="E126" i="358"/>
  <c r="M125" i="358"/>
  <c r="L125" i="358"/>
  <c r="M124" i="358"/>
  <c r="M123" i="358"/>
  <c r="L123" i="358"/>
  <c r="M122" i="358"/>
  <c r="L122" i="358"/>
  <c r="M121" i="358"/>
  <c r="L121" i="358"/>
  <c r="M118" i="358"/>
  <c r="L118" i="358"/>
  <c r="K118" i="358"/>
  <c r="J118" i="358"/>
  <c r="I118" i="358"/>
  <c r="H118" i="358"/>
  <c r="G118" i="358"/>
  <c r="E118" i="358"/>
  <c r="M117" i="358"/>
  <c r="L117" i="358"/>
  <c r="M114" i="358"/>
  <c r="L114" i="358"/>
  <c r="K114" i="358"/>
  <c r="J114" i="358"/>
  <c r="I114" i="358"/>
  <c r="H114" i="358"/>
  <c r="G114" i="358"/>
  <c r="E114" i="358"/>
  <c r="M113" i="358"/>
  <c r="L113" i="358"/>
  <c r="M112" i="358"/>
  <c r="L112" i="358"/>
  <c r="M111" i="358"/>
  <c r="L111" i="358"/>
  <c r="M108" i="358"/>
  <c r="L108" i="358"/>
  <c r="K108" i="358"/>
  <c r="J108" i="358"/>
  <c r="I108" i="358"/>
  <c r="H108" i="358"/>
  <c r="G108" i="358"/>
  <c r="E108" i="358"/>
  <c r="M106" i="358"/>
  <c r="L106" i="358"/>
  <c r="M103" i="358"/>
  <c r="L103" i="358"/>
  <c r="K103" i="358"/>
  <c r="J103" i="358"/>
  <c r="I103" i="358"/>
  <c r="H103" i="358"/>
  <c r="G103" i="358"/>
  <c r="E103" i="358"/>
  <c r="M102" i="358"/>
  <c r="L102" i="358"/>
  <c r="M101" i="358"/>
  <c r="L101" i="358"/>
  <c r="M98" i="358"/>
  <c r="L98" i="358"/>
  <c r="K98" i="358"/>
  <c r="J98" i="358"/>
  <c r="I98" i="358"/>
  <c r="H98" i="358"/>
  <c r="G98" i="358"/>
  <c r="F98" i="358"/>
  <c r="E98" i="358"/>
  <c r="M97" i="358"/>
  <c r="L97" i="358"/>
  <c r="M94" i="358"/>
  <c r="L94" i="358"/>
  <c r="K94" i="358"/>
  <c r="J94" i="358"/>
  <c r="I94" i="358"/>
  <c r="H94" i="358"/>
  <c r="G94" i="358"/>
  <c r="E94" i="358"/>
  <c r="M93" i="358"/>
  <c r="L93" i="358"/>
  <c r="M92" i="358"/>
  <c r="L92" i="358"/>
  <c r="M91" i="358"/>
  <c r="L91" i="358"/>
  <c r="M90" i="358"/>
  <c r="L90" i="358"/>
  <c r="M89" i="358"/>
  <c r="L89" i="358"/>
  <c r="M88" i="358"/>
  <c r="L88" i="358"/>
  <c r="M87" i="358"/>
  <c r="L87" i="358"/>
  <c r="M86" i="358"/>
  <c r="L86" i="358"/>
  <c r="M85" i="358"/>
  <c r="L85" i="358"/>
  <c r="M84" i="358"/>
  <c r="L84" i="358"/>
  <c r="M81" i="358"/>
  <c r="L81" i="358"/>
  <c r="K81" i="358"/>
  <c r="J81" i="358"/>
  <c r="I81" i="358"/>
  <c r="H81" i="358"/>
  <c r="G81" i="358"/>
  <c r="E81" i="358"/>
  <c r="M80" i="358"/>
  <c r="L80" i="358"/>
  <c r="M79" i="358"/>
  <c r="L79" i="358"/>
  <c r="M78" i="358"/>
  <c r="L78" i="358"/>
  <c r="M77" i="358"/>
  <c r="L77" i="358"/>
  <c r="M76" i="358"/>
  <c r="L76" i="358"/>
  <c r="M75" i="358"/>
  <c r="L75" i="358"/>
  <c r="M74" i="358"/>
  <c r="L74" i="358"/>
  <c r="M73" i="358"/>
  <c r="L73" i="358"/>
  <c r="M72" i="358"/>
  <c r="L72" i="358"/>
  <c r="M71" i="358"/>
  <c r="L71" i="358"/>
  <c r="M70" i="358"/>
  <c r="L70" i="358"/>
  <c r="M69" i="358"/>
  <c r="L69" i="358"/>
  <c r="M68" i="358"/>
  <c r="L68" i="358"/>
  <c r="M67" i="358"/>
  <c r="L67" i="358"/>
  <c r="M66" i="358"/>
  <c r="L66" i="358"/>
  <c r="M63" i="358"/>
  <c r="L63" i="358"/>
  <c r="K63" i="358"/>
  <c r="J63" i="358"/>
  <c r="I63" i="358"/>
  <c r="H63" i="358"/>
  <c r="G63" i="358"/>
  <c r="E63" i="358"/>
  <c r="M62" i="358"/>
  <c r="L62" i="358"/>
  <c r="M61" i="358"/>
  <c r="L61" i="358"/>
  <c r="M60" i="358"/>
  <c r="L60" i="358"/>
  <c r="M57" i="358"/>
  <c r="L57" i="358"/>
  <c r="K57" i="358"/>
  <c r="J57" i="358"/>
  <c r="I57" i="358"/>
  <c r="H57" i="358"/>
  <c r="G57" i="358"/>
  <c r="E57" i="358"/>
  <c r="M56" i="358"/>
  <c r="L56" i="358"/>
  <c r="M55" i="358"/>
  <c r="L55" i="358"/>
  <c r="M54" i="358"/>
  <c r="L54" i="358"/>
  <c r="M53" i="358"/>
  <c r="L53" i="358"/>
  <c r="M52" i="358"/>
  <c r="L52" i="358"/>
  <c r="M51" i="358"/>
  <c r="L51" i="358"/>
  <c r="M48" i="358"/>
  <c r="L48" i="358"/>
  <c r="K48" i="358"/>
  <c r="J48" i="358"/>
  <c r="I48" i="358"/>
  <c r="H48" i="358"/>
  <c r="G48" i="358"/>
  <c r="F48" i="358"/>
  <c r="E48" i="358"/>
  <c r="M47" i="358"/>
  <c r="L47" i="358"/>
  <c r="M46" i="358"/>
  <c r="L46" i="358"/>
  <c r="M43" i="358"/>
  <c r="L43" i="358"/>
  <c r="K43" i="358"/>
  <c r="J43" i="358"/>
  <c r="I43" i="358"/>
  <c r="H43" i="358"/>
  <c r="F43" i="358"/>
  <c r="E43" i="358"/>
  <c r="M42" i="358"/>
  <c r="L42" i="358"/>
  <c r="M39" i="358"/>
  <c r="L39" i="358"/>
  <c r="K39" i="358"/>
  <c r="J39" i="358"/>
  <c r="I39" i="358"/>
  <c r="H39" i="358"/>
  <c r="G39" i="358"/>
  <c r="E39" i="358"/>
  <c r="M38" i="358"/>
  <c r="L38" i="358"/>
  <c r="M37" i="358"/>
  <c r="L37" i="358"/>
  <c r="M36" i="358"/>
  <c r="L36" i="358"/>
  <c r="M35" i="358"/>
  <c r="L35" i="358"/>
  <c r="M32" i="358"/>
  <c r="L32" i="358"/>
  <c r="K32" i="358"/>
  <c r="J32" i="358"/>
  <c r="I32" i="358"/>
  <c r="H32" i="358"/>
  <c r="G32" i="358"/>
  <c r="E32" i="358"/>
  <c r="M31" i="358"/>
  <c r="L31" i="358"/>
  <c r="M30" i="358"/>
  <c r="L30" i="358"/>
  <c r="M29" i="358"/>
  <c r="L29" i="358"/>
  <c r="M28" i="358"/>
  <c r="L28" i="358"/>
  <c r="M25" i="358"/>
  <c r="L25" i="358"/>
  <c r="K25" i="358"/>
  <c r="J25" i="358"/>
  <c r="I25" i="358"/>
  <c r="H25" i="358"/>
  <c r="G25" i="358"/>
  <c r="F25" i="358"/>
  <c r="E25" i="358"/>
  <c r="M24" i="358"/>
  <c r="L24" i="358"/>
  <c r="M23" i="358"/>
  <c r="L23" i="358"/>
  <c r="M22" i="358"/>
  <c r="L22" i="358"/>
  <c r="M21" i="358"/>
  <c r="L21" i="358"/>
  <c r="M20" i="358"/>
  <c r="L20" i="358"/>
  <c r="M47" i="356"/>
  <c r="L47" i="356"/>
  <c r="K47" i="356"/>
  <c r="J47" i="356"/>
  <c r="I47" i="356"/>
  <c r="H47" i="356"/>
  <c r="G47" i="356"/>
  <c r="F47" i="356"/>
  <c r="E47" i="356"/>
  <c r="C47" i="356"/>
  <c r="M45" i="356"/>
  <c r="L45" i="356"/>
  <c r="K45" i="356"/>
  <c r="J45" i="356"/>
  <c r="I45" i="356"/>
  <c r="H45" i="356"/>
  <c r="G45" i="356"/>
  <c r="F45" i="356"/>
  <c r="E45" i="356"/>
  <c r="L44" i="356"/>
  <c r="M40" i="356"/>
  <c r="L40" i="356"/>
  <c r="K40" i="356"/>
  <c r="J40" i="356"/>
  <c r="I40" i="356"/>
  <c r="H40" i="356"/>
  <c r="G40" i="356"/>
  <c r="F40" i="356"/>
  <c r="E40" i="356"/>
  <c r="L39" i="356"/>
  <c r="L38" i="356"/>
  <c r="L37" i="356"/>
  <c r="L36" i="356"/>
  <c r="L35" i="356"/>
  <c r="L34" i="356"/>
  <c r="L33" i="356"/>
  <c r="L32" i="356"/>
  <c r="L31" i="356"/>
  <c r="L30" i="356"/>
  <c r="L29" i="356"/>
  <c r="L28" i="356"/>
  <c r="L27" i="356"/>
  <c r="L26" i="356"/>
  <c r="L25" i="356"/>
  <c r="L24" i="356"/>
  <c r="L23" i="356"/>
  <c r="L22" i="356"/>
  <c r="L21" i="356"/>
  <c r="L20" i="356"/>
  <c r="L19" i="356"/>
  <c r="L18" i="356"/>
  <c r="L17" i="356"/>
  <c r="M16" i="356"/>
  <c r="M41" i="355"/>
  <c r="L41" i="355"/>
  <c r="J41" i="355"/>
  <c r="I41" i="355"/>
  <c r="H41" i="355"/>
  <c r="G41" i="355"/>
  <c r="E41" i="355"/>
  <c r="D41" i="355"/>
  <c r="M39" i="355"/>
  <c r="M38" i="355"/>
  <c r="M32" i="355"/>
  <c r="L32" i="355"/>
  <c r="M31" i="355"/>
  <c r="L31" i="355"/>
  <c r="M28" i="355"/>
  <c r="L28" i="355"/>
  <c r="M27" i="355"/>
  <c r="L27" i="355"/>
  <c r="M24" i="355"/>
  <c r="L24" i="355"/>
  <c r="K24" i="355"/>
  <c r="J24" i="355"/>
  <c r="I24" i="355"/>
  <c r="H24" i="355"/>
  <c r="G24" i="355"/>
  <c r="E24" i="355"/>
  <c r="M23" i="355"/>
  <c r="L23" i="355"/>
  <c r="M20" i="355"/>
  <c r="L20" i="355"/>
  <c r="K20" i="355"/>
  <c r="J20" i="355"/>
  <c r="I20" i="355"/>
  <c r="H20" i="355"/>
  <c r="G20" i="355"/>
  <c r="F20" i="355"/>
  <c r="E20" i="355"/>
  <c r="M19" i="355"/>
  <c r="L19" i="355"/>
  <c r="M16" i="355"/>
  <c r="L16" i="355"/>
  <c r="K16" i="355"/>
  <c r="J16" i="355"/>
  <c r="I16" i="355"/>
  <c r="H16" i="355"/>
  <c r="G16" i="355"/>
  <c r="F16" i="355"/>
  <c r="E16" i="355"/>
  <c r="M15" i="355"/>
  <c r="L15" i="355"/>
  <c r="M22" i="354"/>
  <c r="L22" i="354"/>
  <c r="J22" i="354"/>
  <c r="I22" i="354"/>
  <c r="H22" i="354"/>
  <c r="G22" i="354"/>
  <c r="E22" i="354"/>
  <c r="D22" i="354"/>
  <c r="M19" i="354"/>
  <c r="L19" i="354"/>
  <c r="J19" i="354"/>
  <c r="I19" i="354"/>
  <c r="H19" i="354"/>
  <c r="G19" i="354"/>
  <c r="E19" i="354"/>
  <c r="M18" i="354"/>
  <c r="L18" i="354"/>
  <c r="M15" i="354"/>
  <c r="L15" i="354"/>
  <c r="J15" i="354"/>
  <c r="I15" i="354"/>
  <c r="H15" i="354"/>
  <c r="G15" i="354"/>
  <c r="E15" i="354"/>
  <c r="M14" i="354"/>
  <c r="L14" i="354"/>
  <c r="P174" i="357"/>
  <c r="O174" i="357"/>
  <c r="N174" i="357"/>
  <c r="M174" i="357"/>
  <c r="L174" i="357"/>
  <c r="K174" i="357"/>
  <c r="J174" i="357"/>
  <c r="H174" i="357"/>
  <c r="D174" i="357"/>
  <c r="P172" i="357"/>
  <c r="O172" i="357"/>
  <c r="N172" i="357"/>
  <c r="M172" i="357"/>
  <c r="L172" i="357"/>
  <c r="K172" i="357"/>
  <c r="J172" i="357"/>
  <c r="H172" i="357"/>
  <c r="P171" i="357"/>
  <c r="O171" i="357"/>
  <c r="N171" i="357"/>
  <c r="M171" i="357"/>
  <c r="L171" i="357"/>
  <c r="K171" i="357"/>
  <c r="J171" i="357"/>
  <c r="H171" i="357"/>
  <c r="P170" i="357"/>
  <c r="O170" i="357"/>
  <c r="P169" i="357"/>
  <c r="O169" i="357"/>
  <c r="P168" i="357"/>
  <c r="O168" i="357"/>
  <c r="P167" i="357"/>
  <c r="O167" i="357"/>
  <c r="P166" i="357"/>
  <c r="O166" i="357"/>
  <c r="P165" i="357"/>
  <c r="O165" i="357"/>
  <c r="P164" i="357"/>
  <c r="O164" i="357"/>
  <c r="P163" i="357"/>
  <c r="O163" i="357"/>
  <c r="P160" i="357"/>
  <c r="O160" i="357"/>
  <c r="N160" i="357"/>
  <c r="M160" i="357"/>
  <c r="L160" i="357"/>
  <c r="K160" i="357"/>
  <c r="J160" i="357"/>
  <c r="H160" i="357"/>
  <c r="P159" i="357"/>
  <c r="O159" i="357"/>
  <c r="P158" i="357"/>
  <c r="O158" i="357"/>
  <c r="P157" i="357"/>
  <c r="O157" i="357"/>
  <c r="P156" i="357"/>
  <c r="O156" i="357"/>
  <c r="P155" i="357"/>
  <c r="O155" i="357"/>
  <c r="P154" i="357"/>
  <c r="O154" i="357"/>
  <c r="P153" i="357"/>
  <c r="O153" i="357"/>
  <c r="P152" i="357"/>
  <c r="O152" i="357"/>
  <c r="P151" i="357"/>
  <c r="O151" i="357"/>
  <c r="P148" i="357"/>
  <c r="O148" i="357"/>
  <c r="N148" i="357"/>
  <c r="M148" i="357"/>
  <c r="L148" i="357"/>
  <c r="K148" i="357"/>
  <c r="J148" i="357"/>
  <c r="H148" i="357"/>
  <c r="P147" i="357"/>
  <c r="O147" i="357"/>
  <c r="P146" i="357"/>
  <c r="O146" i="357"/>
  <c r="P145" i="357"/>
  <c r="O145" i="357"/>
  <c r="P144" i="357"/>
  <c r="O144" i="357"/>
  <c r="P143" i="357"/>
  <c r="O143" i="357"/>
  <c r="P142" i="357"/>
  <c r="O142" i="357"/>
  <c r="P141" i="357"/>
  <c r="O141" i="357"/>
  <c r="P138" i="357"/>
  <c r="O138" i="357"/>
  <c r="N138" i="357"/>
  <c r="M138" i="357"/>
  <c r="L138" i="357"/>
  <c r="K138" i="357"/>
  <c r="J138" i="357"/>
  <c r="H138" i="357"/>
  <c r="P137" i="357"/>
  <c r="O137" i="357"/>
  <c r="P136" i="357"/>
  <c r="O136" i="357"/>
  <c r="P135" i="357"/>
  <c r="O135" i="357"/>
  <c r="P134" i="357"/>
  <c r="O134" i="357"/>
  <c r="P133" i="357"/>
  <c r="O133" i="357"/>
  <c r="P132" i="357"/>
  <c r="O132" i="357"/>
  <c r="P131" i="357"/>
  <c r="O131" i="357"/>
  <c r="P130" i="357"/>
  <c r="O130" i="357"/>
  <c r="P129" i="357"/>
  <c r="O129" i="357"/>
  <c r="P128" i="357"/>
  <c r="O128" i="357"/>
  <c r="P124" i="357"/>
  <c r="O124" i="357"/>
  <c r="N124" i="357"/>
  <c r="M124" i="357"/>
  <c r="L124" i="357"/>
  <c r="K124" i="357"/>
  <c r="J124" i="357"/>
  <c r="H124" i="357"/>
  <c r="P123" i="357"/>
  <c r="O123" i="357"/>
  <c r="P120" i="357"/>
  <c r="O120" i="357"/>
  <c r="N120" i="357"/>
  <c r="M120" i="357"/>
  <c r="L120" i="357"/>
  <c r="K120" i="357"/>
  <c r="J120" i="357"/>
  <c r="I120" i="357"/>
  <c r="H120" i="357"/>
  <c r="P119" i="357"/>
  <c r="O119" i="357"/>
  <c r="P118" i="357"/>
  <c r="O118" i="357"/>
  <c r="P117" i="357"/>
  <c r="O117" i="357"/>
  <c r="P116" i="357"/>
  <c r="O116" i="357"/>
  <c r="P115" i="357"/>
  <c r="O115" i="357"/>
  <c r="P114" i="357"/>
  <c r="O114" i="357"/>
  <c r="P113" i="357"/>
  <c r="O113" i="357"/>
  <c r="P110" i="357"/>
  <c r="O110" i="357"/>
  <c r="N110" i="357"/>
  <c r="P109" i="357"/>
  <c r="O109" i="357"/>
  <c r="P106" i="357"/>
  <c r="O106" i="357"/>
  <c r="N106" i="357"/>
  <c r="M106" i="357"/>
  <c r="L106" i="357"/>
  <c r="K106" i="357"/>
  <c r="J106" i="357"/>
  <c r="I106" i="357"/>
  <c r="H106" i="357"/>
  <c r="P105" i="357"/>
  <c r="O105" i="357"/>
  <c r="P104" i="357"/>
  <c r="O104" i="357"/>
  <c r="P103" i="357"/>
  <c r="O103" i="357"/>
  <c r="P100" i="357"/>
  <c r="O100" i="357"/>
  <c r="N100" i="357"/>
  <c r="M100" i="357"/>
  <c r="L100" i="357"/>
  <c r="K100" i="357"/>
  <c r="J100" i="357"/>
  <c r="I100" i="357"/>
  <c r="H100" i="357"/>
  <c r="P99" i="357"/>
  <c r="O99" i="357"/>
  <c r="P96" i="357"/>
  <c r="O96" i="357"/>
  <c r="N96" i="357"/>
  <c r="M96" i="357"/>
  <c r="L96" i="357"/>
  <c r="K96" i="357"/>
  <c r="J96" i="357"/>
  <c r="H96" i="357"/>
  <c r="P95" i="357"/>
  <c r="O95" i="357"/>
  <c r="P94" i="357"/>
  <c r="O94" i="357"/>
  <c r="P93" i="357"/>
  <c r="O93" i="357"/>
  <c r="P92" i="357"/>
  <c r="O92" i="357"/>
  <c r="P91" i="357"/>
  <c r="O91" i="357"/>
  <c r="P90" i="357"/>
  <c r="P87" i="357"/>
  <c r="O87" i="357"/>
  <c r="N87" i="357"/>
  <c r="M87" i="357"/>
  <c r="L87" i="357"/>
  <c r="K87" i="357"/>
  <c r="J87" i="357"/>
  <c r="H87" i="357"/>
  <c r="P85" i="357"/>
  <c r="O85" i="357"/>
  <c r="P84" i="357"/>
  <c r="O84" i="357"/>
  <c r="P83" i="357"/>
  <c r="O83" i="357"/>
  <c r="P82" i="357"/>
  <c r="O82" i="357"/>
  <c r="P81" i="357"/>
  <c r="O81" i="357"/>
  <c r="P80" i="357"/>
  <c r="O80" i="357"/>
  <c r="P77" i="357"/>
  <c r="O77" i="357"/>
  <c r="P76" i="357"/>
  <c r="O76" i="357"/>
  <c r="P73" i="357"/>
  <c r="O73" i="357"/>
  <c r="N73" i="357"/>
  <c r="M73" i="357"/>
  <c r="L73" i="357"/>
  <c r="K73" i="357"/>
  <c r="J73" i="357"/>
  <c r="H73" i="357"/>
  <c r="P72" i="357"/>
  <c r="O72" i="357"/>
  <c r="P71" i="357"/>
  <c r="P70" i="357"/>
  <c r="O70" i="357"/>
  <c r="P69" i="357"/>
  <c r="O69" i="357"/>
  <c r="P66" i="357"/>
  <c r="O66" i="357"/>
  <c r="N66" i="357"/>
  <c r="M66" i="357"/>
  <c r="L66" i="357"/>
  <c r="K66" i="357"/>
  <c r="J66" i="357"/>
  <c r="I66" i="357"/>
  <c r="H66" i="357"/>
  <c r="P65" i="357"/>
  <c r="O65" i="357"/>
  <c r="P63" i="357"/>
  <c r="O63" i="357"/>
  <c r="P62" i="357"/>
  <c r="O62" i="357"/>
  <c r="P59" i="357"/>
  <c r="O59" i="357"/>
  <c r="N59" i="357"/>
  <c r="M59" i="357"/>
  <c r="L59" i="357"/>
  <c r="K59" i="357"/>
  <c r="J59" i="357"/>
  <c r="I59" i="357"/>
  <c r="H59" i="357"/>
  <c r="P58" i="357"/>
  <c r="O58" i="357"/>
  <c r="P57" i="357"/>
  <c r="O57" i="357"/>
  <c r="P55" i="357"/>
  <c r="O55" i="357"/>
  <c r="P54" i="357"/>
  <c r="O54" i="357"/>
  <c r="P47" i="357"/>
  <c r="O47" i="357"/>
  <c r="P46" i="357"/>
  <c r="O46" i="357"/>
  <c r="P43" i="357"/>
  <c r="O43" i="357"/>
  <c r="N43" i="357"/>
  <c r="M43" i="357"/>
  <c r="L43" i="357"/>
  <c r="K43" i="357"/>
  <c r="J43" i="357"/>
  <c r="H43" i="357"/>
  <c r="P42" i="357"/>
  <c r="O42" i="357"/>
  <c r="P41" i="357"/>
  <c r="O41" i="357"/>
  <c r="P38" i="357"/>
  <c r="O38" i="357"/>
  <c r="N38" i="357"/>
  <c r="M38" i="357"/>
  <c r="L38" i="357"/>
  <c r="K38" i="357"/>
  <c r="J38" i="357"/>
  <c r="H38" i="357"/>
  <c r="P37" i="357"/>
  <c r="O37" i="357"/>
  <c r="P36" i="357"/>
  <c r="O36" i="357"/>
  <c r="P33" i="357"/>
  <c r="P32" i="357"/>
  <c r="O32" i="357"/>
  <c r="P29" i="357"/>
  <c r="O29" i="357"/>
  <c r="N29" i="357"/>
  <c r="M29" i="357"/>
  <c r="L29" i="357"/>
  <c r="K29" i="357"/>
  <c r="J29" i="357"/>
  <c r="H29" i="357"/>
  <c r="P28" i="357"/>
  <c r="O28" i="357"/>
  <c r="P27" i="357"/>
  <c r="O27" i="357"/>
  <c r="P24" i="357"/>
  <c r="O24" i="357"/>
  <c r="P23" i="357"/>
  <c r="O23" i="357"/>
  <c r="P20" i="357"/>
  <c r="O20" i="357"/>
  <c r="N20" i="357"/>
  <c r="M20" i="357"/>
  <c r="L20" i="357"/>
  <c r="K20" i="357"/>
  <c r="J20" i="357"/>
  <c r="I20" i="357"/>
  <c r="H20" i="357"/>
  <c r="P19" i="357"/>
  <c r="O19" i="357"/>
  <c r="P16" i="357"/>
  <c r="O16" i="357"/>
  <c r="N16" i="357"/>
  <c r="M16" i="357"/>
  <c r="L16" i="357"/>
  <c r="K16" i="357"/>
  <c r="J16" i="357"/>
  <c r="H16" i="357"/>
  <c r="P15" i="357"/>
  <c r="O15" i="357"/>
  <c r="P14" i="357"/>
  <c r="M245" i="352"/>
  <c r="L245" i="352"/>
  <c r="K245" i="352"/>
  <c r="J245" i="352"/>
  <c r="I245" i="352"/>
  <c r="H245" i="352"/>
  <c r="G245" i="352"/>
  <c r="E245" i="352"/>
  <c r="C245" i="352"/>
  <c r="M243" i="352"/>
  <c r="L243" i="352"/>
  <c r="K243" i="352"/>
  <c r="J243" i="352"/>
  <c r="I243" i="352"/>
  <c r="H243" i="352"/>
  <c r="G243" i="352"/>
  <c r="E243" i="352"/>
  <c r="M242" i="352"/>
  <c r="L242" i="352"/>
  <c r="K242" i="352"/>
  <c r="J242" i="352"/>
  <c r="I242" i="352"/>
  <c r="H242" i="352"/>
  <c r="G242" i="352"/>
  <c r="E242" i="352"/>
  <c r="M241" i="352"/>
  <c r="L241" i="352"/>
  <c r="M240" i="352"/>
  <c r="L240" i="352"/>
  <c r="M239" i="352"/>
  <c r="L239" i="352"/>
  <c r="M238" i="352"/>
  <c r="M237" i="352"/>
  <c r="L237" i="352"/>
  <c r="M236" i="352"/>
  <c r="L236" i="352"/>
  <c r="M233" i="352"/>
  <c r="L233" i="352"/>
  <c r="K233" i="352"/>
  <c r="J233" i="352"/>
  <c r="I233" i="352"/>
  <c r="H233" i="352"/>
  <c r="G233" i="352"/>
  <c r="E233" i="352"/>
  <c r="M232" i="352"/>
  <c r="M231" i="352"/>
  <c r="M230" i="352"/>
  <c r="L230" i="352"/>
  <c r="M229" i="352"/>
  <c r="L229" i="352"/>
  <c r="M227" i="352"/>
  <c r="L227" i="352"/>
  <c r="M226" i="352"/>
  <c r="L226" i="352"/>
  <c r="M223" i="352"/>
  <c r="L223" i="352"/>
  <c r="K223" i="352"/>
  <c r="J223" i="352"/>
  <c r="I223" i="352"/>
  <c r="H223" i="352"/>
  <c r="G223" i="352"/>
  <c r="E223" i="352"/>
  <c r="M222" i="352"/>
  <c r="M221" i="352"/>
  <c r="L221" i="352"/>
  <c r="M220" i="352"/>
  <c r="L220" i="352"/>
  <c r="M219" i="352"/>
  <c r="L219" i="352"/>
  <c r="M217" i="352"/>
  <c r="L217" i="352"/>
  <c r="M216" i="352"/>
  <c r="L216" i="352"/>
  <c r="M215" i="352"/>
  <c r="L215" i="352"/>
  <c r="M214" i="352"/>
  <c r="L214" i="352"/>
  <c r="M211" i="352"/>
  <c r="L211" i="352"/>
  <c r="K211" i="352"/>
  <c r="J211" i="352"/>
  <c r="I211" i="352"/>
  <c r="H211" i="352"/>
  <c r="G211" i="352"/>
  <c r="E211" i="352"/>
  <c r="M210" i="352"/>
  <c r="M209" i="352"/>
  <c r="L209" i="352"/>
  <c r="M208" i="352"/>
  <c r="L208" i="352"/>
  <c r="M207" i="352"/>
  <c r="L207" i="352"/>
  <c r="M206" i="352"/>
  <c r="L206" i="352"/>
  <c r="M205" i="352"/>
  <c r="L205" i="352"/>
  <c r="M203" i="352"/>
  <c r="L203" i="352"/>
  <c r="M202" i="352"/>
  <c r="L202" i="352"/>
  <c r="M201" i="352"/>
  <c r="L201" i="352"/>
  <c r="M200" i="352"/>
  <c r="M199" i="352"/>
  <c r="L199" i="352"/>
  <c r="M198" i="352"/>
  <c r="L198" i="352"/>
  <c r="M197" i="352"/>
  <c r="L197" i="352"/>
  <c r="M193" i="352"/>
  <c r="L193" i="352"/>
  <c r="K193" i="352"/>
  <c r="J193" i="352"/>
  <c r="I193" i="352"/>
  <c r="H193" i="352"/>
  <c r="G193" i="352"/>
  <c r="E193" i="352"/>
  <c r="M190" i="352"/>
  <c r="L190" i="352"/>
  <c r="M189" i="352"/>
  <c r="L189" i="352"/>
  <c r="M188" i="352"/>
  <c r="L188" i="352"/>
  <c r="M185" i="352"/>
  <c r="L185" i="352"/>
  <c r="K185" i="352"/>
  <c r="J185" i="352"/>
  <c r="I185" i="352"/>
  <c r="H185" i="352"/>
  <c r="G185" i="352"/>
  <c r="E185" i="352"/>
  <c r="M184" i="352"/>
  <c r="L184" i="352"/>
  <c r="M183" i="352"/>
  <c r="L183" i="352"/>
  <c r="M182" i="352"/>
  <c r="L182" i="352"/>
  <c r="M181" i="352"/>
  <c r="L181" i="352"/>
  <c r="M180" i="352"/>
  <c r="L180" i="352"/>
  <c r="M173" i="352"/>
  <c r="L173" i="352"/>
  <c r="K173" i="352"/>
  <c r="J173" i="352"/>
  <c r="I173" i="352"/>
  <c r="H173" i="352"/>
  <c r="G173" i="352"/>
  <c r="F173" i="352"/>
  <c r="E173" i="352"/>
  <c r="M172" i="352"/>
  <c r="L172" i="352"/>
  <c r="M171" i="352"/>
  <c r="L171" i="352"/>
  <c r="M168" i="352"/>
  <c r="L168" i="352"/>
  <c r="K168" i="352"/>
  <c r="J168" i="352"/>
  <c r="I168" i="352"/>
  <c r="H168" i="352"/>
  <c r="G168" i="352"/>
  <c r="E168" i="352"/>
  <c r="M167" i="352"/>
  <c r="L167" i="352"/>
  <c r="M164" i="352"/>
  <c r="L164" i="352"/>
  <c r="K164" i="352"/>
  <c r="J164" i="352"/>
  <c r="I164" i="352"/>
  <c r="H164" i="352"/>
  <c r="G164" i="352"/>
  <c r="F164" i="352"/>
  <c r="E164" i="352"/>
  <c r="M163" i="352"/>
  <c r="L163" i="352"/>
  <c r="M162" i="352"/>
  <c r="L162" i="352"/>
  <c r="M161" i="352"/>
  <c r="L161" i="352"/>
  <c r="L158" i="352"/>
  <c r="K158" i="352"/>
  <c r="J158" i="352"/>
  <c r="I158" i="352"/>
  <c r="H158" i="352"/>
  <c r="G158" i="352"/>
  <c r="F158" i="352"/>
  <c r="E158" i="352"/>
  <c r="M157" i="352"/>
  <c r="L157" i="352"/>
  <c r="M154" i="352"/>
  <c r="L154" i="352"/>
  <c r="K154" i="352"/>
  <c r="J154" i="352"/>
  <c r="I154" i="352"/>
  <c r="H154" i="352"/>
  <c r="G154" i="352"/>
  <c r="E154" i="352"/>
  <c r="M153" i="352"/>
  <c r="L153" i="352"/>
  <c r="M152" i="352"/>
  <c r="L152" i="352"/>
  <c r="M149" i="352"/>
  <c r="L149" i="352"/>
  <c r="K149" i="352"/>
  <c r="J149" i="352"/>
  <c r="I149" i="352"/>
  <c r="H149" i="352"/>
  <c r="G149" i="352"/>
  <c r="E149" i="352"/>
  <c r="M148" i="352"/>
  <c r="L148" i="352"/>
  <c r="M147" i="352"/>
  <c r="L147" i="352"/>
  <c r="M146" i="352"/>
  <c r="L146" i="352"/>
  <c r="M145" i="352"/>
  <c r="L145" i="352"/>
  <c r="M142" i="352"/>
  <c r="L142" i="352"/>
  <c r="K142" i="352"/>
  <c r="J142" i="352"/>
  <c r="I142" i="352"/>
  <c r="H142" i="352"/>
  <c r="G142" i="352"/>
  <c r="E142" i="352"/>
  <c r="M141" i="352"/>
  <c r="L141" i="352"/>
  <c r="M140" i="352"/>
  <c r="L140" i="352"/>
  <c r="M139" i="352"/>
  <c r="L139" i="352"/>
  <c r="M138" i="352"/>
  <c r="M137" i="352"/>
  <c r="L137" i="352"/>
  <c r="M134" i="352"/>
  <c r="L134" i="352"/>
  <c r="K134" i="352"/>
  <c r="J134" i="352"/>
  <c r="I134" i="352"/>
  <c r="H134" i="352"/>
  <c r="G134" i="352"/>
  <c r="F134" i="352"/>
  <c r="E134" i="352"/>
  <c r="M133" i="352"/>
  <c r="L133" i="352"/>
  <c r="M130" i="352"/>
  <c r="L130" i="352"/>
  <c r="K130" i="352"/>
  <c r="J130" i="352"/>
  <c r="I130" i="352"/>
  <c r="H130" i="352"/>
  <c r="G130" i="352"/>
  <c r="E130" i="352"/>
  <c r="M129" i="352"/>
  <c r="L129" i="352"/>
  <c r="M126" i="352"/>
  <c r="L126" i="352"/>
  <c r="K126" i="352"/>
  <c r="J126" i="352"/>
  <c r="I126" i="352"/>
  <c r="H126" i="352"/>
  <c r="G126" i="352"/>
  <c r="F126" i="352"/>
  <c r="E126" i="352"/>
  <c r="M125" i="352"/>
  <c r="L125" i="352"/>
  <c r="M124" i="352"/>
  <c r="M123" i="352"/>
  <c r="L123" i="352"/>
  <c r="M122" i="352"/>
  <c r="L122" i="352"/>
  <c r="M121" i="352"/>
  <c r="L121" i="352"/>
  <c r="M118" i="352"/>
  <c r="L118" i="352"/>
  <c r="K118" i="352"/>
  <c r="J118" i="352"/>
  <c r="I118" i="352"/>
  <c r="H118" i="352"/>
  <c r="G118" i="352"/>
  <c r="E118" i="352"/>
  <c r="M117" i="352"/>
  <c r="L117" i="352"/>
  <c r="M114" i="352"/>
  <c r="L114" i="352"/>
  <c r="K114" i="352"/>
  <c r="J114" i="352"/>
  <c r="I114" i="352"/>
  <c r="H114" i="352"/>
  <c r="G114" i="352"/>
  <c r="E114" i="352"/>
  <c r="M113" i="352"/>
  <c r="L113" i="352"/>
  <c r="M112" i="352"/>
  <c r="L112" i="352"/>
  <c r="M111" i="352"/>
  <c r="L111" i="352"/>
  <c r="M108" i="352"/>
  <c r="L108" i="352"/>
  <c r="K108" i="352"/>
  <c r="J108" i="352"/>
  <c r="I108" i="352"/>
  <c r="H108" i="352"/>
  <c r="G108" i="352"/>
  <c r="E108" i="352"/>
  <c r="M106" i="352"/>
  <c r="L106" i="352"/>
  <c r="M103" i="352"/>
  <c r="L103" i="352"/>
  <c r="K103" i="352"/>
  <c r="J103" i="352"/>
  <c r="I103" i="352"/>
  <c r="H103" i="352"/>
  <c r="G103" i="352"/>
  <c r="E103" i="352"/>
  <c r="M102" i="352"/>
  <c r="L102" i="352"/>
  <c r="M101" i="352"/>
  <c r="L101" i="352"/>
  <c r="M98" i="352"/>
  <c r="L98" i="352"/>
  <c r="K98" i="352"/>
  <c r="J98" i="352"/>
  <c r="I98" i="352"/>
  <c r="H98" i="352"/>
  <c r="G98" i="352"/>
  <c r="F98" i="352"/>
  <c r="E98" i="352"/>
  <c r="M97" i="352"/>
  <c r="L97" i="352"/>
  <c r="M94" i="352"/>
  <c r="L94" i="352"/>
  <c r="K94" i="352"/>
  <c r="J94" i="352"/>
  <c r="I94" i="352"/>
  <c r="H94" i="352"/>
  <c r="G94" i="352"/>
  <c r="E94" i="352"/>
  <c r="M93" i="352"/>
  <c r="L93" i="352"/>
  <c r="M92" i="352"/>
  <c r="L92" i="352"/>
  <c r="M91" i="352"/>
  <c r="L91" i="352"/>
  <c r="M90" i="352"/>
  <c r="L90" i="352"/>
  <c r="M89" i="352"/>
  <c r="L89" i="352"/>
  <c r="M88" i="352"/>
  <c r="L88" i="352"/>
  <c r="M87" i="352"/>
  <c r="L87" i="352"/>
  <c r="M86" i="352"/>
  <c r="L86" i="352"/>
  <c r="M85" i="352"/>
  <c r="L85" i="352"/>
  <c r="M84" i="352"/>
  <c r="L84" i="352"/>
  <c r="M81" i="352"/>
  <c r="L81" i="352"/>
  <c r="K81" i="352"/>
  <c r="J81" i="352"/>
  <c r="I81" i="352"/>
  <c r="H81" i="352"/>
  <c r="G81" i="352"/>
  <c r="E81" i="352"/>
  <c r="M80" i="352"/>
  <c r="L80" i="352"/>
  <c r="M79" i="352"/>
  <c r="L79" i="352"/>
  <c r="M78" i="352"/>
  <c r="L78" i="352"/>
  <c r="M77" i="352"/>
  <c r="L77" i="352"/>
  <c r="M76" i="352"/>
  <c r="L76" i="352"/>
  <c r="M75" i="352"/>
  <c r="L75" i="352"/>
  <c r="M74" i="352"/>
  <c r="L74" i="352"/>
  <c r="M73" i="352"/>
  <c r="L73" i="352"/>
  <c r="M72" i="352"/>
  <c r="L72" i="352"/>
  <c r="M71" i="352"/>
  <c r="L71" i="352"/>
  <c r="M70" i="352"/>
  <c r="L70" i="352"/>
  <c r="M69" i="352"/>
  <c r="L69" i="352"/>
  <c r="M68" i="352"/>
  <c r="L68" i="352"/>
  <c r="M67" i="352"/>
  <c r="L67" i="352"/>
  <c r="M66" i="352"/>
  <c r="L66" i="352"/>
  <c r="M63" i="352"/>
  <c r="L63" i="352"/>
  <c r="K63" i="352"/>
  <c r="J63" i="352"/>
  <c r="I63" i="352"/>
  <c r="H63" i="352"/>
  <c r="G63" i="352"/>
  <c r="E63" i="352"/>
  <c r="M62" i="352"/>
  <c r="L62" i="352"/>
  <c r="M61" i="352"/>
  <c r="L61" i="352"/>
  <c r="M60" i="352"/>
  <c r="L60" i="352"/>
  <c r="M57" i="352"/>
  <c r="L57" i="352"/>
  <c r="K57" i="352"/>
  <c r="J57" i="352"/>
  <c r="I57" i="352"/>
  <c r="H57" i="352"/>
  <c r="G57" i="352"/>
  <c r="E57" i="352"/>
  <c r="M56" i="352"/>
  <c r="L56" i="352"/>
  <c r="M55" i="352"/>
  <c r="L55" i="352"/>
  <c r="M54" i="352"/>
  <c r="L54" i="352"/>
  <c r="M53" i="352"/>
  <c r="L53" i="352"/>
  <c r="M52" i="352"/>
  <c r="L52" i="352"/>
  <c r="M51" i="352"/>
  <c r="L51" i="352"/>
  <c r="M48" i="352"/>
  <c r="L48" i="352"/>
  <c r="K48" i="352"/>
  <c r="J48" i="352"/>
  <c r="I48" i="352"/>
  <c r="H48" i="352"/>
  <c r="G48" i="352"/>
  <c r="F48" i="352"/>
  <c r="E48" i="352"/>
  <c r="M47" i="352"/>
  <c r="L47" i="352"/>
  <c r="M46" i="352"/>
  <c r="L46" i="352"/>
  <c r="M43" i="352"/>
  <c r="L43" i="352"/>
  <c r="K43" i="352"/>
  <c r="J43" i="352"/>
  <c r="I43" i="352"/>
  <c r="H43" i="352"/>
  <c r="F43" i="352"/>
  <c r="E43" i="352"/>
  <c r="M42" i="352"/>
  <c r="L42" i="352"/>
  <c r="M39" i="352"/>
  <c r="L39" i="352"/>
  <c r="K39" i="352"/>
  <c r="J39" i="352"/>
  <c r="I39" i="352"/>
  <c r="H39" i="352"/>
  <c r="G39" i="352"/>
  <c r="E39" i="352"/>
  <c r="M38" i="352"/>
  <c r="L38" i="352"/>
  <c r="M37" i="352"/>
  <c r="L37" i="352"/>
  <c r="M36" i="352"/>
  <c r="L36" i="352"/>
  <c r="M35" i="352"/>
  <c r="L35" i="352"/>
  <c r="M32" i="352"/>
  <c r="L32" i="352"/>
  <c r="K32" i="352"/>
  <c r="J32" i="352"/>
  <c r="I32" i="352"/>
  <c r="H32" i="352"/>
  <c r="G32" i="352"/>
  <c r="E32" i="352"/>
  <c r="M31" i="352"/>
  <c r="L31" i="352"/>
  <c r="M30" i="352"/>
  <c r="L30" i="352"/>
  <c r="M29" i="352"/>
  <c r="L29" i="352"/>
  <c r="M28" i="352"/>
  <c r="L28" i="352"/>
  <c r="M25" i="352"/>
  <c r="L25" i="352"/>
  <c r="K25" i="352"/>
  <c r="J25" i="352"/>
  <c r="I25" i="352"/>
  <c r="H25" i="352"/>
  <c r="G25" i="352"/>
  <c r="F25" i="352"/>
  <c r="E25" i="352"/>
  <c r="M24" i="352"/>
  <c r="L24" i="352"/>
  <c r="M23" i="352"/>
  <c r="L23" i="352"/>
  <c r="M22" i="352"/>
  <c r="L22" i="352"/>
  <c r="M21" i="352"/>
  <c r="L21" i="352"/>
  <c r="M20" i="352"/>
  <c r="L20" i="352"/>
  <c r="M47" i="351"/>
  <c r="L47" i="351"/>
  <c r="K47" i="351"/>
  <c r="J47" i="351"/>
  <c r="I47" i="351"/>
  <c r="H47" i="351"/>
  <c r="G47" i="351"/>
  <c r="F47" i="351"/>
  <c r="E47" i="351"/>
  <c r="C47" i="351"/>
  <c r="M45" i="351"/>
  <c r="L45" i="351"/>
  <c r="K45" i="351"/>
  <c r="J45" i="351"/>
  <c r="I45" i="351"/>
  <c r="H45" i="351"/>
  <c r="G45" i="351"/>
  <c r="F45" i="351"/>
  <c r="E45" i="351"/>
  <c r="L44" i="351"/>
  <c r="M40" i="351"/>
  <c r="L40" i="351"/>
  <c r="K40" i="351"/>
  <c r="J40" i="351"/>
  <c r="I40" i="351"/>
  <c r="H40" i="351"/>
  <c r="G40" i="351"/>
  <c r="F40" i="351"/>
  <c r="E40" i="351"/>
  <c r="L39" i="351"/>
  <c r="L38" i="351"/>
  <c r="L37" i="351"/>
  <c r="L36" i="351"/>
  <c r="L35" i="351"/>
  <c r="L34" i="351"/>
  <c r="L33" i="351"/>
  <c r="L32" i="351"/>
  <c r="L31" i="351"/>
  <c r="L30" i="351"/>
  <c r="L29" i="351"/>
  <c r="L28" i="351"/>
  <c r="L27" i="351"/>
  <c r="L26" i="351"/>
  <c r="L25" i="351"/>
  <c r="L24" i="351"/>
  <c r="L23" i="351"/>
  <c r="L22" i="351"/>
  <c r="L21" i="351"/>
  <c r="L20" i="351"/>
  <c r="L19" i="351"/>
  <c r="L18" i="351"/>
  <c r="L17" i="351"/>
  <c r="M16" i="351"/>
  <c r="M41" i="350"/>
  <c r="L41" i="350"/>
  <c r="J41" i="350"/>
  <c r="I41" i="350"/>
  <c r="H41" i="350"/>
  <c r="G41" i="350"/>
  <c r="E41" i="350"/>
  <c r="D41" i="350"/>
  <c r="M39" i="350"/>
  <c r="M38" i="350"/>
  <c r="M32" i="350"/>
  <c r="L32" i="350"/>
  <c r="M31" i="350"/>
  <c r="L31" i="350"/>
  <c r="M28" i="350"/>
  <c r="L28" i="350"/>
  <c r="M27" i="350"/>
  <c r="L27" i="350"/>
  <c r="M24" i="350"/>
  <c r="L24" i="350"/>
  <c r="K24" i="350"/>
  <c r="J24" i="350"/>
  <c r="I24" i="350"/>
  <c r="H24" i="350"/>
  <c r="G24" i="350"/>
  <c r="E24" i="350"/>
  <c r="M23" i="350"/>
  <c r="L23" i="350"/>
  <c r="M20" i="350"/>
  <c r="L20" i="350"/>
  <c r="K20" i="350"/>
  <c r="J20" i="350"/>
  <c r="I20" i="350"/>
  <c r="H20" i="350"/>
  <c r="G20" i="350"/>
  <c r="F20" i="350"/>
  <c r="E20" i="350"/>
  <c r="M19" i="350"/>
  <c r="L19" i="350"/>
  <c r="M16" i="350"/>
  <c r="L16" i="350"/>
  <c r="K16" i="350"/>
  <c r="J16" i="350"/>
  <c r="I16" i="350"/>
  <c r="H16" i="350"/>
  <c r="G16" i="350"/>
  <c r="F16" i="350"/>
  <c r="E16" i="350"/>
  <c r="M15" i="350"/>
  <c r="L15" i="350"/>
  <c r="M22" i="349"/>
  <c r="L22" i="349"/>
  <c r="J22" i="349"/>
  <c r="I22" i="349"/>
  <c r="H22" i="349"/>
  <c r="G22" i="349"/>
  <c r="E22" i="349"/>
  <c r="D22" i="349"/>
  <c r="M19" i="349"/>
  <c r="L19" i="349"/>
  <c r="J19" i="349"/>
  <c r="I19" i="349"/>
  <c r="H19" i="349"/>
  <c r="G19" i="349"/>
  <c r="E19" i="349"/>
  <c r="M18" i="349"/>
  <c r="L18" i="349"/>
  <c r="M15" i="349"/>
  <c r="L15" i="349"/>
  <c r="J15" i="349"/>
  <c r="I15" i="349"/>
  <c r="H15" i="349"/>
  <c r="G15" i="349"/>
  <c r="E15" i="349"/>
  <c r="M14" i="349"/>
  <c r="L14" i="349"/>
  <c r="P172" i="348"/>
  <c r="O172" i="348"/>
  <c r="N172" i="348"/>
  <c r="M172" i="348"/>
  <c r="L172" i="348"/>
  <c r="K172" i="348"/>
  <c r="J172" i="348"/>
  <c r="H172" i="348"/>
  <c r="D172" i="348"/>
  <c r="P170" i="348"/>
  <c r="O170" i="348"/>
  <c r="N170" i="348"/>
  <c r="M170" i="348"/>
  <c r="L170" i="348"/>
  <c r="K170" i="348"/>
  <c r="J170" i="348"/>
  <c r="H170" i="348"/>
  <c r="P169" i="348"/>
  <c r="O169" i="348"/>
  <c r="N169" i="348"/>
  <c r="M169" i="348"/>
  <c r="L169" i="348"/>
  <c r="K169" i="348"/>
  <c r="J169" i="348"/>
  <c r="H169" i="348"/>
  <c r="P168" i="348"/>
  <c r="O168" i="348"/>
  <c r="P167" i="348"/>
  <c r="O167" i="348"/>
  <c r="P166" i="348"/>
  <c r="O166" i="348"/>
  <c r="P165" i="348"/>
  <c r="O165" i="348"/>
  <c r="P164" i="348"/>
  <c r="O164" i="348"/>
  <c r="P163" i="348"/>
  <c r="O163" i="348"/>
  <c r="P162" i="348"/>
  <c r="O162" i="348"/>
  <c r="P161" i="348"/>
  <c r="O161" i="348"/>
  <c r="P158" i="348"/>
  <c r="O158" i="348"/>
  <c r="N158" i="348"/>
  <c r="M158" i="348"/>
  <c r="L158" i="348"/>
  <c r="K158" i="348"/>
  <c r="J158" i="348"/>
  <c r="H158" i="348"/>
  <c r="P157" i="348"/>
  <c r="O157" i="348"/>
  <c r="P156" i="348"/>
  <c r="O156" i="348"/>
  <c r="P155" i="348"/>
  <c r="O155" i="348"/>
  <c r="P154" i="348"/>
  <c r="O154" i="348"/>
  <c r="P153" i="348"/>
  <c r="O153" i="348"/>
  <c r="P152" i="348"/>
  <c r="O152" i="348"/>
  <c r="P151" i="348"/>
  <c r="O151" i="348"/>
  <c r="P150" i="348"/>
  <c r="O150" i="348"/>
  <c r="P149" i="348"/>
  <c r="O149" i="348"/>
  <c r="P146" i="348"/>
  <c r="O146" i="348"/>
  <c r="N146" i="348"/>
  <c r="M146" i="348"/>
  <c r="L146" i="348"/>
  <c r="K146" i="348"/>
  <c r="J146" i="348"/>
  <c r="H146" i="348"/>
  <c r="P145" i="348"/>
  <c r="O145" i="348"/>
  <c r="P144" i="348"/>
  <c r="O144" i="348"/>
  <c r="P143" i="348"/>
  <c r="O143" i="348"/>
  <c r="P142" i="348"/>
  <c r="O142" i="348"/>
  <c r="P141" i="348"/>
  <c r="O141" i="348"/>
  <c r="P140" i="348"/>
  <c r="O140" i="348"/>
  <c r="P139" i="348"/>
  <c r="O139" i="348"/>
  <c r="P136" i="348"/>
  <c r="O136" i="348"/>
  <c r="N136" i="348"/>
  <c r="M136" i="348"/>
  <c r="L136" i="348"/>
  <c r="K136" i="348"/>
  <c r="J136" i="348"/>
  <c r="H136" i="348"/>
  <c r="P135" i="348"/>
  <c r="O135" i="348"/>
  <c r="P134" i="348"/>
  <c r="O134" i="348"/>
  <c r="P133" i="348"/>
  <c r="O133" i="348"/>
  <c r="P132" i="348"/>
  <c r="O132" i="348"/>
  <c r="P131" i="348"/>
  <c r="O131" i="348"/>
  <c r="P130" i="348"/>
  <c r="O130" i="348"/>
  <c r="P129" i="348"/>
  <c r="O129" i="348"/>
  <c r="P128" i="348"/>
  <c r="O128" i="348"/>
  <c r="P127" i="348"/>
  <c r="O127" i="348"/>
  <c r="P126" i="348"/>
  <c r="O126" i="348"/>
  <c r="P122" i="348"/>
  <c r="O122" i="348"/>
  <c r="N122" i="348"/>
  <c r="M122" i="348"/>
  <c r="L122" i="348"/>
  <c r="K122" i="348"/>
  <c r="J122" i="348"/>
  <c r="H122" i="348"/>
  <c r="P121" i="348"/>
  <c r="O121" i="348"/>
  <c r="P118" i="348"/>
  <c r="O118" i="348"/>
  <c r="N118" i="348"/>
  <c r="M118" i="348"/>
  <c r="L118" i="348"/>
  <c r="K118" i="348"/>
  <c r="J118" i="348"/>
  <c r="I118" i="348"/>
  <c r="H118" i="348"/>
  <c r="P117" i="348"/>
  <c r="O117" i="348"/>
  <c r="P116" i="348"/>
  <c r="O116" i="348"/>
  <c r="P115" i="348"/>
  <c r="O115" i="348"/>
  <c r="P114" i="348"/>
  <c r="O114" i="348"/>
  <c r="P113" i="348"/>
  <c r="O113" i="348"/>
  <c r="P112" i="348"/>
  <c r="O112" i="348"/>
  <c r="P111" i="348"/>
  <c r="O111" i="348"/>
  <c r="P108" i="348"/>
  <c r="O108" i="348"/>
  <c r="N108" i="348"/>
  <c r="P107" i="348"/>
  <c r="O107" i="348"/>
  <c r="P104" i="348"/>
  <c r="O104" i="348"/>
  <c r="N104" i="348"/>
  <c r="M104" i="348"/>
  <c r="L104" i="348"/>
  <c r="K104" i="348"/>
  <c r="J104" i="348"/>
  <c r="I104" i="348"/>
  <c r="H104" i="348"/>
  <c r="P103" i="348"/>
  <c r="O103" i="348"/>
  <c r="P102" i="348"/>
  <c r="O102" i="348"/>
  <c r="P101" i="348"/>
  <c r="O101" i="348"/>
  <c r="P98" i="348"/>
  <c r="O98" i="348"/>
  <c r="N98" i="348"/>
  <c r="M98" i="348"/>
  <c r="L98" i="348"/>
  <c r="K98" i="348"/>
  <c r="J98" i="348"/>
  <c r="I98" i="348"/>
  <c r="H98" i="348"/>
  <c r="P97" i="348"/>
  <c r="O97" i="348"/>
  <c r="P94" i="348"/>
  <c r="O94" i="348"/>
  <c r="N94" i="348"/>
  <c r="M94" i="348"/>
  <c r="L94" i="348"/>
  <c r="K94" i="348"/>
  <c r="J94" i="348"/>
  <c r="H94" i="348"/>
  <c r="P93" i="348"/>
  <c r="O93" i="348"/>
  <c r="P92" i="348"/>
  <c r="O92" i="348"/>
  <c r="P91" i="348"/>
  <c r="O91" i="348"/>
  <c r="P90" i="348"/>
  <c r="O90" i="348"/>
  <c r="P89" i="348"/>
  <c r="O89" i="348"/>
  <c r="P88" i="348"/>
  <c r="P85" i="348"/>
  <c r="O85" i="348"/>
  <c r="N85" i="348"/>
  <c r="M85" i="348"/>
  <c r="L85" i="348"/>
  <c r="K85" i="348"/>
  <c r="J85" i="348"/>
  <c r="H85" i="348"/>
  <c r="P83" i="348"/>
  <c r="O83" i="348"/>
  <c r="P82" i="348"/>
  <c r="O82" i="348"/>
  <c r="P81" i="348"/>
  <c r="O81" i="348"/>
  <c r="P80" i="348"/>
  <c r="O80" i="348"/>
  <c r="P79" i="348"/>
  <c r="O79" i="348"/>
  <c r="P78" i="348"/>
  <c r="O78" i="348"/>
  <c r="P75" i="348"/>
  <c r="O75" i="348"/>
  <c r="P74" i="348"/>
  <c r="O74" i="348"/>
  <c r="P71" i="348"/>
  <c r="O71" i="348"/>
  <c r="N71" i="348"/>
  <c r="M71" i="348"/>
  <c r="L71" i="348"/>
  <c r="K71" i="348"/>
  <c r="J71" i="348"/>
  <c r="I71" i="348"/>
  <c r="H71" i="348"/>
  <c r="P70" i="348"/>
  <c r="O70" i="348"/>
  <c r="P69" i="348"/>
  <c r="P68" i="348"/>
  <c r="O68" i="348"/>
  <c r="P67" i="348"/>
  <c r="O67" i="348"/>
  <c r="P64" i="348"/>
  <c r="O64" i="348"/>
  <c r="N64" i="348"/>
  <c r="M64" i="348"/>
  <c r="L64" i="348"/>
  <c r="K64" i="348"/>
  <c r="J64" i="348"/>
  <c r="I64" i="348"/>
  <c r="H64" i="348"/>
  <c r="P63" i="348"/>
  <c r="O63" i="348"/>
  <c r="P60" i="348"/>
  <c r="O60" i="348"/>
  <c r="N60" i="348"/>
  <c r="M60" i="348"/>
  <c r="L60" i="348"/>
  <c r="K60" i="348"/>
  <c r="J60" i="348"/>
  <c r="I60" i="348"/>
  <c r="H60" i="348"/>
  <c r="P59" i="348"/>
  <c r="O59" i="348"/>
  <c r="P58" i="348"/>
  <c r="O58" i="348"/>
  <c r="P56" i="348"/>
  <c r="O56" i="348"/>
  <c r="P55" i="348"/>
  <c r="O55" i="348"/>
  <c r="P48" i="348"/>
  <c r="O48" i="348"/>
  <c r="P47" i="348"/>
  <c r="O47" i="348"/>
  <c r="P44" i="348"/>
  <c r="O44" i="348"/>
  <c r="N44" i="348"/>
  <c r="M44" i="348"/>
  <c r="L44" i="348"/>
  <c r="K44" i="348"/>
  <c r="J44" i="348"/>
  <c r="H44" i="348"/>
  <c r="P43" i="348"/>
  <c r="O43" i="348"/>
  <c r="P42" i="348"/>
  <c r="O42" i="348"/>
  <c r="P39" i="348"/>
  <c r="O39" i="348"/>
  <c r="N39" i="348"/>
  <c r="M39" i="348"/>
  <c r="L39" i="348"/>
  <c r="K39" i="348"/>
  <c r="J39" i="348"/>
  <c r="H39" i="348"/>
  <c r="P38" i="348"/>
  <c r="O38" i="348"/>
  <c r="P36" i="348"/>
  <c r="O36" i="348"/>
  <c r="P33" i="348"/>
  <c r="P32" i="348"/>
  <c r="O32" i="348"/>
  <c r="P29" i="348"/>
  <c r="O29" i="348"/>
  <c r="N29" i="348"/>
  <c r="M29" i="348"/>
  <c r="L29" i="348"/>
  <c r="K29" i="348"/>
  <c r="J29" i="348"/>
  <c r="H29" i="348"/>
  <c r="P28" i="348"/>
  <c r="O28" i="348"/>
  <c r="P27" i="348"/>
  <c r="O27" i="348"/>
  <c r="P24" i="348"/>
  <c r="O24" i="348"/>
  <c r="P23" i="348"/>
  <c r="O23" i="348"/>
  <c r="P20" i="348"/>
  <c r="O20" i="348"/>
  <c r="N20" i="348"/>
  <c r="M20" i="348"/>
  <c r="L20" i="348"/>
  <c r="K20" i="348"/>
  <c r="J20" i="348"/>
  <c r="I20" i="348"/>
  <c r="H20" i="348"/>
  <c r="P19" i="348"/>
  <c r="O19" i="348"/>
  <c r="P16" i="348"/>
  <c r="O16" i="348"/>
  <c r="N16" i="348"/>
  <c r="M16" i="348"/>
  <c r="L16" i="348"/>
  <c r="K16" i="348"/>
  <c r="J16" i="348"/>
  <c r="H16" i="348"/>
  <c r="P15" i="348"/>
  <c r="O15" i="348"/>
  <c r="P14" i="348"/>
  <c r="M244" i="347"/>
  <c r="L244" i="347"/>
  <c r="K244" i="347"/>
  <c r="J244" i="347"/>
  <c r="I244" i="347"/>
  <c r="H244" i="347"/>
  <c r="G244" i="347"/>
  <c r="E244" i="347"/>
  <c r="C244" i="347"/>
  <c r="M242" i="347"/>
  <c r="L242" i="347"/>
  <c r="K242" i="347"/>
  <c r="J242" i="347"/>
  <c r="I242" i="347"/>
  <c r="H242" i="347"/>
  <c r="G242" i="347"/>
  <c r="E242" i="347"/>
  <c r="M241" i="347"/>
  <c r="L241" i="347"/>
  <c r="K241" i="347"/>
  <c r="J241" i="347"/>
  <c r="I241" i="347"/>
  <c r="H241" i="347"/>
  <c r="G241" i="347"/>
  <c r="E241" i="347"/>
  <c r="M240" i="347"/>
  <c r="L240" i="347"/>
  <c r="M239" i="347"/>
  <c r="L239" i="347"/>
  <c r="M238" i="347"/>
  <c r="L238" i="347"/>
  <c r="M237" i="347"/>
  <c r="M236" i="347"/>
  <c r="L236" i="347"/>
  <c r="M235" i="347"/>
  <c r="L235" i="347"/>
  <c r="M232" i="347"/>
  <c r="L232" i="347"/>
  <c r="K232" i="347"/>
  <c r="J232" i="347"/>
  <c r="I232" i="347"/>
  <c r="H232" i="347"/>
  <c r="G232" i="347"/>
  <c r="E232" i="347"/>
  <c r="M231" i="347"/>
  <c r="M230" i="347"/>
  <c r="M229" i="347"/>
  <c r="L229" i="347"/>
  <c r="M228" i="347"/>
  <c r="L228" i="347"/>
  <c r="M226" i="347"/>
  <c r="L226" i="347"/>
  <c r="M225" i="347"/>
  <c r="L225" i="347"/>
  <c r="M222" i="347"/>
  <c r="L222" i="347"/>
  <c r="K222" i="347"/>
  <c r="J222" i="347"/>
  <c r="I222" i="347"/>
  <c r="H222" i="347"/>
  <c r="G222" i="347"/>
  <c r="E222" i="347"/>
  <c r="M221" i="347"/>
  <c r="M220" i="347"/>
  <c r="L220" i="347"/>
  <c r="M219" i="347"/>
  <c r="L219" i="347"/>
  <c r="M218" i="347"/>
  <c r="L218" i="347"/>
  <c r="M216" i="347"/>
  <c r="L216" i="347"/>
  <c r="M215" i="347"/>
  <c r="L215" i="347"/>
  <c r="M214" i="347"/>
  <c r="L214" i="347"/>
  <c r="M213" i="347"/>
  <c r="L213" i="347"/>
  <c r="M210" i="347"/>
  <c r="L210" i="347"/>
  <c r="K210" i="347"/>
  <c r="J210" i="347"/>
  <c r="I210" i="347"/>
  <c r="H210" i="347"/>
  <c r="G210" i="347"/>
  <c r="E210" i="347"/>
  <c r="M209" i="347"/>
  <c r="M208" i="347"/>
  <c r="L208" i="347"/>
  <c r="M207" i="347"/>
  <c r="L207" i="347"/>
  <c r="M206" i="347"/>
  <c r="L206" i="347"/>
  <c r="M205" i="347"/>
  <c r="L205" i="347"/>
  <c r="M204" i="347"/>
  <c r="L204" i="347"/>
  <c r="M202" i="347"/>
  <c r="L202" i="347"/>
  <c r="M201" i="347"/>
  <c r="L201" i="347"/>
  <c r="M200" i="347"/>
  <c r="L200" i="347"/>
  <c r="M199" i="347"/>
  <c r="M198" i="347"/>
  <c r="L198" i="347"/>
  <c r="M197" i="347"/>
  <c r="L197" i="347"/>
  <c r="M196" i="347"/>
  <c r="L196" i="347"/>
  <c r="M192" i="347"/>
  <c r="L192" i="347"/>
  <c r="K192" i="347"/>
  <c r="J192" i="347"/>
  <c r="I192" i="347"/>
  <c r="H192" i="347"/>
  <c r="G192" i="347"/>
  <c r="E192" i="347"/>
  <c r="M189" i="347"/>
  <c r="L189" i="347"/>
  <c r="M188" i="347"/>
  <c r="L188" i="347"/>
  <c r="M187" i="347"/>
  <c r="L187" i="347"/>
  <c r="M184" i="347"/>
  <c r="L184" i="347"/>
  <c r="K184" i="347"/>
  <c r="J184" i="347"/>
  <c r="I184" i="347"/>
  <c r="H184" i="347"/>
  <c r="G184" i="347"/>
  <c r="E184" i="347"/>
  <c r="M183" i="347"/>
  <c r="L183" i="347"/>
  <c r="M182" i="347"/>
  <c r="L182" i="347"/>
  <c r="M181" i="347"/>
  <c r="L181" i="347"/>
  <c r="M180" i="347"/>
  <c r="L180" i="347"/>
  <c r="M179" i="347"/>
  <c r="L179" i="347"/>
  <c r="M172" i="347"/>
  <c r="L172" i="347"/>
  <c r="K172" i="347"/>
  <c r="J172" i="347"/>
  <c r="I172" i="347"/>
  <c r="H172" i="347"/>
  <c r="G172" i="347"/>
  <c r="F172" i="347"/>
  <c r="E172" i="347"/>
  <c r="M171" i="347"/>
  <c r="L171" i="347"/>
  <c r="M170" i="347"/>
  <c r="L170" i="347"/>
  <c r="M167" i="347"/>
  <c r="L167" i="347"/>
  <c r="K167" i="347"/>
  <c r="J167" i="347"/>
  <c r="I167" i="347"/>
  <c r="H167" i="347"/>
  <c r="G167" i="347"/>
  <c r="E167" i="347"/>
  <c r="M166" i="347"/>
  <c r="L166" i="347"/>
  <c r="M163" i="347"/>
  <c r="L163" i="347"/>
  <c r="K163" i="347"/>
  <c r="J163" i="347"/>
  <c r="I163" i="347"/>
  <c r="H163" i="347"/>
  <c r="G163" i="347"/>
  <c r="F163" i="347"/>
  <c r="E163" i="347"/>
  <c r="M162" i="347"/>
  <c r="L162" i="347"/>
  <c r="M161" i="347"/>
  <c r="L161" i="347"/>
  <c r="M160" i="347"/>
  <c r="L160" i="347"/>
  <c r="L157" i="347"/>
  <c r="K157" i="347"/>
  <c r="J157" i="347"/>
  <c r="I157" i="347"/>
  <c r="H157" i="347"/>
  <c r="G157" i="347"/>
  <c r="F157" i="347"/>
  <c r="E157" i="347"/>
  <c r="M156" i="347"/>
  <c r="L156" i="347"/>
  <c r="M153" i="347"/>
  <c r="L153" i="347"/>
  <c r="K153" i="347"/>
  <c r="J153" i="347"/>
  <c r="I153" i="347"/>
  <c r="H153" i="347"/>
  <c r="G153" i="347"/>
  <c r="E153" i="347"/>
  <c r="M152" i="347"/>
  <c r="L152" i="347"/>
  <c r="M151" i="347"/>
  <c r="L151" i="347"/>
  <c r="M148" i="347"/>
  <c r="L148" i="347"/>
  <c r="K148" i="347"/>
  <c r="J148" i="347"/>
  <c r="I148" i="347"/>
  <c r="H148" i="347"/>
  <c r="G148" i="347"/>
  <c r="E148" i="347"/>
  <c r="M147" i="347"/>
  <c r="L147" i="347"/>
  <c r="M146" i="347"/>
  <c r="L146" i="347"/>
  <c r="M145" i="347"/>
  <c r="L145" i="347"/>
  <c r="M144" i="347"/>
  <c r="L144" i="347"/>
  <c r="M141" i="347"/>
  <c r="L141" i="347"/>
  <c r="K141" i="347"/>
  <c r="J141" i="347"/>
  <c r="I141" i="347"/>
  <c r="H141" i="347"/>
  <c r="G141" i="347"/>
  <c r="F141" i="347"/>
  <c r="E141" i="347"/>
  <c r="M140" i="347"/>
  <c r="L140" i="347"/>
  <c r="M139" i="347"/>
  <c r="L139" i="347"/>
  <c r="M138" i="347"/>
  <c r="M137" i="347"/>
  <c r="L137" i="347"/>
  <c r="M134" i="347"/>
  <c r="L134" i="347"/>
  <c r="K134" i="347"/>
  <c r="J134" i="347"/>
  <c r="I134" i="347"/>
  <c r="H134" i="347"/>
  <c r="G134" i="347"/>
  <c r="F134" i="347"/>
  <c r="E134" i="347"/>
  <c r="M133" i="347"/>
  <c r="L133" i="347"/>
  <c r="M130" i="347"/>
  <c r="L130" i="347"/>
  <c r="K130" i="347"/>
  <c r="J130" i="347"/>
  <c r="I130" i="347"/>
  <c r="H130" i="347"/>
  <c r="G130" i="347"/>
  <c r="E130" i="347"/>
  <c r="M129" i="347"/>
  <c r="L129" i="347"/>
  <c r="M126" i="347"/>
  <c r="L126" i="347"/>
  <c r="K126" i="347"/>
  <c r="J126" i="347"/>
  <c r="I126" i="347"/>
  <c r="H126" i="347"/>
  <c r="G126" i="347"/>
  <c r="F126" i="347"/>
  <c r="E126" i="347"/>
  <c r="M125" i="347"/>
  <c r="L125" i="347"/>
  <c r="M124" i="347"/>
  <c r="M123" i="347"/>
  <c r="L123" i="347"/>
  <c r="M122" i="347"/>
  <c r="L122" i="347"/>
  <c r="M121" i="347"/>
  <c r="L121" i="347"/>
  <c r="M118" i="347"/>
  <c r="L118" i="347"/>
  <c r="K118" i="347"/>
  <c r="J118" i="347"/>
  <c r="I118" i="347"/>
  <c r="H118" i="347"/>
  <c r="G118" i="347"/>
  <c r="E118" i="347"/>
  <c r="M117" i="347"/>
  <c r="L117" i="347"/>
  <c r="M114" i="347"/>
  <c r="L114" i="347"/>
  <c r="K114" i="347"/>
  <c r="J114" i="347"/>
  <c r="I114" i="347"/>
  <c r="H114" i="347"/>
  <c r="G114" i="347"/>
  <c r="E114" i="347"/>
  <c r="M113" i="347"/>
  <c r="L113" i="347"/>
  <c r="M112" i="347"/>
  <c r="L112" i="347"/>
  <c r="M111" i="347"/>
  <c r="L111" i="347"/>
  <c r="M108" i="347"/>
  <c r="L108" i="347"/>
  <c r="K108" i="347"/>
  <c r="J108" i="347"/>
  <c r="I108" i="347"/>
  <c r="H108" i="347"/>
  <c r="G108" i="347"/>
  <c r="E108" i="347"/>
  <c r="M106" i="347"/>
  <c r="L106" i="347"/>
  <c r="M103" i="347"/>
  <c r="L103" i="347"/>
  <c r="K103" i="347"/>
  <c r="J103" i="347"/>
  <c r="I103" i="347"/>
  <c r="H103" i="347"/>
  <c r="G103" i="347"/>
  <c r="E103" i="347"/>
  <c r="M102" i="347"/>
  <c r="L102" i="347"/>
  <c r="M101" i="347"/>
  <c r="L101" i="347"/>
  <c r="M98" i="347"/>
  <c r="L98" i="347"/>
  <c r="K98" i="347"/>
  <c r="J98" i="347"/>
  <c r="I98" i="347"/>
  <c r="H98" i="347"/>
  <c r="G98" i="347"/>
  <c r="F98" i="347"/>
  <c r="E98" i="347"/>
  <c r="M97" i="347"/>
  <c r="L97" i="347"/>
  <c r="M94" i="347"/>
  <c r="L94" i="347"/>
  <c r="K94" i="347"/>
  <c r="J94" i="347"/>
  <c r="I94" i="347"/>
  <c r="H94" i="347"/>
  <c r="G94" i="347"/>
  <c r="E94" i="347"/>
  <c r="M93" i="347"/>
  <c r="L93" i="347"/>
  <c r="M92" i="347"/>
  <c r="L92" i="347"/>
  <c r="M91" i="347"/>
  <c r="L91" i="347"/>
  <c r="M90" i="347"/>
  <c r="L90" i="347"/>
  <c r="M89" i="347"/>
  <c r="L89" i="347"/>
  <c r="M88" i="347"/>
  <c r="L88" i="347"/>
  <c r="M87" i="347"/>
  <c r="L87" i="347"/>
  <c r="M86" i="347"/>
  <c r="L86" i="347"/>
  <c r="M85" i="347"/>
  <c r="L85" i="347"/>
  <c r="M84" i="347"/>
  <c r="L84" i="347"/>
  <c r="M81" i="347"/>
  <c r="L81" i="347"/>
  <c r="K81" i="347"/>
  <c r="J81" i="347"/>
  <c r="I81" i="347"/>
  <c r="H81" i="347"/>
  <c r="G81" i="347"/>
  <c r="E81" i="347"/>
  <c r="M80" i="347"/>
  <c r="L80" i="347"/>
  <c r="M79" i="347"/>
  <c r="L79" i="347"/>
  <c r="M78" i="347"/>
  <c r="L78" i="347"/>
  <c r="M77" i="347"/>
  <c r="L77" i="347"/>
  <c r="M76" i="347"/>
  <c r="L76" i="347"/>
  <c r="M75" i="347"/>
  <c r="L75" i="347"/>
  <c r="M74" i="347"/>
  <c r="L74" i="347"/>
  <c r="M73" i="347"/>
  <c r="L73" i="347"/>
  <c r="M72" i="347"/>
  <c r="L72" i="347"/>
  <c r="M71" i="347"/>
  <c r="L71" i="347"/>
  <c r="M70" i="347"/>
  <c r="L70" i="347"/>
  <c r="M69" i="347"/>
  <c r="L69" i="347"/>
  <c r="M68" i="347"/>
  <c r="L68" i="347"/>
  <c r="M67" i="347"/>
  <c r="L67" i="347"/>
  <c r="M66" i="347"/>
  <c r="L66" i="347"/>
  <c r="M63" i="347"/>
  <c r="L63" i="347"/>
  <c r="K63" i="347"/>
  <c r="J63" i="347"/>
  <c r="I63" i="347"/>
  <c r="H63" i="347"/>
  <c r="G63" i="347"/>
  <c r="E63" i="347"/>
  <c r="M62" i="347"/>
  <c r="L62" i="347"/>
  <c r="M61" i="347"/>
  <c r="L61" i="347"/>
  <c r="M60" i="347"/>
  <c r="L60" i="347"/>
  <c r="M57" i="347"/>
  <c r="L57" i="347"/>
  <c r="K57" i="347"/>
  <c r="J57" i="347"/>
  <c r="I57" i="347"/>
  <c r="H57" i="347"/>
  <c r="G57" i="347"/>
  <c r="E57" i="347"/>
  <c r="M56" i="347"/>
  <c r="L56" i="347"/>
  <c r="M55" i="347"/>
  <c r="L55" i="347"/>
  <c r="M54" i="347"/>
  <c r="L54" i="347"/>
  <c r="M53" i="347"/>
  <c r="L53" i="347"/>
  <c r="M52" i="347"/>
  <c r="L52" i="347"/>
  <c r="M51" i="347"/>
  <c r="L51" i="347"/>
  <c r="M48" i="347"/>
  <c r="L48" i="347"/>
  <c r="K48" i="347"/>
  <c r="J48" i="347"/>
  <c r="I48" i="347"/>
  <c r="H48" i="347"/>
  <c r="G48" i="347"/>
  <c r="F48" i="347"/>
  <c r="E48" i="347"/>
  <c r="M47" i="347"/>
  <c r="L47" i="347"/>
  <c r="M46" i="347"/>
  <c r="L46" i="347"/>
  <c r="M43" i="347"/>
  <c r="L43" i="347"/>
  <c r="K43" i="347"/>
  <c r="J43" i="347"/>
  <c r="I43" i="347"/>
  <c r="H43" i="347"/>
  <c r="F43" i="347"/>
  <c r="E43" i="347"/>
  <c r="M42" i="347"/>
  <c r="L42" i="347"/>
  <c r="M39" i="347"/>
  <c r="L39" i="347"/>
  <c r="K39" i="347"/>
  <c r="J39" i="347"/>
  <c r="I39" i="347"/>
  <c r="H39" i="347"/>
  <c r="G39" i="347"/>
  <c r="E39" i="347"/>
  <c r="M38" i="347"/>
  <c r="L38" i="347"/>
  <c r="M37" i="347"/>
  <c r="L37" i="347"/>
  <c r="M36" i="347"/>
  <c r="L36" i="347"/>
  <c r="M35" i="347"/>
  <c r="L35" i="347"/>
  <c r="M32" i="347"/>
  <c r="L32" i="347"/>
  <c r="K32" i="347"/>
  <c r="J32" i="347"/>
  <c r="I32" i="347"/>
  <c r="H32" i="347"/>
  <c r="G32" i="347"/>
  <c r="E32" i="347"/>
  <c r="M31" i="347"/>
  <c r="L31" i="347"/>
  <c r="M30" i="347"/>
  <c r="L30" i="347"/>
  <c r="M29" i="347"/>
  <c r="L29" i="347"/>
  <c r="M28" i="347"/>
  <c r="L28" i="347"/>
  <c r="M25" i="347"/>
  <c r="L25" i="347"/>
  <c r="K25" i="347"/>
  <c r="J25" i="347"/>
  <c r="I25" i="347"/>
  <c r="H25" i="347"/>
  <c r="G25" i="347"/>
  <c r="F25" i="347"/>
  <c r="E25" i="347"/>
  <c r="M24" i="347"/>
  <c r="L24" i="347"/>
  <c r="M23" i="347"/>
  <c r="L23" i="347"/>
  <c r="M22" i="347"/>
  <c r="L22" i="347"/>
  <c r="M21" i="347"/>
  <c r="L21" i="347"/>
  <c r="M20" i="347"/>
  <c r="L20" i="347"/>
  <c r="M47" i="346"/>
  <c r="L47" i="346"/>
  <c r="K47" i="346"/>
  <c r="J47" i="346"/>
  <c r="I47" i="346"/>
  <c r="H47" i="346"/>
  <c r="G47" i="346"/>
  <c r="F47" i="346"/>
  <c r="E47" i="346"/>
  <c r="C47" i="346"/>
  <c r="M45" i="346"/>
  <c r="L45" i="346"/>
  <c r="K45" i="346"/>
  <c r="J45" i="346"/>
  <c r="I45" i="346"/>
  <c r="H45" i="346"/>
  <c r="G45" i="346"/>
  <c r="F45" i="346"/>
  <c r="E45" i="346"/>
  <c r="L44" i="346"/>
  <c r="M40" i="346"/>
  <c r="L40" i="346"/>
  <c r="K40" i="346"/>
  <c r="J40" i="346"/>
  <c r="I40" i="346"/>
  <c r="H40" i="346"/>
  <c r="G40" i="346"/>
  <c r="F40" i="346"/>
  <c r="E40" i="346"/>
  <c r="L39" i="346"/>
  <c r="L38" i="346"/>
  <c r="L37" i="346"/>
  <c r="L36" i="346"/>
  <c r="L35" i="346"/>
  <c r="L34" i="346"/>
  <c r="L33" i="346"/>
  <c r="L32" i="346"/>
  <c r="L31" i="346"/>
  <c r="L30" i="346"/>
  <c r="L29" i="346"/>
  <c r="L28" i="346"/>
  <c r="L27" i="346"/>
  <c r="L26" i="346"/>
  <c r="L25" i="346"/>
  <c r="L24" i="346"/>
  <c r="L23" i="346"/>
  <c r="L22" i="346"/>
  <c r="L21" i="346"/>
  <c r="L20" i="346"/>
  <c r="L19" i="346"/>
  <c r="L18" i="346"/>
  <c r="L17" i="346"/>
  <c r="M16" i="346"/>
  <c r="M41" i="345"/>
  <c r="L41" i="345"/>
  <c r="J41" i="345"/>
  <c r="I41" i="345"/>
  <c r="H41" i="345"/>
  <c r="G41" i="345"/>
  <c r="E41" i="345"/>
  <c r="D41" i="345"/>
  <c r="M39" i="345"/>
  <c r="M38" i="345"/>
  <c r="M32" i="345"/>
  <c r="L32" i="345"/>
  <c r="M31" i="345"/>
  <c r="L31" i="345"/>
  <c r="M28" i="345"/>
  <c r="L28" i="345"/>
  <c r="M27" i="345"/>
  <c r="L27" i="345"/>
  <c r="M24" i="345"/>
  <c r="L24" i="345"/>
  <c r="K24" i="345"/>
  <c r="J24" i="345"/>
  <c r="I24" i="345"/>
  <c r="H24" i="345"/>
  <c r="G24" i="345"/>
  <c r="E24" i="345"/>
  <c r="M23" i="345"/>
  <c r="L23" i="345"/>
  <c r="M20" i="345"/>
  <c r="L20" i="345"/>
  <c r="K20" i="345"/>
  <c r="J20" i="345"/>
  <c r="I20" i="345"/>
  <c r="H20" i="345"/>
  <c r="G20" i="345"/>
  <c r="F20" i="345"/>
  <c r="E20" i="345"/>
  <c r="M19" i="345"/>
  <c r="L19" i="345"/>
  <c r="M16" i="345"/>
  <c r="L16" i="345"/>
  <c r="K16" i="345"/>
  <c r="J16" i="345"/>
  <c r="I16" i="345"/>
  <c r="H16" i="345"/>
  <c r="G16" i="345"/>
  <c r="F16" i="345"/>
  <c r="E16" i="345"/>
  <c r="M15" i="345"/>
  <c r="L15" i="345"/>
  <c r="M30" i="344"/>
  <c r="L30" i="344"/>
  <c r="J30" i="344"/>
  <c r="I30" i="344"/>
  <c r="H30" i="344"/>
  <c r="G30" i="344"/>
  <c r="E30" i="344"/>
  <c r="D30" i="344"/>
  <c r="M27" i="344"/>
  <c r="L27" i="344"/>
  <c r="J27" i="344"/>
  <c r="I27" i="344"/>
  <c r="H27" i="344"/>
  <c r="G27" i="344"/>
  <c r="E27" i="344"/>
  <c r="M26" i="344"/>
  <c r="L26" i="344"/>
  <c r="M23" i="344"/>
  <c r="L23" i="344"/>
  <c r="J23" i="344"/>
  <c r="I23" i="344"/>
  <c r="H23" i="344"/>
  <c r="G23" i="344"/>
  <c r="E23" i="344"/>
  <c r="M22" i="344"/>
  <c r="L22" i="344"/>
  <c r="M19" i="344"/>
  <c r="L19" i="344"/>
  <c r="J19" i="344"/>
  <c r="I19" i="344"/>
  <c r="H19" i="344"/>
  <c r="G19" i="344"/>
  <c r="E19" i="344"/>
  <c r="M18" i="344"/>
  <c r="L18" i="344"/>
  <c r="M15" i="344"/>
  <c r="L15" i="344"/>
  <c r="J15" i="344"/>
  <c r="I15" i="344"/>
  <c r="H15" i="344"/>
  <c r="G15" i="344"/>
  <c r="E15" i="344"/>
  <c r="M14" i="344"/>
  <c r="L14" i="344"/>
  <c r="P174" i="343"/>
  <c r="O174" i="343"/>
  <c r="N174" i="343"/>
  <c r="M174" i="343"/>
  <c r="L174" i="343"/>
  <c r="K174" i="343"/>
  <c r="J174" i="343"/>
  <c r="H174" i="343"/>
  <c r="D174" i="343"/>
  <c r="P172" i="343"/>
  <c r="O172" i="343"/>
  <c r="N172" i="343"/>
  <c r="M172" i="343"/>
  <c r="L172" i="343"/>
  <c r="K172" i="343"/>
  <c r="J172" i="343"/>
  <c r="H172" i="343"/>
  <c r="P171" i="343"/>
  <c r="O171" i="343"/>
  <c r="N171" i="343"/>
  <c r="M171" i="343"/>
  <c r="L171" i="343"/>
  <c r="K171" i="343"/>
  <c r="J171" i="343"/>
  <c r="H171" i="343"/>
  <c r="P170" i="343"/>
  <c r="O170" i="343"/>
  <c r="P169" i="343"/>
  <c r="O169" i="343"/>
  <c r="P168" i="343"/>
  <c r="O168" i="343"/>
  <c r="P167" i="343"/>
  <c r="O167" i="343"/>
  <c r="P166" i="343"/>
  <c r="O166" i="343"/>
  <c r="P165" i="343"/>
  <c r="O165" i="343"/>
  <c r="P164" i="343"/>
  <c r="O164" i="343"/>
  <c r="P163" i="343"/>
  <c r="O163" i="343"/>
  <c r="P160" i="343"/>
  <c r="O160" i="343"/>
  <c r="N160" i="343"/>
  <c r="M160" i="343"/>
  <c r="L160" i="343"/>
  <c r="K160" i="343"/>
  <c r="J160" i="343"/>
  <c r="H160" i="343"/>
  <c r="P159" i="343"/>
  <c r="O159" i="343"/>
  <c r="P158" i="343"/>
  <c r="O158" i="343"/>
  <c r="P157" i="343"/>
  <c r="O157" i="343"/>
  <c r="P156" i="343"/>
  <c r="O156" i="343"/>
  <c r="P155" i="343"/>
  <c r="O155" i="343"/>
  <c r="P154" i="343"/>
  <c r="O154" i="343"/>
  <c r="P153" i="343"/>
  <c r="O153" i="343"/>
  <c r="P152" i="343"/>
  <c r="O152" i="343"/>
  <c r="P151" i="343"/>
  <c r="O151" i="343"/>
  <c r="P148" i="343"/>
  <c r="O148" i="343"/>
  <c r="N148" i="343"/>
  <c r="M148" i="343"/>
  <c r="L148" i="343"/>
  <c r="K148" i="343"/>
  <c r="J148" i="343"/>
  <c r="H148" i="343"/>
  <c r="P147" i="343"/>
  <c r="O147" i="343"/>
  <c r="P146" i="343"/>
  <c r="O146" i="343"/>
  <c r="P145" i="343"/>
  <c r="O145" i="343"/>
  <c r="P144" i="343"/>
  <c r="O144" i="343"/>
  <c r="P143" i="343"/>
  <c r="O143" i="343"/>
  <c r="P142" i="343"/>
  <c r="O142" i="343"/>
  <c r="P141" i="343"/>
  <c r="O141" i="343"/>
  <c r="P140" i="343"/>
  <c r="O140" i="343"/>
  <c r="P137" i="343"/>
  <c r="O137" i="343"/>
  <c r="N137" i="343"/>
  <c r="M137" i="343"/>
  <c r="L137" i="343"/>
  <c r="K137" i="343"/>
  <c r="J137" i="343"/>
  <c r="H137" i="343"/>
  <c r="P136" i="343"/>
  <c r="O136" i="343"/>
  <c r="P135" i="343"/>
  <c r="O135" i="343"/>
  <c r="P134" i="343"/>
  <c r="O134" i="343"/>
  <c r="P133" i="343"/>
  <c r="O133" i="343"/>
  <c r="P132" i="343"/>
  <c r="O132" i="343"/>
  <c r="P131" i="343"/>
  <c r="O131" i="343"/>
  <c r="P130" i="343"/>
  <c r="O130" i="343"/>
  <c r="P129" i="343"/>
  <c r="O129" i="343"/>
  <c r="P128" i="343"/>
  <c r="O128" i="343"/>
  <c r="P127" i="343"/>
  <c r="O127" i="343"/>
  <c r="P123" i="343"/>
  <c r="O123" i="343"/>
  <c r="N123" i="343"/>
  <c r="M123" i="343"/>
  <c r="L123" i="343"/>
  <c r="K123" i="343"/>
  <c r="J123" i="343"/>
  <c r="H123" i="343"/>
  <c r="P122" i="343"/>
  <c r="O122" i="343"/>
  <c r="P119" i="343"/>
  <c r="O119" i="343"/>
  <c r="N119" i="343"/>
  <c r="M119" i="343"/>
  <c r="L119" i="343"/>
  <c r="K119" i="343"/>
  <c r="J119" i="343"/>
  <c r="H119" i="343"/>
  <c r="P118" i="343"/>
  <c r="O118" i="343"/>
  <c r="P115" i="343"/>
  <c r="O115" i="343"/>
  <c r="N115" i="343"/>
  <c r="M115" i="343"/>
  <c r="L115" i="343"/>
  <c r="K115" i="343"/>
  <c r="J115" i="343"/>
  <c r="I115" i="343"/>
  <c r="H115" i="343"/>
  <c r="P114" i="343"/>
  <c r="O114" i="343"/>
  <c r="P113" i="343"/>
  <c r="O113" i="343"/>
  <c r="P112" i="343"/>
  <c r="O112" i="343"/>
  <c r="P111" i="343"/>
  <c r="O111" i="343"/>
  <c r="P110" i="343"/>
  <c r="O110" i="343"/>
  <c r="P109" i="343"/>
  <c r="O109" i="343"/>
  <c r="P108" i="343"/>
  <c r="O108" i="343"/>
  <c r="P105" i="343"/>
  <c r="O105" i="343"/>
  <c r="N105" i="343"/>
  <c r="P104" i="343"/>
  <c r="O104" i="343"/>
  <c r="P101" i="343"/>
  <c r="O101" i="343"/>
  <c r="N101" i="343"/>
  <c r="M101" i="343"/>
  <c r="L101" i="343"/>
  <c r="K101" i="343"/>
  <c r="J101" i="343"/>
  <c r="I101" i="343"/>
  <c r="H101" i="343"/>
  <c r="P100" i="343"/>
  <c r="O100" i="343"/>
  <c r="P99" i="343"/>
  <c r="O99" i="343"/>
  <c r="P98" i="343"/>
  <c r="O98" i="343"/>
  <c r="P95" i="343"/>
  <c r="O95" i="343"/>
  <c r="N95" i="343"/>
  <c r="M95" i="343"/>
  <c r="L95" i="343"/>
  <c r="K95" i="343"/>
  <c r="J95" i="343"/>
  <c r="I95" i="343"/>
  <c r="H95" i="343"/>
  <c r="P94" i="343"/>
  <c r="O94" i="343"/>
  <c r="P91" i="343"/>
  <c r="O91" i="343"/>
  <c r="N91" i="343"/>
  <c r="M91" i="343"/>
  <c r="L91" i="343"/>
  <c r="K91" i="343"/>
  <c r="J91" i="343"/>
  <c r="H91" i="343"/>
  <c r="P90" i="343"/>
  <c r="O90" i="343"/>
  <c r="P89" i="343"/>
  <c r="O89" i="343"/>
  <c r="P88" i="343"/>
  <c r="O88" i="343"/>
  <c r="P87" i="343"/>
  <c r="O87" i="343"/>
  <c r="P86" i="343"/>
  <c r="O86" i="343"/>
  <c r="P85" i="343"/>
  <c r="P82" i="343"/>
  <c r="O82" i="343"/>
  <c r="N82" i="343"/>
  <c r="M82" i="343"/>
  <c r="L82" i="343"/>
  <c r="K82" i="343"/>
  <c r="J82" i="343"/>
  <c r="H82" i="343"/>
  <c r="P80" i="343"/>
  <c r="O80" i="343"/>
  <c r="P79" i="343"/>
  <c r="O79" i="343"/>
  <c r="P78" i="343"/>
  <c r="O78" i="343"/>
  <c r="P77" i="343"/>
  <c r="O77" i="343"/>
  <c r="P76" i="343"/>
  <c r="O76" i="343"/>
  <c r="P75" i="343"/>
  <c r="O75" i="343"/>
  <c r="P72" i="343"/>
  <c r="O72" i="343"/>
  <c r="P71" i="343"/>
  <c r="O71" i="343"/>
  <c r="P68" i="343"/>
  <c r="O68" i="343"/>
  <c r="N68" i="343"/>
  <c r="M68" i="343"/>
  <c r="L68" i="343"/>
  <c r="K68" i="343"/>
  <c r="J68" i="343"/>
  <c r="I68" i="343"/>
  <c r="H68" i="343"/>
  <c r="P67" i="343"/>
  <c r="P66" i="343"/>
  <c r="O66" i="343"/>
  <c r="P65" i="343"/>
  <c r="O65" i="343"/>
  <c r="P62" i="343"/>
  <c r="O62" i="343"/>
  <c r="N62" i="343"/>
  <c r="M62" i="343"/>
  <c r="L62" i="343"/>
  <c r="K62" i="343"/>
  <c r="J62" i="343"/>
  <c r="I62" i="343"/>
  <c r="H62" i="343"/>
  <c r="P61" i="343"/>
  <c r="O61" i="343"/>
  <c r="P58" i="343"/>
  <c r="O58" i="343"/>
  <c r="N58" i="343"/>
  <c r="M58" i="343"/>
  <c r="L58" i="343"/>
  <c r="K58" i="343"/>
  <c r="J58" i="343"/>
  <c r="I58" i="343"/>
  <c r="H58" i="343"/>
  <c r="P57" i="343"/>
  <c r="O57" i="343"/>
  <c r="P56" i="343"/>
  <c r="O56" i="343"/>
  <c r="P49" i="343"/>
  <c r="O49" i="343"/>
  <c r="P48" i="343"/>
  <c r="O48" i="343"/>
  <c r="P45" i="343"/>
  <c r="O45" i="343"/>
  <c r="N45" i="343"/>
  <c r="M45" i="343"/>
  <c r="L45" i="343"/>
  <c r="K45" i="343"/>
  <c r="J45" i="343"/>
  <c r="H45" i="343"/>
  <c r="P44" i="343"/>
  <c r="O44" i="343"/>
  <c r="P43" i="343"/>
  <c r="O43" i="343"/>
  <c r="P40" i="343"/>
  <c r="O40" i="343"/>
  <c r="N40" i="343"/>
  <c r="M40" i="343"/>
  <c r="L40" i="343"/>
  <c r="K40" i="343"/>
  <c r="J40" i="343"/>
  <c r="H40" i="343"/>
  <c r="P39" i="343"/>
  <c r="O39" i="343"/>
  <c r="P38" i="343"/>
  <c r="O38" i="343"/>
  <c r="P37" i="343"/>
  <c r="O37" i="343"/>
  <c r="P34" i="343"/>
  <c r="P33" i="343"/>
  <c r="O33" i="343"/>
  <c r="P30" i="343"/>
  <c r="O30" i="343"/>
  <c r="N30" i="343"/>
  <c r="M30" i="343"/>
  <c r="L30" i="343"/>
  <c r="K30" i="343"/>
  <c r="J30" i="343"/>
  <c r="H30" i="343"/>
  <c r="P29" i="343"/>
  <c r="O29" i="343"/>
  <c r="P26" i="343"/>
  <c r="O26" i="343"/>
  <c r="N26" i="343"/>
  <c r="M26" i="343"/>
  <c r="L26" i="343"/>
  <c r="K26" i="343"/>
  <c r="J26" i="343"/>
  <c r="H26" i="343"/>
  <c r="P25" i="343"/>
  <c r="O25" i="343"/>
  <c r="P24" i="343"/>
  <c r="O24" i="343"/>
  <c r="P20" i="343"/>
  <c r="O20" i="343"/>
  <c r="N20" i="343"/>
  <c r="M20" i="343"/>
  <c r="L20" i="343"/>
  <c r="K20" i="343"/>
  <c r="J20" i="343"/>
  <c r="I20" i="343"/>
  <c r="H20" i="343"/>
  <c r="P19" i="343"/>
  <c r="O19" i="343"/>
  <c r="P16" i="343"/>
  <c r="O16" i="343"/>
  <c r="N16" i="343"/>
  <c r="M16" i="343"/>
  <c r="L16" i="343"/>
  <c r="K16" i="343"/>
  <c r="J16" i="343"/>
  <c r="H16" i="343"/>
  <c r="P15" i="343"/>
  <c r="O15" i="343"/>
  <c r="P14" i="343"/>
  <c r="M242" i="342"/>
  <c r="L242" i="342"/>
  <c r="K242" i="342"/>
  <c r="J242" i="342"/>
  <c r="I242" i="342"/>
  <c r="H242" i="342"/>
  <c r="G242" i="342"/>
  <c r="E242" i="342"/>
  <c r="C242" i="342"/>
  <c r="M240" i="342"/>
  <c r="L240" i="342"/>
  <c r="K240" i="342"/>
  <c r="J240" i="342"/>
  <c r="I240" i="342"/>
  <c r="H240" i="342"/>
  <c r="G240" i="342"/>
  <c r="E240" i="342"/>
  <c r="M239" i="342"/>
  <c r="L239" i="342"/>
  <c r="K239" i="342"/>
  <c r="J239" i="342"/>
  <c r="I239" i="342"/>
  <c r="H239" i="342"/>
  <c r="G239" i="342"/>
  <c r="E239" i="342"/>
  <c r="M238" i="342"/>
  <c r="L238" i="342"/>
  <c r="M237" i="342"/>
  <c r="L237" i="342"/>
  <c r="M236" i="342"/>
  <c r="L236" i="342"/>
  <c r="M235" i="342"/>
  <c r="M234" i="342"/>
  <c r="L234" i="342"/>
  <c r="M233" i="342"/>
  <c r="L233" i="342"/>
  <c r="M230" i="342"/>
  <c r="L230" i="342"/>
  <c r="K230" i="342"/>
  <c r="J230" i="342"/>
  <c r="I230" i="342"/>
  <c r="H230" i="342"/>
  <c r="G230" i="342"/>
  <c r="E230" i="342"/>
  <c r="M229" i="342"/>
  <c r="M228" i="342"/>
  <c r="M227" i="342"/>
  <c r="L227" i="342"/>
  <c r="M226" i="342"/>
  <c r="L226" i="342"/>
  <c r="M224" i="342"/>
  <c r="L224" i="342"/>
  <c r="M223" i="342"/>
  <c r="L223" i="342"/>
  <c r="M220" i="342"/>
  <c r="L220" i="342"/>
  <c r="K220" i="342"/>
  <c r="J220" i="342"/>
  <c r="I220" i="342"/>
  <c r="H220" i="342"/>
  <c r="G220" i="342"/>
  <c r="E220" i="342"/>
  <c r="M219" i="342"/>
  <c r="M218" i="342"/>
  <c r="L218" i="342"/>
  <c r="M217" i="342"/>
  <c r="L217" i="342"/>
  <c r="M216" i="342"/>
  <c r="L216" i="342"/>
  <c r="M214" i="342"/>
  <c r="L214" i="342"/>
  <c r="M213" i="342"/>
  <c r="L213" i="342"/>
  <c r="M212" i="342"/>
  <c r="L212" i="342"/>
  <c r="M211" i="342"/>
  <c r="L211" i="342"/>
  <c r="M208" i="342"/>
  <c r="L208" i="342"/>
  <c r="K208" i="342"/>
  <c r="J208" i="342"/>
  <c r="I208" i="342"/>
  <c r="H208" i="342"/>
  <c r="G208" i="342"/>
  <c r="E208" i="342"/>
  <c r="M207" i="342"/>
  <c r="M206" i="342"/>
  <c r="L206" i="342"/>
  <c r="M205" i="342"/>
  <c r="L205" i="342"/>
  <c r="M204" i="342"/>
  <c r="L204" i="342"/>
  <c r="M203" i="342"/>
  <c r="L203" i="342"/>
  <c r="M202" i="342"/>
  <c r="L202" i="342"/>
  <c r="M200" i="342"/>
  <c r="L200" i="342"/>
  <c r="M199" i="342"/>
  <c r="L199" i="342"/>
  <c r="M198" i="342"/>
  <c r="L198" i="342"/>
  <c r="M197" i="342"/>
  <c r="M196" i="342"/>
  <c r="L196" i="342"/>
  <c r="M195" i="342"/>
  <c r="L195" i="342"/>
  <c r="M194" i="342"/>
  <c r="L194" i="342"/>
  <c r="M190" i="342"/>
  <c r="L190" i="342"/>
  <c r="K190" i="342"/>
  <c r="J190" i="342"/>
  <c r="I190" i="342"/>
  <c r="H190" i="342"/>
  <c r="G190" i="342"/>
  <c r="E190" i="342"/>
  <c r="M187" i="342"/>
  <c r="L187" i="342"/>
  <c r="M186" i="342"/>
  <c r="L186" i="342"/>
  <c r="M185" i="342"/>
  <c r="L185" i="342"/>
  <c r="M182" i="342"/>
  <c r="L182" i="342"/>
  <c r="K182" i="342"/>
  <c r="J182" i="342"/>
  <c r="I182" i="342"/>
  <c r="H182" i="342"/>
  <c r="G182" i="342"/>
  <c r="E182" i="342"/>
  <c r="M181" i="342"/>
  <c r="L181" i="342"/>
  <c r="M180" i="342"/>
  <c r="L180" i="342"/>
  <c r="M179" i="342"/>
  <c r="L179" i="342"/>
  <c r="M178" i="342"/>
  <c r="L178" i="342"/>
  <c r="M177" i="342"/>
  <c r="L177" i="342"/>
  <c r="M170" i="342"/>
  <c r="L170" i="342"/>
  <c r="K170" i="342"/>
  <c r="J170" i="342"/>
  <c r="I170" i="342"/>
  <c r="H170" i="342"/>
  <c r="G170" i="342"/>
  <c r="F170" i="342"/>
  <c r="E170" i="342"/>
  <c r="M169" i="342"/>
  <c r="L169" i="342"/>
  <c r="M168" i="342"/>
  <c r="L168" i="342"/>
  <c r="M165" i="342"/>
  <c r="L165" i="342"/>
  <c r="K165" i="342"/>
  <c r="J165" i="342"/>
  <c r="I165" i="342"/>
  <c r="H165" i="342"/>
  <c r="G165" i="342"/>
  <c r="E165" i="342"/>
  <c r="M164" i="342"/>
  <c r="L164" i="342"/>
  <c r="M161" i="342"/>
  <c r="L161" i="342"/>
  <c r="K161" i="342"/>
  <c r="J161" i="342"/>
  <c r="I161" i="342"/>
  <c r="H161" i="342"/>
  <c r="G161" i="342"/>
  <c r="F161" i="342"/>
  <c r="E161" i="342"/>
  <c r="M160" i="342"/>
  <c r="L160" i="342"/>
  <c r="M159" i="342"/>
  <c r="L159" i="342"/>
  <c r="M158" i="342"/>
  <c r="L158" i="342"/>
  <c r="L155" i="342"/>
  <c r="K155" i="342"/>
  <c r="J155" i="342"/>
  <c r="I155" i="342"/>
  <c r="H155" i="342"/>
  <c r="G155" i="342"/>
  <c r="F155" i="342"/>
  <c r="E155" i="342"/>
  <c r="M154" i="342"/>
  <c r="L154" i="342"/>
  <c r="M151" i="342"/>
  <c r="L151" i="342"/>
  <c r="K151" i="342"/>
  <c r="J151" i="342"/>
  <c r="I151" i="342"/>
  <c r="H151" i="342"/>
  <c r="G151" i="342"/>
  <c r="E151" i="342"/>
  <c r="M150" i="342"/>
  <c r="L150" i="342"/>
  <c r="M149" i="342"/>
  <c r="L149" i="342"/>
  <c r="M146" i="342"/>
  <c r="L146" i="342"/>
  <c r="K146" i="342"/>
  <c r="J146" i="342"/>
  <c r="I146" i="342"/>
  <c r="H146" i="342"/>
  <c r="G146" i="342"/>
  <c r="E146" i="342"/>
  <c r="M145" i="342"/>
  <c r="L145" i="342"/>
  <c r="M144" i="342"/>
  <c r="L144" i="342"/>
  <c r="M143" i="342"/>
  <c r="L143" i="342"/>
  <c r="M142" i="342"/>
  <c r="L142" i="342"/>
  <c r="M139" i="342"/>
  <c r="L139" i="342"/>
  <c r="K139" i="342"/>
  <c r="J139" i="342"/>
  <c r="I139" i="342"/>
  <c r="H139" i="342"/>
  <c r="G139" i="342"/>
  <c r="F139" i="342"/>
  <c r="E139" i="342"/>
  <c r="M138" i="342"/>
  <c r="L138" i="342"/>
  <c r="M137" i="342"/>
  <c r="L137" i="342"/>
  <c r="M136" i="342"/>
  <c r="M135" i="342"/>
  <c r="L135" i="342"/>
  <c r="M132" i="342"/>
  <c r="L132" i="342"/>
  <c r="K132" i="342"/>
  <c r="J132" i="342"/>
  <c r="I132" i="342"/>
  <c r="H132" i="342"/>
  <c r="G132" i="342"/>
  <c r="F132" i="342"/>
  <c r="E132" i="342"/>
  <c r="M131" i="342"/>
  <c r="L131" i="342"/>
  <c r="M128" i="342"/>
  <c r="L128" i="342"/>
  <c r="K128" i="342"/>
  <c r="J128" i="342"/>
  <c r="I128" i="342"/>
  <c r="H128" i="342"/>
  <c r="G128" i="342"/>
  <c r="E128" i="342"/>
  <c r="M127" i="342"/>
  <c r="L127" i="342"/>
  <c r="M124" i="342"/>
  <c r="L124" i="342"/>
  <c r="K124" i="342"/>
  <c r="J124" i="342"/>
  <c r="I124" i="342"/>
  <c r="H124" i="342"/>
  <c r="G124" i="342"/>
  <c r="F124" i="342"/>
  <c r="E124" i="342"/>
  <c r="M123" i="342"/>
  <c r="L123" i="342"/>
  <c r="M122" i="342"/>
  <c r="M121" i="342"/>
  <c r="L121" i="342"/>
  <c r="M120" i="342"/>
  <c r="L120" i="342"/>
  <c r="M119" i="342"/>
  <c r="L119" i="342"/>
  <c r="M116" i="342"/>
  <c r="L116" i="342"/>
  <c r="K116" i="342"/>
  <c r="J116" i="342"/>
  <c r="I116" i="342"/>
  <c r="H116" i="342"/>
  <c r="G116" i="342"/>
  <c r="E116" i="342"/>
  <c r="M115" i="342"/>
  <c r="L115" i="342"/>
  <c r="M112" i="342"/>
  <c r="L112" i="342"/>
  <c r="K112" i="342"/>
  <c r="J112" i="342"/>
  <c r="I112" i="342"/>
  <c r="H112" i="342"/>
  <c r="G112" i="342"/>
  <c r="E112" i="342"/>
  <c r="M111" i="342"/>
  <c r="L111" i="342"/>
  <c r="M110" i="342"/>
  <c r="L110" i="342"/>
  <c r="M109" i="342"/>
  <c r="L109" i="342"/>
  <c r="M106" i="342"/>
  <c r="L106" i="342"/>
  <c r="K106" i="342"/>
  <c r="J106" i="342"/>
  <c r="I106" i="342"/>
  <c r="H106" i="342"/>
  <c r="G106" i="342"/>
  <c r="E106" i="342"/>
  <c r="M104" i="342"/>
  <c r="L104" i="342"/>
  <c r="M101" i="342"/>
  <c r="L101" i="342"/>
  <c r="K101" i="342"/>
  <c r="J101" i="342"/>
  <c r="I101" i="342"/>
  <c r="H101" i="342"/>
  <c r="G101" i="342"/>
  <c r="E101" i="342"/>
  <c r="M100" i="342"/>
  <c r="L100" i="342"/>
  <c r="M99" i="342"/>
  <c r="L99" i="342"/>
  <c r="M96" i="342"/>
  <c r="L96" i="342"/>
  <c r="K96" i="342"/>
  <c r="J96" i="342"/>
  <c r="I96" i="342"/>
  <c r="H96" i="342"/>
  <c r="G96" i="342"/>
  <c r="F96" i="342"/>
  <c r="E96" i="342"/>
  <c r="M95" i="342"/>
  <c r="L95" i="342"/>
  <c r="M92" i="342"/>
  <c r="L92" i="342"/>
  <c r="K92" i="342"/>
  <c r="J92" i="342"/>
  <c r="I92" i="342"/>
  <c r="H92" i="342"/>
  <c r="G92" i="342"/>
  <c r="E92" i="342"/>
  <c r="M91" i="342"/>
  <c r="L91" i="342"/>
  <c r="M90" i="342"/>
  <c r="L90" i="342"/>
  <c r="M89" i="342"/>
  <c r="L89" i="342"/>
  <c r="M88" i="342"/>
  <c r="L88" i="342"/>
  <c r="M87" i="342"/>
  <c r="L87" i="342"/>
  <c r="M86" i="342"/>
  <c r="L86" i="342"/>
  <c r="M85" i="342"/>
  <c r="L85" i="342"/>
  <c r="M84" i="342"/>
  <c r="L84" i="342"/>
  <c r="M83" i="342"/>
  <c r="L83" i="342"/>
  <c r="M82" i="342"/>
  <c r="L82" i="342"/>
  <c r="M79" i="342"/>
  <c r="L79" i="342"/>
  <c r="K79" i="342"/>
  <c r="J79" i="342"/>
  <c r="I79" i="342"/>
  <c r="H79" i="342"/>
  <c r="G79" i="342"/>
  <c r="E79" i="342"/>
  <c r="M78" i="342"/>
  <c r="L78" i="342"/>
  <c r="M77" i="342"/>
  <c r="L77" i="342"/>
  <c r="M76" i="342"/>
  <c r="L76" i="342"/>
  <c r="M75" i="342"/>
  <c r="L75" i="342"/>
  <c r="M74" i="342"/>
  <c r="L74" i="342"/>
  <c r="M73" i="342"/>
  <c r="L73" i="342"/>
  <c r="M72" i="342"/>
  <c r="L72" i="342"/>
  <c r="M71" i="342"/>
  <c r="L71" i="342"/>
  <c r="M70" i="342"/>
  <c r="L70" i="342"/>
  <c r="M69" i="342"/>
  <c r="L69" i="342"/>
  <c r="M68" i="342"/>
  <c r="L68" i="342"/>
  <c r="M67" i="342"/>
  <c r="L67" i="342"/>
  <c r="M66" i="342"/>
  <c r="L66" i="342"/>
  <c r="M63" i="342"/>
  <c r="L63" i="342"/>
  <c r="K63" i="342"/>
  <c r="J63" i="342"/>
  <c r="I63" i="342"/>
  <c r="H63" i="342"/>
  <c r="G63" i="342"/>
  <c r="E63" i="342"/>
  <c r="M62" i="342"/>
  <c r="M61" i="342"/>
  <c r="L61" i="342"/>
  <c r="M60" i="342"/>
  <c r="L60" i="342"/>
  <c r="M57" i="342"/>
  <c r="L57" i="342"/>
  <c r="K57" i="342"/>
  <c r="J57" i="342"/>
  <c r="I57" i="342"/>
  <c r="H57" i="342"/>
  <c r="G57" i="342"/>
  <c r="E57" i="342"/>
  <c r="M56" i="342"/>
  <c r="L56" i="342"/>
  <c r="M55" i="342"/>
  <c r="L55" i="342"/>
  <c r="M54" i="342"/>
  <c r="L54" i="342"/>
  <c r="M53" i="342"/>
  <c r="L53" i="342"/>
  <c r="M52" i="342"/>
  <c r="L52" i="342"/>
  <c r="M51" i="342"/>
  <c r="L51" i="342"/>
  <c r="M48" i="342"/>
  <c r="L48" i="342"/>
  <c r="K48" i="342"/>
  <c r="J48" i="342"/>
  <c r="I48" i="342"/>
  <c r="H48" i="342"/>
  <c r="G48" i="342"/>
  <c r="F48" i="342"/>
  <c r="E48" i="342"/>
  <c r="M47" i="342"/>
  <c r="L47" i="342"/>
  <c r="M46" i="342"/>
  <c r="L46" i="342"/>
  <c r="M43" i="342"/>
  <c r="L43" i="342"/>
  <c r="K43" i="342"/>
  <c r="J43" i="342"/>
  <c r="I43" i="342"/>
  <c r="H43" i="342"/>
  <c r="F43" i="342"/>
  <c r="E43" i="342"/>
  <c r="M42" i="342"/>
  <c r="L42" i="342"/>
  <c r="M39" i="342"/>
  <c r="L39" i="342"/>
  <c r="K39" i="342"/>
  <c r="J39" i="342"/>
  <c r="I39" i="342"/>
  <c r="H39" i="342"/>
  <c r="G39" i="342"/>
  <c r="E39" i="342"/>
  <c r="M38" i="342"/>
  <c r="L38" i="342"/>
  <c r="M37" i="342"/>
  <c r="L37" i="342"/>
  <c r="M36" i="342"/>
  <c r="L36" i="342"/>
  <c r="M35" i="342"/>
  <c r="L35" i="342"/>
  <c r="M32" i="342"/>
  <c r="L32" i="342"/>
  <c r="K32" i="342"/>
  <c r="J32" i="342"/>
  <c r="I32" i="342"/>
  <c r="H32" i="342"/>
  <c r="G32" i="342"/>
  <c r="E32" i="342"/>
  <c r="M31" i="342"/>
  <c r="L31" i="342"/>
  <c r="M30" i="342"/>
  <c r="L30" i="342"/>
  <c r="M29" i="342"/>
  <c r="L29" i="342"/>
  <c r="M28" i="342"/>
  <c r="L28" i="342"/>
  <c r="M25" i="342"/>
  <c r="L25" i="342"/>
  <c r="K25" i="342"/>
  <c r="J25" i="342"/>
  <c r="I25" i="342"/>
  <c r="H25" i="342"/>
  <c r="G25" i="342"/>
  <c r="F25" i="342"/>
  <c r="E25" i="342"/>
  <c r="M24" i="342"/>
  <c r="L24" i="342"/>
  <c r="M23" i="342"/>
  <c r="L23" i="342"/>
  <c r="M22" i="342"/>
  <c r="L22" i="342"/>
  <c r="M21" i="342"/>
  <c r="L21" i="342"/>
  <c r="M40" i="341"/>
  <c r="L40" i="341"/>
  <c r="K40" i="341"/>
  <c r="J40" i="341"/>
  <c r="I40" i="341"/>
  <c r="H40" i="341"/>
  <c r="G40" i="341"/>
  <c r="F40" i="341"/>
  <c r="E40" i="341"/>
  <c r="M39" i="341"/>
  <c r="L39" i="341"/>
  <c r="K39" i="341"/>
  <c r="J39" i="341"/>
  <c r="I39" i="341"/>
  <c r="H39" i="341"/>
  <c r="G39" i="341"/>
  <c r="F39" i="341"/>
  <c r="E39" i="341"/>
  <c r="M38" i="341"/>
  <c r="L38" i="341"/>
  <c r="K38" i="341"/>
  <c r="J38" i="341"/>
  <c r="I38" i="341"/>
  <c r="H38" i="341"/>
  <c r="G38" i="341"/>
  <c r="F38" i="341"/>
  <c r="E38" i="341"/>
  <c r="L37" i="341"/>
  <c r="M34" i="341"/>
  <c r="L34" i="341"/>
  <c r="K34" i="341"/>
  <c r="J34" i="341"/>
  <c r="I34" i="341"/>
  <c r="H34" i="341"/>
  <c r="G34" i="341"/>
  <c r="F34" i="341"/>
  <c r="E34" i="341"/>
  <c r="L33" i="341"/>
  <c r="L32" i="341"/>
  <c r="L31" i="341"/>
  <c r="L30" i="341"/>
  <c r="L29" i="341"/>
  <c r="L28" i="341"/>
  <c r="L27" i="341"/>
  <c r="L26" i="341"/>
  <c r="L25" i="341"/>
  <c r="L24" i="341"/>
  <c r="L23" i="341"/>
  <c r="L22" i="341"/>
  <c r="L21" i="341"/>
  <c r="L20" i="341"/>
  <c r="L19" i="341"/>
  <c r="L18" i="341"/>
  <c r="L17" i="341"/>
  <c r="M16" i="341"/>
  <c r="L18" i="340"/>
  <c r="K18" i="340"/>
  <c r="J18" i="340"/>
  <c r="I18" i="340"/>
  <c r="H18" i="340"/>
  <c r="G18" i="340"/>
  <c r="F18" i="340"/>
  <c r="E18" i="340"/>
  <c r="D18" i="340"/>
  <c r="L16" i="340"/>
  <c r="K16" i="340"/>
  <c r="J16" i="340"/>
  <c r="I16" i="340"/>
  <c r="H16" i="340"/>
  <c r="G16" i="340"/>
  <c r="F16" i="340"/>
  <c r="E16" i="340"/>
  <c r="D16" i="340"/>
  <c r="L15" i="340"/>
  <c r="K15" i="340"/>
  <c r="M41" i="339"/>
  <c r="L41" i="339"/>
  <c r="J41" i="339"/>
  <c r="I41" i="339"/>
  <c r="H41" i="339"/>
  <c r="G41" i="339"/>
  <c r="E41" i="339"/>
  <c r="D41" i="339"/>
  <c r="M39" i="339"/>
  <c r="M38" i="339"/>
  <c r="M32" i="339"/>
  <c r="L32" i="339"/>
  <c r="M31" i="339"/>
  <c r="L31" i="339"/>
  <c r="M28" i="339"/>
  <c r="L28" i="339"/>
  <c r="M27" i="339"/>
  <c r="L27" i="339"/>
  <c r="M24" i="339"/>
  <c r="L24" i="339"/>
  <c r="K24" i="339"/>
  <c r="J24" i="339"/>
  <c r="I24" i="339"/>
  <c r="H24" i="339"/>
  <c r="G24" i="339"/>
  <c r="E24" i="339"/>
  <c r="M23" i="339"/>
  <c r="L23" i="339"/>
  <c r="M20" i="339"/>
  <c r="L20" i="339"/>
  <c r="K20" i="339"/>
  <c r="J20" i="339"/>
  <c r="I20" i="339"/>
  <c r="H20" i="339"/>
  <c r="G20" i="339"/>
  <c r="F20" i="339"/>
  <c r="E20" i="339"/>
  <c r="M19" i="339"/>
  <c r="L19" i="339"/>
  <c r="M16" i="339"/>
  <c r="L16" i="339"/>
  <c r="K16" i="339"/>
  <c r="J16" i="339"/>
  <c r="I16" i="339"/>
  <c r="H16" i="339"/>
  <c r="G16" i="339"/>
  <c r="F16" i="339"/>
  <c r="E16" i="339"/>
  <c r="M15" i="339"/>
  <c r="L15" i="339"/>
  <c r="M49" i="338"/>
  <c r="L49" i="338"/>
  <c r="J49" i="338"/>
  <c r="I49" i="338"/>
  <c r="H49" i="338"/>
  <c r="G49" i="338"/>
  <c r="E49" i="338"/>
  <c r="M46" i="338"/>
  <c r="L46" i="338"/>
  <c r="J46" i="338"/>
  <c r="I46" i="338"/>
  <c r="H46" i="338"/>
  <c r="G46" i="338"/>
  <c r="E46" i="338"/>
  <c r="M45" i="338"/>
  <c r="L45" i="338"/>
  <c r="M42" i="338"/>
  <c r="L42" i="338"/>
  <c r="J42" i="338"/>
  <c r="I42" i="338"/>
  <c r="H42" i="338"/>
  <c r="G42" i="338"/>
  <c r="E42" i="338"/>
  <c r="M41" i="338"/>
  <c r="L41" i="338"/>
  <c r="M38" i="338"/>
  <c r="L38" i="338"/>
  <c r="J38" i="338"/>
  <c r="I38" i="338"/>
  <c r="H38" i="338"/>
  <c r="G38" i="338"/>
  <c r="E38" i="338"/>
  <c r="M37" i="338"/>
  <c r="L37" i="338"/>
  <c r="M27" i="338"/>
  <c r="L27" i="338"/>
  <c r="J27" i="338"/>
  <c r="I27" i="338"/>
  <c r="H27" i="338"/>
  <c r="G27" i="338"/>
  <c r="E27" i="338"/>
  <c r="M26" i="338"/>
  <c r="L26" i="338"/>
  <c r="M23" i="338"/>
  <c r="L23" i="338"/>
  <c r="J23" i="338"/>
  <c r="I23" i="338"/>
  <c r="H23" i="338"/>
  <c r="G23" i="338"/>
  <c r="E23" i="338"/>
  <c r="M22" i="338"/>
  <c r="L22" i="338"/>
  <c r="P159" i="337"/>
  <c r="O159" i="337"/>
  <c r="N159" i="337"/>
  <c r="M159" i="337"/>
  <c r="L159" i="337"/>
  <c r="K159" i="337"/>
  <c r="J159" i="337"/>
  <c r="I159" i="337"/>
  <c r="H159" i="337"/>
  <c r="D159" i="337"/>
  <c r="P157" i="337"/>
  <c r="O157" i="337"/>
  <c r="N157" i="337"/>
  <c r="M157" i="337"/>
  <c r="L157" i="337"/>
  <c r="K157" i="337"/>
  <c r="J157" i="337"/>
  <c r="I157" i="337"/>
  <c r="H157" i="337"/>
  <c r="P156" i="337"/>
  <c r="O156" i="337"/>
  <c r="N156" i="337"/>
  <c r="M156" i="337"/>
  <c r="L156" i="337"/>
  <c r="K156" i="337"/>
  <c r="J156" i="337"/>
  <c r="I156" i="337"/>
  <c r="H156" i="337"/>
  <c r="P155" i="337"/>
  <c r="O155" i="337"/>
  <c r="P154" i="337"/>
  <c r="O154" i="337"/>
  <c r="P153" i="337"/>
  <c r="O153" i="337"/>
  <c r="P152" i="337"/>
  <c r="O152" i="337"/>
  <c r="P151" i="337"/>
  <c r="O151" i="337"/>
  <c r="P150" i="337"/>
  <c r="O150" i="337"/>
  <c r="P149" i="337"/>
  <c r="O149" i="337"/>
  <c r="P148" i="337"/>
  <c r="O148" i="337"/>
  <c r="P145" i="337"/>
  <c r="O145" i="337"/>
  <c r="N145" i="337"/>
  <c r="M145" i="337"/>
  <c r="L145" i="337"/>
  <c r="K145" i="337"/>
  <c r="J145" i="337"/>
  <c r="I145" i="337"/>
  <c r="H145" i="337"/>
  <c r="P144" i="337"/>
  <c r="O144" i="337"/>
  <c r="P143" i="337"/>
  <c r="O143" i="337"/>
  <c r="P142" i="337"/>
  <c r="O142" i="337"/>
  <c r="P141" i="337"/>
  <c r="O141" i="337"/>
  <c r="P140" i="337"/>
  <c r="O140" i="337"/>
  <c r="P139" i="337"/>
  <c r="O139" i="337"/>
  <c r="P138" i="337"/>
  <c r="O138" i="337"/>
  <c r="P137" i="337"/>
  <c r="O137" i="337"/>
  <c r="P136" i="337"/>
  <c r="O136" i="337"/>
  <c r="P133" i="337"/>
  <c r="O133" i="337"/>
  <c r="N133" i="337"/>
  <c r="M133" i="337"/>
  <c r="L133" i="337"/>
  <c r="K133" i="337"/>
  <c r="J133" i="337"/>
  <c r="I133" i="337"/>
  <c r="H133" i="337"/>
  <c r="P132" i="337"/>
  <c r="O132" i="337"/>
  <c r="P131" i="337"/>
  <c r="O131" i="337"/>
  <c r="P130" i="337"/>
  <c r="O130" i="337"/>
  <c r="P129" i="337"/>
  <c r="O129" i="337"/>
  <c r="P128" i="337"/>
  <c r="O128" i="337"/>
  <c r="P127" i="337"/>
  <c r="O127" i="337"/>
  <c r="P126" i="337"/>
  <c r="O126" i="337"/>
  <c r="P125" i="337"/>
  <c r="O125" i="337"/>
  <c r="P122" i="337"/>
  <c r="O122" i="337"/>
  <c r="N122" i="337"/>
  <c r="M122" i="337"/>
  <c r="L122" i="337"/>
  <c r="K122" i="337"/>
  <c r="J122" i="337"/>
  <c r="I122" i="337"/>
  <c r="H122" i="337"/>
  <c r="P121" i="337"/>
  <c r="O121" i="337"/>
  <c r="P120" i="337"/>
  <c r="O120" i="337"/>
  <c r="P119" i="337"/>
  <c r="O119" i="337"/>
  <c r="P118" i="337"/>
  <c r="O118" i="337"/>
  <c r="P117" i="337"/>
  <c r="O117" i="337"/>
  <c r="P116" i="337"/>
  <c r="O116" i="337"/>
  <c r="P115" i="337"/>
  <c r="O115" i="337"/>
  <c r="P114" i="337"/>
  <c r="O114" i="337"/>
  <c r="P113" i="337"/>
  <c r="O113" i="337"/>
  <c r="P109" i="337"/>
  <c r="O109" i="337"/>
  <c r="N109" i="337"/>
  <c r="M109" i="337"/>
  <c r="L109" i="337"/>
  <c r="K109" i="337"/>
  <c r="J109" i="337"/>
  <c r="H109" i="337"/>
  <c r="P108" i="337"/>
  <c r="O108" i="337"/>
  <c r="P105" i="337"/>
  <c r="O105" i="337"/>
  <c r="N105" i="337"/>
  <c r="M105" i="337"/>
  <c r="L105" i="337"/>
  <c r="K105" i="337"/>
  <c r="J105" i="337"/>
  <c r="H105" i="337"/>
  <c r="P104" i="337"/>
  <c r="O104" i="337"/>
  <c r="P103" i="337"/>
  <c r="O103" i="337"/>
  <c r="P100" i="337"/>
  <c r="O100" i="337"/>
  <c r="N100" i="337"/>
  <c r="M100" i="337"/>
  <c r="L100" i="337"/>
  <c r="K100" i="337"/>
  <c r="J100" i="337"/>
  <c r="I100" i="337"/>
  <c r="H100" i="337"/>
  <c r="P99" i="337"/>
  <c r="O99" i="337"/>
  <c r="P98" i="337"/>
  <c r="O98" i="337"/>
  <c r="P97" i="337"/>
  <c r="O97" i="337"/>
  <c r="P96" i="337"/>
  <c r="O96" i="337"/>
  <c r="P95" i="337"/>
  <c r="O95" i="337"/>
  <c r="P94" i="337"/>
  <c r="O94" i="337"/>
  <c r="P93" i="337"/>
  <c r="O93" i="337"/>
  <c r="P90" i="337"/>
  <c r="O90" i="337"/>
  <c r="N90" i="337"/>
  <c r="P89" i="337"/>
  <c r="O89" i="337"/>
  <c r="P86" i="337"/>
  <c r="O86" i="337"/>
  <c r="N86" i="337"/>
  <c r="M86" i="337"/>
  <c r="L86" i="337"/>
  <c r="K86" i="337"/>
  <c r="J86" i="337"/>
  <c r="I86" i="337"/>
  <c r="H86" i="337"/>
  <c r="P85" i="337"/>
  <c r="O85" i="337"/>
  <c r="P84" i="337"/>
  <c r="O84" i="337"/>
  <c r="P81" i="337"/>
  <c r="O81" i="337"/>
  <c r="N81" i="337"/>
  <c r="M81" i="337"/>
  <c r="L81" i="337"/>
  <c r="K81" i="337"/>
  <c r="J81" i="337"/>
  <c r="I81" i="337"/>
  <c r="H81" i="337"/>
  <c r="P80" i="337"/>
  <c r="O80" i="337"/>
  <c r="P77" i="337"/>
  <c r="O77" i="337"/>
  <c r="N77" i="337"/>
  <c r="M77" i="337"/>
  <c r="L77" i="337"/>
  <c r="K77" i="337"/>
  <c r="J77" i="337"/>
  <c r="H77" i="337"/>
  <c r="P76" i="337"/>
  <c r="O76" i="337"/>
  <c r="P75" i="337"/>
  <c r="O75" i="337"/>
  <c r="P74" i="337"/>
  <c r="O74" i="337"/>
  <c r="P73" i="337"/>
  <c r="P70" i="337"/>
  <c r="O70" i="337"/>
  <c r="N70" i="337"/>
  <c r="M70" i="337"/>
  <c r="L70" i="337"/>
  <c r="K70" i="337"/>
  <c r="J70" i="337"/>
  <c r="H70" i="337"/>
  <c r="P68" i="337"/>
  <c r="O68" i="337"/>
  <c r="P67" i="337"/>
  <c r="O67" i="337"/>
  <c r="P66" i="337"/>
  <c r="O66" i="337"/>
  <c r="P65" i="337"/>
  <c r="O65" i="337"/>
  <c r="P64" i="337"/>
  <c r="O64" i="337"/>
  <c r="P63" i="337"/>
  <c r="O63" i="337"/>
  <c r="P60" i="337"/>
  <c r="O60" i="337"/>
  <c r="N60" i="337"/>
  <c r="M60" i="337"/>
  <c r="L60" i="337"/>
  <c r="K60" i="337"/>
  <c r="J60" i="337"/>
  <c r="I60" i="337"/>
  <c r="H60" i="337"/>
  <c r="P59" i="337"/>
  <c r="P58" i="337"/>
  <c r="O58" i="337"/>
  <c r="P57" i="337"/>
  <c r="O57" i="337"/>
  <c r="P54" i="337"/>
  <c r="O54" i="337"/>
  <c r="N54" i="337"/>
  <c r="M54" i="337"/>
  <c r="L54" i="337"/>
  <c r="K54" i="337"/>
  <c r="J54" i="337"/>
  <c r="I54" i="337"/>
  <c r="H54" i="337"/>
  <c r="P53" i="337"/>
  <c r="O53" i="337"/>
  <c r="P50" i="337"/>
  <c r="O50" i="337"/>
  <c r="N50" i="337"/>
  <c r="M50" i="337"/>
  <c r="L50" i="337"/>
  <c r="K50" i="337"/>
  <c r="J50" i="337"/>
  <c r="I50" i="337"/>
  <c r="H50" i="337"/>
  <c r="P49" i="337"/>
  <c r="O49" i="337"/>
  <c r="P48" i="337"/>
  <c r="O48" i="337"/>
  <c r="P42" i="337"/>
  <c r="O42" i="337"/>
  <c r="N42" i="337"/>
  <c r="M42" i="337"/>
  <c r="L42" i="337"/>
  <c r="K42" i="337"/>
  <c r="J42" i="337"/>
  <c r="H42" i="337"/>
  <c r="P40" i="337"/>
  <c r="O40" i="337"/>
  <c r="P37" i="337"/>
  <c r="O37" i="337"/>
  <c r="P36" i="337"/>
  <c r="O36" i="337"/>
  <c r="P33" i="337"/>
  <c r="O33" i="337"/>
  <c r="P32" i="337"/>
  <c r="O32" i="337"/>
  <c r="P29" i="337"/>
  <c r="O29" i="337"/>
  <c r="N29" i="337"/>
  <c r="M29" i="337"/>
  <c r="L29" i="337"/>
  <c r="K29" i="337"/>
  <c r="J29" i="337"/>
  <c r="H29" i="337"/>
  <c r="P28" i="337"/>
  <c r="O28" i="337"/>
  <c r="P25" i="337"/>
  <c r="O25" i="337"/>
  <c r="N25" i="337"/>
  <c r="M25" i="337"/>
  <c r="L25" i="337"/>
  <c r="K25" i="337"/>
  <c r="J25" i="337"/>
  <c r="H25" i="337"/>
  <c r="P24" i="337"/>
  <c r="O24" i="337"/>
  <c r="P20" i="337"/>
  <c r="O20" i="337"/>
  <c r="N20" i="337"/>
  <c r="M20" i="337"/>
  <c r="L20" i="337"/>
  <c r="K20" i="337"/>
  <c r="J20" i="337"/>
  <c r="I20" i="337"/>
  <c r="H20" i="337"/>
  <c r="P19" i="337"/>
  <c r="O19" i="337"/>
  <c r="P16" i="337"/>
  <c r="O16" i="337"/>
  <c r="N16" i="337"/>
  <c r="M16" i="337"/>
  <c r="L16" i="337"/>
  <c r="K16" i="337"/>
  <c r="J16" i="337"/>
  <c r="H16" i="337"/>
  <c r="P15" i="337"/>
  <c r="O15" i="337"/>
  <c r="P14" i="337"/>
  <c r="M246" i="336"/>
  <c r="L246" i="336"/>
  <c r="K246" i="336"/>
  <c r="J246" i="336"/>
  <c r="I246" i="336"/>
  <c r="H246" i="336"/>
  <c r="G246" i="336"/>
  <c r="E246" i="336"/>
  <c r="C246" i="336"/>
  <c r="M244" i="336"/>
  <c r="L244" i="336"/>
  <c r="K244" i="336"/>
  <c r="J244" i="336"/>
  <c r="I244" i="336"/>
  <c r="H244" i="336"/>
  <c r="G244" i="336"/>
  <c r="E244" i="336"/>
  <c r="M243" i="336"/>
  <c r="L243" i="336"/>
  <c r="K243" i="336"/>
  <c r="J243" i="336"/>
  <c r="I243" i="336"/>
  <c r="H243" i="336"/>
  <c r="G243" i="336"/>
  <c r="F243" i="336"/>
  <c r="E243" i="336"/>
  <c r="M242" i="336"/>
  <c r="L242" i="336"/>
  <c r="M241" i="336"/>
  <c r="L241" i="336"/>
  <c r="M240" i="336"/>
  <c r="L240" i="336"/>
  <c r="M239" i="336"/>
  <c r="M238" i="336"/>
  <c r="L238" i="336"/>
  <c r="M237" i="336"/>
  <c r="L237" i="336"/>
  <c r="M234" i="336"/>
  <c r="L234" i="336"/>
  <c r="K234" i="336"/>
  <c r="J234" i="336"/>
  <c r="I234" i="336"/>
  <c r="H234" i="336"/>
  <c r="G234" i="336"/>
  <c r="E234" i="336"/>
  <c r="M233" i="336"/>
  <c r="M232" i="336"/>
  <c r="M231" i="336"/>
  <c r="L231" i="336"/>
  <c r="M230" i="336"/>
  <c r="L230" i="336"/>
  <c r="M228" i="336"/>
  <c r="L228" i="336"/>
  <c r="M227" i="336"/>
  <c r="L227" i="336"/>
  <c r="M224" i="336"/>
  <c r="L224" i="336"/>
  <c r="K224" i="336"/>
  <c r="J224" i="336"/>
  <c r="I224" i="336"/>
  <c r="H224" i="336"/>
  <c r="G224" i="336"/>
  <c r="E224" i="336"/>
  <c r="M223" i="336"/>
  <c r="M222" i="336"/>
  <c r="L222" i="336"/>
  <c r="M221" i="336"/>
  <c r="L221" i="336"/>
  <c r="M220" i="336"/>
  <c r="L220" i="336"/>
  <c r="M218" i="336"/>
  <c r="L218" i="336"/>
  <c r="M217" i="336"/>
  <c r="L217" i="336"/>
  <c r="M216" i="336"/>
  <c r="L216" i="336"/>
  <c r="M215" i="336"/>
  <c r="L215" i="336"/>
  <c r="M212" i="336"/>
  <c r="L212" i="336"/>
  <c r="K212" i="336"/>
  <c r="J212" i="336"/>
  <c r="I212" i="336"/>
  <c r="H212" i="336"/>
  <c r="G212" i="336"/>
  <c r="E212" i="336"/>
  <c r="M211" i="336"/>
  <c r="M210" i="336"/>
  <c r="L210" i="336"/>
  <c r="M209" i="336"/>
  <c r="L209" i="336"/>
  <c r="M208" i="336"/>
  <c r="L208" i="336"/>
  <c r="M207" i="336"/>
  <c r="L207" i="336"/>
  <c r="M206" i="336"/>
  <c r="L206" i="336"/>
  <c r="M204" i="336"/>
  <c r="L204" i="336"/>
  <c r="M203" i="336"/>
  <c r="L203" i="336"/>
  <c r="M202" i="336"/>
  <c r="L202" i="336"/>
  <c r="M201" i="336"/>
  <c r="M200" i="336"/>
  <c r="L200" i="336"/>
  <c r="M199" i="336"/>
  <c r="L199" i="336"/>
  <c r="M198" i="336"/>
  <c r="L198" i="336"/>
  <c r="M194" i="336"/>
  <c r="L194" i="336"/>
  <c r="K194" i="336"/>
  <c r="J194" i="336"/>
  <c r="I194" i="336"/>
  <c r="H194" i="336"/>
  <c r="G194" i="336"/>
  <c r="E194" i="336"/>
  <c r="M192" i="336"/>
  <c r="L192" i="336"/>
  <c r="M191" i="336"/>
  <c r="L191" i="336"/>
  <c r="M190" i="336"/>
  <c r="L190" i="336"/>
  <c r="M187" i="336"/>
  <c r="L187" i="336"/>
  <c r="K187" i="336"/>
  <c r="J187" i="336"/>
  <c r="I187" i="336"/>
  <c r="H187" i="336"/>
  <c r="G187" i="336"/>
  <c r="E187" i="336"/>
  <c r="M186" i="336"/>
  <c r="L186" i="336"/>
  <c r="M185" i="336"/>
  <c r="L185" i="336"/>
  <c r="M184" i="336"/>
  <c r="L184" i="336"/>
  <c r="M183" i="336"/>
  <c r="L183" i="336"/>
  <c r="M182" i="336"/>
  <c r="L182" i="336"/>
  <c r="M181" i="336"/>
  <c r="L181" i="336"/>
  <c r="M178" i="336"/>
  <c r="L178" i="336"/>
  <c r="K178" i="336"/>
  <c r="J178" i="336"/>
  <c r="I178" i="336"/>
  <c r="H178" i="336"/>
  <c r="G178" i="336"/>
  <c r="F178" i="336"/>
  <c r="E178" i="336"/>
  <c r="M177" i="336"/>
  <c r="L177" i="336"/>
  <c r="M176" i="336"/>
  <c r="L176" i="336"/>
  <c r="M173" i="336"/>
  <c r="L173" i="336"/>
  <c r="K173" i="336"/>
  <c r="J173" i="336"/>
  <c r="I173" i="336"/>
  <c r="H173" i="336"/>
  <c r="G173" i="336"/>
  <c r="E173" i="336"/>
  <c r="M172" i="336"/>
  <c r="L172" i="336"/>
  <c r="M171" i="336"/>
  <c r="L171" i="336"/>
  <c r="M168" i="336"/>
  <c r="L168" i="336"/>
  <c r="K168" i="336"/>
  <c r="J168" i="336"/>
  <c r="I168" i="336"/>
  <c r="H168" i="336"/>
  <c r="G168" i="336"/>
  <c r="F168" i="336"/>
  <c r="E168" i="336"/>
  <c r="M167" i="336"/>
  <c r="L167" i="336"/>
  <c r="M166" i="336"/>
  <c r="L166" i="336"/>
  <c r="M165" i="336"/>
  <c r="L165" i="336"/>
  <c r="L162" i="336"/>
  <c r="K162" i="336"/>
  <c r="J162" i="336"/>
  <c r="I162" i="336"/>
  <c r="H162" i="336"/>
  <c r="G162" i="336"/>
  <c r="F162" i="336"/>
  <c r="E162" i="336"/>
  <c r="M161" i="336"/>
  <c r="L161" i="336"/>
  <c r="M158" i="336"/>
  <c r="L158" i="336"/>
  <c r="K158" i="336"/>
  <c r="J158" i="336"/>
  <c r="I158" i="336"/>
  <c r="H158" i="336"/>
  <c r="G158" i="336"/>
  <c r="E158" i="336"/>
  <c r="M157" i="336"/>
  <c r="L157" i="336"/>
  <c r="M156" i="336"/>
  <c r="L156" i="336"/>
  <c r="M153" i="336"/>
  <c r="L153" i="336"/>
  <c r="K153" i="336"/>
  <c r="J153" i="336"/>
  <c r="I153" i="336"/>
  <c r="H153" i="336"/>
  <c r="G153" i="336"/>
  <c r="F153" i="336"/>
  <c r="E153" i="336"/>
  <c r="M152" i="336"/>
  <c r="L152" i="336"/>
  <c r="M151" i="336"/>
  <c r="L151" i="336"/>
  <c r="M150" i="336"/>
  <c r="L150" i="336"/>
  <c r="M147" i="336"/>
  <c r="L147" i="336"/>
  <c r="K147" i="336"/>
  <c r="J147" i="336"/>
  <c r="I147" i="336"/>
  <c r="H147" i="336"/>
  <c r="G147" i="336"/>
  <c r="F147" i="336"/>
  <c r="E147" i="336"/>
  <c r="M146" i="336"/>
  <c r="L146" i="336"/>
  <c r="M145" i="336"/>
  <c r="L145" i="336"/>
  <c r="M144" i="336"/>
  <c r="M143" i="336"/>
  <c r="L143" i="336"/>
  <c r="M140" i="336"/>
  <c r="L140" i="336"/>
  <c r="K140" i="336"/>
  <c r="J140" i="336"/>
  <c r="I140" i="336"/>
  <c r="H140" i="336"/>
  <c r="G140" i="336"/>
  <c r="F140" i="336"/>
  <c r="E140" i="336"/>
  <c r="M139" i="336"/>
  <c r="L139" i="336"/>
  <c r="M138" i="336"/>
  <c r="L138" i="336"/>
  <c r="M135" i="336"/>
  <c r="L135" i="336"/>
  <c r="K135" i="336"/>
  <c r="J135" i="336"/>
  <c r="I135" i="336"/>
  <c r="H135" i="336"/>
  <c r="G135" i="336"/>
  <c r="E135" i="336"/>
  <c r="M134" i="336"/>
  <c r="L134" i="336"/>
  <c r="M131" i="336"/>
  <c r="L131" i="336"/>
  <c r="K131" i="336"/>
  <c r="J131" i="336"/>
  <c r="I131" i="336"/>
  <c r="H131" i="336"/>
  <c r="G131" i="336"/>
  <c r="F131" i="336"/>
  <c r="E131" i="336"/>
  <c r="M130" i="336"/>
  <c r="L130" i="336"/>
  <c r="M129" i="336"/>
  <c r="M128" i="336"/>
  <c r="L128" i="336"/>
  <c r="M127" i="336"/>
  <c r="L127" i="336"/>
  <c r="M126" i="336"/>
  <c r="L126" i="336"/>
  <c r="M123" i="336"/>
  <c r="L123" i="336"/>
  <c r="K123" i="336"/>
  <c r="J123" i="336"/>
  <c r="I123" i="336"/>
  <c r="H123" i="336"/>
  <c r="G123" i="336"/>
  <c r="E123" i="336"/>
  <c r="M122" i="336"/>
  <c r="L122" i="336"/>
  <c r="M119" i="336"/>
  <c r="L119" i="336"/>
  <c r="K119" i="336"/>
  <c r="J119" i="336"/>
  <c r="I119" i="336"/>
  <c r="H119" i="336"/>
  <c r="G119" i="336"/>
  <c r="E119" i="336"/>
  <c r="M118" i="336"/>
  <c r="L118" i="336"/>
  <c r="M117" i="336"/>
  <c r="L117" i="336"/>
  <c r="M116" i="336"/>
  <c r="L116" i="336"/>
  <c r="M113" i="336"/>
  <c r="L113" i="336"/>
  <c r="K113" i="336"/>
  <c r="J113" i="336"/>
  <c r="I113" i="336"/>
  <c r="H113" i="336"/>
  <c r="G113" i="336"/>
  <c r="E113" i="336"/>
  <c r="M111" i="336"/>
  <c r="L111" i="336"/>
  <c r="M108" i="336"/>
  <c r="L108" i="336"/>
  <c r="K108" i="336"/>
  <c r="J108" i="336"/>
  <c r="I108" i="336"/>
  <c r="H108" i="336"/>
  <c r="G108" i="336"/>
  <c r="E108" i="336"/>
  <c r="M107" i="336"/>
  <c r="L107" i="336"/>
  <c r="M106" i="336"/>
  <c r="L106" i="336"/>
  <c r="M103" i="336"/>
  <c r="L103" i="336"/>
  <c r="K103" i="336"/>
  <c r="J103" i="336"/>
  <c r="I103" i="336"/>
  <c r="H103" i="336"/>
  <c r="G103" i="336"/>
  <c r="F103" i="336"/>
  <c r="E103" i="336"/>
  <c r="M102" i="336"/>
  <c r="L102" i="336"/>
  <c r="M101" i="336"/>
  <c r="L101" i="336"/>
  <c r="M98" i="336"/>
  <c r="L98" i="336"/>
  <c r="K98" i="336"/>
  <c r="J98" i="336"/>
  <c r="I98" i="336"/>
  <c r="H98" i="336"/>
  <c r="G98" i="336"/>
  <c r="E98" i="336"/>
  <c r="M97" i="336"/>
  <c r="L97" i="336"/>
  <c r="M96" i="336"/>
  <c r="L96" i="336"/>
  <c r="M95" i="336"/>
  <c r="L95" i="336"/>
  <c r="M94" i="336"/>
  <c r="L94" i="336"/>
  <c r="M93" i="336"/>
  <c r="L93" i="336"/>
  <c r="M92" i="336"/>
  <c r="L92" i="336"/>
  <c r="M91" i="336"/>
  <c r="L91" i="336"/>
  <c r="M90" i="336"/>
  <c r="L90" i="336"/>
  <c r="M89" i="336"/>
  <c r="L89" i="336"/>
  <c r="M88" i="336"/>
  <c r="L88" i="336"/>
  <c r="M87" i="336"/>
  <c r="L87" i="336"/>
  <c r="M86" i="336"/>
  <c r="L86" i="336"/>
  <c r="M83" i="336"/>
  <c r="L83" i="336"/>
  <c r="K83" i="336"/>
  <c r="J83" i="336"/>
  <c r="I83" i="336"/>
  <c r="H83" i="336"/>
  <c r="G83" i="336"/>
  <c r="E83" i="336"/>
  <c r="M82" i="336"/>
  <c r="L82" i="336"/>
  <c r="M81" i="336"/>
  <c r="L81" i="336"/>
  <c r="M80" i="336"/>
  <c r="L80" i="336"/>
  <c r="M79" i="336"/>
  <c r="L79" i="336"/>
  <c r="M78" i="336"/>
  <c r="L78" i="336"/>
  <c r="M77" i="336"/>
  <c r="L77" i="336"/>
  <c r="M76" i="336"/>
  <c r="L76" i="336"/>
  <c r="M75" i="336"/>
  <c r="L75" i="336"/>
  <c r="M74" i="336"/>
  <c r="L74" i="336"/>
  <c r="M73" i="336"/>
  <c r="L73" i="336"/>
  <c r="M72" i="336"/>
  <c r="L72" i="336"/>
  <c r="M71" i="336"/>
  <c r="L71" i="336"/>
  <c r="M70" i="336"/>
  <c r="L70" i="336"/>
  <c r="M67" i="336"/>
  <c r="L67" i="336"/>
  <c r="K67" i="336"/>
  <c r="J67" i="336"/>
  <c r="I67" i="336"/>
  <c r="H67" i="336"/>
  <c r="G67" i="336"/>
  <c r="E67" i="336"/>
  <c r="M66" i="336"/>
  <c r="M65" i="336"/>
  <c r="L65" i="336"/>
  <c r="M64" i="336"/>
  <c r="L64" i="336"/>
  <c r="M61" i="336"/>
  <c r="L61" i="336"/>
  <c r="K61" i="336"/>
  <c r="J61" i="336"/>
  <c r="I61" i="336"/>
  <c r="H61" i="336"/>
  <c r="G61" i="336"/>
  <c r="E61" i="336"/>
  <c r="M60" i="336"/>
  <c r="L60" i="336"/>
  <c r="M59" i="336"/>
  <c r="L59" i="336"/>
  <c r="M56" i="336"/>
  <c r="L56" i="336"/>
  <c r="K56" i="336"/>
  <c r="J56" i="336"/>
  <c r="I56" i="336"/>
  <c r="H56" i="336"/>
  <c r="G56" i="336"/>
  <c r="F56" i="336"/>
  <c r="E56" i="336"/>
  <c r="M55" i="336"/>
  <c r="L55" i="336"/>
  <c r="M54" i="336"/>
  <c r="L54" i="336"/>
  <c r="M51" i="336"/>
  <c r="L51" i="336"/>
  <c r="K51" i="336"/>
  <c r="J51" i="336"/>
  <c r="I51" i="336"/>
  <c r="H51" i="336"/>
  <c r="F51" i="336"/>
  <c r="E51" i="336"/>
  <c r="M50" i="336"/>
  <c r="L50" i="336"/>
  <c r="M47" i="336"/>
  <c r="L47" i="336"/>
  <c r="K47" i="336"/>
  <c r="J47" i="336"/>
  <c r="I47" i="336"/>
  <c r="H47" i="336"/>
  <c r="G47" i="336"/>
  <c r="E47" i="336"/>
  <c r="M46" i="336"/>
  <c r="L46" i="336"/>
  <c r="M45" i="336"/>
  <c r="L45" i="336"/>
  <c r="M44" i="336"/>
  <c r="L44" i="336"/>
  <c r="M43" i="336"/>
  <c r="L43" i="336"/>
  <c r="M42" i="336"/>
  <c r="L42" i="336"/>
  <c r="M41" i="336"/>
  <c r="L41" i="336"/>
  <c r="M38" i="336"/>
  <c r="L38" i="336"/>
  <c r="K38" i="336"/>
  <c r="J38" i="336"/>
  <c r="I38" i="336"/>
  <c r="H38" i="336"/>
  <c r="G38" i="336"/>
  <c r="F38" i="336"/>
  <c r="E38" i="336"/>
  <c r="M37" i="336"/>
  <c r="L37" i="336"/>
  <c r="M34" i="336"/>
  <c r="L34" i="336"/>
  <c r="K34" i="336"/>
  <c r="J34" i="336"/>
  <c r="I34" i="336"/>
  <c r="H34" i="336"/>
  <c r="G34" i="336"/>
  <c r="E34" i="336"/>
  <c r="M33" i="336"/>
  <c r="L33" i="336"/>
  <c r="M32" i="336"/>
  <c r="L32" i="336"/>
  <c r="M31" i="336"/>
  <c r="L31" i="336"/>
  <c r="M30" i="336"/>
  <c r="L30" i="336"/>
  <c r="M27" i="336"/>
  <c r="L27" i="336"/>
  <c r="K27" i="336"/>
  <c r="J27" i="336"/>
  <c r="I27" i="336"/>
  <c r="H27" i="336"/>
  <c r="G27" i="336"/>
  <c r="F27" i="336"/>
  <c r="E27" i="336"/>
  <c r="M26" i="336"/>
  <c r="L26" i="336"/>
  <c r="M25" i="336"/>
  <c r="L25" i="336"/>
  <c r="M24" i="336"/>
  <c r="L24" i="336"/>
  <c r="M23" i="336"/>
  <c r="L23" i="336"/>
  <c r="L18" i="333"/>
  <c r="K18" i="333"/>
  <c r="J18" i="333"/>
  <c r="I18" i="333"/>
  <c r="H18" i="333"/>
  <c r="G18" i="333"/>
  <c r="F18" i="333"/>
  <c r="E18" i="333"/>
  <c r="D18" i="333"/>
  <c r="L16" i="333"/>
  <c r="K16" i="333"/>
  <c r="J16" i="333"/>
  <c r="I16" i="333"/>
  <c r="H16" i="333"/>
  <c r="G16" i="333"/>
  <c r="F16" i="333"/>
  <c r="E16" i="333"/>
  <c r="D16" i="333"/>
  <c r="L15" i="333"/>
  <c r="K15" i="333"/>
  <c r="M41" i="332"/>
  <c r="L41" i="332"/>
  <c r="J41" i="332"/>
  <c r="I41" i="332"/>
  <c r="H41" i="332"/>
  <c r="G41" i="332"/>
  <c r="E41" i="332"/>
  <c r="D41" i="332"/>
  <c r="M39" i="332"/>
  <c r="M38" i="332"/>
  <c r="M32" i="332"/>
  <c r="L32" i="332"/>
  <c r="M31" i="332"/>
  <c r="L31" i="332"/>
  <c r="M28" i="332"/>
  <c r="L28" i="332"/>
  <c r="M27" i="332"/>
  <c r="L27" i="332"/>
  <c r="M24" i="332"/>
  <c r="L24" i="332"/>
  <c r="K24" i="332"/>
  <c r="J24" i="332"/>
  <c r="I24" i="332"/>
  <c r="H24" i="332"/>
  <c r="G24" i="332"/>
  <c r="E24" i="332"/>
  <c r="M23" i="332"/>
  <c r="L23" i="332"/>
  <c r="M20" i="332"/>
  <c r="L20" i="332"/>
  <c r="K20" i="332"/>
  <c r="J20" i="332"/>
  <c r="I20" i="332"/>
  <c r="H20" i="332"/>
  <c r="G20" i="332"/>
  <c r="F20" i="332"/>
  <c r="E20" i="332"/>
  <c r="M19" i="332"/>
  <c r="L19" i="332"/>
  <c r="M16" i="332"/>
  <c r="L16" i="332"/>
  <c r="K16" i="332"/>
  <c r="J16" i="332"/>
  <c r="I16" i="332"/>
  <c r="H16" i="332"/>
  <c r="G16" i="332"/>
  <c r="F16" i="332"/>
  <c r="E16" i="332"/>
  <c r="M15" i="332"/>
  <c r="L15" i="332"/>
  <c r="M62" i="331"/>
  <c r="L62" i="331"/>
  <c r="J62" i="331"/>
  <c r="I62" i="331"/>
  <c r="H62" i="331"/>
  <c r="G62" i="331"/>
  <c r="E62" i="331"/>
  <c r="M60" i="331"/>
  <c r="L60" i="331"/>
  <c r="J60" i="331"/>
  <c r="I60" i="331"/>
  <c r="H60" i="331"/>
  <c r="G60" i="331"/>
  <c r="E60" i="331"/>
  <c r="M59" i="331"/>
  <c r="L59" i="331"/>
  <c r="M56" i="331"/>
  <c r="L56" i="331"/>
  <c r="J56" i="331"/>
  <c r="I56" i="331"/>
  <c r="H56" i="331"/>
  <c r="G56" i="331"/>
  <c r="E56" i="331"/>
  <c r="M55" i="331"/>
  <c r="L55" i="331"/>
  <c r="M52" i="331"/>
  <c r="L52" i="331"/>
  <c r="J52" i="331"/>
  <c r="I52" i="331"/>
  <c r="H52" i="331"/>
  <c r="G52" i="331"/>
  <c r="E52" i="331"/>
  <c r="M51" i="331"/>
  <c r="L51" i="331"/>
  <c r="M50" i="331"/>
  <c r="L50" i="331"/>
  <c r="M47" i="331"/>
  <c r="L47" i="331"/>
  <c r="J47" i="331"/>
  <c r="I47" i="331"/>
  <c r="H47" i="331"/>
  <c r="G47" i="331"/>
  <c r="E47" i="331"/>
  <c r="M46" i="331"/>
  <c r="L46" i="331"/>
  <c r="M43" i="331"/>
  <c r="L43" i="331"/>
  <c r="J43" i="331"/>
  <c r="I43" i="331"/>
  <c r="H43" i="331"/>
  <c r="G43" i="331"/>
  <c r="E43" i="331"/>
  <c r="M42" i="331"/>
  <c r="L42" i="331"/>
  <c r="M39" i="331"/>
  <c r="L39" i="331"/>
  <c r="J39" i="331"/>
  <c r="I39" i="331"/>
  <c r="H39" i="331"/>
  <c r="G39" i="331"/>
  <c r="E39" i="331"/>
  <c r="M38" i="331"/>
  <c r="L38" i="331"/>
  <c r="M31" i="331"/>
  <c r="L31" i="331"/>
  <c r="J31" i="331"/>
  <c r="I31" i="331"/>
  <c r="H31" i="331"/>
  <c r="G31" i="331"/>
  <c r="E31" i="331"/>
  <c r="L30" i="331"/>
  <c r="M27" i="331"/>
  <c r="L27" i="331"/>
  <c r="J27" i="331"/>
  <c r="I27" i="331"/>
  <c r="H27" i="331"/>
  <c r="G27" i="331"/>
  <c r="E27" i="331"/>
  <c r="M26" i="331"/>
  <c r="L26" i="331"/>
  <c r="M23" i="331"/>
  <c r="L23" i="331"/>
  <c r="J23" i="331"/>
  <c r="I23" i="331"/>
  <c r="H23" i="331"/>
  <c r="G23" i="331"/>
  <c r="E23" i="331"/>
  <c r="M22" i="331"/>
  <c r="L22" i="331"/>
  <c r="M33" i="330"/>
  <c r="L33" i="330"/>
  <c r="K33" i="330"/>
  <c r="J33" i="330"/>
  <c r="I33" i="330"/>
  <c r="H33" i="330"/>
  <c r="G33" i="330"/>
  <c r="F33" i="330"/>
  <c r="E33" i="330"/>
  <c r="M32" i="330"/>
  <c r="L32" i="330"/>
  <c r="K32" i="330"/>
  <c r="J32" i="330"/>
  <c r="I32" i="330"/>
  <c r="H32" i="330"/>
  <c r="G32" i="330"/>
  <c r="E32" i="330"/>
  <c r="L31" i="330"/>
  <c r="L30" i="330"/>
  <c r="L29" i="330"/>
  <c r="L28" i="330"/>
  <c r="L27" i="330"/>
  <c r="L26" i="330"/>
  <c r="L25" i="330"/>
  <c r="L24" i="330"/>
  <c r="L23" i="330"/>
  <c r="L22" i="330"/>
  <c r="L21" i="330"/>
  <c r="L20" i="330"/>
  <c r="L19" i="330"/>
  <c r="L18" i="330"/>
  <c r="L17" i="330"/>
  <c r="M16" i="330"/>
  <c r="P149" i="329"/>
  <c r="O149" i="329"/>
  <c r="N149" i="329"/>
  <c r="M149" i="329"/>
  <c r="L149" i="329"/>
  <c r="K149" i="329"/>
  <c r="J149" i="329"/>
  <c r="I149" i="329"/>
  <c r="H149" i="329"/>
  <c r="D149" i="329"/>
  <c r="P147" i="329"/>
  <c r="O147" i="329"/>
  <c r="N147" i="329"/>
  <c r="M147" i="329"/>
  <c r="L147" i="329"/>
  <c r="K147" i="329"/>
  <c r="J147" i="329"/>
  <c r="I147" i="329"/>
  <c r="H147" i="329"/>
  <c r="P146" i="329"/>
  <c r="O146" i="329"/>
  <c r="N146" i="329"/>
  <c r="M146" i="329"/>
  <c r="L146" i="329"/>
  <c r="K146" i="329"/>
  <c r="J146" i="329"/>
  <c r="I146" i="329"/>
  <c r="H146" i="329"/>
  <c r="P145" i="329"/>
  <c r="O145" i="329"/>
  <c r="P144" i="329"/>
  <c r="O144" i="329"/>
  <c r="P143" i="329"/>
  <c r="O143" i="329"/>
  <c r="P142" i="329"/>
  <c r="O142" i="329"/>
  <c r="P141" i="329"/>
  <c r="O141" i="329"/>
  <c r="P140" i="329"/>
  <c r="O140" i="329"/>
  <c r="P139" i="329"/>
  <c r="O139" i="329"/>
  <c r="P138" i="329"/>
  <c r="O138" i="329"/>
  <c r="P135" i="329"/>
  <c r="O135" i="329"/>
  <c r="N135" i="329"/>
  <c r="M135" i="329"/>
  <c r="L135" i="329"/>
  <c r="K135" i="329"/>
  <c r="J135" i="329"/>
  <c r="I135" i="329"/>
  <c r="H135" i="329"/>
  <c r="P134" i="329"/>
  <c r="O134" i="329"/>
  <c r="P133" i="329"/>
  <c r="O133" i="329"/>
  <c r="P132" i="329"/>
  <c r="O132" i="329"/>
  <c r="P131" i="329"/>
  <c r="O131" i="329"/>
  <c r="P130" i="329"/>
  <c r="O130" i="329"/>
  <c r="P129" i="329"/>
  <c r="O129" i="329"/>
  <c r="P128" i="329"/>
  <c r="O128" i="329"/>
  <c r="P127" i="329"/>
  <c r="O127" i="329"/>
  <c r="P126" i="329"/>
  <c r="O126" i="329"/>
  <c r="P123" i="329"/>
  <c r="O123" i="329"/>
  <c r="N123" i="329"/>
  <c r="M123" i="329"/>
  <c r="L123" i="329"/>
  <c r="K123" i="329"/>
  <c r="J123" i="329"/>
  <c r="I123" i="329"/>
  <c r="H123" i="329"/>
  <c r="P122" i="329"/>
  <c r="O122" i="329"/>
  <c r="P121" i="329"/>
  <c r="O121" i="329"/>
  <c r="P120" i="329"/>
  <c r="O120" i="329"/>
  <c r="P119" i="329"/>
  <c r="O119" i="329"/>
  <c r="P118" i="329"/>
  <c r="O118" i="329"/>
  <c r="P117" i="329"/>
  <c r="O117" i="329"/>
  <c r="P116" i="329"/>
  <c r="O116" i="329"/>
  <c r="P115" i="329"/>
  <c r="O115" i="329"/>
  <c r="P112" i="329"/>
  <c r="O112" i="329"/>
  <c r="N112" i="329"/>
  <c r="M112" i="329"/>
  <c r="L112" i="329"/>
  <c r="K112" i="329"/>
  <c r="J112" i="329"/>
  <c r="I112" i="329"/>
  <c r="H112" i="329"/>
  <c r="P111" i="329"/>
  <c r="O111" i="329"/>
  <c r="P110" i="329"/>
  <c r="O110" i="329"/>
  <c r="P109" i="329"/>
  <c r="O109" i="329"/>
  <c r="P108" i="329"/>
  <c r="O108" i="329"/>
  <c r="P107" i="329"/>
  <c r="O107" i="329"/>
  <c r="P106" i="329"/>
  <c r="O106" i="329"/>
  <c r="P105" i="329"/>
  <c r="O105" i="329"/>
  <c r="P104" i="329"/>
  <c r="O104" i="329"/>
  <c r="P103" i="329"/>
  <c r="O103" i="329"/>
  <c r="P99" i="329"/>
  <c r="O99" i="329"/>
  <c r="N99" i="329"/>
  <c r="M99" i="329"/>
  <c r="L99" i="329"/>
  <c r="K99" i="329"/>
  <c r="J99" i="329"/>
  <c r="H99" i="329"/>
  <c r="P98" i="329"/>
  <c r="O98" i="329"/>
  <c r="P97" i="329"/>
  <c r="P94" i="329"/>
  <c r="O94" i="329"/>
  <c r="N94" i="329"/>
  <c r="M94" i="329"/>
  <c r="L94" i="329"/>
  <c r="K94" i="329"/>
  <c r="J94" i="329"/>
  <c r="I94" i="329"/>
  <c r="H94" i="329"/>
  <c r="P93" i="329"/>
  <c r="O93" i="329"/>
  <c r="P92" i="329"/>
  <c r="O92" i="329"/>
  <c r="P91" i="329"/>
  <c r="O91" i="329"/>
  <c r="P90" i="329"/>
  <c r="O90" i="329"/>
  <c r="P89" i="329"/>
  <c r="O89" i="329"/>
  <c r="P88" i="329"/>
  <c r="O88" i="329"/>
  <c r="P85" i="329"/>
  <c r="O85" i="329"/>
  <c r="N85" i="329"/>
  <c r="P84" i="329"/>
  <c r="O84" i="329"/>
  <c r="P81" i="329"/>
  <c r="O81" i="329"/>
  <c r="N81" i="329"/>
  <c r="M81" i="329"/>
  <c r="L81" i="329"/>
  <c r="K81" i="329"/>
  <c r="J81" i="329"/>
  <c r="I81" i="329"/>
  <c r="H81" i="329"/>
  <c r="P80" i="329"/>
  <c r="O80" i="329"/>
  <c r="P79" i="329"/>
  <c r="O79" i="329"/>
  <c r="P76" i="329"/>
  <c r="O76" i="329"/>
  <c r="N76" i="329"/>
  <c r="M76" i="329"/>
  <c r="L76" i="329"/>
  <c r="K76" i="329"/>
  <c r="J76" i="329"/>
  <c r="I76" i="329"/>
  <c r="H76" i="329"/>
  <c r="P75" i="329"/>
  <c r="O75" i="329"/>
  <c r="P72" i="329"/>
  <c r="O72" i="329"/>
  <c r="N72" i="329"/>
  <c r="M72" i="329"/>
  <c r="L72" i="329"/>
  <c r="K72" i="329"/>
  <c r="J72" i="329"/>
  <c r="H72" i="329"/>
  <c r="P71" i="329"/>
  <c r="O71" i="329"/>
  <c r="P70" i="329"/>
  <c r="O70" i="329"/>
  <c r="P69" i="329"/>
  <c r="O69" i="329"/>
  <c r="P68" i="329"/>
  <c r="P65" i="329"/>
  <c r="O65" i="329"/>
  <c r="N65" i="329"/>
  <c r="M65" i="329"/>
  <c r="L65" i="329"/>
  <c r="K65" i="329"/>
  <c r="J65" i="329"/>
  <c r="H65" i="329"/>
  <c r="P63" i="329"/>
  <c r="O63" i="329"/>
  <c r="P62" i="329"/>
  <c r="O62" i="329"/>
  <c r="P61" i="329"/>
  <c r="O61" i="329"/>
  <c r="P60" i="329"/>
  <c r="O60" i="329"/>
  <c r="P59" i="329"/>
  <c r="O59" i="329"/>
  <c r="P58" i="329"/>
  <c r="O58" i="329"/>
  <c r="P55" i="329"/>
  <c r="O55" i="329"/>
  <c r="N55" i="329"/>
  <c r="M55" i="329"/>
  <c r="L55" i="329"/>
  <c r="K55" i="329"/>
  <c r="J55" i="329"/>
  <c r="I55" i="329"/>
  <c r="H55" i="329"/>
  <c r="P54" i="329"/>
  <c r="P53" i="329"/>
  <c r="O53" i="329"/>
  <c r="P50" i="329"/>
  <c r="O50" i="329"/>
  <c r="N50" i="329"/>
  <c r="M50" i="329"/>
  <c r="L50" i="329"/>
  <c r="K50" i="329"/>
  <c r="J50" i="329"/>
  <c r="I50" i="329"/>
  <c r="H50" i="329"/>
  <c r="P49" i="329"/>
  <c r="O49" i="329"/>
  <c r="P46" i="329"/>
  <c r="O46" i="329"/>
  <c r="N46" i="329"/>
  <c r="M46" i="329"/>
  <c r="L46" i="329"/>
  <c r="K46" i="329"/>
  <c r="J46" i="329"/>
  <c r="I46" i="329"/>
  <c r="H46" i="329"/>
  <c r="P45" i="329"/>
  <c r="O45" i="329"/>
  <c r="P44" i="329"/>
  <c r="O44" i="329"/>
  <c r="P37" i="329"/>
  <c r="O37" i="329"/>
  <c r="P36" i="329"/>
  <c r="O36" i="329"/>
  <c r="P33" i="329"/>
  <c r="O33" i="329"/>
  <c r="P32" i="329"/>
  <c r="O32" i="329"/>
  <c r="P29" i="329"/>
  <c r="O29" i="329"/>
  <c r="N29" i="329"/>
  <c r="M29" i="329"/>
  <c r="L29" i="329"/>
  <c r="K29" i="329"/>
  <c r="J29" i="329"/>
  <c r="H29" i="329"/>
  <c r="P28" i="329"/>
  <c r="O28" i="329"/>
  <c r="P25" i="329"/>
  <c r="O25" i="329"/>
  <c r="N25" i="329"/>
  <c r="M25" i="329"/>
  <c r="L25" i="329"/>
  <c r="K25" i="329"/>
  <c r="J25" i="329"/>
  <c r="H25" i="329"/>
  <c r="P24" i="329"/>
  <c r="O24" i="329"/>
  <c r="P20" i="329"/>
  <c r="O20" i="329"/>
  <c r="N20" i="329"/>
  <c r="M20" i="329"/>
  <c r="L20" i="329"/>
  <c r="K20" i="329"/>
  <c r="J20" i="329"/>
  <c r="I20" i="329"/>
  <c r="H20" i="329"/>
  <c r="P19" i="329"/>
  <c r="O19" i="329"/>
  <c r="P16" i="329"/>
  <c r="O16" i="329"/>
  <c r="N16" i="329"/>
  <c r="M16" i="329"/>
  <c r="L16" i="329"/>
  <c r="K16" i="329"/>
  <c r="J16" i="329"/>
  <c r="H16" i="329"/>
  <c r="P15" i="329"/>
  <c r="O15" i="329"/>
  <c r="P14" i="329"/>
  <c r="M241" i="335"/>
  <c r="L241" i="335"/>
  <c r="K241" i="335"/>
  <c r="J241" i="335"/>
  <c r="I241" i="335"/>
  <c r="H241" i="335"/>
  <c r="G241" i="335"/>
  <c r="F241" i="335"/>
  <c r="E241" i="335"/>
  <c r="C241" i="335"/>
  <c r="M239" i="335"/>
  <c r="L239" i="335"/>
  <c r="K239" i="335"/>
  <c r="J239" i="335"/>
  <c r="I239" i="335"/>
  <c r="H239" i="335"/>
  <c r="G239" i="335"/>
  <c r="F239" i="335"/>
  <c r="E239" i="335"/>
  <c r="M238" i="335"/>
  <c r="L238" i="335"/>
  <c r="K238" i="335"/>
  <c r="J238" i="335"/>
  <c r="I238" i="335"/>
  <c r="H238" i="335"/>
  <c r="G238" i="335"/>
  <c r="F238" i="335"/>
  <c r="E238" i="335"/>
  <c r="M237" i="335"/>
  <c r="L237" i="335"/>
  <c r="M236" i="335"/>
  <c r="L236" i="335"/>
  <c r="M235" i="335"/>
  <c r="L235" i="335"/>
  <c r="M234" i="335"/>
  <c r="M233" i="335"/>
  <c r="L233" i="335"/>
  <c r="M232" i="335"/>
  <c r="L232" i="335"/>
  <c r="M229" i="335"/>
  <c r="L229" i="335"/>
  <c r="K229" i="335"/>
  <c r="J229" i="335"/>
  <c r="I229" i="335"/>
  <c r="H229" i="335"/>
  <c r="G229" i="335"/>
  <c r="F229" i="335"/>
  <c r="E229" i="335"/>
  <c r="M228" i="335"/>
  <c r="M227" i="335"/>
  <c r="M226" i="335"/>
  <c r="L226" i="335"/>
  <c r="M225" i="335"/>
  <c r="L225" i="335"/>
  <c r="M223" i="335"/>
  <c r="L223" i="335"/>
  <c r="M222" i="335"/>
  <c r="L222" i="335"/>
  <c r="M219" i="335"/>
  <c r="L219" i="335"/>
  <c r="K219" i="335"/>
  <c r="J219" i="335"/>
  <c r="I219" i="335"/>
  <c r="H219" i="335"/>
  <c r="G219" i="335"/>
  <c r="F219" i="335"/>
  <c r="E219" i="335"/>
  <c r="M218" i="335"/>
  <c r="M217" i="335"/>
  <c r="L217" i="335"/>
  <c r="M216" i="335"/>
  <c r="L216" i="335"/>
  <c r="M215" i="335"/>
  <c r="L215" i="335"/>
  <c r="M213" i="335"/>
  <c r="L213" i="335"/>
  <c r="M212" i="335"/>
  <c r="L212" i="335"/>
  <c r="M211" i="335"/>
  <c r="L211" i="335"/>
  <c r="M210" i="335"/>
  <c r="L210" i="335"/>
  <c r="M207" i="335"/>
  <c r="L207" i="335"/>
  <c r="K207" i="335"/>
  <c r="J207" i="335"/>
  <c r="I207" i="335"/>
  <c r="H207" i="335"/>
  <c r="G207" i="335"/>
  <c r="F207" i="335"/>
  <c r="E207" i="335"/>
  <c r="M206" i="335"/>
  <c r="M205" i="335"/>
  <c r="L205" i="335"/>
  <c r="M204" i="335"/>
  <c r="L204" i="335"/>
  <c r="M203" i="335"/>
  <c r="L203" i="335"/>
  <c r="M202" i="335"/>
  <c r="L202" i="335"/>
  <c r="M201" i="335"/>
  <c r="L201" i="335"/>
  <c r="M199" i="335"/>
  <c r="L199" i="335"/>
  <c r="M198" i="335"/>
  <c r="L198" i="335"/>
  <c r="M197" i="335"/>
  <c r="L197" i="335"/>
  <c r="M196" i="335"/>
  <c r="M195" i="335"/>
  <c r="L195" i="335"/>
  <c r="M194" i="335"/>
  <c r="L194" i="335"/>
  <c r="M193" i="335"/>
  <c r="L193" i="335"/>
  <c r="M189" i="335"/>
  <c r="L189" i="335"/>
  <c r="K189" i="335"/>
  <c r="J189" i="335"/>
  <c r="I189" i="335"/>
  <c r="H189" i="335"/>
  <c r="G189" i="335"/>
  <c r="E189" i="335"/>
  <c r="M187" i="335"/>
  <c r="L187" i="335"/>
  <c r="M186" i="335"/>
  <c r="L186" i="335"/>
  <c r="M185" i="335"/>
  <c r="L185" i="335"/>
  <c r="M184" i="335"/>
  <c r="L184" i="335"/>
  <c r="M181" i="335"/>
  <c r="L181" i="335"/>
  <c r="K181" i="335"/>
  <c r="J181" i="335"/>
  <c r="I181" i="335"/>
  <c r="H181" i="335"/>
  <c r="G181" i="335"/>
  <c r="E181" i="335"/>
  <c r="M180" i="335"/>
  <c r="L180" i="335"/>
  <c r="M179" i="335"/>
  <c r="L179" i="335"/>
  <c r="M178" i="335"/>
  <c r="L178" i="335"/>
  <c r="M177" i="335"/>
  <c r="L177" i="335"/>
  <c r="M176" i="335"/>
  <c r="L176" i="335"/>
  <c r="M175" i="335"/>
  <c r="L175" i="335"/>
  <c r="M172" i="335"/>
  <c r="L172" i="335"/>
  <c r="K172" i="335"/>
  <c r="J172" i="335"/>
  <c r="I172" i="335"/>
  <c r="H172" i="335"/>
  <c r="G172" i="335"/>
  <c r="F172" i="335"/>
  <c r="E172" i="335"/>
  <c r="M171" i="335"/>
  <c r="L171" i="335"/>
  <c r="M170" i="335"/>
  <c r="L170" i="335"/>
  <c r="M167" i="335"/>
  <c r="L167" i="335"/>
  <c r="K167" i="335"/>
  <c r="J167" i="335"/>
  <c r="I167" i="335"/>
  <c r="H167" i="335"/>
  <c r="G167" i="335"/>
  <c r="E167" i="335"/>
  <c r="M166" i="335"/>
  <c r="L166" i="335"/>
  <c r="M165" i="335"/>
  <c r="L165" i="335"/>
  <c r="M162" i="335"/>
  <c r="L162" i="335"/>
  <c r="K162" i="335"/>
  <c r="J162" i="335"/>
  <c r="I162" i="335"/>
  <c r="H162" i="335"/>
  <c r="G162" i="335"/>
  <c r="F162" i="335"/>
  <c r="E162" i="335"/>
  <c r="M161" i="335"/>
  <c r="L161" i="335"/>
  <c r="M160" i="335"/>
  <c r="L160" i="335"/>
  <c r="M159" i="335"/>
  <c r="L159" i="335"/>
  <c r="M158" i="335"/>
  <c r="L158" i="335"/>
  <c r="L155" i="335"/>
  <c r="K155" i="335"/>
  <c r="J155" i="335"/>
  <c r="I155" i="335"/>
  <c r="H155" i="335"/>
  <c r="G155" i="335"/>
  <c r="F155" i="335"/>
  <c r="E155" i="335"/>
  <c r="M154" i="335"/>
  <c r="L154" i="335"/>
  <c r="M151" i="335"/>
  <c r="L151" i="335"/>
  <c r="K151" i="335"/>
  <c r="J151" i="335"/>
  <c r="I151" i="335"/>
  <c r="H151" i="335"/>
  <c r="G151" i="335"/>
  <c r="E151" i="335"/>
  <c r="M150" i="335"/>
  <c r="L150" i="335"/>
  <c r="M149" i="335"/>
  <c r="L149" i="335"/>
  <c r="M146" i="335"/>
  <c r="L146" i="335"/>
  <c r="K146" i="335"/>
  <c r="J146" i="335"/>
  <c r="I146" i="335"/>
  <c r="H146" i="335"/>
  <c r="G146" i="335"/>
  <c r="F146" i="335"/>
  <c r="E146" i="335"/>
  <c r="M145" i="335"/>
  <c r="L145" i="335"/>
  <c r="M144" i="335"/>
  <c r="L144" i="335"/>
  <c r="M143" i="335"/>
  <c r="L143" i="335"/>
  <c r="M140" i="335"/>
  <c r="L140" i="335"/>
  <c r="K140" i="335"/>
  <c r="J140" i="335"/>
  <c r="I140" i="335"/>
  <c r="H140" i="335"/>
  <c r="G140" i="335"/>
  <c r="F140" i="335"/>
  <c r="E140" i="335"/>
  <c r="M139" i="335"/>
  <c r="L139" i="335"/>
  <c r="M138" i="335"/>
  <c r="L138" i="335"/>
  <c r="M137" i="335"/>
  <c r="M136" i="335"/>
  <c r="L136" i="335"/>
  <c r="M133" i="335"/>
  <c r="L133" i="335"/>
  <c r="K133" i="335"/>
  <c r="J133" i="335"/>
  <c r="I133" i="335"/>
  <c r="H133" i="335"/>
  <c r="G133" i="335"/>
  <c r="F133" i="335"/>
  <c r="E133" i="335"/>
  <c r="M132" i="335"/>
  <c r="L132" i="335"/>
  <c r="M131" i="335"/>
  <c r="L131" i="335"/>
  <c r="M130" i="335"/>
  <c r="L130" i="335"/>
  <c r="M127" i="335"/>
  <c r="L127" i="335"/>
  <c r="K127" i="335"/>
  <c r="J127" i="335"/>
  <c r="I127" i="335"/>
  <c r="H127" i="335"/>
  <c r="G127" i="335"/>
  <c r="E127" i="335"/>
  <c r="M126" i="335"/>
  <c r="L126" i="335"/>
  <c r="M123" i="335"/>
  <c r="L123" i="335"/>
  <c r="K123" i="335"/>
  <c r="J123" i="335"/>
  <c r="I123" i="335"/>
  <c r="H123" i="335"/>
  <c r="G123" i="335"/>
  <c r="F123" i="335"/>
  <c r="E123" i="335"/>
  <c r="M122" i="335"/>
  <c r="L122" i="335"/>
  <c r="M121" i="335"/>
  <c r="M120" i="335"/>
  <c r="L120" i="335"/>
  <c r="M119" i="335"/>
  <c r="L119" i="335"/>
  <c r="M118" i="335"/>
  <c r="L118" i="335"/>
  <c r="M115" i="335"/>
  <c r="L115" i="335"/>
  <c r="K115" i="335"/>
  <c r="J115" i="335"/>
  <c r="I115" i="335"/>
  <c r="H115" i="335"/>
  <c r="G115" i="335"/>
  <c r="E115" i="335"/>
  <c r="M114" i="335"/>
  <c r="L114" i="335"/>
  <c r="M111" i="335"/>
  <c r="L111" i="335"/>
  <c r="K111" i="335"/>
  <c r="J111" i="335"/>
  <c r="I111" i="335"/>
  <c r="H111" i="335"/>
  <c r="G111" i="335"/>
  <c r="E111" i="335"/>
  <c r="M110" i="335"/>
  <c r="L110" i="335"/>
  <c r="M109" i="335"/>
  <c r="M108" i="335"/>
  <c r="L108" i="335"/>
  <c r="M105" i="335"/>
  <c r="L105" i="335"/>
  <c r="K105" i="335"/>
  <c r="J105" i="335"/>
  <c r="I105" i="335"/>
  <c r="H105" i="335"/>
  <c r="G105" i="335"/>
  <c r="E105" i="335"/>
  <c r="M103" i="335"/>
  <c r="L103" i="335"/>
  <c r="M100" i="335"/>
  <c r="L100" i="335"/>
  <c r="K100" i="335"/>
  <c r="J100" i="335"/>
  <c r="I100" i="335"/>
  <c r="H100" i="335"/>
  <c r="G100" i="335"/>
  <c r="E100" i="335"/>
  <c r="M99" i="335"/>
  <c r="M98" i="335"/>
  <c r="L98" i="335"/>
  <c r="M97" i="335"/>
  <c r="L97" i="335"/>
  <c r="M94" i="335"/>
  <c r="L94" i="335"/>
  <c r="K94" i="335"/>
  <c r="J94" i="335"/>
  <c r="I94" i="335"/>
  <c r="H94" i="335"/>
  <c r="G94" i="335"/>
  <c r="F94" i="335"/>
  <c r="E94" i="335"/>
  <c r="M93" i="335"/>
  <c r="L93" i="335"/>
  <c r="M92" i="335"/>
  <c r="L92" i="335"/>
  <c r="M89" i="335"/>
  <c r="L89" i="335"/>
  <c r="K89" i="335"/>
  <c r="J89" i="335"/>
  <c r="I89" i="335"/>
  <c r="H89" i="335"/>
  <c r="G89" i="335"/>
  <c r="E89" i="335"/>
  <c r="M88" i="335"/>
  <c r="L88" i="335"/>
  <c r="M87" i="335"/>
  <c r="L87" i="335"/>
  <c r="M86" i="335"/>
  <c r="L86" i="335"/>
  <c r="M85" i="335"/>
  <c r="L85" i="335"/>
  <c r="M84" i="335"/>
  <c r="L84" i="335"/>
  <c r="M83" i="335"/>
  <c r="L83" i="335"/>
  <c r="M82" i="335"/>
  <c r="L82" i="335"/>
  <c r="M81" i="335"/>
  <c r="L81" i="335"/>
  <c r="M80" i="335"/>
  <c r="L80" i="335"/>
  <c r="M79" i="335"/>
  <c r="L79" i="335"/>
  <c r="M78" i="335"/>
  <c r="L78" i="335"/>
  <c r="M77" i="335"/>
  <c r="L77" i="335"/>
  <c r="M74" i="335"/>
  <c r="L74" i="335"/>
  <c r="K74" i="335"/>
  <c r="J74" i="335"/>
  <c r="I74" i="335"/>
  <c r="H74" i="335"/>
  <c r="G74" i="335"/>
  <c r="F74" i="335"/>
  <c r="E74" i="335"/>
  <c r="M73" i="335"/>
  <c r="L73" i="335"/>
  <c r="M72" i="335"/>
  <c r="L72" i="335"/>
  <c r="M71" i="335"/>
  <c r="L71" i="335"/>
  <c r="M70" i="335"/>
  <c r="L70" i="335"/>
  <c r="M69" i="335"/>
  <c r="L69" i="335"/>
  <c r="M68" i="335"/>
  <c r="L68" i="335"/>
  <c r="M67" i="335"/>
  <c r="L67" i="335"/>
  <c r="M66" i="335"/>
  <c r="L66" i="335"/>
  <c r="M65" i="335"/>
  <c r="L65" i="335"/>
  <c r="M64" i="335"/>
  <c r="L64" i="335"/>
  <c r="M63" i="335"/>
  <c r="L63" i="335"/>
  <c r="M62" i="335"/>
  <c r="L62" i="335"/>
  <c r="M59" i="335"/>
  <c r="L59" i="335"/>
  <c r="K59" i="335"/>
  <c r="J59" i="335"/>
  <c r="I59" i="335"/>
  <c r="H59" i="335"/>
  <c r="G59" i="335"/>
  <c r="E59" i="335"/>
  <c r="M58" i="335"/>
  <c r="M57" i="335"/>
  <c r="L57" i="335"/>
  <c r="M56" i="335"/>
  <c r="L56" i="335"/>
  <c r="M53" i="335"/>
  <c r="L53" i="335"/>
  <c r="K53" i="335"/>
  <c r="J53" i="335"/>
  <c r="I53" i="335"/>
  <c r="H53" i="335"/>
  <c r="G53" i="335"/>
  <c r="E53" i="335"/>
  <c r="M52" i="335"/>
  <c r="L52" i="335"/>
  <c r="M51" i="335"/>
  <c r="L51" i="335"/>
  <c r="M48" i="335"/>
  <c r="L48" i="335"/>
  <c r="K48" i="335"/>
  <c r="J48" i="335"/>
  <c r="I48" i="335"/>
  <c r="H48" i="335"/>
  <c r="G48" i="335"/>
  <c r="F48" i="335"/>
  <c r="E48" i="335"/>
  <c r="M47" i="335"/>
  <c r="L47" i="335"/>
  <c r="M46" i="335"/>
  <c r="L46" i="335"/>
  <c r="M43" i="335"/>
  <c r="L43" i="335"/>
  <c r="K43" i="335"/>
  <c r="J43" i="335"/>
  <c r="I43" i="335"/>
  <c r="H43" i="335"/>
  <c r="F43" i="335"/>
  <c r="E43" i="335"/>
  <c r="M42" i="335"/>
  <c r="L42" i="335"/>
  <c r="M39" i="335"/>
  <c r="L39" i="335"/>
  <c r="K39" i="335"/>
  <c r="J39" i="335"/>
  <c r="I39" i="335"/>
  <c r="H39" i="335"/>
  <c r="G39" i="335"/>
  <c r="E39" i="335"/>
  <c r="M38" i="335"/>
  <c r="L38" i="335"/>
  <c r="M37" i="335"/>
  <c r="L37" i="335"/>
  <c r="M36" i="335"/>
  <c r="L36" i="335"/>
  <c r="M35" i="335"/>
  <c r="L35" i="335"/>
  <c r="M34" i="335"/>
  <c r="L34" i="335"/>
  <c r="M33" i="335"/>
  <c r="L33" i="335"/>
  <c r="M30" i="335"/>
  <c r="L30" i="335"/>
  <c r="K30" i="335"/>
  <c r="J30" i="335"/>
  <c r="I30" i="335"/>
  <c r="H30" i="335"/>
  <c r="G30" i="335"/>
  <c r="F30" i="335"/>
  <c r="E30" i="335"/>
  <c r="M29" i="335"/>
  <c r="L29" i="335"/>
  <c r="M26" i="335"/>
  <c r="L26" i="335"/>
  <c r="K26" i="335"/>
  <c r="J26" i="335"/>
  <c r="I26" i="335"/>
  <c r="H26" i="335"/>
  <c r="G26" i="335"/>
  <c r="E26" i="335"/>
  <c r="M25" i="335"/>
  <c r="L25" i="335"/>
  <c r="M24" i="335"/>
  <c r="L24" i="335"/>
  <c r="M23" i="335"/>
  <c r="L23" i="335"/>
  <c r="M22" i="335"/>
  <c r="L22" i="335"/>
  <c r="M19" i="335"/>
  <c r="L19" i="335"/>
  <c r="K19" i="335"/>
  <c r="J19" i="335"/>
  <c r="I19" i="335"/>
  <c r="H19" i="335"/>
  <c r="G19" i="335"/>
  <c r="F19" i="335"/>
  <c r="E19" i="335"/>
  <c r="M18" i="335"/>
  <c r="L18" i="335"/>
  <c r="M17" i="335"/>
  <c r="L17" i="335"/>
  <c r="M16" i="335"/>
  <c r="L16" i="335"/>
  <c r="M15" i="335"/>
  <c r="L15" i="335"/>
  <c r="L18" i="327"/>
  <c r="K18" i="327"/>
  <c r="J18" i="327"/>
  <c r="I18" i="327"/>
  <c r="H18" i="327"/>
  <c r="G18" i="327"/>
  <c r="F18" i="327"/>
  <c r="E18" i="327"/>
  <c r="D18" i="327"/>
  <c r="L16" i="327"/>
  <c r="K16" i="327"/>
  <c r="J16" i="327"/>
  <c r="I16" i="327"/>
  <c r="H16" i="327"/>
  <c r="G16" i="327"/>
  <c r="F16" i="327"/>
  <c r="E16" i="327"/>
  <c r="D16" i="327"/>
  <c r="L15" i="327"/>
  <c r="K15" i="327"/>
  <c r="M18" i="326"/>
  <c r="L18" i="326"/>
  <c r="M16" i="326"/>
  <c r="L16" i="326"/>
  <c r="M15" i="326"/>
  <c r="L15" i="326"/>
  <c r="M37" i="325"/>
  <c r="L37" i="325"/>
  <c r="J37" i="325"/>
  <c r="I37" i="325"/>
  <c r="H37" i="325"/>
  <c r="G37" i="325"/>
  <c r="E37" i="325"/>
  <c r="D37" i="325"/>
  <c r="M28" i="325"/>
  <c r="L28" i="325"/>
  <c r="M27" i="325"/>
  <c r="L27" i="325"/>
  <c r="M24" i="325"/>
  <c r="L24" i="325"/>
  <c r="M23" i="325"/>
  <c r="L23" i="325"/>
  <c r="M20" i="325"/>
  <c r="L20" i="325"/>
  <c r="K20" i="325"/>
  <c r="J20" i="325"/>
  <c r="I20" i="325"/>
  <c r="H20" i="325"/>
  <c r="G20" i="325"/>
  <c r="F20" i="325"/>
  <c r="E20" i="325"/>
  <c r="M19" i="325"/>
  <c r="L19" i="325"/>
  <c r="M16" i="325"/>
  <c r="L16" i="325"/>
  <c r="K16" i="325"/>
  <c r="J16" i="325"/>
  <c r="I16" i="325"/>
  <c r="H16" i="325"/>
  <c r="G16" i="325"/>
  <c r="F16" i="325"/>
  <c r="E16" i="325"/>
  <c r="M15" i="325"/>
  <c r="L15" i="325"/>
  <c r="M58" i="324"/>
  <c r="L58" i="324"/>
  <c r="J58" i="324"/>
  <c r="I58" i="324"/>
  <c r="H58" i="324"/>
  <c r="G58" i="324"/>
  <c r="E58" i="324"/>
  <c r="D58" i="324"/>
  <c r="M56" i="324"/>
  <c r="L56" i="324"/>
  <c r="J56" i="324"/>
  <c r="I56" i="324"/>
  <c r="H56" i="324"/>
  <c r="G56" i="324"/>
  <c r="E56" i="324"/>
  <c r="M55" i="324"/>
  <c r="L55" i="324"/>
  <c r="M52" i="324"/>
  <c r="L52" i="324"/>
  <c r="J52" i="324"/>
  <c r="I52" i="324"/>
  <c r="H52" i="324"/>
  <c r="G52" i="324"/>
  <c r="E52" i="324"/>
  <c r="M51" i="324"/>
  <c r="L51" i="324"/>
  <c r="M48" i="324"/>
  <c r="L48" i="324"/>
  <c r="J48" i="324"/>
  <c r="I48" i="324"/>
  <c r="H48" i="324"/>
  <c r="G48" i="324"/>
  <c r="E48" i="324"/>
  <c r="M47" i="324"/>
  <c r="L47" i="324"/>
  <c r="M46" i="324"/>
  <c r="L46" i="324"/>
  <c r="M43" i="324"/>
  <c r="L43" i="324"/>
  <c r="J43" i="324"/>
  <c r="I43" i="324"/>
  <c r="H43" i="324"/>
  <c r="G43" i="324"/>
  <c r="E43" i="324"/>
  <c r="M42" i="324"/>
  <c r="L42" i="324"/>
  <c r="M39" i="324"/>
  <c r="L39" i="324"/>
  <c r="J39" i="324"/>
  <c r="I39" i="324"/>
  <c r="H39" i="324"/>
  <c r="G39" i="324"/>
  <c r="E39" i="324"/>
  <c r="M38" i="324"/>
  <c r="L38" i="324"/>
  <c r="M35" i="324"/>
  <c r="L35" i="324"/>
  <c r="J35" i="324"/>
  <c r="I35" i="324"/>
  <c r="H35" i="324"/>
  <c r="G35" i="324"/>
  <c r="E35" i="324"/>
  <c r="M34" i="324"/>
  <c r="L34" i="324"/>
  <c r="M27" i="324"/>
  <c r="L27" i="324"/>
  <c r="J27" i="324"/>
  <c r="I27" i="324"/>
  <c r="H27" i="324"/>
  <c r="G27" i="324"/>
  <c r="E27" i="324"/>
  <c r="L26" i="324"/>
  <c r="M23" i="324"/>
  <c r="L23" i="324"/>
  <c r="J23" i="324"/>
  <c r="I23" i="324"/>
  <c r="H23" i="324"/>
  <c r="G23" i="324"/>
  <c r="E23" i="324"/>
  <c r="M22" i="324"/>
  <c r="L22" i="324"/>
  <c r="N32" i="323"/>
  <c r="M32" i="323"/>
  <c r="L32" i="323"/>
  <c r="K32" i="323"/>
  <c r="J32" i="323"/>
  <c r="I32" i="323"/>
  <c r="H32" i="323"/>
  <c r="G32" i="323"/>
  <c r="F32" i="323"/>
  <c r="N31" i="323"/>
  <c r="M31" i="323"/>
  <c r="L31" i="323"/>
  <c r="K31" i="323"/>
  <c r="J31" i="323"/>
  <c r="I31" i="323"/>
  <c r="H31" i="323"/>
  <c r="F31" i="323"/>
  <c r="M30" i="323"/>
  <c r="M29" i="323"/>
  <c r="M28" i="323"/>
  <c r="M27" i="323"/>
  <c r="M26" i="323"/>
  <c r="M25" i="323"/>
  <c r="M24" i="323"/>
  <c r="M23" i="323"/>
  <c r="M22" i="323"/>
  <c r="M21" i="323"/>
  <c r="M20" i="323"/>
  <c r="M19" i="323"/>
  <c r="M18" i="323"/>
  <c r="M17" i="323"/>
  <c r="M16" i="323"/>
  <c r="N15" i="323"/>
  <c r="O138" i="322"/>
  <c r="N138" i="322"/>
  <c r="M138" i="322"/>
  <c r="L138" i="322"/>
  <c r="K138" i="322"/>
  <c r="J138" i="322"/>
  <c r="I138" i="322"/>
  <c r="G138" i="322"/>
  <c r="C138" i="322"/>
  <c r="O136" i="322"/>
  <c r="N136" i="322"/>
  <c r="M136" i="322"/>
  <c r="L136" i="322"/>
  <c r="K136" i="322"/>
  <c r="J136" i="322"/>
  <c r="I136" i="322"/>
  <c r="G136" i="322"/>
  <c r="O135" i="322"/>
  <c r="N135" i="322"/>
  <c r="O134" i="322"/>
  <c r="N134" i="322"/>
  <c r="O133" i="322"/>
  <c r="N133" i="322"/>
  <c r="O132" i="322"/>
  <c r="N132" i="322"/>
  <c r="O131" i="322"/>
  <c r="N131" i="322"/>
  <c r="O130" i="322"/>
  <c r="N130" i="322"/>
  <c r="O129" i="322"/>
  <c r="N129" i="322"/>
  <c r="O128" i="322"/>
  <c r="N128" i="322"/>
  <c r="O127" i="322"/>
  <c r="N127" i="322"/>
  <c r="O126" i="322"/>
  <c r="N126" i="322"/>
  <c r="O125" i="322"/>
  <c r="N125" i="322"/>
  <c r="O124" i="322"/>
  <c r="N124" i="322"/>
  <c r="O123" i="322"/>
  <c r="N123" i="322"/>
  <c r="O122" i="322"/>
  <c r="N122" i="322"/>
  <c r="O121" i="322"/>
  <c r="N121" i="322"/>
  <c r="O120" i="322"/>
  <c r="N120" i="322"/>
  <c r="O119" i="322"/>
  <c r="N119" i="322"/>
  <c r="O118" i="322"/>
  <c r="N118" i="322"/>
  <c r="O117" i="322"/>
  <c r="N117" i="322"/>
  <c r="O116" i="322"/>
  <c r="N116" i="322"/>
  <c r="O115" i="322"/>
  <c r="N115" i="322"/>
  <c r="O114" i="322"/>
  <c r="N114" i="322"/>
  <c r="O113" i="322"/>
  <c r="N113" i="322"/>
  <c r="O112" i="322"/>
  <c r="N112" i="322"/>
  <c r="O111" i="322"/>
  <c r="N111" i="322"/>
  <c r="O110" i="322"/>
  <c r="N110" i="322"/>
  <c r="O109" i="322"/>
  <c r="N109" i="322"/>
  <c r="O108" i="322"/>
  <c r="N108" i="322"/>
  <c r="O107" i="322"/>
  <c r="N107" i="322"/>
  <c r="O106" i="322"/>
  <c r="N106" i="322"/>
  <c r="O105" i="322"/>
  <c r="N105" i="322"/>
  <c r="O104" i="322"/>
  <c r="N104" i="322"/>
  <c r="O103" i="322"/>
  <c r="N103" i="322"/>
  <c r="O102" i="322"/>
  <c r="N102" i="322"/>
  <c r="O99" i="322"/>
  <c r="N99" i="322"/>
  <c r="M99" i="322"/>
  <c r="L99" i="322"/>
  <c r="K99" i="322"/>
  <c r="J99" i="322"/>
  <c r="I99" i="322"/>
  <c r="G99" i="322"/>
  <c r="O98" i="322"/>
  <c r="N98" i="322"/>
  <c r="O97" i="322"/>
  <c r="O94" i="322"/>
  <c r="N94" i="322"/>
  <c r="M94" i="322"/>
  <c r="L94" i="322"/>
  <c r="K94" i="322"/>
  <c r="J94" i="322"/>
  <c r="I94" i="322"/>
  <c r="H94" i="322"/>
  <c r="G94" i="322"/>
  <c r="O93" i="322"/>
  <c r="N93" i="322"/>
  <c r="O92" i="322"/>
  <c r="N92" i="322"/>
  <c r="O91" i="322"/>
  <c r="N91" i="322"/>
  <c r="O90" i="322"/>
  <c r="N90" i="322"/>
  <c r="O89" i="322"/>
  <c r="N89" i="322"/>
  <c r="O88" i="322"/>
  <c r="N88" i="322"/>
  <c r="O81" i="322"/>
  <c r="N81" i="322"/>
  <c r="M81" i="322"/>
  <c r="L81" i="322"/>
  <c r="K81" i="322"/>
  <c r="J81" i="322"/>
  <c r="I81" i="322"/>
  <c r="H81" i="322"/>
  <c r="G81" i="322"/>
  <c r="O80" i="322"/>
  <c r="N80" i="322"/>
  <c r="O79" i="322"/>
  <c r="N79" i="322"/>
  <c r="O76" i="322"/>
  <c r="N76" i="322"/>
  <c r="M76" i="322"/>
  <c r="L76" i="322"/>
  <c r="K76" i="322"/>
  <c r="J76" i="322"/>
  <c r="I76" i="322"/>
  <c r="H76" i="322"/>
  <c r="G76" i="322"/>
  <c r="O75" i="322"/>
  <c r="N75" i="322"/>
  <c r="O72" i="322"/>
  <c r="N72" i="322"/>
  <c r="M72" i="322"/>
  <c r="L72" i="322"/>
  <c r="K72" i="322"/>
  <c r="J72" i="322"/>
  <c r="I72" i="322"/>
  <c r="G72" i="322"/>
  <c r="O71" i="322"/>
  <c r="N71" i="322"/>
  <c r="O70" i="322"/>
  <c r="N70" i="322"/>
  <c r="O69" i="322"/>
  <c r="N69" i="322"/>
  <c r="O68" i="322"/>
  <c r="O65" i="322"/>
  <c r="N65" i="322"/>
  <c r="M65" i="322"/>
  <c r="L65" i="322"/>
  <c r="K65" i="322"/>
  <c r="J65" i="322"/>
  <c r="I65" i="322"/>
  <c r="G65" i="322"/>
  <c r="O63" i="322"/>
  <c r="N63" i="322"/>
  <c r="O62" i="322"/>
  <c r="N62" i="322"/>
  <c r="O61" i="322"/>
  <c r="N61" i="322"/>
  <c r="O60" i="322"/>
  <c r="N60" i="322"/>
  <c r="O59" i="322"/>
  <c r="N59" i="322"/>
  <c r="O58" i="322"/>
  <c r="N58" i="322"/>
  <c r="O57" i="322"/>
  <c r="N57" i="322"/>
  <c r="O54" i="322"/>
  <c r="N54" i="322"/>
  <c r="M54" i="322"/>
  <c r="L54" i="322"/>
  <c r="K54" i="322"/>
  <c r="J54" i="322"/>
  <c r="I54" i="322"/>
  <c r="H54" i="322"/>
  <c r="G54" i="322"/>
  <c r="O53" i="322"/>
  <c r="O52" i="322"/>
  <c r="N52" i="322"/>
  <c r="O49" i="322"/>
  <c r="N49" i="322"/>
  <c r="M49" i="322"/>
  <c r="L49" i="322"/>
  <c r="K49" i="322"/>
  <c r="J49" i="322"/>
  <c r="I49" i="322"/>
  <c r="H49" i="322"/>
  <c r="G49" i="322"/>
  <c r="O48" i="322"/>
  <c r="N48" i="322"/>
  <c r="O45" i="322"/>
  <c r="N45" i="322"/>
  <c r="M45" i="322"/>
  <c r="L45" i="322"/>
  <c r="K45" i="322"/>
  <c r="J45" i="322"/>
  <c r="I45" i="322"/>
  <c r="H45" i="322"/>
  <c r="G45" i="322"/>
  <c r="O44" i="322"/>
  <c r="N44" i="322"/>
  <c r="O43" i="322"/>
  <c r="N43" i="322"/>
  <c r="O36" i="322"/>
  <c r="N36" i="322"/>
  <c r="O35" i="322"/>
  <c r="N35" i="322"/>
  <c r="O33" i="322"/>
  <c r="N33" i="322"/>
  <c r="O32" i="322"/>
  <c r="N32" i="322"/>
  <c r="O29" i="322"/>
  <c r="N29" i="322"/>
  <c r="M29" i="322"/>
  <c r="L29" i="322"/>
  <c r="K29" i="322"/>
  <c r="J29" i="322"/>
  <c r="I29" i="322"/>
  <c r="G29" i="322"/>
  <c r="O28" i="322"/>
  <c r="N28" i="322"/>
  <c r="O25" i="322"/>
  <c r="N25" i="322"/>
  <c r="M25" i="322"/>
  <c r="L25" i="322"/>
  <c r="K25" i="322"/>
  <c r="J25" i="322"/>
  <c r="I25" i="322"/>
  <c r="G25" i="322"/>
  <c r="O24" i="322"/>
  <c r="N24" i="322"/>
  <c r="O20" i="322"/>
  <c r="N20" i="322"/>
  <c r="M20" i="322"/>
  <c r="L20" i="322"/>
  <c r="K20" i="322"/>
  <c r="J20" i="322"/>
  <c r="I20" i="322"/>
  <c r="H20" i="322"/>
  <c r="G20" i="322"/>
  <c r="O19" i="322"/>
  <c r="N19" i="322"/>
  <c r="O16" i="322"/>
  <c r="N16" i="322"/>
  <c r="M16" i="322"/>
  <c r="L16" i="322"/>
  <c r="K16" i="322"/>
  <c r="J16" i="322"/>
  <c r="I16" i="322"/>
  <c r="G16" i="322"/>
  <c r="O15" i="322"/>
  <c r="N15" i="322"/>
  <c r="O14" i="322"/>
  <c r="M226" i="321"/>
  <c r="L226" i="321"/>
  <c r="K226" i="321"/>
  <c r="J226" i="321"/>
  <c r="I226" i="321"/>
  <c r="H226" i="321"/>
  <c r="G226" i="321"/>
  <c r="E226" i="321"/>
  <c r="C226" i="321"/>
  <c r="M224" i="321"/>
  <c r="L224" i="321"/>
  <c r="K224" i="321"/>
  <c r="J224" i="321"/>
  <c r="I224" i="321"/>
  <c r="H224" i="321"/>
  <c r="G224" i="321"/>
  <c r="E224" i="321"/>
  <c r="M223" i="321"/>
  <c r="M222" i="321"/>
  <c r="M221" i="321"/>
  <c r="M220" i="321"/>
  <c r="M219" i="321"/>
  <c r="L219" i="321"/>
  <c r="M218" i="321"/>
  <c r="L218" i="321"/>
  <c r="M217" i="321"/>
  <c r="L217" i="321"/>
  <c r="M216" i="321"/>
  <c r="L216" i="321"/>
  <c r="M215" i="321"/>
  <c r="L215" i="321"/>
  <c r="M214" i="321"/>
  <c r="L214" i="321"/>
  <c r="M213" i="321"/>
  <c r="L213" i="321"/>
  <c r="M212" i="321"/>
  <c r="L212" i="321"/>
  <c r="M211" i="321"/>
  <c r="L211" i="321"/>
  <c r="M210" i="321"/>
  <c r="L210" i="321"/>
  <c r="M209" i="321"/>
  <c r="L209" i="321"/>
  <c r="M208" i="321"/>
  <c r="L208" i="321"/>
  <c r="M207" i="321"/>
  <c r="L207" i="321"/>
  <c r="M203" i="321"/>
  <c r="L203" i="321"/>
  <c r="M202" i="321"/>
  <c r="L202" i="321"/>
  <c r="M201" i="321"/>
  <c r="M200" i="321"/>
  <c r="L200" i="321"/>
  <c r="M199" i="321"/>
  <c r="L199" i="321"/>
  <c r="M198" i="321"/>
  <c r="L198" i="321"/>
  <c r="M197" i="321"/>
  <c r="L197" i="321"/>
  <c r="M196" i="321"/>
  <c r="L196" i="321"/>
  <c r="M195" i="321"/>
  <c r="L195" i="321"/>
  <c r="M194" i="321"/>
  <c r="L194" i="321"/>
  <c r="M193" i="321"/>
  <c r="M192" i="321"/>
  <c r="L192" i="321"/>
  <c r="M191" i="321"/>
  <c r="L191" i="321"/>
  <c r="M190" i="321"/>
  <c r="L190" i="321"/>
  <c r="M189" i="321"/>
  <c r="L189" i="321"/>
  <c r="M188" i="321"/>
  <c r="L188" i="321"/>
  <c r="M185" i="321"/>
  <c r="L185" i="321"/>
  <c r="K185" i="321"/>
  <c r="J185" i="321"/>
  <c r="I185" i="321"/>
  <c r="H185" i="321"/>
  <c r="G185" i="321"/>
  <c r="E185" i="321"/>
  <c r="M183" i="321"/>
  <c r="L183" i="321"/>
  <c r="M182" i="321"/>
  <c r="L182" i="321"/>
  <c r="M181" i="321"/>
  <c r="L181" i="321"/>
  <c r="M180" i="321"/>
  <c r="L180" i="321"/>
  <c r="M177" i="321"/>
  <c r="L177" i="321"/>
  <c r="K177" i="321"/>
  <c r="J177" i="321"/>
  <c r="I177" i="321"/>
  <c r="H177" i="321"/>
  <c r="G177" i="321"/>
  <c r="E177" i="321"/>
  <c r="M176" i="321"/>
  <c r="L176" i="321"/>
  <c r="M175" i="321"/>
  <c r="L175" i="321"/>
  <c r="M174" i="321"/>
  <c r="L174" i="321"/>
  <c r="M173" i="321"/>
  <c r="L173" i="321"/>
  <c r="M172" i="321"/>
  <c r="L172" i="321"/>
  <c r="M171" i="321"/>
  <c r="L171" i="321"/>
  <c r="M168" i="321"/>
  <c r="L168" i="321"/>
  <c r="K168" i="321"/>
  <c r="J168" i="321"/>
  <c r="I168" i="321"/>
  <c r="H168" i="321"/>
  <c r="G168" i="321"/>
  <c r="F168" i="321"/>
  <c r="E168" i="321"/>
  <c r="M167" i="321"/>
  <c r="L167" i="321"/>
  <c r="M166" i="321"/>
  <c r="L166" i="321"/>
  <c r="M163" i="321"/>
  <c r="L163" i="321"/>
  <c r="K163" i="321"/>
  <c r="J163" i="321"/>
  <c r="I163" i="321"/>
  <c r="H163" i="321"/>
  <c r="G163" i="321"/>
  <c r="E163" i="321"/>
  <c r="M162" i="321"/>
  <c r="L162" i="321"/>
  <c r="M161" i="321"/>
  <c r="L161" i="321"/>
  <c r="M158" i="321"/>
  <c r="L158" i="321"/>
  <c r="K158" i="321"/>
  <c r="J158" i="321"/>
  <c r="I158" i="321"/>
  <c r="H158" i="321"/>
  <c r="G158" i="321"/>
  <c r="F158" i="321"/>
  <c r="E158" i="321"/>
  <c r="M157" i="321"/>
  <c r="L157" i="321"/>
  <c r="M156" i="321"/>
  <c r="L156" i="321"/>
  <c r="M155" i="321"/>
  <c r="L155" i="321"/>
  <c r="M154" i="321"/>
  <c r="L154" i="321"/>
  <c r="L151" i="321"/>
  <c r="K151" i="321"/>
  <c r="J151" i="321"/>
  <c r="I151" i="321"/>
  <c r="H151" i="321"/>
  <c r="G151" i="321"/>
  <c r="F151" i="321"/>
  <c r="E151" i="321"/>
  <c r="M150" i="321"/>
  <c r="L150" i="321"/>
  <c r="M147" i="321"/>
  <c r="L147" i="321"/>
  <c r="K147" i="321"/>
  <c r="J147" i="321"/>
  <c r="I147" i="321"/>
  <c r="H147" i="321"/>
  <c r="G147" i="321"/>
  <c r="E147" i="321"/>
  <c r="M146" i="321"/>
  <c r="L146" i="321"/>
  <c r="M145" i="321"/>
  <c r="L145" i="321"/>
  <c r="M142" i="321"/>
  <c r="L142" i="321"/>
  <c r="K142" i="321"/>
  <c r="J142" i="321"/>
  <c r="I142" i="321"/>
  <c r="H142" i="321"/>
  <c r="G142" i="321"/>
  <c r="F142" i="321"/>
  <c r="E142" i="321"/>
  <c r="M141" i="321"/>
  <c r="L141" i="321"/>
  <c r="M140" i="321"/>
  <c r="L140" i="321"/>
  <c r="M139" i="321"/>
  <c r="L139" i="321"/>
  <c r="M136" i="321"/>
  <c r="L136" i="321"/>
  <c r="K136" i="321"/>
  <c r="J136" i="321"/>
  <c r="I136" i="321"/>
  <c r="H136" i="321"/>
  <c r="G136" i="321"/>
  <c r="F136" i="321"/>
  <c r="E136" i="321"/>
  <c r="M135" i="321"/>
  <c r="L135" i="321"/>
  <c r="M134" i="321"/>
  <c r="L134" i="321"/>
  <c r="M133" i="321"/>
  <c r="M132" i="321"/>
  <c r="L132" i="321"/>
  <c r="M129" i="321"/>
  <c r="L129" i="321"/>
  <c r="K129" i="321"/>
  <c r="J129" i="321"/>
  <c r="I129" i="321"/>
  <c r="H129" i="321"/>
  <c r="G129" i="321"/>
  <c r="F129" i="321"/>
  <c r="E129" i="321"/>
  <c r="M128" i="321"/>
  <c r="L128" i="321"/>
  <c r="M127" i="321"/>
  <c r="L127" i="321"/>
  <c r="M126" i="321"/>
  <c r="L126" i="321"/>
  <c r="M123" i="321"/>
  <c r="L123" i="321"/>
  <c r="K123" i="321"/>
  <c r="J123" i="321"/>
  <c r="I123" i="321"/>
  <c r="H123" i="321"/>
  <c r="G123" i="321"/>
  <c r="F123" i="321"/>
  <c r="E123" i="321"/>
  <c r="M122" i="321"/>
  <c r="L122" i="321"/>
  <c r="M121" i="321"/>
  <c r="M120" i="321"/>
  <c r="L120" i="321"/>
  <c r="M119" i="321"/>
  <c r="L119" i="321"/>
  <c r="M118" i="321"/>
  <c r="L118" i="321"/>
  <c r="M117" i="321"/>
  <c r="L117" i="321"/>
  <c r="M114" i="321"/>
  <c r="L114" i="321"/>
  <c r="K114" i="321"/>
  <c r="J114" i="321"/>
  <c r="I114" i="321"/>
  <c r="H114" i="321"/>
  <c r="G114" i="321"/>
  <c r="E114" i="321"/>
  <c r="M113" i="321"/>
  <c r="L113" i="321"/>
  <c r="M110" i="321"/>
  <c r="L110" i="321"/>
  <c r="K110" i="321"/>
  <c r="J110" i="321"/>
  <c r="I110" i="321"/>
  <c r="H110" i="321"/>
  <c r="G110" i="321"/>
  <c r="E110" i="321"/>
  <c r="M109" i="321"/>
  <c r="L109" i="321"/>
  <c r="M108" i="321"/>
  <c r="M105" i="321"/>
  <c r="L105" i="321"/>
  <c r="K105" i="321"/>
  <c r="J105" i="321"/>
  <c r="H105" i="321"/>
  <c r="G105" i="321"/>
  <c r="E105" i="321"/>
  <c r="M104" i="321"/>
  <c r="L104" i="321"/>
  <c r="M101" i="321"/>
  <c r="L101" i="321"/>
  <c r="K101" i="321"/>
  <c r="J101" i="321"/>
  <c r="I101" i="321"/>
  <c r="H101" i="321"/>
  <c r="G101" i="321"/>
  <c r="E101" i="321"/>
  <c r="M100" i="321"/>
  <c r="M99" i="321"/>
  <c r="L99" i="321"/>
  <c r="M98" i="321"/>
  <c r="L98" i="321"/>
  <c r="M97" i="321"/>
  <c r="L97" i="321"/>
  <c r="M94" i="321"/>
  <c r="L94" i="321"/>
  <c r="K94" i="321"/>
  <c r="J94" i="321"/>
  <c r="I94" i="321"/>
  <c r="H94" i="321"/>
  <c r="G94" i="321"/>
  <c r="F94" i="321"/>
  <c r="E94" i="321"/>
  <c r="M93" i="321"/>
  <c r="L93" i="321"/>
  <c r="M92" i="321"/>
  <c r="L92" i="321"/>
  <c r="M89" i="321"/>
  <c r="L89" i="321"/>
  <c r="K89" i="321"/>
  <c r="J89" i="321"/>
  <c r="I89" i="321"/>
  <c r="H89" i="321"/>
  <c r="G89" i="321"/>
  <c r="E89" i="321"/>
  <c r="M88" i="321"/>
  <c r="L88" i="321"/>
  <c r="M87" i="321"/>
  <c r="L87" i="321"/>
  <c r="M86" i="321"/>
  <c r="L86" i="321"/>
  <c r="M85" i="321"/>
  <c r="L85" i="321"/>
  <c r="M84" i="321"/>
  <c r="L84" i="321"/>
  <c r="M83" i="321"/>
  <c r="L83" i="321"/>
  <c r="M82" i="321"/>
  <c r="L82" i="321"/>
  <c r="M81" i="321"/>
  <c r="L81" i="321"/>
  <c r="M80" i="321"/>
  <c r="L80" i="321"/>
  <c r="M79" i="321"/>
  <c r="L79" i="321"/>
  <c r="M78" i="321"/>
  <c r="L78" i="321"/>
  <c r="M77" i="321"/>
  <c r="L77" i="321"/>
  <c r="M74" i="321"/>
  <c r="L74" i="321"/>
  <c r="K74" i="321"/>
  <c r="J74" i="321"/>
  <c r="I74" i="321"/>
  <c r="H74" i="321"/>
  <c r="G74" i="321"/>
  <c r="F74" i="321"/>
  <c r="E74" i="321"/>
  <c r="M73" i="321"/>
  <c r="L73" i="321"/>
  <c r="M72" i="321"/>
  <c r="L72" i="321"/>
  <c r="M71" i="321"/>
  <c r="L71" i="321"/>
  <c r="M70" i="321"/>
  <c r="L70" i="321"/>
  <c r="M69" i="321"/>
  <c r="L69" i="321"/>
  <c r="M68" i="321"/>
  <c r="L68" i="321"/>
  <c r="M67" i="321"/>
  <c r="L67" i="321"/>
  <c r="M66" i="321"/>
  <c r="L66" i="321"/>
  <c r="M65" i="321"/>
  <c r="L65" i="321"/>
  <c r="M64" i="321"/>
  <c r="L64" i="321"/>
  <c r="M63" i="321"/>
  <c r="L63" i="321"/>
  <c r="M62" i="321"/>
  <c r="L62" i="321"/>
  <c r="M59" i="321"/>
  <c r="L59" i="321"/>
  <c r="K59" i="321"/>
  <c r="J59" i="321"/>
  <c r="I59" i="321"/>
  <c r="H59" i="321"/>
  <c r="G59" i="321"/>
  <c r="F59" i="321"/>
  <c r="E59" i="321"/>
  <c r="M58" i="321"/>
  <c r="M57" i="321"/>
  <c r="L57" i="321"/>
  <c r="M56" i="321"/>
  <c r="L56" i="321"/>
  <c r="M53" i="321"/>
  <c r="L53" i="321"/>
  <c r="K53" i="321"/>
  <c r="J53" i="321"/>
  <c r="I53" i="321"/>
  <c r="H53" i="321"/>
  <c r="G53" i="321"/>
  <c r="F53" i="321"/>
  <c r="E53" i="321"/>
  <c r="M52" i="321"/>
  <c r="L52" i="321"/>
  <c r="M49" i="321"/>
  <c r="L49" i="321"/>
  <c r="K49" i="321"/>
  <c r="J49" i="321"/>
  <c r="I49" i="321"/>
  <c r="H49" i="321"/>
  <c r="G49" i="321"/>
  <c r="F49" i="321"/>
  <c r="E49" i="321"/>
  <c r="M48" i="321"/>
  <c r="L48" i="321"/>
  <c r="M47" i="321"/>
  <c r="L47" i="321"/>
  <c r="M44" i="321"/>
  <c r="L44" i="321"/>
  <c r="K44" i="321"/>
  <c r="J44" i="321"/>
  <c r="I44" i="321"/>
  <c r="H44" i="321"/>
  <c r="F44" i="321"/>
  <c r="E44" i="321"/>
  <c r="M43" i="321"/>
  <c r="L43" i="321"/>
  <c r="M40" i="321"/>
  <c r="L40" i="321"/>
  <c r="K40" i="321"/>
  <c r="J40" i="321"/>
  <c r="I40" i="321"/>
  <c r="H40" i="321"/>
  <c r="G40" i="321"/>
  <c r="E40" i="321"/>
  <c r="M39" i="321"/>
  <c r="L39" i="321"/>
  <c r="M38" i="321"/>
  <c r="L38" i="321"/>
  <c r="M37" i="321"/>
  <c r="L37" i="321"/>
  <c r="M36" i="321"/>
  <c r="L36" i="321"/>
  <c r="M35" i="321"/>
  <c r="L35" i="321"/>
  <c r="M34" i="321"/>
  <c r="L34" i="321"/>
  <c r="M33" i="321"/>
  <c r="L33" i="321"/>
  <c r="M30" i="321"/>
  <c r="L30" i="321"/>
  <c r="K30" i="321"/>
  <c r="J30" i="321"/>
  <c r="I30" i="321"/>
  <c r="H30" i="321"/>
  <c r="G30" i="321"/>
  <c r="F30" i="321"/>
  <c r="E30" i="321"/>
  <c r="M29" i="321"/>
  <c r="L29" i="321"/>
  <c r="M26" i="321"/>
  <c r="L26" i="321"/>
  <c r="K26" i="321"/>
  <c r="J26" i="321"/>
  <c r="I26" i="321"/>
  <c r="H26" i="321"/>
  <c r="G26" i="321"/>
  <c r="E26" i="321"/>
  <c r="M25" i="321"/>
  <c r="L25" i="321"/>
  <c r="M24" i="321"/>
  <c r="L24" i="321"/>
  <c r="M23" i="321"/>
  <c r="L23" i="321"/>
  <c r="M22" i="321"/>
  <c r="L22" i="321"/>
  <c r="M19" i="321"/>
  <c r="L19" i="321"/>
  <c r="K19" i="321"/>
  <c r="J19" i="321"/>
  <c r="I19" i="321"/>
  <c r="H19" i="321"/>
  <c r="G19" i="321"/>
  <c r="F19" i="321"/>
  <c r="E19" i="321"/>
  <c r="M18" i="321"/>
  <c r="L18" i="321"/>
  <c r="M17" i="321"/>
  <c r="M16" i="321"/>
  <c r="L16" i="321"/>
  <c r="M15" i="321"/>
  <c r="L15" i="321"/>
  <c r="L18" i="320"/>
  <c r="K18" i="320"/>
  <c r="J18" i="320"/>
  <c r="I18" i="320"/>
  <c r="H18" i="320"/>
  <c r="G18" i="320"/>
  <c r="F18" i="320"/>
  <c r="E18" i="320"/>
  <c r="D18" i="320"/>
  <c r="L16" i="320"/>
  <c r="K16" i="320"/>
  <c r="J16" i="320"/>
  <c r="I16" i="320"/>
  <c r="H16" i="320"/>
  <c r="G16" i="320"/>
  <c r="F16" i="320"/>
  <c r="E16" i="320"/>
  <c r="D16" i="320"/>
  <c r="L15" i="320"/>
  <c r="K15" i="320"/>
  <c r="M22" i="319"/>
  <c r="L22" i="319"/>
  <c r="K22" i="319"/>
  <c r="J22" i="319"/>
  <c r="I22" i="319"/>
  <c r="H22" i="319"/>
  <c r="G22" i="319"/>
  <c r="E22" i="319"/>
  <c r="M16" i="319"/>
  <c r="L16" i="319"/>
  <c r="K16" i="319"/>
  <c r="J16" i="319"/>
  <c r="I16" i="319"/>
  <c r="H16" i="319"/>
  <c r="G16" i="319"/>
  <c r="F16" i="319"/>
  <c r="E16" i="319"/>
  <c r="M33" i="318"/>
  <c r="L33" i="318"/>
  <c r="J33" i="318"/>
  <c r="I33" i="318"/>
  <c r="H33" i="318"/>
  <c r="G33" i="318"/>
  <c r="E33" i="318"/>
  <c r="D33" i="318"/>
  <c r="M24" i="318"/>
  <c r="L24" i="318"/>
  <c r="M23" i="318"/>
  <c r="L23" i="318"/>
  <c r="M20" i="318"/>
  <c r="L20" i="318"/>
  <c r="K20" i="318"/>
  <c r="J20" i="318"/>
  <c r="I20" i="318"/>
  <c r="H20" i="318"/>
  <c r="G20" i="318"/>
  <c r="F20" i="318"/>
  <c r="E20" i="318"/>
  <c r="M19" i="318"/>
  <c r="L19" i="318"/>
  <c r="M16" i="318"/>
  <c r="L16" i="318"/>
  <c r="K16" i="318"/>
  <c r="J16" i="318"/>
  <c r="I16" i="318"/>
  <c r="H16" i="318"/>
  <c r="G16" i="318"/>
  <c r="F16" i="318"/>
  <c r="E16" i="318"/>
  <c r="M15" i="318"/>
  <c r="L15" i="318"/>
  <c r="M58" i="317"/>
  <c r="L58" i="317"/>
  <c r="J58" i="317"/>
  <c r="I58" i="317"/>
  <c r="H58" i="317"/>
  <c r="G58" i="317"/>
  <c r="E58" i="317"/>
  <c r="D58" i="317"/>
  <c r="M56" i="317"/>
  <c r="L56" i="317"/>
  <c r="J56" i="317"/>
  <c r="I56" i="317"/>
  <c r="H56" i="317"/>
  <c r="G56" i="317"/>
  <c r="E56" i="317"/>
  <c r="M55" i="317"/>
  <c r="L55" i="317"/>
  <c r="M52" i="317"/>
  <c r="L52" i="317"/>
  <c r="J52" i="317"/>
  <c r="I52" i="317"/>
  <c r="H52" i="317"/>
  <c r="G52" i="317"/>
  <c r="E52" i="317"/>
  <c r="M51" i="317"/>
  <c r="L51" i="317"/>
  <c r="M48" i="317"/>
  <c r="L48" i="317"/>
  <c r="J48" i="317"/>
  <c r="I48" i="317"/>
  <c r="H48" i="317"/>
  <c r="G48" i="317"/>
  <c r="E48" i="317"/>
  <c r="M47" i="317"/>
  <c r="L47" i="317"/>
  <c r="M46" i="317"/>
  <c r="L46" i="317"/>
  <c r="M43" i="317"/>
  <c r="L43" i="317"/>
  <c r="J43" i="317"/>
  <c r="I43" i="317"/>
  <c r="H43" i="317"/>
  <c r="G43" i="317"/>
  <c r="E43" i="317"/>
  <c r="M42" i="317"/>
  <c r="L42" i="317"/>
  <c r="M39" i="317"/>
  <c r="L39" i="317"/>
  <c r="J39" i="317"/>
  <c r="I39" i="317"/>
  <c r="H39" i="317"/>
  <c r="G39" i="317"/>
  <c r="E39" i="317"/>
  <c r="M38" i="317"/>
  <c r="L38" i="317"/>
  <c r="M35" i="317"/>
  <c r="L35" i="317"/>
  <c r="J35" i="317"/>
  <c r="I35" i="317"/>
  <c r="H35" i="317"/>
  <c r="G35" i="317"/>
  <c r="E35" i="317"/>
  <c r="M34" i="317"/>
  <c r="L34" i="317"/>
  <c r="M27" i="317"/>
  <c r="L27" i="317"/>
  <c r="J27" i="317"/>
  <c r="I27" i="317"/>
  <c r="H27" i="317"/>
  <c r="G27" i="317"/>
  <c r="E27" i="317"/>
  <c r="L26" i="317"/>
  <c r="M23" i="317"/>
  <c r="L23" i="317"/>
  <c r="J23" i="317"/>
  <c r="I23" i="317"/>
  <c r="H23" i="317"/>
  <c r="G23" i="317"/>
  <c r="E23" i="317"/>
  <c r="M22" i="317"/>
  <c r="L22" i="317"/>
  <c r="N34" i="316"/>
  <c r="M34" i="316"/>
  <c r="L34" i="316"/>
  <c r="K34" i="316"/>
  <c r="J34" i="316"/>
  <c r="I34" i="316"/>
  <c r="H34" i="316"/>
  <c r="G34" i="316"/>
  <c r="F34" i="316"/>
  <c r="N33" i="316"/>
  <c r="M33" i="316"/>
  <c r="L33" i="316"/>
  <c r="K33" i="316"/>
  <c r="J33" i="316"/>
  <c r="I33" i="316"/>
  <c r="H33" i="316"/>
  <c r="F33" i="316"/>
  <c r="M32" i="316"/>
  <c r="M31" i="316"/>
  <c r="M30" i="316"/>
  <c r="M29" i="316"/>
  <c r="M28" i="316"/>
  <c r="M27" i="316"/>
  <c r="M26" i="316"/>
  <c r="M24" i="316"/>
  <c r="M23" i="316"/>
  <c r="M22" i="316"/>
  <c r="M21" i="316"/>
  <c r="M20" i="316"/>
  <c r="M19" i="316"/>
  <c r="M18" i="316"/>
  <c r="M17" i="316"/>
  <c r="M16" i="316"/>
  <c r="N15" i="316"/>
  <c r="O138" i="315"/>
  <c r="N138" i="315"/>
  <c r="M138" i="315"/>
  <c r="L138" i="315"/>
  <c r="K138" i="315"/>
  <c r="J138" i="315"/>
  <c r="I138" i="315"/>
  <c r="G138" i="315"/>
  <c r="C138" i="315"/>
  <c r="O136" i="315"/>
  <c r="N136" i="315"/>
  <c r="M136" i="315"/>
  <c r="L136" i="315"/>
  <c r="K136" i="315"/>
  <c r="J136" i="315"/>
  <c r="I136" i="315"/>
  <c r="G136" i="315"/>
  <c r="O135" i="315"/>
  <c r="N135" i="315"/>
  <c r="O134" i="315"/>
  <c r="N134" i="315"/>
  <c r="O133" i="315"/>
  <c r="N133" i="315"/>
  <c r="O132" i="315"/>
  <c r="N132" i="315"/>
  <c r="O131" i="315"/>
  <c r="N131" i="315"/>
  <c r="O130" i="315"/>
  <c r="N130" i="315"/>
  <c r="O129" i="315"/>
  <c r="N129" i="315"/>
  <c r="O128" i="315"/>
  <c r="N128" i="315"/>
  <c r="O127" i="315"/>
  <c r="N127" i="315"/>
  <c r="O126" i="315"/>
  <c r="N126" i="315"/>
  <c r="O125" i="315"/>
  <c r="N125" i="315"/>
  <c r="O124" i="315"/>
  <c r="N124" i="315"/>
  <c r="O123" i="315"/>
  <c r="N123" i="315"/>
  <c r="O122" i="315"/>
  <c r="N122" i="315"/>
  <c r="O121" i="315"/>
  <c r="N121" i="315"/>
  <c r="O120" i="315"/>
  <c r="N120" i="315"/>
  <c r="O119" i="315"/>
  <c r="N119" i="315"/>
  <c r="O118" i="315"/>
  <c r="N118" i="315"/>
  <c r="O117" i="315"/>
  <c r="N117" i="315"/>
  <c r="O116" i="315"/>
  <c r="N116" i="315"/>
  <c r="O115" i="315"/>
  <c r="N115" i="315"/>
  <c r="O114" i="315"/>
  <c r="N114" i="315"/>
  <c r="O113" i="315"/>
  <c r="N113" i="315"/>
  <c r="O112" i="315"/>
  <c r="N112" i="315"/>
  <c r="O111" i="315"/>
  <c r="N111" i="315"/>
  <c r="O110" i="315"/>
  <c r="N110" i="315"/>
  <c r="O109" i="315"/>
  <c r="N109" i="315"/>
  <c r="O108" i="315"/>
  <c r="N108" i="315"/>
  <c r="O107" i="315"/>
  <c r="N107" i="315"/>
  <c r="O106" i="315"/>
  <c r="N106" i="315"/>
  <c r="O105" i="315"/>
  <c r="N105" i="315"/>
  <c r="O104" i="315"/>
  <c r="N104" i="315"/>
  <c r="O103" i="315"/>
  <c r="N103" i="315"/>
  <c r="O102" i="315"/>
  <c r="N102" i="315"/>
  <c r="O99" i="315"/>
  <c r="N99" i="315"/>
  <c r="M99" i="315"/>
  <c r="L99" i="315"/>
  <c r="K99" i="315"/>
  <c r="J99" i="315"/>
  <c r="I99" i="315"/>
  <c r="G99" i="315"/>
  <c r="O98" i="315"/>
  <c r="N98" i="315"/>
  <c r="O97" i="315"/>
  <c r="O94" i="315"/>
  <c r="N94" i="315"/>
  <c r="M94" i="315"/>
  <c r="L94" i="315"/>
  <c r="K94" i="315"/>
  <c r="J94" i="315"/>
  <c r="I94" i="315"/>
  <c r="H94" i="315"/>
  <c r="G94" i="315"/>
  <c r="O93" i="315"/>
  <c r="N93" i="315"/>
  <c r="O92" i="315"/>
  <c r="N92" i="315"/>
  <c r="O91" i="315"/>
  <c r="N91" i="315"/>
  <c r="O90" i="315"/>
  <c r="N90" i="315"/>
  <c r="O89" i="315"/>
  <c r="N89" i="315"/>
  <c r="O88" i="315"/>
  <c r="N88" i="315"/>
  <c r="O81" i="315"/>
  <c r="N81" i="315"/>
  <c r="M81" i="315"/>
  <c r="L81" i="315"/>
  <c r="K81" i="315"/>
  <c r="J81" i="315"/>
  <c r="I81" i="315"/>
  <c r="H81" i="315"/>
  <c r="G81" i="315"/>
  <c r="O80" i="315"/>
  <c r="N80" i="315"/>
  <c r="O79" i="315"/>
  <c r="N79" i="315"/>
  <c r="O76" i="315"/>
  <c r="N76" i="315"/>
  <c r="M76" i="315"/>
  <c r="L76" i="315"/>
  <c r="K76" i="315"/>
  <c r="J76" i="315"/>
  <c r="I76" i="315"/>
  <c r="H76" i="315"/>
  <c r="G76" i="315"/>
  <c r="O75" i="315"/>
  <c r="N75" i="315"/>
  <c r="O72" i="315"/>
  <c r="N72" i="315"/>
  <c r="M72" i="315"/>
  <c r="L72" i="315"/>
  <c r="K72" i="315"/>
  <c r="J72" i="315"/>
  <c r="I72" i="315"/>
  <c r="G72" i="315"/>
  <c r="O71" i="315"/>
  <c r="N71" i="315"/>
  <c r="O70" i="315"/>
  <c r="N70" i="315"/>
  <c r="O69" i="315"/>
  <c r="N69" i="315"/>
  <c r="O68" i="315"/>
  <c r="O65" i="315"/>
  <c r="N65" i="315"/>
  <c r="M65" i="315"/>
  <c r="L65" i="315"/>
  <c r="K65" i="315"/>
  <c r="J65" i="315"/>
  <c r="I65" i="315"/>
  <c r="G65" i="315"/>
  <c r="O63" i="315"/>
  <c r="N63" i="315"/>
  <c r="O62" i="315"/>
  <c r="N62" i="315"/>
  <c r="O61" i="315"/>
  <c r="N61" i="315"/>
  <c r="O60" i="315"/>
  <c r="N60" i="315"/>
  <c r="O59" i="315"/>
  <c r="N59" i="315"/>
  <c r="O58" i="315"/>
  <c r="N58" i="315"/>
  <c r="O57" i="315"/>
  <c r="N57" i="315"/>
  <c r="O54" i="315"/>
  <c r="N54" i="315"/>
  <c r="M54" i="315"/>
  <c r="L54" i="315"/>
  <c r="K54" i="315"/>
  <c r="J54" i="315"/>
  <c r="I54" i="315"/>
  <c r="H54" i="315"/>
  <c r="G54" i="315"/>
  <c r="O53" i="315"/>
  <c r="O52" i="315"/>
  <c r="N52" i="315"/>
  <c r="O49" i="315"/>
  <c r="N49" i="315"/>
  <c r="M49" i="315"/>
  <c r="L49" i="315"/>
  <c r="K49" i="315"/>
  <c r="J49" i="315"/>
  <c r="I49" i="315"/>
  <c r="H49" i="315"/>
  <c r="G49" i="315"/>
  <c r="O48" i="315"/>
  <c r="N48" i="315"/>
  <c r="O45" i="315"/>
  <c r="N45" i="315"/>
  <c r="M45" i="315"/>
  <c r="L45" i="315"/>
  <c r="K45" i="315"/>
  <c r="J45" i="315"/>
  <c r="I45" i="315"/>
  <c r="H45" i="315"/>
  <c r="G45" i="315"/>
  <c r="O44" i="315"/>
  <c r="N44" i="315"/>
  <c r="O43" i="315"/>
  <c r="N43" i="315"/>
  <c r="O36" i="315"/>
  <c r="N36" i="315"/>
  <c r="O35" i="315"/>
  <c r="N35" i="315"/>
  <c r="O33" i="315"/>
  <c r="N33" i="315"/>
  <c r="O32" i="315"/>
  <c r="N32" i="315"/>
  <c r="O29" i="315"/>
  <c r="N29" i="315"/>
  <c r="M29" i="315"/>
  <c r="L29" i="315"/>
  <c r="K29" i="315"/>
  <c r="J29" i="315"/>
  <c r="I29" i="315"/>
  <c r="H29" i="315"/>
  <c r="G29" i="315"/>
  <c r="O28" i="315"/>
  <c r="N28" i="315"/>
  <c r="O25" i="315"/>
  <c r="N25" i="315"/>
  <c r="M25" i="315"/>
  <c r="L25" i="315"/>
  <c r="K25" i="315"/>
  <c r="J25" i="315"/>
  <c r="I25" i="315"/>
  <c r="G25" i="315"/>
  <c r="O24" i="315"/>
  <c r="N24" i="315"/>
  <c r="O20" i="315"/>
  <c r="N20" i="315"/>
  <c r="M20" i="315"/>
  <c r="L20" i="315"/>
  <c r="K20" i="315"/>
  <c r="J20" i="315"/>
  <c r="I20" i="315"/>
  <c r="H20" i="315"/>
  <c r="G20" i="315"/>
  <c r="O19" i="315"/>
  <c r="N19" i="315"/>
  <c r="O16" i="315"/>
  <c r="N16" i="315"/>
  <c r="M16" i="315"/>
  <c r="L16" i="315"/>
  <c r="K16" i="315"/>
  <c r="J16" i="315"/>
  <c r="I16" i="315"/>
  <c r="G16" i="315"/>
  <c r="O15" i="315"/>
  <c r="N15" i="315"/>
  <c r="O14" i="315"/>
  <c r="J225" i="314"/>
  <c r="I225" i="314"/>
  <c r="H225" i="314"/>
  <c r="G225" i="314"/>
  <c r="E225" i="314"/>
  <c r="C225" i="314"/>
  <c r="M223" i="314"/>
  <c r="L223" i="314"/>
  <c r="K223" i="314"/>
  <c r="J223" i="314"/>
  <c r="I223" i="314"/>
  <c r="H223" i="314"/>
  <c r="G223" i="314"/>
  <c r="E223" i="314"/>
  <c r="M222" i="314"/>
  <c r="M221" i="314"/>
  <c r="M220" i="314"/>
  <c r="M219" i="314"/>
  <c r="M218" i="314"/>
  <c r="L218" i="314"/>
  <c r="M217" i="314"/>
  <c r="L217" i="314"/>
  <c r="M216" i="314"/>
  <c r="L216" i="314"/>
  <c r="M215" i="314"/>
  <c r="L215" i="314"/>
  <c r="M214" i="314"/>
  <c r="L214" i="314"/>
  <c r="M213" i="314"/>
  <c r="L213" i="314"/>
  <c r="M212" i="314"/>
  <c r="L212" i="314"/>
  <c r="M211" i="314"/>
  <c r="L211" i="314"/>
  <c r="M210" i="314"/>
  <c r="L210" i="314"/>
  <c r="M209" i="314"/>
  <c r="L209" i="314"/>
  <c r="M208" i="314"/>
  <c r="L208" i="314"/>
  <c r="M207" i="314"/>
  <c r="L207" i="314"/>
  <c r="M206" i="314"/>
  <c r="L206" i="314"/>
  <c r="M201" i="314"/>
  <c r="L201" i="314"/>
  <c r="M200" i="314"/>
  <c r="L200" i="314"/>
  <c r="M199" i="314"/>
  <c r="M198" i="314"/>
  <c r="L198" i="314"/>
  <c r="M197" i="314"/>
  <c r="L197" i="314"/>
  <c r="M196" i="314"/>
  <c r="L196" i="314"/>
  <c r="M195" i="314"/>
  <c r="L195" i="314"/>
  <c r="M194" i="314"/>
  <c r="L194" i="314"/>
  <c r="M193" i="314"/>
  <c r="L193" i="314"/>
  <c r="M192" i="314"/>
  <c r="L192" i="314"/>
  <c r="M191" i="314"/>
  <c r="M190" i="314"/>
  <c r="L190" i="314"/>
  <c r="M189" i="314"/>
  <c r="L189" i="314"/>
  <c r="M188" i="314"/>
  <c r="L188" i="314"/>
  <c r="M187" i="314"/>
  <c r="L187" i="314"/>
  <c r="M186" i="314"/>
  <c r="L186" i="314"/>
  <c r="M183" i="314"/>
  <c r="L183" i="314"/>
  <c r="K183" i="314"/>
  <c r="J183" i="314"/>
  <c r="I183" i="314"/>
  <c r="H183" i="314"/>
  <c r="G183" i="314"/>
  <c r="E183" i="314"/>
  <c r="M182" i="314"/>
  <c r="L182" i="314"/>
  <c r="M181" i="314"/>
  <c r="L181" i="314"/>
  <c r="M180" i="314"/>
  <c r="L180" i="314"/>
  <c r="M179" i="314"/>
  <c r="L179" i="314"/>
  <c r="M176" i="314"/>
  <c r="L176" i="314"/>
  <c r="K176" i="314"/>
  <c r="J176" i="314"/>
  <c r="I176" i="314"/>
  <c r="H176" i="314"/>
  <c r="G176" i="314"/>
  <c r="E176" i="314"/>
  <c r="M175" i="314"/>
  <c r="L175" i="314"/>
  <c r="M174" i="314"/>
  <c r="L174" i="314"/>
  <c r="M173" i="314"/>
  <c r="L173" i="314"/>
  <c r="M172" i="314"/>
  <c r="L172" i="314"/>
  <c r="M171" i="314"/>
  <c r="L171" i="314"/>
  <c r="M170" i="314"/>
  <c r="L170" i="314"/>
  <c r="M167" i="314"/>
  <c r="L167" i="314"/>
  <c r="K167" i="314"/>
  <c r="J167" i="314"/>
  <c r="I167" i="314"/>
  <c r="H167" i="314"/>
  <c r="G167" i="314"/>
  <c r="F167" i="314"/>
  <c r="E167" i="314"/>
  <c r="M166" i="314"/>
  <c r="L166" i="314"/>
  <c r="M165" i="314"/>
  <c r="L165" i="314"/>
  <c r="M162" i="314"/>
  <c r="L162" i="314"/>
  <c r="K162" i="314"/>
  <c r="J162" i="314"/>
  <c r="I162" i="314"/>
  <c r="H162" i="314"/>
  <c r="G162" i="314"/>
  <c r="E162" i="314"/>
  <c r="M161" i="314"/>
  <c r="L161" i="314"/>
  <c r="M160" i="314"/>
  <c r="L160" i="314"/>
  <c r="M157" i="314"/>
  <c r="L157" i="314"/>
  <c r="K157" i="314"/>
  <c r="J157" i="314"/>
  <c r="I157" i="314"/>
  <c r="H157" i="314"/>
  <c r="G157" i="314"/>
  <c r="F157" i="314"/>
  <c r="E157" i="314"/>
  <c r="M156" i="314"/>
  <c r="L156" i="314"/>
  <c r="M155" i="314"/>
  <c r="L155" i="314"/>
  <c r="M154" i="314"/>
  <c r="L154" i="314"/>
  <c r="M153" i="314"/>
  <c r="L153" i="314"/>
  <c r="L150" i="314"/>
  <c r="K150" i="314"/>
  <c r="J150" i="314"/>
  <c r="I150" i="314"/>
  <c r="H150" i="314"/>
  <c r="G150" i="314"/>
  <c r="F150" i="314"/>
  <c r="E150" i="314"/>
  <c r="M149" i="314"/>
  <c r="L149" i="314"/>
  <c r="M146" i="314"/>
  <c r="L146" i="314"/>
  <c r="K146" i="314"/>
  <c r="J146" i="314"/>
  <c r="I146" i="314"/>
  <c r="H146" i="314"/>
  <c r="G146" i="314"/>
  <c r="E146" i="314"/>
  <c r="M145" i="314"/>
  <c r="M144" i="314"/>
  <c r="L144" i="314"/>
  <c r="M141" i="314"/>
  <c r="L141" i="314"/>
  <c r="K141" i="314"/>
  <c r="J141" i="314"/>
  <c r="I141" i="314"/>
  <c r="H141" i="314"/>
  <c r="G141" i="314"/>
  <c r="F141" i="314"/>
  <c r="E141" i="314"/>
  <c r="M140" i="314"/>
  <c r="L140" i="314"/>
  <c r="M139" i="314"/>
  <c r="L139" i="314"/>
  <c r="M138" i="314"/>
  <c r="L138" i="314"/>
  <c r="M135" i="314"/>
  <c r="L135" i="314"/>
  <c r="K135" i="314"/>
  <c r="J135" i="314"/>
  <c r="I135" i="314"/>
  <c r="H135" i="314"/>
  <c r="G135" i="314"/>
  <c r="F135" i="314"/>
  <c r="E135" i="314"/>
  <c r="M134" i="314"/>
  <c r="L134" i="314"/>
  <c r="M133" i="314"/>
  <c r="L133" i="314"/>
  <c r="M132" i="314"/>
  <c r="M131" i="314"/>
  <c r="L131" i="314"/>
  <c r="M128" i="314"/>
  <c r="L128" i="314"/>
  <c r="K128" i="314"/>
  <c r="J128" i="314"/>
  <c r="I128" i="314"/>
  <c r="H128" i="314"/>
  <c r="G128" i="314"/>
  <c r="F128" i="314"/>
  <c r="E128" i="314"/>
  <c r="M127" i="314"/>
  <c r="L127" i="314"/>
  <c r="M126" i="314"/>
  <c r="L126" i="314"/>
  <c r="M125" i="314"/>
  <c r="L125" i="314"/>
  <c r="M122" i="314"/>
  <c r="L122" i="314"/>
  <c r="K122" i="314"/>
  <c r="J122" i="314"/>
  <c r="I122" i="314"/>
  <c r="H122" i="314"/>
  <c r="G122" i="314"/>
  <c r="F122" i="314"/>
  <c r="E122" i="314"/>
  <c r="M121" i="314"/>
  <c r="L121" i="314"/>
  <c r="M120" i="314"/>
  <c r="M119" i="314"/>
  <c r="L119" i="314"/>
  <c r="M118" i="314"/>
  <c r="L118" i="314"/>
  <c r="M117" i="314"/>
  <c r="L117" i="314"/>
  <c r="M116" i="314"/>
  <c r="L116" i="314"/>
  <c r="M113" i="314"/>
  <c r="L113" i="314"/>
  <c r="K113" i="314"/>
  <c r="J113" i="314"/>
  <c r="I113" i="314"/>
  <c r="H113" i="314"/>
  <c r="G113" i="314"/>
  <c r="E113" i="314"/>
  <c r="M112" i="314"/>
  <c r="L112" i="314"/>
  <c r="M109" i="314"/>
  <c r="L109" i="314"/>
  <c r="K109" i="314"/>
  <c r="J109" i="314"/>
  <c r="I109" i="314"/>
  <c r="H109" i="314"/>
  <c r="G109" i="314"/>
  <c r="E109" i="314"/>
  <c r="M108" i="314"/>
  <c r="L108" i="314"/>
  <c r="M107" i="314"/>
  <c r="M104" i="314"/>
  <c r="L104" i="314"/>
  <c r="K104" i="314"/>
  <c r="J104" i="314"/>
  <c r="H104" i="314"/>
  <c r="G104" i="314"/>
  <c r="E104" i="314"/>
  <c r="M103" i="314"/>
  <c r="L103" i="314"/>
  <c r="M100" i="314"/>
  <c r="L100" i="314"/>
  <c r="K100" i="314"/>
  <c r="J100" i="314"/>
  <c r="I100" i="314"/>
  <c r="H100" i="314"/>
  <c r="G100" i="314"/>
  <c r="E100" i="314"/>
  <c r="M99" i="314"/>
  <c r="M98" i="314"/>
  <c r="L98" i="314"/>
  <c r="M97" i="314"/>
  <c r="L97" i="314"/>
  <c r="M94" i="314"/>
  <c r="L94" i="314"/>
  <c r="K94" i="314"/>
  <c r="J94" i="314"/>
  <c r="I94" i="314"/>
  <c r="H94" i="314"/>
  <c r="G94" i="314"/>
  <c r="F94" i="314"/>
  <c r="E94" i="314"/>
  <c r="M93" i="314"/>
  <c r="L93" i="314"/>
  <c r="M92" i="314"/>
  <c r="L92" i="314"/>
  <c r="M89" i="314"/>
  <c r="L89" i="314"/>
  <c r="K89" i="314"/>
  <c r="J89" i="314"/>
  <c r="I89" i="314"/>
  <c r="H89" i="314"/>
  <c r="G89" i="314"/>
  <c r="E89" i="314"/>
  <c r="M88" i="314"/>
  <c r="L88" i="314"/>
  <c r="M87" i="314"/>
  <c r="L87" i="314"/>
  <c r="M86" i="314"/>
  <c r="L86" i="314"/>
  <c r="M85" i="314"/>
  <c r="L85" i="314"/>
  <c r="M84" i="314"/>
  <c r="L84" i="314"/>
  <c r="M83" i="314"/>
  <c r="L83" i="314"/>
  <c r="M82" i="314"/>
  <c r="L82" i="314"/>
  <c r="M81" i="314"/>
  <c r="L81" i="314"/>
  <c r="M80" i="314"/>
  <c r="L80" i="314"/>
  <c r="M79" i="314"/>
  <c r="L79" i="314"/>
  <c r="M78" i="314"/>
  <c r="L78" i="314"/>
  <c r="M77" i="314"/>
  <c r="L77" i="314"/>
  <c r="M74" i="314"/>
  <c r="L74" i="314"/>
  <c r="K74" i="314"/>
  <c r="J74" i="314"/>
  <c r="I74" i="314"/>
  <c r="H74" i="314"/>
  <c r="G74" i="314"/>
  <c r="F74" i="314"/>
  <c r="E74" i="314"/>
  <c r="M73" i="314"/>
  <c r="L73" i="314"/>
  <c r="M72" i="314"/>
  <c r="L72" i="314"/>
  <c r="M71" i="314"/>
  <c r="L71" i="314"/>
  <c r="M70" i="314"/>
  <c r="L70" i="314"/>
  <c r="M69" i="314"/>
  <c r="L69" i="314"/>
  <c r="M68" i="314"/>
  <c r="L68" i="314"/>
  <c r="M67" i="314"/>
  <c r="L67" i="314"/>
  <c r="M66" i="314"/>
  <c r="L66" i="314"/>
  <c r="M65" i="314"/>
  <c r="L65" i="314"/>
  <c r="M64" i="314"/>
  <c r="L64" i="314"/>
  <c r="M63" i="314"/>
  <c r="L63" i="314"/>
  <c r="M62" i="314"/>
  <c r="L62" i="314"/>
  <c r="M59" i="314"/>
  <c r="L59" i="314"/>
  <c r="K59" i="314"/>
  <c r="J59" i="314"/>
  <c r="I59" i="314"/>
  <c r="H59" i="314"/>
  <c r="G59" i="314"/>
  <c r="F59" i="314"/>
  <c r="E59" i="314"/>
  <c r="M58" i="314"/>
  <c r="M57" i="314"/>
  <c r="L57" i="314"/>
  <c r="M56" i="314"/>
  <c r="L56" i="314"/>
  <c r="M53" i="314"/>
  <c r="L53" i="314"/>
  <c r="K53" i="314"/>
  <c r="J53" i="314"/>
  <c r="I53" i="314"/>
  <c r="H53" i="314"/>
  <c r="G53" i="314"/>
  <c r="F53" i="314"/>
  <c r="E53" i="314"/>
  <c r="M52" i="314"/>
  <c r="L52" i="314"/>
  <c r="M49" i="314"/>
  <c r="L49" i="314"/>
  <c r="K49" i="314"/>
  <c r="J49" i="314"/>
  <c r="I49" i="314"/>
  <c r="H49" i="314"/>
  <c r="G49" i="314"/>
  <c r="F49" i="314"/>
  <c r="E49" i="314"/>
  <c r="M48" i="314"/>
  <c r="L48" i="314"/>
  <c r="M47" i="314"/>
  <c r="L47" i="314"/>
  <c r="M44" i="314"/>
  <c r="L44" i="314"/>
  <c r="K44" i="314"/>
  <c r="J44" i="314"/>
  <c r="I44" i="314"/>
  <c r="H44" i="314"/>
  <c r="F44" i="314"/>
  <c r="E44" i="314"/>
  <c r="M43" i="314"/>
  <c r="L43" i="314"/>
  <c r="M40" i="314"/>
  <c r="L40" i="314"/>
  <c r="K40" i="314"/>
  <c r="J40" i="314"/>
  <c r="I40" i="314"/>
  <c r="H40" i="314"/>
  <c r="G40" i="314"/>
  <c r="E40" i="314"/>
  <c r="M39" i="314"/>
  <c r="L39" i="314"/>
  <c r="M38" i="314"/>
  <c r="L38" i="314"/>
  <c r="M37" i="314"/>
  <c r="L37" i="314"/>
  <c r="M36" i="314"/>
  <c r="L36" i="314"/>
  <c r="M35" i="314"/>
  <c r="L35" i="314"/>
  <c r="M34" i="314"/>
  <c r="L34" i="314"/>
  <c r="M33" i="314"/>
  <c r="L33" i="314"/>
  <c r="M30" i="314"/>
  <c r="L30" i="314"/>
  <c r="K30" i="314"/>
  <c r="J30" i="314"/>
  <c r="I30" i="314"/>
  <c r="H30" i="314"/>
  <c r="G30" i="314"/>
  <c r="F30" i="314"/>
  <c r="E30" i="314"/>
  <c r="M29" i="314"/>
  <c r="L29" i="314"/>
  <c r="M26" i="314"/>
  <c r="L26" i="314"/>
  <c r="K26" i="314"/>
  <c r="J26" i="314"/>
  <c r="I26" i="314"/>
  <c r="H26" i="314"/>
  <c r="G26" i="314"/>
  <c r="E26" i="314"/>
  <c r="M25" i="314"/>
  <c r="L25" i="314"/>
  <c r="M24" i="314"/>
  <c r="L24" i="314"/>
  <c r="M23" i="314"/>
  <c r="L23" i="314"/>
  <c r="M22" i="314"/>
  <c r="L22" i="314"/>
  <c r="M19" i="314"/>
  <c r="L19" i="314"/>
  <c r="K19" i="314"/>
  <c r="J19" i="314"/>
  <c r="I19" i="314"/>
  <c r="H19" i="314"/>
  <c r="G19" i="314"/>
  <c r="F19" i="314"/>
  <c r="E19" i="314"/>
  <c r="M18" i="314"/>
  <c r="L18" i="314"/>
  <c r="M17" i="314"/>
  <c r="M16" i="314"/>
  <c r="L16" i="314"/>
  <c r="M15" i="314"/>
  <c r="L15" i="314"/>
  <c r="L18" i="313"/>
  <c r="K18" i="313"/>
  <c r="J18" i="313"/>
  <c r="I18" i="313"/>
  <c r="H18" i="313"/>
  <c r="G18" i="313"/>
  <c r="F18" i="313"/>
  <c r="E18" i="313"/>
  <c r="D18" i="313"/>
  <c r="L16" i="313"/>
  <c r="K16" i="313"/>
  <c r="J16" i="313"/>
  <c r="I16" i="313"/>
  <c r="H16" i="313"/>
  <c r="G16" i="313"/>
  <c r="F16" i="313"/>
  <c r="E16" i="313"/>
  <c r="D16" i="313"/>
  <c r="L15" i="313"/>
  <c r="K15" i="313"/>
  <c r="M22" i="312"/>
  <c r="L22" i="312"/>
  <c r="K22" i="312"/>
  <c r="J22" i="312"/>
  <c r="I22" i="312"/>
  <c r="H22" i="312"/>
  <c r="G22" i="312"/>
  <c r="E22" i="312"/>
  <c r="M16" i="312"/>
  <c r="L16" i="312"/>
  <c r="K16" i="312"/>
  <c r="J16" i="312"/>
  <c r="I16" i="312"/>
  <c r="H16" i="312"/>
  <c r="G16" i="312"/>
  <c r="F16" i="312"/>
  <c r="E16" i="312"/>
  <c r="M33" i="311"/>
  <c r="L33" i="311"/>
  <c r="J33" i="311"/>
  <c r="I33" i="311"/>
  <c r="H33" i="311"/>
  <c r="G33" i="311"/>
  <c r="E33" i="311"/>
  <c r="L24" i="311"/>
  <c r="M23" i="311"/>
  <c r="L23" i="311"/>
  <c r="M20" i="311"/>
  <c r="L20" i="311"/>
  <c r="K20" i="311"/>
  <c r="J20" i="311"/>
  <c r="I20" i="311"/>
  <c r="H20" i="311"/>
  <c r="G20" i="311"/>
  <c r="F20" i="311"/>
  <c r="E20" i="311"/>
  <c r="M19" i="311"/>
  <c r="L19" i="311"/>
  <c r="M16" i="311"/>
  <c r="L16" i="311"/>
  <c r="K16" i="311"/>
  <c r="J16" i="311"/>
  <c r="I16" i="311"/>
  <c r="H16" i="311"/>
  <c r="G16" i="311"/>
  <c r="F16" i="311"/>
  <c r="E16" i="311"/>
  <c r="M15" i="311"/>
  <c r="L15" i="311"/>
  <c r="M62" i="310"/>
  <c r="L62" i="310"/>
  <c r="J62" i="310"/>
  <c r="I62" i="310"/>
  <c r="H62" i="310"/>
  <c r="G62" i="310"/>
  <c r="E62" i="310"/>
  <c r="D62" i="310"/>
  <c r="M60" i="310"/>
  <c r="L60" i="310"/>
  <c r="J60" i="310"/>
  <c r="I60" i="310"/>
  <c r="H60" i="310"/>
  <c r="G60" i="310"/>
  <c r="E60" i="310"/>
  <c r="M59" i="310"/>
  <c r="L59" i="310"/>
  <c r="M56" i="310"/>
  <c r="L56" i="310"/>
  <c r="J56" i="310"/>
  <c r="I56" i="310"/>
  <c r="H56" i="310"/>
  <c r="G56" i="310"/>
  <c r="E56" i="310"/>
  <c r="M55" i="310"/>
  <c r="L55" i="310"/>
  <c r="M52" i="310"/>
  <c r="L52" i="310"/>
  <c r="J52" i="310"/>
  <c r="I52" i="310"/>
  <c r="H52" i="310"/>
  <c r="G52" i="310"/>
  <c r="E52" i="310"/>
  <c r="M51" i="310"/>
  <c r="L51" i="310"/>
  <c r="M50" i="310"/>
  <c r="L50" i="310"/>
  <c r="M47" i="310"/>
  <c r="L47" i="310"/>
  <c r="J47" i="310"/>
  <c r="I47" i="310"/>
  <c r="H47" i="310"/>
  <c r="G47" i="310"/>
  <c r="E47" i="310"/>
  <c r="M46" i="310"/>
  <c r="L46" i="310"/>
  <c r="M43" i="310"/>
  <c r="L43" i="310"/>
  <c r="J43" i="310"/>
  <c r="I43" i="310"/>
  <c r="H43" i="310"/>
  <c r="G43" i="310"/>
  <c r="E43" i="310"/>
  <c r="M42" i="310"/>
  <c r="L42" i="310"/>
  <c r="M39" i="310"/>
  <c r="L39" i="310"/>
  <c r="J39" i="310"/>
  <c r="I39" i="310"/>
  <c r="H39" i="310"/>
  <c r="G39" i="310"/>
  <c r="E39" i="310"/>
  <c r="M38" i="310"/>
  <c r="L38" i="310"/>
  <c r="M27" i="310"/>
  <c r="L27" i="310"/>
  <c r="J27" i="310"/>
  <c r="I27" i="310"/>
  <c r="H27" i="310"/>
  <c r="G27" i="310"/>
  <c r="E27" i="310"/>
  <c r="L26" i="310"/>
  <c r="M23" i="310"/>
  <c r="L23" i="310"/>
  <c r="J23" i="310"/>
  <c r="I23" i="310"/>
  <c r="H23" i="310"/>
  <c r="G23" i="310"/>
  <c r="E23" i="310"/>
  <c r="M22" i="310"/>
  <c r="L22" i="310"/>
  <c r="N34" i="309"/>
  <c r="M34" i="309"/>
  <c r="L34" i="309"/>
  <c r="K34" i="309"/>
  <c r="J34" i="309"/>
  <c r="I34" i="309"/>
  <c r="H34" i="309"/>
  <c r="G34" i="309"/>
  <c r="F34" i="309"/>
  <c r="N33" i="309"/>
  <c r="M33" i="309"/>
  <c r="L33" i="309"/>
  <c r="K33" i="309"/>
  <c r="J33" i="309"/>
  <c r="I33" i="309"/>
  <c r="H33" i="309"/>
  <c r="F33" i="309"/>
  <c r="M32" i="309"/>
  <c r="M31" i="309"/>
  <c r="M30" i="309"/>
  <c r="M29" i="309"/>
  <c r="M28" i="309"/>
  <c r="M27" i="309"/>
  <c r="M26" i="309"/>
  <c r="M24" i="309"/>
  <c r="M23" i="309"/>
  <c r="M22" i="309"/>
  <c r="M21" i="309"/>
  <c r="M20" i="309"/>
  <c r="M19" i="309"/>
  <c r="M18" i="309"/>
  <c r="M17" i="309"/>
  <c r="M16" i="309"/>
  <c r="N15" i="309"/>
  <c r="O136" i="308"/>
  <c r="N136" i="308"/>
  <c r="M136" i="308"/>
  <c r="L136" i="308"/>
  <c r="K136" i="308"/>
  <c r="J136" i="308"/>
  <c r="I136" i="308"/>
  <c r="G136" i="308"/>
  <c r="C136" i="308"/>
  <c r="O134" i="308"/>
  <c r="N134" i="308"/>
  <c r="M134" i="308"/>
  <c r="L134" i="308"/>
  <c r="K134" i="308"/>
  <c r="J134" i="308"/>
  <c r="I134" i="308"/>
  <c r="G134" i="308"/>
  <c r="O133" i="308"/>
  <c r="N133" i="308"/>
  <c r="O132" i="308"/>
  <c r="N132" i="308"/>
  <c r="O131" i="308"/>
  <c r="N131" i="308"/>
  <c r="O130" i="308"/>
  <c r="N130" i="308"/>
  <c r="O129" i="308"/>
  <c r="N129" i="308"/>
  <c r="O128" i="308"/>
  <c r="N128" i="308"/>
  <c r="O127" i="308"/>
  <c r="N127" i="308"/>
  <c r="O126" i="308"/>
  <c r="N126" i="308"/>
  <c r="O125" i="308"/>
  <c r="N125" i="308"/>
  <c r="O124" i="308"/>
  <c r="N124" i="308"/>
  <c r="O123" i="308"/>
  <c r="N123" i="308"/>
  <c r="O122" i="308"/>
  <c r="N122" i="308"/>
  <c r="O121" i="308"/>
  <c r="N121" i="308"/>
  <c r="O120" i="308"/>
  <c r="N120" i="308"/>
  <c r="O119" i="308"/>
  <c r="N119" i="308"/>
  <c r="O118" i="308"/>
  <c r="N118" i="308"/>
  <c r="O117" i="308"/>
  <c r="N117" i="308"/>
  <c r="O116" i="308"/>
  <c r="N116" i="308"/>
  <c r="O115" i="308"/>
  <c r="N115" i="308"/>
  <c r="O114" i="308"/>
  <c r="N114" i="308"/>
  <c r="O113" i="308"/>
  <c r="N113" i="308"/>
  <c r="O112" i="308"/>
  <c r="N112" i="308"/>
  <c r="O111" i="308"/>
  <c r="N111" i="308"/>
  <c r="O110" i="308"/>
  <c r="N110" i="308"/>
  <c r="O109" i="308"/>
  <c r="N109" i="308"/>
  <c r="O108" i="308"/>
  <c r="N108" i="308"/>
  <c r="O107" i="308"/>
  <c r="N107" i="308"/>
  <c r="O106" i="308"/>
  <c r="N106" i="308"/>
  <c r="O105" i="308"/>
  <c r="N105" i="308"/>
  <c r="O104" i="308"/>
  <c r="N104" i="308"/>
  <c r="O103" i="308"/>
  <c r="N103" i="308"/>
  <c r="O102" i="308"/>
  <c r="N102" i="308"/>
  <c r="O101" i="308"/>
  <c r="N101" i="308"/>
  <c r="O100" i="308"/>
  <c r="N100" i="308"/>
  <c r="O97" i="308"/>
  <c r="N97" i="308"/>
  <c r="M97" i="308"/>
  <c r="L97" i="308"/>
  <c r="K97" i="308"/>
  <c r="J97" i="308"/>
  <c r="I97" i="308"/>
  <c r="G97" i="308"/>
  <c r="O96" i="308"/>
  <c r="N96" i="308"/>
  <c r="O95" i="308"/>
  <c r="O92" i="308"/>
  <c r="N92" i="308"/>
  <c r="M92" i="308"/>
  <c r="L92" i="308"/>
  <c r="K92" i="308"/>
  <c r="J92" i="308"/>
  <c r="I92" i="308"/>
  <c r="H92" i="308"/>
  <c r="G92" i="308"/>
  <c r="O91" i="308"/>
  <c r="N91" i="308"/>
  <c r="O90" i="308"/>
  <c r="N90" i="308"/>
  <c r="O89" i="308"/>
  <c r="N89" i="308"/>
  <c r="O88" i="308"/>
  <c r="N88" i="308"/>
  <c r="O87" i="308"/>
  <c r="N87" i="308"/>
  <c r="O86" i="308"/>
  <c r="N86" i="308"/>
  <c r="O79" i="308"/>
  <c r="N79" i="308"/>
  <c r="M79" i="308"/>
  <c r="L79" i="308"/>
  <c r="K79" i="308"/>
  <c r="J79" i="308"/>
  <c r="I79" i="308"/>
  <c r="H79" i="308"/>
  <c r="G79" i="308"/>
  <c r="O78" i="308"/>
  <c r="N78" i="308"/>
  <c r="O77" i="308"/>
  <c r="N77" i="308"/>
  <c r="O74" i="308"/>
  <c r="N74" i="308"/>
  <c r="M74" i="308"/>
  <c r="L74" i="308"/>
  <c r="K74" i="308"/>
  <c r="J74" i="308"/>
  <c r="I74" i="308"/>
  <c r="H74" i="308"/>
  <c r="G74" i="308"/>
  <c r="O73" i="308"/>
  <c r="N73" i="308"/>
  <c r="O70" i="308"/>
  <c r="N70" i="308"/>
  <c r="M70" i="308"/>
  <c r="L70" i="308"/>
  <c r="K70" i="308"/>
  <c r="J70" i="308"/>
  <c r="I70" i="308"/>
  <c r="G70" i="308"/>
  <c r="O69" i="308"/>
  <c r="N69" i="308"/>
  <c r="O68" i="308"/>
  <c r="N68" i="308"/>
  <c r="O67" i="308"/>
  <c r="N67" i="308"/>
  <c r="O66" i="308"/>
  <c r="O63" i="308"/>
  <c r="N63" i="308"/>
  <c r="M63" i="308"/>
  <c r="L63" i="308"/>
  <c r="K63" i="308"/>
  <c r="J63" i="308"/>
  <c r="I63" i="308"/>
  <c r="G63" i="308"/>
  <c r="O61" i="308"/>
  <c r="N61" i="308"/>
  <c r="O60" i="308"/>
  <c r="N60" i="308"/>
  <c r="O59" i="308"/>
  <c r="N59" i="308"/>
  <c r="O58" i="308"/>
  <c r="N58" i="308"/>
  <c r="O57" i="308"/>
  <c r="N57" i="308"/>
  <c r="O56" i="308"/>
  <c r="N56" i="308"/>
  <c r="O55" i="308"/>
  <c r="N55" i="308"/>
  <c r="O52" i="308"/>
  <c r="N52" i="308"/>
  <c r="M52" i="308"/>
  <c r="L52" i="308"/>
  <c r="K52" i="308"/>
  <c r="J52" i="308"/>
  <c r="I52" i="308"/>
  <c r="H52" i="308"/>
  <c r="G52" i="308"/>
  <c r="O51" i="308"/>
  <c r="O50" i="308"/>
  <c r="N50" i="308"/>
  <c r="O47" i="308"/>
  <c r="N47" i="308"/>
  <c r="M47" i="308"/>
  <c r="L47" i="308"/>
  <c r="K47" i="308"/>
  <c r="J47" i="308"/>
  <c r="I47" i="308"/>
  <c r="H47" i="308"/>
  <c r="G47" i="308"/>
  <c r="O46" i="308"/>
  <c r="N46" i="308"/>
  <c r="O43" i="308"/>
  <c r="N43" i="308"/>
  <c r="M43" i="308"/>
  <c r="L43" i="308"/>
  <c r="K43" i="308"/>
  <c r="J43" i="308"/>
  <c r="I43" i="308"/>
  <c r="H43" i="308"/>
  <c r="G43" i="308"/>
  <c r="O42" i="308"/>
  <c r="N42" i="308"/>
  <c r="O41" i="308"/>
  <c r="N41" i="308"/>
  <c r="O30" i="308"/>
  <c r="N30" i="308"/>
  <c r="M30" i="308"/>
  <c r="L30" i="308"/>
  <c r="K30" i="308"/>
  <c r="J30" i="308"/>
  <c r="I30" i="308"/>
  <c r="H30" i="308"/>
  <c r="G30" i="308"/>
  <c r="O29" i="308"/>
  <c r="N29" i="308"/>
  <c r="O28" i="308"/>
  <c r="N28" i="308"/>
  <c r="O25" i="308"/>
  <c r="N25" i="308"/>
  <c r="M25" i="308"/>
  <c r="L25" i="308"/>
  <c r="K25" i="308"/>
  <c r="J25" i="308"/>
  <c r="I25" i="308"/>
  <c r="G25" i="308"/>
  <c r="O24" i="308"/>
  <c r="N24" i="308"/>
  <c r="O20" i="308"/>
  <c r="N20" i="308"/>
  <c r="M20" i="308"/>
  <c r="L20" i="308"/>
  <c r="K20" i="308"/>
  <c r="J20" i="308"/>
  <c r="I20" i="308"/>
  <c r="H20" i="308"/>
  <c r="G20" i="308"/>
  <c r="O19" i="308"/>
  <c r="N19" i="308"/>
  <c r="O16" i="308"/>
  <c r="N16" i="308"/>
  <c r="M16" i="308"/>
  <c r="L16" i="308"/>
  <c r="K16" i="308"/>
  <c r="J16" i="308"/>
  <c r="I16" i="308"/>
  <c r="G16" i="308"/>
  <c r="O15" i="308"/>
  <c r="N15" i="308"/>
  <c r="O14" i="308"/>
  <c r="J226" i="307"/>
  <c r="I226" i="307"/>
  <c r="H226" i="307"/>
  <c r="G226" i="307"/>
  <c r="E226" i="307"/>
  <c r="C226" i="307"/>
  <c r="M224" i="307"/>
  <c r="L224" i="307"/>
  <c r="K224" i="307"/>
  <c r="J224" i="307"/>
  <c r="I224" i="307"/>
  <c r="H224" i="307"/>
  <c r="G224" i="307"/>
  <c r="E224" i="307"/>
  <c r="M223" i="307"/>
  <c r="M222" i="307"/>
  <c r="M221" i="307"/>
  <c r="M220" i="307"/>
  <c r="M219" i="307"/>
  <c r="L219" i="307"/>
  <c r="M218" i="307"/>
  <c r="L218" i="307"/>
  <c r="M217" i="307"/>
  <c r="L217" i="307"/>
  <c r="M216" i="307"/>
  <c r="L216" i="307"/>
  <c r="M215" i="307"/>
  <c r="L215" i="307"/>
  <c r="M214" i="307"/>
  <c r="L214" i="307"/>
  <c r="M213" i="307"/>
  <c r="L213" i="307"/>
  <c r="M212" i="307"/>
  <c r="L212" i="307"/>
  <c r="M211" i="307"/>
  <c r="L211" i="307"/>
  <c r="M210" i="307"/>
  <c r="L210" i="307"/>
  <c r="M209" i="307"/>
  <c r="L209" i="307"/>
  <c r="M208" i="307"/>
  <c r="L208" i="307"/>
  <c r="M207" i="307"/>
  <c r="L207" i="307"/>
  <c r="M202" i="307"/>
  <c r="L202" i="307"/>
  <c r="M201" i="307"/>
  <c r="L201" i="307"/>
  <c r="M200" i="307"/>
  <c r="M199" i="307"/>
  <c r="L199" i="307"/>
  <c r="M198" i="307"/>
  <c r="L198" i="307"/>
  <c r="M197" i="307"/>
  <c r="L197" i="307"/>
  <c r="M196" i="307"/>
  <c r="L196" i="307"/>
  <c r="M195" i="307"/>
  <c r="L195" i="307"/>
  <c r="M194" i="307"/>
  <c r="L194" i="307"/>
  <c r="M193" i="307"/>
  <c r="L193" i="307"/>
  <c r="M192" i="307"/>
  <c r="M191" i="307"/>
  <c r="L191" i="307"/>
  <c r="M190" i="307"/>
  <c r="L190" i="307"/>
  <c r="M189" i="307"/>
  <c r="L189" i="307"/>
  <c r="M188" i="307"/>
  <c r="L188" i="307"/>
  <c r="M187" i="307"/>
  <c r="L187" i="307"/>
  <c r="M184" i="307"/>
  <c r="L184" i="307"/>
  <c r="K184" i="307"/>
  <c r="J184" i="307"/>
  <c r="I184" i="307"/>
  <c r="H184" i="307"/>
  <c r="G184" i="307"/>
  <c r="E184" i="307"/>
  <c r="M183" i="307"/>
  <c r="L183" i="307"/>
  <c r="M182" i="307"/>
  <c r="L182" i="307"/>
  <c r="M181" i="307"/>
  <c r="L181" i="307"/>
  <c r="M180" i="307"/>
  <c r="L180" i="307"/>
  <c r="M177" i="307"/>
  <c r="L177" i="307"/>
  <c r="K177" i="307"/>
  <c r="J177" i="307"/>
  <c r="I177" i="307"/>
  <c r="H177" i="307"/>
  <c r="G177" i="307"/>
  <c r="E177" i="307"/>
  <c r="M176" i="307"/>
  <c r="L176" i="307"/>
  <c r="M175" i="307"/>
  <c r="L175" i="307"/>
  <c r="M174" i="307"/>
  <c r="L174" i="307"/>
  <c r="M173" i="307"/>
  <c r="L173" i="307"/>
  <c r="M172" i="307"/>
  <c r="L172" i="307"/>
  <c r="M171" i="307"/>
  <c r="L171" i="307"/>
  <c r="M168" i="307"/>
  <c r="L168" i="307"/>
  <c r="K168" i="307"/>
  <c r="J168" i="307"/>
  <c r="I168" i="307"/>
  <c r="H168" i="307"/>
  <c r="G168" i="307"/>
  <c r="F168" i="307"/>
  <c r="E168" i="307"/>
  <c r="M167" i="307"/>
  <c r="L167" i="307"/>
  <c r="M166" i="307"/>
  <c r="L166" i="307"/>
  <c r="M163" i="307"/>
  <c r="L163" i="307"/>
  <c r="K163" i="307"/>
  <c r="J163" i="307"/>
  <c r="I163" i="307"/>
  <c r="H163" i="307"/>
  <c r="G163" i="307"/>
  <c r="E163" i="307"/>
  <c r="M162" i="307"/>
  <c r="L162" i="307"/>
  <c r="M161" i="307"/>
  <c r="L161" i="307"/>
  <c r="M158" i="307"/>
  <c r="L158" i="307"/>
  <c r="K158" i="307"/>
  <c r="J158" i="307"/>
  <c r="I158" i="307"/>
  <c r="H158" i="307"/>
  <c r="G158" i="307"/>
  <c r="F158" i="307"/>
  <c r="E158" i="307"/>
  <c r="M157" i="307"/>
  <c r="L157" i="307"/>
  <c r="M156" i="307"/>
  <c r="L156" i="307"/>
  <c r="M155" i="307"/>
  <c r="L155" i="307"/>
  <c r="M154" i="307"/>
  <c r="L154" i="307"/>
  <c r="L151" i="307"/>
  <c r="K151" i="307"/>
  <c r="J151" i="307"/>
  <c r="I151" i="307"/>
  <c r="H151" i="307"/>
  <c r="G151" i="307"/>
  <c r="F151" i="307"/>
  <c r="E151" i="307"/>
  <c r="M150" i="307"/>
  <c r="L150" i="307"/>
  <c r="M147" i="307"/>
  <c r="L147" i="307"/>
  <c r="K147" i="307"/>
  <c r="J147" i="307"/>
  <c r="I147" i="307"/>
  <c r="H147" i="307"/>
  <c r="G147" i="307"/>
  <c r="E147" i="307"/>
  <c r="M146" i="307"/>
  <c r="M145" i="307"/>
  <c r="L145" i="307"/>
  <c r="M142" i="307"/>
  <c r="L142" i="307"/>
  <c r="K142" i="307"/>
  <c r="J142" i="307"/>
  <c r="I142" i="307"/>
  <c r="H142" i="307"/>
  <c r="G142" i="307"/>
  <c r="F142" i="307"/>
  <c r="E142" i="307"/>
  <c r="M141" i="307"/>
  <c r="L141" i="307"/>
  <c r="M140" i="307"/>
  <c r="L140" i="307"/>
  <c r="M139" i="307"/>
  <c r="L139" i="307"/>
  <c r="M136" i="307"/>
  <c r="L136" i="307"/>
  <c r="K136" i="307"/>
  <c r="J136" i="307"/>
  <c r="I136" i="307"/>
  <c r="H136" i="307"/>
  <c r="G136" i="307"/>
  <c r="F136" i="307"/>
  <c r="E136" i="307"/>
  <c r="M135" i="307"/>
  <c r="L135" i="307"/>
  <c r="M134" i="307"/>
  <c r="L134" i="307"/>
  <c r="M133" i="307"/>
  <c r="M132" i="307"/>
  <c r="L132" i="307"/>
  <c r="M129" i="307"/>
  <c r="L129" i="307"/>
  <c r="K129" i="307"/>
  <c r="J129" i="307"/>
  <c r="I129" i="307"/>
  <c r="H129" i="307"/>
  <c r="G129" i="307"/>
  <c r="F129" i="307"/>
  <c r="E129" i="307"/>
  <c r="M128" i="307"/>
  <c r="L128" i="307"/>
  <c r="M127" i="307"/>
  <c r="L127" i="307"/>
  <c r="M126" i="307"/>
  <c r="L126" i="307"/>
  <c r="M123" i="307"/>
  <c r="L123" i="307"/>
  <c r="K123" i="307"/>
  <c r="J123" i="307"/>
  <c r="I123" i="307"/>
  <c r="H123" i="307"/>
  <c r="G123" i="307"/>
  <c r="F123" i="307"/>
  <c r="E123" i="307"/>
  <c r="M122" i="307"/>
  <c r="L122" i="307"/>
  <c r="M121" i="307"/>
  <c r="M120" i="307"/>
  <c r="L120" i="307"/>
  <c r="M119" i="307"/>
  <c r="L119" i="307"/>
  <c r="M118" i="307"/>
  <c r="L118" i="307"/>
  <c r="M117" i="307"/>
  <c r="L117" i="307"/>
  <c r="M116" i="307"/>
  <c r="L116" i="307"/>
  <c r="M113" i="307"/>
  <c r="L113" i="307"/>
  <c r="K113" i="307"/>
  <c r="J113" i="307"/>
  <c r="I113" i="307"/>
  <c r="H113" i="307"/>
  <c r="G113" i="307"/>
  <c r="E113" i="307"/>
  <c r="M112" i="307"/>
  <c r="L112" i="307"/>
  <c r="M109" i="307"/>
  <c r="L109" i="307"/>
  <c r="K109" i="307"/>
  <c r="J109" i="307"/>
  <c r="I109" i="307"/>
  <c r="H109" i="307"/>
  <c r="G109" i="307"/>
  <c r="E109" i="307"/>
  <c r="M108" i="307"/>
  <c r="L108" i="307"/>
  <c r="M107" i="307"/>
  <c r="M104" i="307"/>
  <c r="L104" i="307"/>
  <c r="K104" i="307"/>
  <c r="J104" i="307"/>
  <c r="H104" i="307"/>
  <c r="G104" i="307"/>
  <c r="E104" i="307"/>
  <c r="M103" i="307"/>
  <c r="L103" i="307"/>
  <c r="M100" i="307"/>
  <c r="L100" i="307"/>
  <c r="K100" i="307"/>
  <c r="J100" i="307"/>
  <c r="I100" i="307"/>
  <c r="H100" i="307"/>
  <c r="G100" i="307"/>
  <c r="E100" i="307"/>
  <c r="M99" i="307"/>
  <c r="M98" i="307"/>
  <c r="L98" i="307"/>
  <c r="M97" i="307"/>
  <c r="L97" i="307"/>
  <c r="M94" i="307"/>
  <c r="L94" i="307"/>
  <c r="K94" i="307"/>
  <c r="J94" i="307"/>
  <c r="I94" i="307"/>
  <c r="H94" i="307"/>
  <c r="G94" i="307"/>
  <c r="F94" i="307"/>
  <c r="E94" i="307"/>
  <c r="M93" i="307"/>
  <c r="L93" i="307"/>
  <c r="M92" i="307"/>
  <c r="L92" i="307"/>
  <c r="M89" i="307"/>
  <c r="L89" i="307"/>
  <c r="K89" i="307"/>
  <c r="J89" i="307"/>
  <c r="I89" i="307"/>
  <c r="H89" i="307"/>
  <c r="G89" i="307"/>
  <c r="E89" i="307"/>
  <c r="M88" i="307"/>
  <c r="L88" i="307"/>
  <c r="M87" i="307"/>
  <c r="L87" i="307"/>
  <c r="M86" i="307"/>
  <c r="L86" i="307"/>
  <c r="M85" i="307"/>
  <c r="L85" i="307"/>
  <c r="M84" i="307"/>
  <c r="L84" i="307"/>
  <c r="M83" i="307"/>
  <c r="L83" i="307"/>
  <c r="M82" i="307"/>
  <c r="L82" i="307"/>
  <c r="M81" i="307"/>
  <c r="L81" i="307"/>
  <c r="M80" i="307"/>
  <c r="L80" i="307"/>
  <c r="M79" i="307"/>
  <c r="L79" i="307"/>
  <c r="M78" i="307"/>
  <c r="L78" i="307"/>
  <c r="M77" i="307"/>
  <c r="L77" i="307"/>
  <c r="M74" i="307"/>
  <c r="L74" i="307"/>
  <c r="K74" i="307"/>
  <c r="J74" i="307"/>
  <c r="I74" i="307"/>
  <c r="H74" i="307"/>
  <c r="G74" i="307"/>
  <c r="F74" i="307"/>
  <c r="E74" i="307"/>
  <c r="M73" i="307"/>
  <c r="L73" i="307"/>
  <c r="M72" i="307"/>
  <c r="L72" i="307"/>
  <c r="M71" i="307"/>
  <c r="L71" i="307"/>
  <c r="M70" i="307"/>
  <c r="L70" i="307"/>
  <c r="M69" i="307"/>
  <c r="L69" i="307"/>
  <c r="M68" i="307"/>
  <c r="L68" i="307"/>
  <c r="M67" i="307"/>
  <c r="L67" i="307"/>
  <c r="M66" i="307"/>
  <c r="L66" i="307"/>
  <c r="M65" i="307"/>
  <c r="L65" i="307"/>
  <c r="M64" i="307"/>
  <c r="L64" i="307"/>
  <c r="M63" i="307"/>
  <c r="L63" i="307"/>
  <c r="M62" i="307"/>
  <c r="L62" i="307"/>
  <c r="M59" i="307"/>
  <c r="L59" i="307"/>
  <c r="K59" i="307"/>
  <c r="J59" i="307"/>
  <c r="I59" i="307"/>
  <c r="H59" i="307"/>
  <c r="G59" i="307"/>
  <c r="F59" i="307"/>
  <c r="E59" i="307"/>
  <c r="M58" i="307"/>
  <c r="M57" i="307"/>
  <c r="L57" i="307"/>
  <c r="M56" i="307"/>
  <c r="L56" i="307"/>
  <c r="M53" i="307"/>
  <c r="L53" i="307"/>
  <c r="K53" i="307"/>
  <c r="J53" i="307"/>
  <c r="I53" i="307"/>
  <c r="H53" i="307"/>
  <c r="G53" i="307"/>
  <c r="F53" i="307"/>
  <c r="E53" i="307"/>
  <c r="M52" i="307"/>
  <c r="L52" i="307"/>
  <c r="M49" i="307"/>
  <c r="L49" i="307"/>
  <c r="K49" i="307"/>
  <c r="J49" i="307"/>
  <c r="I49" i="307"/>
  <c r="H49" i="307"/>
  <c r="G49" i="307"/>
  <c r="F49" i="307"/>
  <c r="E49" i="307"/>
  <c r="M48" i="307"/>
  <c r="L48" i="307"/>
  <c r="M47" i="307"/>
  <c r="L47" i="307"/>
  <c r="M44" i="307"/>
  <c r="L44" i="307"/>
  <c r="K44" i="307"/>
  <c r="J44" i="307"/>
  <c r="I44" i="307"/>
  <c r="H44" i="307"/>
  <c r="F44" i="307"/>
  <c r="E44" i="307"/>
  <c r="M43" i="307"/>
  <c r="L43" i="307"/>
  <c r="M40" i="307"/>
  <c r="L40" i="307"/>
  <c r="K40" i="307"/>
  <c r="J40" i="307"/>
  <c r="I40" i="307"/>
  <c r="H40" i="307"/>
  <c r="G40" i="307"/>
  <c r="E40" i="307"/>
  <c r="M39" i="307"/>
  <c r="L39" i="307"/>
  <c r="M38" i="307"/>
  <c r="L38" i="307"/>
  <c r="M37" i="307"/>
  <c r="L37" i="307"/>
  <c r="M36" i="307"/>
  <c r="L36" i="307"/>
  <c r="M35" i="307"/>
  <c r="L35" i="307"/>
  <c r="M34" i="307"/>
  <c r="L34" i="307"/>
  <c r="M33" i="307"/>
  <c r="L33" i="307"/>
  <c r="M30" i="307"/>
  <c r="L30" i="307"/>
  <c r="K30" i="307"/>
  <c r="J30" i="307"/>
  <c r="I30" i="307"/>
  <c r="H30" i="307"/>
  <c r="G30" i="307"/>
  <c r="F30" i="307"/>
  <c r="E30" i="307"/>
  <c r="M29" i="307"/>
  <c r="L29" i="307"/>
  <c r="M26" i="307"/>
  <c r="L26" i="307"/>
  <c r="K26" i="307"/>
  <c r="J26" i="307"/>
  <c r="I26" i="307"/>
  <c r="H26" i="307"/>
  <c r="G26" i="307"/>
  <c r="E26" i="307"/>
  <c r="M25" i="307"/>
  <c r="L25" i="307"/>
  <c r="M24" i="307"/>
  <c r="L24" i="307"/>
  <c r="M23" i="307"/>
  <c r="L23" i="307"/>
  <c r="M22" i="307"/>
  <c r="L22" i="307"/>
  <c r="M19" i="307"/>
  <c r="L19" i="307"/>
  <c r="K19" i="307"/>
  <c r="J19" i="307"/>
  <c r="I19" i="307"/>
  <c r="H19" i="307"/>
  <c r="G19" i="307"/>
  <c r="F19" i="307"/>
  <c r="E19" i="307"/>
  <c r="M18" i="307"/>
  <c r="L18" i="307"/>
  <c r="M17" i="307"/>
  <c r="M16" i="307"/>
  <c r="L16" i="307"/>
  <c r="M15" i="307"/>
  <c r="L15" i="307"/>
  <c r="M18" i="306"/>
  <c r="L18" i="306"/>
  <c r="K18" i="306"/>
  <c r="J18" i="306"/>
  <c r="I18" i="306"/>
  <c r="H18" i="306"/>
  <c r="G18" i="306"/>
  <c r="F18" i="306"/>
  <c r="E18" i="306"/>
  <c r="M16" i="306"/>
  <c r="L16" i="306"/>
  <c r="K16" i="306"/>
  <c r="J16" i="306"/>
  <c r="I16" i="306"/>
  <c r="H16" i="306"/>
  <c r="G16" i="306"/>
  <c r="F16" i="306"/>
  <c r="E16" i="306"/>
  <c r="M15" i="306"/>
  <c r="L15" i="306"/>
  <c r="M22" i="305"/>
  <c r="L22" i="305"/>
  <c r="K22" i="305"/>
  <c r="J22" i="305"/>
  <c r="I22" i="305"/>
  <c r="H22" i="305"/>
  <c r="G22" i="305"/>
  <c r="E22" i="305"/>
  <c r="M16" i="305"/>
  <c r="L16" i="305"/>
  <c r="K16" i="305"/>
  <c r="J16" i="305"/>
  <c r="I16" i="305"/>
  <c r="H16" i="305"/>
  <c r="G16" i="305"/>
  <c r="F16" i="305"/>
  <c r="E16" i="305"/>
  <c r="M29" i="304"/>
  <c r="L29" i="304"/>
  <c r="J29" i="304"/>
  <c r="I29" i="304"/>
  <c r="H29" i="304"/>
  <c r="G29" i="304"/>
  <c r="E29" i="304"/>
  <c r="L23" i="304"/>
  <c r="M22" i="304"/>
  <c r="L22" i="304"/>
  <c r="M19" i="304"/>
  <c r="L19" i="304"/>
  <c r="K19" i="304"/>
  <c r="J19" i="304"/>
  <c r="I19" i="304"/>
  <c r="H19" i="304"/>
  <c r="G19" i="304"/>
  <c r="F19" i="304"/>
  <c r="E19" i="304"/>
  <c r="M18" i="304"/>
  <c r="L18" i="304"/>
  <c r="M15" i="304"/>
  <c r="L15" i="304"/>
  <c r="K15" i="304"/>
  <c r="J15" i="304"/>
  <c r="I15" i="304"/>
  <c r="H15" i="304"/>
  <c r="G15" i="304"/>
  <c r="F15" i="304"/>
  <c r="E15" i="304"/>
  <c r="M14" i="304"/>
  <c r="L14" i="304"/>
  <c r="M62" i="303"/>
  <c r="L62" i="303"/>
  <c r="J62" i="303"/>
  <c r="I62" i="303"/>
  <c r="H62" i="303"/>
  <c r="G62" i="303"/>
  <c r="E62" i="303"/>
  <c r="D62" i="303"/>
  <c r="M60" i="303"/>
  <c r="L60" i="303"/>
  <c r="J60" i="303"/>
  <c r="I60" i="303"/>
  <c r="H60" i="303"/>
  <c r="G60" i="303"/>
  <c r="E60" i="303"/>
  <c r="M59" i="303"/>
  <c r="L59" i="303"/>
  <c r="M56" i="303"/>
  <c r="L56" i="303"/>
  <c r="J56" i="303"/>
  <c r="I56" i="303"/>
  <c r="H56" i="303"/>
  <c r="G56" i="303"/>
  <c r="E56" i="303"/>
  <c r="M55" i="303"/>
  <c r="L55" i="303"/>
  <c r="M52" i="303"/>
  <c r="L52" i="303"/>
  <c r="J52" i="303"/>
  <c r="I52" i="303"/>
  <c r="H52" i="303"/>
  <c r="G52" i="303"/>
  <c r="E52" i="303"/>
  <c r="M51" i="303"/>
  <c r="L51" i="303"/>
  <c r="M50" i="303"/>
  <c r="L50" i="303"/>
  <c r="M47" i="303"/>
  <c r="L47" i="303"/>
  <c r="J47" i="303"/>
  <c r="I47" i="303"/>
  <c r="H47" i="303"/>
  <c r="G47" i="303"/>
  <c r="E47" i="303"/>
  <c r="M46" i="303"/>
  <c r="L46" i="303"/>
  <c r="M43" i="303"/>
  <c r="L43" i="303"/>
  <c r="J43" i="303"/>
  <c r="I43" i="303"/>
  <c r="H43" i="303"/>
  <c r="G43" i="303"/>
  <c r="E43" i="303"/>
  <c r="M42" i="303"/>
  <c r="L42" i="303"/>
  <c r="M39" i="303"/>
  <c r="L39" i="303"/>
  <c r="J39" i="303"/>
  <c r="I39" i="303"/>
  <c r="H39" i="303"/>
  <c r="G39" i="303"/>
  <c r="E39" i="303"/>
  <c r="M38" i="303"/>
  <c r="L38" i="303"/>
  <c r="M27" i="303"/>
  <c r="L27" i="303"/>
  <c r="J27" i="303"/>
  <c r="I27" i="303"/>
  <c r="H27" i="303"/>
  <c r="G27" i="303"/>
  <c r="E27" i="303"/>
  <c r="L26" i="303"/>
  <c r="M23" i="303"/>
  <c r="L23" i="303"/>
  <c r="J23" i="303"/>
  <c r="I23" i="303"/>
  <c r="H23" i="303"/>
  <c r="G23" i="303"/>
  <c r="E23" i="303"/>
  <c r="M22" i="303"/>
  <c r="L22" i="303"/>
  <c r="N34" i="302"/>
  <c r="M34" i="302"/>
  <c r="L34" i="302"/>
  <c r="K34" i="302"/>
  <c r="J34" i="302"/>
  <c r="I34" i="302"/>
  <c r="H34" i="302"/>
  <c r="G34" i="302"/>
  <c r="F34" i="302"/>
  <c r="N33" i="302"/>
  <c r="M33" i="302"/>
  <c r="L33" i="302"/>
  <c r="K33" i="302"/>
  <c r="J33" i="302"/>
  <c r="I33" i="302"/>
  <c r="H33" i="302"/>
  <c r="F33" i="302"/>
  <c r="M32" i="302"/>
  <c r="M31" i="302"/>
  <c r="M30" i="302"/>
  <c r="M29" i="302"/>
  <c r="M28" i="302"/>
  <c r="M27" i="302"/>
  <c r="M26" i="302"/>
  <c r="M24" i="302"/>
  <c r="M23" i="302"/>
  <c r="M22" i="302"/>
  <c r="M21" i="302"/>
  <c r="M20" i="302"/>
  <c r="M19" i="302"/>
  <c r="M18" i="302"/>
  <c r="M17" i="302"/>
  <c r="M16" i="302"/>
  <c r="N15" i="302"/>
  <c r="O136" i="301"/>
  <c r="N136" i="301"/>
  <c r="M136" i="301"/>
  <c r="L136" i="301"/>
  <c r="K136" i="301"/>
  <c r="J136" i="301"/>
  <c r="I136" i="301"/>
  <c r="G136" i="301"/>
  <c r="C136" i="301"/>
  <c r="O134" i="301"/>
  <c r="N134" i="301"/>
  <c r="M134" i="301"/>
  <c r="L134" i="301"/>
  <c r="K134" i="301"/>
  <c r="J134" i="301"/>
  <c r="I134" i="301"/>
  <c r="G134" i="301"/>
  <c r="O133" i="301"/>
  <c r="N133" i="301"/>
  <c r="O132" i="301"/>
  <c r="N132" i="301"/>
  <c r="O131" i="301"/>
  <c r="N131" i="301"/>
  <c r="O130" i="301"/>
  <c r="N130" i="301"/>
  <c r="O129" i="301"/>
  <c r="N129" i="301"/>
  <c r="O128" i="301"/>
  <c r="N128" i="301"/>
  <c r="O126" i="301"/>
  <c r="N126" i="301"/>
  <c r="O125" i="301"/>
  <c r="N125" i="301"/>
  <c r="O124" i="301"/>
  <c r="N124" i="301"/>
  <c r="O123" i="301"/>
  <c r="N123" i="301"/>
  <c r="O122" i="301"/>
  <c r="N122" i="301"/>
  <c r="O121" i="301"/>
  <c r="N121" i="301"/>
  <c r="O120" i="301"/>
  <c r="N120" i="301"/>
  <c r="O119" i="301"/>
  <c r="N119" i="301"/>
  <c r="O118" i="301"/>
  <c r="N118" i="301"/>
  <c r="O117" i="301"/>
  <c r="N117" i="301"/>
  <c r="O116" i="301"/>
  <c r="N116" i="301"/>
  <c r="O115" i="301"/>
  <c r="N115" i="301"/>
  <c r="O114" i="301"/>
  <c r="N114" i="301"/>
  <c r="O113" i="301"/>
  <c r="N113" i="301"/>
  <c r="O112" i="301"/>
  <c r="N112" i="301"/>
  <c r="O111" i="301"/>
  <c r="N111" i="301"/>
  <c r="O110" i="301"/>
  <c r="N110" i="301"/>
  <c r="O109" i="301"/>
  <c r="N109" i="301"/>
  <c r="O108" i="301"/>
  <c r="N108" i="301"/>
  <c r="O107" i="301"/>
  <c r="N107" i="301"/>
  <c r="O106" i="301"/>
  <c r="N106" i="301"/>
  <c r="O105" i="301"/>
  <c r="N105" i="301"/>
  <c r="O104" i="301"/>
  <c r="N104" i="301"/>
  <c r="O103" i="301"/>
  <c r="N103" i="301"/>
  <c r="O102" i="301"/>
  <c r="N102" i="301"/>
  <c r="O101" i="301"/>
  <c r="N101" i="301"/>
  <c r="O100" i="301"/>
  <c r="N100" i="301"/>
  <c r="O97" i="301"/>
  <c r="N97" i="301"/>
  <c r="M97" i="301"/>
  <c r="L97" i="301"/>
  <c r="K97" i="301"/>
  <c r="J97" i="301"/>
  <c r="I97" i="301"/>
  <c r="G97" i="301"/>
  <c r="O96" i="301"/>
  <c r="N96" i="301"/>
  <c r="O95" i="301"/>
  <c r="O92" i="301"/>
  <c r="N92" i="301"/>
  <c r="M92" i="301"/>
  <c r="L92" i="301"/>
  <c r="K92" i="301"/>
  <c r="J92" i="301"/>
  <c r="I92" i="301"/>
  <c r="H92" i="301"/>
  <c r="G92" i="301"/>
  <c r="O91" i="301"/>
  <c r="N91" i="301"/>
  <c r="O90" i="301"/>
  <c r="N90" i="301"/>
  <c r="O89" i="301"/>
  <c r="N89" i="301"/>
  <c r="O88" i="301"/>
  <c r="N88" i="301"/>
  <c r="O87" i="301"/>
  <c r="N87" i="301"/>
  <c r="O86" i="301"/>
  <c r="N86" i="301"/>
  <c r="O79" i="301"/>
  <c r="N79" i="301"/>
  <c r="M79" i="301"/>
  <c r="L79" i="301"/>
  <c r="K79" i="301"/>
  <c r="J79" i="301"/>
  <c r="I79" i="301"/>
  <c r="H79" i="301"/>
  <c r="G79" i="301"/>
  <c r="O78" i="301"/>
  <c r="N78" i="301"/>
  <c r="O77" i="301"/>
  <c r="N77" i="301"/>
  <c r="O74" i="301"/>
  <c r="N74" i="301"/>
  <c r="M74" i="301"/>
  <c r="L74" i="301"/>
  <c r="K74" i="301"/>
  <c r="J74" i="301"/>
  <c r="I74" i="301"/>
  <c r="H74" i="301"/>
  <c r="G74" i="301"/>
  <c r="O73" i="301"/>
  <c r="N73" i="301"/>
  <c r="O70" i="301"/>
  <c r="N70" i="301"/>
  <c r="M70" i="301"/>
  <c r="L70" i="301"/>
  <c r="K70" i="301"/>
  <c r="J70" i="301"/>
  <c r="I70" i="301"/>
  <c r="G70" i="301"/>
  <c r="O69" i="301"/>
  <c r="N69" i="301"/>
  <c r="O68" i="301"/>
  <c r="N68" i="301"/>
  <c r="O67" i="301"/>
  <c r="N67" i="301"/>
  <c r="O66" i="301"/>
  <c r="N66" i="301"/>
  <c r="O63" i="301"/>
  <c r="N63" i="301"/>
  <c r="M63" i="301"/>
  <c r="L63" i="301"/>
  <c r="K63" i="301"/>
  <c r="J63" i="301"/>
  <c r="I63" i="301"/>
  <c r="G63" i="301"/>
  <c r="O61" i="301"/>
  <c r="N61" i="301"/>
  <c r="O60" i="301"/>
  <c r="N60" i="301"/>
  <c r="O59" i="301"/>
  <c r="N59" i="301"/>
  <c r="O58" i="301"/>
  <c r="N58" i="301"/>
  <c r="O57" i="301"/>
  <c r="N57" i="301"/>
  <c r="O56" i="301"/>
  <c r="N56" i="301"/>
  <c r="O55" i="301"/>
  <c r="N55" i="301"/>
  <c r="O52" i="301"/>
  <c r="N52" i="301"/>
  <c r="M52" i="301"/>
  <c r="L52" i="301"/>
  <c r="K52" i="301"/>
  <c r="J52" i="301"/>
  <c r="I52" i="301"/>
  <c r="H52" i="301"/>
  <c r="G52" i="301"/>
  <c r="O51" i="301"/>
  <c r="O50" i="301"/>
  <c r="N50" i="301"/>
  <c r="O47" i="301"/>
  <c r="N47" i="301"/>
  <c r="M47" i="301"/>
  <c r="L47" i="301"/>
  <c r="K47" i="301"/>
  <c r="J47" i="301"/>
  <c r="I47" i="301"/>
  <c r="H47" i="301"/>
  <c r="G47" i="301"/>
  <c r="O46" i="301"/>
  <c r="N46" i="301"/>
  <c r="O43" i="301"/>
  <c r="N43" i="301"/>
  <c r="M43" i="301"/>
  <c r="L43" i="301"/>
  <c r="K43" i="301"/>
  <c r="J43" i="301"/>
  <c r="I43" i="301"/>
  <c r="H43" i="301"/>
  <c r="G43" i="301"/>
  <c r="O42" i="301"/>
  <c r="N42" i="301"/>
  <c r="O41" i="301"/>
  <c r="N41" i="301"/>
  <c r="O30" i="301"/>
  <c r="N30" i="301"/>
  <c r="M30" i="301"/>
  <c r="L30" i="301"/>
  <c r="K30" i="301"/>
  <c r="J30" i="301"/>
  <c r="I30" i="301"/>
  <c r="H30" i="301"/>
  <c r="G30" i="301"/>
  <c r="O29" i="301"/>
  <c r="N29" i="301"/>
  <c r="O28" i="301"/>
  <c r="N28" i="301"/>
  <c r="O25" i="301"/>
  <c r="N25" i="301"/>
  <c r="M25" i="301"/>
  <c r="L25" i="301"/>
  <c r="K25" i="301"/>
  <c r="J25" i="301"/>
  <c r="I25" i="301"/>
  <c r="G25" i="301"/>
  <c r="O24" i="301"/>
  <c r="N24" i="301"/>
  <c r="O20" i="301"/>
  <c r="N20" i="301"/>
  <c r="M20" i="301"/>
  <c r="L20" i="301"/>
  <c r="K20" i="301"/>
  <c r="J20" i="301"/>
  <c r="I20" i="301"/>
  <c r="H20" i="301"/>
  <c r="G20" i="301"/>
  <c r="O19" i="301"/>
  <c r="N19" i="301"/>
  <c r="O16" i="301"/>
  <c r="N16" i="301"/>
  <c r="M16" i="301"/>
  <c r="L16" i="301"/>
  <c r="K16" i="301"/>
  <c r="J16" i="301"/>
  <c r="I16" i="301"/>
  <c r="G16" i="301"/>
  <c r="O15" i="301"/>
  <c r="N15" i="301"/>
  <c r="O14" i="301"/>
  <c r="M225" i="300"/>
  <c r="L225" i="300"/>
  <c r="K225" i="300"/>
  <c r="J225" i="300"/>
  <c r="I225" i="300"/>
  <c r="H225" i="300"/>
  <c r="G225" i="300"/>
  <c r="E225" i="300"/>
  <c r="C225" i="300"/>
  <c r="M223" i="300"/>
  <c r="L223" i="300"/>
  <c r="K223" i="300"/>
  <c r="J223" i="300"/>
  <c r="I223" i="300"/>
  <c r="H223" i="300"/>
  <c r="G223" i="300"/>
  <c r="E223" i="300"/>
  <c r="M222" i="300"/>
  <c r="M221" i="300"/>
  <c r="M220" i="300"/>
  <c r="M219" i="300"/>
  <c r="M218" i="300"/>
  <c r="L218" i="300"/>
  <c r="M217" i="300"/>
  <c r="L217" i="300"/>
  <c r="M216" i="300"/>
  <c r="L216" i="300"/>
  <c r="M215" i="300"/>
  <c r="L215" i="300"/>
  <c r="M214" i="300"/>
  <c r="L214" i="300"/>
  <c r="M213" i="300"/>
  <c r="L213" i="300"/>
  <c r="M212" i="300"/>
  <c r="L212" i="300"/>
  <c r="M211" i="300"/>
  <c r="L211" i="300"/>
  <c r="M210" i="300"/>
  <c r="L210" i="300"/>
  <c r="M209" i="300"/>
  <c r="L209" i="300"/>
  <c r="M208" i="300"/>
  <c r="L208" i="300"/>
  <c r="M207" i="300"/>
  <c r="L207" i="300"/>
  <c r="M206" i="300"/>
  <c r="L206" i="300"/>
  <c r="M201" i="300"/>
  <c r="L201" i="300"/>
  <c r="M200" i="300"/>
  <c r="L200" i="300"/>
  <c r="M199" i="300"/>
  <c r="M198" i="300"/>
  <c r="L198" i="300"/>
  <c r="M197" i="300"/>
  <c r="L197" i="300"/>
  <c r="M196" i="300"/>
  <c r="L196" i="300"/>
  <c r="M195" i="300"/>
  <c r="L195" i="300"/>
  <c r="M194" i="300"/>
  <c r="L194" i="300"/>
  <c r="M193" i="300"/>
  <c r="L193" i="300"/>
  <c r="M192" i="300"/>
  <c r="L192" i="300"/>
  <c r="M191" i="300"/>
  <c r="M190" i="300"/>
  <c r="L190" i="300"/>
  <c r="M189" i="300"/>
  <c r="L189" i="300"/>
  <c r="M188" i="300"/>
  <c r="L188" i="300"/>
  <c r="M187" i="300"/>
  <c r="L187" i="300"/>
  <c r="M186" i="300"/>
  <c r="L186" i="300"/>
  <c r="M183" i="300"/>
  <c r="L183" i="300"/>
  <c r="K183" i="300"/>
  <c r="J183" i="300"/>
  <c r="I183" i="300"/>
  <c r="H183" i="300"/>
  <c r="G183" i="300"/>
  <c r="E183" i="300"/>
  <c r="M182" i="300"/>
  <c r="L182" i="300"/>
  <c r="M181" i="300"/>
  <c r="L181" i="300"/>
  <c r="M180" i="300"/>
  <c r="L180" i="300"/>
  <c r="M179" i="300"/>
  <c r="L179" i="300"/>
  <c r="M176" i="300"/>
  <c r="L176" i="300"/>
  <c r="K176" i="300"/>
  <c r="J176" i="300"/>
  <c r="I176" i="300"/>
  <c r="H176" i="300"/>
  <c r="G176" i="300"/>
  <c r="E176" i="300"/>
  <c r="M175" i="300"/>
  <c r="L175" i="300"/>
  <c r="M174" i="300"/>
  <c r="L174" i="300"/>
  <c r="M173" i="300"/>
  <c r="L173" i="300"/>
  <c r="M172" i="300"/>
  <c r="L172" i="300"/>
  <c r="M171" i="300"/>
  <c r="L171" i="300"/>
  <c r="M170" i="300"/>
  <c r="L170" i="300"/>
  <c r="M167" i="300"/>
  <c r="L167" i="300"/>
  <c r="K167" i="300"/>
  <c r="J167" i="300"/>
  <c r="I167" i="300"/>
  <c r="H167" i="300"/>
  <c r="G167" i="300"/>
  <c r="F167" i="300"/>
  <c r="E167" i="300"/>
  <c r="M166" i="300"/>
  <c r="L166" i="300"/>
  <c r="M165" i="300"/>
  <c r="L165" i="300"/>
  <c r="M162" i="300"/>
  <c r="L162" i="300"/>
  <c r="K162" i="300"/>
  <c r="J162" i="300"/>
  <c r="I162" i="300"/>
  <c r="H162" i="300"/>
  <c r="G162" i="300"/>
  <c r="E162" i="300"/>
  <c r="M161" i="300"/>
  <c r="L161" i="300"/>
  <c r="M160" i="300"/>
  <c r="L160" i="300"/>
  <c r="M157" i="300"/>
  <c r="L157" i="300"/>
  <c r="K157" i="300"/>
  <c r="J157" i="300"/>
  <c r="I157" i="300"/>
  <c r="H157" i="300"/>
  <c r="G157" i="300"/>
  <c r="F157" i="300"/>
  <c r="E157" i="300"/>
  <c r="M156" i="300"/>
  <c r="L156" i="300"/>
  <c r="M155" i="300"/>
  <c r="L155" i="300"/>
  <c r="M154" i="300"/>
  <c r="L154" i="300"/>
  <c r="M153" i="300"/>
  <c r="L153" i="300"/>
  <c r="L150" i="300"/>
  <c r="K150" i="300"/>
  <c r="J150" i="300"/>
  <c r="I150" i="300"/>
  <c r="H150" i="300"/>
  <c r="G150" i="300"/>
  <c r="F150" i="300"/>
  <c r="E150" i="300"/>
  <c r="M149" i="300"/>
  <c r="L149" i="300"/>
  <c r="M146" i="300"/>
  <c r="L146" i="300"/>
  <c r="K146" i="300"/>
  <c r="J146" i="300"/>
  <c r="I146" i="300"/>
  <c r="H146" i="300"/>
  <c r="G146" i="300"/>
  <c r="E146" i="300"/>
  <c r="M145" i="300"/>
  <c r="M144" i="300"/>
  <c r="L144" i="300"/>
  <c r="M141" i="300"/>
  <c r="L141" i="300"/>
  <c r="K141" i="300"/>
  <c r="J141" i="300"/>
  <c r="I141" i="300"/>
  <c r="H141" i="300"/>
  <c r="G141" i="300"/>
  <c r="F141" i="300"/>
  <c r="E141" i="300"/>
  <c r="M140" i="300"/>
  <c r="L140" i="300"/>
  <c r="M139" i="300"/>
  <c r="L139" i="300"/>
  <c r="M138" i="300"/>
  <c r="L138" i="300"/>
  <c r="M135" i="300"/>
  <c r="L135" i="300"/>
  <c r="K135" i="300"/>
  <c r="J135" i="300"/>
  <c r="I135" i="300"/>
  <c r="H135" i="300"/>
  <c r="G135" i="300"/>
  <c r="F135" i="300"/>
  <c r="E135" i="300"/>
  <c r="M134" i="300"/>
  <c r="L134" i="300"/>
  <c r="M133" i="300"/>
  <c r="L133" i="300"/>
  <c r="M132" i="300"/>
  <c r="M131" i="300"/>
  <c r="L131" i="300"/>
  <c r="M128" i="300"/>
  <c r="L128" i="300"/>
  <c r="K128" i="300"/>
  <c r="J128" i="300"/>
  <c r="I128" i="300"/>
  <c r="H128" i="300"/>
  <c r="G128" i="300"/>
  <c r="F128" i="300"/>
  <c r="E128" i="300"/>
  <c r="M127" i="300"/>
  <c r="L127" i="300"/>
  <c r="M126" i="300"/>
  <c r="L126" i="300"/>
  <c r="M125" i="300"/>
  <c r="L125" i="300"/>
  <c r="M122" i="300"/>
  <c r="L122" i="300"/>
  <c r="K122" i="300"/>
  <c r="J122" i="300"/>
  <c r="I122" i="300"/>
  <c r="H122" i="300"/>
  <c r="G122" i="300"/>
  <c r="F122" i="300"/>
  <c r="E122" i="300"/>
  <c r="M121" i="300"/>
  <c r="L121" i="300"/>
  <c r="M120" i="300"/>
  <c r="M119" i="300"/>
  <c r="L119" i="300"/>
  <c r="M118" i="300"/>
  <c r="L118" i="300"/>
  <c r="M117" i="300"/>
  <c r="L117" i="300"/>
  <c r="M116" i="300"/>
  <c r="L116" i="300"/>
  <c r="M115" i="300"/>
  <c r="L115" i="300"/>
  <c r="M112" i="300"/>
  <c r="L112" i="300"/>
  <c r="K112" i="300"/>
  <c r="J112" i="300"/>
  <c r="I112" i="300"/>
  <c r="H112" i="300"/>
  <c r="G112" i="300"/>
  <c r="E112" i="300"/>
  <c r="M111" i="300"/>
  <c r="L111" i="300"/>
  <c r="M108" i="300"/>
  <c r="L108" i="300"/>
  <c r="K108" i="300"/>
  <c r="J108" i="300"/>
  <c r="I108" i="300"/>
  <c r="H108" i="300"/>
  <c r="G108" i="300"/>
  <c r="E108" i="300"/>
  <c r="M107" i="300"/>
  <c r="L107" i="300"/>
  <c r="M106" i="300"/>
  <c r="M103" i="300"/>
  <c r="L103" i="300"/>
  <c r="K103" i="300"/>
  <c r="J103" i="300"/>
  <c r="H103" i="300"/>
  <c r="G103" i="300"/>
  <c r="E103" i="300"/>
  <c r="M102" i="300"/>
  <c r="L102" i="300"/>
  <c r="M99" i="300"/>
  <c r="L99" i="300"/>
  <c r="K99" i="300"/>
  <c r="J99" i="300"/>
  <c r="I99" i="300"/>
  <c r="H99" i="300"/>
  <c r="G99" i="300"/>
  <c r="E99" i="300"/>
  <c r="M98" i="300"/>
  <c r="M97" i="300"/>
  <c r="L97" i="300"/>
  <c r="M96" i="300"/>
  <c r="L96" i="300"/>
  <c r="M93" i="300"/>
  <c r="L93" i="300"/>
  <c r="K93" i="300"/>
  <c r="J93" i="300"/>
  <c r="I93" i="300"/>
  <c r="H93" i="300"/>
  <c r="G93" i="300"/>
  <c r="F93" i="300"/>
  <c r="E93" i="300"/>
  <c r="M92" i="300"/>
  <c r="L92" i="300"/>
  <c r="M91" i="300"/>
  <c r="L91" i="300"/>
  <c r="M88" i="300"/>
  <c r="L88" i="300"/>
  <c r="K88" i="300"/>
  <c r="J88" i="300"/>
  <c r="I88" i="300"/>
  <c r="H88" i="300"/>
  <c r="G88" i="300"/>
  <c r="E88" i="300"/>
  <c r="M87" i="300"/>
  <c r="L87" i="300"/>
  <c r="M86" i="300"/>
  <c r="L86" i="300"/>
  <c r="M85" i="300"/>
  <c r="L85" i="300"/>
  <c r="M84" i="300"/>
  <c r="L84" i="300"/>
  <c r="M83" i="300"/>
  <c r="L83" i="300"/>
  <c r="M82" i="300"/>
  <c r="L82" i="300"/>
  <c r="M81" i="300"/>
  <c r="L81" i="300"/>
  <c r="M80" i="300"/>
  <c r="L80" i="300"/>
  <c r="M79" i="300"/>
  <c r="L79" i="300"/>
  <c r="M78" i="300"/>
  <c r="L78" i="300"/>
  <c r="M77" i="300"/>
  <c r="L77" i="300"/>
  <c r="M76" i="300"/>
  <c r="L76" i="300"/>
  <c r="M73" i="300"/>
  <c r="L73" i="300"/>
  <c r="K73" i="300"/>
  <c r="J73" i="300"/>
  <c r="I73" i="300"/>
  <c r="H73" i="300"/>
  <c r="G73" i="300"/>
  <c r="F73" i="300"/>
  <c r="E73" i="300"/>
  <c r="M72" i="300"/>
  <c r="L72" i="300"/>
  <c r="M71" i="300"/>
  <c r="L71" i="300"/>
  <c r="M70" i="300"/>
  <c r="L70" i="300"/>
  <c r="M69" i="300"/>
  <c r="L69" i="300"/>
  <c r="M68" i="300"/>
  <c r="L68" i="300"/>
  <c r="M67" i="300"/>
  <c r="L67" i="300"/>
  <c r="M66" i="300"/>
  <c r="L66" i="300"/>
  <c r="M65" i="300"/>
  <c r="L65" i="300"/>
  <c r="M64" i="300"/>
  <c r="L64" i="300"/>
  <c r="M63" i="300"/>
  <c r="L63" i="300"/>
  <c r="M62" i="300"/>
  <c r="L62" i="300"/>
  <c r="M61" i="300"/>
  <c r="L61" i="300"/>
  <c r="M58" i="300"/>
  <c r="L58" i="300"/>
  <c r="K58" i="300"/>
  <c r="J58" i="300"/>
  <c r="I58" i="300"/>
  <c r="H58" i="300"/>
  <c r="G58" i="300"/>
  <c r="F58" i="300"/>
  <c r="E58" i="300"/>
  <c r="M57" i="300"/>
  <c r="M56" i="300"/>
  <c r="L56" i="300"/>
  <c r="M55" i="300"/>
  <c r="L55" i="300"/>
  <c r="M52" i="300"/>
  <c r="L52" i="300"/>
  <c r="K52" i="300"/>
  <c r="J52" i="300"/>
  <c r="I52" i="300"/>
  <c r="H52" i="300"/>
  <c r="G52" i="300"/>
  <c r="F52" i="300"/>
  <c r="E52" i="300"/>
  <c r="M51" i="300"/>
  <c r="L51" i="300"/>
  <c r="M48" i="300"/>
  <c r="L48" i="300"/>
  <c r="K48" i="300"/>
  <c r="J48" i="300"/>
  <c r="I48" i="300"/>
  <c r="H48" i="300"/>
  <c r="G48" i="300"/>
  <c r="F48" i="300"/>
  <c r="E48" i="300"/>
  <c r="M47" i="300"/>
  <c r="L47" i="300"/>
  <c r="M46" i="300"/>
  <c r="L46" i="300"/>
  <c r="M43" i="300"/>
  <c r="L43" i="300"/>
  <c r="K43" i="300"/>
  <c r="J43" i="300"/>
  <c r="I43" i="300"/>
  <c r="H43" i="300"/>
  <c r="F43" i="300"/>
  <c r="E43" i="300"/>
  <c r="M42" i="300"/>
  <c r="L42" i="300"/>
  <c r="M39" i="300"/>
  <c r="L39" i="300"/>
  <c r="K39" i="300"/>
  <c r="J39" i="300"/>
  <c r="I39" i="300"/>
  <c r="H39" i="300"/>
  <c r="G39" i="300"/>
  <c r="E39" i="300"/>
  <c r="M38" i="300"/>
  <c r="L38" i="300"/>
  <c r="M37" i="300"/>
  <c r="L37" i="300"/>
  <c r="M36" i="300"/>
  <c r="L36" i="300"/>
  <c r="M35" i="300"/>
  <c r="L35" i="300"/>
  <c r="M34" i="300"/>
  <c r="L34" i="300"/>
  <c r="M33" i="300"/>
  <c r="L33" i="300"/>
  <c r="M32" i="300"/>
  <c r="L32" i="300"/>
  <c r="M29" i="300"/>
  <c r="L29" i="300"/>
  <c r="K29" i="300"/>
  <c r="J29" i="300"/>
  <c r="I29" i="300"/>
  <c r="H29" i="300"/>
  <c r="G29" i="300"/>
  <c r="F29" i="300"/>
  <c r="E29" i="300"/>
  <c r="M28" i="300"/>
  <c r="L28" i="300"/>
  <c r="M25" i="300"/>
  <c r="L25" i="300"/>
  <c r="K25" i="300"/>
  <c r="J25" i="300"/>
  <c r="I25" i="300"/>
  <c r="H25" i="300"/>
  <c r="G25" i="300"/>
  <c r="E25" i="300"/>
  <c r="M24" i="300"/>
  <c r="L24" i="300"/>
  <c r="M23" i="300"/>
  <c r="L23" i="300"/>
  <c r="M22" i="300"/>
  <c r="L22" i="300"/>
  <c r="M19" i="300"/>
  <c r="L19" i="300"/>
  <c r="K19" i="300"/>
  <c r="J19" i="300"/>
  <c r="I19" i="300"/>
  <c r="H19" i="300"/>
  <c r="G19" i="300"/>
  <c r="F19" i="300"/>
  <c r="E19" i="300"/>
  <c r="M18" i="300"/>
  <c r="L18" i="300"/>
  <c r="M17" i="300"/>
  <c r="M16" i="300"/>
  <c r="L16" i="300"/>
  <c r="M15" i="300"/>
  <c r="L15" i="300"/>
  <c r="M18" i="299"/>
  <c r="L18" i="299"/>
  <c r="K18" i="299"/>
  <c r="J18" i="299"/>
  <c r="I18" i="299"/>
  <c r="H18" i="299"/>
  <c r="G18" i="299"/>
  <c r="F18" i="299"/>
  <c r="E18" i="299"/>
  <c r="M16" i="299"/>
  <c r="L16" i="299"/>
  <c r="K16" i="299"/>
  <c r="J16" i="299"/>
  <c r="I16" i="299"/>
  <c r="H16" i="299"/>
  <c r="G16" i="299"/>
  <c r="F16" i="299"/>
  <c r="E16" i="299"/>
  <c r="M15" i="299"/>
  <c r="L15" i="299"/>
  <c r="N22" i="298"/>
  <c r="M22" i="298"/>
  <c r="L22" i="298"/>
  <c r="K22" i="298"/>
  <c r="J22" i="298"/>
  <c r="I22" i="298"/>
  <c r="H22" i="298"/>
  <c r="F22" i="298"/>
  <c r="N16" i="298"/>
  <c r="M16" i="298"/>
  <c r="L16" i="298"/>
  <c r="K16" i="298"/>
  <c r="J16" i="298"/>
  <c r="I16" i="298"/>
  <c r="H16" i="298"/>
  <c r="G16" i="298"/>
  <c r="F16" i="298"/>
  <c r="M29" i="297"/>
  <c r="L29" i="297"/>
  <c r="J29" i="297"/>
  <c r="I29" i="297"/>
  <c r="H29" i="297"/>
  <c r="G29" i="297"/>
  <c r="E29" i="297"/>
  <c r="L23" i="297"/>
  <c r="M22" i="297"/>
  <c r="L22" i="297"/>
  <c r="M19" i="297"/>
  <c r="L19" i="297"/>
  <c r="K19" i="297"/>
  <c r="J19" i="297"/>
  <c r="I19" i="297"/>
  <c r="H19" i="297"/>
  <c r="G19" i="297"/>
  <c r="F19" i="297"/>
  <c r="E19" i="297"/>
  <c r="M18" i="297"/>
  <c r="L18" i="297"/>
  <c r="M15" i="297"/>
  <c r="L15" i="297"/>
  <c r="K15" i="297"/>
  <c r="J15" i="297"/>
  <c r="I15" i="297"/>
  <c r="H15" i="297"/>
  <c r="G15" i="297"/>
  <c r="F15" i="297"/>
  <c r="E15" i="297"/>
  <c r="M14" i="297"/>
  <c r="L14" i="297"/>
  <c r="M63" i="296"/>
  <c r="L63" i="296"/>
  <c r="J63" i="296"/>
  <c r="I63" i="296"/>
  <c r="H63" i="296"/>
  <c r="G63" i="296"/>
  <c r="E63" i="296"/>
  <c r="D63" i="296"/>
  <c r="M60" i="296"/>
  <c r="L60" i="296"/>
  <c r="J60" i="296"/>
  <c r="I60" i="296"/>
  <c r="H60" i="296"/>
  <c r="G60" i="296"/>
  <c r="E60" i="296"/>
  <c r="M59" i="296"/>
  <c r="L59" i="296"/>
  <c r="M56" i="296"/>
  <c r="L56" i="296"/>
  <c r="J56" i="296"/>
  <c r="I56" i="296"/>
  <c r="H56" i="296"/>
  <c r="G56" i="296"/>
  <c r="E56" i="296"/>
  <c r="M55" i="296"/>
  <c r="L55" i="296"/>
  <c r="M52" i="296"/>
  <c r="L52" i="296"/>
  <c r="J52" i="296"/>
  <c r="I52" i="296"/>
  <c r="H52" i="296"/>
  <c r="G52" i="296"/>
  <c r="E52" i="296"/>
  <c r="M51" i="296"/>
  <c r="L51" i="296"/>
  <c r="M50" i="296"/>
  <c r="L50" i="296"/>
  <c r="M47" i="296"/>
  <c r="L47" i="296"/>
  <c r="J47" i="296"/>
  <c r="I47" i="296"/>
  <c r="H47" i="296"/>
  <c r="G47" i="296"/>
  <c r="E47" i="296"/>
  <c r="M46" i="296"/>
  <c r="L46" i="296"/>
  <c r="M43" i="296"/>
  <c r="L43" i="296"/>
  <c r="J43" i="296"/>
  <c r="I43" i="296"/>
  <c r="H43" i="296"/>
  <c r="G43" i="296"/>
  <c r="E43" i="296"/>
  <c r="M42" i="296"/>
  <c r="L42" i="296"/>
  <c r="M39" i="296"/>
  <c r="L39" i="296"/>
  <c r="J39" i="296"/>
  <c r="I39" i="296"/>
  <c r="H39" i="296"/>
  <c r="G39" i="296"/>
  <c r="E39" i="296"/>
  <c r="M38" i="296"/>
  <c r="L38" i="296"/>
  <c r="M27" i="296"/>
  <c r="L27" i="296"/>
  <c r="J27" i="296"/>
  <c r="I27" i="296"/>
  <c r="H27" i="296"/>
  <c r="G27" i="296"/>
  <c r="E27" i="296"/>
  <c r="L26" i="296"/>
  <c r="M23" i="296"/>
  <c r="L23" i="296"/>
  <c r="J23" i="296"/>
  <c r="I23" i="296"/>
  <c r="H23" i="296"/>
  <c r="G23" i="296"/>
  <c r="E23" i="296"/>
  <c r="M22" i="296"/>
  <c r="L22" i="296"/>
  <c r="O34" i="295"/>
  <c r="N34" i="295"/>
  <c r="M34" i="295"/>
  <c r="L34" i="295"/>
  <c r="K34" i="295"/>
  <c r="J34" i="295"/>
  <c r="I34" i="295"/>
  <c r="H34" i="295"/>
  <c r="G34" i="295"/>
  <c r="O33" i="295"/>
  <c r="N33" i="295"/>
  <c r="M33" i="295"/>
  <c r="L33" i="295"/>
  <c r="K33" i="295"/>
  <c r="J33" i="295"/>
  <c r="I33" i="295"/>
  <c r="G33" i="295"/>
  <c r="N32" i="295"/>
  <c r="N31" i="295"/>
  <c r="N30" i="295"/>
  <c r="N29" i="295"/>
  <c r="N28" i="295"/>
  <c r="N27" i="295"/>
  <c r="N26" i="295"/>
  <c r="N24" i="295"/>
  <c r="N23" i="295"/>
  <c r="N22" i="295"/>
  <c r="N21" i="295"/>
  <c r="N20" i="295"/>
  <c r="N19" i="295"/>
  <c r="N18" i="295"/>
  <c r="N17" i="295"/>
  <c r="N16" i="295"/>
  <c r="O15" i="295"/>
  <c r="O138" i="294"/>
  <c r="N138" i="294"/>
  <c r="M138" i="294"/>
  <c r="L138" i="294"/>
  <c r="K138" i="294"/>
  <c r="J138" i="294"/>
  <c r="I138" i="294"/>
  <c r="G138" i="294"/>
  <c r="C138" i="294"/>
  <c r="O136" i="294"/>
  <c r="N136" i="294"/>
  <c r="M136" i="294"/>
  <c r="L136" i="294"/>
  <c r="K136" i="294"/>
  <c r="J136" i="294"/>
  <c r="I136" i="294"/>
  <c r="G136" i="294"/>
  <c r="O135" i="294"/>
  <c r="N135" i="294"/>
  <c r="O134" i="294"/>
  <c r="N134" i="294"/>
  <c r="O133" i="294"/>
  <c r="N133" i="294"/>
  <c r="O132" i="294"/>
  <c r="N132" i="294"/>
  <c r="O131" i="294"/>
  <c r="N131" i="294"/>
  <c r="O130" i="294"/>
  <c r="N130" i="294"/>
  <c r="O128" i="294"/>
  <c r="N128" i="294"/>
  <c r="O127" i="294"/>
  <c r="N127" i="294"/>
  <c r="O126" i="294"/>
  <c r="N126" i="294"/>
  <c r="O125" i="294"/>
  <c r="N125" i="294"/>
  <c r="O124" i="294"/>
  <c r="N124" i="294"/>
  <c r="O123" i="294"/>
  <c r="N123" i="294"/>
  <c r="O122" i="294"/>
  <c r="N122" i="294"/>
  <c r="O121" i="294"/>
  <c r="N121" i="294"/>
  <c r="O120" i="294"/>
  <c r="N120" i="294"/>
  <c r="O119" i="294"/>
  <c r="N119" i="294"/>
  <c r="O118" i="294"/>
  <c r="N118" i="294"/>
  <c r="O117" i="294"/>
  <c r="N117" i="294"/>
  <c r="O116" i="294"/>
  <c r="N116" i="294"/>
  <c r="O115" i="294"/>
  <c r="N115" i="294"/>
  <c r="O114" i="294"/>
  <c r="N114" i="294"/>
  <c r="O113" i="294"/>
  <c r="N113" i="294"/>
  <c r="O112" i="294"/>
  <c r="N112" i="294"/>
  <c r="O111" i="294"/>
  <c r="N111" i="294"/>
  <c r="O110" i="294"/>
  <c r="N110" i="294"/>
  <c r="O109" i="294"/>
  <c r="N109" i="294"/>
  <c r="O108" i="294"/>
  <c r="N108" i="294"/>
  <c r="O107" i="294"/>
  <c r="N107" i="294"/>
  <c r="O106" i="294"/>
  <c r="N106" i="294"/>
  <c r="O105" i="294"/>
  <c r="N105" i="294"/>
  <c r="O104" i="294"/>
  <c r="N104" i="294"/>
  <c r="O103" i="294"/>
  <c r="N103" i="294"/>
  <c r="O102" i="294"/>
  <c r="N102" i="294"/>
  <c r="O99" i="294"/>
  <c r="N99" i="294"/>
  <c r="M99" i="294"/>
  <c r="L99" i="294"/>
  <c r="K99" i="294"/>
  <c r="J99" i="294"/>
  <c r="I99" i="294"/>
  <c r="H99" i="294"/>
  <c r="G99" i="294"/>
  <c r="O98" i="294"/>
  <c r="N98" i="294"/>
  <c r="O95" i="294"/>
  <c r="N95" i="294"/>
  <c r="M95" i="294"/>
  <c r="L95" i="294"/>
  <c r="K95" i="294"/>
  <c r="J95" i="294"/>
  <c r="I95" i="294"/>
  <c r="H95" i="294"/>
  <c r="G95" i="294"/>
  <c r="O94" i="294"/>
  <c r="N94" i="294"/>
  <c r="O93" i="294"/>
  <c r="N93" i="294"/>
  <c r="O92" i="294"/>
  <c r="N92" i="294"/>
  <c r="O91" i="294"/>
  <c r="N91" i="294"/>
  <c r="O90" i="294"/>
  <c r="N90" i="294"/>
  <c r="O89" i="294"/>
  <c r="N89" i="294"/>
  <c r="O87" i="294"/>
  <c r="N87" i="294"/>
  <c r="M87" i="294"/>
  <c r="L87" i="294"/>
  <c r="K87" i="294"/>
  <c r="J87" i="294"/>
  <c r="I87" i="294"/>
  <c r="H87" i="294"/>
  <c r="G87" i="294"/>
  <c r="O86" i="294"/>
  <c r="O79" i="294"/>
  <c r="N79" i="294"/>
  <c r="M79" i="294"/>
  <c r="L79" i="294"/>
  <c r="K79" i="294"/>
  <c r="J79" i="294"/>
  <c r="I79" i="294"/>
  <c r="H79" i="294"/>
  <c r="G79" i="294"/>
  <c r="O78" i="294"/>
  <c r="N78" i="294"/>
  <c r="O77" i="294"/>
  <c r="N77" i="294"/>
  <c r="O74" i="294"/>
  <c r="N74" i="294"/>
  <c r="M74" i="294"/>
  <c r="L74" i="294"/>
  <c r="K74" i="294"/>
  <c r="J74" i="294"/>
  <c r="I74" i="294"/>
  <c r="H74" i="294"/>
  <c r="G74" i="294"/>
  <c r="O73" i="294"/>
  <c r="N73" i="294"/>
  <c r="O70" i="294"/>
  <c r="N70" i="294"/>
  <c r="M70" i="294"/>
  <c r="L70" i="294"/>
  <c r="K70" i="294"/>
  <c r="J70" i="294"/>
  <c r="I70" i="294"/>
  <c r="G70" i="294"/>
  <c r="O69" i="294"/>
  <c r="N69" i="294"/>
  <c r="O68" i="294"/>
  <c r="N68" i="294"/>
  <c r="O67" i="294"/>
  <c r="N67" i="294"/>
  <c r="O66" i="294"/>
  <c r="N66" i="294"/>
  <c r="O63" i="294"/>
  <c r="N63" i="294"/>
  <c r="M63" i="294"/>
  <c r="L63" i="294"/>
  <c r="K63" i="294"/>
  <c r="J63" i="294"/>
  <c r="I63" i="294"/>
  <c r="G63" i="294"/>
  <c r="O61" i="294"/>
  <c r="N61" i="294"/>
  <c r="O60" i="294"/>
  <c r="N60" i="294"/>
  <c r="O59" i="294"/>
  <c r="N59" i="294"/>
  <c r="O58" i="294"/>
  <c r="N58" i="294"/>
  <c r="O57" i="294"/>
  <c r="N57" i="294"/>
  <c r="O56" i="294"/>
  <c r="N56" i="294"/>
  <c r="O55" i="294"/>
  <c r="N55" i="294"/>
  <c r="O52" i="294"/>
  <c r="N52" i="294"/>
  <c r="M52" i="294"/>
  <c r="L52" i="294"/>
  <c r="K52" i="294"/>
  <c r="J52" i="294"/>
  <c r="I52" i="294"/>
  <c r="H52" i="294"/>
  <c r="G52" i="294"/>
  <c r="O51" i="294"/>
  <c r="O50" i="294"/>
  <c r="N50" i="294"/>
  <c r="O47" i="294"/>
  <c r="N47" i="294"/>
  <c r="M47" i="294"/>
  <c r="L47" i="294"/>
  <c r="K47" i="294"/>
  <c r="J47" i="294"/>
  <c r="I47" i="294"/>
  <c r="H47" i="294"/>
  <c r="G47" i="294"/>
  <c r="O46" i="294"/>
  <c r="N46" i="294"/>
  <c r="O43" i="294"/>
  <c r="N43" i="294"/>
  <c r="M43" i="294"/>
  <c r="L43" i="294"/>
  <c r="K43" i="294"/>
  <c r="J43" i="294"/>
  <c r="I43" i="294"/>
  <c r="H43" i="294"/>
  <c r="G43" i="294"/>
  <c r="O42" i="294"/>
  <c r="N42" i="294"/>
  <c r="O41" i="294"/>
  <c r="N41" i="294"/>
  <c r="O30" i="294"/>
  <c r="N30" i="294"/>
  <c r="M30" i="294"/>
  <c r="L30" i="294"/>
  <c r="K30" i="294"/>
  <c r="J30" i="294"/>
  <c r="I30" i="294"/>
  <c r="H30" i="294"/>
  <c r="G30" i="294"/>
  <c r="O29" i="294"/>
  <c r="O28" i="294"/>
  <c r="N28" i="294"/>
  <c r="O25" i="294"/>
  <c r="N25" i="294"/>
  <c r="M25" i="294"/>
  <c r="L25" i="294"/>
  <c r="K25" i="294"/>
  <c r="J25" i="294"/>
  <c r="I25" i="294"/>
  <c r="G25" i="294"/>
  <c r="O24" i="294"/>
  <c r="N24" i="294"/>
  <c r="O20" i="294"/>
  <c r="N20" i="294"/>
  <c r="M20" i="294"/>
  <c r="L20" i="294"/>
  <c r="K20" i="294"/>
  <c r="J20" i="294"/>
  <c r="I20" i="294"/>
  <c r="H20" i="294"/>
  <c r="G20" i="294"/>
  <c r="O19" i="294"/>
  <c r="N19" i="294"/>
  <c r="O16" i="294"/>
  <c r="N16" i="294"/>
  <c r="M16" i="294"/>
  <c r="L16" i="294"/>
  <c r="K16" i="294"/>
  <c r="J16" i="294"/>
  <c r="I16" i="294"/>
  <c r="G16" i="294"/>
  <c r="O15" i="294"/>
  <c r="N15" i="294"/>
  <c r="O14" i="294"/>
  <c r="M227" i="293"/>
  <c r="L227" i="293"/>
  <c r="K227" i="293"/>
  <c r="J227" i="293"/>
  <c r="I227" i="293"/>
  <c r="H227" i="293"/>
  <c r="G227" i="293"/>
  <c r="E227" i="293"/>
  <c r="C227" i="293"/>
  <c r="M225" i="293"/>
  <c r="L225" i="293"/>
  <c r="K225" i="293"/>
  <c r="J225" i="293"/>
  <c r="I225" i="293"/>
  <c r="H225" i="293"/>
  <c r="G225" i="293"/>
  <c r="E225" i="293"/>
  <c r="M224" i="293"/>
  <c r="M223" i="293"/>
  <c r="M222" i="293"/>
  <c r="M221" i="293"/>
  <c r="M220" i="293"/>
  <c r="L220" i="293"/>
  <c r="M219" i="293"/>
  <c r="L219" i="293"/>
  <c r="M218" i="293"/>
  <c r="L218" i="293"/>
  <c r="M217" i="293"/>
  <c r="L217" i="293"/>
  <c r="M216" i="293"/>
  <c r="L216" i="293"/>
  <c r="M215" i="293"/>
  <c r="L215" i="293"/>
  <c r="M214" i="293"/>
  <c r="L214" i="293"/>
  <c r="M213" i="293"/>
  <c r="L213" i="293"/>
  <c r="M212" i="293"/>
  <c r="L212" i="293"/>
  <c r="M211" i="293"/>
  <c r="L211" i="293"/>
  <c r="M210" i="293"/>
  <c r="L210" i="293"/>
  <c r="M209" i="293"/>
  <c r="L209" i="293"/>
  <c r="M208" i="293"/>
  <c r="L208" i="293"/>
  <c r="M203" i="293"/>
  <c r="L203" i="293"/>
  <c r="M202" i="293"/>
  <c r="L202" i="293"/>
  <c r="M201" i="293"/>
  <c r="M200" i="293"/>
  <c r="L200" i="293"/>
  <c r="M199" i="293"/>
  <c r="L199" i="293"/>
  <c r="M198" i="293"/>
  <c r="L198" i="293"/>
  <c r="M197" i="293"/>
  <c r="L197" i="293"/>
  <c r="M196" i="293"/>
  <c r="L196" i="293"/>
  <c r="M195" i="293"/>
  <c r="L195" i="293"/>
  <c r="M194" i="293"/>
  <c r="L194" i="293"/>
  <c r="M193" i="293"/>
  <c r="M192" i="293"/>
  <c r="L192" i="293"/>
  <c r="M191" i="293"/>
  <c r="L191" i="293"/>
  <c r="M190" i="293"/>
  <c r="L190" i="293"/>
  <c r="M189" i="293"/>
  <c r="L189" i="293"/>
  <c r="M188" i="293"/>
  <c r="L188" i="293"/>
  <c r="M187" i="293"/>
  <c r="L187" i="293"/>
  <c r="M184" i="293"/>
  <c r="L184" i="293"/>
  <c r="K184" i="293"/>
  <c r="J184" i="293"/>
  <c r="I184" i="293"/>
  <c r="H184" i="293"/>
  <c r="G184" i="293"/>
  <c r="E184" i="293"/>
  <c r="M183" i="293"/>
  <c r="L183" i="293"/>
  <c r="M182" i="293"/>
  <c r="L182" i="293"/>
  <c r="M181" i="293"/>
  <c r="L181" i="293"/>
  <c r="M180" i="293"/>
  <c r="L180" i="293"/>
  <c r="M179" i="293"/>
  <c r="L179" i="293"/>
  <c r="M176" i="293"/>
  <c r="L176" i="293"/>
  <c r="K176" i="293"/>
  <c r="J176" i="293"/>
  <c r="I176" i="293"/>
  <c r="H176" i="293"/>
  <c r="G176" i="293"/>
  <c r="E176" i="293"/>
  <c r="M175" i="293"/>
  <c r="L175" i="293"/>
  <c r="M174" i="293"/>
  <c r="L174" i="293"/>
  <c r="M173" i="293"/>
  <c r="L173" i="293"/>
  <c r="M172" i="293"/>
  <c r="L172" i="293"/>
  <c r="M171" i="293"/>
  <c r="L171" i="293"/>
  <c r="M170" i="293"/>
  <c r="L170" i="293"/>
  <c r="M167" i="293"/>
  <c r="L167" i="293"/>
  <c r="K167" i="293"/>
  <c r="J167" i="293"/>
  <c r="I167" i="293"/>
  <c r="H167" i="293"/>
  <c r="G167" i="293"/>
  <c r="F167" i="293"/>
  <c r="E167" i="293"/>
  <c r="M166" i="293"/>
  <c r="L166" i="293"/>
  <c r="M165" i="293"/>
  <c r="L165" i="293"/>
  <c r="M162" i="293"/>
  <c r="L162" i="293"/>
  <c r="K162" i="293"/>
  <c r="J162" i="293"/>
  <c r="I162" i="293"/>
  <c r="H162" i="293"/>
  <c r="G162" i="293"/>
  <c r="E162" i="293"/>
  <c r="M161" i="293"/>
  <c r="L161" i="293"/>
  <c r="M160" i="293"/>
  <c r="L160" i="293"/>
  <c r="M157" i="293"/>
  <c r="L157" i="293"/>
  <c r="K157" i="293"/>
  <c r="J157" i="293"/>
  <c r="I157" i="293"/>
  <c r="H157" i="293"/>
  <c r="G157" i="293"/>
  <c r="F157" i="293"/>
  <c r="E157" i="293"/>
  <c r="M156" i="293"/>
  <c r="L156" i="293"/>
  <c r="M155" i="293"/>
  <c r="L155" i="293"/>
  <c r="M154" i="293"/>
  <c r="L154" i="293"/>
  <c r="M153" i="293"/>
  <c r="L153" i="293"/>
  <c r="L150" i="293"/>
  <c r="K150" i="293"/>
  <c r="J150" i="293"/>
  <c r="I150" i="293"/>
  <c r="H150" i="293"/>
  <c r="G150" i="293"/>
  <c r="F150" i="293"/>
  <c r="E150" i="293"/>
  <c r="M149" i="293"/>
  <c r="L149" i="293"/>
  <c r="M146" i="293"/>
  <c r="L146" i="293"/>
  <c r="K146" i="293"/>
  <c r="J146" i="293"/>
  <c r="I146" i="293"/>
  <c r="H146" i="293"/>
  <c r="G146" i="293"/>
  <c r="E146" i="293"/>
  <c r="M144" i="293"/>
  <c r="L144" i="293"/>
  <c r="M141" i="293"/>
  <c r="L141" i="293"/>
  <c r="K141" i="293"/>
  <c r="J141" i="293"/>
  <c r="I141" i="293"/>
  <c r="H141" i="293"/>
  <c r="G141" i="293"/>
  <c r="F141" i="293"/>
  <c r="E141" i="293"/>
  <c r="M140" i="293"/>
  <c r="L140" i="293"/>
  <c r="M139" i="293"/>
  <c r="L139" i="293"/>
  <c r="M138" i="293"/>
  <c r="L138" i="293"/>
  <c r="M135" i="293"/>
  <c r="L135" i="293"/>
  <c r="K135" i="293"/>
  <c r="J135" i="293"/>
  <c r="I135" i="293"/>
  <c r="H135" i="293"/>
  <c r="G135" i="293"/>
  <c r="F135" i="293"/>
  <c r="E135" i="293"/>
  <c r="M134" i="293"/>
  <c r="L134" i="293"/>
  <c r="M133" i="293"/>
  <c r="L133" i="293"/>
  <c r="M132" i="293"/>
  <c r="M131" i="293"/>
  <c r="L131" i="293"/>
  <c r="M128" i="293"/>
  <c r="L128" i="293"/>
  <c r="K128" i="293"/>
  <c r="J128" i="293"/>
  <c r="I128" i="293"/>
  <c r="H128" i="293"/>
  <c r="G128" i="293"/>
  <c r="F128" i="293"/>
  <c r="E128" i="293"/>
  <c r="M127" i="293"/>
  <c r="L127" i="293"/>
  <c r="M126" i="293"/>
  <c r="L126" i="293"/>
  <c r="M125" i="293"/>
  <c r="L125" i="293"/>
  <c r="M122" i="293"/>
  <c r="L122" i="293"/>
  <c r="K122" i="293"/>
  <c r="J122" i="293"/>
  <c r="I122" i="293"/>
  <c r="H122" i="293"/>
  <c r="G122" i="293"/>
  <c r="F122" i="293"/>
  <c r="E122" i="293"/>
  <c r="M121" i="293"/>
  <c r="L121" i="293"/>
  <c r="M120" i="293"/>
  <c r="M119" i="293"/>
  <c r="L119" i="293"/>
  <c r="M118" i="293"/>
  <c r="L118" i="293"/>
  <c r="M117" i="293"/>
  <c r="L117" i="293"/>
  <c r="M116" i="293"/>
  <c r="L116" i="293"/>
  <c r="M115" i="293"/>
  <c r="L115" i="293"/>
  <c r="M112" i="293"/>
  <c r="L112" i="293"/>
  <c r="K112" i="293"/>
  <c r="J112" i="293"/>
  <c r="I112" i="293"/>
  <c r="H112" i="293"/>
  <c r="G112" i="293"/>
  <c r="E112" i="293"/>
  <c r="M111" i="293"/>
  <c r="L111" i="293"/>
  <c r="M108" i="293"/>
  <c r="L108" i="293"/>
  <c r="K108" i="293"/>
  <c r="J108" i="293"/>
  <c r="I108" i="293"/>
  <c r="H108" i="293"/>
  <c r="G108" i="293"/>
  <c r="E108" i="293"/>
  <c r="M107" i="293"/>
  <c r="L107" i="293"/>
  <c r="M106" i="293"/>
  <c r="M103" i="293"/>
  <c r="L103" i="293"/>
  <c r="K103" i="293"/>
  <c r="J103" i="293"/>
  <c r="H103" i="293"/>
  <c r="G103" i="293"/>
  <c r="E103" i="293"/>
  <c r="M102" i="293"/>
  <c r="L102" i="293"/>
  <c r="M99" i="293"/>
  <c r="L99" i="293"/>
  <c r="K99" i="293"/>
  <c r="J99" i="293"/>
  <c r="I99" i="293"/>
  <c r="H99" i="293"/>
  <c r="G99" i="293"/>
  <c r="E99" i="293"/>
  <c r="M98" i="293"/>
  <c r="M97" i="293"/>
  <c r="L97" i="293"/>
  <c r="M96" i="293"/>
  <c r="L96" i="293"/>
  <c r="M93" i="293"/>
  <c r="L93" i="293"/>
  <c r="K93" i="293"/>
  <c r="J93" i="293"/>
  <c r="I93" i="293"/>
  <c r="H93" i="293"/>
  <c r="G93" i="293"/>
  <c r="F93" i="293"/>
  <c r="E93" i="293"/>
  <c r="M92" i="293"/>
  <c r="L92" i="293"/>
  <c r="M91" i="293"/>
  <c r="L91" i="293"/>
  <c r="M88" i="293"/>
  <c r="L88" i="293"/>
  <c r="K88" i="293"/>
  <c r="J88" i="293"/>
  <c r="I88" i="293"/>
  <c r="H88" i="293"/>
  <c r="G88" i="293"/>
  <c r="E88" i="293"/>
  <c r="M87" i="293"/>
  <c r="L87" i="293"/>
  <c r="M86" i="293"/>
  <c r="L86" i="293"/>
  <c r="M85" i="293"/>
  <c r="L85" i="293"/>
  <c r="M84" i="293"/>
  <c r="L84" i="293"/>
  <c r="M83" i="293"/>
  <c r="L83" i="293"/>
  <c r="M82" i="293"/>
  <c r="L82" i="293"/>
  <c r="M81" i="293"/>
  <c r="L81" i="293"/>
  <c r="M80" i="293"/>
  <c r="L80" i="293"/>
  <c r="M79" i="293"/>
  <c r="L79" i="293"/>
  <c r="M78" i="293"/>
  <c r="L78" i="293"/>
  <c r="M77" i="293"/>
  <c r="L77" i="293"/>
  <c r="M76" i="293"/>
  <c r="L76" i="293"/>
  <c r="M73" i="293"/>
  <c r="L73" i="293"/>
  <c r="K73" i="293"/>
  <c r="J73" i="293"/>
  <c r="I73" i="293"/>
  <c r="H73" i="293"/>
  <c r="G73" i="293"/>
  <c r="F73" i="293"/>
  <c r="E73" i="293"/>
  <c r="M72" i="293"/>
  <c r="L72" i="293"/>
  <c r="M71" i="293"/>
  <c r="L71" i="293"/>
  <c r="M70" i="293"/>
  <c r="L70" i="293"/>
  <c r="M69" i="293"/>
  <c r="L69" i="293"/>
  <c r="M68" i="293"/>
  <c r="L68" i="293"/>
  <c r="M67" i="293"/>
  <c r="L67" i="293"/>
  <c r="M66" i="293"/>
  <c r="L66" i="293"/>
  <c r="M65" i="293"/>
  <c r="L65" i="293"/>
  <c r="M64" i="293"/>
  <c r="L64" i="293"/>
  <c r="M63" i="293"/>
  <c r="L63" i="293"/>
  <c r="M62" i="293"/>
  <c r="L62" i="293"/>
  <c r="M61" i="293"/>
  <c r="L61" i="293"/>
  <c r="M58" i="293"/>
  <c r="L58" i="293"/>
  <c r="K58" i="293"/>
  <c r="J58" i="293"/>
  <c r="I58" i="293"/>
  <c r="H58" i="293"/>
  <c r="G58" i="293"/>
  <c r="F58" i="293"/>
  <c r="E58" i="293"/>
  <c r="M57" i="293"/>
  <c r="L57" i="293"/>
  <c r="M56" i="293"/>
  <c r="L56" i="293"/>
  <c r="M55" i="293"/>
  <c r="L55" i="293"/>
  <c r="M52" i="293"/>
  <c r="L52" i="293"/>
  <c r="K52" i="293"/>
  <c r="J52" i="293"/>
  <c r="I52" i="293"/>
  <c r="H52" i="293"/>
  <c r="G52" i="293"/>
  <c r="F52" i="293"/>
  <c r="E52" i="293"/>
  <c r="M51" i="293"/>
  <c r="L51" i="293"/>
  <c r="M48" i="293"/>
  <c r="L48" i="293"/>
  <c r="K48" i="293"/>
  <c r="J48" i="293"/>
  <c r="I48" i="293"/>
  <c r="H48" i="293"/>
  <c r="G48" i="293"/>
  <c r="F48" i="293"/>
  <c r="E48" i="293"/>
  <c r="M47" i="293"/>
  <c r="L47" i="293"/>
  <c r="M46" i="293"/>
  <c r="L46" i="293"/>
  <c r="M43" i="293"/>
  <c r="L43" i="293"/>
  <c r="K43" i="293"/>
  <c r="J43" i="293"/>
  <c r="I43" i="293"/>
  <c r="H43" i="293"/>
  <c r="F43" i="293"/>
  <c r="E43" i="293"/>
  <c r="M42" i="293"/>
  <c r="L42" i="293"/>
  <c r="M39" i="293"/>
  <c r="L39" i="293"/>
  <c r="K39" i="293"/>
  <c r="J39" i="293"/>
  <c r="I39" i="293"/>
  <c r="H39" i="293"/>
  <c r="G39" i="293"/>
  <c r="E39" i="293"/>
  <c r="M38" i="293"/>
  <c r="L38" i="293"/>
  <c r="M37" i="293"/>
  <c r="L37" i="293"/>
  <c r="M36" i="293"/>
  <c r="L36" i="293"/>
  <c r="M35" i="293"/>
  <c r="L35" i="293"/>
  <c r="M34" i="293"/>
  <c r="L34" i="293"/>
  <c r="M33" i="293"/>
  <c r="L33" i="293"/>
  <c r="M32" i="293"/>
  <c r="L32" i="293"/>
  <c r="M29" i="293"/>
  <c r="L29" i="293"/>
  <c r="K29" i="293"/>
  <c r="J29" i="293"/>
  <c r="I29" i="293"/>
  <c r="H29" i="293"/>
  <c r="G29" i="293"/>
  <c r="F29" i="293"/>
  <c r="E29" i="293"/>
  <c r="M28" i="293"/>
  <c r="L28" i="293"/>
  <c r="M25" i="293"/>
  <c r="L25" i="293"/>
  <c r="K25" i="293"/>
  <c r="J25" i="293"/>
  <c r="I25" i="293"/>
  <c r="H25" i="293"/>
  <c r="G25" i="293"/>
  <c r="E25" i="293"/>
  <c r="M24" i="293"/>
  <c r="L24" i="293"/>
  <c r="M23" i="293"/>
  <c r="L23" i="293"/>
  <c r="M22" i="293"/>
  <c r="L22" i="293"/>
  <c r="M19" i="293"/>
  <c r="L19" i="293"/>
  <c r="K19" i="293"/>
  <c r="J19" i="293"/>
  <c r="I19" i="293"/>
  <c r="H19" i="293"/>
  <c r="G19" i="293"/>
  <c r="F19" i="293"/>
  <c r="E19" i="293"/>
  <c r="M18" i="293"/>
  <c r="L18" i="293"/>
  <c r="M17" i="293"/>
  <c r="M16" i="293"/>
  <c r="L16" i="293"/>
  <c r="M15" i="293"/>
  <c r="L15" i="293"/>
  <c r="M18" i="290"/>
  <c r="L18" i="290"/>
  <c r="K18" i="290"/>
  <c r="J18" i="290"/>
  <c r="I18" i="290"/>
  <c r="H18" i="290"/>
  <c r="G18" i="290"/>
  <c r="F18" i="290"/>
  <c r="E18" i="290"/>
  <c r="M16" i="290"/>
  <c r="L16" i="290"/>
  <c r="K16" i="290"/>
  <c r="J16" i="290"/>
  <c r="I16" i="290"/>
  <c r="H16" i="290"/>
  <c r="G16" i="290"/>
  <c r="F16" i="290"/>
  <c r="E16" i="290"/>
  <c r="M15" i="290"/>
  <c r="L15" i="290"/>
  <c r="M29" i="288"/>
  <c r="L29" i="288"/>
  <c r="J29" i="288"/>
  <c r="I29" i="288"/>
  <c r="H29" i="288"/>
  <c r="G29" i="288"/>
  <c r="E29" i="288"/>
  <c r="L23" i="288"/>
  <c r="M22" i="288"/>
  <c r="L22" i="288"/>
  <c r="M19" i="288"/>
  <c r="L19" i="288"/>
  <c r="K19" i="288"/>
  <c r="J19" i="288"/>
  <c r="I19" i="288"/>
  <c r="H19" i="288"/>
  <c r="G19" i="288"/>
  <c r="F19" i="288"/>
  <c r="E19" i="288"/>
  <c r="M18" i="288"/>
  <c r="L18" i="288"/>
  <c r="M15" i="288"/>
  <c r="L15" i="288"/>
  <c r="K15" i="288"/>
  <c r="J15" i="288"/>
  <c r="I15" i="288"/>
  <c r="H15" i="288"/>
  <c r="G15" i="288"/>
  <c r="F15" i="288"/>
  <c r="E15" i="288"/>
  <c r="M14" i="288"/>
  <c r="L14" i="288"/>
  <c r="N22" i="289"/>
  <c r="M22" i="289"/>
  <c r="L22" i="289"/>
  <c r="K22" i="289"/>
  <c r="J22" i="289"/>
  <c r="I22" i="289"/>
  <c r="H22" i="289"/>
  <c r="F22" i="289"/>
  <c r="N16" i="289"/>
  <c r="M16" i="289"/>
  <c r="L16" i="289"/>
  <c r="K16" i="289"/>
  <c r="J16" i="289"/>
  <c r="I16" i="289"/>
  <c r="H16" i="289"/>
  <c r="G16" i="289"/>
  <c r="F16" i="289"/>
  <c r="M52" i="287"/>
  <c r="L52" i="287"/>
  <c r="J52" i="287"/>
  <c r="I52" i="287"/>
  <c r="H52" i="287"/>
  <c r="G52" i="287"/>
  <c r="E52" i="287"/>
  <c r="D52" i="287"/>
  <c r="M49" i="287"/>
  <c r="L49" i="287"/>
  <c r="J49" i="287"/>
  <c r="I49" i="287"/>
  <c r="H49" i="287"/>
  <c r="G49" i="287"/>
  <c r="E49" i="287"/>
  <c r="M48" i="287"/>
  <c r="L48" i="287"/>
  <c r="M45" i="287"/>
  <c r="L45" i="287"/>
  <c r="J45" i="287"/>
  <c r="I45" i="287"/>
  <c r="H45" i="287"/>
  <c r="G45" i="287"/>
  <c r="E45" i="287"/>
  <c r="M44" i="287"/>
  <c r="L44" i="287"/>
  <c r="M41" i="287"/>
  <c r="L41" i="287"/>
  <c r="J41" i="287"/>
  <c r="I41" i="287"/>
  <c r="H41" i="287"/>
  <c r="G41" i="287"/>
  <c r="E41" i="287"/>
  <c r="M40" i="287"/>
  <c r="L40" i="287"/>
  <c r="M39" i="287"/>
  <c r="L39" i="287"/>
  <c r="M36" i="287"/>
  <c r="L36" i="287"/>
  <c r="J36" i="287"/>
  <c r="I36" i="287"/>
  <c r="H36" i="287"/>
  <c r="G36" i="287"/>
  <c r="E36" i="287"/>
  <c r="M35" i="287"/>
  <c r="L35" i="287"/>
  <c r="M32" i="287"/>
  <c r="L32" i="287"/>
  <c r="J32" i="287"/>
  <c r="I32" i="287"/>
  <c r="H32" i="287"/>
  <c r="G32" i="287"/>
  <c r="E32" i="287"/>
  <c r="M31" i="287"/>
  <c r="L31" i="287"/>
  <c r="M28" i="287"/>
  <c r="L28" i="287"/>
  <c r="J28" i="287"/>
  <c r="I28" i="287"/>
  <c r="H28" i="287"/>
  <c r="G28" i="287"/>
  <c r="E28" i="287"/>
  <c r="M27" i="287"/>
  <c r="L27" i="287"/>
  <c r="M19" i="287"/>
  <c r="L19" i="287"/>
  <c r="J19" i="287"/>
  <c r="I19" i="287"/>
  <c r="H19" i="287"/>
  <c r="G19" i="287"/>
  <c r="E19" i="287"/>
  <c r="L18" i="287"/>
  <c r="M15" i="287"/>
  <c r="L15" i="287"/>
  <c r="J15" i="287"/>
  <c r="I15" i="287"/>
  <c r="H15" i="287"/>
  <c r="G15" i="287"/>
  <c r="E15" i="287"/>
  <c r="M14" i="287"/>
  <c r="L14" i="287"/>
  <c r="O33" i="286"/>
  <c r="N33" i="286"/>
  <c r="M33" i="286"/>
  <c r="L33" i="286"/>
  <c r="K33" i="286"/>
  <c r="J33" i="286"/>
  <c r="I33" i="286"/>
  <c r="H33" i="286"/>
  <c r="G33" i="286"/>
  <c r="O32" i="286"/>
  <c r="N32" i="286"/>
  <c r="M32" i="286"/>
  <c r="L32" i="286"/>
  <c r="K32" i="286"/>
  <c r="J32" i="286"/>
  <c r="I32" i="286"/>
  <c r="H32" i="286"/>
  <c r="G32" i="286"/>
  <c r="N31" i="286"/>
  <c r="N30" i="286"/>
  <c r="N29" i="286"/>
  <c r="N28" i="286"/>
  <c r="N27" i="286"/>
  <c r="N26" i="286"/>
  <c r="N25" i="286"/>
  <c r="N23" i="286"/>
  <c r="N22" i="286"/>
  <c r="N21" i="286"/>
  <c r="N20" i="286"/>
  <c r="N19" i="286"/>
  <c r="N18" i="286"/>
  <c r="N17" i="286"/>
  <c r="N16" i="286"/>
  <c r="N15" i="286"/>
  <c r="N14" i="286"/>
  <c r="O133" i="285"/>
  <c r="N133" i="285"/>
  <c r="M133" i="285"/>
  <c r="L133" i="285"/>
  <c r="K133" i="285"/>
  <c r="J133" i="285"/>
  <c r="I133" i="285"/>
  <c r="G133" i="285"/>
  <c r="O131" i="285"/>
  <c r="N131" i="285"/>
  <c r="M131" i="285"/>
  <c r="L131" i="285"/>
  <c r="K131" i="285"/>
  <c r="J131" i="285"/>
  <c r="I131" i="285"/>
  <c r="G131" i="285"/>
  <c r="O130" i="285"/>
  <c r="N130" i="285"/>
  <c r="O129" i="285"/>
  <c r="N129" i="285"/>
  <c r="O128" i="285"/>
  <c r="N128" i="285"/>
  <c r="O127" i="285"/>
  <c r="N127" i="285"/>
  <c r="O126" i="285"/>
  <c r="N126" i="285"/>
  <c r="O125" i="285"/>
  <c r="N125" i="285"/>
  <c r="O123" i="285"/>
  <c r="N123" i="285"/>
  <c r="O122" i="285"/>
  <c r="N122" i="285"/>
  <c r="O121" i="285"/>
  <c r="N121" i="285"/>
  <c r="O120" i="285"/>
  <c r="N120" i="285"/>
  <c r="O119" i="285"/>
  <c r="N119" i="285"/>
  <c r="O118" i="285"/>
  <c r="N118" i="285"/>
  <c r="O117" i="285"/>
  <c r="N117" i="285"/>
  <c r="O116" i="285"/>
  <c r="N116" i="285"/>
  <c r="O115" i="285"/>
  <c r="N115" i="285"/>
  <c r="O114" i="285"/>
  <c r="N114" i="285"/>
  <c r="O113" i="285"/>
  <c r="N113" i="285"/>
  <c r="O112" i="285"/>
  <c r="N112" i="285"/>
  <c r="O111" i="285"/>
  <c r="N111" i="285"/>
  <c r="O110" i="285"/>
  <c r="N110" i="285"/>
  <c r="O109" i="285"/>
  <c r="N109" i="285"/>
  <c r="O108" i="285"/>
  <c r="N108" i="285"/>
  <c r="O107" i="285"/>
  <c r="N107" i="285"/>
  <c r="O106" i="285"/>
  <c r="N106" i="285"/>
  <c r="O105" i="285"/>
  <c r="N105" i="285"/>
  <c r="O104" i="285"/>
  <c r="N104" i="285"/>
  <c r="O103" i="285"/>
  <c r="N103" i="285"/>
  <c r="O102" i="285"/>
  <c r="N102" i="285"/>
  <c r="O101" i="285"/>
  <c r="N101" i="285"/>
  <c r="O100" i="285"/>
  <c r="N100" i="285"/>
  <c r="O99" i="285"/>
  <c r="N99" i="285"/>
  <c r="O98" i="285"/>
  <c r="N98" i="285"/>
  <c r="O97" i="285"/>
  <c r="N97" i="285"/>
  <c r="O94" i="285"/>
  <c r="N94" i="285"/>
  <c r="M94" i="285"/>
  <c r="L94" i="285"/>
  <c r="K94" i="285"/>
  <c r="J94" i="285"/>
  <c r="I94" i="285"/>
  <c r="H94" i="285"/>
  <c r="G94" i="285"/>
  <c r="O93" i="285"/>
  <c r="N93" i="285"/>
  <c r="O90" i="285"/>
  <c r="N90" i="285"/>
  <c r="M90" i="285"/>
  <c r="L90" i="285"/>
  <c r="K90" i="285"/>
  <c r="J90" i="285"/>
  <c r="I90" i="285"/>
  <c r="H90" i="285"/>
  <c r="G90" i="285"/>
  <c r="O89" i="285"/>
  <c r="N89" i="285"/>
  <c r="O88" i="285"/>
  <c r="N88" i="285"/>
  <c r="O87" i="285"/>
  <c r="N87" i="285"/>
  <c r="O86" i="285"/>
  <c r="N86" i="285"/>
  <c r="O85" i="285"/>
  <c r="N85" i="285"/>
  <c r="O84" i="285"/>
  <c r="N84" i="285"/>
  <c r="O82" i="285"/>
  <c r="N82" i="285"/>
  <c r="M82" i="285"/>
  <c r="L82" i="285"/>
  <c r="K82" i="285"/>
  <c r="J82" i="285"/>
  <c r="I82" i="285"/>
  <c r="H82" i="285"/>
  <c r="G82" i="285"/>
  <c r="O81" i="285"/>
  <c r="O74" i="285"/>
  <c r="N74" i="285"/>
  <c r="M74" i="285"/>
  <c r="L74" i="285"/>
  <c r="K74" i="285"/>
  <c r="J74" i="285"/>
  <c r="I74" i="285"/>
  <c r="H74" i="285"/>
  <c r="G74" i="285"/>
  <c r="O73" i="285"/>
  <c r="N73" i="285"/>
  <c r="O72" i="285"/>
  <c r="N72" i="285"/>
  <c r="O69" i="285"/>
  <c r="N69" i="285"/>
  <c r="M69" i="285"/>
  <c r="L69" i="285"/>
  <c r="K69" i="285"/>
  <c r="J69" i="285"/>
  <c r="I69" i="285"/>
  <c r="H69" i="285"/>
  <c r="G69" i="285"/>
  <c r="O68" i="285"/>
  <c r="N68" i="285"/>
  <c r="O65" i="285"/>
  <c r="N65" i="285"/>
  <c r="M65" i="285"/>
  <c r="L65" i="285"/>
  <c r="K65" i="285"/>
  <c r="J65" i="285"/>
  <c r="I65" i="285"/>
  <c r="G65" i="285"/>
  <c r="O64" i="285"/>
  <c r="N64" i="285"/>
  <c r="O63" i="285"/>
  <c r="N63" i="285"/>
  <c r="O62" i="285"/>
  <c r="N62" i="285"/>
  <c r="O59" i="285"/>
  <c r="N59" i="285"/>
  <c r="M59" i="285"/>
  <c r="L59" i="285"/>
  <c r="K59" i="285"/>
  <c r="J59" i="285"/>
  <c r="I59" i="285"/>
  <c r="G59" i="285"/>
  <c r="O57" i="285"/>
  <c r="N57" i="285"/>
  <c r="O56" i="285"/>
  <c r="N56" i="285"/>
  <c r="O55" i="285"/>
  <c r="N55" i="285"/>
  <c r="O54" i="285"/>
  <c r="N54" i="285"/>
  <c r="O53" i="285"/>
  <c r="N53" i="285"/>
  <c r="O52" i="285"/>
  <c r="N52" i="285"/>
  <c r="O51" i="285"/>
  <c r="N51" i="285"/>
  <c r="O48" i="285"/>
  <c r="N48" i="285"/>
  <c r="M48" i="285"/>
  <c r="L48" i="285"/>
  <c r="K48" i="285"/>
  <c r="J48" i="285"/>
  <c r="I48" i="285"/>
  <c r="H48" i="285"/>
  <c r="G48" i="285"/>
  <c r="O47" i="285"/>
  <c r="O46" i="285"/>
  <c r="N46" i="285"/>
  <c r="O43" i="285"/>
  <c r="N43" i="285"/>
  <c r="M43" i="285"/>
  <c r="L43" i="285"/>
  <c r="K43" i="285"/>
  <c r="J43" i="285"/>
  <c r="I43" i="285"/>
  <c r="H43" i="285"/>
  <c r="G43" i="285"/>
  <c r="O42" i="285"/>
  <c r="N42" i="285"/>
  <c r="O39" i="285"/>
  <c r="N39" i="285"/>
  <c r="M39" i="285"/>
  <c r="L39" i="285"/>
  <c r="K39" i="285"/>
  <c r="J39" i="285"/>
  <c r="I39" i="285"/>
  <c r="H39" i="285"/>
  <c r="G39" i="285"/>
  <c r="O38" i="285"/>
  <c r="N38" i="285"/>
  <c r="O37" i="285"/>
  <c r="N37" i="285"/>
  <c r="O30" i="285"/>
  <c r="N30" i="285"/>
  <c r="M30" i="285"/>
  <c r="L30" i="285"/>
  <c r="K30" i="285"/>
  <c r="J30" i="285"/>
  <c r="I30" i="285"/>
  <c r="H30" i="285"/>
  <c r="G30" i="285"/>
  <c r="O29" i="285"/>
  <c r="O28" i="285"/>
  <c r="N28" i="285"/>
  <c r="O25" i="285"/>
  <c r="N25" i="285"/>
  <c r="M25" i="285"/>
  <c r="L25" i="285"/>
  <c r="K25" i="285"/>
  <c r="J25" i="285"/>
  <c r="I25" i="285"/>
  <c r="G25" i="285"/>
  <c r="O24" i="285"/>
  <c r="N24" i="285"/>
  <c r="O20" i="285"/>
  <c r="N20" i="285"/>
  <c r="M20" i="285"/>
  <c r="L20" i="285"/>
  <c r="K20" i="285"/>
  <c r="J20" i="285"/>
  <c r="I20" i="285"/>
  <c r="H20" i="285"/>
  <c r="G20" i="285"/>
  <c r="O19" i="285"/>
  <c r="N19" i="285"/>
  <c r="O16" i="285"/>
  <c r="N16" i="285"/>
  <c r="M16" i="285"/>
  <c r="L16" i="285"/>
  <c r="K16" i="285"/>
  <c r="J16" i="285"/>
  <c r="I16" i="285"/>
  <c r="G16" i="285"/>
  <c r="O15" i="285"/>
  <c r="N15" i="285"/>
  <c r="O14" i="285"/>
  <c r="M223" i="284"/>
  <c r="L223" i="284"/>
  <c r="K223" i="284"/>
  <c r="J223" i="284"/>
  <c r="I223" i="284"/>
  <c r="H223" i="284"/>
  <c r="G223" i="284"/>
  <c r="E223" i="284"/>
  <c r="M221" i="284"/>
  <c r="L221" i="284"/>
  <c r="K221" i="284"/>
  <c r="J221" i="284"/>
  <c r="I221" i="284"/>
  <c r="H221" i="284"/>
  <c r="G221" i="284"/>
  <c r="E221" i="284"/>
  <c r="M220" i="284"/>
  <c r="M219" i="284"/>
  <c r="M218" i="284"/>
  <c r="M217" i="284"/>
  <c r="M216" i="284"/>
  <c r="L216" i="284"/>
  <c r="M215" i="284"/>
  <c r="L215" i="284"/>
  <c r="M214" i="284"/>
  <c r="L214" i="284"/>
  <c r="M213" i="284"/>
  <c r="L213" i="284"/>
  <c r="M212" i="284"/>
  <c r="L212" i="284"/>
  <c r="M211" i="284"/>
  <c r="L211" i="284"/>
  <c r="M210" i="284"/>
  <c r="L210" i="284"/>
  <c r="M209" i="284"/>
  <c r="L209" i="284"/>
  <c r="M208" i="284"/>
  <c r="L208" i="284"/>
  <c r="M207" i="284"/>
  <c r="L207" i="284"/>
  <c r="M206" i="284"/>
  <c r="L206" i="284"/>
  <c r="M205" i="284"/>
  <c r="L205" i="284"/>
  <c r="M204" i="284"/>
  <c r="L204" i="284"/>
  <c r="M203" i="284"/>
  <c r="L203" i="284"/>
  <c r="M202" i="284"/>
  <c r="L202" i="284"/>
  <c r="M201" i="284"/>
  <c r="L201" i="284"/>
  <c r="M200" i="284"/>
  <c r="L200" i="284"/>
  <c r="M199" i="284"/>
  <c r="L199" i="284"/>
  <c r="M198" i="284"/>
  <c r="L198" i="284"/>
  <c r="M197" i="284"/>
  <c r="M196" i="284"/>
  <c r="L196" i="284"/>
  <c r="M195" i="284"/>
  <c r="L195" i="284"/>
  <c r="M194" i="284"/>
  <c r="L194" i="284"/>
  <c r="M193" i="284"/>
  <c r="L193" i="284"/>
  <c r="M192" i="284"/>
  <c r="L192" i="284"/>
  <c r="M191" i="284"/>
  <c r="L191" i="284"/>
  <c r="M190" i="284"/>
  <c r="L190" i="284"/>
  <c r="M189" i="284"/>
  <c r="M188" i="284"/>
  <c r="L188" i="284"/>
  <c r="M187" i="284"/>
  <c r="L187" i="284"/>
  <c r="M186" i="284"/>
  <c r="L186" i="284"/>
  <c r="M185" i="284"/>
  <c r="L185" i="284"/>
  <c r="M184" i="284"/>
  <c r="L184" i="284"/>
  <c r="M183" i="284"/>
  <c r="L183" i="284"/>
  <c r="M180" i="284"/>
  <c r="L180" i="284"/>
  <c r="K180" i="284"/>
  <c r="J180" i="284"/>
  <c r="I180" i="284"/>
  <c r="H180" i="284"/>
  <c r="G180" i="284"/>
  <c r="E180" i="284"/>
  <c r="M179" i="284"/>
  <c r="L179" i="284"/>
  <c r="M178" i="284"/>
  <c r="L178" i="284"/>
  <c r="M177" i="284"/>
  <c r="L177" i="284"/>
  <c r="M176" i="284"/>
  <c r="L176" i="284"/>
  <c r="M175" i="284"/>
  <c r="L175" i="284"/>
  <c r="M174" i="284"/>
  <c r="L174" i="284"/>
  <c r="M173" i="284"/>
  <c r="L173" i="284"/>
  <c r="M172" i="284"/>
  <c r="L172" i="284"/>
  <c r="M171" i="284"/>
  <c r="L171" i="284"/>
  <c r="M170" i="284"/>
  <c r="L170" i="284"/>
  <c r="M169" i="284"/>
  <c r="L169" i="284"/>
  <c r="M166" i="284"/>
  <c r="L166" i="284"/>
  <c r="K166" i="284"/>
  <c r="J166" i="284"/>
  <c r="I166" i="284"/>
  <c r="H166" i="284"/>
  <c r="G166" i="284"/>
  <c r="F166" i="284"/>
  <c r="E166" i="284"/>
  <c r="M165" i="284"/>
  <c r="L165" i="284"/>
  <c r="M164" i="284"/>
  <c r="L164" i="284"/>
  <c r="M161" i="284"/>
  <c r="L161" i="284"/>
  <c r="K161" i="284"/>
  <c r="J161" i="284"/>
  <c r="I161" i="284"/>
  <c r="H161" i="284"/>
  <c r="G161" i="284"/>
  <c r="E161" i="284"/>
  <c r="M160" i="284"/>
  <c r="L160" i="284"/>
  <c r="M159" i="284"/>
  <c r="L159" i="284"/>
  <c r="M156" i="284"/>
  <c r="L156" i="284"/>
  <c r="K156" i="284"/>
  <c r="J156" i="284"/>
  <c r="I156" i="284"/>
  <c r="H156" i="284"/>
  <c r="G156" i="284"/>
  <c r="F156" i="284"/>
  <c r="E156" i="284"/>
  <c r="M155" i="284"/>
  <c r="L155" i="284"/>
  <c r="M154" i="284"/>
  <c r="L154" i="284"/>
  <c r="M153" i="284"/>
  <c r="L153" i="284"/>
  <c r="M152" i="284"/>
  <c r="L152" i="284"/>
  <c r="L149" i="284"/>
  <c r="K149" i="284"/>
  <c r="J149" i="284"/>
  <c r="I149" i="284"/>
  <c r="H149" i="284"/>
  <c r="G149" i="284"/>
  <c r="F149" i="284"/>
  <c r="E149" i="284"/>
  <c r="M148" i="284"/>
  <c r="L148" i="284"/>
  <c r="M145" i="284"/>
  <c r="L145" i="284"/>
  <c r="K145" i="284"/>
  <c r="J145" i="284"/>
  <c r="I145" i="284"/>
  <c r="H145" i="284"/>
  <c r="G145" i="284"/>
  <c r="F145" i="284"/>
  <c r="E145" i="284"/>
  <c r="M144" i="284"/>
  <c r="L144" i="284"/>
  <c r="M141" i="284"/>
  <c r="L141" i="284"/>
  <c r="K141" i="284"/>
  <c r="J141" i="284"/>
  <c r="I141" i="284"/>
  <c r="H141" i="284"/>
  <c r="G141" i="284"/>
  <c r="F141" i="284"/>
  <c r="E141" i="284"/>
  <c r="M140" i="284"/>
  <c r="L140" i="284"/>
  <c r="M139" i="284"/>
  <c r="L139" i="284"/>
  <c r="M138" i="284"/>
  <c r="L138" i="284"/>
  <c r="M135" i="284"/>
  <c r="L135" i="284"/>
  <c r="K135" i="284"/>
  <c r="J135" i="284"/>
  <c r="I135" i="284"/>
  <c r="H135" i="284"/>
  <c r="G135" i="284"/>
  <c r="F135" i="284"/>
  <c r="E135" i="284"/>
  <c r="M134" i="284"/>
  <c r="L134" i="284"/>
  <c r="M133" i="284"/>
  <c r="L133" i="284"/>
  <c r="M132" i="284"/>
  <c r="L132" i="284"/>
  <c r="M131" i="284"/>
  <c r="M130" i="284"/>
  <c r="L130" i="284"/>
  <c r="M127" i="284"/>
  <c r="L127" i="284"/>
  <c r="K127" i="284"/>
  <c r="J127" i="284"/>
  <c r="I127" i="284"/>
  <c r="H127" i="284"/>
  <c r="G127" i="284"/>
  <c r="F127" i="284"/>
  <c r="E127" i="284"/>
  <c r="M126" i="284"/>
  <c r="L126" i="284"/>
  <c r="M125" i="284"/>
  <c r="L125" i="284"/>
  <c r="M122" i="284"/>
  <c r="L122" i="284"/>
  <c r="K122" i="284"/>
  <c r="J122" i="284"/>
  <c r="I122" i="284"/>
  <c r="H122" i="284"/>
  <c r="G122" i="284"/>
  <c r="F122" i="284"/>
  <c r="E122" i="284"/>
  <c r="M121" i="284"/>
  <c r="L121" i="284"/>
  <c r="M120" i="284"/>
  <c r="M119" i="284"/>
  <c r="L119" i="284"/>
  <c r="M118" i="284"/>
  <c r="L118" i="284"/>
  <c r="M117" i="284"/>
  <c r="L117" i="284"/>
  <c r="M116" i="284"/>
  <c r="L116" i="284"/>
  <c r="M115" i="284"/>
  <c r="L115" i="284"/>
  <c r="M112" i="284"/>
  <c r="L112" i="284"/>
  <c r="K112" i="284"/>
  <c r="J112" i="284"/>
  <c r="I112" i="284"/>
  <c r="H112" i="284"/>
  <c r="G112" i="284"/>
  <c r="E112" i="284"/>
  <c r="M111" i="284"/>
  <c r="L111" i="284"/>
  <c r="M108" i="284"/>
  <c r="L108" i="284"/>
  <c r="K108" i="284"/>
  <c r="J108" i="284"/>
  <c r="I108" i="284"/>
  <c r="H108" i="284"/>
  <c r="G108" i="284"/>
  <c r="E108" i="284"/>
  <c r="M107" i="284"/>
  <c r="L107" i="284"/>
  <c r="M106" i="284"/>
  <c r="M103" i="284"/>
  <c r="L103" i="284"/>
  <c r="K103" i="284"/>
  <c r="J103" i="284"/>
  <c r="H103" i="284"/>
  <c r="G103" i="284"/>
  <c r="E103" i="284"/>
  <c r="M102" i="284"/>
  <c r="L102" i="284"/>
  <c r="M99" i="284"/>
  <c r="L99" i="284"/>
  <c r="K99" i="284"/>
  <c r="J99" i="284"/>
  <c r="I99" i="284"/>
  <c r="H99" i="284"/>
  <c r="G99" i="284"/>
  <c r="F99" i="284"/>
  <c r="E99" i="284"/>
  <c r="M98" i="284"/>
  <c r="L98" i="284"/>
  <c r="M97" i="284"/>
  <c r="L97" i="284"/>
  <c r="M94" i="284"/>
  <c r="L94" i="284"/>
  <c r="K94" i="284"/>
  <c r="J94" i="284"/>
  <c r="I94" i="284"/>
  <c r="H94" i="284"/>
  <c r="G94" i="284"/>
  <c r="F94" i="284"/>
  <c r="E94" i="284"/>
  <c r="M93" i="284"/>
  <c r="L93" i="284"/>
  <c r="M92" i="284"/>
  <c r="L92" i="284"/>
  <c r="M89" i="284"/>
  <c r="L89" i="284"/>
  <c r="K89" i="284"/>
  <c r="J89" i="284"/>
  <c r="I89" i="284"/>
  <c r="H89" i="284"/>
  <c r="G89" i="284"/>
  <c r="E89" i="284"/>
  <c r="M88" i="284"/>
  <c r="L88" i="284"/>
  <c r="M87" i="284"/>
  <c r="L87" i="284"/>
  <c r="M86" i="284"/>
  <c r="L86" i="284"/>
  <c r="M85" i="284"/>
  <c r="L85" i="284"/>
  <c r="M84" i="284"/>
  <c r="L84" i="284"/>
  <c r="M83" i="284"/>
  <c r="L83" i="284"/>
  <c r="M82" i="284"/>
  <c r="L82" i="284"/>
  <c r="M81" i="284"/>
  <c r="L81" i="284"/>
  <c r="M80" i="284"/>
  <c r="L80" i="284"/>
  <c r="M79" i="284"/>
  <c r="L79" i="284"/>
  <c r="M78" i="284"/>
  <c r="L78" i="284"/>
  <c r="M77" i="284"/>
  <c r="L77" i="284"/>
  <c r="M74" i="284"/>
  <c r="L74" i="284"/>
  <c r="K74" i="284"/>
  <c r="J74" i="284"/>
  <c r="I74" i="284"/>
  <c r="H74" i="284"/>
  <c r="G74" i="284"/>
  <c r="F74" i="284"/>
  <c r="E74" i="284"/>
  <c r="M73" i="284"/>
  <c r="L73" i="284"/>
  <c r="M72" i="284"/>
  <c r="L72" i="284"/>
  <c r="M71" i="284"/>
  <c r="L71" i="284"/>
  <c r="M70" i="284"/>
  <c r="L70" i="284"/>
  <c r="M69" i="284"/>
  <c r="L69" i="284"/>
  <c r="M68" i="284"/>
  <c r="L68" i="284"/>
  <c r="M67" i="284"/>
  <c r="L67" i="284"/>
  <c r="M66" i="284"/>
  <c r="L66" i="284"/>
  <c r="M65" i="284"/>
  <c r="L65" i="284"/>
  <c r="M64" i="284"/>
  <c r="L64" i="284"/>
  <c r="M63" i="284"/>
  <c r="L63" i="284"/>
  <c r="M60" i="284"/>
  <c r="L60" i="284"/>
  <c r="K60" i="284"/>
  <c r="J60" i="284"/>
  <c r="I60" i="284"/>
  <c r="H60" i="284"/>
  <c r="G60" i="284"/>
  <c r="F60" i="284"/>
  <c r="E60" i="284"/>
  <c r="M59" i="284"/>
  <c r="L59" i="284"/>
  <c r="M58" i="284"/>
  <c r="L58" i="284"/>
  <c r="M57" i="284"/>
  <c r="L57" i="284"/>
  <c r="M54" i="284"/>
  <c r="L54" i="284"/>
  <c r="K54" i="284"/>
  <c r="J54" i="284"/>
  <c r="I54" i="284"/>
  <c r="H54" i="284"/>
  <c r="G54" i="284"/>
  <c r="F54" i="284"/>
  <c r="E54" i="284"/>
  <c r="M53" i="284"/>
  <c r="L53" i="284"/>
  <c r="M50" i="284"/>
  <c r="L50" i="284"/>
  <c r="K50" i="284"/>
  <c r="J50" i="284"/>
  <c r="I50" i="284"/>
  <c r="H50" i="284"/>
  <c r="G50" i="284"/>
  <c r="F50" i="284"/>
  <c r="E50" i="284"/>
  <c r="M49" i="284"/>
  <c r="L49" i="284"/>
  <c r="M48" i="284"/>
  <c r="L48" i="284"/>
  <c r="M45" i="284"/>
  <c r="L45" i="284"/>
  <c r="K45" i="284"/>
  <c r="J45" i="284"/>
  <c r="I45" i="284"/>
  <c r="H45" i="284"/>
  <c r="F45" i="284"/>
  <c r="E45" i="284"/>
  <c r="M44" i="284"/>
  <c r="L44" i="284"/>
  <c r="M41" i="284"/>
  <c r="L41" i="284"/>
  <c r="K41" i="284"/>
  <c r="J41" i="284"/>
  <c r="I41" i="284"/>
  <c r="H41" i="284"/>
  <c r="G41" i="284"/>
  <c r="E41" i="284"/>
  <c r="M40" i="284"/>
  <c r="L40" i="284"/>
  <c r="M39" i="284"/>
  <c r="L39" i="284"/>
  <c r="M38" i="284"/>
  <c r="L38" i="284"/>
  <c r="M37" i="284"/>
  <c r="L37" i="284"/>
  <c r="M36" i="284"/>
  <c r="L36" i="284"/>
  <c r="M35" i="284"/>
  <c r="M34" i="284"/>
  <c r="L34" i="284"/>
  <c r="M33" i="284"/>
  <c r="L33" i="284"/>
  <c r="M32" i="284"/>
  <c r="L32" i="284"/>
  <c r="M29" i="284"/>
  <c r="L29" i="284"/>
  <c r="K29" i="284"/>
  <c r="J29" i="284"/>
  <c r="I29" i="284"/>
  <c r="H29" i="284"/>
  <c r="G29" i="284"/>
  <c r="F29" i="284"/>
  <c r="E29" i="284"/>
  <c r="M28" i="284"/>
  <c r="L28" i="284"/>
  <c r="M25" i="284"/>
  <c r="L25" i="284"/>
  <c r="K25" i="284"/>
  <c r="J25" i="284"/>
  <c r="I25" i="284"/>
  <c r="H25" i="284"/>
  <c r="G25" i="284"/>
  <c r="E25" i="284"/>
  <c r="M24" i="284"/>
  <c r="L24" i="284"/>
  <c r="M23" i="284"/>
  <c r="L23" i="284"/>
  <c r="M22" i="284"/>
  <c r="L22" i="284"/>
  <c r="M19" i="284"/>
  <c r="L19" i="284"/>
  <c r="K19" i="284"/>
  <c r="J19" i="284"/>
  <c r="I19" i="284"/>
  <c r="H19" i="284"/>
  <c r="G19" i="284"/>
  <c r="F19" i="284"/>
  <c r="E19" i="284"/>
  <c r="M18" i="284"/>
  <c r="L18" i="284"/>
  <c r="M17" i="284"/>
  <c r="M16" i="284"/>
  <c r="L16" i="284"/>
  <c r="M15" i="284"/>
  <c r="L15" i="284"/>
  <c r="M18" i="282"/>
  <c r="L18" i="282"/>
  <c r="K18" i="282"/>
  <c r="J18" i="282"/>
  <c r="I18" i="282"/>
  <c r="H18" i="282"/>
  <c r="G18" i="282"/>
  <c r="F18" i="282"/>
  <c r="E18" i="282"/>
  <c r="M16" i="282"/>
  <c r="L16" i="282"/>
  <c r="K16" i="282"/>
  <c r="J16" i="282"/>
  <c r="I16" i="282"/>
  <c r="H16" i="282"/>
  <c r="G16" i="282"/>
  <c r="F16" i="282"/>
  <c r="E16" i="282"/>
  <c r="M15" i="282"/>
  <c r="L15" i="282"/>
  <c r="G18" i="281"/>
  <c r="N16" i="281"/>
  <c r="M16" i="281"/>
  <c r="L16" i="281"/>
  <c r="K16" i="281"/>
  <c r="J16" i="281"/>
  <c r="I16" i="281"/>
  <c r="H16" i="281"/>
  <c r="G16" i="281"/>
  <c r="F16" i="281"/>
  <c r="M25" i="283"/>
  <c r="L25" i="283"/>
  <c r="K25" i="283"/>
  <c r="J25" i="283"/>
  <c r="I25" i="283"/>
  <c r="H25" i="283"/>
  <c r="G25" i="283"/>
  <c r="F25" i="283"/>
  <c r="E25" i="283"/>
  <c r="D25" i="283"/>
  <c r="L23" i="283"/>
  <c r="M22" i="283"/>
  <c r="L22" i="283"/>
  <c r="M19" i="283"/>
  <c r="L19" i="283"/>
  <c r="K19" i="283"/>
  <c r="J19" i="283"/>
  <c r="I19" i="283"/>
  <c r="H19" i="283"/>
  <c r="G19" i="283"/>
  <c r="F19" i="283"/>
  <c r="E19" i="283"/>
  <c r="M18" i="283"/>
  <c r="L18" i="283"/>
  <c r="M15" i="283"/>
  <c r="L15" i="283"/>
  <c r="K15" i="283"/>
  <c r="J15" i="283"/>
  <c r="I15" i="283"/>
  <c r="H15" i="283"/>
  <c r="G15" i="283"/>
  <c r="F15" i="283"/>
  <c r="E15" i="283"/>
  <c r="M14" i="283"/>
  <c r="L14" i="283"/>
  <c r="M55" i="280"/>
  <c r="L55" i="280"/>
  <c r="J55" i="280"/>
  <c r="I55" i="280"/>
  <c r="H55" i="280"/>
  <c r="G55" i="280"/>
  <c r="E55" i="280"/>
  <c r="D55" i="280"/>
  <c r="M52" i="280"/>
  <c r="L52" i="280"/>
  <c r="J52" i="280"/>
  <c r="I52" i="280"/>
  <c r="H52" i="280"/>
  <c r="G52" i="280"/>
  <c r="E52" i="280"/>
  <c r="M51" i="280"/>
  <c r="L51" i="280"/>
  <c r="M48" i="280"/>
  <c r="L48" i="280"/>
  <c r="J48" i="280"/>
  <c r="I48" i="280"/>
  <c r="H48" i="280"/>
  <c r="G48" i="280"/>
  <c r="E48" i="280"/>
  <c r="M47" i="280"/>
  <c r="L47" i="280"/>
  <c r="M44" i="280"/>
  <c r="L44" i="280"/>
  <c r="J44" i="280"/>
  <c r="I44" i="280"/>
  <c r="H44" i="280"/>
  <c r="G44" i="280"/>
  <c r="E44" i="280"/>
  <c r="M43" i="280"/>
  <c r="L43" i="280"/>
  <c r="M42" i="280"/>
  <c r="L42" i="280"/>
  <c r="M39" i="280"/>
  <c r="L39" i="280"/>
  <c r="J39" i="280"/>
  <c r="I39" i="280"/>
  <c r="H39" i="280"/>
  <c r="G39" i="280"/>
  <c r="E39" i="280"/>
  <c r="M38" i="280"/>
  <c r="L38" i="280"/>
  <c r="M35" i="280"/>
  <c r="L35" i="280"/>
  <c r="J35" i="280"/>
  <c r="I35" i="280"/>
  <c r="H35" i="280"/>
  <c r="G35" i="280"/>
  <c r="E35" i="280"/>
  <c r="M34" i="280"/>
  <c r="L34" i="280"/>
  <c r="M31" i="280"/>
  <c r="L31" i="280"/>
  <c r="J31" i="280"/>
  <c r="I31" i="280"/>
  <c r="H31" i="280"/>
  <c r="G31" i="280"/>
  <c r="E31" i="280"/>
  <c r="M30" i="280"/>
  <c r="L30" i="280"/>
  <c r="M23" i="280"/>
  <c r="L23" i="280"/>
  <c r="J23" i="280"/>
  <c r="I23" i="280"/>
  <c r="H23" i="280"/>
  <c r="G23" i="280"/>
  <c r="E23" i="280"/>
  <c r="M22" i="280"/>
  <c r="L22" i="280"/>
  <c r="M19" i="280"/>
  <c r="L19" i="280"/>
  <c r="J19" i="280"/>
  <c r="I19" i="280"/>
  <c r="H19" i="280"/>
  <c r="G19" i="280"/>
  <c r="E19" i="280"/>
  <c r="L18" i="280"/>
  <c r="M15" i="280"/>
  <c r="L15" i="280"/>
  <c r="J15" i="280"/>
  <c r="I15" i="280"/>
  <c r="H15" i="280"/>
  <c r="G15" i="280"/>
  <c r="E15" i="280"/>
  <c r="M14" i="280"/>
  <c r="L14" i="280"/>
  <c r="O33" i="279"/>
  <c r="N33" i="279"/>
  <c r="M33" i="279"/>
  <c r="L33" i="279"/>
  <c r="K33" i="279"/>
  <c r="J33" i="279"/>
  <c r="I33" i="279"/>
  <c r="H33" i="279"/>
  <c r="G33" i="279"/>
  <c r="O32" i="279"/>
  <c r="N32" i="279"/>
  <c r="M32" i="279"/>
  <c r="L32" i="279"/>
  <c r="K32" i="279"/>
  <c r="J32" i="279"/>
  <c r="I32" i="279"/>
  <c r="H32" i="279"/>
  <c r="G32" i="279"/>
  <c r="N31" i="279"/>
  <c r="N30" i="279"/>
  <c r="N29" i="279"/>
  <c r="N28" i="279"/>
  <c r="N27" i="279"/>
  <c r="N26" i="279"/>
  <c r="N25" i="279"/>
  <c r="N24" i="279"/>
  <c r="N23" i="279"/>
  <c r="N22" i="279"/>
  <c r="N21" i="279"/>
  <c r="N20" i="279"/>
  <c r="N19" i="279"/>
  <c r="N18" i="279"/>
  <c r="N17" i="279"/>
  <c r="N16" i="279"/>
  <c r="N15" i="279"/>
  <c r="N14" i="279"/>
  <c r="O129" i="278"/>
  <c r="N129" i="278"/>
  <c r="M129" i="278"/>
  <c r="L129" i="278"/>
  <c r="K129" i="278"/>
  <c r="J129" i="278"/>
  <c r="I129" i="278"/>
  <c r="G129" i="278"/>
  <c r="C129" i="278"/>
  <c r="O127" i="278"/>
  <c r="N127" i="278"/>
  <c r="M127" i="278"/>
  <c r="L127" i="278"/>
  <c r="K127" i="278"/>
  <c r="J127" i="278"/>
  <c r="I127" i="278"/>
  <c r="G127" i="278"/>
  <c r="O126" i="278"/>
  <c r="N126" i="278"/>
  <c r="O125" i="278"/>
  <c r="N125" i="278"/>
  <c r="O124" i="278"/>
  <c r="N124" i="278"/>
  <c r="O123" i="278"/>
  <c r="N123" i="278"/>
  <c r="O122" i="278"/>
  <c r="N122" i="278"/>
  <c r="O121" i="278"/>
  <c r="N121" i="278"/>
  <c r="O119" i="278"/>
  <c r="N119" i="278"/>
  <c r="O118" i="278"/>
  <c r="N118" i="278"/>
  <c r="O117" i="278"/>
  <c r="N117" i="278"/>
  <c r="O116" i="278"/>
  <c r="N116" i="278"/>
  <c r="O115" i="278"/>
  <c r="N115" i="278"/>
  <c r="O114" i="278"/>
  <c r="N114" i="278"/>
  <c r="O113" i="278"/>
  <c r="N113" i="278"/>
  <c r="O112" i="278"/>
  <c r="N112" i="278"/>
  <c r="O111" i="278"/>
  <c r="N111" i="278"/>
  <c r="O110" i="278"/>
  <c r="N110" i="278"/>
  <c r="O109" i="278"/>
  <c r="N109" i="278"/>
  <c r="O108" i="278"/>
  <c r="N108" i="278"/>
  <c r="O107" i="278"/>
  <c r="N107" i="278"/>
  <c r="O106" i="278"/>
  <c r="N106" i="278"/>
  <c r="O105" i="278"/>
  <c r="N105" i="278"/>
  <c r="O104" i="278"/>
  <c r="N104" i="278"/>
  <c r="O103" i="278"/>
  <c r="N103" i="278"/>
  <c r="O102" i="278"/>
  <c r="N102" i="278"/>
  <c r="O101" i="278"/>
  <c r="N101" i="278"/>
  <c r="O100" i="278"/>
  <c r="N100" i="278"/>
  <c r="O99" i="278"/>
  <c r="N99" i="278"/>
  <c r="O98" i="278"/>
  <c r="N98" i="278"/>
  <c r="O97" i="278"/>
  <c r="N97" i="278"/>
  <c r="O96" i="278"/>
  <c r="N96" i="278"/>
  <c r="O95" i="278"/>
  <c r="N95" i="278"/>
  <c r="O94" i="278"/>
  <c r="N94" i="278"/>
  <c r="O93" i="278"/>
  <c r="N93" i="278"/>
  <c r="O90" i="278"/>
  <c r="N90" i="278"/>
  <c r="M90" i="278"/>
  <c r="L90" i="278"/>
  <c r="K90" i="278"/>
  <c r="J90" i="278"/>
  <c r="I90" i="278"/>
  <c r="H90" i="278"/>
  <c r="G90" i="278"/>
  <c r="O89" i="278"/>
  <c r="N89" i="278"/>
  <c r="O86" i="278"/>
  <c r="N86" i="278"/>
  <c r="M86" i="278"/>
  <c r="L86" i="278"/>
  <c r="K86" i="278"/>
  <c r="J86" i="278"/>
  <c r="I86" i="278"/>
  <c r="H86" i="278"/>
  <c r="G86" i="278"/>
  <c r="O85" i="278"/>
  <c r="N85" i="278"/>
  <c r="O84" i="278"/>
  <c r="N84" i="278"/>
  <c r="O83" i="278"/>
  <c r="N83" i="278"/>
  <c r="O82" i="278"/>
  <c r="N82" i="278"/>
  <c r="O81" i="278"/>
  <c r="N81" i="278"/>
  <c r="O80" i="278"/>
  <c r="N80" i="278"/>
  <c r="O78" i="278"/>
  <c r="N78" i="278"/>
  <c r="M78" i="278"/>
  <c r="L78" i="278"/>
  <c r="K78" i="278"/>
  <c r="J78" i="278"/>
  <c r="I78" i="278"/>
  <c r="H78" i="278"/>
  <c r="G78" i="278"/>
  <c r="O77" i="278"/>
  <c r="O70" i="278"/>
  <c r="N70" i="278"/>
  <c r="M70" i="278"/>
  <c r="L70" i="278"/>
  <c r="K70" i="278"/>
  <c r="J70" i="278"/>
  <c r="I70" i="278"/>
  <c r="H70" i="278"/>
  <c r="G70" i="278"/>
  <c r="O69" i="278"/>
  <c r="N69" i="278"/>
  <c r="O68" i="278"/>
  <c r="N68" i="278"/>
  <c r="O65" i="278"/>
  <c r="N65" i="278"/>
  <c r="M65" i="278"/>
  <c r="L65" i="278"/>
  <c r="K65" i="278"/>
  <c r="J65" i="278"/>
  <c r="I65" i="278"/>
  <c r="H65" i="278"/>
  <c r="G65" i="278"/>
  <c r="O64" i="278"/>
  <c r="N64" i="278"/>
  <c r="O61" i="278"/>
  <c r="N61" i="278"/>
  <c r="M61" i="278"/>
  <c r="L61" i="278"/>
  <c r="K61" i="278"/>
  <c r="J61" i="278"/>
  <c r="I61" i="278"/>
  <c r="H61" i="278"/>
  <c r="G61" i="278"/>
  <c r="O60" i="278"/>
  <c r="N60" i="278"/>
  <c r="O59" i="278"/>
  <c r="N59" i="278"/>
  <c r="O58" i="278"/>
  <c r="N58" i="278"/>
  <c r="O57" i="278"/>
  <c r="N57" i="278"/>
  <c r="O54" i="278"/>
  <c r="N54" i="278"/>
  <c r="M54" i="278"/>
  <c r="L54" i="278"/>
  <c r="K54" i="278"/>
  <c r="J54" i="278"/>
  <c r="I54" i="278"/>
  <c r="H54" i="278"/>
  <c r="G54" i="278"/>
  <c r="O53" i="278"/>
  <c r="N53" i="278"/>
  <c r="O52" i="278"/>
  <c r="N52" i="278"/>
  <c r="O51" i="278"/>
  <c r="N51" i="278"/>
  <c r="O50" i="278"/>
  <c r="N50" i="278"/>
  <c r="O49" i="278"/>
  <c r="N49" i="278"/>
  <c r="O48" i="278"/>
  <c r="N48" i="278"/>
  <c r="O47" i="278"/>
  <c r="N47" i="278"/>
  <c r="O44" i="278"/>
  <c r="N44" i="278"/>
  <c r="M44" i="278"/>
  <c r="L44" i="278"/>
  <c r="K44" i="278"/>
  <c r="J44" i="278"/>
  <c r="I44" i="278"/>
  <c r="H44" i="278"/>
  <c r="G44" i="278"/>
  <c r="O43" i="278"/>
  <c r="O42" i="278"/>
  <c r="N42" i="278"/>
  <c r="O39" i="278"/>
  <c r="N39" i="278"/>
  <c r="M39" i="278"/>
  <c r="L39" i="278"/>
  <c r="K39" i="278"/>
  <c r="J39" i="278"/>
  <c r="I39" i="278"/>
  <c r="H39" i="278"/>
  <c r="G39" i="278"/>
  <c r="O38" i="278"/>
  <c r="N38" i="278"/>
  <c r="O35" i="278"/>
  <c r="N35" i="278"/>
  <c r="M35" i="278"/>
  <c r="L35" i="278"/>
  <c r="K35" i="278"/>
  <c r="J35" i="278"/>
  <c r="I35" i="278"/>
  <c r="H35" i="278"/>
  <c r="G35" i="278"/>
  <c r="O34" i="278"/>
  <c r="N34" i="278"/>
  <c r="O33" i="278"/>
  <c r="N33" i="278"/>
  <c r="O30" i="278"/>
  <c r="N30" i="278"/>
  <c r="M30" i="278"/>
  <c r="L30" i="278"/>
  <c r="K30" i="278"/>
  <c r="J30" i="278"/>
  <c r="I30" i="278"/>
  <c r="H30" i="278"/>
  <c r="G30" i="278"/>
  <c r="O29" i="278"/>
  <c r="O28" i="278"/>
  <c r="N28" i="278"/>
  <c r="O25" i="278"/>
  <c r="N25" i="278"/>
  <c r="M25" i="278"/>
  <c r="L25" i="278"/>
  <c r="K25" i="278"/>
  <c r="J25" i="278"/>
  <c r="I25" i="278"/>
  <c r="G25" i="278"/>
  <c r="O24" i="278"/>
  <c r="N24" i="278"/>
  <c r="O20" i="278"/>
  <c r="N20" i="278"/>
  <c r="M20" i="278"/>
  <c r="L20" i="278"/>
  <c r="K20" i="278"/>
  <c r="J20" i="278"/>
  <c r="I20" i="278"/>
  <c r="H20" i="278"/>
  <c r="G20" i="278"/>
  <c r="O19" i="278"/>
  <c r="N19" i="278"/>
  <c r="O16" i="278"/>
  <c r="N16" i="278"/>
  <c r="M16" i="278"/>
  <c r="L16" i="278"/>
  <c r="K16" i="278"/>
  <c r="J16" i="278"/>
  <c r="I16" i="278"/>
  <c r="G16" i="278"/>
  <c r="O15" i="278"/>
  <c r="N15" i="278"/>
  <c r="O14" i="278"/>
  <c r="J225" i="277"/>
  <c r="I225" i="277"/>
  <c r="H225" i="277"/>
  <c r="G225" i="277"/>
  <c r="E225" i="277"/>
  <c r="M223" i="277"/>
  <c r="L223" i="277"/>
  <c r="K223" i="277"/>
  <c r="J223" i="277"/>
  <c r="I223" i="277"/>
  <c r="H223" i="277"/>
  <c r="G223" i="277"/>
  <c r="E223" i="277"/>
  <c r="M218" i="277"/>
  <c r="L218" i="277"/>
  <c r="M217" i="277"/>
  <c r="L217" i="277"/>
  <c r="M216" i="277"/>
  <c r="L216" i="277"/>
  <c r="M215" i="277"/>
  <c r="L215" i="277"/>
  <c r="M214" i="277"/>
  <c r="L214" i="277"/>
  <c r="M213" i="277"/>
  <c r="L213" i="277"/>
  <c r="M212" i="277"/>
  <c r="L212" i="277"/>
  <c r="M211" i="277"/>
  <c r="L211" i="277"/>
  <c r="M210" i="277"/>
  <c r="L210" i="277"/>
  <c r="M209" i="277"/>
  <c r="L209" i="277"/>
  <c r="M208" i="277"/>
  <c r="L208" i="277"/>
  <c r="M207" i="277"/>
  <c r="L207" i="277"/>
  <c r="M206" i="277"/>
  <c r="L206" i="277"/>
  <c r="M205" i="277"/>
  <c r="L205" i="277"/>
  <c r="M204" i="277"/>
  <c r="L204" i="277"/>
  <c r="M203" i="277"/>
  <c r="L203" i="277"/>
  <c r="M202" i="277"/>
  <c r="L202" i="277"/>
  <c r="M201" i="277"/>
  <c r="L201" i="277"/>
  <c r="M200" i="277"/>
  <c r="L200" i="277"/>
  <c r="M199" i="277"/>
  <c r="M198" i="277"/>
  <c r="L198" i="277"/>
  <c r="M197" i="277"/>
  <c r="L197" i="277"/>
  <c r="M196" i="277"/>
  <c r="L196" i="277"/>
  <c r="M195" i="277"/>
  <c r="L195" i="277"/>
  <c r="M194" i="277"/>
  <c r="L194" i="277"/>
  <c r="M193" i="277"/>
  <c r="L193" i="277"/>
  <c r="M192" i="277"/>
  <c r="L192" i="277"/>
  <c r="M191" i="277"/>
  <c r="M190" i="277"/>
  <c r="L190" i="277"/>
  <c r="M189" i="277"/>
  <c r="L189" i="277"/>
  <c r="M188" i="277"/>
  <c r="L188" i="277"/>
  <c r="M187" i="277"/>
  <c r="L187" i="277"/>
  <c r="M186" i="277"/>
  <c r="L186" i="277"/>
  <c r="M185" i="277"/>
  <c r="L185" i="277"/>
  <c r="M182" i="277"/>
  <c r="L182" i="277"/>
  <c r="K182" i="277"/>
  <c r="J182" i="277"/>
  <c r="I182" i="277"/>
  <c r="H182" i="277"/>
  <c r="G182" i="277"/>
  <c r="E182" i="277"/>
  <c r="M181" i="277"/>
  <c r="L181" i="277"/>
  <c r="M180" i="277"/>
  <c r="L180" i="277"/>
  <c r="M179" i="277"/>
  <c r="L179" i="277"/>
  <c r="M178" i="277"/>
  <c r="L178" i="277"/>
  <c r="M177" i="277"/>
  <c r="L177" i="277"/>
  <c r="M176" i="277"/>
  <c r="L176" i="277"/>
  <c r="M175" i="277"/>
  <c r="L175" i="277"/>
  <c r="M174" i="277"/>
  <c r="L174" i="277"/>
  <c r="M173" i="277"/>
  <c r="L173" i="277"/>
  <c r="M172" i="277"/>
  <c r="L172" i="277"/>
  <c r="M171" i="277"/>
  <c r="L171" i="277"/>
  <c r="M168" i="277"/>
  <c r="L168" i="277"/>
  <c r="K168" i="277"/>
  <c r="J168" i="277"/>
  <c r="I168" i="277"/>
  <c r="H168" i="277"/>
  <c r="G168" i="277"/>
  <c r="F168" i="277"/>
  <c r="E168" i="277"/>
  <c r="M167" i="277"/>
  <c r="L167" i="277"/>
  <c r="M166" i="277"/>
  <c r="L166" i="277"/>
  <c r="M163" i="277"/>
  <c r="L163" i="277"/>
  <c r="K163" i="277"/>
  <c r="J163" i="277"/>
  <c r="I163" i="277"/>
  <c r="H163" i="277"/>
  <c r="G163" i="277"/>
  <c r="E163" i="277"/>
  <c r="M162" i="277"/>
  <c r="L162" i="277"/>
  <c r="M161" i="277"/>
  <c r="L161" i="277"/>
  <c r="M158" i="277"/>
  <c r="L158" i="277"/>
  <c r="K158" i="277"/>
  <c r="J158" i="277"/>
  <c r="I158" i="277"/>
  <c r="H158" i="277"/>
  <c r="G158" i="277"/>
  <c r="F158" i="277"/>
  <c r="E158" i="277"/>
  <c r="M157" i="277"/>
  <c r="L157" i="277"/>
  <c r="M156" i="277"/>
  <c r="L156" i="277"/>
  <c r="M155" i="277"/>
  <c r="L155" i="277"/>
  <c r="M154" i="277"/>
  <c r="L154" i="277"/>
  <c r="L151" i="277"/>
  <c r="K151" i="277"/>
  <c r="J151" i="277"/>
  <c r="I151" i="277"/>
  <c r="H151" i="277"/>
  <c r="G151" i="277"/>
  <c r="F151" i="277"/>
  <c r="E151" i="277"/>
  <c r="M150" i="277"/>
  <c r="L150" i="277"/>
  <c r="M147" i="277"/>
  <c r="L147" i="277"/>
  <c r="K147" i="277"/>
  <c r="J147" i="277"/>
  <c r="I147" i="277"/>
  <c r="H147" i="277"/>
  <c r="G147" i="277"/>
  <c r="F147" i="277"/>
  <c r="E147" i="277"/>
  <c r="M146" i="277"/>
  <c r="L146" i="277"/>
  <c r="M143" i="277"/>
  <c r="L143" i="277"/>
  <c r="K143" i="277"/>
  <c r="J143" i="277"/>
  <c r="I143" i="277"/>
  <c r="H143" i="277"/>
  <c r="G143" i="277"/>
  <c r="F143" i="277"/>
  <c r="E143" i="277"/>
  <c r="M142" i="277"/>
  <c r="L142" i="277"/>
  <c r="M141" i="277"/>
  <c r="L141" i="277"/>
  <c r="M140" i="277"/>
  <c r="L140" i="277"/>
  <c r="M137" i="277"/>
  <c r="L137" i="277"/>
  <c r="K137" i="277"/>
  <c r="J137" i="277"/>
  <c r="I137" i="277"/>
  <c r="H137" i="277"/>
  <c r="G137" i="277"/>
  <c r="F137" i="277"/>
  <c r="E137" i="277"/>
  <c r="M136" i="277"/>
  <c r="L136" i="277"/>
  <c r="M135" i="277"/>
  <c r="L135" i="277"/>
  <c r="M134" i="277"/>
  <c r="L134" i="277"/>
  <c r="M133" i="277"/>
  <c r="M132" i="277"/>
  <c r="L132" i="277"/>
  <c r="M129" i="277"/>
  <c r="L129" i="277"/>
  <c r="K129" i="277"/>
  <c r="J129" i="277"/>
  <c r="I129" i="277"/>
  <c r="H129" i="277"/>
  <c r="G129" i="277"/>
  <c r="F129" i="277"/>
  <c r="E129" i="277"/>
  <c r="M128" i="277"/>
  <c r="L128" i="277"/>
  <c r="M127" i="277"/>
  <c r="L127" i="277"/>
  <c r="M124" i="277"/>
  <c r="L124" i="277"/>
  <c r="K124" i="277"/>
  <c r="J124" i="277"/>
  <c r="I124" i="277"/>
  <c r="H124" i="277"/>
  <c r="G124" i="277"/>
  <c r="F124" i="277"/>
  <c r="E124" i="277"/>
  <c r="M123" i="277"/>
  <c r="L123" i="277"/>
  <c r="M122" i="277"/>
  <c r="M121" i="277"/>
  <c r="L121" i="277"/>
  <c r="M120" i="277"/>
  <c r="L120" i="277"/>
  <c r="M119" i="277"/>
  <c r="M118" i="277"/>
  <c r="L118" i="277"/>
  <c r="M117" i="277"/>
  <c r="L117" i="277"/>
  <c r="M114" i="277"/>
  <c r="L114" i="277"/>
  <c r="K114" i="277"/>
  <c r="J114" i="277"/>
  <c r="I114" i="277"/>
  <c r="H114" i="277"/>
  <c r="G114" i="277"/>
  <c r="E114" i="277"/>
  <c r="M113" i="277"/>
  <c r="L113" i="277"/>
  <c r="M110" i="277"/>
  <c r="L110" i="277"/>
  <c r="K110" i="277"/>
  <c r="J110" i="277"/>
  <c r="I110" i="277"/>
  <c r="H110" i="277"/>
  <c r="G110" i="277"/>
  <c r="E110" i="277"/>
  <c r="M109" i="277"/>
  <c r="L109" i="277"/>
  <c r="M105" i="277"/>
  <c r="L105" i="277"/>
  <c r="K105" i="277"/>
  <c r="J105" i="277"/>
  <c r="I105" i="277"/>
  <c r="H105" i="277"/>
  <c r="G105" i="277"/>
  <c r="F105" i="277"/>
  <c r="E105" i="277"/>
  <c r="L104" i="277"/>
  <c r="M103" i="277"/>
  <c r="L103" i="277"/>
  <c r="M102" i="277"/>
  <c r="L102" i="277"/>
  <c r="M99" i="277"/>
  <c r="L99" i="277"/>
  <c r="K99" i="277"/>
  <c r="J99" i="277"/>
  <c r="I99" i="277"/>
  <c r="H99" i="277"/>
  <c r="G99" i="277"/>
  <c r="F99" i="277"/>
  <c r="E99" i="277"/>
  <c r="M98" i="277"/>
  <c r="L98" i="277"/>
  <c r="M97" i="277"/>
  <c r="L97" i="277"/>
  <c r="M94" i="277"/>
  <c r="L94" i="277"/>
  <c r="K94" i="277"/>
  <c r="J94" i="277"/>
  <c r="I94" i="277"/>
  <c r="H94" i="277"/>
  <c r="G94" i="277"/>
  <c r="F94" i="277"/>
  <c r="E94" i="277"/>
  <c r="M93" i="277"/>
  <c r="L93" i="277"/>
  <c r="M92" i="277"/>
  <c r="L92" i="277"/>
  <c r="M89" i="277"/>
  <c r="L89" i="277"/>
  <c r="K89" i="277"/>
  <c r="J89" i="277"/>
  <c r="I89" i="277"/>
  <c r="H89" i="277"/>
  <c r="G89" i="277"/>
  <c r="E89" i="277"/>
  <c r="M88" i="277"/>
  <c r="L88" i="277"/>
  <c r="M87" i="277"/>
  <c r="L87" i="277"/>
  <c r="M86" i="277"/>
  <c r="L86" i="277"/>
  <c r="M85" i="277"/>
  <c r="L85" i="277"/>
  <c r="M84" i="277"/>
  <c r="L84" i="277"/>
  <c r="M83" i="277"/>
  <c r="L83" i="277"/>
  <c r="M82" i="277"/>
  <c r="L82" i="277"/>
  <c r="M81" i="277"/>
  <c r="L81" i="277"/>
  <c r="M80" i="277"/>
  <c r="L80" i="277"/>
  <c r="M79" i="277"/>
  <c r="L79" i="277"/>
  <c r="M78" i="277"/>
  <c r="L78" i="277"/>
  <c r="M77" i="277"/>
  <c r="L77" i="277"/>
  <c r="M74" i="277"/>
  <c r="L74" i="277"/>
  <c r="K74" i="277"/>
  <c r="J74" i="277"/>
  <c r="I74" i="277"/>
  <c r="H74" i="277"/>
  <c r="G74" i="277"/>
  <c r="F74" i="277"/>
  <c r="E74" i="277"/>
  <c r="M73" i="277"/>
  <c r="L73" i="277"/>
  <c r="M72" i="277"/>
  <c r="L72" i="277"/>
  <c r="M71" i="277"/>
  <c r="L71" i="277"/>
  <c r="M70" i="277"/>
  <c r="L70" i="277"/>
  <c r="M69" i="277"/>
  <c r="L69" i="277"/>
  <c r="M68" i="277"/>
  <c r="L68" i="277"/>
  <c r="M67" i="277"/>
  <c r="L67" i="277"/>
  <c r="M66" i="277"/>
  <c r="L66" i="277"/>
  <c r="M65" i="277"/>
  <c r="L65" i="277"/>
  <c r="M64" i="277"/>
  <c r="L64" i="277"/>
  <c r="M63" i="277"/>
  <c r="L63" i="277"/>
  <c r="M60" i="277"/>
  <c r="L60" i="277"/>
  <c r="K60" i="277"/>
  <c r="J60" i="277"/>
  <c r="I60" i="277"/>
  <c r="H60" i="277"/>
  <c r="G60" i="277"/>
  <c r="F60" i="277"/>
  <c r="E60" i="277"/>
  <c r="M59" i="277"/>
  <c r="L59" i="277"/>
  <c r="M58" i="277"/>
  <c r="L58" i="277"/>
  <c r="M57" i="277"/>
  <c r="L57" i="277"/>
  <c r="M54" i="277"/>
  <c r="L54" i="277"/>
  <c r="K54" i="277"/>
  <c r="J54" i="277"/>
  <c r="I54" i="277"/>
  <c r="H54" i="277"/>
  <c r="G54" i="277"/>
  <c r="F54" i="277"/>
  <c r="E54" i="277"/>
  <c r="M53" i="277"/>
  <c r="L53" i="277"/>
  <c r="M50" i="277"/>
  <c r="L50" i="277"/>
  <c r="K50" i="277"/>
  <c r="J50" i="277"/>
  <c r="I50" i="277"/>
  <c r="H50" i="277"/>
  <c r="G50" i="277"/>
  <c r="F50" i="277"/>
  <c r="E50" i="277"/>
  <c r="M49" i="277"/>
  <c r="L49" i="277"/>
  <c r="M48" i="277"/>
  <c r="L48" i="277"/>
  <c r="M45" i="277"/>
  <c r="L45" i="277"/>
  <c r="K45" i="277"/>
  <c r="J45" i="277"/>
  <c r="I45" i="277"/>
  <c r="H45" i="277"/>
  <c r="F45" i="277"/>
  <c r="E45" i="277"/>
  <c r="M44" i="277"/>
  <c r="L44" i="277"/>
  <c r="M41" i="277"/>
  <c r="L41" i="277"/>
  <c r="K41" i="277"/>
  <c r="J41" i="277"/>
  <c r="I41" i="277"/>
  <c r="H41" i="277"/>
  <c r="G41" i="277"/>
  <c r="E41" i="277"/>
  <c r="M40" i="277"/>
  <c r="L40" i="277"/>
  <c r="M39" i="277"/>
  <c r="L39" i="277"/>
  <c r="M38" i="277"/>
  <c r="L38" i="277"/>
  <c r="M37" i="277"/>
  <c r="L37" i="277"/>
  <c r="M36" i="277"/>
  <c r="L36" i="277"/>
  <c r="M34" i="277"/>
  <c r="L34" i="277"/>
  <c r="M33" i="277"/>
  <c r="L33" i="277"/>
  <c r="M32" i="277"/>
  <c r="L32" i="277"/>
  <c r="M29" i="277"/>
  <c r="L29" i="277"/>
  <c r="K29" i="277"/>
  <c r="J29" i="277"/>
  <c r="I29" i="277"/>
  <c r="H29" i="277"/>
  <c r="G29" i="277"/>
  <c r="F29" i="277"/>
  <c r="E29" i="277"/>
  <c r="M28" i="277"/>
  <c r="L28" i="277"/>
  <c r="M25" i="277"/>
  <c r="L25" i="277"/>
  <c r="K25" i="277"/>
  <c r="J25" i="277"/>
  <c r="I25" i="277"/>
  <c r="H25" i="277"/>
  <c r="G25" i="277"/>
  <c r="E25" i="277"/>
  <c r="M24" i="277"/>
  <c r="L24" i="277"/>
  <c r="M23" i="277"/>
  <c r="L23" i="277"/>
  <c r="M22" i="277"/>
  <c r="L22" i="277"/>
  <c r="M19" i="277"/>
  <c r="L19" i="277"/>
  <c r="K19" i="277"/>
  <c r="J19" i="277"/>
  <c r="I19" i="277"/>
  <c r="H19" i="277"/>
  <c r="G19" i="277"/>
  <c r="F19" i="277"/>
  <c r="E19" i="277"/>
  <c r="M18" i="277"/>
  <c r="L18" i="277"/>
  <c r="M17" i="277"/>
  <c r="M16" i="277"/>
  <c r="L16" i="277"/>
  <c r="M15" i="277"/>
  <c r="L15" i="277"/>
  <c r="G19" i="276"/>
  <c r="N17" i="276"/>
  <c r="M17" i="276"/>
  <c r="L17" i="276"/>
  <c r="K17" i="276"/>
  <c r="J17" i="276"/>
  <c r="I17" i="276"/>
  <c r="H17" i="276"/>
  <c r="G17" i="276"/>
  <c r="F17" i="276"/>
  <c r="M18" i="275"/>
  <c r="L18" i="275"/>
  <c r="K18" i="275"/>
  <c r="J18" i="275"/>
  <c r="I18" i="275"/>
  <c r="H18" i="275"/>
  <c r="G18" i="275"/>
  <c r="F18" i="275"/>
  <c r="E18" i="275"/>
  <c r="M16" i="275"/>
  <c r="L16" i="275"/>
  <c r="K16" i="275"/>
  <c r="J16" i="275"/>
  <c r="I16" i="275"/>
  <c r="H16" i="275"/>
  <c r="G16" i="275"/>
  <c r="F16" i="275"/>
  <c r="E16" i="275"/>
  <c r="M15" i="275"/>
  <c r="L15" i="275"/>
  <c r="M25" i="274"/>
  <c r="L25" i="274"/>
  <c r="K25" i="274"/>
  <c r="J25" i="274"/>
  <c r="I25" i="274"/>
  <c r="H25" i="274"/>
  <c r="G25" i="274"/>
  <c r="F25" i="274"/>
  <c r="E25" i="274"/>
  <c r="D25" i="274"/>
  <c r="L23" i="274"/>
  <c r="M22" i="274"/>
  <c r="L22" i="274"/>
  <c r="M19" i="274"/>
  <c r="L19" i="274"/>
  <c r="K19" i="274"/>
  <c r="J19" i="274"/>
  <c r="I19" i="274"/>
  <c r="H19" i="274"/>
  <c r="G19" i="274"/>
  <c r="F19" i="274"/>
  <c r="E19" i="274"/>
  <c r="M18" i="274"/>
  <c r="L18" i="274"/>
  <c r="M15" i="274"/>
  <c r="L15" i="274"/>
  <c r="K15" i="274"/>
  <c r="J15" i="274"/>
  <c r="I15" i="274"/>
  <c r="H15" i="274"/>
  <c r="G15" i="274"/>
  <c r="F15" i="274"/>
  <c r="E15" i="274"/>
  <c r="M14" i="274"/>
  <c r="L14" i="274"/>
  <c r="M55" i="273"/>
  <c r="L55" i="273"/>
  <c r="J55" i="273"/>
  <c r="I55" i="273"/>
  <c r="H55" i="273"/>
  <c r="G55" i="273"/>
  <c r="E55" i="273"/>
  <c r="D55" i="273"/>
  <c r="M52" i="273"/>
  <c r="L52" i="273"/>
  <c r="J52" i="273"/>
  <c r="I52" i="273"/>
  <c r="H52" i="273"/>
  <c r="G52" i="273"/>
  <c r="E52" i="273"/>
  <c r="M51" i="273"/>
  <c r="L51" i="273"/>
  <c r="M48" i="273"/>
  <c r="L48" i="273"/>
  <c r="J48" i="273"/>
  <c r="I48" i="273"/>
  <c r="H48" i="273"/>
  <c r="G48" i="273"/>
  <c r="E48" i="273"/>
  <c r="M47" i="273"/>
  <c r="L47" i="273"/>
  <c r="M44" i="273"/>
  <c r="L44" i="273"/>
  <c r="J44" i="273"/>
  <c r="I44" i="273"/>
  <c r="H44" i="273"/>
  <c r="G44" i="273"/>
  <c r="E44" i="273"/>
  <c r="M43" i="273"/>
  <c r="L43" i="273"/>
  <c r="M42" i="273"/>
  <c r="L42" i="273"/>
  <c r="M39" i="273"/>
  <c r="L39" i="273"/>
  <c r="J39" i="273"/>
  <c r="I39" i="273"/>
  <c r="H39" i="273"/>
  <c r="G39" i="273"/>
  <c r="E39" i="273"/>
  <c r="M38" i="273"/>
  <c r="L38" i="273"/>
  <c r="M35" i="273"/>
  <c r="L35" i="273"/>
  <c r="J35" i="273"/>
  <c r="I35" i="273"/>
  <c r="H35" i="273"/>
  <c r="G35" i="273"/>
  <c r="E35" i="273"/>
  <c r="M34" i="273"/>
  <c r="L34" i="273"/>
  <c r="M31" i="273"/>
  <c r="L31" i="273"/>
  <c r="J31" i="273"/>
  <c r="I31" i="273"/>
  <c r="H31" i="273"/>
  <c r="G31" i="273"/>
  <c r="E31" i="273"/>
  <c r="M30" i="273"/>
  <c r="L30" i="273"/>
  <c r="M23" i="273"/>
  <c r="L23" i="273"/>
  <c r="J23" i="273"/>
  <c r="I23" i="273"/>
  <c r="H23" i="273"/>
  <c r="G23" i="273"/>
  <c r="E23" i="273"/>
  <c r="M22" i="273"/>
  <c r="L22" i="273"/>
  <c r="M19" i="273"/>
  <c r="L19" i="273"/>
  <c r="J19" i="273"/>
  <c r="I19" i="273"/>
  <c r="H19" i="273"/>
  <c r="G19" i="273"/>
  <c r="E19" i="273"/>
  <c r="L18" i="273"/>
  <c r="M15" i="273"/>
  <c r="L15" i="273"/>
  <c r="J15" i="273"/>
  <c r="I15" i="273"/>
  <c r="H15" i="273"/>
  <c r="G15" i="273"/>
  <c r="E15" i="273"/>
  <c r="M14" i="273"/>
  <c r="L14" i="273"/>
  <c r="O35" i="272"/>
  <c r="N35" i="272"/>
  <c r="M35" i="272"/>
  <c r="L35" i="272"/>
  <c r="K35" i="272"/>
  <c r="J35" i="272"/>
  <c r="I35" i="272"/>
  <c r="H35" i="272"/>
  <c r="G35" i="272"/>
  <c r="O34" i="272"/>
  <c r="N34" i="272"/>
  <c r="M34" i="272"/>
  <c r="L34" i="272"/>
  <c r="K34" i="272"/>
  <c r="J34" i="272"/>
  <c r="I34" i="272"/>
  <c r="H34" i="272"/>
  <c r="G34" i="272"/>
  <c r="N33" i="272"/>
  <c r="N32" i="272"/>
  <c r="N31" i="272"/>
  <c r="N30" i="272"/>
  <c r="N29" i="272"/>
  <c r="N28" i="272"/>
  <c r="N27" i="272"/>
  <c r="N26" i="272"/>
  <c r="N25" i="272"/>
  <c r="N24" i="272"/>
  <c r="N23" i="272"/>
  <c r="N22" i="272"/>
  <c r="N21" i="272"/>
  <c r="N20" i="272"/>
  <c r="N19" i="272"/>
  <c r="N18" i="272"/>
  <c r="N17" i="272"/>
  <c r="N16" i="272"/>
  <c r="N15" i="272"/>
  <c r="O135" i="271"/>
  <c r="N135" i="271"/>
  <c r="M135" i="271"/>
  <c r="L135" i="271"/>
  <c r="K135" i="271"/>
  <c r="J135" i="271"/>
  <c r="I135" i="271"/>
  <c r="G135" i="271"/>
  <c r="C135" i="271"/>
  <c r="O133" i="271"/>
  <c r="N133" i="271"/>
  <c r="M133" i="271"/>
  <c r="L133" i="271"/>
  <c r="K133" i="271"/>
  <c r="J133" i="271"/>
  <c r="I133" i="271"/>
  <c r="G133" i="271"/>
  <c r="O132" i="271"/>
  <c r="N132" i="271"/>
  <c r="O131" i="271"/>
  <c r="N131" i="271"/>
  <c r="O130" i="271"/>
  <c r="N130" i="271"/>
  <c r="O129" i="271"/>
  <c r="N129" i="271"/>
  <c r="O128" i="271"/>
  <c r="N128" i="271"/>
  <c r="O127" i="271"/>
  <c r="N127" i="271"/>
  <c r="O125" i="271"/>
  <c r="N125" i="271"/>
  <c r="O124" i="271"/>
  <c r="N124" i="271"/>
  <c r="O123" i="271"/>
  <c r="N123" i="271"/>
  <c r="O122" i="271"/>
  <c r="N122" i="271"/>
  <c r="O121" i="271"/>
  <c r="N121" i="271"/>
  <c r="O120" i="271"/>
  <c r="N120" i="271"/>
  <c r="O119" i="271"/>
  <c r="N119" i="271"/>
  <c r="O118" i="271"/>
  <c r="N118" i="271"/>
  <c r="O117" i="271"/>
  <c r="N117" i="271"/>
  <c r="O116" i="271"/>
  <c r="N116" i="271"/>
  <c r="O115" i="271"/>
  <c r="N115" i="271"/>
  <c r="O114" i="271"/>
  <c r="N114" i="271"/>
  <c r="O113" i="271"/>
  <c r="N113" i="271"/>
  <c r="O112" i="271"/>
  <c r="N112" i="271"/>
  <c r="O111" i="271"/>
  <c r="N111" i="271"/>
  <c r="O110" i="271"/>
  <c r="N110" i="271"/>
  <c r="O109" i="271"/>
  <c r="N109" i="271"/>
  <c r="O108" i="271"/>
  <c r="N108" i="271"/>
  <c r="O107" i="271"/>
  <c r="N107" i="271"/>
  <c r="O106" i="271"/>
  <c r="N106" i="271"/>
  <c r="O105" i="271"/>
  <c r="N105" i="271"/>
  <c r="O104" i="271"/>
  <c r="N104" i="271"/>
  <c r="O103" i="271"/>
  <c r="N103" i="271"/>
  <c r="O102" i="271"/>
  <c r="N102" i="271"/>
  <c r="O101" i="271"/>
  <c r="N101" i="271"/>
  <c r="O100" i="271"/>
  <c r="N100" i="271"/>
  <c r="O99" i="271"/>
  <c r="N99" i="271"/>
  <c r="O95" i="271"/>
  <c r="N95" i="271"/>
  <c r="M95" i="271"/>
  <c r="L95" i="271"/>
  <c r="K95" i="271"/>
  <c r="J95" i="271"/>
  <c r="I95" i="271"/>
  <c r="H95" i="271"/>
  <c r="G95" i="271"/>
  <c r="O94" i="271"/>
  <c r="N94" i="271"/>
  <c r="O91" i="271"/>
  <c r="N91" i="271"/>
  <c r="M91" i="271"/>
  <c r="L91" i="271"/>
  <c r="K91" i="271"/>
  <c r="J91" i="271"/>
  <c r="I91" i="271"/>
  <c r="H91" i="271"/>
  <c r="G91" i="271"/>
  <c r="O90" i="271"/>
  <c r="N90" i="271"/>
  <c r="O89" i="271"/>
  <c r="N89" i="271"/>
  <c r="O88" i="271"/>
  <c r="N88" i="271"/>
  <c r="O87" i="271"/>
  <c r="N87" i="271"/>
  <c r="O86" i="271"/>
  <c r="N86" i="271"/>
  <c r="O85" i="271"/>
  <c r="N85" i="271"/>
  <c r="O83" i="271"/>
  <c r="N83" i="271"/>
  <c r="M83" i="271"/>
  <c r="L83" i="271"/>
  <c r="K83" i="271"/>
  <c r="J83" i="271"/>
  <c r="I83" i="271"/>
  <c r="H83" i="271"/>
  <c r="G83" i="271"/>
  <c r="O82" i="271"/>
  <c r="O75" i="271"/>
  <c r="N75" i="271"/>
  <c r="M75" i="271"/>
  <c r="L75" i="271"/>
  <c r="K75" i="271"/>
  <c r="J75" i="271"/>
  <c r="I75" i="271"/>
  <c r="H75" i="271"/>
  <c r="G75" i="271"/>
  <c r="O74" i="271"/>
  <c r="N74" i="271"/>
  <c r="O73" i="271"/>
  <c r="N73" i="271"/>
  <c r="O70" i="271"/>
  <c r="N70" i="271"/>
  <c r="M70" i="271"/>
  <c r="L70" i="271"/>
  <c r="K70" i="271"/>
  <c r="J70" i="271"/>
  <c r="I70" i="271"/>
  <c r="H70" i="271"/>
  <c r="G70" i="271"/>
  <c r="O69" i="271"/>
  <c r="N69" i="271"/>
  <c r="O66" i="271"/>
  <c r="N66" i="271"/>
  <c r="M66" i="271"/>
  <c r="L66" i="271"/>
  <c r="K66" i="271"/>
  <c r="J66" i="271"/>
  <c r="I66" i="271"/>
  <c r="H66" i="271"/>
  <c r="G66" i="271"/>
  <c r="O65" i="271"/>
  <c r="N65" i="271"/>
  <c r="O64" i="271"/>
  <c r="N64" i="271"/>
  <c r="O63" i="271"/>
  <c r="N63" i="271"/>
  <c r="O62" i="271"/>
  <c r="N62" i="271"/>
  <c r="O59" i="271"/>
  <c r="N59" i="271"/>
  <c r="M59" i="271"/>
  <c r="L59" i="271"/>
  <c r="K59" i="271"/>
  <c r="J59" i="271"/>
  <c r="I59" i="271"/>
  <c r="H59" i="271"/>
  <c r="G59" i="271"/>
  <c r="O58" i="271"/>
  <c r="N58" i="271"/>
  <c r="O57" i="271"/>
  <c r="N57" i="271"/>
  <c r="O56" i="271"/>
  <c r="N56" i="271"/>
  <c r="O55" i="271"/>
  <c r="N55" i="271"/>
  <c r="O54" i="271"/>
  <c r="N54" i="271"/>
  <c r="O53" i="271"/>
  <c r="N53" i="271"/>
  <c r="O52" i="271"/>
  <c r="N52" i="271"/>
  <c r="O49" i="271"/>
  <c r="N49" i="271"/>
  <c r="M49" i="271"/>
  <c r="L49" i="271"/>
  <c r="K49" i="271"/>
  <c r="J49" i="271"/>
  <c r="I49" i="271"/>
  <c r="H49" i="271"/>
  <c r="G49" i="271"/>
  <c r="O48" i="271"/>
  <c r="O47" i="271"/>
  <c r="N47" i="271"/>
  <c r="O44" i="271"/>
  <c r="N44" i="271"/>
  <c r="M44" i="271"/>
  <c r="L44" i="271"/>
  <c r="K44" i="271"/>
  <c r="J44" i="271"/>
  <c r="I44" i="271"/>
  <c r="H44" i="271"/>
  <c r="G44" i="271"/>
  <c r="O43" i="271"/>
  <c r="N43" i="271"/>
  <c r="O42" i="271"/>
  <c r="O39" i="271"/>
  <c r="N39" i="271"/>
  <c r="M39" i="271"/>
  <c r="L39" i="271"/>
  <c r="K39" i="271"/>
  <c r="J39" i="271"/>
  <c r="I39" i="271"/>
  <c r="H39" i="271"/>
  <c r="G39" i="271"/>
  <c r="O38" i="271"/>
  <c r="N38" i="271"/>
  <c r="O35" i="271"/>
  <c r="N35" i="271"/>
  <c r="M35" i="271"/>
  <c r="L35" i="271"/>
  <c r="K35" i="271"/>
  <c r="J35" i="271"/>
  <c r="I35" i="271"/>
  <c r="H35" i="271"/>
  <c r="G35" i="271"/>
  <c r="O34" i="271"/>
  <c r="N34" i="271"/>
  <c r="O33" i="271"/>
  <c r="N33" i="271"/>
  <c r="O30" i="271"/>
  <c r="N30" i="271"/>
  <c r="M30" i="271"/>
  <c r="L30" i="271"/>
  <c r="K30" i="271"/>
  <c r="J30" i="271"/>
  <c r="I30" i="271"/>
  <c r="H30" i="271"/>
  <c r="G30" i="271"/>
  <c r="O29" i="271"/>
  <c r="O28" i="271"/>
  <c r="N28" i="271"/>
  <c r="O25" i="271"/>
  <c r="N25" i="271"/>
  <c r="M25" i="271"/>
  <c r="L25" i="271"/>
  <c r="K25" i="271"/>
  <c r="J25" i="271"/>
  <c r="I25" i="271"/>
  <c r="G25" i="271"/>
  <c r="O24" i="271"/>
  <c r="N24" i="271"/>
  <c r="O20" i="271"/>
  <c r="N20" i="271"/>
  <c r="M20" i="271"/>
  <c r="L20" i="271"/>
  <c r="K20" i="271"/>
  <c r="J20" i="271"/>
  <c r="I20" i="271"/>
  <c r="H20" i="271"/>
  <c r="G20" i="271"/>
  <c r="O19" i="271"/>
  <c r="N19" i="271"/>
  <c r="O16" i="271"/>
  <c r="N16" i="271"/>
  <c r="M16" i="271"/>
  <c r="L16" i="271"/>
  <c r="K16" i="271"/>
  <c r="J16" i="271"/>
  <c r="I16" i="271"/>
  <c r="G16" i="271"/>
  <c r="O15" i="271"/>
  <c r="N15" i="271"/>
  <c r="O14" i="271"/>
  <c r="N226" i="270"/>
  <c r="M226" i="270"/>
  <c r="L226" i="270"/>
  <c r="K226" i="270"/>
  <c r="J226" i="270"/>
  <c r="I226" i="270"/>
  <c r="H226" i="270"/>
  <c r="F226" i="270"/>
  <c r="N224" i="270"/>
  <c r="M224" i="270"/>
  <c r="L224" i="270"/>
  <c r="K224" i="270"/>
  <c r="J224" i="270"/>
  <c r="I224" i="270"/>
  <c r="H224" i="270"/>
  <c r="F224" i="270"/>
  <c r="N219" i="270"/>
  <c r="M219" i="270"/>
  <c r="N218" i="270"/>
  <c r="M218" i="270"/>
  <c r="N217" i="270"/>
  <c r="M217" i="270"/>
  <c r="N216" i="270"/>
  <c r="M216" i="270"/>
  <c r="N215" i="270"/>
  <c r="M215" i="270"/>
  <c r="N214" i="270"/>
  <c r="M214" i="270"/>
  <c r="N213" i="270"/>
  <c r="M213" i="270"/>
  <c r="N212" i="270"/>
  <c r="M212" i="270"/>
  <c r="N211" i="270"/>
  <c r="M211" i="270"/>
  <c r="N210" i="270"/>
  <c r="M210" i="270"/>
  <c r="N209" i="270"/>
  <c r="M209" i="270"/>
  <c r="N208" i="270"/>
  <c r="M208" i="270"/>
  <c r="N207" i="270"/>
  <c r="M207" i="270"/>
  <c r="N206" i="270"/>
  <c r="M206" i="270"/>
  <c r="N205" i="270"/>
  <c r="M205" i="270"/>
  <c r="N204" i="270"/>
  <c r="M204" i="270"/>
  <c r="N203" i="270"/>
  <c r="M203" i="270"/>
  <c r="N202" i="270"/>
  <c r="M202" i="270"/>
  <c r="N201" i="270"/>
  <c r="M201" i="270"/>
  <c r="N200" i="270"/>
  <c r="N199" i="270"/>
  <c r="M199" i="270"/>
  <c r="N198" i="270"/>
  <c r="M198" i="270"/>
  <c r="N197" i="270"/>
  <c r="M197" i="270"/>
  <c r="N196" i="270"/>
  <c r="M196" i="270"/>
  <c r="N195" i="270"/>
  <c r="M195" i="270"/>
  <c r="N194" i="270"/>
  <c r="M194" i="270"/>
  <c r="N193" i="270"/>
  <c r="M193" i="270"/>
  <c r="N192" i="270"/>
  <c r="N191" i="270"/>
  <c r="M191" i="270"/>
  <c r="N190" i="270"/>
  <c r="M190" i="270"/>
  <c r="N189" i="270"/>
  <c r="M189" i="270"/>
  <c r="N188" i="270"/>
  <c r="M188" i="270"/>
  <c r="N187" i="270"/>
  <c r="M187" i="270"/>
  <c r="N186" i="270"/>
  <c r="M186" i="270"/>
  <c r="N183" i="270"/>
  <c r="M183" i="270"/>
  <c r="L183" i="270"/>
  <c r="K183" i="270"/>
  <c r="J183" i="270"/>
  <c r="I183" i="270"/>
  <c r="H183" i="270"/>
  <c r="F183" i="270"/>
  <c r="N182" i="270"/>
  <c r="M182" i="270"/>
  <c r="N181" i="270"/>
  <c r="M181" i="270"/>
  <c r="N180" i="270"/>
  <c r="M180" i="270"/>
  <c r="N179" i="270"/>
  <c r="M179" i="270"/>
  <c r="N178" i="270"/>
  <c r="M178" i="270"/>
  <c r="N177" i="270"/>
  <c r="M177" i="270"/>
  <c r="N176" i="270"/>
  <c r="M176" i="270"/>
  <c r="N175" i="270"/>
  <c r="M175" i="270"/>
  <c r="N174" i="270"/>
  <c r="M174" i="270"/>
  <c r="N173" i="270"/>
  <c r="M173" i="270"/>
  <c r="N172" i="270"/>
  <c r="M172" i="270"/>
  <c r="N169" i="270"/>
  <c r="M169" i="270"/>
  <c r="L169" i="270"/>
  <c r="K169" i="270"/>
  <c r="J169" i="270"/>
  <c r="I169" i="270"/>
  <c r="H169" i="270"/>
  <c r="G169" i="270"/>
  <c r="F169" i="270"/>
  <c r="N168" i="270"/>
  <c r="M168" i="270"/>
  <c r="N167" i="270"/>
  <c r="M167" i="270"/>
  <c r="N164" i="270"/>
  <c r="M164" i="270"/>
  <c r="L164" i="270"/>
  <c r="K164" i="270"/>
  <c r="J164" i="270"/>
  <c r="I164" i="270"/>
  <c r="H164" i="270"/>
  <c r="F164" i="270"/>
  <c r="N163" i="270"/>
  <c r="M163" i="270"/>
  <c r="N162" i="270"/>
  <c r="M162" i="270"/>
  <c r="N159" i="270"/>
  <c r="M159" i="270"/>
  <c r="L159" i="270"/>
  <c r="K159" i="270"/>
  <c r="J159" i="270"/>
  <c r="I159" i="270"/>
  <c r="H159" i="270"/>
  <c r="G159" i="270"/>
  <c r="F159" i="270"/>
  <c r="N158" i="270"/>
  <c r="M158" i="270"/>
  <c r="N157" i="270"/>
  <c r="M157" i="270"/>
  <c r="N156" i="270"/>
  <c r="M156" i="270"/>
  <c r="N155" i="270"/>
  <c r="M155" i="270"/>
  <c r="M152" i="270"/>
  <c r="L152" i="270"/>
  <c r="K152" i="270"/>
  <c r="J152" i="270"/>
  <c r="I152" i="270"/>
  <c r="H152" i="270"/>
  <c r="G152" i="270"/>
  <c r="F152" i="270"/>
  <c r="N151" i="270"/>
  <c r="M151" i="270"/>
  <c r="N148" i="270"/>
  <c r="M148" i="270"/>
  <c r="L148" i="270"/>
  <c r="K148" i="270"/>
  <c r="J148" i="270"/>
  <c r="I148" i="270"/>
  <c r="H148" i="270"/>
  <c r="G148" i="270"/>
  <c r="F148" i="270"/>
  <c r="N147" i="270"/>
  <c r="M147" i="270"/>
  <c r="N144" i="270"/>
  <c r="M144" i="270"/>
  <c r="L144" i="270"/>
  <c r="K144" i="270"/>
  <c r="J144" i="270"/>
  <c r="I144" i="270"/>
  <c r="H144" i="270"/>
  <c r="G144" i="270"/>
  <c r="F144" i="270"/>
  <c r="N143" i="270"/>
  <c r="M143" i="270"/>
  <c r="N142" i="270"/>
  <c r="M142" i="270"/>
  <c r="N141" i="270"/>
  <c r="M141" i="270"/>
  <c r="N138" i="270"/>
  <c r="M138" i="270"/>
  <c r="L138" i="270"/>
  <c r="K138" i="270"/>
  <c r="J138" i="270"/>
  <c r="I138" i="270"/>
  <c r="H138" i="270"/>
  <c r="G138" i="270"/>
  <c r="F138" i="270"/>
  <c r="N137" i="270"/>
  <c r="M137" i="270"/>
  <c r="N136" i="270"/>
  <c r="M136" i="270"/>
  <c r="N135" i="270"/>
  <c r="M135" i="270"/>
  <c r="N134" i="270"/>
  <c r="N133" i="270"/>
  <c r="M133" i="270"/>
  <c r="N130" i="270"/>
  <c r="M130" i="270"/>
  <c r="L130" i="270"/>
  <c r="K130" i="270"/>
  <c r="J130" i="270"/>
  <c r="I130" i="270"/>
  <c r="H130" i="270"/>
  <c r="G130" i="270"/>
  <c r="F130" i="270"/>
  <c r="N129" i="270"/>
  <c r="M129" i="270"/>
  <c r="N128" i="270"/>
  <c r="M128" i="270"/>
  <c r="N124" i="270"/>
  <c r="M124" i="270"/>
  <c r="L124" i="270"/>
  <c r="K124" i="270"/>
  <c r="J124" i="270"/>
  <c r="I124" i="270"/>
  <c r="H124" i="270"/>
  <c r="G124" i="270"/>
  <c r="F124" i="270"/>
  <c r="N123" i="270"/>
  <c r="M123" i="270"/>
  <c r="N122" i="270"/>
  <c r="N121" i="270"/>
  <c r="M121" i="270"/>
  <c r="N120" i="270"/>
  <c r="M120" i="270"/>
  <c r="N119" i="270"/>
  <c r="N118" i="270"/>
  <c r="M118" i="270"/>
  <c r="N117" i="270"/>
  <c r="M117" i="270"/>
  <c r="N114" i="270"/>
  <c r="M114" i="270"/>
  <c r="L114" i="270"/>
  <c r="K114" i="270"/>
  <c r="J114" i="270"/>
  <c r="I114" i="270"/>
  <c r="H114" i="270"/>
  <c r="F114" i="270"/>
  <c r="N113" i="270"/>
  <c r="M113" i="270"/>
  <c r="N110" i="270"/>
  <c r="M110" i="270"/>
  <c r="L110" i="270"/>
  <c r="K110" i="270"/>
  <c r="J110" i="270"/>
  <c r="I110" i="270"/>
  <c r="H110" i="270"/>
  <c r="F110" i="270"/>
  <c r="N109" i="270"/>
  <c r="M109" i="270"/>
  <c r="N105" i="270"/>
  <c r="M105" i="270"/>
  <c r="L105" i="270"/>
  <c r="K105" i="270"/>
  <c r="J105" i="270"/>
  <c r="I105" i="270"/>
  <c r="H105" i="270"/>
  <c r="G105" i="270"/>
  <c r="F105" i="270"/>
  <c r="M104" i="270"/>
  <c r="N103" i="270"/>
  <c r="M103" i="270"/>
  <c r="N102" i="270"/>
  <c r="M102" i="270"/>
  <c r="N99" i="270"/>
  <c r="M99" i="270"/>
  <c r="L99" i="270"/>
  <c r="K99" i="270"/>
  <c r="J99" i="270"/>
  <c r="I99" i="270"/>
  <c r="H99" i="270"/>
  <c r="G99" i="270"/>
  <c r="F99" i="270"/>
  <c r="N98" i="270"/>
  <c r="M98" i="270"/>
  <c r="N97" i="270"/>
  <c r="M97" i="270"/>
  <c r="N94" i="270"/>
  <c r="M94" i="270"/>
  <c r="L94" i="270"/>
  <c r="K94" i="270"/>
  <c r="J94" i="270"/>
  <c r="I94" i="270"/>
  <c r="H94" i="270"/>
  <c r="G94" i="270"/>
  <c r="F94" i="270"/>
  <c r="N93" i="270"/>
  <c r="M93" i="270"/>
  <c r="N92" i="270"/>
  <c r="M92" i="270"/>
  <c r="N89" i="270"/>
  <c r="M89" i="270"/>
  <c r="L89" i="270"/>
  <c r="K89" i="270"/>
  <c r="J89" i="270"/>
  <c r="I89" i="270"/>
  <c r="H89" i="270"/>
  <c r="F89" i="270"/>
  <c r="N88" i="270"/>
  <c r="M88" i="270"/>
  <c r="N87" i="270"/>
  <c r="M87" i="270"/>
  <c r="N86" i="270"/>
  <c r="M86" i="270"/>
  <c r="N85" i="270"/>
  <c r="M85" i="270"/>
  <c r="N84" i="270"/>
  <c r="M84" i="270"/>
  <c r="N83" i="270"/>
  <c r="M83" i="270"/>
  <c r="N82" i="270"/>
  <c r="M82" i="270"/>
  <c r="N81" i="270"/>
  <c r="M81" i="270"/>
  <c r="N80" i="270"/>
  <c r="M80" i="270"/>
  <c r="N79" i="270"/>
  <c r="M79" i="270"/>
  <c r="N78" i="270"/>
  <c r="M78" i="270"/>
  <c r="N77" i="270"/>
  <c r="M77" i="270"/>
  <c r="N74" i="270"/>
  <c r="M74" i="270"/>
  <c r="L74" i="270"/>
  <c r="K74" i="270"/>
  <c r="J74" i="270"/>
  <c r="I74" i="270"/>
  <c r="H74" i="270"/>
  <c r="G74" i="270"/>
  <c r="F74" i="270"/>
  <c r="N73" i="270"/>
  <c r="M73" i="270"/>
  <c r="N72" i="270"/>
  <c r="M72" i="270"/>
  <c r="N71" i="270"/>
  <c r="M71" i="270"/>
  <c r="N70" i="270"/>
  <c r="M70" i="270"/>
  <c r="N69" i="270"/>
  <c r="M69" i="270"/>
  <c r="N68" i="270"/>
  <c r="M68" i="270"/>
  <c r="N67" i="270"/>
  <c r="M67" i="270"/>
  <c r="N66" i="270"/>
  <c r="M66" i="270"/>
  <c r="N65" i="270"/>
  <c r="M65" i="270"/>
  <c r="N64" i="270"/>
  <c r="M64" i="270"/>
  <c r="N63" i="270"/>
  <c r="M63" i="270"/>
  <c r="N60" i="270"/>
  <c r="M60" i="270"/>
  <c r="L60" i="270"/>
  <c r="K60" i="270"/>
  <c r="J60" i="270"/>
  <c r="I60" i="270"/>
  <c r="H60" i="270"/>
  <c r="G60" i="270"/>
  <c r="F60" i="270"/>
  <c r="N59" i="270"/>
  <c r="M59" i="270"/>
  <c r="N58" i="270"/>
  <c r="M58" i="270"/>
  <c r="N57" i="270"/>
  <c r="M57" i="270"/>
  <c r="N54" i="270"/>
  <c r="M54" i="270"/>
  <c r="L54" i="270"/>
  <c r="K54" i="270"/>
  <c r="J54" i="270"/>
  <c r="I54" i="270"/>
  <c r="H54" i="270"/>
  <c r="G54" i="270"/>
  <c r="F54" i="270"/>
  <c r="N53" i="270"/>
  <c r="M53" i="270"/>
  <c r="N50" i="270"/>
  <c r="M50" i="270"/>
  <c r="L50" i="270"/>
  <c r="K50" i="270"/>
  <c r="J50" i="270"/>
  <c r="I50" i="270"/>
  <c r="H50" i="270"/>
  <c r="G50" i="270"/>
  <c r="F50" i="270"/>
  <c r="N49" i="270"/>
  <c r="M49" i="270"/>
  <c r="N48" i="270"/>
  <c r="M48" i="270"/>
  <c r="N45" i="270"/>
  <c r="M45" i="270"/>
  <c r="L45" i="270"/>
  <c r="K45" i="270"/>
  <c r="J45" i="270"/>
  <c r="I45" i="270"/>
  <c r="G45" i="270"/>
  <c r="F45" i="270"/>
  <c r="N44" i="270"/>
  <c r="M44" i="270"/>
  <c r="N41" i="270"/>
  <c r="M41" i="270"/>
  <c r="L41" i="270"/>
  <c r="K41" i="270"/>
  <c r="J41" i="270"/>
  <c r="I41" i="270"/>
  <c r="H41" i="270"/>
  <c r="F41" i="270"/>
  <c r="N40" i="270"/>
  <c r="M40" i="270"/>
  <c r="N39" i="270"/>
  <c r="M39" i="270"/>
  <c r="N38" i="270"/>
  <c r="M38" i="270"/>
  <c r="N37" i="270"/>
  <c r="M37" i="270"/>
  <c r="N36" i="270"/>
  <c r="M36" i="270"/>
  <c r="N34" i="270"/>
  <c r="M34" i="270"/>
  <c r="N33" i="270"/>
  <c r="M33" i="270"/>
  <c r="N32" i="270"/>
  <c r="M32" i="270"/>
  <c r="N29" i="270"/>
  <c r="M29" i="270"/>
  <c r="L29" i="270"/>
  <c r="K29" i="270"/>
  <c r="J29" i="270"/>
  <c r="I29" i="270"/>
  <c r="H29" i="270"/>
  <c r="G29" i="270"/>
  <c r="F29" i="270"/>
  <c r="N28" i="270"/>
  <c r="M28" i="270"/>
  <c r="N25" i="270"/>
  <c r="M25" i="270"/>
  <c r="L25" i="270"/>
  <c r="K25" i="270"/>
  <c r="J25" i="270"/>
  <c r="I25" i="270"/>
  <c r="H25" i="270"/>
  <c r="F25" i="270"/>
  <c r="N24" i="270"/>
  <c r="M24" i="270"/>
  <c r="N23" i="270"/>
  <c r="M23" i="270"/>
  <c r="N22" i="270"/>
  <c r="M22" i="270"/>
  <c r="N19" i="270"/>
  <c r="M19" i="270"/>
  <c r="L19" i="270"/>
  <c r="K19" i="270"/>
  <c r="J19" i="270"/>
  <c r="I19" i="270"/>
  <c r="H19" i="270"/>
  <c r="G19" i="270"/>
  <c r="F19" i="270"/>
  <c r="N18" i="270"/>
  <c r="M18" i="270"/>
  <c r="N17" i="270"/>
  <c r="N16" i="270"/>
  <c r="M16" i="270"/>
  <c r="N15" i="270"/>
  <c r="M15" i="270"/>
  <c r="M18" i="269"/>
  <c r="L18" i="269"/>
  <c r="K18" i="269"/>
  <c r="J18" i="269"/>
  <c r="I18" i="269"/>
  <c r="H18" i="269"/>
  <c r="G18" i="269"/>
  <c r="F18" i="269"/>
  <c r="E18" i="269"/>
  <c r="M16" i="269"/>
  <c r="L16" i="269"/>
  <c r="K16" i="269"/>
  <c r="J16" i="269"/>
  <c r="I16" i="269"/>
  <c r="H16" i="269"/>
  <c r="G16" i="269"/>
  <c r="F16" i="269"/>
  <c r="E16" i="269"/>
  <c r="M15" i="269"/>
  <c r="L15" i="269"/>
  <c r="M21" i="268"/>
  <c r="L21" i="268"/>
  <c r="K21" i="268"/>
  <c r="J21" i="268"/>
  <c r="I21" i="268"/>
  <c r="H21" i="268"/>
  <c r="G21" i="268"/>
  <c r="F21" i="268"/>
  <c r="E21" i="268"/>
  <c r="M19" i="268"/>
  <c r="L19" i="268"/>
  <c r="K19" i="268"/>
  <c r="J19" i="268"/>
  <c r="I19" i="268"/>
  <c r="H19" i="268"/>
  <c r="G19" i="268"/>
  <c r="F19" i="268"/>
  <c r="E19" i="268"/>
  <c r="M18" i="268"/>
  <c r="L18" i="268"/>
  <c r="M16" i="268"/>
  <c r="L16" i="268"/>
  <c r="K16" i="268"/>
  <c r="J16" i="268"/>
  <c r="I16" i="268"/>
  <c r="H16" i="268"/>
  <c r="G16" i="268"/>
  <c r="F16" i="268"/>
  <c r="E16" i="268"/>
  <c r="M15" i="268"/>
  <c r="L15" i="268"/>
  <c r="L56" i="266"/>
  <c r="K56" i="266"/>
  <c r="I56" i="266"/>
  <c r="H56" i="266"/>
  <c r="G56" i="266"/>
  <c r="F56" i="266"/>
  <c r="D56" i="266"/>
  <c r="C56" i="266"/>
  <c r="L53" i="266"/>
  <c r="K53" i="266"/>
  <c r="I53" i="266"/>
  <c r="H53" i="266"/>
  <c r="G53" i="266"/>
  <c r="F53" i="266"/>
  <c r="D53" i="266"/>
  <c r="L52" i="266"/>
  <c r="K52" i="266"/>
  <c r="L49" i="266"/>
  <c r="K49" i="266"/>
  <c r="I49" i="266"/>
  <c r="H49" i="266"/>
  <c r="G49" i="266"/>
  <c r="F49" i="266"/>
  <c r="D49" i="266"/>
  <c r="L48" i="266"/>
  <c r="K48" i="266"/>
  <c r="L45" i="266"/>
  <c r="K45" i="266"/>
  <c r="I45" i="266"/>
  <c r="H45" i="266"/>
  <c r="G45" i="266"/>
  <c r="F45" i="266"/>
  <c r="D45" i="266"/>
  <c r="L44" i="266"/>
  <c r="K44" i="266"/>
  <c r="L43" i="266"/>
  <c r="K43" i="266"/>
  <c r="L40" i="266"/>
  <c r="K40" i="266"/>
  <c r="I40" i="266"/>
  <c r="H40" i="266"/>
  <c r="G40" i="266"/>
  <c r="F40" i="266"/>
  <c r="D40" i="266"/>
  <c r="L39" i="266"/>
  <c r="K39" i="266"/>
  <c r="L36" i="266"/>
  <c r="K36" i="266"/>
  <c r="I36" i="266"/>
  <c r="H36" i="266"/>
  <c r="G36" i="266"/>
  <c r="F36" i="266"/>
  <c r="D36" i="266"/>
  <c r="L35" i="266"/>
  <c r="K35" i="266"/>
  <c r="L32" i="266"/>
  <c r="K32" i="266"/>
  <c r="I32" i="266"/>
  <c r="H32" i="266"/>
  <c r="G32" i="266"/>
  <c r="F32" i="266"/>
  <c r="D32" i="266"/>
  <c r="L31" i="266"/>
  <c r="K31" i="266"/>
  <c r="L24" i="266"/>
  <c r="K24" i="266"/>
  <c r="I24" i="266"/>
  <c r="H24" i="266"/>
  <c r="G24" i="266"/>
  <c r="F24" i="266"/>
  <c r="D24" i="266"/>
  <c r="L23" i="266"/>
  <c r="K23" i="266"/>
  <c r="L20" i="266"/>
  <c r="K20" i="266"/>
  <c r="I20" i="266"/>
  <c r="H20" i="266"/>
  <c r="G20" i="266"/>
  <c r="F20" i="266"/>
  <c r="D20" i="266"/>
  <c r="K19" i="266"/>
  <c r="L16" i="266"/>
  <c r="K16" i="266"/>
  <c r="I16" i="266"/>
  <c r="H16" i="266"/>
  <c r="G16" i="266"/>
  <c r="F16" i="266"/>
  <c r="D16" i="266"/>
  <c r="L15" i="266"/>
  <c r="K15" i="266"/>
  <c r="O35" i="265"/>
  <c r="N35" i="265"/>
  <c r="M35" i="265"/>
  <c r="L35" i="265"/>
  <c r="K35" i="265"/>
  <c r="J35" i="265"/>
  <c r="I35" i="265"/>
  <c r="H35" i="265"/>
  <c r="G35" i="265"/>
  <c r="O34" i="265"/>
  <c r="N34" i="265"/>
  <c r="M34" i="265"/>
  <c r="L34" i="265"/>
  <c r="K34" i="265"/>
  <c r="J34" i="265"/>
  <c r="I34" i="265"/>
  <c r="H34" i="265"/>
  <c r="G34" i="265"/>
  <c r="N33" i="265"/>
  <c r="N32" i="265"/>
  <c r="N31" i="265"/>
  <c r="N30" i="265"/>
  <c r="N29" i="265"/>
  <c r="N28" i="265"/>
  <c r="N27" i="265"/>
  <c r="N26" i="265"/>
  <c r="N25" i="265"/>
  <c r="N24" i="265"/>
  <c r="N23" i="265"/>
  <c r="N22" i="265"/>
  <c r="N21" i="265"/>
  <c r="N20" i="265"/>
  <c r="N19" i="265"/>
  <c r="N18" i="265"/>
  <c r="N17" i="265"/>
  <c r="N16" i="265"/>
  <c r="N15" i="265"/>
  <c r="O139" i="264"/>
  <c r="N139" i="264"/>
  <c r="M139" i="264"/>
  <c r="L139" i="264"/>
  <c r="K139" i="264"/>
  <c r="J139" i="264"/>
  <c r="I139" i="264"/>
  <c r="G139" i="264"/>
  <c r="C139" i="264"/>
  <c r="O137" i="264"/>
  <c r="N137" i="264"/>
  <c r="M137" i="264"/>
  <c r="L137" i="264"/>
  <c r="K137" i="264"/>
  <c r="J137" i="264"/>
  <c r="I137" i="264"/>
  <c r="G137" i="264"/>
  <c r="O136" i="264"/>
  <c r="N136" i="264"/>
  <c r="O135" i="264"/>
  <c r="N135" i="264"/>
  <c r="O134" i="264"/>
  <c r="N134" i="264"/>
  <c r="O133" i="264"/>
  <c r="N133" i="264"/>
  <c r="O132" i="264"/>
  <c r="N132" i="264"/>
  <c r="O130" i="264"/>
  <c r="N130" i="264"/>
  <c r="O129" i="264"/>
  <c r="N129" i="264"/>
  <c r="O128" i="264"/>
  <c r="N128" i="264"/>
  <c r="O127" i="264"/>
  <c r="N127" i="264"/>
  <c r="O126" i="264"/>
  <c r="N126" i="264"/>
  <c r="O125" i="264"/>
  <c r="N125" i="264"/>
  <c r="O124" i="264"/>
  <c r="N124" i="264"/>
  <c r="O123" i="264"/>
  <c r="N123" i="264"/>
  <c r="O122" i="264"/>
  <c r="N122" i="264"/>
  <c r="O121" i="264"/>
  <c r="N121" i="264"/>
  <c r="O120" i="264"/>
  <c r="N120" i="264"/>
  <c r="O119" i="264"/>
  <c r="N119" i="264"/>
  <c r="O118" i="264"/>
  <c r="N118" i="264"/>
  <c r="O117" i="264"/>
  <c r="N117" i="264"/>
  <c r="O116" i="264"/>
  <c r="N116" i="264"/>
  <c r="O115" i="264"/>
  <c r="N115" i="264"/>
  <c r="O114" i="264"/>
  <c r="N114" i="264"/>
  <c r="O113" i="264"/>
  <c r="N113" i="264"/>
  <c r="O112" i="264"/>
  <c r="N112" i="264"/>
  <c r="O111" i="264"/>
  <c r="N111" i="264"/>
  <c r="O110" i="264"/>
  <c r="N110" i="264"/>
  <c r="O109" i="264"/>
  <c r="N109" i="264"/>
  <c r="O108" i="264"/>
  <c r="N108" i="264"/>
  <c r="O107" i="264"/>
  <c r="N107" i="264"/>
  <c r="O106" i="264"/>
  <c r="N106" i="264"/>
  <c r="O105" i="264"/>
  <c r="N105" i="264"/>
  <c r="O101" i="264"/>
  <c r="N101" i="264"/>
  <c r="M101" i="264"/>
  <c r="L101" i="264"/>
  <c r="K101" i="264"/>
  <c r="J101" i="264"/>
  <c r="I101" i="264"/>
  <c r="H101" i="264"/>
  <c r="G101" i="264"/>
  <c r="O100" i="264"/>
  <c r="N100" i="264"/>
  <c r="O97" i="264"/>
  <c r="N97" i="264"/>
  <c r="M97" i="264"/>
  <c r="L97" i="264"/>
  <c r="K97" i="264"/>
  <c r="J97" i="264"/>
  <c r="I97" i="264"/>
  <c r="H97" i="264"/>
  <c r="G97" i="264"/>
  <c r="O96" i="264"/>
  <c r="N96" i="264"/>
  <c r="O95" i="264"/>
  <c r="N95" i="264"/>
  <c r="O94" i="264"/>
  <c r="N94" i="264"/>
  <c r="O93" i="264"/>
  <c r="N93" i="264"/>
  <c r="O92" i="264"/>
  <c r="N92" i="264"/>
  <c r="O91" i="264"/>
  <c r="N91" i="264"/>
  <c r="O89" i="264"/>
  <c r="N89" i="264"/>
  <c r="M89" i="264"/>
  <c r="L89" i="264"/>
  <c r="K89" i="264"/>
  <c r="J89" i="264"/>
  <c r="I89" i="264"/>
  <c r="H89" i="264"/>
  <c r="G89" i="264"/>
  <c r="O88" i="264"/>
  <c r="O81" i="264"/>
  <c r="N81" i="264"/>
  <c r="M81" i="264"/>
  <c r="L81" i="264"/>
  <c r="K81" i="264"/>
  <c r="J81" i="264"/>
  <c r="I81" i="264"/>
  <c r="H81" i="264"/>
  <c r="G81" i="264"/>
  <c r="O80" i="264"/>
  <c r="N80" i="264"/>
  <c r="O79" i="264"/>
  <c r="N79" i="264"/>
  <c r="O76" i="264"/>
  <c r="N76" i="264"/>
  <c r="M76" i="264"/>
  <c r="L76" i="264"/>
  <c r="K76" i="264"/>
  <c r="J76" i="264"/>
  <c r="I76" i="264"/>
  <c r="H76" i="264"/>
  <c r="G76" i="264"/>
  <c r="O75" i="264"/>
  <c r="N75" i="264"/>
  <c r="O72" i="264"/>
  <c r="N72" i="264"/>
  <c r="M72" i="264"/>
  <c r="L72" i="264"/>
  <c r="K72" i="264"/>
  <c r="J72" i="264"/>
  <c r="I72" i="264"/>
  <c r="H72" i="264"/>
  <c r="G72" i="264"/>
  <c r="O71" i="264"/>
  <c r="N71" i="264"/>
  <c r="O70" i="264"/>
  <c r="N70" i="264"/>
  <c r="O69" i="264"/>
  <c r="N69" i="264"/>
  <c r="O68" i="264"/>
  <c r="N68" i="264"/>
  <c r="O65" i="264"/>
  <c r="N65" i="264"/>
  <c r="M65" i="264"/>
  <c r="L65" i="264"/>
  <c r="K65" i="264"/>
  <c r="J65" i="264"/>
  <c r="I65" i="264"/>
  <c r="H65" i="264"/>
  <c r="G65" i="264"/>
  <c r="O64" i="264"/>
  <c r="N64" i="264"/>
  <c r="O63" i="264"/>
  <c r="N63" i="264"/>
  <c r="O62" i="264"/>
  <c r="N62" i="264"/>
  <c r="O61" i="264"/>
  <c r="N61" i="264"/>
  <c r="O60" i="264"/>
  <c r="N60" i="264"/>
  <c r="O59" i="264"/>
  <c r="N59" i="264"/>
  <c r="O58" i="264"/>
  <c r="N58" i="264"/>
  <c r="O55" i="264"/>
  <c r="N55" i="264"/>
  <c r="M55" i="264"/>
  <c r="L55" i="264"/>
  <c r="K55" i="264"/>
  <c r="J55" i="264"/>
  <c r="I55" i="264"/>
  <c r="H55" i="264"/>
  <c r="G55" i="264"/>
  <c r="O54" i="264"/>
  <c r="O53" i="264"/>
  <c r="N53" i="264"/>
  <c r="O50" i="264"/>
  <c r="N50" i="264"/>
  <c r="M50" i="264"/>
  <c r="L50" i="264"/>
  <c r="K50" i="264"/>
  <c r="J50" i="264"/>
  <c r="I50" i="264"/>
  <c r="H50" i="264"/>
  <c r="G50" i="264"/>
  <c r="O49" i="264"/>
  <c r="N49" i="264"/>
  <c r="O48" i="264"/>
  <c r="O44" i="264"/>
  <c r="N44" i="264"/>
  <c r="M44" i="264"/>
  <c r="L44" i="264"/>
  <c r="K44" i="264"/>
  <c r="J44" i="264"/>
  <c r="I44" i="264"/>
  <c r="H44" i="264"/>
  <c r="G44" i="264"/>
  <c r="O43" i="264"/>
  <c r="N43" i="264"/>
  <c r="O40" i="264"/>
  <c r="N40" i="264"/>
  <c r="M40" i="264"/>
  <c r="L40" i="264"/>
  <c r="K40" i="264"/>
  <c r="J40" i="264"/>
  <c r="I40" i="264"/>
  <c r="H40" i="264"/>
  <c r="G40" i="264"/>
  <c r="O39" i="264"/>
  <c r="N39" i="264"/>
  <c r="O36" i="264"/>
  <c r="N36" i="264"/>
  <c r="M36" i="264"/>
  <c r="L36" i="264"/>
  <c r="K36" i="264"/>
  <c r="J36" i="264"/>
  <c r="I36" i="264"/>
  <c r="H36" i="264"/>
  <c r="G36" i="264"/>
  <c r="O35" i="264"/>
  <c r="N35" i="264"/>
  <c r="O34" i="264"/>
  <c r="N34" i="264"/>
  <c r="O31" i="264"/>
  <c r="N31" i="264"/>
  <c r="M31" i="264"/>
  <c r="L31" i="264"/>
  <c r="K31" i="264"/>
  <c r="J31" i="264"/>
  <c r="I31" i="264"/>
  <c r="H31" i="264"/>
  <c r="G31" i="264"/>
  <c r="O30" i="264"/>
  <c r="O29" i="264"/>
  <c r="N29" i="264"/>
  <c r="O26" i="264"/>
  <c r="N26" i="264"/>
  <c r="M26" i="264"/>
  <c r="L26" i="264"/>
  <c r="K26" i="264"/>
  <c r="J26" i="264"/>
  <c r="I26" i="264"/>
  <c r="G26" i="264"/>
  <c r="O25" i="264"/>
  <c r="N25" i="264"/>
  <c r="O24" i="264"/>
  <c r="N24" i="264"/>
  <c r="O20" i="264"/>
  <c r="N20" i="264"/>
  <c r="M20" i="264"/>
  <c r="L20" i="264"/>
  <c r="K20" i="264"/>
  <c r="J20" i="264"/>
  <c r="I20" i="264"/>
  <c r="H20" i="264"/>
  <c r="G20" i="264"/>
  <c r="O19" i="264"/>
  <c r="N19" i="264"/>
  <c r="O16" i="264"/>
  <c r="N16" i="264"/>
  <c r="M16" i="264"/>
  <c r="L16" i="264"/>
  <c r="K16" i="264"/>
  <c r="J16" i="264"/>
  <c r="I16" i="264"/>
  <c r="G16" i="264"/>
  <c r="O15" i="264"/>
  <c r="N15" i="264"/>
  <c r="O14" i="264"/>
  <c r="N221" i="263"/>
  <c r="M221" i="263"/>
  <c r="L221" i="263"/>
  <c r="K221" i="263"/>
  <c r="J221" i="263"/>
  <c r="I221" i="263"/>
  <c r="H221" i="263"/>
  <c r="F221" i="263"/>
  <c r="D221" i="263"/>
  <c r="N219" i="263"/>
  <c r="M219" i="263"/>
  <c r="L219" i="263"/>
  <c r="K219" i="263"/>
  <c r="J219" i="263"/>
  <c r="I219" i="263"/>
  <c r="H219" i="263"/>
  <c r="F219" i="263"/>
  <c r="N214" i="263"/>
  <c r="M214" i="263"/>
  <c r="N213" i="263"/>
  <c r="M213" i="263"/>
  <c r="N212" i="263"/>
  <c r="M212" i="263"/>
  <c r="N211" i="263"/>
  <c r="M211" i="263"/>
  <c r="N210" i="263"/>
  <c r="M210" i="263"/>
  <c r="N209" i="263"/>
  <c r="M209" i="263"/>
  <c r="N208" i="263"/>
  <c r="M208" i="263"/>
  <c r="N207" i="263"/>
  <c r="M207" i="263"/>
  <c r="N206" i="263"/>
  <c r="M206" i="263"/>
  <c r="N205" i="263"/>
  <c r="M205" i="263"/>
  <c r="N204" i="263"/>
  <c r="M204" i="263"/>
  <c r="N203" i="263"/>
  <c r="M203" i="263"/>
  <c r="N202" i="263"/>
  <c r="M202" i="263"/>
  <c r="N201" i="263"/>
  <c r="M201" i="263"/>
  <c r="N200" i="263"/>
  <c r="M200" i="263"/>
  <c r="N199" i="263"/>
  <c r="M199" i="263"/>
  <c r="N198" i="263"/>
  <c r="M198" i="263"/>
  <c r="N197" i="263"/>
  <c r="M197" i="263"/>
  <c r="N196" i="263"/>
  <c r="M196" i="263"/>
  <c r="N195" i="263"/>
  <c r="M195" i="263"/>
  <c r="N194" i="263"/>
  <c r="M194" i="263"/>
  <c r="N193" i="263"/>
  <c r="M193" i="263"/>
  <c r="N192" i="263"/>
  <c r="M192" i="263"/>
  <c r="N191" i="263"/>
  <c r="M191" i="263"/>
  <c r="N190" i="263"/>
  <c r="M190" i="263"/>
  <c r="N189" i="263"/>
  <c r="M189" i="263"/>
  <c r="N188" i="263"/>
  <c r="N187" i="263"/>
  <c r="M187" i="263"/>
  <c r="N186" i="263"/>
  <c r="M186" i="263"/>
  <c r="N185" i="263"/>
  <c r="M185" i="263"/>
  <c r="N184" i="263"/>
  <c r="M184" i="263"/>
  <c r="N183" i="263"/>
  <c r="M183" i="263"/>
  <c r="N182" i="263"/>
  <c r="M182" i="263"/>
  <c r="N179" i="263"/>
  <c r="M179" i="263"/>
  <c r="L179" i="263"/>
  <c r="K179" i="263"/>
  <c r="J179" i="263"/>
  <c r="I179" i="263"/>
  <c r="H179" i="263"/>
  <c r="F179" i="263"/>
  <c r="N178" i="263"/>
  <c r="M178" i="263"/>
  <c r="N177" i="263"/>
  <c r="M177" i="263"/>
  <c r="N176" i="263"/>
  <c r="M176" i="263"/>
  <c r="N175" i="263"/>
  <c r="M175" i="263"/>
  <c r="N174" i="263"/>
  <c r="M174" i="263"/>
  <c r="N173" i="263"/>
  <c r="M173" i="263"/>
  <c r="N172" i="263"/>
  <c r="M172" i="263"/>
  <c r="N171" i="263"/>
  <c r="M171" i="263"/>
  <c r="N170" i="263"/>
  <c r="M170" i="263"/>
  <c r="N169" i="263"/>
  <c r="M169" i="263"/>
  <c r="N168" i="263"/>
  <c r="M168" i="263"/>
  <c r="N165" i="263"/>
  <c r="M165" i="263"/>
  <c r="L165" i="263"/>
  <c r="K165" i="263"/>
  <c r="J165" i="263"/>
  <c r="I165" i="263"/>
  <c r="H165" i="263"/>
  <c r="G165" i="263"/>
  <c r="F165" i="263"/>
  <c r="N164" i="263"/>
  <c r="M164" i="263"/>
  <c r="N163" i="263"/>
  <c r="M163" i="263"/>
  <c r="N160" i="263"/>
  <c r="M160" i="263"/>
  <c r="L160" i="263"/>
  <c r="K160" i="263"/>
  <c r="J160" i="263"/>
  <c r="I160" i="263"/>
  <c r="H160" i="263"/>
  <c r="F160" i="263"/>
  <c r="N159" i="263"/>
  <c r="M159" i="263"/>
  <c r="N158" i="263"/>
  <c r="M158" i="263"/>
  <c r="N155" i="263"/>
  <c r="M155" i="263"/>
  <c r="L155" i="263"/>
  <c r="K155" i="263"/>
  <c r="J155" i="263"/>
  <c r="I155" i="263"/>
  <c r="H155" i="263"/>
  <c r="G155" i="263"/>
  <c r="F155" i="263"/>
  <c r="N154" i="263"/>
  <c r="M154" i="263"/>
  <c r="N153" i="263"/>
  <c r="M153" i="263"/>
  <c r="N152" i="263"/>
  <c r="M152" i="263"/>
  <c r="N151" i="263"/>
  <c r="M151" i="263"/>
  <c r="M148" i="263"/>
  <c r="L148" i="263"/>
  <c r="K148" i="263"/>
  <c r="J148" i="263"/>
  <c r="I148" i="263"/>
  <c r="H148" i="263"/>
  <c r="G148" i="263"/>
  <c r="F148" i="263"/>
  <c r="N147" i="263"/>
  <c r="M147" i="263"/>
  <c r="N144" i="263"/>
  <c r="M144" i="263"/>
  <c r="L144" i="263"/>
  <c r="K144" i="263"/>
  <c r="J144" i="263"/>
  <c r="I144" i="263"/>
  <c r="H144" i="263"/>
  <c r="G144" i="263"/>
  <c r="F144" i="263"/>
  <c r="N143" i="263"/>
  <c r="M143" i="263"/>
  <c r="N140" i="263"/>
  <c r="M140" i="263"/>
  <c r="L140" i="263"/>
  <c r="K140" i="263"/>
  <c r="J140" i="263"/>
  <c r="I140" i="263"/>
  <c r="H140" i="263"/>
  <c r="G140" i="263"/>
  <c r="F140" i="263"/>
  <c r="N139" i="263"/>
  <c r="M139" i="263"/>
  <c r="N138" i="263"/>
  <c r="M138" i="263"/>
  <c r="N137" i="263"/>
  <c r="M137" i="263"/>
  <c r="N134" i="263"/>
  <c r="M134" i="263"/>
  <c r="L134" i="263"/>
  <c r="K134" i="263"/>
  <c r="J134" i="263"/>
  <c r="I134" i="263"/>
  <c r="H134" i="263"/>
  <c r="G134" i="263"/>
  <c r="F134" i="263"/>
  <c r="N133" i="263"/>
  <c r="M133" i="263"/>
  <c r="N132" i="263"/>
  <c r="M132" i="263"/>
  <c r="N131" i="263"/>
  <c r="M131" i="263"/>
  <c r="N130" i="263"/>
  <c r="M130" i="263"/>
  <c r="N129" i="263"/>
  <c r="N128" i="263"/>
  <c r="M128" i="263"/>
  <c r="N125" i="263"/>
  <c r="M125" i="263"/>
  <c r="L125" i="263"/>
  <c r="K125" i="263"/>
  <c r="J125" i="263"/>
  <c r="I125" i="263"/>
  <c r="H125" i="263"/>
  <c r="G125" i="263"/>
  <c r="F125" i="263"/>
  <c r="N124" i="263"/>
  <c r="M124" i="263"/>
  <c r="N123" i="263"/>
  <c r="M123" i="263"/>
  <c r="N119" i="263"/>
  <c r="M119" i="263"/>
  <c r="L119" i="263"/>
  <c r="K119" i="263"/>
  <c r="J119" i="263"/>
  <c r="I119" i="263"/>
  <c r="H119" i="263"/>
  <c r="G119" i="263"/>
  <c r="F119" i="263"/>
  <c r="N118" i="263"/>
  <c r="M118" i="263"/>
  <c r="N117" i="263"/>
  <c r="N116" i="263"/>
  <c r="M116" i="263"/>
  <c r="N115" i="263"/>
  <c r="M115" i="263"/>
  <c r="N114" i="263"/>
  <c r="N113" i="263"/>
  <c r="M113" i="263"/>
  <c r="N112" i="263"/>
  <c r="M112" i="263"/>
  <c r="N109" i="263"/>
  <c r="M109" i="263"/>
  <c r="L109" i="263"/>
  <c r="K109" i="263"/>
  <c r="J109" i="263"/>
  <c r="I109" i="263"/>
  <c r="H109" i="263"/>
  <c r="F109" i="263"/>
  <c r="N108" i="263"/>
  <c r="M108" i="263"/>
  <c r="N105" i="263"/>
  <c r="M105" i="263"/>
  <c r="L105" i="263"/>
  <c r="K105" i="263"/>
  <c r="J105" i="263"/>
  <c r="I105" i="263"/>
  <c r="H105" i="263"/>
  <c r="F105" i="263"/>
  <c r="N104" i="263"/>
  <c r="M104" i="263"/>
  <c r="N100" i="263"/>
  <c r="M100" i="263"/>
  <c r="L100" i="263"/>
  <c r="K100" i="263"/>
  <c r="J100" i="263"/>
  <c r="I100" i="263"/>
  <c r="H100" i="263"/>
  <c r="G100" i="263"/>
  <c r="F100" i="263"/>
  <c r="N99" i="263"/>
  <c r="M99" i="263"/>
  <c r="N98" i="263"/>
  <c r="M98" i="263"/>
  <c r="N97" i="263"/>
  <c r="M97" i="263"/>
  <c r="N94" i="263"/>
  <c r="M94" i="263"/>
  <c r="L94" i="263"/>
  <c r="K94" i="263"/>
  <c r="J94" i="263"/>
  <c r="I94" i="263"/>
  <c r="H94" i="263"/>
  <c r="G94" i="263"/>
  <c r="F94" i="263"/>
  <c r="N93" i="263"/>
  <c r="M93" i="263"/>
  <c r="N92" i="263"/>
  <c r="M92" i="263"/>
  <c r="N89" i="263"/>
  <c r="M89" i="263"/>
  <c r="L89" i="263"/>
  <c r="K89" i="263"/>
  <c r="J89" i="263"/>
  <c r="I89" i="263"/>
  <c r="H89" i="263"/>
  <c r="G89" i="263"/>
  <c r="F89" i="263"/>
  <c r="N88" i="263"/>
  <c r="M88" i="263"/>
  <c r="N87" i="263"/>
  <c r="M87" i="263"/>
  <c r="N84" i="263"/>
  <c r="M84" i="263"/>
  <c r="L84" i="263"/>
  <c r="K84" i="263"/>
  <c r="J84" i="263"/>
  <c r="I84" i="263"/>
  <c r="H84" i="263"/>
  <c r="F84" i="263"/>
  <c r="N83" i="263"/>
  <c r="M83" i="263"/>
  <c r="N82" i="263"/>
  <c r="M82" i="263"/>
  <c r="N81" i="263"/>
  <c r="M81" i="263"/>
  <c r="N80" i="263"/>
  <c r="M80" i="263"/>
  <c r="N79" i="263"/>
  <c r="M79" i="263"/>
  <c r="N78" i="263"/>
  <c r="M78" i="263"/>
  <c r="N77" i="263"/>
  <c r="M77" i="263"/>
  <c r="N76" i="263"/>
  <c r="M76" i="263"/>
  <c r="N75" i="263"/>
  <c r="M75" i="263"/>
  <c r="N74" i="263"/>
  <c r="M74" i="263"/>
  <c r="N73" i="263"/>
  <c r="M73" i="263"/>
  <c r="N72" i="263"/>
  <c r="M72" i="263"/>
  <c r="N69" i="263"/>
  <c r="M69" i="263"/>
  <c r="L69" i="263"/>
  <c r="K69" i="263"/>
  <c r="J69" i="263"/>
  <c r="I69" i="263"/>
  <c r="H69" i="263"/>
  <c r="G69" i="263"/>
  <c r="F69" i="263"/>
  <c r="N68" i="263"/>
  <c r="M68" i="263"/>
  <c r="N67" i="263"/>
  <c r="M67" i="263"/>
  <c r="N66" i="263"/>
  <c r="M66" i="263"/>
  <c r="N65" i="263"/>
  <c r="M65" i="263"/>
  <c r="N64" i="263"/>
  <c r="M64" i="263"/>
  <c r="N63" i="263"/>
  <c r="M63" i="263"/>
  <c r="N62" i="263"/>
  <c r="M62" i="263"/>
  <c r="N61" i="263"/>
  <c r="M61" i="263"/>
  <c r="N60" i="263"/>
  <c r="M60" i="263"/>
  <c r="N57" i="263"/>
  <c r="M57" i="263"/>
  <c r="L57" i="263"/>
  <c r="K57" i="263"/>
  <c r="J57" i="263"/>
  <c r="I57" i="263"/>
  <c r="H57" i="263"/>
  <c r="G57" i="263"/>
  <c r="F57" i="263"/>
  <c r="N56" i="263"/>
  <c r="M56" i="263"/>
  <c r="N55" i="263"/>
  <c r="M55" i="263"/>
  <c r="N54" i="263"/>
  <c r="M54" i="263"/>
  <c r="N51" i="263"/>
  <c r="M51" i="263"/>
  <c r="L51" i="263"/>
  <c r="K51" i="263"/>
  <c r="J51" i="263"/>
  <c r="I51" i="263"/>
  <c r="H51" i="263"/>
  <c r="G51" i="263"/>
  <c r="F51" i="263"/>
  <c r="N50" i="263"/>
  <c r="M50" i="263"/>
  <c r="N47" i="263"/>
  <c r="M47" i="263"/>
  <c r="L47" i="263"/>
  <c r="K47" i="263"/>
  <c r="J47" i="263"/>
  <c r="I47" i="263"/>
  <c r="H47" i="263"/>
  <c r="G47" i="263"/>
  <c r="F47" i="263"/>
  <c r="N46" i="263"/>
  <c r="M46" i="263"/>
  <c r="N45" i="263"/>
  <c r="M45" i="263"/>
  <c r="N42" i="263"/>
  <c r="M42" i="263"/>
  <c r="L42" i="263"/>
  <c r="K42" i="263"/>
  <c r="J42" i="263"/>
  <c r="I42" i="263"/>
  <c r="G42" i="263"/>
  <c r="F42" i="263"/>
  <c r="N41" i="263"/>
  <c r="M41" i="263"/>
  <c r="N38" i="263"/>
  <c r="M38" i="263"/>
  <c r="L38" i="263"/>
  <c r="K38" i="263"/>
  <c r="J38" i="263"/>
  <c r="I38" i="263"/>
  <c r="H38" i="263"/>
  <c r="F38" i="263"/>
  <c r="N37" i="263"/>
  <c r="M37" i="263"/>
  <c r="N36" i="263"/>
  <c r="M36" i="263"/>
  <c r="N35" i="263"/>
  <c r="M35" i="263"/>
  <c r="N33" i="263"/>
  <c r="M33" i="263"/>
  <c r="N32" i="263"/>
  <c r="M32" i="263"/>
  <c r="N31" i="263"/>
  <c r="M31" i="263"/>
  <c r="N28" i="263"/>
  <c r="M28" i="263"/>
  <c r="L28" i="263"/>
  <c r="K28" i="263"/>
  <c r="J28" i="263"/>
  <c r="I28" i="263"/>
  <c r="H28" i="263"/>
  <c r="G28" i="263"/>
  <c r="F28" i="263"/>
  <c r="N27" i="263"/>
  <c r="M27" i="263"/>
  <c r="N24" i="263"/>
  <c r="M24" i="263"/>
  <c r="L24" i="263"/>
  <c r="K24" i="263"/>
  <c r="J24" i="263"/>
  <c r="I24" i="263"/>
  <c r="H24" i="263"/>
  <c r="F24" i="263"/>
  <c r="N23" i="263"/>
  <c r="M23" i="263"/>
  <c r="N22" i="263"/>
  <c r="M22" i="263"/>
  <c r="N21" i="263"/>
  <c r="M21" i="263"/>
  <c r="N18" i="263"/>
  <c r="M18" i="263"/>
  <c r="L18" i="263"/>
  <c r="K18" i="263"/>
  <c r="J18" i="263"/>
  <c r="I18" i="263"/>
  <c r="H18" i="263"/>
  <c r="G18" i="263"/>
  <c r="F18" i="263"/>
  <c r="N17" i="263"/>
  <c r="M17" i="263"/>
  <c r="N16" i="263"/>
  <c r="N15" i="263"/>
  <c r="M15" i="263"/>
  <c r="N14" i="263"/>
  <c r="M14" i="263"/>
  <c r="M17" i="262"/>
  <c r="L17" i="262"/>
  <c r="K17" i="262"/>
  <c r="J17" i="262"/>
  <c r="I17" i="262"/>
  <c r="H17" i="262"/>
  <c r="G17" i="262"/>
  <c r="F17" i="262"/>
  <c r="E17" i="262"/>
  <c r="M16" i="262"/>
  <c r="L16" i="262"/>
  <c r="K16" i="262"/>
  <c r="J16" i="262"/>
  <c r="I16" i="262"/>
  <c r="H16" i="262"/>
  <c r="G16" i="262"/>
  <c r="F16" i="262"/>
  <c r="E16" i="262"/>
  <c r="M15" i="262"/>
  <c r="L15" i="262"/>
  <c r="M21" i="260"/>
  <c r="L21" i="260"/>
  <c r="K21" i="260"/>
  <c r="J21" i="260"/>
  <c r="I21" i="260"/>
  <c r="H21" i="260"/>
  <c r="G21" i="260"/>
  <c r="F21" i="260"/>
  <c r="E21" i="260"/>
  <c r="M19" i="260"/>
  <c r="L19" i="260"/>
  <c r="K19" i="260"/>
  <c r="J19" i="260"/>
  <c r="I19" i="260"/>
  <c r="H19" i="260"/>
  <c r="G19" i="260"/>
  <c r="F19" i="260"/>
  <c r="E19" i="260"/>
  <c r="M18" i="260"/>
  <c r="L18" i="260"/>
  <c r="M16" i="260"/>
  <c r="L16" i="260"/>
  <c r="K16" i="260"/>
  <c r="J16" i="260"/>
  <c r="I16" i="260"/>
  <c r="H16" i="260"/>
  <c r="G16" i="260"/>
  <c r="F16" i="260"/>
  <c r="E16" i="260"/>
  <c r="M15" i="260"/>
  <c r="L15" i="260"/>
  <c r="L53" i="259"/>
  <c r="K53" i="259"/>
  <c r="I53" i="259"/>
  <c r="H53" i="259"/>
  <c r="G53" i="259"/>
  <c r="F53" i="259"/>
  <c r="D53" i="259"/>
  <c r="C53" i="259"/>
  <c r="L50" i="259"/>
  <c r="K50" i="259"/>
  <c r="I50" i="259"/>
  <c r="H50" i="259"/>
  <c r="G50" i="259"/>
  <c r="F50" i="259"/>
  <c r="D50" i="259"/>
  <c r="L49" i="259"/>
  <c r="K49" i="259"/>
  <c r="L46" i="259"/>
  <c r="K46" i="259"/>
  <c r="I46" i="259"/>
  <c r="H46" i="259"/>
  <c r="G46" i="259"/>
  <c r="F46" i="259"/>
  <c r="D46" i="259"/>
  <c r="L45" i="259"/>
  <c r="K45" i="259"/>
  <c r="L42" i="259"/>
  <c r="K42" i="259"/>
  <c r="J42" i="259"/>
  <c r="I42" i="259"/>
  <c r="H42" i="259"/>
  <c r="G42" i="259"/>
  <c r="F42" i="259"/>
  <c r="D42" i="259"/>
  <c r="L41" i="259"/>
  <c r="K41" i="259"/>
  <c r="L40" i="259"/>
  <c r="K40" i="259"/>
  <c r="L37" i="259"/>
  <c r="K37" i="259"/>
  <c r="I37" i="259"/>
  <c r="H37" i="259"/>
  <c r="G37" i="259"/>
  <c r="F37" i="259"/>
  <c r="D37" i="259"/>
  <c r="L36" i="259"/>
  <c r="K36" i="259"/>
  <c r="L33" i="259"/>
  <c r="K33" i="259"/>
  <c r="I33" i="259"/>
  <c r="H33" i="259"/>
  <c r="G33" i="259"/>
  <c r="F33" i="259"/>
  <c r="D33" i="259"/>
  <c r="L32" i="259"/>
  <c r="K32" i="259"/>
  <c r="L29" i="259"/>
  <c r="K29" i="259"/>
  <c r="I29" i="259"/>
  <c r="H29" i="259"/>
  <c r="G29" i="259"/>
  <c r="F29" i="259"/>
  <c r="D29" i="259"/>
  <c r="L28" i="259"/>
  <c r="K28" i="259"/>
  <c r="L24" i="259"/>
  <c r="K24" i="259"/>
  <c r="J24" i="259"/>
  <c r="I24" i="259"/>
  <c r="H24" i="259"/>
  <c r="G24" i="259"/>
  <c r="F24" i="259"/>
  <c r="D24" i="259"/>
  <c r="L23" i="259"/>
  <c r="K23" i="259"/>
  <c r="L20" i="259"/>
  <c r="K20" i="259"/>
  <c r="I20" i="259"/>
  <c r="H20" i="259"/>
  <c r="G20" i="259"/>
  <c r="F20" i="259"/>
  <c r="D20" i="259"/>
  <c r="K19" i="259"/>
  <c r="L16" i="259"/>
  <c r="K16" i="259"/>
  <c r="I16" i="259"/>
  <c r="H16" i="259"/>
  <c r="G16" i="259"/>
  <c r="F16" i="259"/>
  <c r="D16" i="259"/>
  <c r="L15" i="259"/>
  <c r="K15" i="259"/>
  <c r="O35" i="261"/>
  <c r="N35" i="261"/>
  <c r="M35" i="261"/>
  <c r="L35" i="261"/>
  <c r="K35" i="261"/>
  <c r="J35" i="261"/>
  <c r="I35" i="261"/>
  <c r="H35" i="261"/>
  <c r="G35" i="261"/>
  <c r="O34" i="261"/>
  <c r="N34" i="261"/>
  <c r="M34" i="261"/>
  <c r="L34" i="261"/>
  <c r="K34" i="261"/>
  <c r="J34" i="261"/>
  <c r="I34" i="261"/>
  <c r="H34" i="261"/>
  <c r="G34" i="261"/>
  <c r="N33" i="261"/>
  <c r="N32" i="261"/>
  <c r="N31" i="261"/>
  <c r="N30" i="261"/>
  <c r="N29" i="261"/>
  <c r="N28" i="261"/>
  <c r="N27" i="261"/>
  <c r="N26" i="261"/>
  <c r="N25" i="261"/>
  <c r="N24" i="261"/>
  <c r="N23" i="261"/>
  <c r="N22" i="261"/>
  <c r="N21" i="261"/>
  <c r="N20" i="261"/>
  <c r="N19" i="261"/>
  <c r="N18" i="261"/>
  <c r="N17" i="261"/>
  <c r="N16" i="261"/>
  <c r="N15" i="261"/>
  <c r="O134" i="258"/>
  <c r="N134" i="258"/>
  <c r="M134" i="258"/>
  <c r="L134" i="258"/>
  <c r="K134" i="258"/>
  <c r="J134" i="258"/>
  <c r="I134" i="258"/>
  <c r="G134" i="258"/>
  <c r="C134" i="258"/>
  <c r="O132" i="258"/>
  <c r="N132" i="258"/>
  <c r="M132" i="258"/>
  <c r="L132" i="258"/>
  <c r="K132" i="258"/>
  <c r="J132" i="258"/>
  <c r="I132" i="258"/>
  <c r="G132" i="258"/>
  <c r="O131" i="258"/>
  <c r="N131" i="258"/>
  <c r="O130" i="258"/>
  <c r="N130" i="258"/>
  <c r="O129" i="258"/>
  <c r="N129" i="258"/>
  <c r="O128" i="258"/>
  <c r="N128" i="258"/>
  <c r="O127" i="258"/>
  <c r="N127" i="258"/>
  <c r="O125" i="258"/>
  <c r="N125" i="258"/>
  <c r="O124" i="258"/>
  <c r="N124" i="258"/>
  <c r="O123" i="258"/>
  <c r="N123" i="258"/>
  <c r="O122" i="258"/>
  <c r="N122" i="258"/>
  <c r="O121" i="258"/>
  <c r="N121" i="258"/>
  <c r="O120" i="258"/>
  <c r="N120" i="258"/>
  <c r="O119" i="258"/>
  <c r="N119" i="258"/>
  <c r="O118" i="258"/>
  <c r="N118" i="258"/>
  <c r="O117" i="258"/>
  <c r="N117" i="258"/>
  <c r="O116" i="258"/>
  <c r="N116" i="258"/>
  <c r="O115" i="258"/>
  <c r="N115" i="258"/>
  <c r="O114" i="258"/>
  <c r="N114" i="258"/>
  <c r="O113" i="258"/>
  <c r="N113" i="258"/>
  <c r="O112" i="258"/>
  <c r="N112" i="258"/>
  <c r="O111" i="258"/>
  <c r="N111" i="258"/>
  <c r="O110" i="258"/>
  <c r="N110" i="258"/>
  <c r="O109" i="258"/>
  <c r="N109" i="258"/>
  <c r="O108" i="258"/>
  <c r="N108" i="258"/>
  <c r="O107" i="258"/>
  <c r="N107" i="258"/>
  <c r="O106" i="258"/>
  <c r="N106" i="258"/>
  <c r="O105" i="258"/>
  <c r="N105" i="258"/>
  <c r="O104" i="258"/>
  <c r="N104" i="258"/>
  <c r="O103" i="258"/>
  <c r="N103" i="258"/>
  <c r="O102" i="258"/>
  <c r="N102" i="258"/>
  <c r="O101" i="258"/>
  <c r="N101" i="258"/>
  <c r="O100" i="258"/>
  <c r="N100" i="258"/>
  <c r="O96" i="258"/>
  <c r="N96" i="258"/>
  <c r="M96" i="258"/>
  <c r="L96" i="258"/>
  <c r="K96" i="258"/>
  <c r="J96" i="258"/>
  <c r="I96" i="258"/>
  <c r="H96" i="258"/>
  <c r="G96" i="258"/>
  <c r="O95" i="258"/>
  <c r="N95" i="258"/>
  <c r="O92" i="258"/>
  <c r="N92" i="258"/>
  <c r="M92" i="258"/>
  <c r="L92" i="258"/>
  <c r="K92" i="258"/>
  <c r="J92" i="258"/>
  <c r="I92" i="258"/>
  <c r="H92" i="258"/>
  <c r="G92" i="258"/>
  <c r="O91" i="258"/>
  <c r="N91" i="258"/>
  <c r="O90" i="258"/>
  <c r="N90" i="258"/>
  <c r="O89" i="258"/>
  <c r="N89" i="258"/>
  <c r="O88" i="258"/>
  <c r="N88" i="258"/>
  <c r="O87" i="258"/>
  <c r="N87" i="258"/>
  <c r="O86" i="258"/>
  <c r="N86" i="258"/>
  <c r="O84" i="258"/>
  <c r="N84" i="258"/>
  <c r="M84" i="258"/>
  <c r="L84" i="258"/>
  <c r="K84" i="258"/>
  <c r="J84" i="258"/>
  <c r="I84" i="258"/>
  <c r="H84" i="258"/>
  <c r="G84" i="258"/>
  <c r="O83" i="258"/>
  <c r="N83" i="258"/>
  <c r="O80" i="258"/>
  <c r="N80" i="258"/>
  <c r="M80" i="258"/>
  <c r="L80" i="258"/>
  <c r="K80" i="258"/>
  <c r="J80" i="258"/>
  <c r="I80" i="258"/>
  <c r="H80" i="258"/>
  <c r="G80" i="258"/>
  <c r="O79" i="258"/>
  <c r="N79" i="258"/>
  <c r="O78" i="258"/>
  <c r="N78" i="258"/>
  <c r="O75" i="258"/>
  <c r="N75" i="258"/>
  <c r="M75" i="258"/>
  <c r="L75" i="258"/>
  <c r="K75" i="258"/>
  <c r="J75" i="258"/>
  <c r="I75" i="258"/>
  <c r="H75" i="258"/>
  <c r="G75" i="258"/>
  <c r="O74" i="258"/>
  <c r="N74" i="258"/>
  <c r="O71" i="258"/>
  <c r="N71" i="258"/>
  <c r="M71" i="258"/>
  <c r="L71" i="258"/>
  <c r="K71" i="258"/>
  <c r="J71" i="258"/>
  <c r="I71" i="258"/>
  <c r="H71" i="258"/>
  <c r="G71" i="258"/>
  <c r="O70" i="258"/>
  <c r="N70" i="258"/>
  <c r="O69" i="258"/>
  <c r="N69" i="258"/>
  <c r="O68" i="258"/>
  <c r="N68" i="258"/>
  <c r="O67" i="258"/>
  <c r="N67" i="258"/>
  <c r="O64" i="258"/>
  <c r="N64" i="258"/>
  <c r="M64" i="258"/>
  <c r="L64" i="258"/>
  <c r="K64" i="258"/>
  <c r="J64" i="258"/>
  <c r="I64" i="258"/>
  <c r="H64" i="258"/>
  <c r="G64" i="258"/>
  <c r="O63" i="258"/>
  <c r="N63" i="258"/>
  <c r="O62" i="258"/>
  <c r="N62" i="258"/>
  <c r="O61" i="258"/>
  <c r="N61" i="258"/>
  <c r="O60" i="258"/>
  <c r="N60" i="258"/>
  <c r="O59" i="258"/>
  <c r="N59" i="258"/>
  <c r="O58" i="258"/>
  <c r="N58" i="258"/>
  <c r="O57" i="258"/>
  <c r="N57" i="258"/>
  <c r="O54" i="258"/>
  <c r="N54" i="258"/>
  <c r="M54" i="258"/>
  <c r="L54" i="258"/>
  <c r="K54" i="258"/>
  <c r="J54" i="258"/>
  <c r="I54" i="258"/>
  <c r="H54" i="258"/>
  <c r="G54" i="258"/>
  <c r="O53" i="258"/>
  <c r="O52" i="258"/>
  <c r="N52" i="258"/>
  <c r="O49" i="258"/>
  <c r="N49" i="258"/>
  <c r="M49" i="258"/>
  <c r="L49" i="258"/>
  <c r="K49" i="258"/>
  <c r="J49" i="258"/>
  <c r="I49" i="258"/>
  <c r="H49" i="258"/>
  <c r="G49" i="258"/>
  <c r="O48" i="258"/>
  <c r="N48" i="258"/>
  <c r="O47" i="258"/>
  <c r="O43" i="258"/>
  <c r="N43" i="258"/>
  <c r="M43" i="258"/>
  <c r="L43" i="258"/>
  <c r="K43" i="258"/>
  <c r="J43" i="258"/>
  <c r="I43" i="258"/>
  <c r="H43" i="258"/>
  <c r="G43" i="258"/>
  <c r="O42" i="258"/>
  <c r="N42" i="258"/>
  <c r="O39" i="258"/>
  <c r="N39" i="258"/>
  <c r="M39" i="258"/>
  <c r="L39" i="258"/>
  <c r="K39" i="258"/>
  <c r="J39" i="258"/>
  <c r="I39" i="258"/>
  <c r="H39" i="258"/>
  <c r="G39" i="258"/>
  <c r="O38" i="258"/>
  <c r="N38" i="258"/>
  <c r="O35" i="258"/>
  <c r="N35" i="258"/>
  <c r="M35" i="258"/>
  <c r="L35" i="258"/>
  <c r="K35" i="258"/>
  <c r="J35" i="258"/>
  <c r="I35" i="258"/>
  <c r="H35" i="258"/>
  <c r="G35" i="258"/>
  <c r="O34" i="258"/>
  <c r="N34" i="258"/>
  <c r="O33" i="258"/>
  <c r="N33" i="258"/>
  <c r="O30" i="258"/>
  <c r="N30" i="258"/>
  <c r="M30" i="258"/>
  <c r="L30" i="258"/>
  <c r="K30" i="258"/>
  <c r="J30" i="258"/>
  <c r="I30" i="258"/>
  <c r="H30" i="258"/>
  <c r="G30" i="258"/>
  <c r="O29" i="258"/>
  <c r="N29" i="258"/>
  <c r="O28" i="258"/>
  <c r="N28" i="258"/>
  <c r="O25" i="258"/>
  <c r="N25" i="258"/>
  <c r="M25" i="258"/>
  <c r="L25" i="258"/>
  <c r="K25" i="258"/>
  <c r="J25" i="258"/>
  <c r="I25" i="258"/>
  <c r="H25" i="258"/>
  <c r="G25" i="258"/>
  <c r="O24" i="258"/>
  <c r="N24" i="258"/>
  <c r="O23" i="258"/>
  <c r="N23" i="258"/>
  <c r="O20" i="258"/>
  <c r="N20" i="258"/>
  <c r="M20" i="258"/>
  <c r="L20" i="258"/>
  <c r="K20" i="258"/>
  <c r="J20" i="258"/>
  <c r="I20" i="258"/>
  <c r="H20" i="258"/>
  <c r="G20" i="258"/>
  <c r="O19" i="258"/>
  <c r="N19" i="258"/>
  <c r="O16" i="258"/>
  <c r="N16" i="258"/>
  <c r="M16" i="258"/>
  <c r="L16" i="258"/>
  <c r="K16" i="258"/>
  <c r="J16" i="258"/>
  <c r="I16" i="258"/>
  <c r="H16" i="258"/>
  <c r="G16" i="258"/>
  <c r="O15" i="258"/>
  <c r="N15" i="258"/>
  <c r="O14" i="258"/>
  <c r="N14" i="258"/>
  <c r="N224" i="257"/>
  <c r="M224" i="257"/>
  <c r="L224" i="257"/>
  <c r="K224" i="257"/>
  <c r="J224" i="257"/>
  <c r="I224" i="257"/>
  <c r="H224" i="257"/>
  <c r="F224" i="257"/>
  <c r="D224" i="257"/>
  <c r="N222" i="257"/>
  <c r="M222" i="257"/>
  <c r="L222" i="257"/>
  <c r="K222" i="257"/>
  <c r="J222" i="257"/>
  <c r="I222" i="257"/>
  <c r="H222" i="257"/>
  <c r="F222" i="257"/>
  <c r="N218" i="257"/>
  <c r="M218" i="257"/>
  <c r="N217" i="257"/>
  <c r="M217" i="257"/>
  <c r="N216" i="257"/>
  <c r="M216" i="257"/>
  <c r="N215" i="257"/>
  <c r="M215" i="257"/>
  <c r="N214" i="257"/>
  <c r="M214" i="257"/>
  <c r="N213" i="257"/>
  <c r="M213" i="257"/>
  <c r="N212" i="257"/>
  <c r="M212" i="257"/>
  <c r="N211" i="257"/>
  <c r="M211" i="257"/>
  <c r="N210" i="257"/>
  <c r="M210" i="257"/>
  <c r="N209" i="257"/>
  <c r="M209" i="257"/>
  <c r="N208" i="257"/>
  <c r="M208" i="257"/>
  <c r="N207" i="257"/>
  <c r="M207" i="257"/>
  <c r="N206" i="257"/>
  <c r="M206" i="257"/>
  <c r="N205" i="257"/>
  <c r="M205" i="257"/>
  <c r="N204" i="257"/>
  <c r="M204" i="257"/>
  <c r="N203" i="257"/>
  <c r="M203" i="257"/>
  <c r="N202" i="257"/>
  <c r="M202" i="257"/>
  <c r="N201" i="257"/>
  <c r="M201" i="257"/>
  <c r="N200" i="257"/>
  <c r="M200" i="257"/>
  <c r="N199" i="257"/>
  <c r="M199" i="257"/>
  <c r="N198" i="257"/>
  <c r="M198" i="257"/>
  <c r="N197" i="257"/>
  <c r="M197" i="257"/>
  <c r="N196" i="257"/>
  <c r="M196" i="257"/>
  <c r="N195" i="257"/>
  <c r="M195" i="257"/>
  <c r="N194" i="257"/>
  <c r="M194" i="257"/>
  <c r="N193" i="257"/>
  <c r="M193" i="257"/>
  <c r="N192" i="257"/>
  <c r="N191" i="257"/>
  <c r="M191" i="257"/>
  <c r="N190" i="257"/>
  <c r="M190" i="257"/>
  <c r="N189" i="257"/>
  <c r="M189" i="257"/>
  <c r="N188" i="257"/>
  <c r="M188" i="257"/>
  <c r="N187" i="257"/>
  <c r="M187" i="257"/>
  <c r="N186" i="257"/>
  <c r="M186" i="257"/>
  <c r="N183" i="257"/>
  <c r="M183" i="257"/>
  <c r="L183" i="257"/>
  <c r="K183" i="257"/>
  <c r="J183" i="257"/>
  <c r="I183" i="257"/>
  <c r="H183" i="257"/>
  <c r="F183" i="257"/>
  <c r="N182" i="257"/>
  <c r="M182" i="257"/>
  <c r="N181" i="257"/>
  <c r="M181" i="257"/>
  <c r="N180" i="257"/>
  <c r="M180" i="257"/>
  <c r="N179" i="257"/>
  <c r="M179" i="257"/>
  <c r="N178" i="257"/>
  <c r="M178" i="257"/>
  <c r="N177" i="257"/>
  <c r="M177" i="257"/>
  <c r="N176" i="257"/>
  <c r="M176" i="257"/>
  <c r="N175" i="257"/>
  <c r="M175" i="257"/>
  <c r="N174" i="257"/>
  <c r="M174" i="257"/>
  <c r="N173" i="257"/>
  <c r="M173" i="257"/>
  <c r="N172" i="257"/>
  <c r="M172" i="257"/>
  <c r="N169" i="257"/>
  <c r="M169" i="257"/>
  <c r="L169" i="257"/>
  <c r="K169" i="257"/>
  <c r="J169" i="257"/>
  <c r="I169" i="257"/>
  <c r="H169" i="257"/>
  <c r="G169" i="257"/>
  <c r="F169" i="257"/>
  <c r="N168" i="257"/>
  <c r="M168" i="257"/>
  <c r="N167" i="257"/>
  <c r="M167" i="257"/>
  <c r="N164" i="257"/>
  <c r="M164" i="257"/>
  <c r="L164" i="257"/>
  <c r="K164" i="257"/>
  <c r="J164" i="257"/>
  <c r="I164" i="257"/>
  <c r="H164" i="257"/>
  <c r="F164" i="257"/>
  <c r="N163" i="257"/>
  <c r="M163" i="257"/>
  <c r="N162" i="257"/>
  <c r="M162" i="257"/>
  <c r="N159" i="257"/>
  <c r="M159" i="257"/>
  <c r="L159" i="257"/>
  <c r="K159" i="257"/>
  <c r="J159" i="257"/>
  <c r="I159" i="257"/>
  <c r="H159" i="257"/>
  <c r="G159" i="257"/>
  <c r="F159" i="257"/>
  <c r="N158" i="257"/>
  <c r="M158" i="257"/>
  <c r="N157" i="257"/>
  <c r="M157" i="257"/>
  <c r="N156" i="257"/>
  <c r="M156" i="257"/>
  <c r="N155" i="257"/>
  <c r="M155" i="257"/>
  <c r="M152" i="257"/>
  <c r="L152" i="257"/>
  <c r="K152" i="257"/>
  <c r="J152" i="257"/>
  <c r="I152" i="257"/>
  <c r="H152" i="257"/>
  <c r="G152" i="257"/>
  <c r="F152" i="257"/>
  <c r="N151" i="257"/>
  <c r="M151" i="257"/>
  <c r="N148" i="257"/>
  <c r="M148" i="257"/>
  <c r="L148" i="257"/>
  <c r="K148" i="257"/>
  <c r="J148" i="257"/>
  <c r="I148" i="257"/>
  <c r="H148" i="257"/>
  <c r="G148" i="257"/>
  <c r="F148" i="257"/>
  <c r="N147" i="257"/>
  <c r="M147" i="257"/>
  <c r="N144" i="257"/>
  <c r="M144" i="257"/>
  <c r="L144" i="257"/>
  <c r="K144" i="257"/>
  <c r="J144" i="257"/>
  <c r="I144" i="257"/>
  <c r="H144" i="257"/>
  <c r="G144" i="257"/>
  <c r="F144" i="257"/>
  <c r="N143" i="257"/>
  <c r="M143" i="257"/>
  <c r="N142" i="257"/>
  <c r="M142" i="257"/>
  <c r="N141" i="257"/>
  <c r="M141" i="257"/>
  <c r="N140" i="257"/>
  <c r="M140" i="257"/>
  <c r="N137" i="257"/>
  <c r="M137" i="257"/>
  <c r="L137" i="257"/>
  <c r="K137" i="257"/>
  <c r="J137" i="257"/>
  <c r="I137" i="257"/>
  <c r="H137" i="257"/>
  <c r="G137" i="257"/>
  <c r="F137" i="257"/>
  <c r="N136" i="257"/>
  <c r="M136" i="257"/>
  <c r="N135" i="257"/>
  <c r="M135" i="257"/>
  <c r="N134" i="257"/>
  <c r="M134" i="257"/>
  <c r="N133" i="257"/>
  <c r="M133" i="257"/>
  <c r="N132" i="257"/>
  <c r="M132" i="257"/>
  <c r="N131" i="257"/>
  <c r="M131" i="257"/>
  <c r="N128" i="257"/>
  <c r="M128" i="257"/>
  <c r="L128" i="257"/>
  <c r="K128" i="257"/>
  <c r="J128" i="257"/>
  <c r="I128" i="257"/>
  <c r="H128" i="257"/>
  <c r="G128" i="257"/>
  <c r="F128" i="257"/>
  <c r="N127" i="257"/>
  <c r="M127" i="257"/>
  <c r="N126" i="257"/>
  <c r="M126" i="257"/>
  <c r="N122" i="257"/>
  <c r="M122" i="257"/>
  <c r="L122" i="257"/>
  <c r="K122" i="257"/>
  <c r="J122" i="257"/>
  <c r="I122" i="257"/>
  <c r="H122" i="257"/>
  <c r="G122" i="257"/>
  <c r="F122" i="257"/>
  <c r="N121" i="257"/>
  <c r="M121" i="257"/>
  <c r="N120" i="257"/>
  <c r="N119" i="257"/>
  <c r="M119" i="257"/>
  <c r="N118" i="257"/>
  <c r="M118" i="257"/>
  <c r="N117" i="257"/>
  <c r="M117" i="257"/>
  <c r="N116" i="257"/>
  <c r="M116" i="257"/>
  <c r="N115" i="257"/>
  <c r="M115" i="257"/>
  <c r="N112" i="257"/>
  <c r="M112" i="257"/>
  <c r="L112" i="257"/>
  <c r="K112" i="257"/>
  <c r="J112" i="257"/>
  <c r="I112" i="257"/>
  <c r="H112" i="257"/>
  <c r="F112" i="257"/>
  <c r="N111" i="257"/>
  <c r="M111" i="257"/>
  <c r="N108" i="257"/>
  <c r="M108" i="257"/>
  <c r="L108" i="257"/>
  <c r="K108" i="257"/>
  <c r="J108" i="257"/>
  <c r="I108" i="257"/>
  <c r="H108" i="257"/>
  <c r="F108" i="257"/>
  <c r="N107" i="257"/>
  <c r="M107" i="257"/>
  <c r="N103" i="257"/>
  <c r="M103" i="257"/>
  <c r="L103" i="257"/>
  <c r="K103" i="257"/>
  <c r="J103" i="257"/>
  <c r="I103" i="257"/>
  <c r="H103" i="257"/>
  <c r="G103" i="257"/>
  <c r="F103" i="257"/>
  <c r="N102" i="257"/>
  <c r="M102" i="257"/>
  <c r="N101" i="257"/>
  <c r="M101" i="257"/>
  <c r="N100" i="257"/>
  <c r="M100" i="257"/>
  <c r="N97" i="257"/>
  <c r="M97" i="257"/>
  <c r="L97" i="257"/>
  <c r="K97" i="257"/>
  <c r="J97" i="257"/>
  <c r="I97" i="257"/>
  <c r="H97" i="257"/>
  <c r="G97" i="257"/>
  <c r="F97" i="257"/>
  <c r="N96" i="257"/>
  <c r="M96" i="257"/>
  <c r="N95" i="257"/>
  <c r="M95" i="257"/>
  <c r="N92" i="257"/>
  <c r="M92" i="257"/>
  <c r="L92" i="257"/>
  <c r="K92" i="257"/>
  <c r="J92" i="257"/>
  <c r="I92" i="257"/>
  <c r="H92" i="257"/>
  <c r="G92" i="257"/>
  <c r="F92" i="257"/>
  <c r="N91" i="257"/>
  <c r="M91" i="257"/>
  <c r="N90" i="257"/>
  <c r="M90" i="257"/>
  <c r="N87" i="257"/>
  <c r="M87" i="257"/>
  <c r="L87" i="257"/>
  <c r="K87" i="257"/>
  <c r="J87" i="257"/>
  <c r="I87" i="257"/>
  <c r="H87" i="257"/>
  <c r="G87" i="257"/>
  <c r="F87" i="257"/>
  <c r="N86" i="257"/>
  <c r="M86" i="257"/>
  <c r="N85" i="257"/>
  <c r="M85" i="257"/>
  <c r="N84" i="257"/>
  <c r="M84" i="257"/>
  <c r="N83" i="257"/>
  <c r="M83" i="257"/>
  <c r="N82" i="257"/>
  <c r="M82" i="257"/>
  <c r="N81" i="257"/>
  <c r="M81" i="257"/>
  <c r="N80" i="257"/>
  <c r="M80" i="257"/>
  <c r="N79" i="257"/>
  <c r="M79" i="257"/>
  <c r="N78" i="257"/>
  <c r="M78" i="257"/>
  <c r="N77" i="257"/>
  <c r="M77" i="257"/>
  <c r="N76" i="257"/>
  <c r="M76" i="257"/>
  <c r="N75" i="257"/>
  <c r="M75" i="257"/>
  <c r="N74" i="257"/>
  <c r="M74" i="257"/>
  <c r="N71" i="257"/>
  <c r="M71" i="257"/>
  <c r="L71" i="257"/>
  <c r="K71" i="257"/>
  <c r="J71" i="257"/>
  <c r="I71" i="257"/>
  <c r="H71" i="257"/>
  <c r="G71" i="257"/>
  <c r="F71" i="257"/>
  <c r="N70" i="257"/>
  <c r="M70" i="257"/>
  <c r="N69" i="257"/>
  <c r="M69" i="257"/>
  <c r="N68" i="257"/>
  <c r="M68" i="257"/>
  <c r="N67" i="257"/>
  <c r="M67" i="257"/>
  <c r="N66" i="257"/>
  <c r="M66" i="257"/>
  <c r="N65" i="257"/>
  <c r="M65" i="257"/>
  <c r="N64" i="257"/>
  <c r="M64" i="257"/>
  <c r="N63" i="257"/>
  <c r="M63" i="257"/>
  <c r="N62" i="257"/>
  <c r="M62" i="257"/>
  <c r="N61" i="257"/>
  <c r="M61" i="257"/>
  <c r="N60" i="257"/>
  <c r="M60" i="257"/>
  <c r="N57" i="257"/>
  <c r="M57" i="257"/>
  <c r="L57" i="257"/>
  <c r="K57" i="257"/>
  <c r="J57" i="257"/>
  <c r="I57" i="257"/>
  <c r="H57" i="257"/>
  <c r="G57" i="257"/>
  <c r="F57" i="257"/>
  <c r="N56" i="257"/>
  <c r="M56" i="257"/>
  <c r="N55" i="257"/>
  <c r="M55" i="257"/>
  <c r="N54" i="257"/>
  <c r="M54" i="257"/>
  <c r="N51" i="257"/>
  <c r="M51" i="257"/>
  <c r="L51" i="257"/>
  <c r="K51" i="257"/>
  <c r="J51" i="257"/>
  <c r="I51" i="257"/>
  <c r="H51" i="257"/>
  <c r="G51" i="257"/>
  <c r="F51" i="257"/>
  <c r="N50" i="257"/>
  <c r="M50" i="257"/>
  <c r="N47" i="257"/>
  <c r="M47" i="257"/>
  <c r="L47" i="257"/>
  <c r="K47" i="257"/>
  <c r="J47" i="257"/>
  <c r="I47" i="257"/>
  <c r="H47" i="257"/>
  <c r="G47" i="257"/>
  <c r="F47" i="257"/>
  <c r="N46" i="257"/>
  <c r="M46" i="257"/>
  <c r="N45" i="257"/>
  <c r="M45" i="257"/>
  <c r="N42" i="257"/>
  <c r="M42" i="257"/>
  <c r="L42" i="257"/>
  <c r="K42" i="257"/>
  <c r="J42" i="257"/>
  <c r="I42" i="257"/>
  <c r="G42" i="257"/>
  <c r="F42" i="257"/>
  <c r="N41" i="257"/>
  <c r="M41" i="257"/>
  <c r="N38" i="257"/>
  <c r="M38" i="257"/>
  <c r="L38" i="257"/>
  <c r="K38" i="257"/>
  <c r="J38" i="257"/>
  <c r="I38" i="257"/>
  <c r="H38" i="257"/>
  <c r="G38" i="257"/>
  <c r="F38" i="257"/>
  <c r="N37" i="257"/>
  <c r="M37" i="257"/>
  <c r="N36" i="257"/>
  <c r="M36" i="257"/>
  <c r="N35" i="257"/>
  <c r="M35" i="257"/>
  <c r="N33" i="257"/>
  <c r="M33" i="257"/>
  <c r="N32" i="257"/>
  <c r="M32" i="257"/>
  <c r="N31" i="257"/>
  <c r="M31" i="257"/>
  <c r="N28" i="257"/>
  <c r="M28" i="257"/>
  <c r="L28" i="257"/>
  <c r="K28" i="257"/>
  <c r="J28" i="257"/>
  <c r="I28" i="257"/>
  <c r="H28" i="257"/>
  <c r="G28" i="257"/>
  <c r="F28" i="257"/>
  <c r="N27" i="257"/>
  <c r="M27" i="257"/>
  <c r="N26" i="257"/>
  <c r="N23" i="257"/>
  <c r="M23" i="257"/>
  <c r="L23" i="257"/>
  <c r="K23" i="257"/>
  <c r="J23" i="257"/>
  <c r="I23" i="257"/>
  <c r="H23" i="257"/>
  <c r="G23" i="257"/>
  <c r="F23" i="257"/>
  <c r="N22" i="257"/>
  <c r="M22" i="257"/>
  <c r="N21" i="257"/>
  <c r="M21" i="257"/>
  <c r="N18" i="257"/>
  <c r="M18" i="257"/>
  <c r="L18" i="257"/>
  <c r="K18" i="257"/>
  <c r="J18" i="257"/>
  <c r="I18" i="257"/>
  <c r="H18" i="257"/>
  <c r="G18" i="257"/>
  <c r="F18" i="257"/>
  <c r="N17" i="257"/>
  <c r="M17" i="257"/>
  <c r="N16" i="257"/>
  <c r="M16" i="257"/>
  <c r="N15" i="257"/>
  <c r="M15" i="257"/>
  <c r="N14" i="257"/>
  <c r="M14" i="257"/>
  <c r="L17" i="256"/>
  <c r="K17" i="256"/>
  <c r="J17" i="256"/>
  <c r="I17" i="256"/>
  <c r="H17" i="256"/>
  <c r="G17" i="256"/>
  <c r="F17" i="256"/>
  <c r="E17" i="256"/>
  <c r="D17" i="256"/>
  <c r="L16" i="256"/>
  <c r="K16" i="256"/>
  <c r="J16" i="256"/>
  <c r="I16" i="256"/>
  <c r="H16" i="256"/>
  <c r="G16" i="256"/>
  <c r="F16" i="256"/>
  <c r="E16" i="256"/>
  <c r="D16" i="256"/>
  <c r="L15" i="256"/>
  <c r="K15" i="256"/>
  <c r="L21" i="255"/>
  <c r="K21" i="255"/>
  <c r="J21" i="255"/>
  <c r="I21" i="255"/>
  <c r="H21" i="255"/>
  <c r="G21" i="255"/>
  <c r="F21" i="255"/>
  <c r="E21" i="255"/>
  <c r="D21" i="255"/>
  <c r="L19" i="255"/>
  <c r="K19" i="255"/>
  <c r="J19" i="255"/>
  <c r="I19" i="255"/>
  <c r="H19" i="255"/>
  <c r="G19" i="255"/>
  <c r="F19" i="255"/>
  <c r="E19" i="255"/>
  <c r="D19" i="255"/>
  <c r="L18" i="255"/>
  <c r="K18" i="255"/>
  <c r="L16" i="255"/>
  <c r="K16" i="255"/>
  <c r="J16" i="255"/>
  <c r="I16" i="255"/>
  <c r="H16" i="255"/>
  <c r="G16" i="255"/>
  <c r="F16" i="255"/>
  <c r="E16" i="255"/>
  <c r="D16" i="255"/>
  <c r="L15" i="255"/>
  <c r="K15" i="255"/>
  <c r="L45" i="254"/>
  <c r="K45" i="254"/>
  <c r="I45" i="254"/>
  <c r="H45" i="254"/>
  <c r="G45" i="254"/>
  <c r="F45" i="254"/>
  <c r="D45" i="254"/>
  <c r="L42" i="254"/>
  <c r="K42" i="254"/>
  <c r="I42" i="254"/>
  <c r="H42" i="254"/>
  <c r="G42" i="254"/>
  <c r="F42" i="254"/>
  <c r="D42" i="254"/>
  <c r="L41" i="254"/>
  <c r="K41" i="254"/>
  <c r="L38" i="254"/>
  <c r="K38" i="254"/>
  <c r="I38" i="254"/>
  <c r="H38" i="254"/>
  <c r="G38" i="254"/>
  <c r="F38" i="254"/>
  <c r="D38" i="254"/>
  <c r="L37" i="254"/>
  <c r="K37" i="254"/>
  <c r="L33" i="254"/>
  <c r="K33" i="254"/>
  <c r="I33" i="254"/>
  <c r="H33" i="254"/>
  <c r="G33" i="254"/>
  <c r="F33" i="254"/>
  <c r="D33" i="254"/>
  <c r="L32" i="254"/>
  <c r="K32" i="254"/>
  <c r="L29" i="254"/>
  <c r="K29" i="254"/>
  <c r="I29" i="254"/>
  <c r="H29" i="254"/>
  <c r="G29" i="254"/>
  <c r="F29" i="254"/>
  <c r="D29" i="254"/>
  <c r="L28" i="254"/>
  <c r="K28" i="254"/>
  <c r="L24" i="254"/>
  <c r="K24" i="254"/>
  <c r="I24" i="254"/>
  <c r="H24" i="254"/>
  <c r="G24" i="254"/>
  <c r="F24" i="254"/>
  <c r="D24" i="254"/>
  <c r="L23" i="254"/>
  <c r="K23" i="254"/>
  <c r="L20" i="254"/>
  <c r="K20" i="254"/>
  <c r="I20" i="254"/>
  <c r="H20" i="254"/>
  <c r="G20" i="254"/>
  <c r="F20" i="254"/>
  <c r="D20" i="254"/>
  <c r="K19" i="254"/>
  <c r="L16" i="254"/>
  <c r="K16" i="254"/>
  <c r="I16" i="254"/>
  <c r="H16" i="254"/>
  <c r="G16" i="254"/>
  <c r="F16" i="254"/>
  <c r="D16" i="254"/>
  <c r="L15" i="254"/>
  <c r="K15" i="254"/>
  <c r="O35" i="253"/>
  <c r="N35" i="253"/>
  <c r="M35" i="253"/>
  <c r="L35" i="253"/>
  <c r="K35" i="253"/>
  <c r="J35" i="253"/>
  <c r="I35" i="253"/>
  <c r="H35" i="253"/>
  <c r="G35" i="253"/>
  <c r="O34" i="253"/>
  <c r="N34" i="253"/>
  <c r="M34" i="253"/>
  <c r="L34" i="253"/>
  <c r="K34" i="253"/>
  <c r="J34" i="253"/>
  <c r="I34" i="253"/>
  <c r="H34" i="253"/>
  <c r="G34" i="253"/>
  <c r="N33" i="253"/>
  <c r="N32" i="253"/>
  <c r="N31" i="253"/>
  <c r="N30" i="253"/>
  <c r="N29" i="253"/>
  <c r="N28" i="253"/>
  <c r="N27" i="253"/>
  <c r="N26" i="253"/>
  <c r="N25" i="253"/>
  <c r="N24" i="253"/>
  <c r="N23" i="253"/>
  <c r="N22" i="253"/>
  <c r="N21" i="253"/>
  <c r="N20" i="253"/>
  <c r="N19" i="253"/>
  <c r="N18" i="253"/>
  <c r="N17" i="253"/>
  <c r="N16" i="253"/>
  <c r="N15" i="253"/>
  <c r="O132" i="252"/>
  <c r="N132" i="252"/>
  <c r="M132" i="252"/>
  <c r="L132" i="252"/>
  <c r="K132" i="252"/>
  <c r="J132" i="252"/>
  <c r="I132" i="252"/>
  <c r="G132" i="252"/>
  <c r="C132" i="252"/>
  <c r="O130" i="252"/>
  <c r="N130" i="252"/>
  <c r="M130" i="252"/>
  <c r="L130" i="252"/>
  <c r="K130" i="252"/>
  <c r="J130" i="252"/>
  <c r="I130" i="252"/>
  <c r="G130" i="252"/>
  <c r="O129" i="252"/>
  <c r="N129" i="252"/>
  <c r="O128" i="252"/>
  <c r="N128" i="252"/>
  <c r="O127" i="252"/>
  <c r="N127" i="252"/>
  <c r="O126" i="252"/>
  <c r="N126" i="252"/>
  <c r="O125" i="252"/>
  <c r="N125" i="252"/>
  <c r="O124" i="252"/>
  <c r="N124" i="252"/>
  <c r="O122" i="252"/>
  <c r="N122" i="252"/>
  <c r="O121" i="252"/>
  <c r="N121" i="252"/>
  <c r="O120" i="252"/>
  <c r="N120" i="252"/>
  <c r="O119" i="252"/>
  <c r="N119" i="252"/>
  <c r="O118" i="252"/>
  <c r="N118" i="252"/>
  <c r="O117" i="252"/>
  <c r="N117" i="252"/>
  <c r="O116" i="252"/>
  <c r="N116" i="252"/>
  <c r="O115" i="252"/>
  <c r="N115" i="252"/>
  <c r="O114" i="252"/>
  <c r="N114" i="252"/>
  <c r="O113" i="252"/>
  <c r="N113" i="252"/>
  <c r="O112" i="252"/>
  <c r="N112" i="252"/>
  <c r="O111" i="252"/>
  <c r="N111" i="252"/>
  <c r="O110" i="252"/>
  <c r="N110" i="252"/>
  <c r="O109" i="252"/>
  <c r="N109" i="252"/>
  <c r="O108" i="252"/>
  <c r="N108" i="252"/>
  <c r="O107" i="252"/>
  <c r="N107" i="252"/>
  <c r="O106" i="252"/>
  <c r="N106" i="252"/>
  <c r="O105" i="252"/>
  <c r="N105" i="252"/>
  <c r="O104" i="252"/>
  <c r="N104" i="252"/>
  <c r="O103" i="252"/>
  <c r="N103" i="252"/>
  <c r="O102" i="252"/>
  <c r="N102" i="252"/>
  <c r="O101" i="252"/>
  <c r="N101" i="252"/>
  <c r="O100" i="252"/>
  <c r="N100" i="252"/>
  <c r="O99" i="252"/>
  <c r="N99" i="252"/>
  <c r="O98" i="252"/>
  <c r="N98" i="252"/>
  <c r="O97" i="252"/>
  <c r="N97" i="252"/>
  <c r="O93" i="252"/>
  <c r="N93" i="252"/>
  <c r="M93" i="252"/>
  <c r="L93" i="252"/>
  <c r="K93" i="252"/>
  <c r="J93" i="252"/>
  <c r="I93" i="252"/>
  <c r="H93" i="252"/>
  <c r="G93" i="252"/>
  <c r="O92" i="252"/>
  <c r="N92" i="252"/>
  <c r="O89" i="252"/>
  <c r="N89" i="252"/>
  <c r="M89" i="252"/>
  <c r="L89" i="252"/>
  <c r="K89" i="252"/>
  <c r="J89" i="252"/>
  <c r="I89" i="252"/>
  <c r="H89" i="252"/>
  <c r="G89" i="252"/>
  <c r="O88" i="252"/>
  <c r="N88" i="252"/>
  <c r="O87" i="252"/>
  <c r="N87" i="252"/>
  <c r="O86" i="252"/>
  <c r="N86" i="252"/>
  <c r="O85" i="252"/>
  <c r="N85" i="252"/>
  <c r="O84" i="252"/>
  <c r="N84" i="252"/>
  <c r="O83" i="252"/>
  <c r="N83" i="252"/>
  <c r="O81" i="252"/>
  <c r="N81" i="252"/>
  <c r="M81" i="252"/>
  <c r="L81" i="252"/>
  <c r="K81" i="252"/>
  <c r="J81" i="252"/>
  <c r="I81" i="252"/>
  <c r="H81" i="252"/>
  <c r="G81" i="252"/>
  <c r="O80" i="252"/>
  <c r="N80" i="252"/>
  <c r="O77" i="252"/>
  <c r="N77" i="252"/>
  <c r="M77" i="252"/>
  <c r="L77" i="252"/>
  <c r="K77" i="252"/>
  <c r="J77" i="252"/>
  <c r="I77" i="252"/>
  <c r="H77" i="252"/>
  <c r="G77" i="252"/>
  <c r="O76" i="252"/>
  <c r="N76" i="252"/>
  <c r="O75" i="252"/>
  <c r="N75" i="252"/>
  <c r="O72" i="252"/>
  <c r="N72" i="252"/>
  <c r="M72" i="252"/>
  <c r="L72" i="252"/>
  <c r="K72" i="252"/>
  <c r="J72" i="252"/>
  <c r="I72" i="252"/>
  <c r="H72" i="252"/>
  <c r="G72" i="252"/>
  <c r="O71" i="252"/>
  <c r="N71" i="252"/>
  <c r="O68" i="252"/>
  <c r="N68" i="252"/>
  <c r="M68" i="252"/>
  <c r="L68" i="252"/>
  <c r="K68" i="252"/>
  <c r="J68" i="252"/>
  <c r="I68" i="252"/>
  <c r="H68" i="252"/>
  <c r="G68" i="252"/>
  <c r="O67" i="252"/>
  <c r="N67" i="252"/>
  <c r="O66" i="252"/>
  <c r="N66" i="252"/>
  <c r="O65" i="252"/>
  <c r="N65" i="252"/>
  <c r="O64" i="252"/>
  <c r="N64" i="252"/>
  <c r="O63" i="252"/>
  <c r="N63" i="252"/>
  <c r="O60" i="252"/>
  <c r="N60" i="252"/>
  <c r="M60" i="252"/>
  <c r="L60" i="252"/>
  <c r="K60" i="252"/>
  <c r="J60" i="252"/>
  <c r="I60" i="252"/>
  <c r="H60" i="252"/>
  <c r="G60" i="252"/>
  <c r="O59" i="252"/>
  <c r="N59" i="252"/>
  <c r="O58" i="252"/>
  <c r="O57" i="252"/>
  <c r="O56" i="252"/>
  <c r="O55" i="252"/>
  <c r="O54" i="252"/>
  <c r="O53" i="252"/>
  <c r="O52" i="252"/>
  <c r="O49" i="252"/>
  <c r="N49" i="252"/>
  <c r="M49" i="252"/>
  <c r="L49" i="252"/>
  <c r="K49" i="252"/>
  <c r="J49" i="252"/>
  <c r="I49" i="252"/>
  <c r="H49" i="252"/>
  <c r="G49" i="252"/>
  <c r="O48" i="252"/>
  <c r="O47" i="252"/>
  <c r="N47" i="252"/>
  <c r="O44" i="252"/>
  <c r="N44" i="252"/>
  <c r="M44" i="252"/>
  <c r="L44" i="252"/>
  <c r="K44" i="252"/>
  <c r="J44" i="252"/>
  <c r="I44" i="252"/>
  <c r="H44" i="252"/>
  <c r="G44" i="252"/>
  <c r="O43" i="252"/>
  <c r="N43" i="252"/>
  <c r="O42" i="252"/>
  <c r="O38" i="252"/>
  <c r="N38" i="252"/>
  <c r="M38" i="252"/>
  <c r="L38" i="252"/>
  <c r="K38" i="252"/>
  <c r="J38" i="252"/>
  <c r="I38" i="252"/>
  <c r="H38" i="252"/>
  <c r="G38" i="252"/>
  <c r="O37" i="252"/>
  <c r="N37" i="252"/>
  <c r="O34" i="252"/>
  <c r="N34" i="252"/>
  <c r="M34" i="252"/>
  <c r="L34" i="252"/>
  <c r="K34" i="252"/>
  <c r="J34" i="252"/>
  <c r="I34" i="252"/>
  <c r="H34" i="252"/>
  <c r="G34" i="252"/>
  <c r="O33" i="252"/>
  <c r="N33" i="252"/>
  <c r="O30" i="252"/>
  <c r="N30" i="252"/>
  <c r="M30" i="252"/>
  <c r="L30" i="252"/>
  <c r="K30" i="252"/>
  <c r="J30" i="252"/>
  <c r="I30" i="252"/>
  <c r="H30" i="252"/>
  <c r="G30" i="252"/>
  <c r="O29" i="252"/>
  <c r="N29" i="252"/>
  <c r="O28" i="252"/>
  <c r="N28" i="252"/>
  <c r="O25" i="252"/>
  <c r="N25" i="252"/>
  <c r="M25" i="252"/>
  <c r="L25" i="252"/>
  <c r="K25" i="252"/>
  <c r="J25" i="252"/>
  <c r="I25" i="252"/>
  <c r="H25" i="252"/>
  <c r="G25" i="252"/>
  <c r="O24" i="252"/>
  <c r="N24" i="252"/>
  <c r="O23" i="252"/>
  <c r="N23" i="252"/>
  <c r="O20" i="252"/>
  <c r="N20" i="252"/>
  <c r="M20" i="252"/>
  <c r="L20" i="252"/>
  <c r="K20" i="252"/>
  <c r="J20" i="252"/>
  <c r="I20" i="252"/>
  <c r="H20" i="252"/>
  <c r="G20" i="252"/>
  <c r="O19" i="252"/>
  <c r="N19" i="252"/>
  <c r="O18" i="252"/>
  <c r="N18" i="252"/>
  <c r="O15" i="252"/>
  <c r="N15" i="252"/>
  <c r="M15" i="252"/>
  <c r="L15" i="252"/>
  <c r="K15" i="252"/>
  <c r="J15" i="252"/>
  <c r="I15" i="252"/>
  <c r="H15" i="252"/>
  <c r="G15" i="252"/>
  <c r="O14" i="252"/>
  <c r="N14" i="252"/>
  <c r="L228" i="251"/>
  <c r="N227" i="251"/>
  <c r="M227" i="251"/>
  <c r="L227" i="251"/>
  <c r="K227" i="251"/>
  <c r="J227" i="251"/>
  <c r="I227" i="251"/>
  <c r="H227" i="251"/>
  <c r="F227" i="251"/>
  <c r="D227" i="251"/>
  <c r="N225" i="251"/>
  <c r="M225" i="251"/>
  <c r="L225" i="251"/>
  <c r="K225" i="251"/>
  <c r="J225" i="251"/>
  <c r="I225" i="251"/>
  <c r="H225" i="251"/>
  <c r="F225" i="251"/>
  <c r="N221" i="251"/>
  <c r="M221" i="251"/>
  <c r="N220" i="251"/>
  <c r="M220" i="251"/>
  <c r="N219" i="251"/>
  <c r="M219" i="251"/>
  <c r="N218" i="251"/>
  <c r="M218" i="251"/>
  <c r="N217" i="251"/>
  <c r="M217" i="251"/>
  <c r="N216" i="251"/>
  <c r="M216" i="251"/>
  <c r="N215" i="251"/>
  <c r="M215" i="251"/>
  <c r="N214" i="251"/>
  <c r="M214" i="251"/>
  <c r="N213" i="251"/>
  <c r="M213" i="251"/>
  <c r="N212" i="251"/>
  <c r="M212" i="251"/>
  <c r="N211" i="251"/>
  <c r="M211" i="251"/>
  <c r="N210" i="251"/>
  <c r="M210" i="251"/>
  <c r="N209" i="251"/>
  <c r="M209" i="251"/>
  <c r="N208" i="251"/>
  <c r="M208" i="251"/>
  <c r="N207" i="251"/>
  <c r="M207" i="251"/>
  <c r="N206" i="251"/>
  <c r="M206" i="251"/>
  <c r="N205" i="251"/>
  <c r="M205" i="251"/>
  <c r="N204" i="251"/>
  <c r="M204" i="251"/>
  <c r="N203" i="251"/>
  <c r="M203" i="251"/>
  <c r="N202" i="251"/>
  <c r="M202" i="251"/>
  <c r="N201" i="251"/>
  <c r="M201" i="251"/>
  <c r="N200" i="251"/>
  <c r="M200" i="251"/>
  <c r="N199" i="251"/>
  <c r="M199" i="251"/>
  <c r="N198" i="251"/>
  <c r="M198" i="251"/>
  <c r="N197" i="251"/>
  <c r="M197" i="251"/>
  <c r="N196" i="251"/>
  <c r="M196" i="251"/>
  <c r="N195" i="251"/>
  <c r="M195" i="251"/>
  <c r="N194" i="251"/>
  <c r="N193" i="251"/>
  <c r="M193" i="251"/>
  <c r="N192" i="251"/>
  <c r="M192" i="251"/>
  <c r="N191" i="251"/>
  <c r="M191" i="251"/>
  <c r="N190" i="251"/>
  <c r="M190" i="251"/>
  <c r="N189" i="251"/>
  <c r="M189" i="251"/>
  <c r="N188" i="251"/>
  <c r="M188" i="251"/>
  <c r="N185" i="251"/>
  <c r="M185" i="251"/>
  <c r="L185" i="251"/>
  <c r="K185" i="251"/>
  <c r="J185" i="251"/>
  <c r="I185" i="251"/>
  <c r="H185" i="251"/>
  <c r="F185" i="251"/>
  <c r="N184" i="251"/>
  <c r="M184" i="251"/>
  <c r="N183" i="251"/>
  <c r="M183" i="251"/>
  <c r="N182" i="251"/>
  <c r="M182" i="251"/>
  <c r="N181" i="251"/>
  <c r="M181" i="251"/>
  <c r="N180" i="251"/>
  <c r="M180" i="251"/>
  <c r="N179" i="251"/>
  <c r="M179" i="251"/>
  <c r="N178" i="251"/>
  <c r="M178" i="251"/>
  <c r="N177" i="251"/>
  <c r="M177" i="251"/>
  <c r="N176" i="251"/>
  <c r="M176" i="251"/>
  <c r="N175" i="251"/>
  <c r="M175" i="251"/>
  <c r="N174" i="251"/>
  <c r="M174" i="251"/>
  <c r="N171" i="251"/>
  <c r="M171" i="251"/>
  <c r="L171" i="251"/>
  <c r="K171" i="251"/>
  <c r="J171" i="251"/>
  <c r="I171" i="251"/>
  <c r="H171" i="251"/>
  <c r="G171" i="251"/>
  <c r="F171" i="251"/>
  <c r="N170" i="251"/>
  <c r="M170" i="251"/>
  <c r="N169" i="251"/>
  <c r="M169" i="251"/>
  <c r="N166" i="251"/>
  <c r="M166" i="251"/>
  <c r="L166" i="251"/>
  <c r="K166" i="251"/>
  <c r="J166" i="251"/>
  <c r="I166" i="251"/>
  <c r="H166" i="251"/>
  <c r="F166" i="251"/>
  <c r="N165" i="251"/>
  <c r="M165" i="251"/>
  <c r="N164" i="251"/>
  <c r="M164" i="251"/>
  <c r="N161" i="251"/>
  <c r="M161" i="251"/>
  <c r="L161" i="251"/>
  <c r="K161" i="251"/>
  <c r="J161" i="251"/>
  <c r="I161" i="251"/>
  <c r="H161" i="251"/>
  <c r="G161" i="251"/>
  <c r="F161" i="251"/>
  <c r="N160" i="251"/>
  <c r="M160" i="251"/>
  <c r="N159" i="251"/>
  <c r="M159" i="251"/>
  <c r="N158" i="251"/>
  <c r="M158" i="251"/>
  <c r="N157" i="251"/>
  <c r="M157" i="251"/>
  <c r="M154" i="251"/>
  <c r="L154" i="251"/>
  <c r="K154" i="251"/>
  <c r="J154" i="251"/>
  <c r="I154" i="251"/>
  <c r="H154" i="251"/>
  <c r="G154" i="251"/>
  <c r="F154" i="251"/>
  <c r="N153" i="251"/>
  <c r="M153" i="251"/>
  <c r="N150" i="251"/>
  <c r="M150" i="251"/>
  <c r="L150" i="251"/>
  <c r="K150" i="251"/>
  <c r="J150" i="251"/>
  <c r="I150" i="251"/>
  <c r="H150" i="251"/>
  <c r="G150" i="251"/>
  <c r="F150" i="251"/>
  <c r="N149" i="251"/>
  <c r="M149" i="251"/>
  <c r="N146" i="251"/>
  <c r="M146" i="251"/>
  <c r="L146" i="251"/>
  <c r="K146" i="251"/>
  <c r="J146" i="251"/>
  <c r="I146" i="251"/>
  <c r="H146" i="251"/>
  <c r="G146" i="251"/>
  <c r="F146" i="251"/>
  <c r="N145" i="251"/>
  <c r="M145" i="251"/>
  <c r="N144" i="251"/>
  <c r="M144" i="251"/>
  <c r="N143" i="251"/>
  <c r="M143" i="251"/>
  <c r="N142" i="251"/>
  <c r="M142" i="251"/>
  <c r="N139" i="251"/>
  <c r="M139" i="251"/>
  <c r="L139" i="251"/>
  <c r="K139" i="251"/>
  <c r="J139" i="251"/>
  <c r="I139" i="251"/>
  <c r="H139" i="251"/>
  <c r="G139" i="251"/>
  <c r="F139" i="251"/>
  <c r="N138" i="251"/>
  <c r="M138" i="251"/>
  <c r="N137" i="251"/>
  <c r="M137" i="251"/>
  <c r="N136" i="251"/>
  <c r="M136" i="251"/>
  <c r="N135" i="251"/>
  <c r="M135" i="251"/>
  <c r="N134" i="251"/>
  <c r="M134" i="251"/>
  <c r="N133" i="251"/>
  <c r="M133" i="251"/>
  <c r="N130" i="251"/>
  <c r="M130" i="251"/>
  <c r="L130" i="251"/>
  <c r="K130" i="251"/>
  <c r="J130" i="251"/>
  <c r="I130" i="251"/>
  <c r="H130" i="251"/>
  <c r="G130" i="251"/>
  <c r="F130" i="251"/>
  <c r="N129" i="251"/>
  <c r="M129" i="251"/>
  <c r="N128" i="251"/>
  <c r="M128" i="251"/>
  <c r="N125" i="251"/>
  <c r="M125" i="251"/>
  <c r="L125" i="251"/>
  <c r="K125" i="251"/>
  <c r="J125" i="251"/>
  <c r="I125" i="251"/>
  <c r="H125" i="251"/>
  <c r="G125" i="251"/>
  <c r="F125" i="251"/>
  <c r="N124" i="251"/>
  <c r="M124" i="251"/>
  <c r="N121" i="251"/>
  <c r="M121" i="251"/>
  <c r="L121" i="251"/>
  <c r="K121" i="251"/>
  <c r="J121" i="251"/>
  <c r="I121" i="251"/>
  <c r="H121" i="251"/>
  <c r="G121" i="251"/>
  <c r="F121" i="251"/>
  <c r="N120" i="251"/>
  <c r="M120" i="251"/>
  <c r="N119" i="251"/>
  <c r="N118" i="251"/>
  <c r="M118" i="251"/>
  <c r="N117" i="251"/>
  <c r="M117" i="251"/>
  <c r="N116" i="251"/>
  <c r="M116" i="251"/>
  <c r="N115" i="251"/>
  <c r="M115" i="251"/>
  <c r="N112" i="251"/>
  <c r="M112" i="251"/>
  <c r="L112" i="251"/>
  <c r="K112" i="251"/>
  <c r="J112" i="251"/>
  <c r="I112" i="251"/>
  <c r="H112" i="251"/>
  <c r="F112" i="251"/>
  <c r="N111" i="251"/>
  <c r="M111" i="251"/>
  <c r="N108" i="251"/>
  <c r="M108" i="251"/>
  <c r="L108" i="251"/>
  <c r="K108" i="251"/>
  <c r="J108" i="251"/>
  <c r="I108" i="251"/>
  <c r="H108" i="251"/>
  <c r="F108" i="251"/>
  <c r="N107" i="251"/>
  <c r="M107" i="251"/>
  <c r="N103" i="251"/>
  <c r="M103" i="251"/>
  <c r="L103" i="251"/>
  <c r="K103" i="251"/>
  <c r="J103" i="251"/>
  <c r="I103" i="251"/>
  <c r="H103" i="251"/>
  <c r="G103" i="251"/>
  <c r="F103" i="251"/>
  <c r="N102" i="251"/>
  <c r="M102" i="251"/>
  <c r="N101" i="251"/>
  <c r="M101" i="251"/>
  <c r="N100" i="251"/>
  <c r="M100" i="251"/>
  <c r="N97" i="251"/>
  <c r="M97" i="251"/>
  <c r="L97" i="251"/>
  <c r="K97" i="251"/>
  <c r="J97" i="251"/>
  <c r="I97" i="251"/>
  <c r="H97" i="251"/>
  <c r="G97" i="251"/>
  <c r="F97" i="251"/>
  <c r="N96" i="251"/>
  <c r="M96" i="251"/>
  <c r="N95" i="251"/>
  <c r="M95" i="251"/>
  <c r="N92" i="251"/>
  <c r="M92" i="251"/>
  <c r="L92" i="251"/>
  <c r="K92" i="251"/>
  <c r="J92" i="251"/>
  <c r="I92" i="251"/>
  <c r="H92" i="251"/>
  <c r="G92" i="251"/>
  <c r="F92" i="251"/>
  <c r="N91" i="251"/>
  <c r="M91" i="251"/>
  <c r="N90" i="251"/>
  <c r="M90" i="251"/>
  <c r="N87" i="251"/>
  <c r="M87" i="251"/>
  <c r="L87" i="251"/>
  <c r="K87" i="251"/>
  <c r="J87" i="251"/>
  <c r="I87" i="251"/>
  <c r="H87" i="251"/>
  <c r="G87" i="251"/>
  <c r="F87" i="251"/>
  <c r="N86" i="251"/>
  <c r="M86" i="251"/>
  <c r="N85" i="251"/>
  <c r="M85" i="251"/>
  <c r="N84" i="251"/>
  <c r="M84" i="251"/>
  <c r="N83" i="251"/>
  <c r="M83" i="251"/>
  <c r="N82" i="251"/>
  <c r="M82" i="251"/>
  <c r="N81" i="251"/>
  <c r="M81" i="251"/>
  <c r="N80" i="251"/>
  <c r="M80" i="251"/>
  <c r="N79" i="251"/>
  <c r="M79" i="251"/>
  <c r="N78" i="251"/>
  <c r="M78" i="251"/>
  <c r="N77" i="251"/>
  <c r="M77" i="251"/>
  <c r="N76" i="251"/>
  <c r="M76" i="251"/>
  <c r="N75" i="251"/>
  <c r="M75" i="251"/>
  <c r="N72" i="251"/>
  <c r="M72" i="251"/>
  <c r="L72" i="251"/>
  <c r="K72" i="251"/>
  <c r="J72" i="251"/>
  <c r="I72" i="251"/>
  <c r="H72" i="251"/>
  <c r="G72" i="251"/>
  <c r="F72" i="251"/>
  <c r="N71" i="251"/>
  <c r="M71" i="251"/>
  <c r="N70" i="251"/>
  <c r="M70" i="251"/>
  <c r="N69" i="251"/>
  <c r="M69" i="251"/>
  <c r="N68" i="251"/>
  <c r="M68" i="251"/>
  <c r="N67" i="251"/>
  <c r="M67" i="251"/>
  <c r="N66" i="251"/>
  <c r="M66" i="251"/>
  <c r="N65" i="251"/>
  <c r="M65" i="251"/>
  <c r="N64" i="251"/>
  <c r="M64" i="251"/>
  <c r="N63" i="251"/>
  <c r="M63" i="251"/>
  <c r="N62" i="251"/>
  <c r="M62" i="251"/>
  <c r="N61" i="251"/>
  <c r="M61" i="251"/>
  <c r="N60" i="251"/>
  <c r="M60" i="251"/>
  <c r="N57" i="251"/>
  <c r="M57" i="251"/>
  <c r="L57" i="251"/>
  <c r="K57" i="251"/>
  <c r="J57" i="251"/>
  <c r="I57" i="251"/>
  <c r="H57" i="251"/>
  <c r="G57" i="251"/>
  <c r="F57" i="251"/>
  <c r="N56" i="251"/>
  <c r="M56" i="251"/>
  <c r="N55" i="251"/>
  <c r="M55" i="251"/>
  <c r="N54" i="251"/>
  <c r="M54" i="251"/>
  <c r="N51" i="251"/>
  <c r="M51" i="251"/>
  <c r="L51" i="251"/>
  <c r="K51" i="251"/>
  <c r="J51" i="251"/>
  <c r="I51" i="251"/>
  <c r="H51" i="251"/>
  <c r="G51" i="251"/>
  <c r="F51" i="251"/>
  <c r="N50" i="251"/>
  <c r="M50" i="251"/>
  <c r="N47" i="251"/>
  <c r="M47" i="251"/>
  <c r="L47" i="251"/>
  <c r="K47" i="251"/>
  <c r="J47" i="251"/>
  <c r="I47" i="251"/>
  <c r="H47" i="251"/>
  <c r="G47" i="251"/>
  <c r="F47" i="251"/>
  <c r="N46" i="251"/>
  <c r="M46" i="251"/>
  <c r="N45" i="251"/>
  <c r="M45" i="251"/>
  <c r="N42" i="251"/>
  <c r="M42" i="251"/>
  <c r="L42" i="251"/>
  <c r="K42" i="251"/>
  <c r="J42" i="251"/>
  <c r="I42" i="251"/>
  <c r="G42" i="251"/>
  <c r="F42" i="251"/>
  <c r="N41" i="251"/>
  <c r="M41" i="251"/>
  <c r="N38" i="251"/>
  <c r="M38" i="251"/>
  <c r="L38" i="251"/>
  <c r="K38" i="251"/>
  <c r="J38" i="251"/>
  <c r="I38" i="251"/>
  <c r="H38" i="251"/>
  <c r="G38" i="251"/>
  <c r="F38" i="251"/>
  <c r="N37" i="251"/>
  <c r="M37" i="251"/>
  <c r="N36" i="251"/>
  <c r="M36" i="251"/>
  <c r="N35" i="251"/>
  <c r="M35" i="251"/>
  <c r="N33" i="251"/>
  <c r="M33" i="251"/>
  <c r="N32" i="251"/>
  <c r="M32" i="251"/>
  <c r="N31" i="251"/>
  <c r="M31" i="251"/>
  <c r="N28" i="251"/>
  <c r="M28" i="251"/>
  <c r="L28" i="251"/>
  <c r="K28" i="251"/>
  <c r="J28" i="251"/>
  <c r="I28" i="251"/>
  <c r="H28" i="251"/>
  <c r="G28" i="251"/>
  <c r="F28" i="251"/>
  <c r="N27" i="251"/>
  <c r="M27" i="251"/>
  <c r="N26" i="251"/>
  <c r="N23" i="251"/>
  <c r="M23" i="251"/>
  <c r="L23" i="251"/>
  <c r="K23" i="251"/>
  <c r="J23" i="251"/>
  <c r="I23" i="251"/>
  <c r="H23" i="251"/>
  <c r="G23" i="251"/>
  <c r="F23" i="251"/>
  <c r="N22" i="251"/>
  <c r="M22" i="251"/>
  <c r="N21" i="251"/>
  <c r="M21" i="251"/>
  <c r="N18" i="251"/>
  <c r="M18" i="251"/>
  <c r="L18" i="251"/>
  <c r="K18" i="251"/>
  <c r="J18" i="251"/>
  <c r="I18" i="251"/>
  <c r="H18" i="251"/>
  <c r="G18" i="251"/>
  <c r="F18" i="251"/>
  <c r="N17" i="251"/>
  <c r="M17" i="251"/>
  <c r="N16" i="251"/>
  <c r="M16" i="251"/>
  <c r="N15" i="251"/>
  <c r="M15" i="251"/>
  <c r="N14" i="251"/>
  <c r="M14" i="251"/>
  <c r="L23" i="250"/>
  <c r="K23" i="250"/>
  <c r="J23" i="250"/>
  <c r="I23" i="250"/>
  <c r="H23" i="250"/>
  <c r="G23" i="250"/>
  <c r="F23" i="250"/>
  <c r="E23" i="250"/>
  <c r="D23" i="250"/>
  <c r="L20" i="250"/>
  <c r="K20" i="250"/>
  <c r="J20" i="250"/>
  <c r="I20" i="250"/>
  <c r="H20" i="250"/>
  <c r="G20" i="250"/>
  <c r="F20" i="250"/>
  <c r="E20" i="250"/>
  <c r="D20" i="250"/>
  <c r="L16" i="250"/>
  <c r="K16" i="250"/>
  <c r="J16" i="250"/>
  <c r="I16" i="250"/>
  <c r="H16" i="250"/>
  <c r="G16" i="250"/>
  <c r="F16" i="250"/>
  <c r="E16" i="250"/>
  <c r="D16" i="250"/>
  <c r="L45" i="249"/>
  <c r="K45" i="249"/>
  <c r="I45" i="249"/>
  <c r="H45" i="249"/>
  <c r="G45" i="249"/>
  <c r="F45" i="249"/>
  <c r="D45" i="249"/>
  <c r="L42" i="249"/>
  <c r="K42" i="249"/>
  <c r="I42" i="249"/>
  <c r="H42" i="249"/>
  <c r="G42" i="249"/>
  <c r="F42" i="249"/>
  <c r="D42" i="249"/>
  <c r="K41" i="249"/>
  <c r="L38" i="249"/>
  <c r="K38" i="249"/>
  <c r="I38" i="249"/>
  <c r="H38" i="249"/>
  <c r="G38" i="249"/>
  <c r="F38" i="249"/>
  <c r="D38" i="249"/>
  <c r="K37" i="249"/>
  <c r="L33" i="249"/>
  <c r="K33" i="249"/>
  <c r="I33" i="249"/>
  <c r="H33" i="249"/>
  <c r="G33" i="249"/>
  <c r="F33" i="249"/>
  <c r="D33" i="249"/>
  <c r="K32" i="249"/>
  <c r="L29" i="249"/>
  <c r="K29" i="249"/>
  <c r="I29" i="249"/>
  <c r="H29" i="249"/>
  <c r="G29" i="249"/>
  <c r="F29" i="249"/>
  <c r="D29" i="249"/>
  <c r="K28" i="249"/>
  <c r="L24" i="249"/>
  <c r="K24" i="249"/>
  <c r="I24" i="249"/>
  <c r="H24" i="249"/>
  <c r="G24" i="249"/>
  <c r="F24" i="249"/>
  <c r="D24" i="249"/>
  <c r="K23" i="249"/>
  <c r="L20" i="249"/>
  <c r="K20" i="249"/>
  <c r="I20" i="249"/>
  <c r="H20" i="249"/>
  <c r="G20" i="249"/>
  <c r="F20" i="249"/>
  <c r="D20" i="249"/>
  <c r="K19" i="249"/>
  <c r="L16" i="249"/>
  <c r="K16" i="249"/>
  <c r="I16" i="249"/>
  <c r="H16" i="249"/>
  <c r="G16" i="249"/>
  <c r="F16" i="249"/>
  <c r="D16" i="249"/>
  <c r="L15" i="249"/>
  <c r="K15" i="249"/>
  <c r="O35" i="248"/>
  <c r="N35" i="248"/>
  <c r="M35" i="248"/>
  <c r="L35" i="248"/>
  <c r="K35" i="248"/>
  <c r="J35" i="248"/>
  <c r="I35" i="248"/>
  <c r="H35" i="248"/>
  <c r="G35" i="248"/>
  <c r="O34" i="248"/>
  <c r="N34" i="248"/>
  <c r="M34" i="248"/>
  <c r="L34" i="248"/>
  <c r="K34" i="248"/>
  <c r="J34" i="248"/>
  <c r="I34" i="248"/>
  <c r="H34" i="248"/>
  <c r="G34" i="248"/>
  <c r="N33" i="248"/>
  <c r="N32" i="248"/>
  <c r="N31" i="248"/>
  <c r="N30" i="248"/>
  <c r="N29" i="248"/>
  <c r="N28" i="248"/>
  <c r="N27" i="248"/>
  <c r="N26" i="248"/>
  <c r="N25" i="248"/>
  <c r="N24" i="248"/>
  <c r="N23" i="248"/>
  <c r="N22" i="248"/>
  <c r="N21" i="248"/>
  <c r="N20" i="248"/>
  <c r="N19" i="248"/>
  <c r="N18" i="248"/>
  <c r="N17" i="248"/>
  <c r="N16" i="248"/>
  <c r="N15" i="248"/>
  <c r="O122" i="247"/>
  <c r="N122" i="247"/>
  <c r="M122" i="247"/>
  <c r="L122" i="247"/>
  <c r="K122" i="247"/>
  <c r="J122" i="247"/>
  <c r="I122" i="247"/>
  <c r="G122" i="247"/>
  <c r="O121" i="247"/>
  <c r="N121" i="247"/>
  <c r="O120" i="247"/>
  <c r="N120" i="247"/>
  <c r="O119" i="247"/>
  <c r="N119" i="247"/>
  <c r="O118" i="247"/>
  <c r="N118" i="247"/>
  <c r="O117" i="247"/>
  <c r="N117" i="247"/>
  <c r="O115" i="247"/>
  <c r="N115" i="247"/>
  <c r="O114" i="247"/>
  <c r="N114" i="247"/>
  <c r="O113" i="247"/>
  <c r="N113" i="247"/>
  <c r="O112" i="247"/>
  <c r="N112" i="247"/>
  <c r="O111" i="247"/>
  <c r="N111" i="247"/>
  <c r="O110" i="247"/>
  <c r="N110" i="247"/>
  <c r="O109" i="247"/>
  <c r="N109" i="247"/>
  <c r="O108" i="247"/>
  <c r="N108" i="247"/>
  <c r="O107" i="247"/>
  <c r="N107" i="247"/>
  <c r="O106" i="247"/>
  <c r="N106" i="247"/>
  <c r="O105" i="247"/>
  <c r="N105" i="247"/>
  <c r="O104" i="247"/>
  <c r="N104" i="247"/>
  <c r="O103" i="247"/>
  <c r="N103" i="247"/>
  <c r="O102" i="247"/>
  <c r="N102" i="247"/>
  <c r="O101" i="247"/>
  <c r="N101" i="247"/>
  <c r="O100" i="247"/>
  <c r="N100" i="247"/>
  <c r="O99" i="247"/>
  <c r="N99" i="247"/>
  <c r="O98" i="247"/>
  <c r="N98" i="247"/>
  <c r="O97" i="247"/>
  <c r="N97" i="247"/>
  <c r="O96" i="247"/>
  <c r="N96" i="247"/>
  <c r="O95" i="247"/>
  <c r="N95" i="247"/>
  <c r="O94" i="247"/>
  <c r="N94" i="247"/>
  <c r="O93" i="247"/>
  <c r="N93" i="247"/>
  <c r="O92" i="247"/>
  <c r="N92" i="247"/>
  <c r="O91" i="247"/>
  <c r="N91" i="247"/>
  <c r="O90" i="247"/>
  <c r="N90" i="247"/>
  <c r="O86" i="247"/>
  <c r="N86" i="247"/>
  <c r="M86" i="247"/>
  <c r="L86" i="247"/>
  <c r="K86" i="247"/>
  <c r="J86" i="247"/>
  <c r="I86" i="247"/>
  <c r="H86" i="247"/>
  <c r="G86" i="247"/>
  <c r="O85" i="247"/>
  <c r="N85" i="247"/>
  <c r="O82" i="247"/>
  <c r="N82" i="247"/>
  <c r="M82" i="247"/>
  <c r="L82" i="247"/>
  <c r="K82" i="247"/>
  <c r="J82" i="247"/>
  <c r="I82" i="247"/>
  <c r="G82" i="247"/>
  <c r="O81" i="247"/>
  <c r="N81" i="247"/>
  <c r="O80" i="247"/>
  <c r="N80" i="247"/>
  <c r="O79" i="247"/>
  <c r="N79" i="247"/>
  <c r="O78" i="247"/>
  <c r="N78" i="247"/>
  <c r="O77" i="247"/>
  <c r="N77" i="247"/>
  <c r="O76" i="247"/>
  <c r="N76" i="247"/>
  <c r="N72" i="247"/>
  <c r="O69" i="247"/>
  <c r="N69" i="247"/>
  <c r="M69" i="247"/>
  <c r="L69" i="247"/>
  <c r="K69" i="247"/>
  <c r="J69" i="247"/>
  <c r="I69" i="247"/>
  <c r="H69" i="247"/>
  <c r="G69" i="247"/>
  <c r="O68" i="247"/>
  <c r="N68" i="247"/>
  <c r="O65" i="247"/>
  <c r="N65" i="247"/>
  <c r="M65" i="247"/>
  <c r="L65" i="247"/>
  <c r="K65" i="247"/>
  <c r="J65" i="247"/>
  <c r="I65" i="247"/>
  <c r="H65" i="247"/>
  <c r="G65" i="247"/>
  <c r="O64" i="247"/>
  <c r="N64" i="247"/>
  <c r="O63" i="247"/>
  <c r="N63" i="247"/>
  <c r="O62" i="247"/>
  <c r="N62" i="247"/>
  <c r="O61" i="247"/>
  <c r="N61" i="247"/>
  <c r="O60" i="247"/>
  <c r="N60" i="247"/>
  <c r="O57" i="247"/>
  <c r="N57" i="247"/>
  <c r="M57" i="247"/>
  <c r="L57" i="247"/>
  <c r="K57" i="247"/>
  <c r="J57" i="247"/>
  <c r="I57" i="247"/>
  <c r="H57" i="247"/>
  <c r="G57" i="247"/>
  <c r="N56" i="247"/>
  <c r="O48" i="247"/>
  <c r="N48" i="247"/>
  <c r="M48" i="247"/>
  <c r="L48" i="247"/>
  <c r="K48" i="247"/>
  <c r="J48" i="247"/>
  <c r="I48" i="247"/>
  <c r="H48" i="247"/>
  <c r="G48" i="247"/>
  <c r="N46" i="247"/>
  <c r="O43" i="247"/>
  <c r="N43" i="247"/>
  <c r="M43" i="247"/>
  <c r="L43" i="247"/>
  <c r="K43" i="247"/>
  <c r="J43" i="247"/>
  <c r="I43" i="247"/>
  <c r="H43" i="247"/>
  <c r="G43" i="247"/>
  <c r="N42" i="247"/>
  <c r="O38" i="247"/>
  <c r="N38" i="247"/>
  <c r="M38" i="247"/>
  <c r="L38" i="247"/>
  <c r="K38" i="247"/>
  <c r="J38" i="247"/>
  <c r="I38" i="247"/>
  <c r="H38" i="247"/>
  <c r="G38" i="247"/>
  <c r="O37" i="247"/>
  <c r="N37" i="247"/>
  <c r="O34" i="247"/>
  <c r="N34" i="247"/>
  <c r="M34" i="247"/>
  <c r="L34" i="247"/>
  <c r="K34" i="247"/>
  <c r="J34" i="247"/>
  <c r="I34" i="247"/>
  <c r="H34" i="247"/>
  <c r="G34" i="247"/>
  <c r="O33" i="247"/>
  <c r="N33" i="247"/>
  <c r="O30" i="247"/>
  <c r="N30" i="247"/>
  <c r="M30" i="247"/>
  <c r="L30" i="247"/>
  <c r="K30" i="247"/>
  <c r="J30" i="247"/>
  <c r="I30" i="247"/>
  <c r="H30" i="247"/>
  <c r="G30" i="247"/>
  <c r="O29" i="247"/>
  <c r="N29" i="247"/>
  <c r="O28" i="247"/>
  <c r="N28" i="247"/>
  <c r="O25" i="247"/>
  <c r="N25" i="247"/>
  <c r="M25" i="247"/>
  <c r="L25" i="247"/>
  <c r="K25" i="247"/>
  <c r="J25" i="247"/>
  <c r="I25" i="247"/>
  <c r="H25" i="247"/>
  <c r="G25" i="247"/>
  <c r="O24" i="247"/>
  <c r="N24" i="247"/>
  <c r="O23" i="247"/>
  <c r="N23" i="247"/>
  <c r="O20" i="247"/>
  <c r="N20" i="247"/>
  <c r="M20" i="247"/>
  <c r="L20" i="247"/>
  <c r="K20" i="247"/>
  <c r="J20" i="247"/>
  <c r="I20" i="247"/>
  <c r="H20" i="247"/>
  <c r="G20" i="247"/>
  <c r="O19" i="247"/>
  <c r="N19" i="247"/>
  <c r="O18" i="247"/>
  <c r="N18" i="247"/>
  <c r="O15" i="247"/>
  <c r="N15" i="247"/>
  <c r="M15" i="247"/>
  <c r="L15" i="247"/>
  <c r="K15" i="247"/>
  <c r="J15" i="247"/>
  <c r="I15" i="247"/>
  <c r="H15" i="247"/>
  <c r="G15" i="247"/>
  <c r="O14" i="247"/>
  <c r="N14" i="247"/>
  <c r="K224" i="246"/>
  <c r="H224" i="246"/>
  <c r="D224" i="246"/>
  <c r="N222" i="246"/>
  <c r="M222" i="246"/>
  <c r="L222" i="246"/>
  <c r="K222" i="246"/>
  <c r="J222" i="246"/>
  <c r="I222" i="246"/>
  <c r="H222" i="246"/>
  <c r="G222" i="246"/>
  <c r="F222" i="246"/>
  <c r="N221" i="246"/>
  <c r="M221" i="246"/>
  <c r="N220" i="246"/>
  <c r="M220" i="246"/>
  <c r="N219" i="246"/>
  <c r="M219" i="246"/>
  <c r="N218" i="246"/>
  <c r="M218" i="246"/>
  <c r="N217" i="246"/>
  <c r="M217" i="246"/>
  <c r="N216" i="246"/>
  <c r="M216" i="246"/>
  <c r="N215" i="246"/>
  <c r="M215" i="246"/>
  <c r="N214" i="246"/>
  <c r="M214" i="246"/>
  <c r="N213" i="246"/>
  <c r="M213" i="246"/>
  <c r="N212" i="246"/>
  <c r="M212" i="246"/>
  <c r="N211" i="246"/>
  <c r="M211" i="246"/>
  <c r="N210" i="246"/>
  <c r="M210" i="246"/>
  <c r="N209" i="246"/>
  <c r="M209" i="246"/>
  <c r="N208" i="246"/>
  <c r="M208" i="246"/>
  <c r="N207" i="246"/>
  <c r="M207" i="246"/>
  <c r="N206" i="246"/>
  <c r="M206" i="246"/>
  <c r="N205" i="246"/>
  <c r="M205" i="246"/>
  <c r="N204" i="246"/>
  <c r="M204" i="246"/>
  <c r="N203" i="246"/>
  <c r="M203" i="246"/>
  <c r="N202" i="246"/>
  <c r="M202" i="246"/>
  <c r="N201" i="246"/>
  <c r="M201" i="246"/>
  <c r="N200" i="246"/>
  <c r="M200" i="246"/>
  <c r="N199" i="246"/>
  <c r="M199" i="246"/>
  <c r="N198" i="246"/>
  <c r="M198" i="246"/>
  <c r="N197" i="246"/>
  <c r="M197" i="246"/>
  <c r="N196" i="246"/>
  <c r="M196" i="246"/>
  <c r="N195" i="246"/>
  <c r="M195" i="246"/>
  <c r="N194" i="246"/>
  <c r="M194" i="246"/>
  <c r="N193" i="246"/>
  <c r="M193" i="246"/>
  <c r="N192" i="246"/>
  <c r="M192" i="246"/>
  <c r="N191" i="246"/>
  <c r="M191" i="246"/>
  <c r="N190" i="246"/>
  <c r="M190" i="246"/>
  <c r="N189" i="246"/>
  <c r="M189" i="246"/>
  <c r="N186" i="246"/>
  <c r="M186" i="246"/>
  <c r="L186" i="246"/>
  <c r="K186" i="246"/>
  <c r="J186" i="246"/>
  <c r="I186" i="246"/>
  <c r="H186" i="246"/>
  <c r="G186" i="246"/>
  <c r="F186" i="246"/>
  <c r="N185" i="246"/>
  <c r="M185" i="246"/>
  <c r="N184" i="246"/>
  <c r="M184" i="246"/>
  <c r="N183" i="246"/>
  <c r="M183" i="246"/>
  <c r="N182" i="246"/>
  <c r="M182" i="246"/>
  <c r="N181" i="246"/>
  <c r="M181" i="246"/>
  <c r="N180" i="246"/>
  <c r="M180" i="246"/>
  <c r="N179" i="246"/>
  <c r="M179" i="246"/>
  <c r="N178" i="246"/>
  <c r="M178" i="246"/>
  <c r="N177" i="246"/>
  <c r="M177" i="246"/>
  <c r="N176" i="246"/>
  <c r="M176" i="246"/>
  <c r="N173" i="246"/>
  <c r="M173" i="246"/>
  <c r="L173" i="246"/>
  <c r="K173" i="246"/>
  <c r="J173" i="246"/>
  <c r="I173" i="246"/>
  <c r="H173" i="246"/>
  <c r="G173" i="246"/>
  <c r="F173" i="246"/>
  <c r="N172" i="246"/>
  <c r="M172" i="246"/>
  <c r="N171" i="246"/>
  <c r="M171" i="246"/>
  <c r="N168" i="246"/>
  <c r="M168" i="246"/>
  <c r="L168" i="246"/>
  <c r="K168" i="246"/>
  <c r="J168" i="246"/>
  <c r="I168" i="246"/>
  <c r="H168" i="246"/>
  <c r="G168" i="246"/>
  <c r="F168" i="246"/>
  <c r="N167" i="246"/>
  <c r="M167" i="246"/>
  <c r="N164" i="246"/>
  <c r="M164" i="246"/>
  <c r="L164" i="246"/>
  <c r="K164" i="246"/>
  <c r="J164" i="246"/>
  <c r="I164" i="246"/>
  <c r="H164" i="246"/>
  <c r="G164" i="246"/>
  <c r="F164" i="246"/>
  <c r="N163" i="246"/>
  <c r="M163" i="246"/>
  <c r="N162" i="246"/>
  <c r="M162" i="246"/>
  <c r="N161" i="246"/>
  <c r="M161" i="246"/>
  <c r="N160" i="246"/>
  <c r="M160" i="246"/>
  <c r="M157" i="246"/>
  <c r="L157" i="246"/>
  <c r="K157" i="246"/>
  <c r="J157" i="246"/>
  <c r="I157" i="246"/>
  <c r="H157" i="246"/>
  <c r="G157" i="246"/>
  <c r="F157" i="246"/>
  <c r="N156" i="246"/>
  <c r="M156" i="246"/>
  <c r="N153" i="246"/>
  <c r="M153" i="246"/>
  <c r="L153" i="246"/>
  <c r="K153" i="246"/>
  <c r="J153" i="246"/>
  <c r="I153" i="246"/>
  <c r="H153" i="246"/>
  <c r="G153" i="246"/>
  <c r="F153" i="246"/>
  <c r="N152" i="246"/>
  <c r="M152" i="246"/>
  <c r="N149" i="246"/>
  <c r="M149" i="246"/>
  <c r="L149" i="246"/>
  <c r="K149" i="246"/>
  <c r="J149" i="246"/>
  <c r="I149" i="246"/>
  <c r="H149" i="246"/>
  <c r="G149" i="246"/>
  <c r="F149" i="246"/>
  <c r="N148" i="246"/>
  <c r="M148" i="246"/>
  <c r="N147" i="246"/>
  <c r="M147" i="246"/>
  <c r="N146" i="246"/>
  <c r="M146" i="246"/>
  <c r="N145" i="246"/>
  <c r="M145" i="246"/>
  <c r="N144" i="246"/>
  <c r="M144" i="246"/>
  <c r="N141" i="246"/>
  <c r="M141" i="246"/>
  <c r="L141" i="246"/>
  <c r="K141" i="246"/>
  <c r="J141" i="246"/>
  <c r="I141" i="246"/>
  <c r="H141" i="246"/>
  <c r="G141" i="246"/>
  <c r="F141" i="246"/>
  <c r="N140" i="246"/>
  <c r="M140" i="246"/>
  <c r="N139" i="246"/>
  <c r="M139" i="246"/>
  <c r="N138" i="246"/>
  <c r="M138" i="246"/>
  <c r="N137" i="246"/>
  <c r="M137" i="246"/>
  <c r="N136" i="246"/>
  <c r="M136" i="246"/>
  <c r="N135" i="246"/>
  <c r="M135" i="246"/>
  <c r="N132" i="246"/>
  <c r="M132" i="246"/>
  <c r="L132" i="246"/>
  <c r="K132" i="246"/>
  <c r="J132" i="246"/>
  <c r="I132" i="246"/>
  <c r="H132" i="246"/>
  <c r="G132" i="246"/>
  <c r="F132" i="246"/>
  <c r="N131" i="246"/>
  <c r="M131" i="246"/>
  <c r="N130" i="246"/>
  <c r="M130" i="246"/>
  <c r="N126" i="246"/>
  <c r="M126" i="246"/>
  <c r="L126" i="246"/>
  <c r="K126" i="246"/>
  <c r="J126" i="246"/>
  <c r="I126" i="246"/>
  <c r="H126" i="246"/>
  <c r="G126" i="246"/>
  <c r="F126" i="246"/>
  <c r="N125" i="246"/>
  <c r="M125" i="246"/>
  <c r="N122" i="246"/>
  <c r="M122" i="246"/>
  <c r="L122" i="246"/>
  <c r="K122" i="246"/>
  <c r="J122" i="246"/>
  <c r="I122" i="246"/>
  <c r="H122" i="246"/>
  <c r="G122" i="246"/>
  <c r="F122" i="246"/>
  <c r="N121" i="246"/>
  <c r="M121" i="246"/>
  <c r="N120" i="246"/>
  <c r="N119" i="246"/>
  <c r="M119" i="246"/>
  <c r="N118" i="246"/>
  <c r="M118" i="246"/>
  <c r="N117" i="246"/>
  <c r="M117" i="246"/>
  <c r="N116" i="246"/>
  <c r="M116" i="246"/>
  <c r="N113" i="246"/>
  <c r="M113" i="246"/>
  <c r="L113" i="246"/>
  <c r="K113" i="246"/>
  <c r="J113" i="246"/>
  <c r="I113" i="246"/>
  <c r="H113" i="246"/>
  <c r="F113" i="246"/>
  <c r="N112" i="246"/>
  <c r="M112" i="246"/>
  <c r="N109" i="246"/>
  <c r="M109" i="246"/>
  <c r="L109" i="246"/>
  <c r="K109" i="246"/>
  <c r="J109" i="246"/>
  <c r="I109" i="246"/>
  <c r="H109" i="246"/>
  <c r="G109" i="246"/>
  <c r="F109" i="246"/>
  <c r="N108" i="246"/>
  <c r="M108" i="246"/>
  <c r="N104" i="246"/>
  <c r="M104" i="246"/>
  <c r="L104" i="246"/>
  <c r="K104" i="246"/>
  <c r="J104" i="246"/>
  <c r="I104" i="246"/>
  <c r="H104" i="246"/>
  <c r="G104" i="246"/>
  <c r="F104" i="246"/>
  <c r="N103" i="246"/>
  <c r="M103" i="246"/>
  <c r="N102" i="246"/>
  <c r="M102" i="246"/>
  <c r="N101" i="246"/>
  <c r="M101" i="246"/>
  <c r="N98" i="246"/>
  <c r="M98" i="246"/>
  <c r="L98" i="246"/>
  <c r="K98" i="246"/>
  <c r="J98" i="246"/>
  <c r="I98" i="246"/>
  <c r="H98" i="246"/>
  <c r="G98" i="246"/>
  <c r="F98" i="246"/>
  <c r="N97" i="246"/>
  <c r="M97" i="246"/>
  <c r="N96" i="246"/>
  <c r="M96" i="246"/>
  <c r="N93" i="246"/>
  <c r="M93" i="246"/>
  <c r="L93" i="246"/>
  <c r="K93" i="246"/>
  <c r="J93" i="246"/>
  <c r="I93" i="246"/>
  <c r="H93" i="246"/>
  <c r="G93" i="246"/>
  <c r="F93" i="246"/>
  <c r="N92" i="246"/>
  <c r="M92" i="246"/>
  <c r="N91" i="246"/>
  <c r="M91" i="246"/>
  <c r="N88" i="246"/>
  <c r="M88" i="246"/>
  <c r="L88" i="246"/>
  <c r="K88" i="246"/>
  <c r="J88" i="246"/>
  <c r="I88" i="246"/>
  <c r="H88" i="246"/>
  <c r="G88" i="246"/>
  <c r="F88" i="246"/>
  <c r="N87" i="246"/>
  <c r="M87" i="246"/>
  <c r="N86" i="246"/>
  <c r="M86" i="246"/>
  <c r="M85" i="246"/>
  <c r="M84" i="246"/>
  <c r="N83" i="246"/>
  <c r="M83" i="246"/>
  <c r="N82" i="246"/>
  <c r="M82" i="246"/>
  <c r="N81" i="246"/>
  <c r="M81" i="246"/>
  <c r="N80" i="246"/>
  <c r="M80" i="246"/>
  <c r="N79" i="246"/>
  <c r="M79" i="246"/>
  <c r="N78" i="246"/>
  <c r="M78" i="246"/>
  <c r="N77" i="246"/>
  <c r="M77" i="246"/>
  <c r="N76" i="246"/>
  <c r="M76" i="246"/>
  <c r="N73" i="246"/>
  <c r="M73" i="246"/>
  <c r="L73" i="246"/>
  <c r="K73" i="246"/>
  <c r="J73" i="246"/>
  <c r="I73" i="246"/>
  <c r="H73" i="246"/>
  <c r="G73" i="246"/>
  <c r="F73" i="246"/>
  <c r="N72" i="246"/>
  <c r="M72" i="246"/>
  <c r="N71" i="246"/>
  <c r="M71" i="246"/>
  <c r="N70" i="246"/>
  <c r="M70" i="246"/>
  <c r="N69" i="246"/>
  <c r="M69" i="246"/>
  <c r="N68" i="246"/>
  <c r="M68" i="246"/>
  <c r="N67" i="246"/>
  <c r="M67" i="246"/>
  <c r="N66" i="246"/>
  <c r="M66" i="246"/>
  <c r="N65" i="246"/>
  <c r="M65" i="246"/>
  <c r="N64" i="246"/>
  <c r="M64" i="246"/>
  <c r="N63" i="246"/>
  <c r="M63" i="246"/>
  <c r="N62" i="246"/>
  <c r="M62" i="246"/>
  <c r="N61" i="246"/>
  <c r="M61" i="246"/>
  <c r="N58" i="246"/>
  <c r="M58" i="246"/>
  <c r="L58" i="246"/>
  <c r="K58" i="246"/>
  <c r="J58" i="246"/>
  <c r="I58" i="246"/>
  <c r="H58" i="246"/>
  <c r="G58" i="246"/>
  <c r="F58" i="246"/>
  <c r="N57" i="246"/>
  <c r="M57" i="246"/>
  <c r="N56" i="246"/>
  <c r="M56" i="246"/>
  <c r="N55" i="246"/>
  <c r="M55" i="246"/>
  <c r="N52" i="246"/>
  <c r="M52" i="246"/>
  <c r="L52" i="246"/>
  <c r="K52" i="246"/>
  <c r="J52" i="246"/>
  <c r="I52" i="246"/>
  <c r="H52" i="246"/>
  <c r="G52" i="246"/>
  <c r="F52" i="246"/>
  <c r="N51" i="246"/>
  <c r="M51" i="246"/>
  <c r="N48" i="246"/>
  <c r="M48" i="246"/>
  <c r="L48" i="246"/>
  <c r="K48" i="246"/>
  <c r="J48" i="246"/>
  <c r="I48" i="246"/>
  <c r="H48" i="246"/>
  <c r="G48" i="246"/>
  <c r="F48" i="246"/>
  <c r="N47" i="246"/>
  <c r="M47" i="246"/>
  <c r="N46" i="246"/>
  <c r="M46" i="246"/>
  <c r="N43" i="246"/>
  <c r="M43" i="246"/>
  <c r="L43" i="246"/>
  <c r="K43" i="246"/>
  <c r="J43" i="246"/>
  <c r="I43" i="246"/>
  <c r="G43" i="246"/>
  <c r="F43" i="246"/>
  <c r="N42" i="246"/>
  <c r="M42" i="246"/>
  <c r="N39" i="246"/>
  <c r="M39" i="246"/>
  <c r="L39" i="246"/>
  <c r="K39" i="246"/>
  <c r="J39" i="246"/>
  <c r="I39" i="246"/>
  <c r="H39" i="246"/>
  <c r="G39" i="246"/>
  <c r="F39" i="246"/>
  <c r="N38" i="246"/>
  <c r="M38" i="246"/>
  <c r="N37" i="246"/>
  <c r="M37" i="246"/>
  <c r="N36" i="246"/>
  <c r="M36" i="246"/>
  <c r="N34" i="246"/>
  <c r="M34" i="246"/>
  <c r="N33" i="246"/>
  <c r="M33" i="246"/>
  <c r="N32" i="246"/>
  <c r="M32" i="246"/>
  <c r="N29" i="246"/>
  <c r="M29" i="246"/>
  <c r="L29" i="246"/>
  <c r="K29" i="246"/>
  <c r="J29" i="246"/>
  <c r="I29" i="246"/>
  <c r="H29" i="246"/>
  <c r="G29" i="246"/>
  <c r="F29" i="246"/>
  <c r="N28" i="246"/>
  <c r="M28" i="246"/>
  <c r="N27" i="246"/>
  <c r="M27" i="246"/>
  <c r="N24" i="246"/>
  <c r="M24" i="246"/>
  <c r="L24" i="246"/>
  <c r="K24" i="246"/>
  <c r="J24" i="246"/>
  <c r="I24" i="246"/>
  <c r="H24" i="246"/>
  <c r="G24" i="246"/>
  <c r="F24" i="246"/>
  <c r="N23" i="246"/>
  <c r="N19" i="246"/>
  <c r="M19" i="246"/>
  <c r="L19" i="246"/>
  <c r="K19" i="246"/>
  <c r="J19" i="246"/>
  <c r="I19" i="246"/>
  <c r="H19" i="246"/>
  <c r="G19" i="246"/>
  <c r="F19" i="246"/>
  <c r="N18" i="246"/>
  <c r="M18" i="246"/>
  <c r="N17" i="246"/>
  <c r="M17" i="246"/>
  <c r="N16" i="246"/>
  <c r="M16" i="246"/>
  <c r="N15" i="246"/>
  <c r="M15" i="246"/>
  <c r="N14" i="246"/>
  <c r="M14" i="246"/>
  <c r="L23" i="242"/>
  <c r="K23" i="242"/>
  <c r="J23" i="242"/>
  <c r="I23" i="242"/>
  <c r="H23" i="242"/>
  <c r="G23" i="242"/>
  <c r="F23" i="242"/>
  <c r="E23" i="242"/>
  <c r="D23" i="242"/>
  <c r="L20" i="242"/>
  <c r="K20" i="242"/>
  <c r="J20" i="242"/>
  <c r="I20" i="242"/>
  <c r="H20" i="242"/>
  <c r="G20" i="242"/>
  <c r="F20" i="242"/>
  <c r="E20" i="242"/>
  <c r="D20" i="242"/>
  <c r="L16" i="242"/>
  <c r="K16" i="242"/>
  <c r="J16" i="242"/>
  <c r="I16" i="242"/>
  <c r="H16" i="242"/>
  <c r="G16" i="242"/>
  <c r="F16" i="242"/>
  <c r="E16" i="242"/>
  <c r="D16" i="242"/>
  <c r="L45" i="243"/>
  <c r="K45" i="243"/>
  <c r="J45" i="243"/>
  <c r="I45" i="243"/>
  <c r="H45" i="243"/>
  <c r="G45" i="243"/>
  <c r="F45" i="243"/>
  <c r="D45" i="243"/>
  <c r="L42" i="243"/>
  <c r="K42" i="243"/>
  <c r="J42" i="243"/>
  <c r="I42" i="243"/>
  <c r="H42" i="243"/>
  <c r="G42" i="243"/>
  <c r="F42" i="243"/>
  <c r="E42" i="243"/>
  <c r="D42" i="243"/>
  <c r="K41" i="243"/>
  <c r="L38" i="243"/>
  <c r="K38" i="243"/>
  <c r="J38" i="243"/>
  <c r="I38" i="243"/>
  <c r="H38" i="243"/>
  <c r="G38" i="243"/>
  <c r="F38" i="243"/>
  <c r="E38" i="243"/>
  <c r="D38" i="243"/>
  <c r="K37" i="243"/>
  <c r="L33" i="243"/>
  <c r="K33" i="243"/>
  <c r="J33" i="243"/>
  <c r="I33" i="243"/>
  <c r="H33" i="243"/>
  <c r="G33" i="243"/>
  <c r="F33" i="243"/>
  <c r="E33" i="243"/>
  <c r="D33" i="243"/>
  <c r="K32" i="243"/>
  <c r="L29" i="243"/>
  <c r="K29" i="243"/>
  <c r="J29" i="243"/>
  <c r="I29" i="243"/>
  <c r="H29" i="243"/>
  <c r="G29" i="243"/>
  <c r="F29" i="243"/>
  <c r="E29" i="243"/>
  <c r="D29" i="243"/>
  <c r="K28" i="243"/>
  <c r="L24" i="243"/>
  <c r="K24" i="243"/>
  <c r="J24" i="243"/>
  <c r="I24" i="243"/>
  <c r="H24" i="243"/>
  <c r="G24" i="243"/>
  <c r="F24" i="243"/>
  <c r="E24" i="243"/>
  <c r="D24" i="243"/>
  <c r="K23" i="243"/>
  <c r="L20" i="243"/>
  <c r="K20" i="243"/>
  <c r="J20" i="243"/>
  <c r="I20" i="243"/>
  <c r="H20" i="243"/>
  <c r="G20" i="243"/>
  <c r="F20" i="243"/>
  <c r="E20" i="243"/>
  <c r="D20" i="243"/>
  <c r="K19" i="243"/>
  <c r="L16" i="243"/>
  <c r="K16" i="243"/>
  <c r="J16" i="243"/>
  <c r="I16" i="243"/>
  <c r="H16" i="243"/>
  <c r="G16" i="243"/>
  <c r="F16" i="243"/>
  <c r="E16" i="243"/>
  <c r="D16" i="243"/>
  <c r="L15" i="243"/>
  <c r="K15" i="243"/>
  <c r="O35" i="244"/>
  <c r="N35" i="244"/>
  <c r="M35" i="244"/>
  <c r="L35" i="244"/>
  <c r="K35" i="244"/>
  <c r="J35" i="244"/>
  <c r="I35" i="244"/>
  <c r="H35" i="244"/>
  <c r="G35" i="244"/>
  <c r="O34" i="244"/>
  <c r="N34" i="244"/>
  <c r="M34" i="244"/>
  <c r="L34" i="244"/>
  <c r="K34" i="244"/>
  <c r="J34" i="244"/>
  <c r="I34" i="244"/>
  <c r="H34" i="244"/>
  <c r="G34" i="244"/>
  <c r="N33" i="244"/>
  <c r="N32" i="244"/>
  <c r="N31" i="244"/>
  <c r="N30" i="244"/>
  <c r="N29" i="244"/>
  <c r="N28" i="244"/>
  <c r="N27" i="244"/>
  <c r="N26" i="244"/>
  <c r="N25" i="244"/>
  <c r="N24" i="244"/>
  <c r="N23" i="244"/>
  <c r="N22" i="244"/>
  <c r="N21" i="244"/>
  <c r="N20" i="244"/>
  <c r="N19" i="244"/>
  <c r="N18" i="244"/>
  <c r="N17" i="244"/>
  <c r="N16" i="244"/>
  <c r="N15" i="244"/>
  <c r="O115" i="245"/>
  <c r="N115" i="245"/>
  <c r="M115" i="245"/>
  <c r="L115" i="245"/>
  <c r="K115" i="245"/>
  <c r="J115" i="245"/>
  <c r="I115" i="245"/>
  <c r="H115" i="245"/>
  <c r="G115" i="245"/>
  <c r="C115" i="245"/>
  <c r="O113" i="245"/>
  <c r="N113" i="245"/>
  <c r="M113" i="245"/>
  <c r="L113" i="245"/>
  <c r="K113" i="245"/>
  <c r="J113" i="245"/>
  <c r="I113" i="245"/>
  <c r="H113" i="245"/>
  <c r="G113" i="245"/>
  <c r="O112" i="245"/>
  <c r="N112" i="245"/>
  <c r="O111" i="245"/>
  <c r="N111" i="245"/>
  <c r="O110" i="245"/>
  <c r="N110" i="245"/>
  <c r="O109" i="245"/>
  <c r="N109" i="245"/>
  <c r="O108" i="245"/>
  <c r="N108" i="245"/>
  <c r="O107" i="245"/>
  <c r="N107" i="245"/>
  <c r="O106" i="245"/>
  <c r="N106" i="245"/>
  <c r="O105" i="245"/>
  <c r="N105" i="245"/>
  <c r="O104" i="245"/>
  <c r="N104" i="245"/>
  <c r="O103" i="245"/>
  <c r="N103" i="245"/>
  <c r="O102" i="245"/>
  <c r="N102" i="245"/>
  <c r="O101" i="245"/>
  <c r="N101" i="245"/>
  <c r="O100" i="245"/>
  <c r="N100" i="245"/>
  <c r="O99" i="245"/>
  <c r="N99" i="245"/>
  <c r="O98" i="245"/>
  <c r="N98" i="245"/>
  <c r="O97" i="245"/>
  <c r="N97" i="245"/>
  <c r="O96" i="245"/>
  <c r="N96" i="245"/>
  <c r="O95" i="245"/>
  <c r="N95" i="245"/>
  <c r="O94" i="245"/>
  <c r="N94" i="245"/>
  <c r="O93" i="245"/>
  <c r="N93" i="245"/>
  <c r="O92" i="245"/>
  <c r="N92" i="245"/>
  <c r="O91" i="245"/>
  <c r="N91" i="245"/>
  <c r="O90" i="245"/>
  <c r="N90" i="245"/>
  <c r="O89" i="245"/>
  <c r="N89" i="245"/>
  <c r="O88" i="245"/>
  <c r="N88" i="245"/>
  <c r="O87" i="245"/>
  <c r="N87" i="245"/>
  <c r="O86" i="245"/>
  <c r="N86" i="245"/>
  <c r="O85" i="245"/>
  <c r="N85" i="245"/>
  <c r="O84" i="245"/>
  <c r="N84" i="245"/>
  <c r="O80" i="245"/>
  <c r="N80" i="245"/>
  <c r="M80" i="245"/>
  <c r="L80" i="245"/>
  <c r="K80" i="245"/>
  <c r="J80" i="245"/>
  <c r="I80" i="245"/>
  <c r="H80" i="245"/>
  <c r="G80" i="245"/>
  <c r="O79" i="245"/>
  <c r="N79" i="245"/>
  <c r="O76" i="245"/>
  <c r="N76" i="245"/>
  <c r="M76" i="245"/>
  <c r="L76" i="245"/>
  <c r="K76" i="245"/>
  <c r="J76" i="245"/>
  <c r="I76" i="245"/>
  <c r="H76" i="245"/>
  <c r="G76" i="245"/>
  <c r="O75" i="245"/>
  <c r="N75" i="245"/>
  <c r="O74" i="245"/>
  <c r="N74" i="245"/>
  <c r="O73" i="245"/>
  <c r="N73" i="245"/>
  <c r="O72" i="245"/>
  <c r="N72" i="245"/>
  <c r="O71" i="245"/>
  <c r="N71" i="245"/>
  <c r="O70" i="245"/>
  <c r="N70" i="245"/>
  <c r="N66" i="245"/>
  <c r="O63" i="245"/>
  <c r="N63" i="245"/>
  <c r="M63" i="245"/>
  <c r="L63" i="245"/>
  <c r="K63" i="245"/>
  <c r="J63" i="245"/>
  <c r="I63" i="245"/>
  <c r="H63" i="245"/>
  <c r="G63" i="245"/>
  <c r="O62" i="245"/>
  <c r="N62" i="245"/>
  <c r="O59" i="245"/>
  <c r="N59" i="245"/>
  <c r="M59" i="245"/>
  <c r="L59" i="245"/>
  <c r="K59" i="245"/>
  <c r="J59" i="245"/>
  <c r="I59" i="245"/>
  <c r="H59" i="245"/>
  <c r="G59" i="245"/>
  <c r="O58" i="245"/>
  <c r="N58" i="245"/>
  <c r="O57" i="245"/>
  <c r="N57" i="245"/>
  <c r="O56" i="245"/>
  <c r="N56" i="245"/>
  <c r="O55" i="245"/>
  <c r="N55" i="245"/>
  <c r="O54" i="245"/>
  <c r="N54" i="245"/>
  <c r="O51" i="245"/>
  <c r="N51" i="245"/>
  <c r="M51" i="245"/>
  <c r="L51" i="245"/>
  <c r="K51" i="245"/>
  <c r="J51" i="245"/>
  <c r="I51" i="245"/>
  <c r="H51" i="245"/>
  <c r="G51" i="245"/>
  <c r="N50" i="245"/>
  <c r="O47" i="245"/>
  <c r="N47" i="245"/>
  <c r="M47" i="245"/>
  <c r="L47" i="245"/>
  <c r="K47" i="245"/>
  <c r="J47" i="245"/>
  <c r="I47" i="245"/>
  <c r="H47" i="245"/>
  <c r="G47" i="245"/>
  <c r="N46" i="245"/>
  <c r="O43" i="245"/>
  <c r="N43" i="245"/>
  <c r="M43" i="245"/>
  <c r="L43" i="245"/>
  <c r="K43" i="245"/>
  <c r="J43" i="245"/>
  <c r="I43" i="245"/>
  <c r="H43" i="245"/>
  <c r="G43" i="245"/>
  <c r="N42" i="245"/>
  <c r="O38" i="245"/>
  <c r="N38" i="245"/>
  <c r="M38" i="245"/>
  <c r="L38" i="245"/>
  <c r="K38" i="245"/>
  <c r="J38" i="245"/>
  <c r="I38" i="245"/>
  <c r="H38" i="245"/>
  <c r="G38" i="245"/>
  <c r="O37" i="245"/>
  <c r="N37" i="245"/>
  <c r="O34" i="245"/>
  <c r="N34" i="245"/>
  <c r="M34" i="245"/>
  <c r="L34" i="245"/>
  <c r="K34" i="245"/>
  <c r="J34" i="245"/>
  <c r="I34" i="245"/>
  <c r="H34" i="245"/>
  <c r="G34" i="245"/>
  <c r="O33" i="245"/>
  <c r="N33" i="245"/>
  <c r="O30" i="245"/>
  <c r="N30" i="245"/>
  <c r="M30" i="245"/>
  <c r="L30" i="245"/>
  <c r="K30" i="245"/>
  <c r="J30" i="245"/>
  <c r="I30" i="245"/>
  <c r="H30" i="245"/>
  <c r="G30" i="245"/>
  <c r="O29" i="245"/>
  <c r="N29" i="245"/>
  <c r="O28" i="245"/>
  <c r="N28" i="245"/>
  <c r="O25" i="245"/>
  <c r="N25" i="245"/>
  <c r="M25" i="245"/>
  <c r="L25" i="245"/>
  <c r="K25" i="245"/>
  <c r="J25" i="245"/>
  <c r="I25" i="245"/>
  <c r="H25" i="245"/>
  <c r="G25" i="245"/>
  <c r="O24" i="245"/>
  <c r="N24" i="245"/>
  <c r="O23" i="245"/>
  <c r="N23" i="245"/>
  <c r="O20" i="245"/>
  <c r="N20" i="245"/>
  <c r="M20" i="245"/>
  <c r="L20" i="245"/>
  <c r="K20" i="245"/>
  <c r="J20" i="245"/>
  <c r="I20" i="245"/>
  <c r="H20" i="245"/>
  <c r="G20" i="245"/>
  <c r="O19" i="245"/>
  <c r="N19" i="245"/>
  <c r="O18" i="245"/>
  <c r="N18" i="245"/>
  <c r="O15" i="245"/>
  <c r="N15" i="245"/>
  <c r="M15" i="245"/>
  <c r="L15" i="245"/>
  <c r="K15" i="245"/>
  <c r="J15" i="245"/>
  <c r="I15" i="245"/>
  <c r="H15" i="245"/>
  <c r="G15" i="245"/>
  <c r="O14" i="245"/>
  <c r="N14" i="245"/>
  <c r="N211" i="241"/>
  <c r="M211" i="241"/>
  <c r="L211" i="241"/>
  <c r="K211" i="241"/>
  <c r="J211" i="241"/>
  <c r="I211" i="241"/>
  <c r="H211" i="241"/>
  <c r="G211" i="241"/>
  <c r="F211" i="241"/>
  <c r="E211" i="241"/>
  <c r="D211" i="241"/>
  <c r="N209" i="241"/>
  <c r="M209" i="241"/>
  <c r="L209" i="241"/>
  <c r="K209" i="241"/>
  <c r="J209" i="241"/>
  <c r="I209" i="241"/>
  <c r="H209" i="241"/>
  <c r="G209" i="241"/>
  <c r="F209" i="241"/>
  <c r="N208" i="241"/>
  <c r="M208" i="241"/>
  <c r="N207" i="241"/>
  <c r="M207" i="241"/>
  <c r="N206" i="241"/>
  <c r="M206" i="241"/>
  <c r="N205" i="241"/>
  <c r="M205" i="241"/>
  <c r="N204" i="241"/>
  <c r="M204" i="241"/>
  <c r="N203" i="241"/>
  <c r="M203" i="241"/>
  <c r="N202" i="241"/>
  <c r="M202" i="241"/>
  <c r="N201" i="241"/>
  <c r="M201" i="241"/>
  <c r="N200" i="241"/>
  <c r="M200" i="241"/>
  <c r="N199" i="241"/>
  <c r="M199" i="241"/>
  <c r="N198" i="241"/>
  <c r="M198" i="241"/>
  <c r="N197" i="241"/>
  <c r="M197" i="241"/>
  <c r="N196" i="241"/>
  <c r="M196" i="241"/>
  <c r="N195" i="241"/>
  <c r="M195" i="241"/>
  <c r="N194" i="241"/>
  <c r="M194" i="241"/>
  <c r="N193" i="241"/>
  <c r="M193" i="241"/>
  <c r="N192" i="241"/>
  <c r="M192" i="241"/>
  <c r="N191" i="241"/>
  <c r="M191" i="241"/>
  <c r="N190" i="241"/>
  <c r="M190" i="241"/>
  <c r="N189" i="241"/>
  <c r="M189" i="241"/>
  <c r="N188" i="241"/>
  <c r="M188" i="241"/>
  <c r="N187" i="241"/>
  <c r="M187" i="241"/>
  <c r="N186" i="241"/>
  <c r="M186" i="241"/>
  <c r="N185" i="241"/>
  <c r="M185" i="241"/>
  <c r="N184" i="241"/>
  <c r="M184" i="241"/>
  <c r="N183" i="241"/>
  <c r="M183" i="241"/>
  <c r="N182" i="241"/>
  <c r="M182" i="241"/>
  <c r="N179" i="241"/>
  <c r="M179" i="241"/>
  <c r="L179" i="241"/>
  <c r="K179" i="241"/>
  <c r="J179" i="241"/>
  <c r="I179" i="241"/>
  <c r="H179" i="241"/>
  <c r="G179" i="241"/>
  <c r="F179" i="241"/>
  <c r="N178" i="241"/>
  <c r="M178" i="241"/>
  <c r="N177" i="241"/>
  <c r="M177" i="241"/>
  <c r="N176" i="241"/>
  <c r="M176" i="241"/>
  <c r="N175" i="241"/>
  <c r="M175" i="241"/>
  <c r="N174" i="241"/>
  <c r="M174" i="241"/>
  <c r="N173" i="241"/>
  <c r="M173" i="241"/>
  <c r="N172" i="241"/>
  <c r="M172" i="241"/>
  <c r="N171" i="241"/>
  <c r="M171" i="241"/>
  <c r="N170" i="241"/>
  <c r="M170" i="241"/>
  <c r="N169" i="241"/>
  <c r="M169" i="241"/>
  <c r="N166" i="241"/>
  <c r="M166" i="241"/>
  <c r="L166" i="241"/>
  <c r="K166" i="241"/>
  <c r="J166" i="241"/>
  <c r="I166" i="241"/>
  <c r="H166" i="241"/>
  <c r="G166" i="241"/>
  <c r="F166" i="241"/>
  <c r="N165" i="241"/>
  <c r="M165" i="241"/>
  <c r="N164" i="241"/>
  <c r="M164" i="241"/>
  <c r="N161" i="241"/>
  <c r="M161" i="241"/>
  <c r="L161" i="241"/>
  <c r="K161" i="241"/>
  <c r="J161" i="241"/>
  <c r="I161" i="241"/>
  <c r="H161" i="241"/>
  <c r="G161" i="241"/>
  <c r="F161" i="241"/>
  <c r="N160" i="241"/>
  <c r="M160" i="241"/>
  <c r="N157" i="241"/>
  <c r="M157" i="241"/>
  <c r="L157" i="241"/>
  <c r="K157" i="241"/>
  <c r="J157" i="241"/>
  <c r="I157" i="241"/>
  <c r="H157" i="241"/>
  <c r="G157" i="241"/>
  <c r="F157" i="241"/>
  <c r="N156" i="241"/>
  <c r="M156" i="241"/>
  <c r="N155" i="241"/>
  <c r="M155" i="241"/>
  <c r="N154" i="241"/>
  <c r="M154" i="241"/>
  <c r="N153" i="241"/>
  <c r="M153" i="241"/>
  <c r="M150" i="241"/>
  <c r="L150" i="241"/>
  <c r="K150" i="241"/>
  <c r="J150" i="241"/>
  <c r="I150" i="241"/>
  <c r="H150" i="241"/>
  <c r="G150" i="241"/>
  <c r="F150" i="241"/>
  <c r="N149" i="241"/>
  <c r="M149" i="241"/>
  <c r="N146" i="241"/>
  <c r="M146" i="241"/>
  <c r="L146" i="241"/>
  <c r="K146" i="241"/>
  <c r="J146" i="241"/>
  <c r="I146" i="241"/>
  <c r="H146" i="241"/>
  <c r="G146" i="241"/>
  <c r="F146" i="241"/>
  <c r="N145" i="241"/>
  <c r="M145" i="241"/>
  <c r="N142" i="241"/>
  <c r="M142" i="241"/>
  <c r="L142" i="241"/>
  <c r="K142" i="241"/>
  <c r="J142" i="241"/>
  <c r="I142" i="241"/>
  <c r="H142" i="241"/>
  <c r="G142" i="241"/>
  <c r="F142" i="241"/>
  <c r="N141" i="241"/>
  <c r="M141" i="241"/>
  <c r="N140" i="241"/>
  <c r="M140" i="241"/>
  <c r="N139" i="241"/>
  <c r="M139" i="241"/>
  <c r="N138" i="241"/>
  <c r="M138" i="241"/>
  <c r="N137" i="241"/>
  <c r="M137" i="241"/>
  <c r="N134" i="241"/>
  <c r="M134" i="241"/>
  <c r="L134" i="241"/>
  <c r="K134" i="241"/>
  <c r="J134" i="241"/>
  <c r="I134" i="241"/>
  <c r="H134" i="241"/>
  <c r="G134" i="241"/>
  <c r="F134" i="241"/>
  <c r="N133" i="241"/>
  <c r="M133" i="241"/>
  <c r="N132" i="241"/>
  <c r="M132" i="241"/>
  <c r="N131" i="241"/>
  <c r="M131" i="241"/>
  <c r="N130" i="241"/>
  <c r="M130" i="241"/>
  <c r="N129" i="241"/>
  <c r="M129" i="241"/>
  <c r="N128" i="241"/>
  <c r="M128" i="241"/>
  <c r="N125" i="241"/>
  <c r="M125" i="241"/>
  <c r="L125" i="241"/>
  <c r="K125" i="241"/>
  <c r="J125" i="241"/>
  <c r="I125" i="241"/>
  <c r="H125" i="241"/>
  <c r="G125" i="241"/>
  <c r="F125" i="241"/>
  <c r="N124" i="241"/>
  <c r="M124" i="241"/>
  <c r="N123" i="241"/>
  <c r="M123" i="241"/>
  <c r="N119" i="241"/>
  <c r="M119" i="241"/>
  <c r="L119" i="241"/>
  <c r="K119" i="241"/>
  <c r="J119" i="241"/>
  <c r="I119" i="241"/>
  <c r="H119" i="241"/>
  <c r="G119" i="241"/>
  <c r="F119" i="241"/>
  <c r="N118" i="241"/>
  <c r="M118" i="241"/>
  <c r="N115" i="241"/>
  <c r="M115" i="241"/>
  <c r="L115" i="241"/>
  <c r="K115" i="241"/>
  <c r="J115" i="241"/>
  <c r="I115" i="241"/>
  <c r="H115" i="241"/>
  <c r="G115" i="241"/>
  <c r="F115" i="241"/>
  <c r="N114" i="241"/>
  <c r="M114" i="241"/>
  <c r="N113" i="241"/>
  <c r="M113" i="241"/>
  <c r="N112" i="241"/>
  <c r="M112" i="241"/>
  <c r="N111" i="241"/>
  <c r="M111" i="241"/>
  <c r="N110" i="241"/>
  <c r="M110" i="241"/>
  <c r="N107" i="241"/>
  <c r="M107" i="241"/>
  <c r="L107" i="241"/>
  <c r="K107" i="241"/>
  <c r="J107" i="241"/>
  <c r="I107" i="241"/>
  <c r="H107" i="241"/>
  <c r="F107" i="241"/>
  <c r="N106" i="241"/>
  <c r="M106" i="241"/>
  <c r="N105" i="241"/>
  <c r="M105" i="241"/>
  <c r="N102" i="241"/>
  <c r="M102" i="241"/>
  <c r="L102" i="241"/>
  <c r="K102" i="241"/>
  <c r="J102" i="241"/>
  <c r="I102" i="241"/>
  <c r="H102" i="241"/>
  <c r="G102" i="241"/>
  <c r="F102" i="241"/>
  <c r="N101" i="241"/>
  <c r="M101" i="241"/>
  <c r="N98" i="241"/>
  <c r="M98" i="241"/>
  <c r="L98" i="241"/>
  <c r="K98" i="241"/>
  <c r="J98" i="241"/>
  <c r="I98" i="241"/>
  <c r="H98" i="241"/>
  <c r="G98" i="241"/>
  <c r="F98" i="241"/>
  <c r="N97" i="241"/>
  <c r="M97" i="241"/>
  <c r="N96" i="241"/>
  <c r="M96" i="241"/>
  <c r="N95" i="241"/>
  <c r="M95" i="241"/>
  <c r="N94" i="241"/>
  <c r="M94" i="241"/>
  <c r="N91" i="241"/>
  <c r="M91" i="241"/>
  <c r="L91" i="241"/>
  <c r="K91" i="241"/>
  <c r="J91" i="241"/>
  <c r="I91" i="241"/>
  <c r="H91" i="241"/>
  <c r="G91" i="241"/>
  <c r="F91" i="241"/>
  <c r="N90" i="241"/>
  <c r="M90" i="241"/>
  <c r="N89" i="241"/>
  <c r="M89" i="241"/>
  <c r="N86" i="241"/>
  <c r="M86" i="241"/>
  <c r="L86" i="241"/>
  <c r="K86" i="241"/>
  <c r="J86" i="241"/>
  <c r="I86" i="241"/>
  <c r="H86" i="241"/>
  <c r="G86" i="241"/>
  <c r="F86" i="241"/>
  <c r="N85" i="241"/>
  <c r="M85" i="241"/>
  <c r="N84" i="241"/>
  <c r="M84" i="241"/>
  <c r="N81" i="241"/>
  <c r="M81" i="241"/>
  <c r="L81" i="241"/>
  <c r="K81" i="241"/>
  <c r="J81" i="241"/>
  <c r="I81" i="241"/>
  <c r="H81" i="241"/>
  <c r="G81" i="241"/>
  <c r="F81" i="241"/>
  <c r="M80" i="241"/>
  <c r="M79" i="241"/>
  <c r="N78" i="241"/>
  <c r="M78" i="241"/>
  <c r="N77" i="241"/>
  <c r="M77" i="241"/>
  <c r="N76" i="241"/>
  <c r="M76" i="241"/>
  <c r="N75" i="241"/>
  <c r="M75" i="241"/>
  <c r="N74" i="241"/>
  <c r="M74" i="241"/>
  <c r="N73" i="241"/>
  <c r="M73" i="241"/>
  <c r="N72" i="241"/>
  <c r="M72" i="241"/>
  <c r="N71" i="241"/>
  <c r="M71" i="241"/>
  <c r="N70" i="241"/>
  <c r="M70" i="241"/>
  <c r="N69" i="241"/>
  <c r="M69" i="241"/>
  <c r="N66" i="241"/>
  <c r="M66" i="241"/>
  <c r="L66" i="241"/>
  <c r="K66" i="241"/>
  <c r="J66" i="241"/>
  <c r="I66" i="241"/>
  <c r="H66" i="241"/>
  <c r="G66" i="241"/>
  <c r="F66" i="241"/>
  <c r="N65" i="241"/>
  <c r="M65" i="241"/>
  <c r="N64" i="241"/>
  <c r="M64" i="241"/>
  <c r="N63" i="241"/>
  <c r="M63" i="241"/>
  <c r="N62" i="241"/>
  <c r="M62" i="241"/>
  <c r="N61" i="241"/>
  <c r="M61" i="241"/>
  <c r="N60" i="241"/>
  <c r="M60" i="241"/>
  <c r="N59" i="241"/>
  <c r="M59" i="241"/>
  <c r="N58" i="241"/>
  <c r="M58" i="241"/>
  <c r="N57" i="241"/>
  <c r="M57" i="241"/>
  <c r="N54" i="241"/>
  <c r="M54" i="241"/>
  <c r="L54" i="241"/>
  <c r="K54" i="241"/>
  <c r="J54" i="241"/>
  <c r="I54" i="241"/>
  <c r="H54" i="241"/>
  <c r="G54" i="241"/>
  <c r="F54" i="241"/>
  <c r="N53" i="241"/>
  <c r="M53" i="241"/>
  <c r="N52" i="241"/>
  <c r="M52" i="241"/>
  <c r="N51" i="241"/>
  <c r="M51" i="241"/>
  <c r="N48" i="241"/>
  <c r="M48" i="241"/>
  <c r="L48" i="241"/>
  <c r="K48" i="241"/>
  <c r="J48" i="241"/>
  <c r="I48" i="241"/>
  <c r="H48" i="241"/>
  <c r="G48" i="241"/>
  <c r="F48" i="241"/>
  <c r="N47" i="241"/>
  <c r="M47" i="241"/>
  <c r="N44" i="241"/>
  <c r="M44" i="241"/>
  <c r="L44" i="241"/>
  <c r="K44" i="241"/>
  <c r="J44" i="241"/>
  <c r="I44" i="241"/>
  <c r="H44" i="241"/>
  <c r="G44" i="241"/>
  <c r="F44" i="241"/>
  <c r="N43" i="241"/>
  <c r="M43" i="241"/>
  <c r="N42" i="241"/>
  <c r="M42" i="241"/>
  <c r="N39" i="241"/>
  <c r="M39" i="241"/>
  <c r="L39" i="241"/>
  <c r="K39" i="241"/>
  <c r="J39" i="241"/>
  <c r="I39" i="241"/>
  <c r="G39" i="241"/>
  <c r="F39" i="241"/>
  <c r="N38" i="241"/>
  <c r="M38" i="241"/>
  <c r="N35" i="241"/>
  <c r="M35" i="241"/>
  <c r="L35" i="241"/>
  <c r="K35" i="241"/>
  <c r="J35" i="241"/>
  <c r="I35" i="241"/>
  <c r="H35" i="241"/>
  <c r="G35" i="241"/>
  <c r="F35" i="241"/>
  <c r="N34" i="241"/>
  <c r="M34" i="241"/>
  <c r="N32" i="241"/>
  <c r="M32" i="241"/>
  <c r="N31" i="241"/>
  <c r="M31" i="241"/>
  <c r="N30" i="241"/>
  <c r="M30" i="241"/>
  <c r="N27" i="241"/>
  <c r="M27" i="241"/>
  <c r="L27" i="241"/>
  <c r="K27" i="241"/>
  <c r="J27" i="241"/>
  <c r="I27" i="241"/>
  <c r="H27" i="241"/>
  <c r="G27" i="241"/>
  <c r="F27" i="241"/>
  <c r="N26" i="241"/>
  <c r="M26" i="241"/>
  <c r="N25" i="241"/>
  <c r="M25" i="241"/>
  <c r="N22" i="241"/>
  <c r="M22" i="241"/>
  <c r="L22" i="241"/>
  <c r="K22" i="241"/>
  <c r="J22" i="241"/>
  <c r="I22" i="241"/>
  <c r="H22" i="241"/>
  <c r="G22" i="241"/>
  <c r="F22" i="241"/>
  <c r="N21" i="241"/>
  <c r="N20" i="241"/>
  <c r="M20" i="241"/>
  <c r="N17" i="241"/>
  <c r="M17" i="241"/>
  <c r="L17" i="241"/>
  <c r="K17" i="241"/>
  <c r="J17" i="241"/>
  <c r="I17" i="241"/>
  <c r="H17" i="241"/>
  <c r="G17" i="241"/>
  <c r="F17" i="241"/>
  <c r="N16" i="241"/>
  <c r="M16" i="241"/>
  <c r="N15" i="241"/>
  <c r="M15" i="241"/>
  <c r="N14" i="241"/>
  <c r="M14" i="241"/>
  <c r="N13" i="241"/>
  <c r="M13" i="241"/>
  <c r="N12" i="241"/>
  <c r="M12" i="241"/>
  <c r="F28" i="239"/>
  <c r="E28" i="239"/>
  <c r="D28" i="239"/>
  <c r="N35" i="238"/>
  <c r="O34" i="238"/>
  <c r="N34" i="238"/>
  <c r="I34" i="238"/>
  <c r="G34" i="238"/>
  <c r="L82" i="237"/>
  <c r="I82" i="237"/>
  <c r="H82" i="237"/>
  <c r="G82" i="237"/>
  <c r="O65" i="237"/>
  <c r="N65" i="237"/>
  <c r="M65" i="237"/>
  <c r="L65" i="237"/>
  <c r="K65" i="237"/>
  <c r="J65" i="237"/>
  <c r="I65" i="237"/>
  <c r="H65" i="237"/>
  <c r="G65" i="237"/>
  <c r="O61" i="237"/>
  <c r="N61" i="237"/>
  <c r="M61" i="237"/>
  <c r="L61" i="237"/>
  <c r="K61" i="237"/>
  <c r="J61" i="237"/>
  <c r="I61" i="237"/>
  <c r="H61" i="237"/>
  <c r="G61" i="237"/>
  <c r="O50" i="237"/>
  <c r="N50" i="237"/>
  <c r="M50" i="237"/>
  <c r="L50" i="237"/>
  <c r="K50" i="237"/>
  <c r="J50" i="237"/>
  <c r="I50" i="237"/>
  <c r="H50" i="237"/>
  <c r="O46" i="237"/>
  <c r="N46" i="237"/>
  <c r="M46" i="237"/>
  <c r="L46" i="237"/>
  <c r="K46" i="237"/>
  <c r="J46" i="237"/>
  <c r="I46" i="237"/>
  <c r="H46" i="237"/>
  <c r="G46" i="237"/>
  <c r="O34" i="237"/>
  <c r="N34" i="237"/>
  <c r="M34" i="237"/>
  <c r="L34" i="237"/>
  <c r="K34" i="237"/>
  <c r="J34" i="237"/>
  <c r="I34" i="237"/>
  <c r="G34" i="237"/>
  <c r="O21" i="237"/>
  <c r="N21" i="237"/>
  <c r="M21" i="237"/>
  <c r="L21" i="237"/>
  <c r="K21" i="237"/>
  <c r="J21" i="237"/>
  <c r="I21" i="237"/>
  <c r="H21" i="237"/>
  <c r="G21" i="237"/>
  <c r="O16" i="237"/>
  <c r="N16" i="237"/>
  <c r="M16" i="237"/>
  <c r="L16" i="237"/>
  <c r="K16" i="237"/>
  <c r="J16" i="237"/>
  <c r="I16" i="237"/>
  <c r="H16" i="237"/>
  <c r="G16" i="237"/>
  <c r="M197" i="236"/>
  <c r="N170" i="236"/>
  <c r="M170" i="236"/>
  <c r="L170" i="236"/>
  <c r="K170" i="236"/>
  <c r="J170" i="236"/>
  <c r="I170" i="236"/>
  <c r="H170" i="236"/>
  <c r="G170" i="236"/>
  <c r="F170" i="236"/>
  <c r="N160" i="236"/>
  <c r="M160" i="236"/>
  <c r="L160" i="236"/>
  <c r="K160" i="236"/>
  <c r="J160" i="236"/>
  <c r="I160" i="236"/>
  <c r="H160" i="236"/>
  <c r="G160" i="236"/>
  <c r="F160" i="236"/>
  <c r="N155" i="236"/>
  <c r="M155" i="236"/>
  <c r="L155" i="236"/>
  <c r="K155" i="236"/>
  <c r="J155" i="236"/>
  <c r="I155" i="236"/>
  <c r="H155" i="236"/>
  <c r="G155" i="236"/>
  <c r="F155" i="236"/>
  <c r="N151" i="236"/>
  <c r="M151" i="236"/>
  <c r="L151" i="236"/>
  <c r="K151" i="236"/>
  <c r="J151" i="236"/>
  <c r="I151" i="236"/>
  <c r="H151" i="236"/>
  <c r="G151" i="236"/>
  <c r="F151" i="236"/>
  <c r="L145" i="236"/>
  <c r="K145" i="236"/>
  <c r="J145" i="236"/>
  <c r="I145" i="236"/>
  <c r="H145" i="236"/>
  <c r="G145" i="236"/>
  <c r="F145" i="236"/>
  <c r="N141" i="236"/>
  <c r="M141" i="236"/>
  <c r="L141" i="236"/>
  <c r="K141" i="236"/>
  <c r="J141" i="236"/>
  <c r="I141" i="236"/>
  <c r="H141" i="236"/>
  <c r="G141" i="236"/>
  <c r="F141" i="236"/>
  <c r="N137" i="236"/>
  <c r="M137" i="236"/>
  <c r="L137" i="236"/>
  <c r="K137" i="236"/>
  <c r="J137" i="236"/>
  <c r="I137" i="236"/>
  <c r="H137" i="236"/>
  <c r="G137" i="236"/>
  <c r="F137" i="236"/>
  <c r="N129" i="236"/>
  <c r="M129" i="236"/>
  <c r="L129" i="236"/>
  <c r="K129" i="236"/>
  <c r="J129" i="236"/>
  <c r="I129" i="236"/>
  <c r="H129" i="236"/>
  <c r="G129" i="236"/>
  <c r="F129" i="236"/>
  <c r="N122" i="236"/>
  <c r="M122" i="236"/>
  <c r="L122" i="236"/>
  <c r="K122" i="236"/>
  <c r="J122" i="236"/>
  <c r="I122" i="236"/>
  <c r="H122" i="236"/>
  <c r="G122" i="236"/>
  <c r="F122" i="236"/>
  <c r="N116" i="236"/>
  <c r="M116" i="236"/>
  <c r="L116" i="236"/>
  <c r="K116" i="236"/>
  <c r="J116" i="236"/>
  <c r="I116" i="236"/>
  <c r="H116" i="236"/>
  <c r="G116" i="236"/>
  <c r="F116" i="236"/>
  <c r="N112" i="236"/>
  <c r="M112" i="236"/>
  <c r="L112" i="236"/>
  <c r="K112" i="236"/>
  <c r="J112" i="236"/>
  <c r="I112" i="236"/>
  <c r="H112" i="236"/>
  <c r="G112" i="236"/>
  <c r="F112" i="236"/>
  <c r="N108" i="236"/>
  <c r="M108" i="236"/>
  <c r="L108" i="236"/>
  <c r="K108" i="236"/>
  <c r="J108" i="236"/>
  <c r="I108" i="236"/>
  <c r="H108" i="236"/>
  <c r="G108" i="236"/>
  <c r="F108" i="236"/>
  <c r="N101" i="236"/>
  <c r="M101" i="236"/>
  <c r="L101" i="236"/>
  <c r="K101" i="236"/>
  <c r="J101" i="236"/>
  <c r="I101" i="236"/>
  <c r="H101" i="236"/>
  <c r="F101" i="236"/>
  <c r="N96" i="236"/>
  <c r="M96" i="236"/>
  <c r="L96" i="236"/>
  <c r="K96" i="236"/>
  <c r="I96" i="236"/>
  <c r="H96" i="236"/>
  <c r="F96" i="236"/>
  <c r="N91" i="236"/>
  <c r="K91" i="236"/>
  <c r="I91" i="236"/>
  <c r="H91" i="236"/>
  <c r="F91" i="236"/>
  <c r="N85" i="236"/>
  <c r="M85" i="236"/>
  <c r="L85" i="236"/>
  <c r="K85" i="236"/>
  <c r="J85" i="236"/>
  <c r="I85" i="236"/>
  <c r="H85" i="236"/>
  <c r="G85" i="236"/>
  <c r="F85" i="236"/>
  <c r="N80" i="236"/>
  <c r="M80" i="236"/>
  <c r="L80" i="236"/>
  <c r="K80" i="236"/>
  <c r="J80" i="236"/>
  <c r="I80" i="236"/>
  <c r="H80" i="236"/>
  <c r="G80" i="236"/>
  <c r="F80" i="236"/>
  <c r="N75" i="236"/>
  <c r="M75" i="236"/>
  <c r="L75" i="236"/>
  <c r="K75" i="236"/>
  <c r="J75" i="236"/>
  <c r="I75" i="236"/>
  <c r="H75" i="236"/>
  <c r="G75" i="236"/>
  <c r="F75" i="236"/>
  <c r="N62" i="236"/>
  <c r="L62" i="236"/>
  <c r="K62" i="236"/>
  <c r="J62" i="236"/>
  <c r="I62" i="236"/>
  <c r="H62" i="236"/>
  <c r="G62" i="236"/>
  <c r="F62" i="236"/>
  <c r="N52" i="236"/>
  <c r="M52" i="236"/>
  <c r="L52" i="236"/>
  <c r="K52" i="236"/>
  <c r="J52" i="236"/>
  <c r="I52" i="236"/>
  <c r="H52" i="236"/>
  <c r="G52" i="236"/>
  <c r="F52" i="236"/>
  <c r="N46" i="236"/>
  <c r="M46" i="236"/>
  <c r="L46" i="236"/>
  <c r="K46" i="236"/>
  <c r="J46" i="236"/>
  <c r="I46" i="236"/>
  <c r="H46" i="236"/>
  <c r="G46" i="236"/>
  <c r="F46" i="236"/>
  <c r="N42" i="236"/>
  <c r="M42" i="236"/>
  <c r="L42" i="236"/>
  <c r="K42" i="236"/>
  <c r="J42" i="236"/>
  <c r="I42" i="236"/>
  <c r="H42" i="236"/>
  <c r="G42" i="236"/>
  <c r="F42" i="236"/>
  <c r="N37" i="236"/>
  <c r="M37" i="236"/>
  <c r="L37" i="236"/>
  <c r="K37" i="236"/>
  <c r="J37" i="236"/>
  <c r="I37" i="236"/>
  <c r="G37" i="236"/>
  <c r="F37" i="236"/>
  <c r="N33" i="236"/>
  <c r="M33" i="236"/>
  <c r="L33" i="236"/>
  <c r="K33" i="236"/>
  <c r="J33" i="236"/>
  <c r="I33" i="236"/>
  <c r="H33" i="236"/>
  <c r="G33" i="236"/>
  <c r="F33" i="236"/>
  <c r="N27" i="236"/>
  <c r="M27" i="236"/>
  <c r="L27" i="236"/>
  <c r="K27" i="236"/>
  <c r="J27" i="236"/>
  <c r="I27" i="236"/>
  <c r="H27" i="236"/>
  <c r="G27" i="236"/>
  <c r="F27" i="236"/>
  <c r="N22" i="236"/>
  <c r="M22" i="236"/>
  <c r="L22" i="236"/>
  <c r="K22" i="236"/>
  <c r="J22" i="236"/>
  <c r="I22" i="236"/>
  <c r="H22" i="236"/>
  <c r="G22" i="236"/>
  <c r="F22" i="236"/>
  <c r="N17" i="236"/>
  <c r="M17" i="236"/>
  <c r="L17" i="236"/>
  <c r="K17" i="236"/>
  <c r="J17" i="236"/>
  <c r="I17" i="236"/>
  <c r="H17" i="236"/>
  <c r="G17" i="236"/>
  <c r="F17" i="236"/>
  <c r="F28" i="234"/>
  <c r="E28" i="234"/>
  <c r="D28" i="234"/>
  <c r="M35" i="233"/>
  <c r="J35" i="233"/>
  <c r="N34" i="233"/>
  <c r="M34" i="233"/>
  <c r="J34" i="233"/>
  <c r="H34" i="233"/>
  <c r="F34" i="233"/>
  <c r="O82" i="232"/>
  <c r="L82" i="232"/>
  <c r="I82" i="232"/>
  <c r="H82" i="232"/>
  <c r="G82" i="232"/>
  <c r="O65" i="232"/>
  <c r="N65" i="232"/>
  <c r="M65" i="232"/>
  <c r="L65" i="232"/>
  <c r="K65" i="232"/>
  <c r="J65" i="232"/>
  <c r="I65" i="232"/>
  <c r="H65" i="232"/>
  <c r="G65" i="232"/>
  <c r="O61" i="232"/>
  <c r="N61" i="232"/>
  <c r="M61" i="232"/>
  <c r="L61" i="232"/>
  <c r="K61" i="232"/>
  <c r="J61" i="232"/>
  <c r="I61" i="232"/>
  <c r="H61" i="232"/>
  <c r="G61" i="232"/>
  <c r="O50" i="232"/>
  <c r="N50" i="232"/>
  <c r="M50" i="232"/>
  <c r="L50" i="232"/>
  <c r="K50" i="232"/>
  <c r="J50" i="232"/>
  <c r="I50" i="232"/>
  <c r="H50" i="232"/>
  <c r="O46" i="232"/>
  <c r="N46" i="232"/>
  <c r="M46" i="232"/>
  <c r="L46" i="232"/>
  <c r="K46" i="232"/>
  <c r="J46" i="232"/>
  <c r="I46" i="232"/>
  <c r="H46" i="232"/>
  <c r="G46" i="232"/>
  <c r="O34" i="232"/>
  <c r="N34" i="232"/>
  <c r="M34" i="232"/>
  <c r="L34" i="232"/>
  <c r="K34" i="232"/>
  <c r="J34" i="232"/>
  <c r="I34" i="232"/>
  <c r="G34" i="232"/>
  <c r="O21" i="232"/>
  <c r="N21" i="232"/>
  <c r="M21" i="232"/>
  <c r="L21" i="232"/>
  <c r="K21" i="232"/>
  <c r="J21" i="232"/>
  <c r="I21" i="232"/>
  <c r="H21" i="232"/>
  <c r="G21" i="232"/>
  <c r="O16" i="232"/>
  <c r="N16" i="232"/>
  <c r="M16" i="232"/>
  <c r="L16" i="232"/>
  <c r="K16" i="232"/>
  <c r="J16" i="232"/>
  <c r="I16" i="232"/>
  <c r="H16" i="232"/>
  <c r="G16" i="232"/>
  <c r="C204" i="231"/>
  <c r="G197" i="231"/>
  <c r="E197" i="231"/>
  <c r="M170" i="231"/>
  <c r="L170" i="231"/>
  <c r="K170" i="231"/>
  <c r="J170" i="231"/>
  <c r="I170" i="231"/>
  <c r="H170" i="231"/>
  <c r="G170" i="231"/>
  <c r="F170" i="231"/>
  <c r="E170" i="231"/>
  <c r="M160" i="231"/>
  <c r="L160" i="231"/>
  <c r="K160" i="231"/>
  <c r="J160" i="231"/>
  <c r="I160" i="231"/>
  <c r="H160" i="231"/>
  <c r="G160" i="231"/>
  <c r="F160" i="231"/>
  <c r="E160" i="231"/>
  <c r="M155" i="231"/>
  <c r="L155" i="231"/>
  <c r="K155" i="231"/>
  <c r="J155" i="231"/>
  <c r="I155" i="231"/>
  <c r="H155" i="231"/>
  <c r="G155" i="231"/>
  <c r="F155" i="231"/>
  <c r="E155" i="231"/>
  <c r="M151" i="231"/>
  <c r="L151" i="231"/>
  <c r="K151" i="231"/>
  <c r="J151" i="231"/>
  <c r="I151" i="231"/>
  <c r="H151" i="231"/>
  <c r="G151" i="231"/>
  <c r="F151" i="231"/>
  <c r="E151" i="231"/>
  <c r="K145" i="231"/>
  <c r="J145" i="231"/>
  <c r="I145" i="231"/>
  <c r="H145" i="231"/>
  <c r="G145" i="231"/>
  <c r="F145" i="231"/>
  <c r="E145" i="231"/>
  <c r="M141" i="231"/>
  <c r="L141" i="231"/>
  <c r="K141" i="231"/>
  <c r="J141" i="231"/>
  <c r="I141" i="231"/>
  <c r="H141" i="231"/>
  <c r="G141" i="231"/>
  <c r="F141" i="231"/>
  <c r="E141" i="231"/>
  <c r="M137" i="231"/>
  <c r="L137" i="231"/>
  <c r="K137" i="231"/>
  <c r="J137" i="231"/>
  <c r="I137" i="231"/>
  <c r="H137" i="231"/>
  <c r="G137" i="231"/>
  <c r="F137" i="231"/>
  <c r="E137" i="231"/>
  <c r="M129" i="231"/>
  <c r="L129" i="231"/>
  <c r="K129" i="231"/>
  <c r="J129" i="231"/>
  <c r="I129" i="231"/>
  <c r="H129" i="231"/>
  <c r="G129" i="231"/>
  <c r="F129" i="231"/>
  <c r="E129" i="231"/>
  <c r="M122" i="231"/>
  <c r="L122" i="231"/>
  <c r="K122" i="231"/>
  <c r="J122" i="231"/>
  <c r="I122" i="231"/>
  <c r="H122" i="231"/>
  <c r="G122" i="231"/>
  <c r="F122" i="231"/>
  <c r="E122" i="231"/>
  <c r="M116" i="231"/>
  <c r="L116" i="231"/>
  <c r="K116" i="231"/>
  <c r="J116" i="231"/>
  <c r="I116" i="231"/>
  <c r="H116" i="231"/>
  <c r="G116" i="231"/>
  <c r="F116" i="231"/>
  <c r="E116" i="231"/>
  <c r="M112" i="231"/>
  <c r="L112" i="231"/>
  <c r="K112" i="231"/>
  <c r="J112" i="231"/>
  <c r="I112" i="231"/>
  <c r="H112" i="231"/>
  <c r="G112" i="231"/>
  <c r="F112" i="231"/>
  <c r="E112" i="231"/>
  <c r="M108" i="231"/>
  <c r="L108" i="231"/>
  <c r="K108" i="231"/>
  <c r="J108" i="231"/>
  <c r="I108" i="231"/>
  <c r="H108" i="231"/>
  <c r="G108" i="231"/>
  <c r="F108" i="231"/>
  <c r="E108" i="231"/>
  <c r="M101" i="231"/>
  <c r="L101" i="231"/>
  <c r="K101" i="231"/>
  <c r="J101" i="231"/>
  <c r="I101" i="231"/>
  <c r="H101" i="231"/>
  <c r="G101" i="231"/>
  <c r="E101" i="231"/>
  <c r="M96" i="231"/>
  <c r="L96" i="231"/>
  <c r="K96" i="231"/>
  <c r="J96" i="231"/>
  <c r="H96" i="231"/>
  <c r="G96" i="231"/>
  <c r="E96" i="231"/>
  <c r="J91" i="231"/>
  <c r="H91" i="231"/>
  <c r="G91" i="231"/>
  <c r="E91" i="231"/>
  <c r="M85" i="231"/>
  <c r="L85" i="231"/>
  <c r="K85" i="231"/>
  <c r="J85" i="231"/>
  <c r="I85" i="231"/>
  <c r="H85" i="231"/>
  <c r="G85" i="231"/>
  <c r="F85" i="231"/>
  <c r="E85" i="231"/>
  <c r="M80" i="231"/>
  <c r="L80" i="231"/>
  <c r="K80" i="231"/>
  <c r="J80" i="231"/>
  <c r="I80" i="231"/>
  <c r="H80" i="231"/>
  <c r="G80" i="231"/>
  <c r="F80" i="231"/>
  <c r="E80" i="231"/>
  <c r="M75" i="231"/>
  <c r="L75" i="231"/>
  <c r="K75" i="231"/>
  <c r="J75" i="231"/>
  <c r="I75" i="231"/>
  <c r="H75" i="231"/>
  <c r="G75" i="231"/>
  <c r="F75" i="231"/>
  <c r="E75" i="231"/>
  <c r="M62" i="231"/>
  <c r="K62" i="231"/>
  <c r="J62" i="231"/>
  <c r="I62" i="231"/>
  <c r="H62" i="231"/>
  <c r="G62" i="231"/>
  <c r="F62" i="231"/>
  <c r="E62" i="231"/>
  <c r="M52" i="231"/>
  <c r="L52" i="231"/>
  <c r="K52" i="231"/>
  <c r="J52" i="231"/>
  <c r="I52" i="231"/>
  <c r="H52" i="231"/>
  <c r="G52" i="231"/>
  <c r="F52" i="231"/>
  <c r="E52" i="231"/>
  <c r="M46" i="231"/>
  <c r="L46" i="231"/>
  <c r="K46" i="231"/>
  <c r="J46" i="231"/>
  <c r="I46" i="231"/>
  <c r="H46" i="231"/>
  <c r="G46" i="231"/>
  <c r="F46" i="231"/>
  <c r="E46" i="231"/>
  <c r="M42" i="231"/>
  <c r="L42" i="231"/>
  <c r="K42" i="231"/>
  <c r="J42" i="231"/>
  <c r="I42" i="231"/>
  <c r="H42" i="231"/>
  <c r="G42" i="231"/>
  <c r="F42" i="231"/>
  <c r="E42" i="231"/>
  <c r="M37" i="231"/>
  <c r="L37" i="231"/>
  <c r="K37" i="231"/>
  <c r="J37" i="231"/>
  <c r="I37" i="231"/>
  <c r="H37" i="231"/>
  <c r="F37" i="231"/>
  <c r="E37" i="231"/>
  <c r="M33" i="231"/>
  <c r="L33" i="231"/>
  <c r="K33" i="231"/>
  <c r="J33" i="231"/>
  <c r="I33" i="231"/>
  <c r="H33" i="231"/>
  <c r="G33" i="231"/>
  <c r="F33" i="231"/>
  <c r="E33" i="231"/>
  <c r="M27" i="231"/>
  <c r="L27" i="231"/>
  <c r="K27" i="231"/>
  <c r="J27" i="231"/>
  <c r="I27" i="231"/>
  <c r="H27" i="231"/>
  <c r="G27" i="231"/>
  <c r="F27" i="231"/>
  <c r="E27" i="231"/>
  <c r="M22" i="231"/>
  <c r="L22" i="231"/>
  <c r="K22" i="231"/>
  <c r="J22" i="231"/>
  <c r="I22" i="231"/>
  <c r="H22" i="231"/>
  <c r="G22" i="231"/>
  <c r="F22" i="231"/>
  <c r="E22" i="231"/>
  <c r="M17" i="231"/>
  <c r="L17" i="231"/>
  <c r="K17" i="231"/>
  <c r="J17" i="231"/>
  <c r="I17" i="231"/>
  <c r="H17" i="231"/>
  <c r="G17" i="231"/>
  <c r="F17" i="231"/>
  <c r="E17" i="231"/>
  <c r="F32" i="228"/>
  <c r="E32" i="228"/>
  <c r="D32" i="228"/>
  <c r="L42" i="227"/>
  <c r="K42" i="227"/>
  <c r="I42" i="227"/>
  <c r="G42" i="227"/>
  <c r="N41" i="227"/>
  <c r="H41" i="227"/>
  <c r="F41" i="227"/>
  <c r="L82" i="226"/>
  <c r="K82" i="226"/>
  <c r="I82" i="226"/>
  <c r="H82" i="226"/>
  <c r="G82" i="226"/>
  <c r="O65" i="226"/>
  <c r="N65" i="226"/>
  <c r="M65" i="226"/>
  <c r="L65" i="226"/>
  <c r="K65" i="226"/>
  <c r="J65" i="226"/>
  <c r="I65" i="226"/>
  <c r="H65" i="226"/>
  <c r="G65" i="226"/>
  <c r="O61" i="226"/>
  <c r="N61" i="226"/>
  <c r="M61" i="226"/>
  <c r="L61" i="226"/>
  <c r="K61" i="226"/>
  <c r="J61" i="226"/>
  <c r="I61" i="226"/>
  <c r="H61" i="226"/>
  <c r="G61" i="226"/>
  <c r="O50" i="226"/>
  <c r="N50" i="226"/>
  <c r="M50" i="226"/>
  <c r="L50" i="226"/>
  <c r="K50" i="226"/>
  <c r="J50" i="226"/>
  <c r="I50" i="226"/>
  <c r="H50" i="226"/>
  <c r="O46" i="226"/>
  <c r="N46" i="226"/>
  <c r="M46" i="226"/>
  <c r="L46" i="226"/>
  <c r="K46" i="226"/>
  <c r="J46" i="226"/>
  <c r="I46" i="226"/>
  <c r="H46" i="226"/>
  <c r="G46" i="226"/>
  <c r="O34" i="226"/>
  <c r="N34" i="226"/>
  <c r="M34" i="226"/>
  <c r="L34" i="226"/>
  <c r="K34" i="226"/>
  <c r="J34" i="226"/>
  <c r="I34" i="226"/>
  <c r="G34" i="226"/>
  <c r="O21" i="226"/>
  <c r="N21" i="226"/>
  <c r="M21" i="226"/>
  <c r="L21" i="226"/>
  <c r="K21" i="226"/>
  <c r="J21" i="226"/>
  <c r="I21" i="226"/>
  <c r="H21" i="226"/>
  <c r="G21" i="226"/>
  <c r="O16" i="226"/>
  <c r="N16" i="226"/>
  <c r="M16" i="226"/>
  <c r="L16" i="226"/>
  <c r="K16" i="226"/>
  <c r="J16" i="226"/>
  <c r="I16" i="226"/>
  <c r="H16" i="226"/>
  <c r="G16" i="226"/>
  <c r="C208" i="225"/>
  <c r="G199" i="225"/>
  <c r="E199" i="225"/>
  <c r="M172" i="225"/>
  <c r="L172" i="225"/>
  <c r="K172" i="225"/>
  <c r="J172" i="225"/>
  <c r="I172" i="225"/>
  <c r="H172" i="225"/>
  <c r="G172" i="225"/>
  <c r="F172" i="225"/>
  <c r="E172" i="225"/>
  <c r="M162" i="225"/>
  <c r="L162" i="225"/>
  <c r="K162" i="225"/>
  <c r="J162" i="225"/>
  <c r="I162" i="225"/>
  <c r="H162" i="225"/>
  <c r="G162" i="225"/>
  <c r="F162" i="225"/>
  <c r="E162" i="225"/>
  <c r="M157" i="225"/>
  <c r="L157" i="225"/>
  <c r="K157" i="225"/>
  <c r="J157" i="225"/>
  <c r="I157" i="225"/>
  <c r="H157" i="225"/>
  <c r="G157" i="225"/>
  <c r="F157" i="225"/>
  <c r="E157" i="225"/>
  <c r="M153" i="225"/>
  <c r="L153" i="225"/>
  <c r="K153" i="225"/>
  <c r="J153" i="225"/>
  <c r="I153" i="225"/>
  <c r="H153" i="225"/>
  <c r="G153" i="225"/>
  <c r="F153" i="225"/>
  <c r="E153" i="225"/>
  <c r="K147" i="225"/>
  <c r="J147" i="225"/>
  <c r="I147" i="225"/>
  <c r="H147" i="225"/>
  <c r="G147" i="225"/>
  <c r="F147" i="225"/>
  <c r="E147" i="225"/>
  <c r="M143" i="225"/>
  <c r="L143" i="225"/>
  <c r="K143" i="225"/>
  <c r="J143" i="225"/>
  <c r="I143" i="225"/>
  <c r="H143" i="225"/>
  <c r="G143" i="225"/>
  <c r="F143" i="225"/>
  <c r="E143" i="225"/>
  <c r="M139" i="225"/>
  <c r="L139" i="225"/>
  <c r="K139" i="225"/>
  <c r="J139" i="225"/>
  <c r="I139" i="225"/>
  <c r="H139" i="225"/>
  <c r="G139" i="225"/>
  <c r="F139" i="225"/>
  <c r="E139" i="225"/>
  <c r="M131" i="225"/>
  <c r="L131" i="225"/>
  <c r="K131" i="225"/>
  <c r="J131" i="225"/>
  <c r="I131" i="225"/>
  <c r="H131" i="225"/>
  <c r="G131" i="225"/>
  <c r="F131" i="225"/>
  <c r="E131" i="225"/>
  <c r="M124" i="225"/>
  <c r="L124" i="225"/>
  <c r="K124" i="225"/>
  <c r="J124" i="225"/>
  <c r="I124" i="225"/>
  <c r="H124" i="225"/>
  <c r="G124" i="225"/>
  <c r="F124" i="225"/>
  <c r="E124" i="225"/>
  <c r="M118" i="225"/>
  <c r="L118" i="225"/>
  <c r="K118" i="225"/>
  <c r="J118" i="225"/>
  <c r="I118" i="225"/>
  <c r="H118" i="225"/>
  <c r="G118" i="225"/>
  <c r="F118" i="225"/>
  <c r="E118" i="225"/>
  <c r="M114" i="225"/>
  <c r="L114" i="225"/>
  <c r="K114" i="225"/>
  <c r="J114" i="225"/>
  <c r="I114" i="225"/>
  <c r="H114" i="225"/>
  <c r="G114" i="225"/>
  <c r="F114" i="225"/>
  <c r="E114" i="225"/>
  <c r="M110" i="225"/>
  <c r="L110" i="225"/>
  <c r="K110" i="225"/>
  <c r="J110" i="225"/>
  <c r="I110" i="225"/>
  <c r="H110" i="225"/>
  <c r="G110" i="225"/>
  <c r="F110" i="225"/>
  <c r="E110" i="225"/>
  <c r="M103" i="225"/>
  <c r="L103" i="225"/>
  <c r="K103" i="225"/>
  <c r="J103" i="225"/>
  <c r="I103" i="225"/>
  <c r="H103" i="225"/>
  <c r="G103" i="225"/>
  <c r="E103" i="225"/>
  <c r="J98" i="225"/>
  <c r="H98" i="225"/>
  <c r="G98" i="225"/>
  <c r="E98" i="225"/>
  <c r="J93" i="225"/>
  <c r="H93" i="225"/>
  <c r="G93" i="225"/>
  <c r="E93" i="225"/>
  <c r="M87" i="225"/>
  <c r="L87" i="225"/>
  <c r="K87" i="225"/>
  <c r="J87" i="225"/>
  <c r="I87" i="225"/>
  <c r="H87" i="225"/>
  <c r="G87" i="225"/>
  <c r="F87" i="225"/>
  <c r="E87" i="225"/>
  <c r="M81" i="225"/>
  <c r="L81" i="225"/>
  <c r="K81" i="225"/>
  <c r="J81" i="225"/>
  <c r="I81" i="225"/>
  <c r="H81" i="225"/>
  <c r="G81" i="225"/>
  <c r="F81" i="225"/>
  <c r="E81" i="225"/>
  <c r="M76" i="225"/>
  <c r="L76" i="225"/>
  <c r="K76" i="225"/>
  <c r="J76" i="225"/>
  <c r="I76" i="225"/>
  <c r="H76" i="225"/>
  <c r="G76" i="225"/>
  <c r="F76" i="225"/>
  <c r="E76" i="225"/>
  <c r="M63" i="225"/>
  <c r="K63" i="225"/>
  <c r="J63" i="225"/>
  <c r="I63" i="225"/>
  <c r="H63" i="225"/>
  <c r="G63" i="225"/>
  <c r="F63" i="225"/>
  <c r="E63" i="225"/>
  <c r="M53" i="225"/>
  <c r="L53" i="225"/>
  <c r="K53" i="225"/>
  <c r="J53" i="225"/>
  <c r="I53" i="225"/>
  <c r="H53" i="225"/>
  <c r="G53" i="225"/>
  <c r="F53" i="225"/>
  <c r="E53" i="225"/>
  <c r="M47" i="225"/>
  <c r="L47" i="225"/>
  <c r="K47" i="225"/>
  <c r="J47" i="225"/>
  <c r="I47" i="225"/>
  <c r="H47" i="225"/>
  <c r="G47" i="225"/>
  <c r="F47" i="225"/>
  <c r="E47" i="225"/>
  <c r="M43" i="225"/>
  <c r="L43" i="225"/>
  <c r="K43" i="225"/>
  <c r="J43" i="225"/>
  <c r="I43" i="225"/>
  <c r="H43" i="225"/>
  <c r="G43" i="225"/>
  <c r="F43" i="225"/>
  <c r="E43" i="225"/>
  <c r="M38" i="225"/>
  <c r="L38" i="225"/>
  <c r="K38" i="225"/>
  <c r="J38" i="225"/>
  <c r="I38" i="225"/>
  <c r="H38" i="225"/>
  <c r="F38" i="225"/>
  <c r="E38" i="225"/>
  <c r="M34" i="225"/>
  <c r="L34" i="225"/>
  <c r="K34" i="225"/>
  <c r="J34" i="225"/>
  <c r="I34" i="225"/>
  <c r="H34" i="225"/>
  <c r="G34" i="225"/>
  <c r="F34" i="225"/>
  <c r="E34" i="225"/>
  <c r="M27" i="225"/>
  <c r="L27" i="225"/>
  <c r="K27" i="225"/>
  <c r="J27" i="225"/>
  <c r="I27" i="225"/>
  <c r="H27" i="225"/>
  <c r="G27" i="225"/>
  <c r="F27" i="225"/>
  <c r="E27" i="225"/>
  <c r="M22" i="225"/>
  <c r="L22" i="225"/>
  <c r="K22" i="225"/>
  <c r="J22" i="225"/>
  <c r="I22" i="225"/>
  <c r="H22" i="225"/>
  <c r="G22" i="225"/>
  <c r="F22" i="225"/>
  <c r="E22" i="225"/>
  <c r="M17" i="225"/>
  <c r="L17" i="225"/>
  <c r="K17" i="225"/>
  <c r="J17" i="225"/>
  <c r="I17" i="225"/>
  <c r="H17" i="225"/>
  <c r="G17" i="225"/>
  <c r="F17" i="225"/>
  <c r="E17" i="225"/>
  <c r="F32" i="222"/>
  <c r="E32" i="222"/>
  <c r="D32" i="222"/>
  <c r="F19" i="221"/>
  <c r="M17" i="221"/>
  <c r="L17" i="221"/>
  <c r="K17" i="221"/>
  <c r="J17" i="221"/>
  <c r="I17" i="221"/>
  <c r="H17" i="221"/>
  <c r="G17" i="221"/>
  <c r="F17" i="221"/>
  <c r="E17" i="221"/>
  <c r="L43" i="220"/>
  <c r="K43" i="220"/>
  <c r="I43" i="220"/>
  <c r="G43" i="220"/>
  <c r="N42" i="220"/>
  <c r="H42" i="220"/>
  <c r="F42" i="220"/>
  <c r="O83" i="219"/>
  <c r="L83" i="219"/>
  <c r="K83" i="219"/>
  <c r="I83" i="219"/>
  <c r="H83" i="219"/>
  <c r="G83" i="219"/>
  <c r="O66" i="219"/>
  <c r="N66" i="219"/>
  <c r="M66" i="219"/>
  <c r="L66" i="219"/>
  <c r="K66" i="219"/>
  <c r="J66" i="219"/>
  <c r="I66" i="219"/>
  <c r="H66" i="219"/>
  <c r="G66" i="219"/>
  <c r="O62" i="219"/>
  <c r="N62" i="219"/>
  <c r="M62" i="219"/>
  <c r="L62" i="219"/>
  <c r="K62" i="219"/>
  <c r="J62" i="219"/>
  <c r="I62" i="219"/>
  <c r="H62" i="219"/>
  <c r="G62" i="219"/>
  <c r="O51" i="219"/>
  <c r="N51" i="219"/>
  <c r="M51" i="219"/>
  <c r="L51" i="219"/>
  <c r="K51" i="219"/>
  <c r="J51" i="219"/>
  <c r="I51" i="219"/>
  <c r="H51" i="219"/>
  <c r="O47" i="219"/>
  <c r="N47" i="219"/>
  <c r="M47" i="219"/>
  <c r="L47" i="219"/>
  <c r="K47" i="219"/>
  <c r="J47" i="219"/>
  <c r="I47" i="219"/>
  <c r="H47" i="219"/>
  <c r="G47" i="219"/>
  <c r="O35" i="219"/>
  <c r="N35" i="219"/>
  <c r="M35" i="219"/>
  <c r="L35" i="219"/>
  <c r="K35" i="219"/>
  <c r="J35" i="219"/>
  <c r="I35" i="219"/>
  <c r="H35" i="219"/>
  <c r="G35" i="219"/>
  <c r="O21" i="219"/>
  <c r="N21" i="219"/>
  <c r="M21" i="219"/>
  <c r="L21" i="219"/>
  <c r="K21" i="219"/>
  <c r="J21" i="219"/>
  <c r="I21" i="219"/>
  <c r="H21" i="219"/>
  <c r="G21" i="219"/>
  <c r="O16" i="219"/>
  <c r="N16" i="219"/>
  <c r="M16" i="219"/>
  <c r="L16" i="219"/>
  <c r="K16" i="219"/>
  <c r="J16" i="219"/>
  <c r="I16" i="219"/>
  <c r="H16" i="219"/>
  <c r="G16" i="219"/>
  <c r="L22" i="217"/>
  <c r="K22" i="217"/>
  <c r="I22" i="217"/>
  <c r="H22" i="217"/>
  <c r="G22" i="217"/>
  <c r="D22" i="217"/>
  <c r="F20" i="217"/>
  <c r="E20" i="217"/>
  <c r="D20" i="217"/>
  <c r="J199" i="224"/>
  <c r="H199" i="224"/>
  <c r="G199" i="224"/>
  <c r="E199" i="224"/>
  <c r="M172" i="224"/>
  <c r="L172" i="224"/>
  <c r="K172" i="224"/>
  <c r="J172" i="224"/>
  <c r="I172" i="224"/>
  <c r="H172" i="224"/>
  <c r="G172" i="224"/>
  <c r="F172" i="224"/>
  <c r="E172" i="224"/>
  <c r="M162" i="224"/>
  <c r="L162" i="224"/>
  <c r="K162" i="224"/>
  <c r="J162" i="224"/>
  <c r="I162" i="224"/>
  <c r="H162" i="224"/>
  <c r="G162" i="224"/>
  <c r="F162" i="224"/>
  <c r="E162" i="224"/>
  <c r="M157" i="224"/>
  <c r="L157" i="224"/>
  <c r="K157" i="224"/>
  <c r="J157" i="224"/>
  <c r="I157" i="224"/>
  <c r="H157" i="224"/>
  <c r="G157" i="224"/>
  <c r="F157" i="224"/>
  <c r="E157" i="224"/>
  <c r="M153" i="224"/>
  <c r="L153" i="224"/>
  <c r="K153" i="224"/>
  <c r="J153" i="224"/>
  <c r="I153" i="224"/>
  <c r="H153" i="224"/>
  <c r="G153" i="224"/>
  <c r="F153" i="224"/>
  <c r="E153" i="224"/>
  <c r="K147" i="224"/>
  <c r="J147" i="224"/>
  <c r="I147" i="224"/>
  <c r="H147" i="224"/>
  <c r="G147" i="224"/>
  <c r="F147" i="224"/>
  <c r="E147" i="224"/>
  <c r="M143" i="224"/>
  <c r="L143" i="224"/>
  <c r="K143" i="224"/>
  <c r="J143" i="224"/>
  <c r="I143" i="224"/>
  <c r="H143" i="224"/>
  <c r="G143" i="224"/>
  <c r="F143" i="224"/>
  <c r="E143" i="224"/>
  <c r="M139" i="224"/>
  <c r="L139" i="224"/>
  <c r="K139" i="224"/>
  <c r="J139" i="224"/>
  <c r="I139" i="224"/>
  <c r="H139" i="224"/>
  <c r="G139" i="224"/>
  <c r="F139" i="224"/>
  <c r="E139" i="224"/>
  <c r="M131" i="224"/>
  <c r="L131" i="224"/>
  <c r="K131" i="224"/>
  <c r="J131" i="224"/>
  <c r="I131" i="224"/>
  <c r="H131" i="224"/>
  <c r="G131" i="224"/>
  <c r="F131" i="224"/>
  <c r="E131" i="224"/>
  <c r="M124" i="224"/>
  <c r="L124" i="224"/>
  <c r="K124" i="224"/>
  <c r="J124" i="224"/>
  <c r="I124" i="224"/>
  <c r="H124" i="224"/>
  <c r="G124" i="224"/>
  <c r="F124" i="224"/>
  <c r="E124" i="224"/>
  <c r="M118" i="224"/>
  <c r="L118" i="224"/>
  <c r="K118" i="224"/>
  <c r="J118" i="224"/>
  <c r="I118" i="224"/>
  <c r="H118" i="224"/>
  <c r="G118" i="224"/>
  <c r="F118" i="224"/>
  <c r="E118" i="224"/>
  <c r="M114" i="224"/>
  <c r="L114" i="224"/>
  <c r="K114" i="224"/>
  <c r="J114" i="224"/>
  <c r="I114" i="224"/>
  <c r="H114" i="224"/>
  <c r="G114" i="224"/>
  <c r="F114" i="224"/>
  <c r="E114" i="224"/>
  <c r="M110" i="224"/>
  <c r="L110" i="224"/>
  <c r="K110" i="224"/>
  <c r="J110" i="224"/>
  <c r="I110" i="224"/>
  <c r="H110" i="224"/>
  <c r="G110" i="224"/>
  <c r="F110" i="224"/>
  <c r="E110" i="224"/>
  <c r="M103" i="224"/>
  <c r="L103" i="224"/>
  <c r="K103" i="224"/>
  <c r="J103" i="224"/>
  <c r="I103" i="224"/>
  <c r="H103" i="224"/>
  <c r="G103" i="224"/>
  <c r="E103" i="224"/>
  <c r="J98" i="224"/>
  <c r="H98" i="224"/>
  <c r="G98" i="224"/>
  <c r="E98" i="224"/>
  <c r="J93" i="224"/>
  <c r="H93" i="224"/>
  <c r="G93" i="224"/>
  <c r="E93" i="224"/>
  <c r="M87" i="224"/>
  <c r="L87" i="224"/>
  <c r="K87" i="224"/>
  <c r="J87" i="224"/>
  <c r="I87" i="224"/>
  <c r="H87" i="224"/>
  <c r="G87" i="224"/>
  <c r="F87" i="224"/>
  <c r="E87" i="224"/>
  <c r="M81" i="224"/>
  <c r="L81" i="224"/>
  <c r="K81" i="224"/>
  <c r="J81" i="224"/>
  <c r="I81" i="224"/>
  <c r="H81" i="224"/>
  <c r="G81" i="224"/>
  <c r="F81" i="224"/>
  <c r="E81" i="224"/>
  <c r="M76" i="224"/>
  <c r="L76" i="224"/>
  <c r="K76" i="224"/>
  <c r="J76" i="224"/>
  <c r="I76" i="224"/>
  <c r="H76" i="224"/>
  <c r="G76" i="224"/>
  <c r="F76" i="224"/>
  <c r="E76" i="224"/>
  <c r="M63" i="224"/>
  <c r="K63" i="224"/>
  <c r="J63" i="224"/>
  <c r="I63" i="224"/>
  <c r="H63" i="224"/>
  <c r="G63" i="224"/>
  <c r="F63" i="224"/>
  <c r="E63" i="224"/>
  <c r="M53" i="224"/>
  <c r="L53" i="224"/>
  <c r="K53" i="224"/>
  <c r="J53" i="224"/>
  <c r="I53" i="224"/>
  <c r="H53" i="224"/>
  <c r="G53" i="224"/>
  <c r="F53" i="224"/>
  <c r="E53" i="224"/>
  <c r="M47" i="224"/>
  <c r="L47" i="224"/>
  <c r="K47" i="224"/>
  <c r="J47" i="224"/>
  <c r="I47" i="224"/>
  <c r="H47" i="224"/>
  <c r="G47" i="224"/>
  <c r="F47" i="224"/>
  <c r="E47" i="224"/>
  <c r="M43" i="224"/>
  <c r="L43" i="224"/>
  <c r="K43" i="224"/>
  <c r="J43" i="224"/>
  <c r="I43" i="224"/>
  <c r="H43" i="224"/>
  <c r="G43" i="224"/>
  <c r="F43" i="224"/>
  <c r="E43" i="224"/>
  <c r="M38" i="224"/>
  <c r="L38" i="224"/>
  <c r="K38" i="224"/>
  <c r="J38" i="224"/>
  <c r="I38" i="224"/>
  <c r="H38" i="224"/>
  <c r="F38" i="224"/>
  <c r="E38" i="224"/>
  <c r="M34" i="224"/>
  <c r="L34" i="224"/>
  <c r="K34" i="224"/>
  <c r="J34" i="224"/>
  <c r="I34" i="224"/>
  <c r="H34" i="224"/>
  <c r="G34" i="224"/>
  <c r="F34" i="224"/>
  <c r="E34" i="224"/>
  <c r="M27" i="224"/>
  <c r="L27" i="224"/>
  <c r="K27" i="224"/>
  <c r="J27" i="224"/>
  <c r="I27" i="224"/>
  <c r="H27" i="224"/>
  <c r="G27" i="224"/>
  <c r="F27" i="224"/>
  <c r="E27" i="224"/>
  <c r="M22" i="224"/>
  <c r="L22" i="224"/>
  <c r="K22" i="224"/>
  <c r="J22" i="224"/>
  <c r="I22" i="224"/>
  <c r="H22" i="224"/>
  <c r="G22" i="224"/>
  <c r="F22" i="224"/>
  <c r="E22" i="224"/>
  <c r="M17" i="224"/>
  <c r="L17" i="224"/>
  <c r="K17" i="224"/>
  <c r="J17" i="224"/>
  <c r="I17" i="224"/>
  <c r="H17" i="224"/>
  <c r="G17" i="224"/>
  <c r="F17" i="224"/>
  <c r="E17" i="224"/>
  <c r="F19" i="216"/>
  <c r="M17" i="216"/>
  <c r="L17" i="216"/>
  <c r="K17" i="216"/>
  <c r="J17" i="216"/>
  <c r="I17" i="216"/>
  <c r="H17" i="216"/>
  <c r="G17" i="216"/>
  <c r="F17" i="216"/>
  <c r="E17" i="216"/>
  <c r="L32" i="215"/>
  <c r="K32" i="215"/>
  <c r="I32" i="215"/>
  <c r="G32" i="215"/>
  <c r="L31" i="215"/>
  <c r="K31" i="215"/>
  <c r="I31" i="215"/>
  <c r="G31" i="215"/>
  <c r="F31" i="215"/>
  <c r="I83" i="214"/>
  <c r="O66" i="214"/>
  <c r="N66" i="214"/>
  <c r="M66" i="214"/>
  <c r="L66" i="214"/>
  <c r="K66" i="214"/>
  <c r="J66" i="214"/>
  <c r="I66" i="214"/>
  <c r="H66" i="214"/>
  <c r="G66" i="214"/>
  <c r="O62" i="214"/>
  <c r="N62" i="214"/>
  <c r="M62" i="214"/>
  <c r="L62" i="214"/>
  <c r="K62" i="214"/>
  <c r="J62" i="214"/>
  <c r="I62" i="214"/>
  <c r="H62" i="214"/>
  <c r="G62" i="214"/>
  <c r="O51" i="214"/>
  <c r="N51" i="214"/>
  <c r="M51" i="214"/>
  <c r="L51" i="214"/>
  <c r="K51" i="214"/>
  <c r="J51" i="214"/>
  <c r="I51" i="214"/>
  <c r="H51" i="214"/>
  <c r="O47" i="214"/>
  <c r="N47" i="214"/>
  <c r="M47" i="214"/>
  <c r="L47" i="214"/>
  <c r="K47" i="214"/>
  <c r="J47" i="214"/>
  <c r="I47" i="214"/>
  <c r="H47" i="214"/>
  <c r="G47" i="214"/>
  <c r="O35" i="214"/>
  <c r="N35" i="214"/>
  <c r="M35" i="214"/>
  <c r="L35" i="214"/>
  <c r="K35" i="214"/>
  <c r="J35" i="214"/>
  <c r="I35" i="214"/>
  <c r="H35" i="214"/>
  <c r="G35" i="214"/>
  <c r="N21" i="214"/>
  <c r="M21" i="214"/>
  <c r="L21" i="214"/>
  <c r="K21" i="214"/>
  <c r="J21" i="214"/>
  <c r="I21" i="214"/>
  <c r="H21" i="214"/>
  <c r="G21" i="214"/>
  <c r="O16" i="214"/>
  <c r="N16" i="214"/>
  <c r="M16" i="214"/>
  <c r="L16" i="214"/>
  <c r="K16" i="214"/>
  <c r="J16" i="214"/>
  <c r="I16" i="214"/>
  <c r="H16" i="214"/>
  <c r="G16" i="214"/>
  <c r="G196" i="213"/>
  <c r="M170" i="213"/>
  <c r="L170" i="213"/>
  <c r="K170" i="213"/>
  <c r="J170" i="213"/>
  <c r="I170" i="213"/>
  <c r="H170" i="213"/>
  <c r="G170" i="213"/>
  <c r="F170" i="213"/>
  <c r="E170" i="213"/>
  <c r="M161" i="213"/>
  <c r="L161" i="213"/>
  <c r="K161" i="213"/>
  <c r="J161" i="213"/>
  <c r="I161" i="213"/>
  <c r="H161" i="213"/>
  <c r="G161" i="213"/>
  <c r="F161" i="213"/>
  <c r="E161" i="213"/>
  <c r="M156" i="213"/>
  <c r="L156" i="213"/>
  <c r="K156" i="213"/>
  <c r="J156" i="213"/>
  <c r="I156" i="213"/>
  <c r="H156" i="213"/>
  <c r="G156" i="213"/>
  <c r="F156" i="213"/>
  <c r="E156" i="213"/>
  <c r="M151" i="213"/>
  <c r="L151" i="213"/>
  <c r="K151" i="213"/>
  <c r="J151" i="213"/>
  <c r="I151" i="213"/>
  <c r="H151" i="213"/>
  <c r="G151" i="213"/>
  <c r="F151" i="213"/>
  <c r="E151" i="213"/>
  <c r="M147" i="213"/>
  <c r="L147" i="213"/>
  <c r="K147" i="213"/>
  <c r="J147" i="213"/>
  <c r="I147" i="213"/>
  <c r="H147" i="213"/>
  <c r="G147" i="213"/>
  <c r="F147" i="213"/>
  <c r="E147" i="213"/>
  <c r="K141" i="213"/>
  <c r="J141" i="213"/>
  <c r="I141" i="213"/>
  <c r="H141" i="213"/>
  <c r="G141" i="213"/>
  <c r="F141" i="213"/>
  <c r="E141" i="213"/>
  <c r="M137" i="213"/>
  <c r="L137" i="213"/>
  <c r="K137" i="213"/>
  <c r="J137" i="213"/>
  <c r="I137" i="213"/>
  <c r="H137" i="213"/>
  <c r="G137" i="213"/>
  <c r="F137" i="213"/>
  <c r="E137" i="213"/>
  <c r="M133" i="213"/>
  <c r="L133" i="213"/>
  <c r="K133" i="213"/>
  <c r="J133" i="213"/>
  <c r="I133" i="213"/>
  <c r="H133" i="213"/>
  <c r="G133" i="213"/>
  <c r="F133" i="213"/>
  <c r="E133" i="213"/>
  <c r="M125" i="213"/>
  <c r="L125" i="213"/>
  <c r="K125" i="213"/>
  <c r="J125" i="213"/>
  <c r="I125" i="213"/>
  <c r="H125" i="213"/>
  <c r="G125" i="213"/>
  <c r="F125" i="213"/>
  <c r="E125" i="213"/>
  <c r="M116" i="213"/>
  <c r="L116" i="213"/>
  <c r="K116" i="213"/>
  <c r="J116" i="213"/>
  <c r="I116" i="213"/>
  <c r="H116" i="213"/>
  <c r="G116" i="213"/>
  <c r="F116" i="213"/>
  <c r="E116" i="213"/>
  <c r="M111" i="213"/>
  <c r="L111" i="213"/>
  <c r="K111" i="213"/>
  <c r="J111" i="213"/>
  <c r="I111" i="213"/>
  <c r="H111" i="213"/>
  <c r="G111" i="213"/>
  <c r="F111" i="213"/>
  <c r="E111" i="213"/>
  <c r="M107" i="213"/>
  <c r="L107" i="213"/>
  <c r="K107" i="213"/>
  <c r="J107" i="213"/>
  <c r="I107" i="213"/>
  <c r="H107" i="213"/>
  <c r="G107" i="213"/>
  <c r="F107" i="213"/>
  <c r="E107" i="213"/>
  <c r="M103" i="213"/>
  <c r="L103" i="213"/>
  <c r="K103" i="213"/>
  <c r="J103" i="213"/>
  <c r="I103" i="213"/>
  <c r="H103" i="213"/>
  <c r="G103" i="213"/>
  <c r="F103" i="213"/>
  <c r="E103" i="213"/>
  <c r="M97" i="213"/>
  <c r="L97" i="213"/>
  <c r="K97" i="213"/>
  <c r="J97" i="213"/>
  <c r="I97" i="213"/>
  <c r="H97" i="213"/>
  <c r="G97" i="213"/>
  <c r="E97" i="213"/>
  <c r="J92" i="213"/>
  <c r="H92" i="213"/>
  <c r="G92" i="213"/>
  <c r="E92" i="213"/>
  <c r="M84" i="213"/>
  <c r="L84" i="213"/>
  <c r="K84" i="213"/>
  <c r="J84" i="213"/>
  <c r="I84" i="213"/>
  <c r="H84" i="213"/>
  <c r="G84" i="213"/>
  <c r="F84" i="213"/>
  <c r="E84" i="213"/>
  <c r="M78" i="213"/>
  <c r="L78" i="213"/>
  <c r="K78" i="213"/>
  <c r="J78" i="213"/>
  <c r="I78" i="213"/>
  <c r="H78" i="213"/>
  <c r="G78" i="213"/>
  <c r="F78" i="213"/>
  <c r="E78" i="213"/>
  <c r="L73" i="213"/>
  <c r="K73" i="213"/>
  <c r="J73" i="213"/>
  <c r="I73" i="213"/>
  <c r="H73" i="213"/>
  <c r="G73" i="213"/>
  <c r="F73" i="213"/>
  <c r="E73" i="213"/>
  <c r="M62" i="213"/>
  <c r="K62" i="213"/>
  <c r="J62" i="213"/>
  <c r="I62" i="213"/>
  <c r="H62" i="213"/>
  <c r="G62" i="213"/>
  <c r="F62" i="213"/>
  <c r="E62" i="213"/>
  <c r="M52" i="213"/>
  <c r="L52" i="213"/>
  <c r="K52" i="213"/>
  <c r="J52" i="213"/>
  <c r="I52" i="213"/>
  <c r="H52" i="213"/>
  <c r="G52" i="213"/>
  <c r="F52" i="213"/>
  <c r="E52" i="213"/>
  <c r="M46" i="213"/>
  <c r="L46" i="213"/>
  <c r="K46" i="213"/>
  <c r="J46" i="213"/>
  <c r="I46" i="213"/>
  <c r="H46" i="213"/>
  <c r="G46" i="213"/>
  <c r="F46" i="213"/>
  <c r="E46" i="213"/>
  <c r="M42" i="213"/>
  <c r="L42" i="213"/>
  <c r="K42" i="213"/>
  <c r="J42" i="213"/>
  <c r="I42" i="213"/>
  <c r="H42" i="213"/>
  <c r="G42" i="213"/>
  <c r="F42" i="213"/>
  <c r="E42" i="213"/>
  <c r="M37" i="213"/>
  <c r="L37" i="213"/>
  <c r="K37" i="213"/>
  <c r="J37" i="213"/>
  <c r="I37" i="213"/>
  <c r="H37" i="213"/>
  <c r="G37" i="213"/>
  <c r="F37" i="213"/>
  <c r="E37" i="213"/>
  <c r="M33" i="213"/>
  <c r="L33" i="213"/>
  <c r="K33" i="213"/>
  <c r="J33" i="213"/>
  <c r="I33" i="213"/>
  <c r="H33" i="213"/>
  <c r="G33" i="213"/>
  <c r="F33" i="213"/>
  <c r="E33" i="213"/>
  <c r="M27" i="213"/>
  <c r="L27" i="213"/>
  <c r="K27" i="213"/>
  <c r="J27" i="213"/>
  <c r="I27" i="213"/>
  <c r="H27" i="213"/>
  <c r="G27" i="213"/>
  <c r="F27" i="213"/>
  <c r="E27" i="213"/>
  <c r="M22" i="213"/>
  <c r="J22" i="213"/>
  <c r="I22" i="213"/>
  <c r="H22" i="213"/>
  <c r="G22" i="213"/>
  <c r="F22" i="213"/>
  <c r="E22" i="213"/>
  <c r="L21" i="213"/>
  <c r="M18" i="213"/>
  <c r="L18" i="213"/>
  <c r="K18" i="213"/>
  <c r="J18" i="213"/>
  <c r="I18" i="213"/>
  <c r="H18" i="213"/>
  <c r="G18" i="213"/>
  <c r="F18" i="213"/>
  <c r="E18" i="213"/>
  <c r="L22" i="212"/>
  <c r="K22" i="212"/>
  <c r="I22" i="212"/>
  <c r="H22" i="212"/>
  <c r="G22" i="212"/>
  <c r="D22" i="212"/>
  <c r="F20" i="212"/>
  <c r="E20" i="212"/>
  <c r="D20" i="212"/>
  <c r="F19" i="211"/>
  <c r="M17" i="211"/>
  <c r="L17" i="211"/>
  <c r="K17" i="211"/>
  <c r="J17" i="211"/>
  <c r="I17" i="211"/>
  <c r="H17" i="211"/>
  <c r="G17" i="211"/>
  <c r="F17" i="211"/>
  <c r="E17" i="211"/>
  <c r="L34" i="210"/>
  <c r="K34" i="210"/>
  <c r="I34" i="210"/>
  <c r="G34" i="210"/>
  <c r="L33" i="210"/>
  <c r="K33" i="210"/>
  <c r="I33" i="210"/>
  <c r="G33" i="210"/>
  <c r="F33" i="210"/>
  <c r="I79" i="209"/>
  <c r="O61" i="209"/>
  <c r="N61" i="209"/>
  <c r="M61" i="209"/>
  <c r="L61" i="209"/>
  <c r="K61" i="209"/>
  <c r="J61" i="209"/>
  <c r="I61" i="209"/>
  <c r="H61" i="209"/>
  <c r="G61" i="209"/>
  <c r="O57" i="209"/>
  <c r="N57" i="209"/>
  <c r="M57" i="209"/>
  <c r="L57" i="209"/>
  <c r="K57" i="209"/>
  <c r="J57" i="209"/>
  <c r="I57" i="209"/>
  <c r="H57" i="209"/>
  <c r="G57" i="209"/>
  <c r="O46" i="209"/>
  <c r="N46" i="209"/>
  <c r="M46" i="209"/>
  <c r="L46" i="209"/>
  <c r="K46" i="209"/>
  <c r="J46" i="209"/>
  <c r="I46" i="209"/>
  <c r="H46" i="209"/>
  <c r="O42" i="209"/>
  <c r="N42" i="209"/>
  <c r="M42" i="209"/>
  <c r="L42" i="209"/>
  <c r="K42" i="209"/>
  <c r="J42" i="209"/>
  <c r="I42" i="209"/>
  <c r="H42" i="209"/>
  <c r="G42" i="209"/>
  <c r="O30" i="209"/>
  <c r="N30" i="209"/>
  <c r="M30" i="209"/>
  <c r="L30" i="209"/>
  <c r="K30" i="209"/>
  <c r="J30" i="209"/>
  <c r="I30" i="209"/>
  <c r="H30" i="209"/>
  <c r="G30" i="209"/>
  <c r="O21" i="209"/>
  <c r="N21" i="209"/>
  <c r="M21" i="209"/>
  <c r="L21" i="209"/>
  <c r="K21" i="209"/>
  <c r="J21" i="209"/>
  <c r="I21" i="209"/>
  <c r="H21" i="209"/>
  <c r="G21" i="209"/>
  <c r="O16" i="209"/>
  <c r="N16" i="209"/>
  <c r="M16" i="209"/>
  <c r="L16" i="209"/>
  <c r="K16" i="209"/>
  <c r="J16" i="209"/>
  <c r="I16" i="209"/>
  <c r="H16" i="209"/>
  <c r="G16" i="209"/>
  <c r="G197" i="208"/>
  <c r="E197" i="208"/>
  <c r="M172" i="208"/>
  <c r="L172" i="208"/>
  <c r="K172" i="208"/>
  <c r="J172" i="208"/>
  <c r="I172" i="208"/>
  <c r="H172" i="208"/>
  <c r="G172" i="208"/>
  <c r="F172" i="208"/>
  <c r="E172" i="208"/>
  <c r="M163" i="208"/>
  <c r="L163" i="208"/>
  <c r="K163" i="208"/>
  <c r="J163" i="208"/>
  <c r="I163" i="208"/>
  <c r="H163" i="208"/>
  <c r="G163" i="208"/>
  <c r="F163" i="208"/>
  <c r="E163" i="208"/>
  <c r="M158" i="208"/>
  <c r="L158" i="208"/>
  <c r="K158" i="208"/>
  <c r="J158" i="208"/>
  <c r="I158" i="208"/>
  <c r="H158" i="208"/>
  <c r="G158" i="208"/>
  <c r="F158" i="208"/>
  <c r="E158" i="208"/>
  <c r="M153" i="208"/>
  <c r="L153" i="208"/>
  <c r="K153" i="208"/>
  <c r="J153" i="208"/>
  <c r="I153" i="208"/>
  <c r="H153" i="208"/>
  <c r="G153" i="208"/>
  <c r="F153" i="208"/>
  <c r="E153" i="208"/>
  <c r="M149" i="208"/>
  <c r="L149" i="208"/>
  <c r="K149" i="208"/>
  <c r="J149" i="208"/>
  <c r="I149" i="208"/>
  <c r="H149" i="208"/>
  <c r="G149" i="208"/>
  <c r="F149" i="208"/>
  <c r="E149" i="208"/>
  <c r="K143" i="208"/>
  <c r="J143" i="208"/>
  <c r="I143" i="208"/>
  <c r="H143" i="208"/>
  <c r="G143" i="208"/>
  <c r="F143" i="208"/>
  <c r="E143" i="208"/>
  <c r="M139" i="208"/>
  <c r="L139" i="208"/>
  <c r="K139" i="208"/>
  <c r="J139" i="208"/>
  <c r="I139" i="208"/>
  <c r="H139" i="208"/>
  <c r="G139" i="208"/>
  <c r="F139" i="208"/>
  <c r="E139" i="208"/>
  <c r="M135" i="208"/>
  <c r="L135" i="208"/>
  <c r="K135" i="208"/>
  <c r="J135" i="208"/>
  <c r="I135" i="208"/>
  <c r="H135" i="208"/>
  <c r="G135" i="208"/>
  <c r="F135" i="208"/>
  <c r="E135" i="208"/>
  <c r="M127" i="208"/>
  <c r="L127" i="208"/>
  <c r="K127" i="208"/>
  <c r="J127" i="208"/>
  <c r="I127" i="208"/>
  <c r="H127" i="208"/>
  <c r="G127" i="208"/>
  <c r="F127" i="208"/>
  <c r="E127" i="208"/>
  <c r="M118" i="208"/>
  <c r="L118" i="208"/>
  <c r="K118" i="208"/>
  <c r="J118" i="208"/>
  <c r="I118" i="208"/>
  <c r="H118" i="208"/>
  <c r="G118" i="208"/>
  <c r="F118" i="208"/>
  <c r="E118" i="208"/>
  <c r="M113" i="208"/>
  <c r="L113" i="208"/>
  <c r="K113" i="208"/>
  <c r="J113" i="208"/>
  <c r="I113" i="208"/>
  <c r="H113" i="208"/>
  <c r="G113" i="208"/>
  <c r="F113" i="208"/>
  <c r="E113" i="208"/>
  <c r="M109" i="208"/>
  <c r="L109" i="208"/>
  <c r="K109" i="208"/>
  <c r="J109" i="208"/>
  <c r="I109" i="208"/>
  <c r="H109" i="208"/>
  <c r="G109" i="208"/>
  <c r="F109" i="208"/>
  <c r="E109" i="208"/>
  <c r="M105" i="208"/>
  <c r="L105" i="208"/>
  <c r="K105" i="208"/>
  <c r="J105" i="208"/>
  <c r="I105" i="208"/>
  <c r="H105" i="208"/>
  <c r="G105" i="208"/>
  <c r="F105" i="208"/>
  <c r="E105" i="208"/>
  <c r="M99" i="208"/>
  <c r="L99" i="208"/>
  <c r="K99" i="208"/>
  <c r="J99" i="208"/>
  <c r="I99" i="208"/>
  <c r="H99" i="208"/>
  <c r="G99" i="208"/>
  <c r="E99" i="208"/>
  <c r="J94" i="208"/>
  <c r="H94" i="208"/>
  <c r="G94" i="208"/>
  <c r="E94" i="208"/>
  <c r="M84" i="208"/>
  <c r="L84" i="208"/>
  <c r="K84" i="208"/>
  <c r="J84" i="208"/>
  <c r="I84" i="208"/>
  <c r="H84" i="208"/>
  <c r="G84" i="208"/>
  <c r="F84" i="208"/>
  <c r="E84" i="208"/>
  <c r="M78" i="208"/>
  <c r="L78" i="208"/>
  <c r="K78" i="208"/>
  <c r="J78" i="208"/>
  <c r="I78" i="208"/>
  <c r="H78" i="208"/>
  <c r="G78" i="208"/>
  <c r="F78" i="208"/>
  <c r="E78" i="208"/>
  <c r="L73" i="208"/>
  <c r="K73" i="208"/>
  <c r="J73" i="208"/>
  <c r="I73" i="208"/>
  <c r="H73" i="208"/>
  <c r="G73" i="208"/>
  <c r="F73" i="208"/>
  <c r="E73" i="208"/>
  <c r="M62" i="208"/>
  <c r="L62" i="208"/>
  <c r="K62" i="208"/>
  <c r="J62" i="208"/>
  <c r="I62" i="208"/>
  <c r="H62" i="208"/>
  <c r="G62" i="208"/>
  <c r="F62" i="208"/>
  <c r="E62" i="208"/>
  <c r="M52" i="208"/>
  <c r="L52" i="208"/>
  <c r="K52" i="208"/>
  <c r="J52" i="208"/>
  <c r="I52" i="208"/>
  <c r="H52" i="208"/>
  <c r="G52" i="208"/>
  <c r="F52" i="208"/>
  <c r="E52" i="208"/>
  <c r="M46" i="208"/>
  <c r="L46" i="208"/>
  <c r="K46" i="208"/>
  <c r="J46" i="208"/>
  <c r="I46" i="208"/>
  <c r="H46" i="208"/>
  <c r="G46" i="208"/>
  <c r="F46" i="208"/>
  <c r="E46" i="208"/>
  <c r="M42" i="208"/>
  <c r="L42" i="208"/>
  <c r="K42" i="208"/>
  <c r="J42" i="208"/>
  <c r="I42" i="208"/>
  <c r="H42" i="208"/>
  <c r="G42" i="208"/>
  <c r="F42" i="208"/>
  <c r="E42" i="208"/>
  <c r="M37" i="208"/>
  <c r="L37" i="208"/>
  <c r="K37" i="208"/>
  <c r="J37" i="208"/>
  <c r="I37" i="208"/>
  <c r="H37" i="208"/>
  <c r="G37" i="208"/>
  <c r="F37" i="208"/>
  <c r="E37" i="208"/>
  <c r="M33" i="208"/>
  <c r="L33" i="208"/>
  <c r="K33" i="208"/>
  <c r="J33" i="208"/>
  <c r="I33" i="208"/>
  <c r="H33" i="208"/>
  <c r="G33" i="208"/>
  <c r="F33" i="208"/>
  <c r="E33" i="208"/>
  <c r="M27" i="208"/>
  <c r="L27" i="208"/>
  <c r="K27" i="208"/>
  <c r="J27" i="208"/>
  <c r="I27" i="208"/>
  <c r="H27" i="208"/>
  <c r="G27" i="208"/>
  <c r="F27" i="208"/>
  <c r="E27" i="208"/>
  <c r="M22" i="208"/>
  <c r="J22" i="208"/>
  <c r="I22" i="208"/>
  <c r="H22" i="208"/>
  <c r="G22" i="208"/>
  <c r="F22" i="208"/>
  <c r="E22" i="208"/>
  <c r="L21" i="208"/>
  <c r="M18" i="208"/>
  <c r="L18" i="208"/>
  <c r="K18" i="208"/>
  <c r="J18" i="208"/>
  <c r="I18" i="208"/>
  <c r="H18" i="208"/>
  <c r="G18" i="208"/>
  <c r="F18" i="208"/>
  <c r="E18" i="208"/>
  <c r="N76" i="207"/>
  <c r="M76" i="207"/>
  <c r="L76" i="207"/>
  <c r="J76" i="207"/>
  <c r="I76" i="207"/>
  <c r="G76" i="207"/>
  <c r="O60" i="207"/>
  <c r="N60" i="207"/>
  <c r="M60" i="207"/>
  <c r="L60" i="207"/>
  <c r="K60" i="207"/>
  <c r="J60" i="207"/>
  <c r="I60" i="207"/>
  <c r="H60" i="207"/>
  <c r="G60" i="207"/>
  <c r="O56" i="207"/>
  <c r="N56" i="207"/>
  <c r="M56" i="207"/>
  <c r="L56" i="207"/>
  <c r="K56" i="207"/>
  <c r="J56" i="207"/>
  <c r="I56" i="207"/>
  <c r="H56" i="207"/>
  <c r="G56" i="207"/>
  <c r="O45" i="207"/>
  <c r="N45" i="207"/>
  <c r="M45" i="207"/>
  <c r="L45" i="207"/>
  <c r="K45" i="207"/>
  <c r="J45" i="207"/>
  <c r="I45" i="207"/>
  <c r="H45" i="207"/>
  <c r="G45" i="207"/>
  <c r="O41" i="207"/>
  <c r="N41" i="207"/>
  <c r="M41" i="207"/>
  <c r="L41" i="207"/>
  <c r="K41" i="207"/>
  <c r="J41" i="207"/>
  <c r="I41" i="207"/>
  <c r="H41" i="207"/>
  <c r="G41" i="207"/>
  <c r="O29" i="207"/>
  <c r="N29" i="207"/>
  <c r="M29" i="207"/>
  <c r="L29" i="207"/>
  <c r="K29" i="207"/>
  <c r="J29" i="207"/>
  <c r="I29" i="207"/>
  <c r="H29" i="207"/>
  <c r="G29" i="207"/>
  <c r="G25" i="207"/>
  <c r="O21" i="207"/>
  <c r="N21" i="207"/>
  <c r="M21" i="207"/>
  <c r="L21" i="207"/>
  <c r="K21" i="207"/>
  <c r="J21" i="207"/>
  <c r="I21" i="207"/>
  <c r="H21" i="207"/>
  <c r="G21" i="207"/>
  <c r="O16" i="207"/>
  <c r="N16" i="207"/>
  <c r="M16" i="207"/>
  <c r="L16" i="207"/>
  <c r="K16" i="207"/>
  <c r="J16" i="207"/>
  <c r="I16" i="207"/>
  <c r="H16" i="207"/>
  <c r="G16" i="207"/>
  <c r="H191" i="206"/>
  <c r="G191" i="206"/>
  <c r="F191" i="206"/>
  <c r="E191" i="206"/>
  <c r="M169" i="206"/>
  <c r="L169" i="206"/>
  <c r="K169" i="206"/>
  <c r="J169" i="206"/>
  <c r="I169" i="206"/>
  <c r="H169" i="206"/>
  <c r="G169" i="206"/>
  <c r="F169" i="206"/>
  <c r="E169" i="206"/>
  <c r="M160" i="206"/>
  <c r="L160" i="206"/>
  <c r="K160" i="206"/>
  <c r="J160" i="206"/>
  <c r="I160" i="206"/>
  <c r="H160" i="206"/>
  <c r="G160" i="206"/>
  <c r="F160" i="206"/>
  <c r="E160" i="206"/>
  <c r="M155" i="206"/>
  <c r="L155" i="206"/>
  <c r="K155" i="206"/>
  <c r="J155" i="206"/>
  <c r="I155" i="206"/>
  <c r="H155" i="206"/>
  <c r="G155" i="206"/>
  <c r="F155" i="206"/>
  <c r="E155" i="206"/>
  <c r="M150" i="206"/>
  <c r="L150" i="206"/>
  <c r="K150" i="206"/>
  <c r="J150" i="206"/>
  <c r="I150" i="206"/>
  <c r="H150" i="206"/>
  <c r="G150" i="206"/>
  <c r="F150" i="206"/>
  <c r="E150" i="206"/>
  <c r="M146" i="206"/>
  <c r="L146" i="206"/>
  <c r="K146" i="206"/>
  <c r="J146" i="206"/>
  <c r="I146" i="206"/>
  <c r="H146" i="206"/>
  <c r="G146" i="206"/>
  <c r="F146" i="206"/>
  <c r="E146" i="206"/>
  <c r="K140" i="206"/>
  <c r="J140" i="206"/>
  <c r="I140" i="206"/>
  <c r="H140" i="206"/>
  <c r="G140" i="206"/>
  <c r="F140" i="206"/>
  <c r="E140" i="206"/>
  <c r="M136" i="206"/>
  <c r="L136" i="206"/>
  <c r="K136" i="206"/>
  <c r="J136" i="206"/>
  <c r="I136" i="206"/>
  <c r="H136" i="206"/>
  <c r="G136" i="206"/>
  <c r="F136" i="206"/>
  <c r="E136" i="206"/>
  <c r="M132" i="206"/>
  <c r="L132" i="206"/>
  <c r="K132" i="206"/>
  <c r="J132" i="206"/>
  <c r="I132" i="206"/>
  <c r="H132" i="206"/>
  <c r="G132" i="206"/>
  <c r="F132" i="206"/>
  <c r="E132" i="206"/>
  <c r="M124" i="206"/>
  <c r="L124" i="206"/>
  <c r="K124" i="206"/>
  <c r="J124" i="206"/>
  <c r="I124" i="206"/>
  <c r="H124" i="206"/>
  <c r="G124" i="206"/>
  <c r="F124" i="206"/>
  <c r="E124" i="206"/>
  <c r="M116" i="206"/>
  <c r="L116" i="206"/>
  <c r="K116" i="206"/>
  <c r="J116" i="206"/>
  <c r="I116" i="206"/>
  <c r="H116" i="206"/>
  <c r="G116" i="206"/>
  <c r="F116" i="206"/>
  <c r="E116" i="206"/>
  <c r="M111" i="206"/>
  <c r="L111" i="206"/>
  <c r="K111" i="206"/>
  <c r="J111" i="206"/>
  <c r="I111" i="206"/>
  <c r="H111" i="206"/>
  <c r="G111" i="206"/>
  <c r="F111" i="206"/>
  <c r="E111" i="206"/>
  <c r="M107" i="206"/>
  <c r="L107" i="206"/>
  <c r="K107" i="206"/>
  <c r="J107" i="206"/>
  <c r="I107" i="206"/>
  <c r="H107" i="206"/>
  <c r="G107" i="206"/>
  <c r="F107" i="206"/>
  <c r="E107" i="206"/>
  <c r="M103" i="206"/>
  <c r="L103" i="206"/>
  <c r="K103" i="206"/>
  <c r="J103" i="206"/>
  <c r="I103" i="206"/>
  <c r="H103" i="206"/>
  <c r="G103" i="206"/>
  <c r="F103" i="206"/>
  <c r="E103" i="206"/>
  <c r="M97" i="206"/>
  <c r="L97" i="206"/>
  <c r="K97" i="206"/>
  <c r="J97" i="206"/>
  <c r="I97" i="206"/>
  <c r="H97" i="206"/>
  <c r="G97" i="206"/>
  <c r="E97" i="206"/>
  <c r="M93" i="206"/>
  <c r="L93" i="206"/>
  <c r="K93" i="206"/>
  <c r="J93" i="206"/>
  <c r="I93" i="206"/>
  <c r="H93" i="206"/>
  <c r="G93" i="206"/>
  <c r="E93" i="206"/>
  <c r="M84" i="206"/>
  <c r="L84" i="206"/>
  <c r="K84" i="206"/>
  <c r="J84" i="206"/>
  <c r="I84" i="206"/>
  <c r="H84" i="206"/>
  <c r="G84" i="206"/>
  <c r="F84" i="206"/>
  <c r="E84" i="206"/>
  <c r="M78" i="206"/>
  <c r="L78" i="206"/>
  <c r="K78" i="206"/>
  <c r="J78" i="206"/>
  <c r="I78" i="206"/>
  <c r="H78" i="206"/>
  <c r="G78" i="206"/>
  <c r="F78" i="206"/>
  <c r="E78" i="206"/>
  <c r="L73" i="206"/>
  <c r="K73" i="206"/>
  <c r="J73" i="206"/>
  <c r="I73" i="206"/>
  <c r="H73" i="206"/>
  <c r="G73" i="206"/>
  <c r="F73" i="206"/>
  <c r="E73" i="206"/>
  <c r="M62" i="206"/>
  <c r="L62" i="206"/>
  <c r="K62" i="206"/>
  <c r="J62" i="206"/>
  <c r="I62" i="206"/>
  <c r="H62" i="206"/>
  <c r="G62" i="206"/>
  <c r="F62" i="206"/>
  <c r="E62" i="206"/>
  <c r="M53" i="206"/>
  <c r="L53" i="206"/>
  <c r="K53" i="206"/>
  <c r="J53" i="206"/>
  <c r="I53" i="206"/>
  <c r="H53" i="206"/>
  <c r="G53" i="206"/>
  <c r="F53" i="206"/>
  <c r="E53" i="206"/>
  <c r="M47" i="206"/>
  <c r="L47" i="206"/>
  <c r="K47" i="206"/>
  <c r="J47" i="206"/>
  <c r="I47" i="206"/>
  <c r="H47" i="206"/>
  <c r="G47" i="206"/>
  <c r="F47" i="206"/>
  <c r="E47" i="206"/>
  <c r="M43" i="206"/>
  <c r="L43" i="206"/>
  <c r="K43" i="206"/>
  <c r="J43" i="206"/>
  <c r="I43" i="206"/>
  <c r="H43" i="206"/>
  <c r="G43" i="206"/>
  <c r="F43" i="206"/>
  <c r="E43" i="206"/>
  <c r="M38" i="206"/>
  <c r="L38" i="206"/>
  <c r="K38" i="206"/>
  <c r="J38" i="206"/>
  <c r="I38" i="206"/>
  <c r="H38" i="206"/>
  <c r="G38" i="206"/>
  <c r="F38" i="206"/>
  <c r="E38" i="206"/>
  <c r="M34" i="206"/>
  <c r="L34" i="206"/>
  <c r="K34" i="206"/>
  <c r="J34" i="206"/>
  <c r="I34" i="206"/>
  <c r="H34" i="206"/>
  <c r="G34" i="206"/>
  <c r="F34" i="206"/>
  <c r="E34" i="206"/>
  <c r="M28" i="206"/>
  <c r="L28" i="206"/>
  <c r="K28" i="206"/>
  <c r="J28" i="206"/>
  <c r="I28" i="206"/>
  <c r="H28" i="206"/>
  <c r="G28" i="206"/>
  <c r="F28" i="206"/>
  <c r="E28" i="206"/>
  <c r="M23" i="206"/>
  <c r="J23" i="206"/>
  <c r="I23" i="206"/>
  <c r="H23" i="206"/>
  <c r="G23" i="206"/>
  <c r="F23" i="206"/>
  <c r="E23" i="206"/>
  <c r="L21" i="206"/>
  <c r="M18" i="206"/>
  <c r="L18" i="206"/>
  <c r="K18" i="206"/>
  <c r="J18" i="206"/>
  <c r="I18" i="206"/>
  <c r="H18" i="206"/>
  <c r="G18" i="206"/>
  <c r="F18" i="206"/>
  <c r="E18" i="206"/>
  <c r="F19" i="205"/>
  <c r="M17" i="205"/>
  <c r="L17" i="205"/>
  <c r="K17" i="205"/>
  <c r="J17" i="205"/>
  <c r="I17" i="205"/>
  <c r="H17" i="205"/>
  <c r="G17" i="205"/>
  <c r="F17" i="205"/>
  <c r="E17" i="205"/>
  <c r="E18" i="204"/>
  <c r="F16" i="204"/>
  <c r="E16" i="204"/>
  <c r="D16" i="204"/>
  <c r="L34" i="203"/>
  <c r="K34" i="203"/>
  <c r="I34" i="203"/>
  <c r="G34" i="203"/>
  <c r="L33" i="203"/>
  <c r="K33" i="203"/>
  <c r="I33" i="203"/>
  <c r="G33" i="203"/>
  <c r="F33" i="203"/>
  <c r="E18" i="200"/>
  <c r="F16" i="200"/>
  <c r="E16" i="200"/>
  <c r="D16" i="200"/>
  <c r="L33" i="199"/>
  <c r="K33" i="199"/>
  <c r="I33" i="199"/>
  <c r="G33" i="199"/>
  <c r="L32" i="199"/>
  <c r="K32" i="199"/>
  <c r="I32" i="199"/>
  <c r="G32" i="199"/>
  <c r="N76" i="198"/>
  <c r="M76" i="198"/>
  <c r="L76" i="198"/>
  <c r="J76" i="198"/>
  <c r="I76" i="198"/>
  <c r="G76" i="198"/>
  <c r="O60" i="198"/>
  <c r="N60" i="198"/>
  <c r="M60" i="198"/>
  <c r="L60" i="198"/>
  <c r="K60" i="198"/>
  <c r="J60" i="198"/>
  <c r="I60" i="198"/>
  <c r="H60" i="198"/>
  <c r="G60" i="198"/>
  <c r="O56" i="198"/>
  <c r="N56" i="198"/>
  <c r="M56" i="198"/>
  <c r="L56" i="198"/>
  <c r="K56" i="198"/>
  <c r="J56" i="198"/>
  <c r="I56" i="198"/>
  <c r="H56" i="198"/>
  <c r="G56" i="198"/>
  <c r="O45" i="198"/>
  <c r="N45" i="198"/>
  <c r="M45" i="198"/>
  <c r="L45" i="198"/>
  <c r="K45" i="198"/>
  <c r="J45" i="198"/>
  <c r="I45" i="198"/>
  <c r="H45" i="198"/>
  <c r="G45" i="198"/>
  <c r="O41" i="198"/>
  <c r="N41" i="198"/>
  <c r="M41" i="198"/>
  <c r="L41" i="198"/>
  <c r="K41" i="198"/>
  <c r="J41" i="198"/>
  <c r="I41" i="198"/>
  <c r="H41" i="198"/>
  <c r="G41" i="198"/>
  <c r="O29" i="198"/>
  <c r="N29" i="198"/>
  <c r="M29" i="198"/>
  <c r="L29" i="198"/>
  <c r="K29" i="198"/>
  <c r="J29" i="198"/>
  <c r="I29" i="198"/>
  <c r="H29" i="198"/>
  <c r="G29" i="198"/>
  <c r="G25" i="198"/>
  <c r="O21" i="198"/>
  <c r="N21" i="198"/>
  <c r="M21" i="198"/>
  <c r="L21" i="198"/>
  <c r="K21" i="198"/>
  <c r="J21" i="198"/>
  <c r="I21" i="198"/>
  <c r="H21" i="198"/>
  <c r="G21" i="198"/>
  <c r="O16" i="198"/>
  <c r="N16" i="198"/>
  <c r="M16" i="198"/>
  <c r="L16" i="198"/>
  <c r="K16" i="198"/>
  <c r="J16" i="198"/>
  <c r="I16" i="198"/>
  <c r="H16" i="198"/>
  <c r="G16" i="198"/>
  <c r="M169" i="197"/>
  <c r="L169" i="197"/>
  <c r="K169" i="197"/>
  <c r="J169" i="197"/>
  <c r="I169" i="197"/>
  <c r="H169" i="197"/>
  <c r="G169" i="197"/>
  <c r="F169" i="197"/>
  <c r="E169" i="197"/>
  <c r="M160" i="197"/>
  <c r="L160" i="197"/>
  <c r="K160" i="197"/>
  <c r="J160" i="197"/>
  <c r="I160" i="197"/>
  <c r="H160" i="197"/>
  <c r="G160" i="197"/>
  <c r="F160" i="197"/>
  <c r="E160" i="197"/>
  <c r="M155" i="197"/>
  <c r="L155" i="197"/>
  <c r="K155" i="197"/>
  <c r="J155" i="197"/>
  <c r="I155" i="197"/>
  <c r="H155" i="197"/>
  <c r="G155" i="197"/>
  <c r="F155" i="197"/>
  <c r="E155" i="197"/>
  <c r="M150" i="197"/>
  <c r="L150" i="197"/>
  <c r="K150" i="197"/>
  <c r="J150" i="197"/>
  <c r="I150" i="197"/>
  <c r="H150" i="197"/>
  <c r="G150" i="197"/>
  <c r="F150" i="197"/>
  <c r="E150" i="197"/>
  <c r="M146" i="197"/>
  <c r="L146" i="197"/>
  <c r="K146" i="197"/>
  <c r="J146" i="197"/>
  <c r="I146" i="197"/>
  <c r="H146" i="197"/>
  <c r="G146" i="197"/>
  <c r="F146" i="197"/>
  <c r="E146" i="197"/>
  <c r="K140" i="197"/>
  <c r="J140" i="197"/>
  <c r="I140" i="197"/>
  <c r="H140" i="197"/>
  <c r="G140" i="197"/>
  <c r="F140" i="197"/>
  <c r="E140" i="197"/>
  <c r="M136" i="197"/>
  <c r="L136" i="197"/>
  <c r="K136" i="197"/>
  <c r="J136" i="197"/>
  <c r="I136" i="197"/>
  <c r="H136" i="197"/>
  <c r="G136" i="197"/>
  <c r="F136" i="197"/>
  <c r="E136" i="197"/>
  <c r="M132" i="197"/>
  <c r="L132" i="197"/>
  <c r="K132" i="197"/>
  <c r="J132" i="197"/>
  <c r="I132" i="197"/>
  <c r="H132" i="197"/>
  <c r="G132" i="197"/>
  <c r="F132" i="197"/>
  <c r="E132" i="197"/>
  <c r="M124" i="197"/>
  <c r="L124" i="197"/>
  <c r="K124" i="197"/>
  <c r="J124" i="197"/>
  <c r="I124" i="197"/>
  <c r="H124" i="197"/>
  <c r="G124" i="197"/>
  <c r="F124" i="197"/>
  <c r="E124" i="197"/>
  <c r="M116" i="197"/>
  <c r="L116" i="197"/>
  <c r="K116" i="197"/>
  <c r="J116" i="197"/>
  <c r="I116" i="197"/>
  <c r="H116" i="197"/>
  <c r="G116" i="197"/>
  <c r="F116" i="197"/>
  <c r="E116" i="197"/>
  <c r="M111" i="197"/>
  <c r="L111" i="197"/>
  <c r="K111" i="197"/>
  <c r="J111" i="197"/>
  <c r="I111" i="197"/>
  <c r="H111" i="197"/>
  <c r="G111" i="197"/>
  <c r="F111" i="197"/>
  <c r="E111" i="197"/>
  <c r="M107" i="197"/>
  <c r="L107" i="197"/>
  <c r="K107" i="197"/>
  <c r="J107" i="197"/>
  <c r="I107" i="197"/>
  <c r="H107" i="197"/>
  <c r="G107" i="197"/>
  <c r="F107" i="197"/>
  <c r="E107" i="197"/>
  <c r="M103" i="197"/>
  <c r="L103" i="197"/>
  <c r="K103" i="197"/>
  <c r="J103" i="197"/>
  <c r="I103" i="197"/>
  <c r="H103" i="197"/>
  <c r="G103" i="197"/>
  <c r="F103" i="197"/>
  <c r="E103" i="197"/>
  <c r="M97" i="197"/>
  <c r="L97" i="197"/>
  <c r="K97" i="197"/>
  <c r="J97" i="197"/>
  <c r="I97" i="197"/>
  <c r="H97" i="197"/>
  <c r="G97" i="197"/>
  <c r="E97" i="197"/>
  <c r="M93" i="197"/>
  <c r="L93" i="197"/>
  <c r="K93" i="197"/>
  <c r="J93" i="197"/>
  <c r="I93" i="197"/>
  <c r="H93" i="197"/>
  <c r="G93" i="197"/>
  <c r="E93" i="197"/>
  <c r="M84" i="197"/>
  <c r="L84" i="197"/>
  <c r="K84" i="197"/>
  <c r="J84" i="197"/>
  <c r="I84" i="197"/>
  <c r="H84" i="197"/>
  <c r="G84" i="197"/>
  <c r="F84" i="197"/>
  <c r="E84" i="197"/>
  <c r="M78" i="197"/>
  <c r="L78" i="197"/>
  <c r="K78" i="197"/>
  <c r="J78" i="197"/>
  <c r="I78" i="197"/>
  <c r="H78" i="197"/>
  <c r="G78" i="197"/>
  <c r="F78" i="197"/>
  <c r="E78" i="197"/>
  <c r="L73" i="197"/>
  <c r="K73" i="197"/>
  <c r="J73" i="197"/>
  <c r="I73" i="197"/>
  <c r="H73" i="197"/>
  <c r="G73" i="197"/>
  <c r="F73" i="197"/>
  <c r="E73" i="197"/>
  <c r="M62" i="197"/>
  <c r="L62" i="197"/>
  <c r="K62" i="197"/>
  <c r="J62" i="197"/>
  <c r="I62" i="197"/>
  <c r="H62" i="197"/>
  <c r="G62" i="197"/>
  <c r="F62" i="197"/>
  <c r="E62" i="197"/>
  <c r="M53" i="197"/>
  <c r="L53" i="197"/>
  <c r="K53" i="197"/>
  <c r="J53" i="197"/>
  <c r="I53" i="197"/>
  <c r="H53" i="197"/>
  <c r="G53" i="197"/>
  <c r="F53" i="197"/>
  <c r="E53" i="197"/>
  <c r="M47" i="197"/>
  <c r="L47" i="197"/>
  <c r="K47" i="197"/>
  <c r="J47" i="197"/>
  <c r="I47" i="197"/>
  <c r="H47" i="197"/>
  <c r="G47" i="197"/>
  <c r="F47" i="197"/>
  <c r="E47" i="197"/>
  <c r="M43" i="197"/>
  <c r="L43" i="197"/>
  <c r="K43" i="197"/>
  <c r="J43" i="197"/>
  <c r="I43" i="197"/>
  <c r="H43" i="197"/>
  <c r="G43" i="197"/>
  <c r="F43" i="197"/>
  <c r="E43" i="197"/>
  <c r="M38" i="197"/>
  <c r="L38" i="197"/>
  <c r="K38" i="197"/>
  <c r="J38" i="197"/>
  <c r="I38" i="197"/>
  <c r="H38" i="197"/>
  <c r="G38" i="197"/>
  <c r="F38" i="197"/>
  <c r="E38" i="197"/>
  <c r="M34" i="197"/>
  <c r="L34" i="197"/>
  <c r="K34" i="197"/>
  <c r="J34" i="197"/>
  <c r="I34" i="197"/>
  <c r="H34" i="197"/>
  <c r="G34" i="197"/>
  <c r="F34" i="197"/>
  <c r="E34" i="197"/>
  <c r="M28" i="197"/>
  <c r="L28" i="197"/>
  <c r="K28" i="197"/>
  <c r="J28" i="197"/>
  <c r="I28" i="197"/>
  <c r="H28" i="197"/>
  <c r="G28" i="197"/>
  <c r="F28" i="197"/>
  <c r="E28" i="197"/>
  <c r="J23" i="197"/>
  <c r="I23" i="197"/>
  <c r="H23" i="197"/>
  <c r="G23" i="197"/>
  <c r="F23" i="197"/>
  <c r="E23" i="197"/>
  <c r="L21" i="197"/>
  <c r="L18" i="197"/>
  <c r="K18" i="197"/>
  <c r="J18" i="197"/>
  <c r="I18" i="197"/>
  <c r="H18" i="197"/>
  <c r="G18" i="197"/>
  <c r="F18" i="197"/>
  <c r="E18" i="197"/>
  <c r="L33" i="196"/>
  <c r="K33" i="196"/>
  <c r="I33" i="196"/>
  <c r="G33" i="196"/>
  <c r="M32" i="196"/>
  <c r="L32" i="196"/>
  <c r="K32" i="196"/>
  <c r="J32" i="196"/>
  <c r="I32" i="196"/>
  <c r="G32" i="196"/>
  <c r="O78" i="195"/>
  <c r="N78" i="195"/>
  <c r="M78" i="195"/>
  <c r="L78" i="195"/>
  <c r="K78" i="195"/>
  <c r="J78" i="195"/>
  <c r="I78" i="195"/>
  <c r="G78" i="195"/>
  <c r="O62" i="195"/>
  <c r="N62" i="195"/>
  <c r="M62" i="195"/>
  <c r="L62" i="195"/>
  <c r="K62" i="195"/>
  <c r="J62" i="195"/>
  <c r="I62" i="195"/>
  <c r="H62" i="195"/>
  <c r="G62" i="195"/>
  <c r="O58" i="195"/>
  <c r="N58" i="195"/>
  <c r="M58" i="195"/>
  <c r="L58" i="195"/>
  <c r="K58" i="195"/>
  <c r="J58" i="195"/>
  <c r="I58" i="195"/>
  <c r="H58" i="195"/>
  <c r="G58" i="195"/>
  <c r="O47" i="195"/>
  <c r="N47" i="195"/>
  <c r="M47" i="195"/>
  <c r="L47" i="195"/>
  <c r="K47" i="195"/>
  <c r="J47" i="195"/>
  <c r="I47" i="195"/>
  <c r="H47" i="195"/>
  <c r="G47" i="195"/>
  <c r="O43" i="195"/>
  <c r="N43" i="195"/>
  <c r="M43" i="195"/>
  <c r="L43" i="195"/>
  <c r="K43" i="195"/>
  <c r="J43" i="195"/>
  <c r="I43" i="195"/>
  <c r="H43" i="195"/>
  <c r="G43" i="195"/>
  <c r="O30" i="195"/>
  <c r="N30" i="195"/>
  <c r="M30" i="195"/>
  <c r="L30" i="195"/>
  <c r="K30" i="195"/>
  <c r="J30" i="195"/>
  <c r="I30" i="195"/>
  <c r="H30" i="195"/>
  <c r="G30" i="195"/>
  <c r="G25" i="195"/>
  <c r="O21" i="195"/>
  <c r="N21" i="195"/>
  <c r="M21" i="195"/>
  <c r="L21" i="195"/>
  <c r="K21" i="195"/>
  <c r="J21" i="195"/>
  <c r="I21" i="195"/>
  <c r="H21" i="195"/>
  <c r="G21" i="195"/>
  <c r="O16" i="195"/>
  <c r="N16" i="195"/>
  <c r="M16" i="195"/>
  <c r="L16" i="195"/>
  <c r="K16" i="195"/>
  <c r="J16" i="195"/>
  <c r="I16" i="195"/>
  <c r="H16" i="195"/>
  <c r="G16" i="195"/>
  <c r="M171" i="194"/>
  <c r="L171" i="194"/>
  <c r="K171" i="194"/>
  <c r="J171" i="194"/>
  <c r="I171" i="194"/>
  <c r="H171" i="194"/>
  <c r="G171" i="194"/>
  <c r="F171" i="194"/>
  <c r="E171" i="194"/>
  <c r="M162" i="194"/>
  <c r="L162" i="194"/>
  <c r="K162" i="194"/>
  <c r="J162" i="194"/>
  <c r="I162" i="194"/>
  <c r="H162" i="194"/>
  <c r="G162" i="194"/>
  <c r="F162" i="194"/>
  <c r="E162" i="194"/>
  <c r="M156" i="194"/>
  <c r="L156" i="194"/>
  <c r="K156" i="194"/>
  <c r="J156" i="194"/>
  <c r="I156" i="194"/>
  <c r="H156" i="194"/>
  <c r="G156" i="194"/>
  <c r="F156" i="194"/>
  <c r="E156" i="194"/>
  <c r="M151" i="194"/>
  <c r="L151" i="194"/>
  <c r="K151" i="194"/>
  <c r="J151" i="194"/>
  <c r="I151" i="194"/>
  <c r="H151" i="194"/>
  <c r="G151" i="194"/>
  <c r="F151" i="194"/>
  <c r="E151" i="194"/>
  <c r="M147" i="194"/>
  <c r="L147" i="194"/>
  <c r="K147" i="194"/>
  <c r="J147" i="194"/>
  <c r="I147" i="194"/>
  <c r="H147" i="194"/>
  <c r="G147" i="194"/>
  <c r="F147" i="194"/>
  <c r="E147" i="194"/>
  <c r="K141" i="194"/>
  <c r="J141" i="194"/>
  <c r="I141" i="194"/>
  <c r="H141" i="194"/>
  <c r="G141" i="194"/>
  <c r="F141" i="194"/>
  <c r="E141" i="194"/>
  <c r="M137" i="194"/>
  <c r="L137" i="194"/>
  <c r="K137" i="194"/>
  <c r="J137" i="194"/>
  <c r="I137" i="194"/>
  <c r="H137" i="194"/>
  <c r="G137" i="194"/>
  <c r="F137" i="194"/>
  <c r="E137" i="194"/>
  <c r="M133" i="194"/>
  <c r="L133" i="194"/>
  <c r="K133" i="194"/>
  <c r="J133" i="194"/>
  <c r="I133" i="194"/>
  <c r="H133" i="194"/>
  <c r="G133" i="194"/>
  <c r="F133" i="194"/>
  <c r="E133" i="194"/>
  <c r="M125" i="194"/>
  <c r="L125" i="194"/>
  <c r="K125" i="194"/>
  <c r="J125" i="194"/>
  <c r="I125" i="194"/>
  <c r="H125" i="194"/>
  <c r="G125" i="194"/>
  <c r="F125" i="194"/>
  <c r="E125" i="194"/>
  <c r="M116" i="194"/>
  <c r="L116" i="194"/>
  <c r="K116" i="194"/>
  <c r="J116" i="194"/>
  <c r="I116" i="194"/>
  <c r="H116" i="194"/>
  <c r="G116" i="194"/>
  <c r="F116" i="194"/>
  <c r="E116" i="194"/>
  <c r="M111" i="194"/>
  <c r="L111" i="194"/>
  <c r="K111" i="194"/>
  <c r="J111" i="194"/>
  <c r="I111" i="194"/>
  <c r="H111" i="194"/>
  <c r="G111" i="194"/>
  <c r="F111" i="194"/>
  <c r="E111" i="194"/>
  <c r="M107" i="194"/>
  <c r="L107" i="194"/>
  <c r="K107" i="194"/>
  <c r="J107" i="194"/>
  <c r="I107" i="194"/>
  <c r="H107" i="194"/>
  <c r="G107" i="194"/>
  <c r="F107" i="194"/>
  <c r="E107" i="194"/>
  <c r="M103" i="194"/>
  <c r="L103" i="194"/>
  <c r="K103" i="194"/>
  <c r="J103" i="194"/>
  <c r="I103" i="194"/>
  <c r="H103" i="194"/>
  <c r="G103" i="194"/>
  <c r="F103" i="194"/>
  <c r="E103" i="194"/>
  <c r="M97" i="194"/>
  <c r="L97" i="194"/>
  <c r="K97" i="194"/>
  <c r="J97" i="194"/>
  <c r="I97" i="194"/>
  <c r="H97" i="194"/>
  <c r="G97" i="194"/>
  <c r="E97" i="194"/>
  <c r="M93" i="194"/>
  <c r="L93" i="194"/>
  <c r="K93" i="194"/>
  <c r="J93" i="194"/>
  <c r="I93" i="194"/>
  <c r="H93" i="194"/>
  <c r="G93" i="194"/>
  <c r="E93" i="194"/>
  <c r="M84" i="194"/>
  <c r="L84" i="194"/>
  <c r="K84" i="194"/>
  <c r="J84" i="194"/>
  <c r="I84" i="194"/>
  <c r="H84" i="194"/>
  <c r="G84" i="194"/>
  <c r="F84" i="194"/>
  <c r="E84" i="194"/>
  <c r="M78" i="194"/>
  <c r="L78" i="194"/>
  <c r="K78" i="194"/>
  <c r="J78" i="194"/>
  <c r="I78" i="194"/>
  <c r="H78" i="194"/>
  <c r="G78" i="194"/>
  <c r="F78" i="194"/>
  <c r="E78" i="194"/>
  <c r="L73" i="194"/>
  <c r="K73" i="194"/>
  <c r="J73" i="194"/>
  <c r="I73" i="194"/>
  <c r="H73" i="194"/>
  <c r="G73" i="194"/>
  <c r="F73" i="194"/>
  <c r="E73" i="194"/>
  <c r="M62" i="194"/>
  <c r="L62" i="194"/>
  <c r="K62" i="194"/>
  <c r="J62" i="194"/>
  <c r="I62" i="194"/>
  <c r="H62" i="194"/>
  <c r="G62" i="194"/>
  <c r="F62" i="194"/>
  <c r="E62" i="194"/>
  <c r="M53" i="194"/>
  <c r="L53" i="194"/>
  <c r="K53" i="194"/>
  <c r="J53" i="194"/>
  <c r="I53" i="194"/>
  <c r="H53" i="194"/>
  <c r="G53" i="194"/>
  <c r="F53" i="194"/>
  <c r="E53" i="194"/>
  <c r="M47" i="194"/>
  <c r="L47" i="194"/>
  <c r="K47" i="194"/>
  <c r="J47" i="194"/>
  <c r="I47" i="194"/>
  <c r="H47" i="194"/>
  <c r="G47" i="194"/>
  <c r="F47" i="194"/>
  <c r="E47" i="194"/>
  <c r="M43" i="194"/>
  <c r="L43" i="194"/>
  <c r="K43" i="194"/>
  <c r="J43" i="194"/>
  <c r="I43" i="194"/>
  <c r="H43" i="194"/>
  <c r="G43" i="194"/>
  <c r="F43" i="194"/>
  <c r="E43" i="194"/>
  <c r="M38" i="194"/>
  <c r="L38" i="194"/>
  <c r="K38" i="194"/>
  <c r="J38" i="194"/>
  <c r="I38" i="194"/>
  <c r="H38" i="194"/>
  <c r="G38" i="194"/>
  <c r="F38" i="194"/>
  <c r="E38" i="194"/>
  <c r="M34" i="194"/>
  <c r="L34" i="194"/>
  <c r="K34" i="194"/>
  <c r="J34" i="194"/>
  <c r="I34" i="194"/>
  <c r="H34" i="194"/>
  <c r="G34" i="194"/>
  <c r="F34" i="194"/>
  <c r="E34" i="194"/>
  <c r="M28" i="194"/>
  <c r="L28" i="194"/>
  <c r="K28" i="194"/>
  <c r="J28" i="194"/>
  <c r="I28" i="194"/>
  <c r="H28" i="194"/>
  <c r="G28" i="194"/>
  <c r="F28" i="194"/>
  <c r="E28" i="194"/>
  <c r="J23" i="194"/>
  <c r="I23" i="194"/>
  <c r="H23" i="194"/>
  <c r="G23" i="194"/>
  <c r="F23" i="194"/>
  <c r="E23" i="194"/>
  <c r="L21" i="194"/>
  <c r="L18" i="194"/>
  <c r="K18" i="194"/>
  <c r="J18" i="194"/>
  <c r="I18" i="194"/>
  <c r="H18" i="194"/>
  <c r="G18" i="194"/>
  <c r="F18" i="194"/>
  <c r="E18" i="194"/>
  <c r="L34" i="193"/>
  <c r="K34" i="193"/>
  <c r="I34" i="193"/>
  <c r="G34" i="193"/>
  <c r="M33" i="193"/>
  <c r="L33" i="193"/>
  <c r="K33" i="193"/>
  <c r="J33" i="193"/>
  <c r="I33" i="193"/>
  <c r="G33" i="193"/>
  <c r="O78" i="192"/>
  <c r="N78" i="192"/>
  <c r="M78" i="192"/>
  <c r="L78" i="192"/>
  <c r="K78" i="192"/>
  <c r="J78" i="192"/>
  <c r="I78" i="192"/>
  <c r="G78" i="192"/>
  <c r="O62" i="192"/>
  <c r="N62" i="192"/>
  <c r="M62" i="192"/>
  <c r="L62" i="192"/>
  <c r="K62" i="192"/>
  <c r="J62" i="192"/>
  <c r="I62" i="192"/>
  <c r="H62" i="192"/>
  <c r="G62" i="192"/>
  <c r="O58" i="192"/>
  <c r="N58" i="192"/>
  <c r="M58" i="192"/>
  <c r="L58" i="192"/>
  <c r="K58" i="192"/>
  <c r="J58" i="192"/>
  <c r="I58" i="192"/>
  <c r="H58" i="192"/>
  <c r="G58" i="192"/>
  <c r="O47" i="192"/>
  <c r="N47" i="192"/>
  <c r="M47" i="192"/>
  <c r="L47" i="192"/>
  <c r="K47" i="192"/>
  <c r="J47" i="192"/>
  <c r="I47" i="192"/>
  <c r="H47" i="192"/>
  <c r="G47" i="192"/>
  <c r="O43" i="192"/>
  <c r="N43" i="192"/>
  <c r="M43" i="192"/>
  <c r="L43" i="192"/>
  <c r="K43" i="192"/>
  <c r="J43" i="192"/>
  <c r="I43" i="192"/>
  <c r="H43" i="192"/>
  <c r="G43" i="192"/>
  <c r="O30" i="192"/>
  <c r="N30" i="192"/>
  <c r="M30" i="192"/>
  <c r="L30" i="192"/>
  <c r="K30" i="192"/>
  <c r="J30" i="192"/>
  <c r="I30" i="192"/>
  <c r="H30" i="192"/>
  <c r="G30" i="192"/>
  <c r="G25" i="192"/>
  <c r="O21" i="192"/>
  <c r="N21" i="192"/>
  <c r="M21" i="192"/>
  <c r="L21" i="192"/>
  <c r="K21" i="192"/>
  <c r="J21" i="192"/>
  <c r="I21" i="192"/>
  <c r="H21" i="192"/>
  <c r="G21" i="192"/>
  <c r="O16" i="192"/>
  <c r="N16" i="192"/>
  <c r="M16" i="192"/>
  <c r="L16" i="192"/>
  <c r="K16" i="192"/>
  <c r="J16" i="192"/>
  <c r="I16" i="192"/>
  <c r="H16" i="192"/>
  <c r="G16" i="192"/>
  <c r="M170" i="191"/>
  <c r="L170" i="191"/>
  <c r="K170" i="191"/>
  <c r="J170" i="191"/>
  <c r="I170" i="191"/>
  <c r="H170" i="191"/>
  <c r="G170" i="191"/>
  <c r="F170" i="191"/>
  <c r="E170" i="191"/>
  <c r="M161" i="191"/>
  <c r="L161" i="191"/>
  <c r="K161" i="191"/>
  <c r="J161" i="191"/>
  <c r="I161" i="191"/>
  <c r="H161" i="191"/>
  <c r="G161" i="191"/>
  <c r="F161" i="191"/>
  <c r="E161" i="191"/>
  <c r="M155" i="191"/>
  <c r="L155" i="191"/>
  <c r="K155" i="191"/>
  <c r="J155" i="191"/>
  <c r="I155" i="191"/>
  <c r="H155" i="191"/>
  <c r="G155" i="191"/>
  <c r="F155" i="191"/>
  <c r="E155" i="191"/>
  <c r="M150" i="191"/>
  <c r="L150" i="191"/>
  <c r="K150" i="191"/>
  <c r="J150" i="191"/>
  <c r="I150" i="191"/>
  <c r="H150" i="191"/>
  <c r="G150" i="191"/>
  <c r="F150" i="191"/>
  <c r="E150" i="191"/>
  <c r="M146" i="191"/>
  <c r="L146" i="191"/>
  <c r="K146" i="191"/>
  <c r="J146" i="191"/>
  <c r="I146" i="191"/>
  <c r="H146" i="191"/>
  <c r="G146" i="191"/>
  <c r="F146" i="191"/>
  <c r="E146" i="191"/>
  <c r="K140" i="191"/>
  <c r="J140" i="191"/>
  <c r="I140" i="191"/>
  <c r="H140" i="191"/>
  <c r="G140" i="191"/>
  <c r="F140" i="191"/>
  <c r="E140" i="191"/>
  <c r="M136" i="191"/>
  <c r="L136" i="191"/>
  <c r="K136" i="191"/>
  <c r="J136" i="191"/>
  <c r="I136" i="191"/>
  <c r="H136" i="191"/>
  <c r="G136" i="191"/>
  <c r="F136" i="191"/>
  <c r="E136" i="191"/>
  <c r="M132" i="191"/>
  <c r="L132" i="191"/>
  <c r="K132" i="191"/>
  <c r="J132" i="191"/>
  <c r="I132" i="191"/>
  <c r="H132" i="191"/>
  <c r="G132" i="191"/>
  <c r="F132" i="191"/>
  <c r="E132" i="191"/>
  <c r="M124" i="191"/>
  <c r="L124" i="191"/>
  <c r="K124" i="191"/>
  <c r="J124" i="191"/>
  <c r="I124" i="191"/>
  <c r="H124" i="191"/>
  <c r="G124" i="191"/>
  <c r="F124" i="191"/>
  <c r="E124" i="191"/>
  <c r="M116" i="191"/>
  <c r="L116" i="191"/>
  <c r="K116" i="191"/>
  <c r="J116" i="191"/>
  <c r="I116" i="191"/>
  <c r="H116" i="191"/>
  <c r="G116" i="191"/>
  <c r="F116" i="191"/>
  <c r="E116" i="191"/>
  <c r="M111" i="191"/>
  <c r="L111" i="191"/>
  <c r="K111" i="191"/>
  <c r="J111" i="191"/>
  <c r="I111" i="191"/>
  <c r="H111" i="191"/>
  <c r="G111" i="191"/>
  <c r="F111" i="191"/>
  <c r="E111" i="191"/>
  <c r="M107" i="191"/>
  <c r="L107" i="191"/>
  <c r="K107" i="191"/>
  <c r="J107" i="191"/>
  <c r="I107" i="191"/>
  <c r="H107" i="191"/>
  <c r="G107" i="191"/>
  <c r="F107" i="191"/>
  <c r="E107" i="191"/>
  <c r="M103" i="191"/>
  <c r="L103" i="191"/>
  <c r="K103" i="191"/>
  <c r="J103" i="191"/>
  <c r="I103" i="191"/>
  <c r="H103" i="191"/>
  <c r="G103" i="191"/>
  <c r="F103" i="191"/>
  <c r="E103" i="191"/>
  <c r="M97" i="191"/>
  <c r="L97" i="191"/>
  <c r="K97" i="191"/>
  <c r="J97" i="191"/>
  <c r="I97" i="191"/>
  <c r="H97" i="191"/>
  <c r="G97" i="191"/>
  <c r="E97" i="191"/>
  <c r="M93" i="191"/>
  <c r="L93" i="191"/>
  <c r="K93" i="191"/>
  <c r="J93" i="191"/>
  <c r="I93" i="191"/>
  <c r="H93" i="191"/>
  <c r="G93" i="191"/>
  <c r="E93" i="191"/>
  <c r="M84" i="191"/>
  <c r="L84" i="191"/>
  <c r="K84" i="191"/>
  <c r="J84" i="191"/>
  <c r="I84" i="191"/>
  <c r="H84" i="191"/>
  <c r="G84" i="191"/>
  <c r="F84" i="191"/>
  <c r="E84" i="191"/>
  <c r="M78" i="191"/>
  <c r="L78" i="191"/>
  <c r="K78" i="191"/>
  <c r="J78" i="191"/>
  <c r="I78" i="191"/>
  <c r="H78" i="191"/>
  <c r="G78" i="191"/>
  <c r="F78" i="191"/>
  <c r="E78" i="191"/>
  <c r="M73" i="191"/>
  <c r="L73" i="191"/>
  <c r="K73" i="191"/>
  <c r="J73" i="191"/>
  <c r="I73" i="191"/>
  <c r="H73" i="191"/>
  <c r="G73" i="191"/>
  <c r="F73" i="191"/>
  <c r="E73" i="191"/>
  <c r="M62" i="191"/>
  <c r="L62" i="191"/>
  <c r="K62" i="191"/>
  <c r="J62" i="191"/>
  <c r="I62" i="191"/>
  <c r="H62" i="191"/>
  <c r="G62" i="191"/>
  <c r="F62" i="191"/>
  <c r="E62" i="191"/>
  <c r="M53" i="191"/>
  <c r="L53" i="191"/>
  <c r="K53" i="191"/>
  <c r="J53" i="191"/>
  <c r="I53" i="191"/>
  <c r="H53" i="191"/>
  <c r="G53" i="191"/>
  <c r="F53" i="191"/>
  <c r="E53" i="191"/>
  <c r="M47" i="191"/>
  <c r="L47" i="191"/>
  <c r="K47" i="191"/>
  <c r="J47" i="191"/>
  <c r="I47" i="191"/>
  <c r="H47" i="191"/>
  <c r="G47" i="191"/>
  <c r="F47" i="191"/>
  <c r="E47" i="191"/>
  <c r="M43" i="191"/>
  <c r="L43" i="191"/>
  <c r="K43" i="191"/>
  <c r="J43" i="191"/>
  <c r="I43" i="191"/>
  <c r="H43" i="191"/>
  <c r="G43" i="191"/>
  <c r="F43" i="191"/>
  <c r="E43" i="191"/>
  <c r="M38" i="191"/>
  <c r="L38" i="191"/>
  <c r="K38" i="191"/>
  <c r="J38" i="191"/>
  <c r="I38" i="191"/>
  <c r="H38" i="191"/>
  <c r="G38" i="191"/>
  <c r="F38" i="191"/>
  <c r="E38" i="191"/>
  <c r="M34" i="191"/>
  <c r="L34" i="191"/>
  <c r="K34" i="191"/>
  <c r="J34" i="191"/>
  <c r="I34" i="191"/>
  <c r="H34" i="191"/>
  <c r="G34" i="191"/>
  <c r="F34" i="191"/>
  <c r="E34" i="191"/>
  <c r="M28" i="191"/>
  <c r="L28" i="191"/>
  <c r="K28" i="191"/>
  <c r="J28" i="191"/>
  <c r="I28" i="191"/>
  <c r="H28" i="191"/>
  <c r="G28" i="191"/>
  <c r="F28" i="191"/>
  <c r="E28" i="191"/>
  <c r="J23" i="191"/>
  <c r="I23" i="191"/>
  <c r="H23" i="191"/>
  <c r="G23" i="191"/>
  <c r="F23" i="191"/>
  <c r="E23" i="191"/>
  <c r="L21" i="191"/>
  <c r="L18" i="191"/>
  <c r="K18" i="191"/>
  <c r="J18" i="191"/>
  <c r="I18" i="191"/>
  <c r="H18" i="191"/>
  <c r="G18" i="191"/>
  <c r="F18" i="191"/>
  <c r="E18" i="191"/>
  <c r="L34" i="190"/>
  <c r="K34" i="190"/>
  <c r="I34" i="190"/>
  <c r="G34" i="190"/>
  <c r="M33" i="190"/>
  <c r="L33" i="190"/>
  <c r="K33" i="190"/>
  <c r="J33" i="190"/>
  <c r="I33" i="190"/>
  <c r="G33" i="190"/>
  <c r="O78" i="189"/>
  <c r="N78" i="189"/>
  <c r="M78" i="189"/>
  <c r="L78" i="189"/>
  <c r="K78" i="189"/>
  <c r="J78" i="189"/>
  <c r="I78" i="189"/>
  <c r="G78" i="189"/>
  <c r="O62" i="189"/>
  <c r="N62" i="189"/>
  <c r="M62" i="189"/>
  <c r="L62" i="189"/>
  <c r="K62" i="189"/>
  <c r="J62" i="189"/>
  <c r="I62" i="189"/>
  <c r="H62" i="189"/>
  <c r="G62" i="189"/>
  <c r="O58" i="189"/>
  <c r="N58" i="189"/>
  <c r="M58" i="189"/>
  <c r="L58" i="189"/>
  <c r="K58" i="189"/>
  <c r="J58" i="189"/>
  <c r="I58" i="189"/>
  <c r="H58" i="189"/>
  <c r="G58" i="189"/>
  <c r="O47" i="189"/>
  <c r="N47" i="189"/>
  <c r="M47" i="189"/>
  <c r="L47" i="189"/>
  <c r="K47" i="189"/>
  <c r="J47" i="189"/>
  <c r="I47" i="189"/>
  <c r="H47" i="189"/>
  <c r="G47" i="189"/>
  <c r="O43" i="189"/>
  <c r="N43" i="189"/>
  <c r="M43" i="189"/>
  <c r="L43" i="189"/>
  <c r="K43" i="189"/>
  <c r="J43" i="189"/>
  <c r="I43" i="189"/>
  <c r="H43" i="189"/>
  <c r="G43" i="189"/>
  <c r="O30" i="189"/>
  <c r="N30" i="189"/>
  <c r="M30" i="189"/>
  <c r="L30" i="189"/>
  <c r="K30" i="189"/>
  <c r="J30" i="189"/>
  <c r="I30" i="189"/>
  <c r="H30" i="189"/>
  <c r="G30" i="189"/>
  <c r="G25" i="189"/>
  <c r="O21" i="189"/>
  <c r="N21" i="189"/>
  <c r="M21" i="189"/>
  <c r="L21" i="189"/>
  <c r="K21" i="189"/>
  <c r="J21" i="189"/>
  <c r="I21" i="189"/>
  <c r="H21" i="189"/>
  <c r="G21" i="189"/>
  <c r="O16" i="189"/>
  <c r="N16" i="189"/>
  <c r="M16" i="189"/>
  <c r="L16" i="189"/>
  <c r="K16" i="189"/>
  <c r="J16" i="189"/>
  <c r="I16" i="189"/>
  <c r="H16" i="189"/>
  <c r="G16" i="189"/>
  <c r="M169" i="188"/>
  <c r="L169" i="188"/>
  <c r="K169" i="188"/>
  <c r="J169" i="188"/>
  <c r="I169" i="188"/>
  <c r="H169" i="188"/>
  <c r="G169" i="188"/>
  <c r="F169" i="188"/>
  <c r="E169" i="188"/>
  <c r="M160" i="188"/>
  <c r="L160" i="188"/>
  <c r="K160" i="188"/>
  <c r="J160" i="188"/>
  <c r="I160" i="188"/>
  <c r="H160" i="188"/>
  <c r="G160" i="188"/>
  <c r="F160" i="188"/>
  <c r="E160" i="188"/>
  <c r="M154" i="188"/>
  <c r="L154" i="188"/>
  <c r="K154" i="188"/>
  <c r="J154" i="188"/>
  <c r="I154" i="188"/>
  <c r="H154" i="188"/>
  <c r="G154" i="188"/>
  <c r="F154" i="188"/>
  <c r="E154" i="188"/>
  <c r="M149" i="188"/>
  <c r="L149" i="188"/>
  <c r="K149" i="188"/>
  <c r="J149" i="188"/>
  <c r="I149" i="188"/>
  <c r="H149" i="188"/>
  <c r="G149" i="188"/>
  <c r="F149" i="188"/>
  <c r="E149" i="188"/>
  <c r="M145" i="188"/>
  <c r="L145" i="188"/>
  <c r="K145" i="188"/>
  <c r="J145" i="188"/>
  <c r="I145" i="188"/>
  <c r="H145" i="188"/>
  <c r="G145" i="188"/>
  <c r="F145" i="188"/>
  <c r="E145" i="188"/>
  <c r="K139" i="188"/>
  <c r="J139" i="188"/>
  <c r="I139" i="188"/>
  <c r="H139" i="188"/>
  <c r="G139" i="188"/>
  <c r="F139" i="188"/>
  <c r="E139" i="188"/>
  <c r="M135" i="188"/>
  <c r="L135" i="188"/>
  <c r="K135" i="188"/>
  <c r="J135" i="188"/>
  <c r="I135" i="188"/>
  <c r="H135" i="188"/>
  <c r="G135" i="188"/>
  <c r="F135" i="188"/>
  <c r="E135" i="188"/>
  <c r="M131" i="188"/>
  <c r="L131" i="188"/>
  <c r="K131" i="188"/>
  <c r="J131" i="188"/>
  <c r="I131" i="188"/>
  <c r="H131" i="188"/>
  <c r="G131" i="188"/>
  <c r="F131" i="188"/>
  <c r="E131" i="188"/>
  <c r="M123" i="188"/>
  <c r="L123" i="188"/>
  <c r="K123" i="188"/>
  <c r="J123" i="188"/>
  <c r="I123" i="188"/>
  <c r="H123" i="188"/>
  <c r="G123" i="188"/>
  <c r="F123" i="188"/>
  <c r="E123" i="188"/>
  <c r="M115" i="188"/>
  <c r="L115" i="188"/>
  <c r="K115" i="188"/>
  <c r="J115" i="188"/>
  <c r="I115" i="188"/>
  <c r="H115" i="188"/>
  <c r="G115" i="188"/>
  <c r="F115" i="188"/>
  <c r="E115" i="188"/>
  <c r="M110" i="188"/>
  <c r="L110" i="188"/>
  <c r="K110" i="188"/>
  <c r="J110" i="188"/>
  <c r="I110" i="188"/>
  <c r="H110" i="188"/>
  <c r="G110" i="188"/>
  <c r="F110" i="188"/>
  <c r="E110" i="188"/>
  <c r="M106" i="188"/>
  <c r="L106" i="188"/>
  <c r="K106" i="188"/>
  <c r="J106" i="188"/>
  <c r="I106" i="188"/>
  <c r="H106" i="188"/>
  <c r="G106" i="188"/>
  <c r="F106" i="188"/>
  <c r="E106" i="188"/>
  <c r="M102" i="188"/>
  <c r="L102" i="188"/>
  <c r="K102" i="188"/>
  <c r="J102" i="188"/>
  <c r="I102" i="188"/>
  <c r="H102" i="188"/>
  <c r="G102" i="188"/>
  <c r="F102" i="188"/>
  <c r="E102" i="188"/>
  <c r="M96" i="188"/>
  <c r="L96" i="188"/>
  <c r="K96" i="188"/>
  <c r="J96" i="188"/>
  <c r="I96" i="188"/>
  <c r="H96" i="188"/>
  <c r="G96" i="188"/>
  <c r="E96" i="188"/>
  <c r="M92" i="188"/>
  <c r="L92" i="188"/>
  <c r="K92" i="188"/>
  <c r="J92" i="188"/>
  <c r="I92" i="188"/>
  <c r="H92" i="188"/>
  <c r="G92" i="188"/>
  <c r="E92" i="188"/>
  <c r="M83" i="188"/>
  <c r="L83" i="188"/>
  <c r="K83" i="188"/>
  <c r="J83" i="188"/>
  <c r="I83" i="188"/>
  <c r="H83" i="188"/>
  <c r="G83" i="188"/>
  <c r="F83" i="188"/>
  <c r="E83" i="188"/>
  <c r="M78" i="188"/>
  <c r="L78" i="188"/>
  <c r="K78" i="188"/>
  <c r="J78" i="188"/>
  <c r="I78" i="188"/>
  <c r="H78" i="188"/>
  <c r="G78" i="188"/>
  <c r="F78" i="188"/>
  <c r="E78" i="188"/>
  <c r="M73" i="188"/>
  <c r="L73" i="188"/>
  <c r="K73" i="188"/>
  <c r="J73" i="188"/>
  <c r="I73" i="188"/>
  <c r="H73" i="188"/>
  <c r="G73" i="188"/>
  <c r="F73" i="188"/>
  <c r="E73" i="188"/>
  <c r="M62" i="188"/>
  <c r="L62" i="188"/>
  <c r="K62" i="188"/>
  <c r="J62" i="188"/>
  <c r="I62" i="188"/>
  <c r="H62" i="188"/>
  <c r="G62" i="188"/>
  <c r="F62" i="188"/>
  <c r="E62" i="188"/>
  <c r="M53" i="188"/>
  <c r="L53" i="188"/>
  <c r="K53" i="188"/>
  <c r="J53" i="188"/>
  <c r="I53" i="188"/>
  <c r="H53" i="188"/>
  <c r="G53" i="188"/>
  <c r="F53" i="188"/>
  <c r="E53" i="188"/>
  <c r="M47" i="188"/>
  <c r="L47" i="188"/>
  <c r="K47" i="188"/>
  <c r="J47" i="188"/>
  <c r="I47" i="188"/>
  <c r="H47" i="188"/>
  <c r="G47" i="188"/>
  <c r="F47" i="188"/>
  <c r="E47" i="188"/>
  <c r="M43" i="188"/>
  <c r="L43" i="188"/>
  <c r="K43" i="188"/>
  <c r="J43" i="188"/>
  <c r="I43" i="188"/>
  <c r="H43" i="188"/>
  <c r="G43" i="188"/>
  <c r="F43" i="188"/>
  <c r="E43" i="188"/>
  <c r="M38" i="188"/>
  <c r="L38" i="188"/>
  <c r="K38" i="188"/>
  <c r="J38" i="188"/>
  <c r="I38" i="188"/>
  <c r="H38" i="188"/>
  <c r="G38" i="188"/>
  <c r="F38" i="188"/>
  <c r="E38" i="188"/>
  <c r="M34" i="188"/>
  <c r="L34" i="188"/>
  <c r="K34" i="188"/>
  <c r="J34" i="188"/>
  <c r="I34" i="188"/>
  <c r="H34" i="188"/>
  <c r="G34" i="188"/>
  <c r="F34" i="188"/>
  <c r="E34" i="188"/>
  <c r="M28" i="188"/>
  <c r="L28" i="188"/>
  <c r="K28" i="188"/>
  <c r="J28" i="188"/>
  <c r="I28" i="188"/>
  <c r="H28" i="188"/>
  <c r="G28" i="188"/>
  <c r="F28" i="188"/>
  <c r="E28" i="188"/>
  <c r="J23" i="188"/>
  <c r="I23" i="188"/>
  <c r="H23" i="188"/>
  <c r="G23" i="188"/>
  <c r="F23" i="188"/>
  <c r="E23" i="188"/>
  <c r="L21" i="188"/>
  <c r="L18" i="188"/>
  <c r="K18" i="188"/>
  <c r="J18" i="188"/>
  <c r="I18" i="188"/>
  <c r="H18" i="188"/>
  <c r="G18" i="188"/>
  <c r="F18" i="188"/>
  <c r="E18" i="188"/>
  <c r="L34" i="187"/>
  <c r="K34" i="187"/>
  <c r="I34" i="187"/>
  <c r="G34" i="187"/>
  <c r="M33" i="187"/>
  <c r="L33" i="187"/>
  <c r="K33" i="187"/>
  <c r="J33" i="187"/>
  <c r="I33" i="187"/>
  <c r="G33" i="187"/>
  <c r="O77" i="186"/>
  <c r="N77" i="186"/>
  <c r="M77" i="186"/>
  <c r="L77" i="186"/>
  <c r="K77" i="186"/>
  <c r="J77" i="186"/>
  <c r="I77" i="186"/>
  <c r="G77" i="186"/>
  <c r="O61" i="186"/>
  <c r="N61" i="186"/>
  <c r="M61" i="186"/>
  <c r="L61" i="186"/>
  <c r="K61" i="186"/>
  <c r="J61" i="186"/>
  <c r="I61" i="186"/>
  <c r="H61" i="186"/>
  <c r="G61" i="186"/>
  <c r="O57" i="186"/>
  <c r="N57" i="186"/>
  <c r="M57" i="186"/>
  <c r="L57" i="186"/>
  <c r="K57" i="186"/>
  <c r="J57" i="186"/>
  <c r="I57" i="186"/>
  <c r="H57" i="186"/>
  <c r="G57" i="186"/>
  <c r="O46" i="186"/>
  <c r="N46" i="186"/>
  <c r="M46" i="186"/>
  <c r="L46" i="186"/>
  <c r="K46" i="186"/>
  <c r="J46" i="186"/>
  <c r="I46" i="186"/>
  <c r="H46" i="186"/>
  <c r="G46" i="186"/>
  <c r="O42" i="186"/>
  <c r="N42" i="186"/>
  <c r="M42" i="186"/>
  <c r="L42" i="186"/>
  <c r="K42" i="186"/>
  <c r="J42" i="186"/>
  <c r="I42" i="186"/>
  <c r="H42" i="186"/>
  <c r="G42" i="186"/>
  <c r="O29" i="186"/>
  <c r="N29" i="186"/>
  <c r="M29" i="186"/>
  <c r="L29" i="186"/>
  <c r="K29" i="186"/>
  <c r="J29" i="186"/>
  <c r="I29" i="186"/>
  <c r="H29" i="186"/>
  <c r="G29" i="186"/>
  <c r="G25" i="186"/>
  <c r="O21" i="186"/>
  <c r="N21" i="186"/>
  <c r="M21" i="186"/>
  <c r="L21" i="186"/>
  <c r="K21" i="186"/>
  <c r="J21" i="186"/>
  <c r="I21" i="186"/>
  <c r="H21" i="186"/>
  <c r="G21" i="186"/>
  <c r="O16" i="186"/>
  <c r="N16" i="186"/>
  <c r="M16" i="186"/>
  <c r="L16" i="186"/>
  <c r="K16" i="186"/>
  <c r="J16" i="186"/>
  <c r="I16" i="186"/>
  <c r="H16" i="186"/>
  <c r="G16" i="186"/>
  <c r="H193" i="185"/>
  <c r="M170" i="185"/>
  <c r="L170" i="185"/>
  <c r="K170" i="185"/>
  <c r="J170" i="185"/>
  <c r="I170" i="185"/>
  <c r="H170" i="185"/>
  <c r="G170" i="185"/>
  <c r="F170" i="185"/>
  <c r="E170" i="185"/>
  <c r="M161" i="185"/>
  <c r="L161" i="185"/>
  <c r="K161" i="185"/>
  <c r="J161" i="185"/>
  <c r="I161" i="185"/>
  <c r="H161" i="185"/>
  <c r="G161" i="185"/>
  <c r="F161" i="185"/>
  <c r="E161" i="185"/>
  <c r="M155" i="185"/>
  <c r="L155" i="185"/>
  <c r="K155" i="185"/>
  <c r="J155" i="185"/>
  <c r="I155" i="185"/>
  <c r="H155" i="185"/>
  <c r="G155" i="185"/>
  <c r="F155" i="185"/>
  <c r="E155" i="185"/>
  <c r="M150" i="185"/>
  <c r="L150" i="185"/>
  <c r="K150" i="185"/>
  <c r="J150" i="185"/>
  <c r="I150" i="185"/>
  <c r="H150" i="185"/>
  <c r="G150" i="185"/>
  <c r="F150" i="185"/>
  <c r="E150" i="185"/>
  <c r="M146" i="185"/>
  <c r="L146" i="185"/>
  <c r="K146" i="185"/>
  <c r="J146" i="185"/>
  <c r="I146" i="185"/>
  <c r="H146" i="185"/>
  <c r="G146" i="185"/>
  <c r="F146" i="185"/>
  <c r="E146" i="185"/>
  <c r="K140" i="185"/>
  <c r="J140" i="185"/>
  <c r="I140" i="185"/>
  <c r="H140" i="185"/>
  <c r="G140" i="185"/>
  <c r="F140" i="185"/>
  <c r="E140" i="185"/>
  <c r="M136" i="185"/>
  <c r="L136" i="185"/>
  <c r="K136" i="185"/>
  <c r="J136" i="185"/>
  <c r="I136" i="185"/>
  <c r="H136" i="185"/>
  <c r="G136" i="185"/>
  <c r="F136" i="185"/>
  <c r="E136" i="185"/>
  <c r="M132" i="185"/>
  <c r="L132" i="185"/>
  <c r="K132" i="185"/>
  <c r="J132" i="185"/>
  <c r="I132" i="185"/>
  <c r="H132" i="185"/>
  <c r="G132" i="185"/>
  <c r="F132" i="185"/>
  <c r="E132" i="185"/>
  <c r="M124" i="185"/>
  <c r="L124" i="185"/>
  <c r="K124" i="185"/>
  <c r="J124" i="185"/>
  <c r="I124" i="185"/>
  <c r="H124" i="185"/>
  <c r="G124" i="185"/>
  <c r="F124" i="185"/>
  <c r="E124" i="185"/>
  <c r="M116" i="185"/>
  <c r="L116" i="185"/>
  <c r="K116" i="185"/>
  <c r="J116" i="185"/>
  <c r="I116" i="185"/>
  <c r="H116" i="185"/>
  <c r="G116" i="185"/>
  <c r="F116" i="185"/>
  <c r="E116" i="185"/>
  <c r="M111" i="185"/>
  <c r="L111" i="185"/>
  <c r="K111" i="185"/>
  <c r="J111" i="185"/>
  <c r="I111" i="185"/>
  <c r="H111" i="185"/>
  <c r="G111" i="185"/>
  <c r="F111" i="185"/>
  <c r="E111" i="185"/>
  <c r="M107" i="185"/>
  <c r="L107" i="185"/>
  <c r="K107" i="185"/>
  <c r="J107" i="185"/>
  <c r="I107" i="185"/>
  <c r="H107" i="185"/>
  <c r="G107" i="185"/>
  <c r="F107" i="185"/>
  <c r="E107" i="185"/>
  <c r="M103" i="185"/>
  <c r="L103" i="185"/>
  <c r="K103" i="185"/>
  <c r="J103" i="185"/>
  <c r="I103" i="185"/>
  <c r="H103" i="185"/>
  <c r="G103" i="185"/>
  <c r="F103" i="185"/>
  <c r="E103" i="185"/>
  <c r="M97" i="185"/>
  <c r="L97" i="185"/>
  <c r="K97" i="185"/>
  <c r="J97" i="185"/>
  <c r="I97" i="185"/>
  <c r="H97" i="185"/>
  <c r="G97" i="185"/>
  <c r="E97" i="185"/>
  <c r="M93" i="185"/>
  <c r="L93" i="185"/>
  <c r="K93" i="185"/>
  <c r="J93" i="185"/>
  <c r="I93" i="185"/>
  <c r="H93" i="185"/>
  <c r="G93" i="185"/>
  <c r="E93" i="185"/>
  <c r="M84" i="185"/>
  <c r="L84" i="185"/>
  <c r="K84" i="185"/>
  <c r="J84" i="185"/>
  <c r="I84" i="185"/>
  <c r="H84" i="185"/>
  <c r="G84" i="185"/>
  <c r="F84" i="185"/>
  <c r="E84" i="185"/>
  <c r="M79" i="185"/>
  <c r="L79" i="185"/>
  <c r="K79" i="185"/>
  <c r="J79" i="185"/>
  <c r="I79" i="185"/>
  <c r="H79" i="185"/>
  <c r="G79" i="185"/>
  <c r="F79" i="185"/>
  <c r="E79" i="185"/>
  <c r="M74" i="185"/>
  <c r="L74" i="185"/>
  <c r="K74" i="185"/>
  <c r="J74" i="185"/>
  <c r="I74" i="185"/>
  <c r="H74" i="185"/>
  <c r="G74" i="185"/>
  <c r="F74" i="185"/>
  <c r="E74" i="185"/>
  <c r="M63" i="185"/>
  <c r="L63" i="185"/>
  <c r="K63" i="185"/>
  <c r="J63" i="185"/>
  <c r="I63" i="185"/>
  <c r="H63" i="185"/>
  <c r="G63" i="185"/>
  <c r="F63" i="185"/>
  <c r="E63" i="185"/>
  <c r="M54" i="185"/>
  <c r="L54" i="185"/>
  <c r="K54" i="185"/>
  <c r="J54" i="185"/>
  <c r="I54" i="185"/>
  <c r="H54" i="185"/>
  <c r="G54" i="185"/>
  <c r="F54" i="185"/>
  <c r="E54" i="185"/>
  <c r="M48" i="185"/>
  <c r="L48" i="185"/>
  <c r="K48" i="185"/>
  <c r="J48" i="185"/>
  <c r="I48" i="185"/>
  <c r="H48" i="185"/>
  <c r="G48" i="185"/>
  <c r="F48" i="185"/>
  <c r="E48" i="185"/>
  <c r="M44" i="185"/>
  <c r="L44" i="185"/>
  <c r="K44" i="185"/>
  <c r="J44" i="185"/>
  <c r="I44" i="185"/>
  <c r="H44" i="185"/>
  <c r="G44" i="185"/>
  <c r="F44" i="185"/>
  <c r="E44" i="185"/>
  <c r="M39" i="185"/>
  <c r="L39" i="185"/>
  <c r="K39" i="185"/>
  <c r="J39" i="185"/>
  <c r="I39" i="185"/>
  <c r="H39" i="185"/>
  <c r="G39" i="185"/>
  <c r="F39" i="185"/>
  <c r="E39" i="185"/>
  <c r="M35" i="185"/>
  <c r="L35" i="185"/>
  <c r="K35" i="185"/>
  <c r="J35" i="185"/>
  <c r="I35" i="185"/>
  <c r="H35" i="185"/>
  <c r="G35" i="185"/>
  <c r="F35" i="185"/>
  <c r="E35" i="185"/>
  <c r="M29" i="185"/>
  <c r="L29" i="185"/>
  <c r="K29" i="185"/>
  <c r="J29" i="185"/>
  <c r="I29" i="185"/>
  <c r="H29" i="185"/>
  <c r="G29" i="185"/>
  <c r="F29" i="185"/>
  <c r="E29" i="185"/>
  <c r="J24" i="185"/>
  <c r="I24" i="185"/>
  <c r="H24" i="185"/>
  <c r="G24" i="185"/>
  <c r="F24" i="185"/>
  <c r="E24" i="185"/>
  <c r="L22" i="185"/>
  <c r="L19" i="185"/>
  <c r="K19" i="185"/>
  <c r="J19" i="185"/>
  <c r="I19" i="185"/>
  <c r="H19" i="185"/>
  <c r="G19" i="185"/>
  <c r="F19" i="185"/>
  <c r="E19" i="185"/>
  <c r="L34" i="184"/>
  <c r="K34" i="184"/>
  <c r="I34" i="184"/>
  <c r="G34" i="184"/>
  <c r="M33" i="184"/>
  <c r="L33" i="184"/>
  <c r="K33" i="184"/>
  <c r="J33" i="184"/>
  <c r="I33" i="184"/>
  <c r="G33" i="184"/>
  <c r="O80" i="183"/>
  <c r="N80" i="183"/>
  <c r="M80" i="183"/>
  <c r="L80" i="183"/>
  <c r="K80" i="183"/>
  <c r="J80" i="183"/>
  <c r="I80" i="183"/>
  <c r="G80" i="183"/>
  <c r="O64" i="183"/>
  <c r="N64" i="183"/>
  <c r="M64" i="183"/>
  <c r="L64" i="183"/>
  <c r="K64" i="183"/>
  <c r="J64" i="183"/>
  <c r="I64" i="183"/>
  <c r="H64" i="183"/>
  <c r="G64" i="183"/>
  <c r="O60" i="183"/>
  <c r="N60" i="183"/>
  <c r="M60" i="183"/>
  <c r="L60" i="183"/>
  <c r="K60" i="183"/>
  <c r="J60" i="183"/>
  <c r="I60" i="183"/>
  <c r="H60" i="183"/>
  <c r="G60" i="183"/>
  <c r="O50" i="183"/>
  <c r="N50" i="183"/>
  <c r="M50" i="183"/>
  <c r="L50" i="183"/>
  <c r="K50" i="183"/>
  <c r="J50" i="183"/>
  <c r="I50" i="183"/>
  <c r="H50" i="183"/>
  <c r="G50" i="183"/>
  <c r="O46" i="183"/>
  <c r="N46" i="183"/>
  <c r="M46" i="183"/>
  <c r="L46" i="183"/>
  <c r="K46" i="183"/>
  <c r="J46" i="183"/>
  <c r="I46" i="183"/>
  <c r="H46" i="183"/>
  <c r="G46" i="183"/>
  <c r="O42" i="183"/>
  <c r="N42" i="183"/>
  <c r="M42" i="183"/>
  <c r="L42" i="183"/>
  <c r="K42" i="183"/>
  <c r="J42" i="183"/>
  <c r="I42" i="183"/>
  <c r="H42" i="183"/>
  <c r="G42" i="183"/>
  <c r="O29" i="183"/>
  <c r="N29" i="183"/>
  <c r="M29" i="183"/>
  <c r="L29" i="183"/>
  <c r="K29" i="183"/>
  <c r="J29" i="183"/>
  <c r="I29" i="183"/>
  <c r="H29" i="183"/>
  <c r="G29" i="183"/>
  <c r="G25" i="183"/>
  <c r="O21" i="183"/>
  <c r="N21" i="183"/>
  <c r="M21" i="183"/>
  <c r="L21" i="183"/>
  <c r="K21" i="183"/>
  <c r="J21" i="183"/>
  <c r="I21" i="183"/>
  <c r="H21" i="183"/>
  <c r="G21" i="183"/>
  <c r="O16" i="183"/>
  <c r="N16" i="183"/>
  <c r="M16" i="183"/>
  <c r="L16" i="183"/>
  <c r="K16" i="183"/>
  <c r="J16" i="183"/>
  <c r="I16" i="183"/>
  <c r="H16" i="183"/>
  <c r="G16" i="183"/>
  <c r="H193" i="182"/>
  <c r="M170" i="182"/>
  <c r="L170" i="182"/>
  <c r="K170" i="182"/>
  <c r="J170" i="182"/>
  <c r="I170" i="182"/>
  <c r="H170" i="182"/>
  <c r="G170" i="182"/>
  <c r="F170" i="182"/>
  <c r="E170" i="182"/>
  <c r="M161" i="182"/>
  <c r="L161" i="182"/>
  <c r="K161" i="182"/>
  <c r="J161" i="182"/>
  <c r="I161" i="182"/>
  <c r="H161" i="182"/>
  <c r="G161" i="182"/>
  <c r="F161" i="182"/>
  <c r="E161" i="182"/>
  <c r="M155" i="182"/>
  <c r="L155" i="182"/>
  <c r="K155" i="182"/>
  <c r="J155" i="182"/>
  <c r="I155" i="182"/>
  <c r="H155" i="182"/>
  <c r="G155" i="182"/>
  <c r="F155" i="182"/>
  <c r="E155" i="182"/>
  <c r="M150" i="182"/>
  <c r="L150" i="182"/>
  <c r="K150" i="182"/>
  <c r="J150" i="182"/>
  <c r="I150" i="182"/>
  <c r="H150" i="182"/>
  <c r="G150" i="182"/>
  <c r="F150" i="182"/>
  <c r="E150" i="182"/>
  <c r="M146" i="182"/>
  <c r="L146" i="182"/>
  <c r="K146" i="182"/>
  <c r="J146" i="182"/>
  <c r="I146" i="182"/>
  <c r="H146" i="182"/>
  <c r="G146" i="182"/>
  <c r="F146" i="182"/>
  <c r="E146" i="182"/>
  <c r="K140" i="182"/>
  <c r="J140" i="182"/>
  <c r="I140" i="182"/>
  <c r="H140" i="182"/>
  <c r="G140" i="182"/>
  <c r="F140" i="182"/>
  <c r="E140" i="182"/>
  <c r="M136" i="182"/>
  <c r="L136" i="182"/>
  <c r="K136" i="182"/>
  <c r="J136" i="182"/>
  <c r="I136" i="182"/>
  <c r="H136" i="182"/>
  <c r="G136" i="182"/>
  <c r="F136" i="182"/>
  <c r="E136" i="182"/>
  <c r="M132" i="182"/>
  <c r="L132" i="182"/>
  <c r="K132" i="182"/>
  <c r="J132" i="182"/>
  <c r="I132" i="182"/>
  <c r="H132" i="182"/>
  <c r="G132" i="182"/>
  <c r="F132" i="182"/>
  <c r="E132" i="182"/>
  <c r="M124" i="182"/>
  <c r="L124" i="182"/>
  <c r="K124" i="182"/>
  <c r="J124" i="182"/>
  <c r="I124" i="182"/>
  <c r="H124" i="182"/>
  <c r="G124" i="182"/>
  <c r="F124" i="182"/>
  <c r="E124" i="182"/>
  <c r="M116" i="182"/>
  <c r="L116" i="182"/>
  <c r="K116" i="182"/>
  <c r="J116" i="182"/>
  <c r="I116" i="182"/>
  <c r="H116" i="182"/>
  <c r="G116" i="182"/>
  <c r="F116" i="182"/>
  <c r="E116" i="182"/>
  <c r="M111" i="182"/>
  <c r="L111" i="182"/>
  <c r="K111" i="182"/>
  <c r="J111" i="182"/>
  <c r="I111" i="182"/>
  <c r="H111" i="182"/>
  <c r="G111" i="182"/>
  <c r="F111" i="182"/>
  <c r="E111" i="182"/>
  <c r="M107" i="182"/>
  <c r="L107" i="182"/>
  <c r="K107" i="182"/>
  <c r="J107" i="182"/>
  <c r="I107" i="182"/>
  <c r="H107" i="182"/>
  <c r="G107" i="182"/>
  <c r="F107" i="182"/>
  <c r="E107" i="182"/>
  <c r="M103" i="182"/>
  <c r="L103" i="182"/>
  <c r="K103" i="182"/>
  <c r="J103" i="182"/>
  <c r="I103" i="182"/>
  <c r="H103" i="182"/>
  <c r="G103" i="182"/>
  <c r="F103" i="182"/>
  <c r="E103" i="182"/>
  <c r="M97" i="182"/>
  <c r="L97" i="182"/>
  <c r="K97" i="182"/>
  <c r="J97" i="182"/>
  <c r="I97" i="182"/>
  <c r="H97" i="182"/>
  <c r="G97" i="182"/>
  <c r="E97" i="182"/>
  <c r="M93" i="182"/>
  <c r="L93" i="182"/>
  <c r="K93" i="182"/>
  <c r="J93" i="182"/>
  <c r="I93" i="182"/>
  <c r="H93" i="182"/>
  <c r="G93" i="182"/>
  <c r="E93" i="182"/>
  <c r="M84" i="182"/>
  <c r="L84" i="182"/>
  <c r="K84" i="182"/>
  <c r="J84" i="182"/>
  <c r="I84" i="182"/>
  <c r="H84" i="182"/>
  <c r="G84" i="182"/>
  <c r="F84" i="182"/>
  <c r="E84" i="182"/>
  <c r="M79" i="182"/>
  <c r="L79" i="182"/>
  <c r="K79" i="182"/>
  <c r="J79" i="182"/>
  <c r="I79" i="182"/>
  <c r="H79" i="182"/>
  <c r="G79" i="182"/>
  <c r="F79" i="182"/>
  <c r="E79" i="182"/>
  <c r="M74" i="182"/>
  <c r="L74" i="182"/>
  <c r="K74" i="182"/>
  <c r="J74" i="182"/>
  <c r="I74" i="182"/>
  <c r="H74" i="182"/>
  <c r="G74" i="182"/>
  <c r="F74" i="182"/>
  <c r="E74" i="182"/>
  <c r="M63" i="182"/>
  <c r="L63" i="182"/>
  <c r="K63" i="182"/>
  <c r="J63" i="182"/>
  <c r="I63" i="182"/>
  <c r="H63" i="182"/>
  <c r="G63" i="182"/>
  <c r="F63" i="182"/>
  <c r="E63" i="182"/>
  <c r="M54" i="182"/>
  <c r="L54" i="182"/>
  <c r="K54" i="182"/>
  <c r="J54" i="182"/>
  <c r="I54" i="182"/>
  <c r="H54" i="182"/>
  <c r="G54" i="182"/>
  <c r="F54" i="182"/>
  <c r="E54" i="182"/>
  <c r="M48" i="182"/>
  <c r="L48" i="182"/>
  <c r="K48" i="182"/>
  <c r="J48" i="182"/>
  <c r="I48" i="182"/>
  <c r="H48" i="182"/>
  <c r="G48" i="182"/>
  <c r="F48" i="182"/>
  <c r="E48" i="182"/>
  <c r="M44" i="182"/>
  <c r="L44" i="182"/>
  <c r="K44" i="182"/>
  <c r="J44" i="182"/>
  <c r="I44" i="182"/>
  <c r="H44" i="182"/>
  <c r="G44" i="182"/>
  <c r="F44" i="182"/>
  <c r="E44" i="182"/>
  <c r="M39" i="182"/>
  <c r="L39" i="182"/>
  <c r="K39" i="182"/>
  <c r="J39" i="182"/>
  <c r="I39" i="182"/>
  <c r="H39" i="182"/>
  <c r="G39" i="182"/>
  <c r="F39" i="182"/>
  <c r="E39" i="182"/>
  <c r="M35" i="182"/>
  <c r="L35" i="182"/>
  <c r="K35" i="182"/>
  <c r="J35" i="182"/>
  <c r="I35" i="182"/>
  <c r="H35" i="182"/>
  <c r="G35" i="182"/>
  <c r="F35" i="182"/>
  <c r="E35" i="182"/>
  <c r="M29" i="182"/>
  <c r="L29" i="182"/>
  <c r="K29" i="182"/>
  <c r="J29" i="182"/>
  <c r="I29" i="182"/>
  <c r="H29" i="182"/>
  <c r="G29" i="182"/>
  <c r="F29" i="182"/>
  <c r="E29" i="182"/>
  <c r="J24" i="182"/>
  <c r="I24" i="182"/>
  <c r="H24" i="182"/>
  <c r="G24" i="182"/>
  <c r="F24" i="182"/>
  <c r="E24" i="182"/>
  <c r="L22" i="182"/>
  <c r="M19" i="182"/>
  <c r="L19" i="182"/>
  <c r="K19" i="182"/>
  <c r="J19" i="182"/>
  <c r="I19" i="182"/>
  <c r="H19" i="182"/>
  <c r="G19" i="182"/>
  <c r="F19" i="182"/>
  <c r="E19" i="182"/>
  <c r="L34" i="181"/>
  <c r="K34" i="181"/>
  <c r="I34" i="181"/>
  <c r="G34" i="181"/>
  <c r="M33" i="181"/>
  <c r="L33" i="181"/>
  <c r="K33" i="181"/>
  <c r="J33" i="181"/>
  <c r="I33" i="181"/>
  <c r="G33" i="181"/>
  <c r="O80" i="179"/>
  <c r="N80" i="179"/>
  <c r="M80" i="179"/>
  <c r="L80" i="179"/>
  <c r="K80" i="179"/>
  <c r="J80" i="179"/>
  <c r="I80" i="179"/>
  <c r="G80" i="179"/>
  <c r="O64" i="179"/>
  <c r="N64" i="179"/>
  <c r="M64" i="179"/>
  <c r="L64" i="179"/>
  <c r="K64" i="179"/>
  <c r="J64" i="179"/>
  <c r="I64" i="179"/>
  <c r="H64" i="179"/>
  <c r="G64" i="179"/>
  <c r="O60" i="179"/>
  <c r="N60" i="179"/>
  <c r="M60" i="179"/>
  <c r="L60" i="179"/>
  <c r="K60" i="179"/>
  <c r="J60" i="179"/>
  <c r="I60" i="179"/>
  <c r="H60" i="179"/>
  <c r="G60" i="179"/>
  <c r="O50" i="179"/>
  <c r="N50" i="179"/>
  <c r="M50" i="179"/>
  <c r="L50" i="179"/>
  <c r="K50" i="179"/>
  <c r="J50" i="179"/>
  <c r="I50" i="179"/>
  <c r="H50" i="179"/>
  <c r="G50" i="179"/>
  <c r="O46" i="179"/>
  <c r="N46" i="179"/>
  <c r="M46" i="179"/>
  <c r="L46" i="179"/>
  <c r="K46" i="179"/>
  <c r="J46" i="179"/>
  <c r="I46" i="179"/>
  <c r="H46" i="179"/>
  <c r="G46" i="179"/>
  <c r="O42" i="179"/>
  <c r="N42" i="179"/>
  <c r="M42" i="179"/>
  <c r="L42" i="179"/>
  <c r="K42" i="179"/>
  <c r="J42" i="179"/>
  <c r="I42" i="179"/>
  <c r="H42" i="179"/>
  <c r="G42" i="179"/>
  <c r="O29" i="179"/>
  <c r="N29" i="179"/>
  <c r="M29" i="179"/>
  <c r="L29" i="179"/>
  <c r="K29" i="179"/>
  <c r="J29" i="179"/>
  <c r="I29" i="179"/>
  <c r="H29" i="179"/>
  <c r="G29" i="179"/>
  <c r="G25" i="179"/>
  <c r="O21" i="179"/>
  <c r="N21" i="179"/>
  <c r="M21" i="179"/>
  <c r="L21" i="179"/>
  <c r="K21" i="179"/>
  <c r="J21" i="179"/>
  <c r="I21" i="179"/>
  <c r="H21" i="179"/>
  <c r="G21" i="179"/>
  <c r="O16" i="179"/>
  <c r="N16" i="179"/>
  <c r="M16" i="179"/>
  <c r="L16" i="179"/>
  <c r="K16" i="179"/>
  <c r="J16" i="179"/>
  <c r="I16" i="179"/>
  <c r="H16" i="179"/>
  <c r="G16" i="179"/>
  <c r="H195" i="178"/>
  <c r="M172" i="178"/>
  <c r="L172" i="178"/>
  <c r="K172" i="178"/>
  <c r="J172" i="178"/>
  <c r="I172" i="178"/>
  <c r="H172" i="178"/>
  <c r="G172" i="178"/>
  <c r="F172" i="178"/>
  <c r="E172" i="178"/>
  <c r="M163" i="178"/>
  <c r="L163" i="178"/>
  <c r="K163" i="178"/>
  <c r="J163" i="178"/>
  <c r="I163" i="178"/>
  <c r="H163" i="178"/>
  <c r="G163" i="178"/>
  <c r="F163" i="178"/>
  <c r="E163" i="178"/>
  <c r="M156" i="178"/>
  <c r="L156" i="178"/>
  <c r="K156" i="178"/>
  <c r="J156" i="178"/>
  <c r="I156" i="178"/>
  <c r="H156" i="178"/>
  <c r="G156" i="178"/>
  <c r="F156" i="178"/>
  <c r="E156" i="178"/>
  <c r="M151" i="178"/>
  <c r="L151" i="178"/>
  <c r="K151" i="178"/>
  <c r="J151" i="178"/>
  <c r="I151" i="178"/>
  <c r="H151" i="178"/>
  <c r="G151" i="178"/>
  <c r="F151" i="178"/>
  <c r="E151" i="178"/>
  <c r="M147" i="178"/>
  <c r="L147" i="178"/>
  <c r="K147" i="178"/>
  <c r="J147" i="178"/>
  <c r="I147" i="178"/>
  <c r="H147" i="178"/>
  <c r="G147" i="178"/>
  <c r="F147" i="178"/>
  <c r="E147" i="178"/>
  <c r="K141" i="178"/>
  <c r="J141" i="178"/>
  <c r="I141" i="178"/>
  <c r="H141" i="178"/>
  <c r="G141" i="178"/>
  <c r="F141" i="178"/>
  <c r="E141" i="178"/>
  <c r="M137" i="178"/>
  <c r="L137" i="178"/>
  <c r="K137" i="178"/>
  <c r="J137" i="178"/>
  <c r="I137" i="178"/>
  <c r="H137" i="178"/>
  <c r="G137" i="178"/>
  <c r="F137" i="178"/>
  <c r="E137" i="178"/>
  <c r="M133" i="178"/>
  <c r="L133" i="178"/>
  <c r="K133" i="178"/>
  <c r="J133" i="178"/>
  <c r="I133" i="178"/>
  <c r="H133" i="178"/>
  <c r="G133" i="178"/>
  <c r="F133" i="178"/>
  <c r="E133" i="178"/>
  <c r="M125" i="178"/>
  <c r="L125" i="178"/>
  <c r="K125" i="178"/>
  <c r="J125" i="178"/>
  <c r="I125" i="178"/>
  <c r="H125" i="178"/>
  <c r="G125" i="178"/>
  <c r="F125" i="178"/>
  <c r="E125" i="178"/>
  <c r="M117" i="178"/>
  <c r="L117" i="178"/>
  <c r="K117" i="178"/>
  <c r="J117" i="178"/>
  <c r="I117" i="178"/>
  <c r="H117" i="178"/>
  <c r="G117" i="178"/>
  <c r="F117" i="178"/>
  <c r="E117" i="178"/>
  <c r="M112" i="178"/>
  <c r="L112" i="178"/>
  <c r="K112" i="178"/>
  <c r="J112" i="178"/>
  <c r="I112" i="178"/>
  <c r="H112" i="178"/>
  <c r="G112" i="178"/>
  <c r="F112" i="178"/>
  <c r="E112" i="178"/>
  <c r="M108" i="178"/>
  <c r="L108" i="178"/>
  <c r="K108" i="178"/>
  <c r="J108" i="178"/>
  <c r="I108" i="178"/>
  <c r="H108" i="178"/>
  <c r="G108" i="178"/>
  <c r="F108" i="178"/>
  <c r="E108" i="178"/>
  <c r="M104" i="178"/>
  <c r="L104" i="178"/>
  <c r="K104" i="178"/>
  <c r="J104" i="178"/>
  <c r="I104" i="178"/>
  <c r="H104" i="178"/>
  <c r="G104" i="178"/>
  <c r="F104" i="178"/>
  <c r="E104" i="178"/>
  <c r="M98" i="178"/>
  <c r="L98" i="178"/>
  <c r="K98" i="178"/>
  <c r="J98" i="178"/>
  <c r="I98" i="178"/>
  <c r="H98" i="178"/>
  <c r="G98" i="178"/>
  <c r="E98" i="178"/>
  <c r="M94" i="178"/>
  <c r="L94" i="178"/>
  <c r="K94" i="178"/>
  <c r="J94" i="178"/>
  <c r="I94" i="178"/>
  <c r="H94" i="178"/>
  <c r="G94" i="178"/>
  <c r="E94" i="178"/>
  <c r="M85" i="178"/>
  <c r="L85" i="178"/>
  <c r="K85" i="178"/>
  <c r="J85" i="178"/>
  <c r="I85" i="178"/>
  <c r="H85" i="178"/>
  <c r="G85" i="178"/>
  <c r="F85" i="178"/>
  <c r="E85" i="178"/>
  <c r="M80" i="178"/>
  <c r="L80" i="178"/>
  <c r="K80" i="178"/>
  <c r="J80" i="178"/>
  <c r="I80" i="178"/>
  <c r="H80" i="178"/>
  <c r="G80" i="178"/>
  <c r="F80" i="178"/>
  <c r="E80" i="178"/>
  <c r="M75" i="178"/>
  <c r="L75" i="178"/>
  <c r="K75" i="178"/>
  <c r="J75" i="178"/>
  <c r="I75" i="178"/>
  <c r="H75" i="178"/>
  <c r="G75" i="178"/>
  <c r="F75" i="178"/>
  <c r="E75" i="178"/>
  <c r="M63" i="178"/>
  <c r="L63" i="178"/>
  <c r="K63" i="178"/>
  <c r="J63" i="178"/>
  <c r="I63" i="178"/>
  <c r="H63" i="178"/>
  <c r="G63" i="178"/>
  <c r="F63" i="178"/>
  <c r="E63" i="178"/>
  <c r="M54" i="178"/>
  <c r="L54" i="178"/>
  <c r="K54" i="178"/>
  <c r="J54" i="178"/>
  <c r="I54" i="178"/>
  <c r="H54" i="178"/>
  <c r="G54" i="178"/>
  <c r="F54" i="178"/>
  <c r="E54" i="178"/>
  <c r="M48" i="178"/>
  <c r="L48" i="178"/>
  <c r="K48" i="178"/>
  <c r="J48" i="178"/>
  <c r="I48" i="178"/>
  <c r="H48" i="178"/>
  <c r="G48" i="178"/>
  <c r="F48" i="178"/>
  <c r="E48" i="178"/>
  <c r="M44" i="178"/>
  <c r="L44" i="178"/>
  <c r="K44" i="178"/>
  <c r="J44" i="178"/>
  <c r="I44" i="178"/>
  <c r="H44" i="178"/>
  <c r="G44" i="178"/>
  <c r="F44" i="178"/>
  <c r="E44" i="178"/>
  <c r="M39" i="178"/>
  <c r="L39" i="178"/>
  <c r="K39" i="178"/>
  <c r="J39" i="178"/>
  <c r="I39" i="178"/>
  <c r="H39" i="178"/>
  <c r="G39" i="178"/>
  <c r="F39" i="178"/>
  <c r="E39" i="178"/>
  <c r="M35" i="178"/>
  <c r="L35" i="178"/>
  <c r="K35" i="178"/>
  <c r="J35" i="178"/>
  <c r="I35" i="178"/>
  <c r="H35" i="178"/>
  <c r="G35" i="178"/>
  <c r="F35" i="178"/>
  <c r="E35" i="178"/>
  <c r="M29" i="178"/>
  <c r="L29" i="178"/>
  <c r="K29" i="178"/>
  <c r="J29" i="178"/>
  <c r="I29" i="178"/>
  <c r="H29" i="178"/>
  <c r="G29" i="178"/>
  <c r="F29" i="178"/>
  <c r="E29" i="178"/>
  <c r="M24" i="178"/>
  <c r="L24" i="178"/>
  <c r="K24" i="178"/>
  <c r="J24" i="178"/>
  <c r="I24" i="178"/>
  <c r="H24" i="178"/>
  <c r="G24" i="178"/>
  <c r="F24" i="178"/>
  <c r="E24" i="178"/>
  <c r="L22" i="178"/>
  <c r="M19" i="178"/>
  <c r="L19" i="178"/>
  <c r="K19" i="178"/>
  <c r="J19" i="178"/>
  <c r="I19" i="178"/>
  <c r="H19" i="178"/>
  <c r="G19" i="178"/>
  <c r="F19" i="178"/>
  <c r="E19" i="178"/>
  <c r="M39" i="177"/>
  <c r="L39" i="177"/>
  <c r="K39" i="177"/>
  <c r="J39" i="177"/>
  <c r="I39" i="177"/>
  <c r="G39" i="177"/>
  <c r="O80" i="175"/>
  <c r="N80" i="175"/>
  <c r="M80" i="175"/>
  <c r="L80" i="175"/>
  <c r="K80" i="175"/>
  <c r="J80" i="175"/>
  <c r="I80" i="175"/>
  <c r="G80" i="175"/>
  <c r="O64" i="175"/>
  <c r="N64" i="175"/>
  <c r="M64" i="175"/>
  <c r="L64" i="175"/>
  <c r="K64" i="175"/>
  <c r="J64" i="175"/>
  <c r="I64" i="175"/>
  <c r="H64" i="175"/>
  <c r="G64" i="175"/>
  <c r="O60" i="175"/>
  <c r="N60" i="175"/>
  <c r="M60" i="175"/>
  <c r="L60" i="175"/>
  <c r="K60" i="175"/>
  <c r="J60" i="175"/>
  <c r="I60" i="175"/>
  <c r="H60" i="175"/>
  <c r="G60" i="175"/>
  <c r="O50" i="175"/>
  <c r="N50" i="175"/>
  <c r="M50" i="175"/>
  <c r="L50" i="175"/>
  <c r="K50" i="175"/>
  <c r="J50" i="175"/>
  <c r="I50" i="175"/>
  <c r="H50" i="175"/>
  <c r="G50" i="175"/>
  <c r="O46" i="175"/>
  <c r="N46" i="175"/>
  <c r="M46" i="175"/>
  <c r="L46" i="175"/>
  <c r="K46" i="175"/>
  <c r="J46" i="175"/>
  <c r="I46" i="175"/>
  <c r="H46" i="175"/>
  <c r="G46" i="175"/>
  <c r="O42" i="175"/>
  <c r="N42" i="175"/>
  <c r="M42" i="175"/>
  <c r="L42" i="175"/>
  <c r="K42" i="175"/>
  <c r="J42" i="175"/>
  <c r="I42" i="175"/>
  <c r="H42" i="175"/>
  <c r="G42" i="175"/>
  <c r="O29" i="175"/>
  <c r="N29" i="175"/>
  <c r="M29" i="175"/>
  <c r="L29" i="175"/>
  <c r="K29" i="175"/>
  <c r="J29" i="175"/>
  <c r="I29" i="175"/>
  <c r="H29" i="175"/>
  <c r="G29" i="175"/>
  <c r="G25" i="175"/>
  <c r="O21" i="175"/>
  <c r="N21" i="175"/>
  <c r="M21" i="175"/>
  <c r="L21" i="175"/>
  <c r="K21" i="175"/>
  <c r="J21" i="175"/>
  <c r="I21" i="175"/>
  <c r="H21" i="175"/>
  <c r="G21" i="175"/>
  <c r="O16" i="175"/>
  <c r="N16" i="175"/>
  <c r="M16" i="175"/>
  <c r="L16" i="175"/>
  <c r="K16" i="175"/>
  <c r="J16" i="175"/>
  <c r="I16" i="175"/>
  <c r="H16" i="175"/>
  <c r="G16" i="175"/>
  <c r="H192" i="174"/>
  <c r="M169" i="174"/>
  <c r="L169" i="174"/>
  <c r="K169" i="174"/>
  <c r="J169" i="174"/>
  <c r="I169" i="174"/>
  <c r="H169" i="174"/>
  <c r="G169" i="174"/>
  <c r="F169" i="174"/>
  <c r="E169" i="174"/>
  <c r="M160" i="174"/>
  <c r="L160" i="174"/>
  <c r="K160" i="174"/>
  <c r="J160" i="174"/>
  <c r="I160" i="174"/>
  <c r="H160" i="174"/>
  <c r="G160" i="174"/>
  <c r="F160" i="174"/>
  <c r="E160" i="174"/>
  <c r="M153" i="174"/>
  <c r="L153" i="174"/>
  <c r="K153" i="174"/>
  <c r="J153" i="174"/>
  <c r="I153" i="174"/>
  <c r="H153" i="174"/>
  <c r="G153" i="174"/>
  <c r="F153" i="174"/>
  <c r="E153" i="174"/>
  <c r="M148" i="174"/>
  <c r="L148" i="174"/>
  <c r="K148" i="174"/>
  <c r="J148" i="174"/>
  <c r="I148" i="174"/>
  <c r="H148" i="174"/>
  <c r="G148" i="174"/>
  <c r="F148" i="174"/>
  <c r="E148" i="174"/>
  <c r="M144" i="174"/>
  <c r="L144" i="174"/>
  <c r="K144" i="174"/>
  <c r="J144" i="174"/>
  <c r="I144" i="174"/>
  <c r="H144" i="174"/>
  <c r="G144" i="174"/>
  <c r="F144" i="174"/>
  <c r="E144" i="174"/>
  <c r="K138" i="174"/>
  <c r="J138" i="174"/>
  <c r="I138" i="174"/>
  <c r="H138" i="174"/>
  <c r="G138" i="174"/>
  <c r="F138" i="174"/>
  <c r="E138" i="174"/>
  <c r="M134" i="174"/>
  <c r="L134" i="174"/>
  <c r="K134" i="174"/>
  <c r="J134" i="174"/>
  <c r="I134" i="174"/>
  <c r="H134" i="174"/>
  <c r="G134" i="174"/>
  <c r="F134" i="174"/>
  <c r="E134" i="174"/>
  <c r="M130" i="174"/>
  <c r="L130" i="174"/>
  <c r="K130" i="174"/>
  <c r="J130" i="174"/>
  <c r="I130" i="174"/>
  <c r="H130" i="174"/>
  <c r="G130" i="174"/>
  <c r="F130" i="174"/>
  <c r="E130" i="174"/>
  <c r="M122" i="174"/>
  <c r="L122" i="174"/>
  <c r="K122" i="174"/>
  <c r="J122" i="174"/>
  <c r="I122" i="174"/>
  <c r="H122" i="174"/>
  <c r="G122" i="174"/>
  <c r="F122" i="174"/>
  <c r="E122" i="174"/>
  <c r="M114" i="174"/>
  <c r="L114" i="174"/>
  <c r="K114" i="174"/>
  <c r="J114" i="174"/>
  <c r="I114" i="174"/>
  <c r="H114" i="174"/>
  <c r="G114" i="174"/>
  <c r="F114" i="174"/>
  <c r="E114" i="174"/>
  <c r="M109" i="174"/>
  <c r="L109" i="174"/>
  <c r="K109" i="174"/>
  <c r="J109" i="174"/>
  <c r="I109" i="174"/>
  <c r="H109" i="174"/>
  <c r="G109" i="174"/>
  <c r="F109" i="174"/>
  <c r="E109" i="174"/>
  <c r="M105" i="174"/>
  <c r="L105" i="174"/>
  <c r="K105" i="174"/>
  <c r="J105" i="174"/>
  <c r="I105" i="174"/>
  <c r="H105" i="174"/>
  <c r="G105" i="174"/>
  <c r="F105" i="174"/>
  <c r="E105" i="174"/>
  <c r="M98" i="174"/>
  <c r="L98" i="174"/>
  <c r="K98" i="174"/>
  <c r="J98" i="174"/>
  <c r="I98" i="174"/>
  <c r="H98" i="174"/>
  <c r="G98" i="174"/>
  <c r="E98" i="174"/>
  <c r="M94" i="174"/>
  <c r="L94" i="174"/>
  <c r="K94" i="174"/>
  <c r="J94" i="174"/>
  <c r="I94" i="174"/>
  <c r="H94" i="174"/>
  <c r="G94" i="174"/>
  <c r="E94" i="174"/>
  <c r="M85" i="174"/>
  <c r="L85" i="174"/>
  <c r="K85" i="174"/>
  <c r="J85" i="174"/>
  <c r="I85" i="174"/>
  <c r="H85" i="174"/>
  <c r="G85" i="174"/>
  <c r="F85" i="174"/>
  <c r="E85" i="174"/>
  <c r="M81" i="174"/>
  <c r="L81" i="174"/>
  <c r="K81" i="174"/>
  <c r="J81" i="174"/>
  <c r="I81" i="174"/>
  <c r="H81" i="174"/>
  <c r="G81" i="174"/>
  <c r="F81" i="174"/>
  <c r="E81" i="174"/>
  <c r="J75" i="174"/>
  <c r="H75" i="174"/>
  <c r="G75" i="174"/>
  <c r="E75" i="174"/>
  <c r="M63" i="174"/>
  <c r="L63" i="174"/>
  <c r="K63" i="174"/>
  <c r="J63" i="174"/>
  <c r="I63" i="174"/>
  <c r="H63" i="174"/>
  <c r="G63" i="174"/>
  <c r="F63" i="174"/>
  <c r="E63" i="174"/>
  <c r="M54" i="174"/>
  <c r="L54" i="174"/>
  <c r="K54" i="174"/>
  <c r="J54" i="174"/>
  <c r="I54" i="174"/>
  <c r="H54" i="174"/>
  <c r="G54" i="174"/>
  <c r="F54" i="174"/>
  <c r="E54" i="174"/>
  <c r="M48" i="174"/>
  <c r="L48" i="174"/>
  <c r="K48" i="174"/>
  <c r="J48" i="174"/>
  <c r="I48" i="174"/>
  <c r="H48" i="174"/>
  <c r="G48" i="174"/>
  <c r="F48" i="174"/>
  <c r="E48" i="174"/>
  <c r="M44" i="174"/>
  <c r="L44" i="174"/>
  <c r="K44" i="174"/>
  <c r="J44" i="174"/>
  <c r="I44" i="174"/>
  <c r="H44" i="174"/>
  <c r="G44" i="174"/>
  <c r="F44" i="174"/>
  <c r="E44" i="174"/>
  <c r="M39" i="174"/>
  <c r="L39" i="174"/>
  <c r="K39" i="174"/>
  <c r="J39" i="174"/>
  <c r="I39" i="174"/>
  <c r="H39" i="174"/>
  <c r="G39" i="174"/>
  <c r="F39" i="174"/>
  <c r="E39" i="174"/>
  <c r="M35" i="174"/>
  <c r="L35" i="174"/>
  <c r="K35" i="174"/>
  <c r="J35" i="174"/>
  <c r="I35" i="174"/>
  <c r="H35" i="174"/>
  <c r="G35" i="174"/>
  <c r="F35" i="174"/>
  <c r="E35" i="174"/>
  <c r="M29" i="174"/>
  <c r="L29" i="174"/>
  <c r="K29" i="174"/>
  <c r="J29" i="174"/>
  <c r="I29" i="174"/>
  <c r="H29" i="174"/>
  <c r="G29" i="174"/>
  <c r="F29" i="174"/>
  <c r="E29" i="174"/>
  <c r="M24" i="174"/>
  <c r="L24" i="174"/>
  <c r="K24" i="174"/>
  <c r="J24" i="174"/>
  <c r="I24" i="174"/>
  <c r="H24" i="174"/>
  <c r="G24" i="174"/>
  <c r="F24" i="174"/>
  <c r="E24" i="174"/>
  <c r="L22" i="174"/>
  <c r="M19" i="174"/>
  <c r="L19" i="174"/>
  <c r="K19" i="174"/>
  <c r="J19" i="174"/>
  <c r="I19" i="174"/>
  <c r="H19" i="174"/>
  <c r="G19" i="174"/>
  <c r="F19" i="174"/>
  <c r="E19" i="174"/>
  <c r="L192" i="173"/>
  <c r="K192" i="173"/>
  <c r="J192" i="173"/>
  <c r="I192" i="173"/>
  <c r="H192" i="173"/>
  <c r="G192" i="173"/>
  <c r="F192" i="173"/>
  <c r="D192" i="173"/>
  <c r="L169" i="173"/>
  <c r="K169" i="173"/>
  <c r="J169" i="173"/>
  <c r="I169" i="173"/>
  <c r="H169" i="173"/>
  <c r="G169" i="173"/>
  <c r="F169" i="173"/>
  <c r="E169" i="173"/>
  <c r="D169" i="173"/>
  <c r="L160" i="173"/>
  <c r="K160" i="173"/>
  <c r="J160" i="173"/>
  <c r="I160" i="173"/>
  <c r="H160" i="173"/>
  <c r="G160" i="173"/>
  <c r="F160" i="173"/>
  <c r="E160" i="173"/>
  <c r="D160" i="173"/>
  <c r="L153" i="173"/>
  <c r="K153" i="173"/>
  <c r="J153" i="173"/>
  <c r="I153" i="173"/>
  <c r="H153" i="173"/>
  <c r="G153" i="173"/>
  <c r="F153" i="173"/>
  <c r="E153" i="173"/>
  <c r="D153" i="173"/>
  <c r="L148" i="173"/>
  <c r="K148" i="173"/>
  <c r="J148" i="173"/>
  <c r="I148" i="173"/>
  <c r="H148" i="173"/>
  <c r="G148" i="173"/>
  <c r="F148" i="173"/>
  <c r="E148" i="173"/>
  <c r="D148" i="173"/>
  <c r="L144" i="173"/>
  <c r="K144" i="173"/>
  <c r="J144" i="173"/>
  <c r="I144" i="173"/>
  <c r="H144" i="173"/>
  <c r="G144" i="173"/>
  <c r="F144" i="173"/>
  <c r="E144" i="173"/>
  <c r="D144" i="173"/>
  <c r="J138" i="173"/>
  <c r="I138" i="173"/>
  <c r="H138" i="173"/>
  <c r="G138" i="173"/>
  <c r="F138" i="173"/>
  <c r="E138" i="173"/>
  <c r="D138" i="173"/>
  <c r="L134" i="173"/>
  <c r="K134" i="173"/>
  <c r="J134" i="173"/>
  <c r="I134" i="173"/>
  <c r="H134" i="173"/>
  <c r="G134" i="173"/>
  <c r="F134" i="173"/>
  <c r="E134" i="173"/>
  <c r="D134" i="173"/>
  <c r="L130" i="173"/>
  <c r="K130" i="173"/>
  <c r="J130" i="173"/>
  <c r="I130" i="173"/>
  <c r="H130" i="173"/>
  <c r="G130" i="173"/>
  <c r="F130" i="173"/>
  <c r="E130" i="173"/>
  <c r="D130" i="173"/>
  <c r="L122" i="173"/>
  <c r="K122" i="173"/>
  <c r="J122" i="173"/>
  <c r="I122" i="173"/>
  <c r="H122" i="173"/>
  <c r="G122" i="173"/>
  <c r="F122" i="173"/>
  <c r="E122" i="173"/>
  <c r="D122" i="173"/>
  <c r="L114" i="173"/>
  <c r="K114" i="173"/>
  <c r="J114" i="173"/>
  <c r="I114" i="173"/>
  <c r="H114" i="173"/>
  <c r="G114" i="173"/>
  <c r="F114" i="173"/>
  <c r="E114" i="173"/>
  <c r="D114" i="173"/>
  <c r="L109" i="173"/>
  <c r="K109" i="173"/>
  <c r="J109" i="173"/>
  <c r="I109" i="173"/>
  <c r="H109" i="173"/>
  <c r="G109" i="173"/>
  <c r="F109" i="173"/>
  <c r="E109" i="173"/>
  <c r="D109" i="173"/>
  <c r="L105" i="173"/>
  <c r="K105" i="173"/>
  <c r="J105" i="173"/>
  <c r="I105" i="173"/>
  <c r="H105" i="173"/>
  <c r="G105" i="173"/>
  <c r="F105" i="173"/>
  <c r="E105" i="173"/>
  <c r="D105" i="173"/>
  <c r="L98" i="173"/>
  <c r="K98" i="173"/>
  <c r="J98" i="173"/>
  <c r="I98" i="173"/>
  <c r="H98" i="173"/>
  <c r="G98" i="173"/>
  <c r="F98" i="173"/>
  <c r="D98" i="173"/>
  <c r="L94" i="173"/>
  <c r="K94" i="173"/>
  <c r="J94" i="173"/>
  <c r="I94" i="173"/>
  <c r="H94" i="173"/>
  <c r="G94" i="173"/>
  <c r="F94" i="173"/>
  <c r="D94" i="173"/>
  <c r="L85" i="173"/>
  <c r="K85" i="173"/>
  <c r="J85" i="173"/>
  <c r="I85" i="173"/>
  <c r="H85" i="173"/>
  <c r="G85" i="173"/>
  <c r="F85" i="173"/>
  <c r="E85" i="173"/>
  <c r="D85" i="173"/>
  <c r="L81" i="173"/>
  <c r="K81" i="173"/>
  <c r="J81" i="173"/>
  <c r="I81" i="173"/>
  <c r="H81" i="173"/>
  <c r="G81" i="173"/>
  <c r="F81" i="173"/>
  <c r="E81" i="173"/>
  <c r="D81" i="173"/>
  <c r="L75" i="173"/>
  <c r="K75" i="173"/>
  <c r="J75" i="173"/>
  <c r="I75" i="173"/>
  <c r="G75" i="173"/>
  <c r="F75" i="173"/>
  <c r="D75" i="173"/>
  <c r="L63" i="173"/>
  <c r="K63" i="173"/>
  <c r="J63" i="173"/>
  <c r="I63" i="173"/>
  <c r="H63" i="173"/>
  <c r="G63" i="173"/>
  <c r="F63" i="173"/>
  <c r="E63" i="173"/>
  <c r="D63" i="173"/>
  <c r="L54" i="173"/>
  <c r="K54" i="173"/>
  <c r="J54" i="173"/>
  <c r="I54" i="173"/>
  <c r="H54" i="173"/>
  <c r="G54" i="173"/>
  <c r="F54" i="173"/>
  <c r="E54" i="173"/>
  <c r="D54" i="173"/>
  <c r="L48" i="173"/>
  <c r="K48" i="173"/>
  <c r="J48" i="173"/>
  <c r="I48" i="173"/>
  <c r="H48" i="173"/>
  <c r="G48" i="173"/>
  <c r="F48" i="173"/>
  <c r="E48" i="173"/>
  <c r="D48" i="173"/>
  <c r="L44" i="173"/>
  <c r="K44" i="173"/>
  <c r="J44" i="173"/>
  <c r="I44" i="173"/>
  <c r="H44" i="173"/>
  <c r="G44" i="173"/>
  <c r="F44" i="173"/>
  <c r="E44" i="173"/>
  <c r="D44" i="173"/>
  <c r="L39" i="173"/>
  <c r="K39" i="173"/>
  <c r="J39" i="173"/>
  <c r="I39" i="173"/>
  <c r="H39" i="173"/>
  <c r="G39" i="173"/>
  <c r="F39" i="173"/>
  <c r="E39" i="173"/>
  <c r="D39" i="173"/>
  <c r="L35" i="173"/>
  <c r="K35" i="173"/>
  <c r="J35" i="173"/>
  <c r="I35" i="173"/>
  <c r="H35" i="173"/>
  <c r="G35" i="173"/>
  <c r="F35" i="173"/>
  <c r="E35" i="173"/>
  <c r="D35" i="173"/>
  <c r="L29" i="173"/>
  <c r="K29" i="173"/>
  <c r="J29" i="173"/>
  <c r="I29" i="173"/>
  <c r="H29" i="173"/>
  <c r="G29" i="173"/>
  <c r="F29" i="173"/>
  <c r="E29" i="173"/>
  <c r="D29" i="173"/>
  <c r="L24" i="173"/>
  <c r="K24" i="173"/>
  <c r="J24" i="173"/>
  <c r="I24" i="173"/>
  <c r="H24" i="173"/>
  <c r="G24" i="173"/>
  <c r="F24" i="173"/>
  <c r="E24" i="173"/>
  <c r="D24" i="173"/>
  <c r="L19" i="173"/>
  <c r="K19" i="173"/>
  <c r="J19" i="173"/>
  <c r="I19" i="173"/>
  <c r="H19" i="173"/>
  <c r="G19" i="173"/>
  <c r="F19" i="173"/>
  <c r="E19" i="173"/>
  <c r="D19" i="173"/>
  <c r="M39" i="172"/>
  <c r="L39" i="172"/>
  <c r="K39" i="172"/>
  <c r="J39" i="172"/>
  <c r="I39" i="172"/>
  <c r="G39" i="172"/>
  <c r="M80" i="171"/>
  <c r="L80" i="171"/>
  <c r="K80" i="171"/>
  <c r="J80" i="171"/>
  <c r="I80" i="171"/>
  <c r="H80" i="171"/>
  <c r="G80" i="171"/>
  <c r="F80" i="171"/>
  <c r="E80" i="171"/>
  <c r="M64" i="171"/>
  <c r="L64" i="171"/>
  <c r="K64" i="171"/>
  <c r="J64" i="171"/>
  <c r="I64" i="171"/>
  <c r="H64" i="171"/>
  <c r="G64" i="171"/>
  <c r="F64" i="171"/>
  <c r="E64" i="171"/>
  <c r="M60" i="171"/>
  <c r="L60" i="171"/>
  <c r="K60" i="171"/>
  <c r="J60" i="171"/>
  <c r="I60" i="171"/>
  <c r="H60" i="171"/>
  <c r="G60" i="171"/>
  <c r="F60" i="171"/>
  <c r="E60" i="171"/>
  <c r="M50" i="171"/>
  <c r="L50" i="171"/>
  <c r="K50" i="171"/>
  <c r="J50" i="171"/>
  <c r="I50" i="171"/>
  <c r="H50" i="171"/>
  <c r="G50" i="171"/>
  <c r="F50" i="171"/>
  <c r="E50" i="171"/>
  <c r="M46" i="171"/>
  <c r="L46" i="171"/>
  <c r="K46" i="171"/>
  <c r="J46" i="171"/>
  <c r="I46" i="171"/>
  <c r="H46" i="171"/>
  <c r="G46" i="171"/>
  <c r="F46" i="171"/>
  <c r="E46" i="171"/>
  <c r="M42" i="171"/>
  <c r="L42" i="171"/>
  <c r="K42" i="171"/>
  <c r="J42" i="171"/>
  <c r="I42" i="171"/>
  <c r="H42" i="171"/>
  <c r="G42" i="171"/>
  <c r="F42" i="171"/>
  <c r="E42" i="171"/>
  <c r="M29" i="171"/>
  <c r="L29" i="171"/>
  <c r="K29" i="171"/>
  <c r="J29" i="171"/>
  <c r="I29" i="171"/>
  <c r="H29" i="171"/>
  <c r="G29" i="171"/>
  <c r="F29" i="171"/>
  <c r="E29" i="171"/>
  <c r="E25" i="171"/>
  <c r="M21" i="171"/>
  <c r="L21" i="171"/>
  <c r="K21" i="171"/>
  <c r="J21" i="171"/>
  <c r="I21" i="171"/>
  <c r="H21" i="171"/>
  <c r="G21" i="171"/>
  <c r="F21" i="171"/>
  <c r="E21" i="171"/>
  <c r="M16" i="171"/>
  <c r="L16" i="171"/>
  <c r="K16" i="171"/>
  <c r="J16" i="171"/>
  <c r="I16" i="171"/>
  <c r="H16" i="171"/>
  <c r="G16" i="171"/>
  <c r="F16" i="171"/>
  <c r="E16" i="171"/>
  <c r="N32" i="170"/>
  <c r="M32" i="170"/>
  <c r="L32" i="170"/>
  <c r="K32" i="170"/>
  <c r="J32" i="170"/>
  <c r="I32" i="170"/>
  <c r="H32" i="170"/>
  <c r="G32" i="170"/>
  <c r="F32" i="170"/>
  <c r="M80" i="169"/>
  <c r="L80" i="169"/>
  <c r="K80" i="169"/>
  <c r="J80" i="169"/>
  <c r="I80" i="169"/>
  <c r="H80" i="169"/>
  <c r="G80" i="169"/>
  <c r="F80" i="169"/>
  <c r="E80" i="169"/>
  <c r="M67" i="169"/>
  <c r="L67" i="169"/>
  <c r="K67" i="169"/>
  <c r="J67" i="169"/>
  <c r="I67" i="169"/>
  <c r="H67" i="169"/>
  <c r="G67" i="169"/>
  <c r="F67" i="169"/>
  <c r="E67" i="169"/>
  <c r="M63" i="169"/>
  <c r="L63" i="169"/>
  <c r="K63" i="169"/>
  <c r="J63" i="169"/>
  <c r="I63" i="169"/>
  <c r="H63" i="169"/>
  <c r="G63" i="169"/>
  <c r="F63" i="169"/>
  <c r="E63" i="169"/>
  <c r="M57" i="169"/>
  <c r="L57" i="169"/>
  <c r="K57" i="169"/>
  <c r="J57" i="169"/>
  <c r="I57" i="169"/>
  <c r="H57" i="169"/>
  <c r="G57" i="169"/>
  <c r="F57" i="169"/>
  <c r="E57" i="169"/>
  <c r="M50" i="169"/>
  <c r="L50" i="169"/>
  <c r="K50" i="169"/>
  <c r="J50" i="169"/>
  <c r="I50" i="169"/>
  <c r="H50" i="169"/>
  <c r="G50" i="169"/>
  <c r="F50" i="169"/>
  <c r="E50" i="169"/>
  <c r="M46" i="169"/>
  <c r="L46" i="169"/>
  <c r="K46" i="169"/>
  <c r="J46" i="169"/>
  <c r="I46" i="169"/>
  <c r="H46" i="169"/>
  <c r="G46" i="169"/>
  <c r="F46" i="169"/>
  <c r="E46" i="169"/>
  <c r="M42" i="169"/>
  <c r="L42" i="169"/>
  <c r="K42" i="169"/>
  <c r="J42" i="169"/>
  <c r="I42" i="169"/>
  <c r="H42" i="169"/>
  <c r="G42" i="169"/>
  <c r="F42" i="169"/>
  <c r="E42" i="169"/>
  <c r="M29" i="169"/>
  <c r="L29" i="169"/>
  <c r="K29" i="169"/>
  <c r="J29" i="169"/>
  <c r="I29" i="169"/>
  <c r="H29" i="169"/>
  <c r="G29" i="169"/>
  <c r="F29" i="169"/>
  <c r="E29" i="169"/>
  <c r="E25" i="169"/>
  <c r="M21" i="169"/>
  <c r="L21" i="169"/>
  <c r="K21" i="169"/>
  <c r="J21" i="169"/>
  <c r="I21" i="169"/>
  <c r="H21" i="169"/>
  <c r="G21" i="169"/>
  <c r="F21" i="169"/>
  <c r="E21" i="169"/>
  <c r="M16" i="169"/>
  <c r="L16" i="169"/>
  <c r="K16" i="169"/>
  <c r="J16" i="169"/>
  <c r="I16" i="169"/>
  <c r="H16" i="169"/>
  <c r="G16" i="169"/>
  <c r="F16" i="169"/>
  <c r="E16" i="169"/>
  <c r="L189" i="168"/>
  <c r="K189" i="168"/>
  <c r="J189" i="168"/>
  <c r="I189" i="168"/>
  <c r="H189" i="168"/>
  <c r="G189" i="168"/>
  <c r="F189" i="168"/>
  <c r="E189" i="168"/>
  <c r="D189" i="168"/>
  <c r="L170" i="168"/>
  <c r="K170" i="168"/>
  <c r="J170" i="168"/>
  <c r="I170" i="168"/>
  <c r="H170" i="168"/>
  <c r="G170" i="168"/>
  <c r="F170" i="168"/>
  <c r="E170" i="168"/>
  <c r="D170" i="168"/>
  <c r="L161" i="168"/>
  <c r="K161" i="168"/>
  <c r="J161" i="168"/>
  <c r="I161" i="168"/>
  <c r="H161" i="168"/>
  <c r="G161" i="168"/>
  <c r="F161" i="168"/>
  <c r="E161" i="168"/>
  <c r="D161" i="168"/>
  <c r="L154" i="168"/>
  <c r="K154" i="168"/>
  <c r="J154" i="168"/>
  <c r="I154" i="168"/>
  <c r="H154" i="168"/>
  <c r="G154" i="168"/>
  <c r="F154" i="168"/>
  <c r="E154" i="168"/>
  <c r="D154" i="168"/>
  <c r="L149" i="168"/>
  <c r="K149" i="168"/>
  <c r="J149" i="168"/>
  <c r="I149" i="168"/>
  <c r="H149" i="168"/>
  <c r="G149" i="168"/>
  <c r="F149" i="168"/>
  <c r="E149" i="168"/>
  <c r="D149" i="168"/>
  <c r="L145" i="168"/>
  <c r="K145" i="168"/>
  <c r="J145" i="168"/>
  <c r="I145" i="168"/>
  <c r="H145" i="168"/>
  <c r="G145" i="168"/>
  <c r="F145" i="168"/>
  <c r="E145" i="168"/>
  <c r="D145" i="168"/>
  <c r="L139" i="168"/>
  <c r="K139" i="168"/>
  <c r="J139" i="168"/>
  <c r="I139" i="168"/>
  <c r="G139" i="168"/>
  <c r="F139" i="168"/>
  <c r="E139" i="168"/>
  <c r="D139" i="168"/>
  <c r="L135" i="168"/>
  <c r="K135" i="168"/>
  <c r="J135" i="168"/>
  <c r="I135" i="168"/>
  <c r="H135" i="168"/>
  <c r="G135" i="168"/>
  <c r="F135" i="168"/>
  <c r="E135" i="168"/>
  <c r="D135" i="168"/>
  <c r="L131" i="168"/>
  <c r="K131" i="168"/>
  <c r="J131" i="168"/>
  <c r="I131" i="168"/>
  <c r="H131" i="168"/>
  <c r="G131" i="168"/>
  <c r="F131" i="168"/>
  <c r="E131" i="168"/>
  <c r="D131" i="168"/>
  <c r="L124" i="168"/>
  <c r="K124" i="168"/>
  <c r="J124" i="168"/>
  <c r="I124" i="168"/>
  <c r="H124" i="168"/>
  <c r="G124" i="168"/>
  <c r="F124" i="168"/>
  <c r="E124" i="168"/>
  <c r="D124" i="168"/>
  <c r="L116" i="168"/>
  <c r="K116" i="168"/>
  <c r="J116" i="168"/>
  <c r="I116" i="168"/>
  <c r="H116" i="168"/>
  <c r="G116" i="168"/>
  <c r="F116" i="168"/>
  <c r="E116" i="168"/>
  <c r="D116" i="168"/>
  <c r="L111" i="168"/>
  <c r="K111" i="168"/>
  <c r="J111" i="168"/>
  <c r="I111" i="168"/>
  <c r="H111" i="168"/>
  <c r="G111" i="168"/>
  <c r="F111" i="168"/>
  <c r="E111" i="168"/>
  <c r="D111" i="168"/>
  <c r="L107" i="168"/>
  <c r="K107" i="168"/>
  <c r="J107" i="168"/>
  <c r="I107" i="168"/>
  <c r="H107" i="168"/>
  <c r="G107" i="168"/>
  <c r="F107" i="168"/>
  <c r="E107" i="168"/>
  <c r="D107" i="168"/>
  <c r="L100" i="168"/>
  <c r="K100" i="168"/>
  <c r="J100" i="168"/>
  <c r="I100" i="168"/>
  <c r="H100" i="168"/>
  <c r="G100" i="168"/>
  <c r="F100" i="168"/>
  <c r="D100" i="168"/>
  <c r="L96" i="168"/>
  <c r="K96" i="168"/>
  <c r="J96" i="168"/>
  <c r="I96" i="168"/>
  <c r="H96" i="168"/>
  <c r="G96" i="168"/>
  <c r="F96" i="168"/>
  <c r="D96" i="168"/>
  <c r="L87" i="168"/>
  <c r="K87" i="168"/>
  <c r="J87" i="168"/>
  <c r="I87" i="168"/>
  <c r="H87" i="168"/>
  <c r="G87" i="168"/>
  <c r="F87" i="168"/>
  <c r="E87" i="168"/>
  <c r="D87" i="168"/>
  <c r="L82" i="168"/>
  <c r="K82" i="168"/>
  <c r="J82" i="168"/>
  <c r="I82" i="168"/>
  <c r="H82" i="168"/>
  <c r="G82" i="168"/>
  <c r="F82" i="168"/>
  <c r="E82" i="168"/>
  <c r="D82" i="168"/>
  <c r="L76" i="168"/>
  <c r="K76" i="168"/>
  <c r="J76" i="168"/>
  <c r="I76" i="168"/>
  <c r="H76" i="168"/>
  <c r="G76" i="168"/>
  <c r="F76" i="168"/>
  <c r="E76" i="168"/>
  <c r="D76" i="168"/>
  <c r="L64" i="168"/>
  <c r="K64" i="168"/>
  <c r="J64" i="168"/>
  <c r="I64" i="168"/>
  <c r="H64" i="168"/>
  <c r="G64" i="168"/>
  <c r="F64" i="168"/>
  <c r="E64" i="168"/>
  <c r="D64" i="168"/>
  <c r="L55" i="168"/>
  <c r="K55" i="168"/>
  <c r="J55" i="168"/>
  <c r="I55" i="168"/>
  <c r="G55" i="168"/>
  <c r="F55" i="168"/>
  <c r="E55" i="168"/>
  <c r="D55" i="168"/>
  <c r="L49" i="168"/>
  <c r="K49" i="168"/>
  <c r="J49" i="168"/>
  <c r="I49" i="168"/>
  <c r="H49" i="168"/>
  <c r="G49" i="168"/>
  <c r="F49" i="168"/>
  <c r="E49" i="168"/>
  <c r="D49" i="168"/>
  <c r="L45" i="168"/>
  <c r="K45" i="168"/>
  <c r="J45" i="168"/>
  <c r="I45" i="168"/>
  <c r="H45" i="168"/>
  <c r="G45" i="168"/>
  <c r="F45" i="168"/>
  <c r="E45" i="168"/>
  <c r="D45" i="168"/>
  <c r="L41" i="168"/>
  <c r="K41" i="168"/>
  <c r="J41" i="168"/>
  <c r="I41" i="168"/>
  <c r="H41" i="168"/>
  <c r="G41" i="168"/>
  <c r="F41" i="168"/>
  <c r="E41" i="168"/>
  <c r="D41" i="168"/>
  <c r="L37" i="168"/>
  <c r="K37" i="168"/>
  <c r="J37" i="168"/>
  <c r="I37" i="168"/>
  <c r="H37" i="168"/>
  <c r="G37" i="168"/>
  <c r="F37" i="168"/>
  <c r="E37" i="168"/>
  <c r="D37" i="168"/>
  <c r="L31" i="168"/>
  <c r="K31" i="168"/>
  <c r="J31" i="168"/>
  <c r="I31" i="168"/>
  <c r="H31" i="168"/>
  <c r="G31" i="168"/>
  <c r="F31" i="168"/>
  <c r="E31" i="168"/>
  <c r="D31" i="168"/>
  <c r="L26" i="168"/>
  <c r="K26" i="168"/>
  <c r="J26" i="168"/>
  <c r="I26" i="168"/>
  <c r="H26" i="168"/>
  <c r="G26" i="168"/>
  <c r="F26" i="168"/>
  <c r="E26" i="168"/>
  <c r="D26" i="168"/>
  <c r="L21" i="168"/>
  <c r="K21" i="168"/>
  <c r="J21" i="168"/>
  <c r="I21" i="168"/>
  <c r="H21" i="168"/>
  <c r="G21" i="168"/>
  <c r="F21" i="168"/>
  <c r="E21" i="168"/>
  <c r="D21" i="168"/>
  <c r="N32" i="167"/>
  <c r="M32" i="167"/>
  <c r="L32" i="167"/>
  <c r="K32" i="167"/>
  <c r="J32" i="167"/>
  <c r="I32" i="167"/>
  <c r="H32" i="167"/>
  <c r="G32" i="167"/>
  <c r="F32" i="167"/>
  <c r="M79" i="166"/>
  <c r="L79" i="166"/>
  <c r="K79" i="166"/>
  <c r="J79" i="166"/>
  <c r="I79" i="166"/>
  <c r="H79" i="166"/>
  <c r="G79" i="166"/>
  <c r="F79" i="166"/>
  <c r="E79" i="166"/>
  <c r="M67" i="166"/>
  <c r="L67" i="166"/>
  <c r="K67" i="166"/>
  <c r="J67" i="166"/>
  <c r="I67" i="166"/>
  <c r="H67" i="166"/>
  <c r="G67" i="166"/>
  <c r="F67" i="166"/>
  <c r="E67" i="166"/>
  <c r="M63" i="166"/>
  <c r="L63" i="166"/>
  <c r="K63" i="166"/>
  <c r="J63" i="166"/>
  <c r="I63" i="166"/>
  <c r="H63" i="166"/>
  <c r="G63" i="166"/>
  <c r="F63" i="166"/>
  <c r="E63" i="166"/>
  <c r="M57" i="166"/>
  <c r="L57" i="166"/>
  <c r="K57" i="166"/>
  <c r="J57" i="166"/>
  <c r="I57" i="166"/>
  <c r="H57" i="166"/>
  <c r="G57" i="166"/>
  <c r="F57" i="166"/>
  <c r="E57" i="166"/>
  <c r="M50" i="166"/>
  <c r="L50" i="166"/>
  <c r="K50" i="166"/>
  <c r="J50" i="166"/>
  <c r="I50" i="166"/>
  <c r="H50" i="166"/>
  <c r="G50" i="166"/>
  <c r="F50" i="166"/>
  <c r="E50" i="166"/>
  <c r="M46" i="166"/>
  <c r="L46" i="166"/>
  <c r="K46" i="166"/>
  <c r="J46" i="166"/>
  <c r="I46" i="166"/>
  <c r="H46" i="166"/>
  <c r="G46" i="166"/>
  <c r="F46" i="166"/>
  <c r="E46" i="166"/>
  <c r="M42" i="166"/>
  <c r="L42" i="166"/>
  <c r="K42" i="166"/>
  <c r="J42" i="166"/>
  <c r="I42" i="166"/>
  <c r="H42" i="166"/>
  <c r="G42" i="166"/>
  <c r="F42" i="166"/>
  <c r="E42" i="166"/>
  <c r="M32" i="166"/>
  <c r="L32" i="166"/>
  <c r="K32" i="166"/>
  <c r="J32" i="166"/>
  <c r="I32" i="166"/>
  <c r="H32" i="166"/>
  <c r="G32" i="166"/>
  <c r="F32" i="166"/>
  <c r="E32" i="166"/>
  <c r="E28" i="166"/>
  <c r="M24" i="166"/>
  <c r="L24" i="166"/>
  <c r="K24" i="166"/>
  <c r="J24" i="166"/>
  <c r="I24" i="166"/>
  <c r="H24" i="166"/>
  <c r="G24" i="166"/>
  <c r="F24" i="166"/>
  <c r="E24" i="166"/>
  <c r="M19" i="166"/>
  <c r="L19" i="166"/>
  <c r="K19" i="166"/>
  <c r="J19" i="166"/>
  <c r="I19" i="166"/>
  <c r="H19" i="166"/>
  <c r="G19" i="166"/>
  <c r="F19" i="166"/>
  <c r="E19" i="166"/>
  <c r="L188" i="165"/>
  <c r="K188" i="165"/>
  <c r="J188" i="165"/>
  <c r="I188" i="165"/>
  <c r="H188" i="165"/>
  <c r="G188" i="165"/>
  <c r="F188" i="165"/>
  <c r="E188" i="165"/>
  <c r="D188" i="165"/>
  <c r="L169" i="165"/>
  <c r="K169" i="165"/>
  <c r="J169" i="165"/>
  <c r="I169" i="165"/>
  <c r="H169" i="165"/>
  <c r="G169" i="165"/>
  <c r="F169" i="165"/>
  <c r="E169" i="165"/>
  <c r="D169" i="165"/>
  <c r="L160" i="165"/>
  <c r="K160" i="165"/>
  <c r="J160" i="165"/>
  <c r="I160" i="165"/>
  <c r="H160" i="165"/>
  <c r="G160" i="165"/>
  <c r="F160" i="165"/>
  <c r="E160" i="165"/>
  <c r="D160" i="165"/>
  <c r="L153" i="165"/>
  <c r="K153" i="165"/>
  <c r="J153" i="165"/>
  <c r="I153" i="165"/>
  <c r="H153" i="165"/>
  <c r="G153" i="165"/>
  <c r="F153" i="165"/>
  <c r="E153" i="165"/>
  <c r="D153" i="165"/>
  <c r="L148" i="165"/>
  <c r="K148" i="165"/>
  <c r="J148" i="165"/>
  <c r="I148" i="165"/>
  <c r="H148" i="165"/>
  <c r="G148" i="165"/>
  <c r="F148" i="165"/>
  <c r="E148" i="165"/>
  <c r="D148" i="165"/>
  <c r="L144" i="165"/>
  <c r="K144" i="165"/>
  <c r="J144" i="165"/>
  <c r="I144" i="165"/>
  <c r="H144" i="165"/>
  <c r="G144" i="165"/>
  <c r="F144" i="165"/>
  <c r="E144" i="165"/>
  <c r="D144" i="165"/>
  <c r="L138" i="165"/>
  <c r="K138" i="165"/>
  <c r="J138" i="165"/>
  <c r="I138" i="165"/>
  <c r="G138" i="165"/>
  <c r="F138" i="165"/>
  <c r="E138" i="165"/>
  <c r="D138" i="165"/>
  <c r="L134" i="165"/>
  <c r="K134" i="165"/>
  <c r="J134" i="165"/>
  <c r="I134" i="165"/>
  <c r="H134" i="165"/>
  <c r="G134" i="165"/>
  <c r="F134" i="165"/>
  <c r="E134" i="165"/>
  <c r="D134" i="165"/>
  <c r="L130" i="165"/>
  <c r="K130" i="165"/>
  <c r="J130" i="165"/>
  <c r="I130" i="165"/>
  <c r="H130" i="165"/>
  <c r="G130" i="165"/>
  <c r="F130" i="165"/>
  <c r="E130" i="165"/>
  <c r="D130" i="165"/>
  <c r="L123" i="165"/>
  <c r="K123" i="165"/>
  <c r="J123" i="165"/>
  <c r="I123" i="165"/>
  <c r="H123" i="165"/>
  <c r="G123" i="165"/>
  <c r="F123" i="165"/>
  <c r="E123" i="165"/>
  <c r="D123" i="165"/>
  <c r="L115" i="165"/>
  <c r="K115" i="165"/>
  <c r="J115" i="165"/>
  <c r="I115" i="165"/>
  <c r="H115" i="165"/>
  <c r="G115" i="165"/>
  <c r="F115" i="165"/>
  <c r="E115" i="165"/>
  <c r="D115" i="165"/>
  <c r="L110" i="165"/>
  <c r="K110" i="165"/>
  <c r="J110" i="165"/>
  <c r="I110" i="165"/>
  <c r="H110" i="165"/>
  <c r="G110" i="165"/>
  <c r="F110" i="165"/>
  <c r="E110" i="165"/>
  <c r="D110" i="165"/>
  <c r="L106" i="165"/>
  <c r="K106" i="165"/>
  <c r="J106" i="165"/>
  <c r="I106" i="165"/>
  <c r="H106" i="165"/>
  <c r="G106" i="165"/>
  <c r="F106" i="165"/>
  <c r="E106" i="165"/>
  <c r="D106" i="165"/>
  <c r="L99" i="165"/>
  <c r="K99" i="165"/>
  <c r="J99" i="165"/>
  <c r="I99" i="165"/>
  <c r="H99" i="165"/>
  <c r="G99" i="165"/>
  <c r="F99" i="165"/>
  <c r="D99" i="165"/>
  <c r="L95" i="165"/>
  <c r="K95" i="165"/>
  <c r="J95" i="165"/>
  <c r="I95" i="165"/>
  <c r="H95" i="165"/>
  <c r="G95" i="165"/>
  <c r="F95" i="165"/>
  <c r="D95" i="165"/>
  <c r="L86" i="165"/>
  <c r="K86" i="165"/>
  <c r="J86" i="165"/>
  <c r="I86" i="165"/>
  <c r="H86" i="165"/>
  <c r="G86" i="165"/>
  <c r="F86" i="165"/>
  <c r="E86" i="165"/>
  <c r="D86" i="165"/>
  <c r="L81" i="165"/>
  <c r="K81" i="165"/>
  <c r="J81" i="165"/>
  <c r="I81" i="165"/>
  <c r="H81" i="165"/>
  <c r="G81" i="165"/>
  <c r="F81" i="165"/>
  <c r="E81" i="165"/>
  <c r="D81" i="165"/>
  <c r="L75" i="165"/>
  <c r="K75" i="165"/>
  <c r="J75" i="165"/>
  <c r="I75" i="165"/>
  <c r="H75" i="165"/>
  <c r="G75" i="165"/>
  <c r="F75" i="165"/>
  <c r="E75" i="165"/>
  <c r="D75" i="165"/>
  <c r="L63" i="165"/>
  <c r="K63" i="165"/>
  <c r="J63" i="165"/>
  <c r="I63" i="165"/>
  <c r="H63" i="165"/>
  <c r="G63" i="165"/>
  <c r="F63" i="165"/>
  <c r="E63" i="165"/>
  <c r="D63" i="165"/>
  <c r="L54" i="165"/>
  <c r="K54" i="165"/>
  <c r="J54" i="165"/>
  <c r="I54" i="165"/>
  <c r="G54" i="165"/>
  <c r="F54" i="165"/>
  <c r="E54" i="165"/>
  <c r="D54" i="165"/>
  <c r="L48" i="165"/>
  <c r="K48" i="165"/>
  <c r="J48" i="165"/>
  <c r="I48" i="165"/>
  <c r="H48" i="165"/>
  <c r="G48" i="165"/>
  <c r="F48" i="165"/>
  <c r="E48" i="165"/>
  <c r="D48" i="165"/>
  <c r="L44" i="165"/>
  <c r="K44" i="165"/>
  <c r="J44" i="165"/>
  <c r="I44" i="165"/>
  <c r="H44" i="165"/>
  <c r="G44" i="165"/>
  <c r="F44" i="165"/>
  <c r="E44" i="165"/>
  <c r="D44" i="165"/>
  <c r="L40" i="165"/>
  <c r="K40" i="165"/>
  <c r="J40" i="165"/>
  <c r="I40" i="165"/>
  <c r="H40" i="165"/>
  <c r="G40" i="165"/>
  <c r="F40" i="165"/>
  <c r="E40" i="165"/>
  <c r="D40" i="165"/>
  <c r="L36" i="165"/>
  <c r="K36" i="165"/>
  <c r="J36" i="165"/>
  <c r="I36" i="165"/>
  <c r="H36" i="165"/>
  <c r="G36" i="165"/>
  <c r="F36" i="165"/>
  <c r="E36" i="165"/>
  <c r="D36" i="165"/>
  <c r="L31" i="165"/>
  <c r="K31" i="165"/>
  <c r="J31" i="165"/>
  <c r="I31" i="165"/>
  <c r="H31" i="165"/>
  <c r="G31" i="165"/>
  <c r="F31" i="165"/>
  <c r="E31" i="165"/>
  <c r="D31" i="165"/>
  <c r="L26" i="165"/>
  <c r="K26" i="165"/>
  <c r="J26" i="165"/>
  <c r="I26" i="165"/>
  <c r="H26" i="165"/>
  <c r="G26" i="165"/>
  <c r="F26" i="165"/>
  <c r="E26" i="165"/>
  <c r="D26" i="165"/>
  <c r="L21" i="165"/>
  <c r="K21" i="165"/>
  <c r="J21" i="165"/>
  <c r="I21" i="165"/>
  <c r="H21" i="165"/>
  <c r="G21" i="165"/>
  <c r="F21" i="165"/>
  <c r="E21" i="165"/>
  <c r="D21" i="165"/>
  <c r="N32" i="164"/>
  <c r="M32" i="164"/>
  <c r="L32" i="164"/>
  <c r="K32" i="164"/>
  <c r="J32" i="164"/>
  <c r="I32" i="164"/>
  <c r="H32" i="164"/>
  <c r="G32" i="164"/>
  <c r="F32" i="164"/>
  <c r="M79" i="163"/>
  <c r="L79" i="163"/>
  <c r="K79" i="163"/>
  <c r="J79" i="163"/>
  <c r="I79" i="163"/>
  <c r="H79" i="163"/>
  <c r="G79" i="163"/>
  <c r="F79" i="163"/>
  <c r="E79" i="163"/>
  <c r="M68" i="163"/>
  <c r="L68" i="163"/>
  <c r="K68" i="163"/>
  <c r="J68" i="163"/>
  <c r="I68" i="163"/>
  <c r="H68" i="163"/>
  <c r="G68" i="163"/>
  <c r="F68" i="163"/>
  <c r="E68" i="163"/>
  <c r="M64" i="163"/>
  <c r="L64" i="163"/>
  <c r="K64" i="163"/>
  <c r="J64" i="163"/>
  <c r="I64" i="163"/>
  <c r="H64" i="163"/>
  <c r="G64" i="163"/>
  <c r="F64" i="163"/>
  <c r="E64" i="163"/>
  <c r="M57" i="163"/>
  <c r="L57" i="163"/>
  <c r="K57" i="163"/>
  <c r="J57" i="163"/>
  <c r="I57" i="163"/>
  <c r="H57" i="163"/>
  <c r="G57" i="163"/>
  <c r="F57" i="163"/>
  <c r="E57" i="163"/>
  <c r="M50" i="163"/>
  <c r="L50" i="163"/>
  <c r="K50" i="163"/>
  <c r="J50" i="163"/>
  <c r="I50" i="163"/>
  <c r="H50" i="163"/>
  <c r="G50" i="163"/>
  <c r="F50" i="163"/>
  <c r="E50" i="163"/>
  <c r="M46" i="163"/>
  <c r="L46" i="163"/>
  <c r="K46" i="163"/>
  <c r="J46" i="163"/>
  <c r="I46" i="163"/>
  <c r="H46" i="163"/>
  <c r="G46" i="163"/>
  <c r="F46" i="163"/>
  <c r="E46" i="163"/>
  <c r="M42" i="163"/>
  <c r="L42" i="163"/>
  <c r="K42" i="163"/>
  <c r="J42" i="163"/>
  <c r="I42" i="163"/>
  <c r="H42" i="163"/>
  <c r="G42" i="163"/>
  <c r="F42" i="163"/>
  <c r="E42" i="163"/>
  <c r="M32" i="163"/>
  <c r="L32" i="163"/>
  <c r="K32" i="163"/>
  <c r="J32" i="163"/>
  <c r="I32" i="163"/>
  <c r="H32" i="163"/>
  <c r="G32" i="163"/>
  <c r="F32" i="163"/>
  <c r="E32" i="163"/>
  <c r="E28" i="163"/>
  <c r="M24" i="163"/>
  <c r="L24" i="163"/>
  <c r="K24" i="163"/>
  <c r="J24" i="163"/>
  <c r="I24" i="163"/>
  <c r="H24" i="163"/>
  <c r="G24" i="163"/>
  <c r="F24" i="163"/>
  <c r="E24" i="163"/>
  <c r="M19" i="163"/>
  <c r="L19" i="163"/>
  <c r="K19" i="163"/>
  <c r="J19" i="163"/>
  <c r="I19" i="163"/>
  <c r="H19" i="163"/>
  <c r="G19" i="163"/>
  <c r="F19" i="163"/>
  <c r="E19" i="163"/>
  <c r="L190" i="162"/>
  <c r="K190" i="162"/>
  <c r="J190" i="162"/>
  <c r="I190" i="162"/>
  <c r="H190" i="162"/>
  <c r="G190" i="162"/>
  <c r="F190" i="162"/>
  <c r="E190" i="162"/>
  <c r="D190" i="162"/>
  <c r="L171" i="162"/>
  <c r="K171" i="162"/>
  <c r="J171" i="162"/>
  <c r="I171" i="162"/>
  <c r="H171" i="162"/>
  <c r="G171" i="162"/>
  <c r="F171" i="162"/>
  <c r="E171" i="162"/>
  <c r="D171" i="162"/>
  <c r="L161" i="162"/>
  <c r="K161" i="162"/>
  <c r="J161" i="162"/>
  <c r="I161" i="162"/>
  <c r="H161" i="162"/>
  <c r="G161" i="162"/>
  <c r="F161" i="162"/>
  <c r="E161" i="162"/>
  <c r="D161" i="162"/>
  <c r="L154" i="162"/>
  <c r="K154" i="162"/>
  <c r="J154" i="162"/>
  <c r="I154" i="162"/>
  <c r="H154" i="162"/>
  <c r="G154" i="162"/>
  <c r="F154" i="162"/>
  <c r="E154" i="162"/>
  <c r="D154" i="162"/>
  <c r="L149" i="162"/>
  <c r="K149" i="162"/>
  <c r="J149" i="162"/>
  <c r="I149" i="162"/>
  <c r="H149" i="162"/>
  <c r="G149" i="162"/>
  <c r="F149" i="162"/>
  <c r="E149" i="162"/>
  <c r="D149" i="162"/>
  <c r="L145" i="162"/>
  <c r="K145" i="162"/>
  <c r="J145" i="162"/>
  <c r="I145" i="162"/>
  <c r="H145" i="162"/>
  <c r="G145" i="162"/>
  <c r="F145" i="162"/>
  <c r="E145" i="162"/>
  <c r="D145" i="162"/>
  <c r="L139" i="162"/>
  <c r="K139" i="162"/>
  <c r="J139" i="162"/>
  <c r="I139" i="162"/>
  <c r="H139" i="162"/>
  <c r="G139" i="162"/>
  <c r="F139" i="162"/>
  <c r="E139" i="162"/>
  <c r="D139" i="162"/>
  <c r="L134" i="162"/>
  <c r="K134" i="162"/>
  <c r="J134" i="162"/>
  <c r="I134" i="162"/>
  <c r="H134" i="162"/>
  <c r="G134" i="162"/>
  <c r="F134" i="162"/>
  <c r="E134" i="162"/>
  <c r="D134" i="162"/>
  <c r="L130" i="162"/>
  <c r="K130" i="162"/>
  <c r="J130" i="162"/>
  <c r="I130" i="162"/>
  <c r="H130" i="162"/>
  <c r="G130" i="162"/>
  <c r="F130" i="162"/>
  <c r="E130" i="162"/>
  <c r="D130" i="162"/>
  <c r="L123" i="162"/>
  <c r="K123" i="162"/>
  <c r="J123" i="162"/>
  <c r="I123" i="162"/>
  <c r="H123" i="162"/>
  <c r="G123" i="162"/>
  <c r="F123" i="162"/>
  <c r="E123" i="162"/>
  <c r="D123" i="162"/>
  <c r="L115" i="162"/>
  <c r="K115" i="162"/>
  <c r="J115" i="162"/>
  <c r="I115" i="162"/>
  <c r="H115" i="162"/>
  <c r="G115" i="162"/>
  <c r="F115" i="162"/>
  <c r="E115" i="162"/>
  <c r="D115" i="162"/>
  <c r="L110" i="162"/>
  <c r="K110" i="162"/>
  <c r="J110" i="162"/>
  <c r="I110" i="162"/>
  <c r="H110" i="162"/>
  <c r="G110" i="162"/>
  <c r="F110" i="162"/>
  <c r="E110" i="162"/>
  <c r="D110" i="162"/>
  <c r="L106" i="162"/>
  <c r="K106" i="162"/>
  <c r="J106" i="162"/>
  <c r="I106" i="162"/>
  <c r="H106" i="162"/>
  <c r="G106" i="162"/>
  <c r="F106" i="162"/>
  <c r="E106" i="162"/>
  <c r="D106" i="162"/>
  <c r="L99" i="162"/>
  <c r="K99" i="162"/>
  <c r="J99" i="162"/>
  <c r="I99" i="162"/>
  <c r="H99" i="162"/>
  <c r="G99" i="162"/>
  <c r="F99" i="162"/>
  <c r="D99" i="162"/>
  <c r="L95" i="162"/>
  <c r="K95" i="162"/>
  <c r="J95" i="162"/>
  <c r="I95" i="162"/>
  <c r="H95" i="162"/>
  <c r="G95" i="162"/>
  <c r="F95" i="162"/>
  <c r="E95" i="162"/>
  <c r="D95" i="162"/>
  <c r="L87" i="162"/>
  <c r="K87" i="162"/>
  <c r="J87" i="162"/>
  <c r="I87" i="162"/>
  <c r="H87" i="162"/>
  <c r="G87" i="162"/>
  <c r="F87" i="162"/>
  <c r="E87" i="162"/>
  <c r="D87" i="162"/>
  <c r="L82" i="162"/>
  <c r="K82" i="162"/>
  <c r="J82" i="162"/>
  <c r="I82" i="162"/>
  <c r="H82" i="162"/>
  <c r="G82" i="162"/>
  <c r="F82" i="162"/>
  <c r="E82" i="162"/>
  <c r="D82" i="162"/>
  <c r="L76" i="162"/>
  <c r="K76" i="162"/>
  <c r="J76" i="162"/>
  <c r="I76" i="162"/>
  <c r="H76" i="162"/>
  <c r="G76" i="162"/>
  <c r="F76" i="162"/>
  <c r="E76" i="162"/>
  <c r="D76" i="162"/>
  <c r="L64" i="162"/>
  <c r="K64" i="162"/>
  <c r="J64" i="162"/>
  <c r="I64" i="162"/>
  <c r="H64" i="162"/>
  <c r="G64" i="162"/>
  <c r="F64" i="162"/>
  <c r="E64" i="162"/>
  <c r="D64" i="162"/>
  <c r="L55" i="162"/>
  <c r="K55" i="162"/>
  <c r="J55" i="162"/>
  <c r="I55" i="162"/>
  <c r="G55" i="162"/>
  <c r="F55" i="162"/>
  <c r="E55" i="162"/>
  <c r="D55" i="162"/>
  <c r="L49" i="162"/>
  <c r="K49" i="162"/>
  <c r="J49" i="162"/>
  <c r="I49" i="162"/>
  <c r="H49" i="162"/>
  <c r="G49" i="162"/>
  <c r="F49" i="162"/>
  <c r="E49" i="162"/>
  <c r="D49" i="162"/>
  <c r="L45" i="162"/>
  <c r="K45" i="162"/>
  <c r="J45" i="162"/>
  <c r="I45" i="162"/>
  <c r="H45" i="162"/>
  <c r="G45" i="162"/>
  <c r="F45" i="162"/>
  <c r="E45" i="162"/>
  <c r="D45" i="162"/>
  <c r="L41" i="162"/>
  <c r="K41" i="162"/>
  <c r="J41" i="162"/>
  <c r="I41" i="162"/>
  <c r="H41" i="162"/>
  <c r="G41" i="162"/>
  <c r="F41" i="162"/>
  <c r="E41" i="162"/>
  <c r="D41" i="162"/>
  <c r="L37" i="162"/>
  <c r="K37" i="162"/>
  <c r="J37" i="162"/>
  <c r="I37" i="162"/>
  <c r="H37" i="162"/>
  <c r="G37" i="162"/>
  <c r="F37" i="162"/>
  <c r="E37" i="162"/>
  <c r="D37" i="162"/>
  <c r="L32" i="162"/>
  <c r="K32" i="162"/>
  <c r="J32" i="162"/>
  <c r="I32" i="162"/>
  <c r="H32" i="162"/>
  <c r="G32" i="162"/>
  <c r="F32" i="162"/>
  <c r="E32" i="162"/>
  <c r="D32" i="162"/>
  <c r="L27" i="162"/>
  <c r="K27" i="162"/>
  <c r="J27" i="162"/>
  <c r="I27" i="162"/>
  <c r="H27" i="162"/>
  <c r="G27" i="162"/>
  <c r="F27" i="162"/>
  <c r="E27" i="162"/>
  <c r="D27" i="162"/>
  <c r="L22" i="162"/>
  <c r="K22" i="162"/>
  <c r="J22" i="162"/>
  <c r="I22" i="162"/>
  <c r="H22" i="162"/>
  <c r="G22" i="162"/>
  <c r="F22" i="162"/>
  <c r="E22" i="162"/>
  <c r="D22" i="162"/>
  <c r="N32" i="161"/>
  <c r="M32" i="161"/>
  <c r="L32" i="161"/>
  <c r="K32" i="161"/>
  <c r="J32" i="161"/>
  <c r="I32" i="161"/>
  <c r="H32" i="161"/>
  <c r="G32" i="161"/>
  <c r="F32" i="161"/>
  <c r="M77" i="160"/>
  <c r="L77" i="160"/>
  <c r="K77" i="160"/>
  <c r="J77" i="160"/>
  <c r="I77" i="160"/>
  <c r="H77" i="160"/>
  <c r="G77" i="160"/>
  <c r="F77" i="160"/>
  <c r="E77" i="160"/>
  <c r="M65" i="160"/>
  <c r="L65" i="160"/>
  <c r="K65" i="160"/>
  <c r="J65" i="160"/>
  <c r="I65" i="160"/>
  <c r="H65" i="160"/>
  <c r="G65" i="160"/>
  <c r="F65" i="160"/>
  <c r="E65" i="160"/>
  <c r="M61" i="160"/>
  <c r="L61" i="160"/>
  <c r="K61" i="160"/>
  <c r="J61" i="160"/>
  <c r="I61" i="160"/>
  <c r="H61" i="160"/>
  <c r="G61" i="160"/>
  <c r="F61" i="160"/>
  <c r="E61" i="160"/>
  <c r="M54" i="160"/>
  <c r="L54" i="160"/>
  <c r="K54" i="160"/>
  <c r="J54" i="160"/>
  <c r="I54" i="160"/>
  <c r="H54" i="160"/>
  <c r="G54" i="160"/>
  <c r="F54" i="160"/>
  <c r="E54" i="160"/>
  <c r="M46" i="160"/>
  <c r="L46" i="160"/>
  <c r="K46" i="160"/>
  <c r="J46" i="160"/>
  <c r="I46" i="160"/>
  <c r="H46" i="160"/>
  <c r="G46" i="160"/>
  <c r="F46" i="160"/>
  <c r="E46" i="160"/>
  <c r="M42" i="160"/>
  <c r="L42" i="160"/>
  <c r="K42" i="160"/>
  <c r="J42" i="160"/>
  <c r="I42" i="160"/>
  <c r="H42" i="160"/>
  <c r="G42" i="160"/>
  <c r="F42" i="160"/>
  <c r="E42" i="160"/>
  <c r="M32" i="160"/>
  <c r="L32" i="160"/>
  <c r="K32" i="160"/>
  <c r="J32" i="160"/>
  <c r="I32" i="160"/>
  <c r="H32" i="160"/>
  <c r="G32" i="160"/>
  <c r="F32" i="160"/>
  <c r="E32" i="160"/>
  <c r="E28" i="160"/>
  <c r="M24" i="160"/>
  <c r="L24" i="160"/>
  <c r="K24" i="160"/>
  <c r="J24" i="160"/>
  <c r="I24" i="160"/>
  <c r="H24" i="160"/>
  <c r="G24" i="160"/>
  <c r="F24" i="160"/>
  <c r="E24" i="160"/>
  <c r="M19" i="160"/>
  <c r="L19" i="160"/>
  <c r="K19" i="160"/>
  <c r="J19" i="160"/>
  <c r="I19" i="160"/>
  <c r="H19" i="160"/>
  <c r="G19" i="160"/>
  <c r="F19" i="160"/>
  <c r="E19" i="160"/>
  <c r="L191" i="159"/>
  <c r="K191" i="159"/>
  <c r="J191" i="159"/>
  <c r="I191" i="159"/>
  <c r="H191" i="159"/>
  <c r="G191" i="159"/>
  <c r="F191" i="159"/>
  <c r="E191" i="159"/>
  <c r="D191" i="159"/>
  <c r="L172" i="159"/>
  <c r="K172" i="159"/>
  <c r="J172" i="159"/>
  <c r="I172" i="159"/>
  <c r="H172" i="159"/>
  <c r="G172" i="159"/>
  <c r="F172" i="159"/>
  <c r="E172" i="159"/>
  <c r="D172" i="159"/>
  <c r="L163" i="159"/>
  <c r="K163" i="159"/>
  <c r="J163" i="159"/>
  <c r="I163" i="159"/>
  <c r="H163" i="159"/>
  <c r="G163" i="159"/>
  <c r="F163" i="159"/>
  <c r="E163" i="159"/>
  <c r="D163" i="159"/>
  <c r="L156" i="159"/>
  <c r="K156" i="159"/>
  <c r="J156" i="159"/>
  <c r="I156" i="159"/>
  <c r="H156" i="159"/>
  <c r="G156" i="159"/>
  <c r="F156" i="159"/>
  <c r="E156" i="159"/>
  <c r="D156" i="159"/>
  <c r="L151" i="159"/>
  <c r="K151" i="159"/>
  <c r="J151" i="159"/>
  <c r="I151" i="159"/>
  <c r="H151" i="159"/>
  <c r="G151" i="159"/>
  <c r="F151" i="159"/>
  <c r="E151" i="159"/>
  <c r="D151" i="159"/>
  <c r="L147" i="159"/>
  <c r="K147" i="159"/>
  <c r="J147" i="159"/>
  <c r="I147" i="159"/>
  <c r="H147" i="159"/>
  <c r="G147" i="159"/>
  <c r="F147" i="159"/>
  <c r="E147" i="159"/>
  <c r="D147" i="159"/>
  <c r="L141" i="159"/>
  <c r="K141" i="159"/>
  <c r="J141" i="159"/>
  <c r="I141" i="159"/>
  <c r="H141" i="159"/>
  <c r="G141" i="159"/>
  <c r="F141" i="159"/>
  <c r="E141" i="159"/>
  <c r="D141" i="159"/>
  <c r="L136" i="159"/>
  <c r="K136" i="159"/>
  <c r="J136" i="159"/>
  <c r="I136" i="159"/>
  <c r="H136" i="159"/>
  <c r="G136" i="159"/>
  <c r="F136" i="159"/>
  <c r="E136" i="159"/>
  <c r="D136" i="159"/>
  <c r="L132" i="159"/>
  <c r="K132" i="159"/>
  <c r="J132" i="159"/>
  <c r="I132" i="159"/>
  <c r="H132" i="159"/>
  <c r="G132" i="159"/>
  <c r="F132" i="159"/>
  <c r="E132" i="159"/>
  <c r="D132" i="159"/>
  <c r="L125" i="159"/>
  <c r="K125" i="159"/>
  <c r="J125" i="159"/>
  <c r="I125" i="159"/>
  <c r="H125" i="159"/>
  <c r="G125" i="159"/>
  <c r="F125" i="159"/>
  <c r="E125" i="159"/>
  <c r="D125" i="159"/>
  <c r="L117" i="159"/>
  <c r="K117" i="159"/>
  <c r="J117" i="159"/>
  <c r="I117" i="159"/>
  <c r="H117" i="159"/>
  <c r="G117" i="159"/>
  <c r="F117" i="159"/>
  <c r="E117" i="159"/>
  <c r="D117" i="159"/>
  <c r="L112" i="159"/>
  <c r="K112" i="159"/>
  <c r="J112" i="159"/>
  <c r="I112" i="159"/>
  <c r="H112" i="159"/>
  <c r="G112" i="159"/>
  <c r="F112" i="159"/>
  <c r="E112" i="159"/>
  <c r="D112" i="159"/>
  <c r="L108" i="159"/>
  <c r="K108" i="159"/>
  <c r="J108" i="159"/>
  <c r="I108" i="159"/>
  <c r="H108" i="159"/>
  <c r="G108" i="159"/>
  <c r="F108" i="159"/>
  <c r="E108" i="159"/>
  <c r="D108" i="159"/>
  <c r="L101" i="159"/>
  <c r="K101" i="159"/>
  <c r="J101" i="159"/>
  <c r="I101" i="159"/>
  <c r="H101" i="159"/>
  <c r="G101" i="159"/>
  <c r="F101" i="159"/>
  <c r="D101" i="159"/>
  <c r="L97" i="159"/>
  <c r="K97" i="159"/>
  <c r="J97" i="159"/>
  <c r="I97" i="159"/>
  <c r="H97" i="159"/>
  <c r="G97" i="159"/>
  <c r="F97" i="159"/>
  <c r="E97" i="159"/>
  <c r="D97" i="159"/>
  <c r="L89" i="159"/>
  <c r="K89" i="159"/>
  <c r="J89" i="159"/>
  <c r="I89" i="159"/>
  <c r="H89" i="159"/>
  <c r="G89" i="159"/>
  <c r="F89" i="159"/>
  <c r="E89" i="159"/>
  <c r="D89" i="159"/>
  <c r="L84" i="159"/>
  <c r="K84" i="159"/>
  <c r="J84" i="159"/>
  <c r="I84" i="159"/>
  <c r="H84" i="159"/>
  <c r="G84" i="159"/>
  <c r="F84" i="159"/>
  <c r="E84" i="159"/>
  <c r="D84" i="159"/>
  <c r="L78" i="159"/>
  <c r="K78" i="159"/>
  <c r="J78" i="159"/>
  <c r="I78" i="159"/>
  <c r="H78" i="159"/>
  <c r="G78" i="159"/>
  <c r="F78" i="159"/>
  <c r="E78" i="159"/>
  <c r="D78" i="159"/>
  <c r="L66" i="159"/>
  <c r="K66" i="159"/>
  <c r="J66" i="159"/>
  <c r="I66" i="159"/>
  <c r="H66" i="159"/>
  <c r="G66" i="159"/>
  <c r="F66" i="159"/>
  <c r="E66" i="159"/>
  <c r="D66" i="159"/>
  <c r="L57" i="159"/>
  <c r="K57" i="159"/>
  <c r="J57" i="159"/>
  <c r="I57" i="159"/>
  <c r="G57" i="159"/>
  <c r="F57" i="159"/>
  <c r="E57" i="159"/>
  <c r="D57" i="159"/>
  <c r="L51" i="159"/>
  <c r="K51" i="159"/>
  <c r="J51" i="159"/>
  <c r="I51" i="159"/>
  <c r="H51" i="159"/>
  <c r="G51" i="159"/>
  <c r="F51" i="159"/>
  <c r="E51" i="159"/>
  <c r="D51" i="159"/>
  <c r="L47" i="159"/>
  <c r="K47" i="159"/>
  <c r="J47" i="159"/>
  <c r="I47" i="159"/>
  <c r="H47" i="159"/>
  <c r="G47" i="159"/>
  <c r="F47" i="159"/>
  <c r="E47" i="159"/>
  <c r="D47" i="159"/>
  <c r="L43" i="159"/>
  <c r="K43" i="159"/>
  <c r="J43" i="159"/>
  <c r="I43" i="159"/>
  <c r="H43" i="159"/>
  <c r="G43" i="159"/>
  <c r="F43" i="159"/>
  <c r="E43" i="159"/>
  <c r="D43" i="159"/>
  <c r="L39" i="159"/>
  <c r="K39" i="159"/>
  <c r="J39" i="159"/>
  <c r="I39" i="159"/>
  <c r="H39" i="159"/>
  <c r="G39" i="159"/>
  <c r="F39" i="159"/>
  <c r="E39" i="159"/>
  <c r="D39" i="159"/>
  <c r="L33" i="159"/>
  <c r="K33" i="159"/>
  <c r="J33" i="159"/>
  <c r="I33" i="159"/>
  <c r="H33" i="159"/>
  <c r="G33" i="159"/>
  <c r="F33" i="159"/>
  <c r="E33" i="159"/>
  <c r="D33" i="159"/>
  <c r="L28" i="159"/>
  <c r="K28" i="159"/>
  <c r="J28" i="159"/>
  <c r="I28" i="159"/>
  <c r="H28" i="159"/>
  <c r="G28" i="159"/>
  <c r="F28" i="159"/>
  <c r="E28" i="159"/>
  <c r="D28" i="159"/>
  <c r="L23" i="159"/>
  <c r="K23" i="159"/>
  <c r="J23" i="159"/>
  <c r="I23" i="159"/>
  <c r="H23" i="159"/>
  <c r="G23" i="159"/>
  <c r="F23" i="159"/>
  <c r="E23" i="159"/>
  <c r="D23" i="159"/>
  <c r="N32" i="158"/>
  <c r="M32" i="158"/>
  <c r="L32" i="158"/>
  <c r="K32" i="158"/>
  <c r="J32" i="158"/>
  <c r="I32" i="158"/>
  <c r="H32" i="158"/>
  <c r="G32" i="158"/>
  <c r="F32" i="158"/>
  <c r="M78" i="157"/>
  <c r="L78" i="157"/>
  <c r="K78" i="157"/>
  <c r="J78" i="157"/>
  <c r="I78" i="157"/>
  <c r="H78" i="157"/>
  <c r="G78" i="157"/>
  <c r="F78" i="157"/>
  <c r="E78" i="157"/>
  <c r="M66" i="157"/>
  <c r="L66" i="157"/>
  <c r="K66" i="157"/>
  <c r="J66" i="157"/>
  <c r="I66" i="157"/>
  <c r="H66" i="157"/>
  <c r="G66" i="157"/>
  <c r="F66" i="157"/>
  <c r="E66" i="157"/>
  <c r="M62" i="157"/>
  <c r="L62" i="157"/>
  <c r="K62" i="157"/>
  <c r="J62" i="157"/>
  <c r="I62" i="157"/>
  <c r="H62" i="157"/>
  <c r="G62" i="157"/>
  <c r="F62" i="157"/>
  <c r="E62" i="157"/>
  <c r="M55" i="157"/>
  <c r="L55" i="157"/>
  <c r="K55" i="157"/>
  <c r="J55" i="157"/>
  <c r="I55" i="157"/>
  <c r="H55" i="157"/>
  <c r="G55" i="157"/>
  <c r="F55" i="157"/>
  <c r="E55" i="157"/>
  <c r="M47" i="157"/>
  <c r="L47" i="157"/>
  <c r="K47" i="157"/>
  <c r="J47" i="157"/>
  <c r="I47" i="157"/>
  <c r="H47" i="157"/>
  <c r="G47" i="157"/>
  <c r="F47" i="157"/>
  <c r="E47" i="157"/>
  <c r="M43" i="157"/>
  <c r="L43" i="157"/>
  <c r="K43" i="157"/>
  <c r="J43" i="157"/>
  <c r="I43" i="157"/>
  <c r="H43" i="157"/>
  <c r="G43" i="157"/>
  <c r="F43" i="157"/>
  <c r="E43" i="157"/>
  <c r="M33" i="157"/>
  <c r="L33" i="157"/>
  <c r="K33" i="157"/>
  <c r="J33" i="157"/>
  <c r="I33" i="157"/>
  <c r="H33" i="157"/>
  <c r="G33" i="157"/>
  <c r="F33" i="157"/>
  <c r="E33" i="157"/>
  <c r="E28" i="157"/>
  <c r="M24" i="157"/>
  <c r="L24" i="157"/>
  <c r="K24" i="157"/>
  <c r="J24" i="157"/>
  <c r="I24" i="157"/>
  <c r="H24" i="157"/>
  <c r="G24" i="157"/>
  <c r="F24" i="157"/>
  <c r="E24" i="157"/>
  <c r="M19" i="157"/>
  <c r="L19" i="157"/>
  <c r="K19" i="157"/>
  <c r="J19" i="157"/>
  <c r="I19" i="157"/>
  <c r="H19" i="157"/>
  <c r="G19" i="157"/>
  <c r="F19" i="157"/>
  <c r="E19" i="157"/>
  <c r="L189" i="156"/>
  <c r="K189" i="156"/>
  <c r="J189" i="156"/>
  <c r="I189" i="156"/>
  <c r="H189" i="156"/>
  <c r="G189" i="156"/>
  <c r="F189" i="156"/>
  <c r="E189" i="156"/>
  <c r="D189" i="156"/>
  <c r="L170" i="156"/>
  <c r="K170" i="156"/>
  <c r="J170" i="156"/>
  <c r="I170" i="156"/>
  <c r="H170" i="156"/>
  <c r="G170" i="156"/>
  <c r="F170" i="156"/>
  <c r="E170" i="156"/>
  <c r="D170" i="156"/>
  <c r="L161" i="156"/>
  <c r="K161" i="156"/>
  <c r="J161" i="156"/>
  <c r="I161" i="156"/>
  <c r="H161" i="156"/>
  <c r="G161" i="156"/>
  <c r="F161" i="156"/>
  <c r="E161" i="156"/>
  <c r="D161" i="156"/>
  <c r="L153" i="156"/>
  <c r="K153" i="156"/>
  <c r="J153" i="156"/>
  <c r="I153" i="156"/>
  <c r="H153" i="156"/>
  <c r="G153" i="156"/>
  <c r="F153" i="156"/>
  <c r="E153" i="156"/>
  <c r="D153" i="156"/>
  <c r="L148" i="156"/>
  <c r="K148" i="156"/>
  <c r="J148" i="156"/>
  <c r="I148" i="156"/>
  <c r="H148" i="156"/>
  <c r="G148" i="156"/>
  <c r="F148" i="156"/>
  <c r="E148" i="156"/>
  <c r="D148" i="156"/>
  <c r="L144" i="156"/>
  <c r="K144" i="156"/>
  <c r="J144" i="156"/>
  <c r="I144" i="156"/>
  <c r="H144" i="156"/>
  <c r="G144" i="156"/>
  <c r="F144" i="156"/>
  <c r="E144" i="156"/>
  <c r="D144" i="156"/>
  <c r="L138" i="156"/>
  <c r="K138" i="156"/>
  <c r="J138" i="156"/>
  <c r="I138" i="156"/>
  <c r="H138" i="156"/>
  <c r="G138" i="156"/>
  <c r="F138" i="156"/>
  <c r="E138" i="156"/>
  <c r="D138" i="156"/>
  <c r="L133" i="156"/>
  <c r="K133" i="156"/>
  <c r="J133" i="156"/>
  <c r="I133" i="156"/>
  <c r="H133" i="156"/>
  <c r="G133" i="156"/>
  <c r="F133" i="156"/>
  <c r="E133" i="156"/>
  <c r="D133" i="156"/>
  <c r="L129" i="156"/>
  <c r="K129" i="156"/>
  <c r="J129" i="156"/>
  <c r="I129" i="156"/>
  <c r="H129" i="156"/>
  <c r="G129" i="156"/>
  <c r="F129" i="156"/>
  <c r="E129" i="156"/>
  <c r="D129" i="156"/>
  <c r="L122" i="156"/>
  <c r="K122" i="156"/>
  <c r="J122" i="156"/>
  <c r="I122" i="156"/>
  <c r="H122" i="156"/>
  <c r="G122" i="156"/>
  <c r="F122" i="156"/>
  <c r="E122" i="156"/>
  <c r="D122" i="156"/>
  <c r="L114" i="156"/>
  <c r="K114" i="156"/>
  <c r="J114" i="156"/>
  <c r="I114" i="156"/>
  <c r="H114" i="156"/>
  <c r="G114" i="156"/>
  <c r="F114" i="156"/>
  <c r="E114" i="156"/>
  <c r="D114" i="156"/>
  <c r="L109" i="156"/>
  <c r="K109" i="156"/>
  <c r="J109" i="156"/>
  <c r="I109" i="156"/>
  <c r="H109" i="156"/>
  <c r="G109" i="156"/>
  <c r="F109" i="156"/>
  <c r="E109" i="156"/>
  <c r="D109" i="156"/>
  <c r="L105" i="156"/>
  <c r="K105" i="156"/>
  <c r="J105" i="156"/>
  <c r="I105" i="156"/>
  <c r="H105" i="156"/>
  <c r="G105" i="156"/>
  <c r="F105" i="156"/>
  <c r="E105" i="156"/>
  <c r="D105" i="156"/>
  <c r="L97" i="156"/>
  <c r="K97" i="156"/>
  <c r="J97" i="156"/>
  <c r="I97" i="156"/>
  <c r="H97" i="156"/>
  <c r="G97" i="156"/>
  <c r="F97" i="156"/>
  <c r="D97" i="156"/>
  <c r="L93" i="156"/>
  <c r="K93" i="156"/>
  <c r="J93" i="156"/>
  <c r="I93" i="156"/>
  <c r="H93" i="156"/>
  <c r="G93" i="156"/>
  <c r="F93" i="156"/>
  <c r="E93" i="156"/>
  <c r="D93" i="156"/>
  <c r="L85" i="156"/>
  <c r="K85" i="156"/>
  <c r="J85" i="156"/>
  <c r="I85" i="156"/>
  <c r="H85" i="156"/>
  <c r="G85" i="156"/>
  <c r="F85" i="156"/>
  <c r="E85" i="156"/>
  <c r="D85" i="156"/>
  <c r="L80" i="156"/>
  <c r="K80" i="156"/>
  <c r="J80" i="156"/>
  <c r="I80" i="156"/>
  <c r="H80" i="156"/>
  <c r="G80" i="156"/>
  <c r="F80" i="156"/>
  <c r="E80" i="156"/>
  <c r="D80" i="156"/>
  <c r="L74" i="156"/>
  <c r="K74" i="156"/>
  <c r="J74" i="156"/>
  <c r="I74" i="156"/>
  <c r="H74" i="156"/>
  <c r="G74" i="156"/>
  <c r="F74" i="156"/>
  <c r="E74" i="156"/>
  <c r="D74" i="156"/>
  <c r="L62" i="156"/>
  <c r="K62" i="156"/>
  <c r="J62" i="156"/>
  <c r="I62" i="156"/>
  <c r="H62" i="156"/>
  <c r="G62" i="156"/>
  <c r="F62" i="156"/>
  <c r="E62" i="156"/>
  <c r="D62" i="156"/>
  <c r="L53" i="156"/>
  <c r="K53" i="156"/>
  <c r="J53" i="156"/>
  <c r="I53" i="156"/>
  <c r="G53" i="156"/>
  <c r="F53" i="156"/>
  <c r="E53" i="156"/>
  <c r="D53" i="156"/>
  <c r="L47" i="156"/>
  <c r="K47" i="156"/>
  <c r="J47" i="156"/>
  <c r="I47" i="156"/>
  <c r="H47" i="156"/>
  <c r="G47" i="156"/>
  <c r="F47" i="156"/>
  <c r="E47" i="156"/>
  <c r="D47" i="156"/>
  <c r="L43" i="156"/>
  <c r="K43" i="156"/>
  <c r="J43" i="156"/>
  <c r="I43" i="156"/>
  <c r="H43" i="156"/>
  <c r="G43" i="156"/>
  <c r="F43" i="156"/>
  <c r="E43" i="156"/>
  <c r="D43" i="156"/>
  <c r="L39" i="156"/>
  <c r="K39" i="156"/>
  <c r="J39" i="156"/>
  <c r="I39" i="156"/>
  <c r="H39" i="156"/>
  <c r="G39" i="156"/>
  <c r="F39" i="156"/>
  <c r="E39" i="156"/>
  <c r="D39" i="156"/>
  <c r="L33" i="156"/>
  <c r="K33" i="156"/>
  <c r="J33" i="156"/>
  <c r="I33" i="156"/>
  <c r="H33" i="156"/>
  <c r="G33" i="156"/>
  <c r="F33" i="156"/>
  <c r="E33" i="156"/>
  <c r="D33" i="156"/>
  <c r="L28" i="156"/>
  <c r="K28" i="156"/>
  <c r="J28" i="156"/>
  <c r="I28" i="156"/>
  <c r="H28" i="156"/>
  <c r="G28" i="156"/>
  <c r="F28" i="156"/>
  <c r="E28" i="156"/>
  <c r="D28" i="156"/>
  <c r="L23" i="156"/>
  <c r="K23" i="156"/>
  <c r="J23" i="156"/>
  <c r="I23" i="156"/>
  <c r="H23" i="156"/>
  <c r="G23" i="156"/>
  <c r="F23" i="156"/>
  <c r="E23" i="156"/>
  <c r="D23" i="156"/>
  <c r="L21" i="155"/>
  <c r="K21" i="155"/>
  <c r="J21" i="155"/>
  <c r="I21" i="155"/>
  <c r="H21" i="155"/>
  <c r="G21" i="155"/>
  <c r="F21" i="155"/>
  <c r="E21" i="155"/>
  <c r="D21" i="155"/>
  <c r="L17" i="155"/>
  <c r="K17" i="155"/>
  <c r="J17" i="155"/>
  <c r="I17" i="155"/>
  <c r="H17" i="155"/>
  <c r="G17" i="155"/>
  <c r="F17" i="155"/>
  <c r="E17" i="155"/>
  <c r="D17" i="155"/>
  <c r="N32" i="154"/>
  <c r="M32" i="154"/>
  <c r="L32" i="154"/>
  <c r="K32" i="154"/>
  <c r="J32" i="154"/>
  <c r="I32" i="154"/>
  <c r="H32" i="154"/>
  <c r="G32" i="154"/>
  <c r="F32" i="154"/>
  <c r="M78" i="153"/>
  <c r="L78" i="153"/>
  <c r="K78" i="153"/>
  <c r="J78" i="153"/>
  <c r="I78" i="153"/>
  <c r="H78" i="153"/>
  <c r="G78" i="153"/>
  <c r="F78" i="153"/>
  <c r="E78" i="153"/>
  <c r="M66" i="153"/>
  <c r="L66" i="153"/>
  <c r="K66" i="153"/>
  <c r="J66" i="153"/>
  <c r="I66" i="153"/>
  <c r="H66" i="153"/>
  <c r="G66" i="153"/>
  <c r="F66" i="153"/>
  <c r="E66" i="153"/>
  <c r="M62" i="153"/>
  <c r="L62" i="153"/>
  <c r="K62" i="153"/>
  <c r="J62" i="153"/>
  <c r="I62" i="153"/>
  <c r="H62" i="153"/>
  <c r="G62" i="153"/>
  <c r="F62" i="153"/>
  <c r="E62" i="153"/>
  <c r="M55" i="153"/>
  <c r="L55" i="153"/>
  <c r="K55" i="153"/>
  <c r="J55" i="153"/>
  <c r="I55" i="153"/>
  <c r="H55" i="153"/>
  <c r="G55" i="153"/>
  <c r="F55" i="153"/>
  <c r="E55" i="153"/>
  <c r="M47" i="153"/>
  <c r="L47" i="153"/>
  <c r="K47" i="153"/>
  <c r="J47" i="153"/>
  <c r="I47" i="153"/>
  <c r="H47" i="153"/>
  <c r="G47" i="153"/>
  <c r="F47" i="153"/>
  <c r="E47" i="153"/>
  <c r="M43" i="153"/>
  <c r="L43" i="153"/>
  <c r="K43" i="153"/>
  <c r="J43" i="153"/>
  <c r="I43" i="153"/>
  <c r="H43" i="153"/>
  <c r="G43" i="153"/>
  <c r="F43" i="153"/>
  <c r="E43" i="153"/>
  <c r="M33" i="153"/>
  <c r="L33" i="153"/>
  <c r="K33" i="153"/>
  <c r="J33" i="153"/>
  <c r="I33" i="153"/>
  <c r="H33" i="153"/>
  <c r="G33" i="153"/>
  <c r="F33" i="153"/>
  <c r="E33" i="153"/>
  <c r="E28" i="153"/>
  <c r="M24" i="153"/>
  <c r="L24" i="153"/>
  <c r="K24" i="153"/>
  <c r="J24" i="153"/>
  <c r="I24" i="153"/>
  <c r="H24" i="153"/>
  <c r="G24" i="153"/>
  <c r="F24" i="153"/>
  <c r="E24" i="153"/>
  <c r="M19" i="153"/>
  <c r="L19" i="153"/>
  <c r="K19" i="153"/>
  <c r="J19" i="153"/>
  <c r="I19" i="153"/>
  <c r="H19" i="153"/>
  <c r="G19" i="153"/>
  <c r="F19" i="153"/>
  <c r="E19" i="153"/>
  <c r="L185" i="152"/>
  <c r="K185" i="152"/>
  <c r="J185" i="152"/>
  <c r="I185" i="152"/>
  <c r="H185" i="152"/>
  <c r="G185" i="152"/>
  <c r="F185" i="152"/>
  <c r="E185" i="152"/>
  <c r="D185" i="152"/>
  <c r="L166" i="152"/>
  <c r="K166" i="152"/>
  <c r="J166" i="152"/>
  <c r="I166" i="152"/>
  <c r="H166" i="152"/>
  <c r="G166" i="152"/>
  <c r="F166" i="152"/>
  <c r="E166" i="152"/>
  <c r="D166" i="152"/>
  <c r="L157" i="152"/>
  <c r="K157" i="152"/>
  <c r="J157" i="152"/>
  <c r="I157" i="152"/>
  <c r="H157" i="152"/>
  <c r="G157" i="152"/>
  <c r="F157" i="152"/>
  <c r="E157" i="152"/>
  <c r="D157" i="152"/>
  <c r="L149" i="152"/>
  <c r="K149" i="152"/>
  <c r="J149" i="152"/>
  <c r="I149" i="152"/>
  <c r="H149" i="152"/>
  <c r="G149" i="152"/>
  <c r="F149" i="152"/>
  <c r="E149" i="152"/>
  <c r="D149" i="152"/>
  <c r="L144" i="152"/>
  <c r="K144" i="152"/>
  <c r="J144" i="152"/>
  <c r="I144" i="152"/>
  <c r="H144" i="152"/>
  <c r="G144" i="152"/>
  <c r="F144" i="152"/>
  <c r="E144" i="152"/>
  <c r="D144" i="152"/>
  <c r="L140" i="152"/>
  <c r="K140" i="152"/>
  <c r="J140" i="152"/>
  <c r="I140" i="152"/>
  <c r="H140" i="152"/>
  <c r="G140" i="152"/>
  <c r="F140" i="152"/>
  <c r="E140" i="152"/>
  <c r="D140" i="152"/>
  <c r="L134" i="152"/>
  <c r="K134" i="152"/>
  <c r="J134" i="152"/>
  <c r="I134" i="152"/>
  <c r="H134" i="152"/>
  <c r="G134" i="152"/>
  <c r="F134" i="152"/>
  <c r="E134" i="152"/>
  <c r="D134" i="152"/>
  <c r="L129" i="152"/>
  <c r="K129" i="152"/>
  <c r="J129" i="152"/>
  <c r="I129" i="152"/>
  <c r="H129" i="152"/>
  <c r="G129" i="152"/>
  <c r="F129" i="152"/>
  <c r="E129" i="152"/>
  <c r="D129" i="152"/>
  <c r="L123" i="152"/>
  <c r="K123" i="152"/>
  <c r="J123" i="152"/>
  <c r="I123" i="152"/>
  <c r="H123" i="152"/>
  <c r="G123" i="152"/>
  <c r="F123" i="152"/>
  <c r="E123" i="152"/>
  <c r="D123" i="152"/>
  <c r="L115" i="152"/>
  <c r="K115" i="152"/>
  <c r="J115" i="152"/>
  <c r="I115" i="152"/>
  <c r="H115" i="152"/>
  <c r="G115" i="152"/>
  <c r="F115" i="152"/>
  <c r="E115" i="152"/>
  <c r="D115" i="152"/>
  <c r="L110" i="152"/>
  <c r="K110" i="152"/>
  <c r="J110" i="152"/>
  <c r="I110" i="152"/>
  <c r="H110" i="152"/>
  <c r="G110" i="152"/>
  <c r="F110" i="152"/>
  <c r="E110" i="152"/>
  <c r="D110" i="152"/>
  <c r="L106" i="152"/>
  <c r="K106" i="152"/>
  <c r="J106" i="152"/>
  <c r="I106" i="152"/>
  <c r="H106" i="152"/>
  <c r="G106" i="152"/>
  <c r="F106" i="152"/>
  <c r="E106" i="152"/>
  <c r="D106" i="152"/>
  <c r="L98" i="152"/>
  <c r="K98" i="152"/>
  <c r="J98" i="152"/>
  <c r="I98" i="152"/>
  <c r="H98" i="152"/>
  <c r="G98" i="152"/>
  <c r="F98" i="152"/>
  <c r="D98" i="152"/>
  <c r="L94" i="152"/>
  <c r="K94" i="152"/>
  <c r="J94" i="152"/>
  <c r="I94" i="152"/>
  <c r="H94" i="152"/>
  <c r="G94" i="152"/>
  <c r="F94" i="152"/>
  <c r="E94" i="152"/>
  <c r="D94" i="152"/>
  <c r="L87" i="152"/>
  <c r="K87" i="152"/>
  <c r="J87" i="152"/>
  <c r="I87" i="152"/>
  <c r="H87" i="152"/>
  <c r="G87" i="152"/>
  <c r="F87" i="152"/>
  <c r="E87" i="152"/>
  <c r="D87" i="152"/>
  <c r="L82" i="152"/>
  <c r="K82" i="152"/>
  <c r="J82" i="152"/>
  <c r="I82" i="152"/>
  <c r="H82" i="152"/>
  <c r="G82" i="152"/>
  <c r="F82" i="152"/>
  <c r="E82" i="152"/>
  <c r="D82" i="152"/>
  <c r="L76" i="152"/>
  <c r="K76" i="152"/>
  <c r="J76" i="152"/>
  <c r="I76" i="152"/>
  <c r="H76" i="152"/>
  <c r="G76" i="152"/>
  <c r="F76" i="152"/>
  <c r="E76" i="152"/>
  <c r="D76" i="152"/>
  <c r="L64" i="152"/>
  <c r="K64" i="152"/>
  <c r="J64" i="152"/>
  <c r="I64" i="152"/>
  <c r="H64" i="152"/>
  <c r="E64" i="152"/>
  <c r="L54" i="152"/>
  <c r="K54" i="152"/>
  <c r="J54" i="152"/>
  <c r="I54" i="152"/>
  <c r="G54" i="152"/>
  <c r="F54" i="152"/>
  <c r="E54" i="152"/>
  <c r="D54" i="152"/>
  <c r="L48" i="152"/>
  <c r="K48" i="152"/>
  <c r="J48" i="152"/>
  <c r="I48" i="152"/>
  <c r="H48" i="152"/>
  <c r="G48" i="152"/>
  <c r="F48" i="152"/>
  <c r="E48" i="152"/>
  <c r="D48" i="152"/>
  <c r="L43" i="152"/>
  <c r="K43" i="152"/>
  <c r="J43" i="152"/>
  <c r="I43" i="152"/>
  <c r="H43" i="152"/>
  <c r="G43" i="152"/>
  <c r="F43" i="152"/>
  <c r="E43" i="152"/>
  <c r="D43" i="152"/>
  <c r="L39" i="152"/>
  <c r="K39" i="152"/>
  <c r="J39" i="152"/>
  <c r="I39" i="152"/>
  <c r="H39" i="152"/>
  <c r="G39" i="152"/>
  <c r="F39" i="152"/>
  <c r="E39" i="152"/>
  <c r="D39" i="152"/>
  <c r="L34" i="152"/>
  <c r="K34" i="152"/>
  <c r="J34" i="152"/>
  <c r="I34" i="152"/>
  <c r="H34" i="152"/>
  <c r="G34" i="152"/>
  <c r="F34" i="152"/>
  <c r="E34" i="152"/>
  <c r="D34" i="152"/>
  <c r="L29" i="152"/>
  <c r="K29" i="152"/>
  <c r="J29" i="152"/>
  <c r="I29" i="152"/>
  <c r="H29" i="152"/>
  <c r="G29" i="152"/>
  <c r="F29" i="152"/>
  <c r="E29" i="152"/>
  <c r="D29" i="152"/>
  <c r="L24" i="152"/>
  <c r="K24" i="152"/>
  <c r="J24" i="152"/>
  <c r="I24" i="152"/>
  <c r="H24" i="152"/>
  <c r="G24" i="152"/>
  <c r="F24" i="152"/>
  <c r="E24" i="152"/>
  <c r="D24" i="152"/>
  <c r="M21" i="151"/>
  <c r="L21" i="151"/>
  <c r="K21" i="151"/>
  <c r="J21" i="151"/>
  <c r="I21" i="151"/>
  <c r="H21" i="151"/>
  <c r="G21" i="151"/>
  <c r="F21" i="151"/>
  <c r="E21" i="151"/>
  <c r="M17" i="151"/>
  <c r="L17" i="151"/>
  <c r="K17" i="151"/>
  <c r="J17" i="151"/>
  <c r="I17" i="151"/>
  <c r="H17" i="151"/>
  <c r="G17" i="151"/>
  <c r="F17" i="151"/>
  <c r="E17" i="151"/>
  <c r="J18" i="150"/>
  <c r="F16" i="150"/>
  <c r="E16" i="150"/>
  <c r="D16" i="150"/>
  <c r="N32" i="149"/>
  <c r="M32" i="149"/>
  <c r="L32" i="149"/>
  <c r="K32" i="149"/>
  <c r="J32" i="149"/>
  <c r="I32" i="149"/>
  <c r="H32" i="149"/>
  <c r="G32" i="149"/>
  <c r="F32" i="149"/>
  <c r="M74" i="148"/>
  <c r="L74" i="148"/>
  <c r="K74" i="148"/>
  <c r="J74" i="148"/>
  <c r="I74" i="148"/>
  <c r="H74" i="148"/>
  <c r="G74" i="148"/>
  <c r="F74" i="148"/>
  <c r="E74" i="148"/>
  <c r="M62" i="148"/>
  <c r="L62" i="148"/>
  <c r="K62" i="148"/>
  <c r="J62" i="148"/>
  <c r="I62" i="148"/>
  <c r="H62" i="148"/>
  <c r="G62" i="148"/>
  <c r="F62" i="148"/>
  <c r="E62" i="148"/>
  <c r="M58" i="148"/>
  <c r="L58" i="148"/>
  <c r="K58" i="148"/>
  <c r="J58" i="148"/>
  <c r="I58" i="148"/>
  <c r="H58" i="148"/>
  <c r="G58" i="148"/>
  <c r="F58" i="148"/>
  <c r="E58" i="148"/>
  <c r="M51" i="148"/>
  <c r="L51" i="148"/>
  <c r="K51" i="148"/>
  <c r="J51" i="148"/>
  <c r="I51" i="148"/>
  <c r="H51" i="148"/>
  <c r="G51" i="148"/>
  <c r="F51" i="148"/>
  <c r="E51" i="148"/>
  <c r="M43" i="148"/>
  <c r="L43" i="148"/>
  <c r="K43" i="148"/>
  <c r="J43" i="148"/>
  <c r="I43" i="148"/>
  <c r="H43" i="148"/>
  <c r="G43" i="148"/>
  <c r="F43" i="148"/>
  <c r="E43" i="148"/>
  <c r="M39" i="148"/>
  <c r="L39" i="148"/>
  <c r="K39" i="148"/>
  <c r="J39" i="148"/>
  <c r="I39" i="148"/>
  <c r="H39" i="148"/>
  <c r="G39" i="148"/>
  <c r="F39" i="148"/>
  <c r="E39" i="148"/>
  <c r="M29" i="148"/>
  <c r="L29" i="148"/>
  <c r="K29" i="148"/>
  <c r="J29" i="148"/>
  <c r="I29" i="148"/>
  <c r="H29" i="148"/>
  <c r="G29" i="148"/>
  <c r="F29" i="148"/>
  <c r="E29" i="148"/>
  <c r="M24" i="148"/>
  <c r="L24" i="148"/>
  <c r="K24" i="148"/>
  <c r="J24" i="148"/>
  <c r="I24" i="148"/>
  <c r="H24" i="148"/>
  <c r="G24" i="148"/>
  <c r="F24" i="148"/>
  <c r="E24" i="148"/>
  <c r="M19" i="148"/>
  <c r="L19" i="148"/>
  <c r="K19" i="148"/>
  <c r="J19" i="148"/>
  <c r="I19" i="148"/>
  <c r="H19" i="148"/>
  <c r="G19" i="148"/>
  <c r="F19" i="148"/>
  <c r="E19" i="148"/>
  <c r="L185" i="147"/>
  <c r="K185" i="147"/>
  <c r="J185" i="147"/>
  <c r="I185" i="147"/>
  <c r="H185" i="147"/>
  <c r="G185" i="147"/>
  <c r="F185" i="147"/>
  <c r="E185" i="147"/>
  <c r="D185" i="147"/>
  <c r="L166" i="147"/>
  <c r="K166" i="147"/>
  <c r="J166" i="147"/>
  <c r="I166" i="147"/>
  <c r="H166" i="147"/>
  <c r="G166" i="147"/>
  <c r="F166" i="147"/>
  <c r="E166" i="147"/>
  <c r="D166" i="147"/>
  <c r="L157" i="147"/>
  <c r="K157" i="147"/>
  <c r="J157" i="147"/>
  <c r="I157" i="147"/>
  <c r="H157" i="147"/>
  <c r="G157" i="147"/>
  <c r="F157" i="147"/>
  <c r="E157" i="147"/>
  <c r="D157" i="147"/>
  <c r="L149" i="147"/>
  <c r="K149" i="147"/>
  <c r="J149" i="147"/>
  <c r="I149" i="147"/>
  <c r="H149" i="147"/>
  <c r="G149" i="147"/>
  <c r="F149" i="147"/>
  <c r="E149" i="147"/>
  <c r="D149" i="147"/>
  <c r="L144" i="147"/>
  <c r="K144" i="147"/>
  <c r="J144" i="147"/>
  <c r="I144" i="147"/>
  <c r="H144" i="147"/>
  <c r="G144" i="147"/>
  <c r="F144" i="147"/>
  <c r="E144" i="147"/>
  <c r="D144" i="147"/>
  <c r="L140" i="147"/>
  <c r="K140" i="147"/>
  <c r="J140" i="147"/>
  <c r="I140" i="147"/>
  <c r="H140" i="147"/>
  <c r="G140" i="147"/>
  <c r="F140" i="147"/>
  <c r="E140" i="147"/>
  <c r="D140" i="147"/>
  <c r="L134" i="147"/>
  <c r="K134" i="147"/>
  <c r="J134" i="147"/>
  <c r="I134" i="147"/>
  <c r="H134" i="147"/>
  <c r="G134" i="147"/>
  <c r="F134" i="147"/>
  <c r="E134" i="147"/>
  <c r="D134" i="147"/>
  <c r="L129" i="147"/>
  <c r="K129" i="147"/>
  <c r="J129" i="147"/>
  <c r="I129" i="147"/>
  <c r="H129" i="147"/>
  <c r="G129" i="147"/>
  <c r="F129" i="147"/>
  <c r="E129" i="147"/>
  <c r="D129" i="147"/>
  <c r="L123" i="147"/>
  <c r="K123" i="147"/>
  <c r="J123" i="147"/>
  <c r="I123" i="147"/>
  <c r="H123" i="147"/>
  <c r="G123" i="147"/>
  <c r="F123" i="147"/>
  <c r="E123" i="147"/>
  <c r="D123" i="147"/>
  <c r="L115" i="147"/>
  <c r="K115" i="147"/>
  <c r="J115" i="147"/>
  <c r="I115" i="147"/>
  <c r="H115" i="147"/>
  <c r="G115" i="147"/>
  <c r="F115" i="147"/>
  <c r="E115" i="147"/>
  <c r="D115" i="147"/>
  <c r="L110" i="147"/>
  <c r="K110" i="147"/>
  <c r="J110" i="147"/>
  <c r="I110" i="147"/>
  <c r="H110" i="147"/>
  <c r="G110" i="147"/>
  <c r="F110" i="147"/>
  <c r="E110" i="147"/>
  <c r="D110" i="147"/>
  <c r="L106" i="147"/>
  <c r="K106" i="147"/>
  <c r="J106" i="147"/>
  <c r="I106" i="147"/>
  <c r="H106" i="147"/>
  <c r="G106" i="147"/>
  <c r="F106" i="147"/>
  <c r="E106" i="147"/>
  <c r="D106" i="147"/>
  <c r="L98" i="147"/>
  <c r="K98" i="147"/>
  <c r="J98" i="147"/>
  <c r="I98" i="147"/>
  <c r="H98" i="147"/>
  <c r="G98" i="147"/>
  <c r="F98" i="147"/>
  <c r="D98" i="147"/>
  <c r="L94" i="147"/>
  <c r="K94" i="147"/>
  <c r="J94" i="147"/>
  <c r="I94" i="147"/>
  <c r="H94" i="147"/>
  <c r="G94" i="147"/>
  <c r="F94" i="147"/>
  <c r="E94" i="147"/>
  <c r="D94" i="147"/>
  <c r="L87" i="147"/>
  <c r="K87" i="147"/>
  <c r="J87" i="147"/>
  <c r="I87" i="147"/>
  <c r="H87" i="147"/>
  <c r="G87" i="147"/>
  <c r="F87" i="147"/>
  <c r="E87" i="147"/>
  <c r="D87" i="147"/>
  <c r="L82" i="147"/>
  <c r="K82" i="147"/>
  <c r="J82" i="147"/>
  <c r="I82" i="147"/>
  <c r="H82" i="147"/>
  <c r="G82" i="147"/>
  <c r="F82" i="147"/>
  <c r="E82" i="147"/>
  <c r="D82" i="147"/>
  <c r="L76" i="147"/>
  <c r="K76" i="147"/>
  <c r="J76" i="147"/>
  <c r="I76" i="147"/>
  <c r="H76" i="147"/>
  <c r="G76" i="147"/>
  <c r="F76" i="147"/>
  <c r="E76" i="147"/>
  <c r="D76" i="147"/>
  <c r="L64" i="147"/>
  <c r="K64" i="147"/>
  <c r="J64" i="147"/>
  <c r="I64" i="147"/>
  <c r="H64" i="147"/>
  <c r="E64" i="147"/>
  <c r="L54" i="147"/>
  <c r="K54" i="147"/>
  <c r="J54" i="147"/>
  <c r="I54" i="147"/>
  <c r="G54" i="147"/>
  <c r="F54" i="147"/>
  <c r="E54" i="147"/>
  <c r="D54" i="147"/>
  <c r="L48" i="147"/>
  <c r="K48" i="147"/>
  <c r="J48" i="147"/>
  <c r="I48" i="147"/>
  <c r="H48" i="147"/>
  <c r="G48" i="147"/>
  <c r="F48" i="147"/>
  <c r="E48" i="147"/>
  <c r="D48" i="147"/>
  <c r="L43" i="147"/>
  <c r="K43" i="147"/>
  <c r="J43" i="147"/>
  <c r="I43" i="147"/>
  <c r="H43" i="147"/>
  <c r="G43" i="147"/>
  <c r="F43" i="147"/>
  <c r="E43" i="147"/>
  <c r="D43" i="147"/>
  <c r="L39" i="147"/>
  <c r="K39" i="147"/>
  <c r="J39" i="147"/>
  <c r="I39" i="147"/>
  <c r="H39" i="147"/>
  <c r="G39" i="147"/>
  <c r="F39" i="147"/>
  <c r="E39" i="147"/>
  <c r="D39" i="147"/>
  <c r="L34" i="147"/>
  <c r="K34" i="147"/>
  <c r="J34" i="147"/>
  <c r="I34" i="147"/>
  <c r="H34" i="147"/>
  <c r="G34" i="147"/>
  <c r="F34" i="147"/>
  <c r="E34" i="147"/>
  <c r="D34" i="147"/>
  <c r="L29" i="147"/>
  <c r="K29" i="147"/>
  <c r="J29" i="147"/>
  <c r="I29" i="147"/>
  <c r="H29" i="147"/>
  <c r="G29" i="147"/>
  <c r="F29" i="147"/>
  <c r="E29" i="147"/>
  <c r="D29" i="147"/>
  <c r="L24" i="147"/>
  <c r="K24" i="147"/>
  <c r="J24" i="147"/>
  <c r="I24" i="147"/>
  <c r="H24" i="147"/>
  <c r="G24" i="147"/>
  <c r="F24" i="147"/>
  <c r="E24" i="147"/>
  <c r="D24" i="147"/>
  <c r="F26" i="146"/>
  <c r="K24" i="146"/>
  <c r="M21" i="146"/>
  <c r="L21" i="146"/>
  <c r="K21" i="146"/>
  <c r="J21" i="146"/>
  <c r="I21" i="146"/>
  <c r="H21" i="146"/>
  <c r="G21" i="146"/>
  <c r="F21" i="146"/>
  <c r="E21" i="146"/>
  <c r="M17" i="146"/>
  <c r="L17" i="146"/>
  <c r="K17" i="146"/>
  <c r="J17" i="146"/>
  <c r="I17" i="146"/>
  <c r="H17" i="146"/>
  <c r="G17" i="146"/>
  <c r="F17" i="146"/>
  <c r="E17" i="146"/>
  <c r="J18" i="145"/>
  <c r="F16" i="145"/>
  <c r="E16" i="145"/>
  <c r="D16" i="145"/>
  <c r="N32" i="144"/>
  <c r="M32" i="144"/>
  <c r="L32" i="144"/>
  <c r="K32" i="144"/>
  <c r="J32" i="144"/>
  <c r="I32" i="144"/>
  <c r="H32" i="144"/>
  <c r="G32" i="144"/>
  <c r="F32" i="144"/>
  <c r="M74" i="143"/>
  <c r="L74" i="143"/>
  <c r="K74" i="143"/>
  <c r="J74" i="143"/>
  <c r="I74" i="143"/>
  <c r="H74" i="143"/>
  <c r="G74" i="143"/>
  <c r="F74" i="143"/>
  <c r="E74" i="143"/>
  <c r="M62" i="143"/>
  <c r="L62" i="143"/>
  <c r="K62" i="143"/>
  <c r="J62" i="143"/>
  <c r="I62" i="143"/>
  <c r="H62" i="143"/>
  <c r="G62" i="143"/>
  <c r="F62" i="143"/>
  <c r="E62" i="143"/>
  <c r="M58" i="143"/>
  <c r="L58" i="143"/>
  <c r="K58" i="143"/>
  <c r="J58" i="143"/>
  <c r="I58" i="143"/>
  <c r="H58" i="143"/>
  <c r="G58" i="143"/>
  <c r="F58" i="143"/>
  <c r="E58" i="143"/>
  <c r="M51" i="143"/>
  <c r="L51" i="143"/>
  <c r="K51" i="143"/>
  <c r="J51" i="143"/>
  <c r="I51" i="143"/>
  <c r="H51" i="143"/>
  <c r="G51" i="143"/>
  <c r="F51" i="143"/>
  <c r="E51" i="143"/>
  <c r="M43" i="143"/>
  <c r="L43" i="143"/>
  <c r="K43" i="143"/>
  <c r="J43" i="143"/>
  <c r="I43" i="143"/>
  <c r="H43" i="143"/>
  <c r="G43" i="143"/>
  <c r="F43" i="143"/>
  <c r="E43" i="143"/>
  <c r="M39" i="143"/>
  <c r="L39" i="143"/>
  <c r="K39" i="143"/>
  <c r="J39" i="143"/>
  <c r="I39" i="143"/>
  <c r="H39" i="143"/>
  <c r="G39" i="143"/>
  <c r="F39" i="143"/>
  <c r="E39" i="143"/>
  <c r="M29" i="143"/>
  <c r="L29" i="143"/>
  <c r="K29" i="143"/>
  <c r="J29" i="143"/>
  <c r="I29" i="143"/>
  <c r="H29" i="143"/>
  <c r="G29" i="143"/>
  <c r="F29" i="143"/>
  <c r="E29" i="143"/>
  <c r="M24" i="143"/>
  <c r="L24" i="143"/>
  <c r="K24" i="143"/>
  <c r="J24" i="143"/>
  <c r="I24" i="143"/>
  <c r="H24" i="143"/>
  <c r="G24" i="143"/>
  <c r="F24" i="143"/>
  <c r="E24" i="143"/>
  <c r="M19" i="143"/>
  <c r="L19" i="143"/>
  <c r="K19" i="143"/>
  <c r="J19" i="143"/>
  <c r="I19" i="143"/>
  <c r="H19" i="143"/>
  <c r="G19" i="143"/>
  <c r="F19" i="143"/>
  <c r="E19" i="143"/>
  <c r="L181" i="142"/>
  <c r="K181" i="142"/>
  <c r="J181" i="142"/>
  <c r="I181" i="142"/>
  <c r="H181" i="142"/>
  <c r="G181" i="142"/>
  <c r="F181" i="142"/>
  <c r="E181" i="142"/>
  <c r="D181" i="142"/>
  <c r="L162" i="142"/>
  <c r="K162" i="142"/>
  <c r="J162" i="142"/>
  <c r="I162" i="142"/>
  <c r="H162" i="142"/>
  <c r="G162" i="142"/>
  <c r="F162" i="142"/>
  <c r="E162" i="142"/>
  <c r="D162" i="142"/>
  <c r="L153" i="142"/>
  <c r="K153" i="142"/>
  <c r="J153" i="142"/>
  <c r="I153" i="142"/>
  <c r="H153" i="142"/>
  <c r="G153" i="142"/>
  <c r="F153" i="142"/>
  <c r="E153" i="142"/>
  <c r="D153" i="142"/>
  <c r="L145" i="142"/>
  <c r="K145" i="142"/>
  <c r="J145" i="142"/>
  <c r="I145" i="142"/>
  <c r="H145" i="142"/>
  <c r="G145" i="142"/>
  <c r="F145" i="142"/>
  <c r="E145" i="142"/>
  <c r="D145" i="142"/>
  <c r="L140" i="142"/>
  <c r="K140" i="142"/>
  <c r="J140" i="142"/>
  <c r="I140" i="142"/>
  <c r="H140" i="142"/>
  <c r="G140" i="142"/>
  <c r="F140" i="142"/>
  <c r="E140" i="142"/>
  <c r="D140" i="142"/>
  <c r="L136" i="142"/>
  <c r="K136" i="142"/>
  <c r="J136" i="142"/>
  <c r="I136" i="142"/>
  <c r="H136" i="142"/>
  <c r="G136" i="142"/>
  <c r="F136" i="142"/>
  <c r="E136" i="142"/>
  <c r="D136" i="142"/>
  <c r="L130" i="142"/>
  <c r="K130" i="142"/>
  <c r="J130" i="142"/>
  <c r="I130" i="142"/>
  <c r="H130" i="142"/>
  <c r="G130" i="142"/>
  <c r="F130" i="142"/>
  <c r="E130" i="142"/>
  <c r="D130" i="142"/>
  <c r="L125" i="142"/>
  <c r="K125" i="142"/>
  <c r="J125" i="142"/>
  <c r="I125" i="142"/>
  <c r="H125" i="142"/>
  <c r="G125" i="142"/>
  <c r="F125" i="142"/>
  <c r="E125" i="142"/>
  <c r="D125" i="142"/>
  <c r="L121" i="142"/>
  <c r="K121" i="142"/>
  <c r="J121" i="142"/>
  <c r="I121" i="142"/>
  <c r="H121" i="142"/>
  <c r="G121" i="142"/>
  <c r="F121" i="142"/>
  <c r="E121" i="142"/>
  <c r="D121" i="142"/>
  <c r="L113" i="142"/>
  <c r="K113" i="142"/>
  <c r="J113" i="142"/>
  <c r="I113" i="142"/>
  <c r="H113" i="142"/>
  <c r="G113" i="142"/>
  <c r="F113" i="142"/>
  <c r="E113" i="142"/>
  <c r="D113" i="142"/>
  <c r="L108" i="142"/>
  <c r="K108" i="142"/>
  <c r="J108" i="142"/>
  <c r="I108" i="142"/>
  <c r="H108" i="142"/>
  <c r="G108" i="142"/>
  <c r="F108" i="142"/>
  <c r="E108" i="142"/>
  <c r="D108" i="142"/>
  <c r="L104" i="142"/>
  <c r="K104" i="142"/>
  <c r="J104" i="142"/>
  <c r="I104" i="142"/>
  <c r="H104" i="142"/>
  <c r="G104" i="142"/>
  <c r="F104" i="142"/>
  <c r="E104" i="142"/>
  <c r="D104" i="142"/>
  <c r="L96" i="142"/>
  <c r="K96" i="142"/>
  <c r="J96" i="142"/>
  <c r="I96" i="142"/>
  <c r="H96" i="142"/>
  <c r="G96" i="142"/>
  <c r="F96" i="142"/>
  <c r="E96" i="142"/>
  <c r="D96" i="142"/>
  <c r="L91" i="142"/>
  <c r="K91" i="142"/>
  <c r="J91" i="142"/>
  <c r="I91" i="142"/>
  <c r="H91" i="142"/>
  <c r="G91" i="142"/>
  <c r="F91" i="142"/>
  <c r="E91" i="142"/>
  <c r="D91" i="142"/>
  <c r="L84" i="142"/>
  <c r="K84" i="142"/>
  <c r="J84" i="142"/>
  <c r="I84" i="142"/>
  <c r="H84" i="142"/>
  <c r="G84" i="142"/>
  <c r="F84" i="142"/>
  <c r="E84" i="142"/>
  <c r="D84" i="142"/>
  <c r="L79" i="142"/>
  <c r="K79" i="142"/>
  <c r="J79" i="142"/>
  <c r="I79" i="142"/>
  <c r="H79" i="142"/>
  <c r="G79" i="142"/>
  <c r="F79" i="142"/>
  <c r="E79" i="142"/>
  <c r="D79" i="142"/>
  <c r="L73" i="142"/>
  <c r="K73" i="142"/>
  <c r="J73" i="142"/>
  <c r="I73" i="142"/>
  <c r="H73" i="142"/>
  <c r="G73" i="142"/>
  <c r="F73" i="142"/>
  <c r="E73" i="142"/>
  <c r="D73" i="142"/>
  <c r="L60" i="142"/>
  <c r="K60" i="142"/>
  <c r="J60" i="142"/>
  <c r="I60" i="142"/>
  <c r="H60" i="142"/>
  <c r="E60" i="142"/>
  <c r="L50" i="142"/>
  <c r="K50" i="142"/>
  <c r="J50" i="142"/>
  <c r="I50" i="142"/>
  <c r="G50" i="142"/>
  <c r="F50" i="142"/>
  <c r="E50" i="142"/>
  <c r="D50" i="142"/>
  <c r="L44" i="142"/>
  <c r="K44" i="142"/>
  <c r="J44" i="142"/>
  <c r="I44" i="142"/>
  <c r="H44" i="142"/>
  <c r="G44" i="142"/>
  <c r="F44" i="142"/>
  <c r="E44" i="142"/>
  <c r="D44" i="142"/>
  <c r="L39" i="142"/>
  <c r="K39" i="142"/>
  <c r="J39" i="142"/>
  <c r="I39" i="142"/>
  <c r="H39" i="142"/>
  <c r="G39" i="142"/>
  <c r="F39" i="142"/>
  <c r="E39" i="142"/>
  <c r="D39" i="142"/>
  <c r="L34" i="142"/>
  <c r="K34" i="142"/>
  <c r="J34" i="142"/>
  <c r="I34" i="142"/>
  <c r="H34" i="142"/>
  <c r="G34" i="142"/>
  <c r="F34" i="142"/>
  <c r="E34" i="142"/>
  <c r="D34" i="142"/>
  <c r="L29" i="142"/>
  <c r="K29" i="142"/>
  <c r="J29" i="142"/>
  <c r="I29" i="142"/>
  <c r="H29" i="142"/>
  <c r="G29" i="142"/>
  <c r="F29" i="142"/>
  <c r="E29" i="142"/>
  <c r="D29" i="142"/>
  <c r="L24" i="142"/>
  <c r="K24" i="142"/>
  <c r="J24" i="142"/>
  <c r="I24" i="142"/>
  <c r="H24" i="142"/>
  <c r="G24" i="142"/>
  <c r="F24" i="142"/>
  <c r="E24" i="142"/>
  <c r="D24" i="142"/>
  <c r="F26" i="141"/>
  <c r="K24" i="141"/>
  <c r="M21" i="141"/>
  <c r="L21" i="141"/>
  <c r="K21" i="141"/>
  <c r="J21" i="141"/>
  <c r="I21" i="141"/>
  <c r="H21" i="141"/>
  <c r="G21" i="141"/>
  <c r="F21" i="141"/>
  <c r="E21" i="141"/>
  <c r="M17" i="141"/>
  <c r="L17" i="141"/>
  <c r="K17" i="141"/>
  <c r="J17" i="141"/>
  <c r="I17" i="141"/>
  <c r="H17" i="141"/>
  <c r="G17" i="141"/>
  <c r="F17" i="141"/>
  <c r="E17" i="141"/>
  <c r="J18" i="140"/>
  <c r="F16" i="140"/>
  <c r="E16" i="140"/>
  <c r="D16" i="140"/>
  <c r="N32" i="139"/>
  <c r="M32" i="139"/>
  <c r="L32" i="139"/>
  <c r="K32" i="139"/>
  <c r="J32" i="139"/>
  <c r="I32" i="139"/>
  <c r="H32" i="139"/>
  <c r="G32" i="139"/>
  <c r="F32" i="139"/>
  <c r="M78" i="138"/>
  <c r="L78" i="138"/>
  <c r="K78" i="138"/>
  <c r="J78" i="138"/>
  <c r="I78" i="138"/>
  <c r="H78" i="138"/>
  <c r="G78" i="138"/>
  <c r="F78" i="138"/>
  <c r="E78" i="138"/>
  <c r="M66" i="138"/>
  <c r="L66" i="138"/>
  <c r="K66" i="138"/>
  <c r="J66" i="138"/>
  <c r="I66" i="138"/>
  <c r="H66" i="138"/>
  <c r="G66" i="138"/>
  <c r="F66" i="138"/>
  <c r="E66" i="138"/>
  <c r="M62" i="138"/>
  <c r="L62" i="138"/>
  <c r="K62" i="138"/>
  <c r="J62" i="138"/>
  <c r="I62" i="138"/>
  <c r="H62" i="138"/>
  <c r="G62" i="138"/>
  <c r="F62" i="138"/>
  <c r="E62" i="138"/>
  <c r="M55" i="138"/>
  <c r="L55" i="138"/>
  <c r="K55" i="138"/>
  <c r="J55" i="138"/>
  <c r="I55" i="138"/>
  <c r="H55" i="138"/>
  <c r="G55" i="138"/>
  <c r="F55" i="138"/>
  <c r="E55" i="138"/>
  <c r="M47" i="138"/>
  <c r="L47" i="138"/>
  <c r="K47" i="138"/>
  <c r="J47" i="138"/>
  <c r="I47" i="138"/>
  <c r="H47" i="138"/>
  <c r="G47" i="138"/>
  <c r="F47" i="138"/>
  <c r="E47" i="138"/>
  <c r="M43" i="138"/>
  <c r="L43" i="138"/>
  <c r="K43" i="138"/>
  <c r="J43" i="138"/>
  <c r="I43" i="138"/>
  <c r="H43" i="138"/>
  <c r="G43" i="138"/>
  <c r="F43" i="138"/>
  <c r="E43" i="138"/>
  <c r="M37" i="138"/>
  <c r="L37" i="138"/>
  <c r="K37" i="138"/>
  <c r="J37" i="138"/>
  <c r="I37" i="138"/>
  <c r="H37" i="138"/>
  <c r="G37" i="138"/>
  <c r="F37" i="138"/>
  <c r="E37" i="138"/>
  <c r="M32" i="138"/>
  <c r="L32" i="138"/>
  <c r="K32" i="138"/>
  <c r="J32" i="138"/>
  <c r="I32" i="138"/>
  <c r="H32" i="138"/>
  <c r="G32" i="138"/>
  <c r="F32" i="138"/>
  <c r="E32" i="138"/>
  <c r="M24" i="138"/>
  <c r="L24" i="138"/>
  <c r="K24" i="138"/>
  <c r="J24" i="138"/>
  <c r="I24" i="138"/>
  <c r="H24" i="138"/>
  <c r="G24" i="138"/>
  <c r="F24" i="138"/>
  <c r="E24" i="138"/>
  <c r="M19" i="138"/>
  <c r="L19" i="138"/>
  <c r="K19" i="138"/>
  <c r="J19" i="138"/>
  <c r="I19" i="138"/>
  <c r="H19" i="138"/>
  <c r="G19" i="138"/>
  <c r="F19" i="138"/>
  <c r="E19" i="138"/>
  <c r="L182" i="137"/>
  <c r="K182" i="137"/>
  <c r="J182" i="137"/>
  <c r="I182" i="137"/>
  <c r="H182" i="137"/>
  <c r="G182" i="137"/>
  <c r="F182" i="137"/>
  <c r="E182" i="137"/>
  <c r="D182" i="137"/>
  <c r="L163" i="137"/>
  <c r="K163" i="137"/>
  <c r="J163" i="137"/>
  <c r="I163" i="137"/>
  <c r="H163" i="137"/>
  <c r="G163" i="137"/>
  <c r="F163" i="137"/>
  <c r="E163" i="137"/>
  <c r="D163" i="137"/>
  <c r="L154" i="137"/>
  <c r="K154" i="137"/>
  <c r="J154" i="137"/>
  <c r="I154" i="137"/>
  <c r="H154" i="137"/>
  <c r="G154" i="137"/>
  <c r="F154" i="137"/>
  <c r="E154" i="137"/>
  <c r="D154" i="137"/>
  <c r="L146" i="137"/>
  <c r="K146" i="137"/>
  <c r="J146" i="137"/>
  <c r="I146" i="137"/>
  <c r="H146" i="137"/>
  <c r="G146" i="137"/>
  <c r="F146" i="137"/>
  <c r="E146" i="137"/>
  <c r="D146" i="137"/>
  <c r="L140" i="137"/>
  <c r="K140" i="137"/>
  <c r="J140" i="137"/>
  <c r="I140" i="137"/>
  <c r="H140" i="137"/>
  <c r="G140" i="137"/>
  <c r="F140" i="137"/>
  <c r="E140" i="137"/>
  <c r="D140" i="137"/>
  <c r="L136" i="137"/>
  <c r="K136" i="137"/>
  <c r="J136" i="137"/>
  <c r="I136" i="137"/>
  <c r="H136" i="137"/>
  <c r="G136" i="137"/>
  <c r="F136" i="137"/>
  <c r="E136" i="137"/>
  <c r="D136" i="137"/>
  <c r="L130" i="137"/>
  <c r="K130" i="137"/>
  <c r="J130" i="137"/>
  <c r="I130" i="137"/>
  <c r="H130" i="137"/>
  <c r="G130" i="137"/>
  <c r="F130" i="137"/>
  <c r="E130" i="137"/>
  <c r="D130" i="137"/>
  <c r="L125" i="137"/>
  <c r="K125" i="137"/>
  <c r="J125" i="137"/>
  <c r="I125" i="137"/>
  <c r="H125" i="137"/>
  <c r="G125" i="137"/>
  <c r="F125" i="137"/>
  <c r="E125" i="137"/>
  <c r="D125" i="137"/>
  <c r="L121" i="137"/>
  <c r="K121" i="137"/>
  <c r="J121" i="137"/>
  <c r="I121" i="137"/>
  <c r="H121" i="137"/>
  <c r="G121" i="137"/>
  <c r="F121" i="137"/>
  <c r="E121" i="137"/>
  <c r="D121" i="137"/>
  <c r="L113" i="137"/>
  <c r="K113" i="137"/>
  <c r="J113" i="137"/>
  <c r="I113" i="137"/>
  <c r="H113" i="137"/>
  <c r="G113" i="137"/>
  <c r="F113" i="137"/>
  <c r="E113" i="137"/>
  <c r="D113" i="137"/>
  <c r="L108" i="137"/>
  <c r="K108" i="137"/>
  <c r="J108" i="137"/>
  <c r="I108" i="137"/>
  <c r="H108" i="137"/>
  <c r="G108" i="137"/>
  <c r="F108" i="137"/>
  <c r="E108" i="137"/>
  <c r="D108" i="137"/>
  <c r="L104" i="137"/>
  <c r="K104" i="137"/>
  <c r="J104" i="137"/>
  <c r="I104" i="137"/>
  <c r="H104" i="137"/>
  <c r="G104" i="137"/>
  <c r="F104" i="137"/>
  <c r="E104" i="137"/>
  <c r="D104" i="137"/>
  <c r="L96" i="137"/>
  <c r="K96" i="137"/>
  <c r="J96" i="137"/>
  <c r="I96" i="137"/>
  <c r="H96" i="137"/>
  <c r="G96" i="137"/>
  <c r="F96" i="137"/>
  <c r="E96" i="137"/>
  <c r="D96" i="137"/>
  <c r="L91" i="137"/>
  <c r="K91" i="137"/>
  <c r="J91" i="137"/>
  <c r="I91" i="137"/>
  <c r="H91" i="137"/>
  <c r="G91" i="137"/>
  <c r="F91" i="137"/>
  <c r="E91" i="137"/>
  <c r="D91" i="137"/>
  <c r="L84" i="137"/>
  <c r="K84" i="137"/>
  <c r="J84" i="137"/>
  <c r="I84" i="137"/>
  <c r="H84" i="137"/>
  <c r="G84" i="137"/>
  <c r="F84" i="137"/>
  <c r="E84" i="137"/>
  <c r="D84" i="137"/>
  <c r="L79" i="137"/>
  <c r="K79" i="137"/>
  <c r="J79" i="137"/>
  <c r="I79" i="137"/>
  <c r="H79" i="137"/>
  <c r="G79" i="137"/>
  <c r="F79" i="137"/>
  <c r="E79" i="137"/>
  <c r="D79" i="137"/>
  <c r="L73" i="137"/>
  <c r="K73" i="137"/>
  <c r="J73" i="137"/>
  <c r="I73" i="137"/>
  <c r="H73" i="137"/>
  <c r="G73" i="137"/>
  <c r="F73" i="137"/>
  <c r="E73" i="137"/>
  <c r="D73" i="137"/>
  <c r="L60" i="137"/>
  <c r="K60" i="137"/>
  <c r="J60" i="137"/>
  <c r="I60" i="137"/>
  <c r="H60" i="137"/>
  <c r="G60" i="137"/>
  <c r="F60" i="137"/>
  <c r="E60" i="137"/>
  <c r="D60" i="137"/>
  <c r="L50" i="137"/>
  <c r="K50" i="137"/>
  <c r="J50" i="137"/>
  <c r="I50" i="137"/>
  <c r="G50" i="137"/>
  <c r="F50" i="137"/>
  <c r="E50" i="137"/>
  <c r="D50" i="137"/>
  <c r="L44" i="137"/>
  <c r="K44" i="137"/>
  <c r="J44" i="137"/>
  <c r="I44" i="137"/>
  <c r="G44" i="137"/>
  <c r="F44" i="137"/>
  <c r="E44" i="137"/>
  <c r="D44" i="137"/>
  <c r="L39" i="137"/>
  <c r="K39" i="137"/>
  <c r="J39" i="137"/>
  <c r="I39" i="137"/>
  <c r="H39" i="137"/>
  <c r="G39" i="137"/>
  <c r="F39" i="137"/>
  <c r="E39" i="137"/>
  <c r="D39" i="137"/>
  <c r="L34" i="137"/>
  <c r="K34" i="137"/>
  <c r="J34" i="137"/>
  <c r="I34" i="137"/>
  <c r="H34" i="137"/>
  <c r="G34" i="137"/>
  <c r="F34" i="137"/>
  <c r="E34" i="137"/>
  <c r="D34" i="137"/>
  <c r="L29" i="137"/>
  <c r="K29" i="137"/>
  <c r="J29" i="137"/>
  <c r="I29" i="137"/>
  <c r="H29" i="137"/>
  <c r="G29" i="137"/>
  <c r="F29" i="137"/>
  <c r="E29" i="137"/>
  <c r="D29" i="137"/>
  <c r="L24" i="137"/>
  <c r="K24" i="137"/>
  <c r="J24" i="137"/>
  <c r="I24" i="137"/>
  <c r="H24" i="137"/>
  <c r="G24" i="137"/>
  <c r="F24" i="137"/>
  <c r="E24" i="137"/>
  <c r="D24" i="137"/>
  <c r="N32" i="136"/>
  <c r="M32" i="136"/>
  <c r="L32" i="136"/>
  <c r="K32" i="136"/>
  <c r="J32" i="136"/>
  <c r="I32" i="136"/>
  <c r="H32" i="136"/>
  <c r="G32" i="136"/>
  <c r="F32" i="136"/>
  <c r="J18" i="135"/>
  <c r="F16" i="135"/>
  <c r="E16" i="135"/>
  <c r="D16" i="135"/>
  <c r="L16" i="134"/>
  <c r="K16" i="134"/>
  <c r="J16" i="134"/>
  <c r="I16" i="134"/>
  <c r="H16" i="134"/>
  <c r="G16" i="134"/>
  <c r="F16" i="134"/>
  <c r="E16" i="134"/>
  <c r="D16" i="134"/>
  <c r="F26" i="133"/>
  <c r="K24" i="133"/>
  <c r="M21" i="133"/>
  <c r="L21" i="133"/>
  <c r="K21" i="133"/>
  <c r="J21" i="133"/>
  <c r="I21" i="133"/>
  <c r="H21" i="133"/>
  <c r="G21" i="133"/>
  <c r="F21" i="133"/>
  <c r="E21" i="133"/>
  <c r="M17" i="133"/>
  <c r="L17" i="133"/>
  <c r="K17" i="133"/>
  <c r="J17" i="133"/>
  <c r="I17" i="133"/>
  <c r="H17" i="133"/>
  <c r="G17" i="133"/>
  <c r="F17" i="133"/>
  <c r="E17" i="133"/>
  <c r="M78" i="132"/>
  <c r="L78" i="132"/>
  <c r="K78" i="132"/>
  <c r="J78" i="132"/>
  <c r="I78" i="132"/>
  <c r="H78" i="132"/>
  <c r="G78" i="132"/>
  <c r="F78" i="132"/>
  <c r="E78" i="132"/>
  <c r="M66" i="132"/>
  <c r="L66" i="132"/>
  <c r="K66" i="132"/>
  <c r="J66" i="132"/>
  <c r="I66" i="132"/>
  <c r="H66" i="132"/>
  <c r="G66" i="132"/>
  <c r="F66" i="132"/>
  <c r="E66" i="132"/>
  <c r="M62" i="132"/>
  <c r="L62" i="132"/>
  <c r="K62" i="132"/>
  <c r="J62" i="132"/>
  <c r="I62" i="132"/>
  <c r="H62" i="132"/>
  <c r="G62" i="132"/>
  <c r="F62" i="132"/>
  <c r="E62" i="132"/>
  <c r="M55" i="132"/>
  <c r="L55" i="132"/>
  <c r="K55" i="132"/>
  <c r="J55" i="132"/>
  <c r="I55" i="132"/>
  <c r="H55" i="132"/>
  <c r="G55" i="132"/>
  <c r="F55" i="132"/>
  <c r="E55" i="132"/>
  <c r="M47" i="132"/>
  <c r="L47" i="132"/>
  <c r="K47" i="132"/>
  <c r="J47" i="132"/>
  <c r="I47" i="132"/>
  <c r="H47" i="132"/>
  <c r="G47" i="132"/>
  <c r="F47" i="132"/>
  <c r="E47" i="132"/>
  <c r="M43" i="132"/>
  <c r="L43" i="132"/>
  <c r="K43" i="132"/>
  <c r="J43" i="132"/>
  <c r="I43" i="132"/>
  <c r="H43" i="132"/>
  <c r="G43" i="132"/>
  <c r="F43" i="132"/>
  <c r="E43" i="132"/>
  <c r="M37" i="132"/>
  <c r="L37" i="132"/>
  <c r="K37" i="132"/>
  <c r="J37" i="132"/>
  <c r="I37" i="132"/>
  <c r="H37" i="132"/>
  <c r="G37" i="132"/>
  <c r="F37" i="132"/>
  <c r="E37" i="132"/>
  <c r="M32" i="132"/>
  <c r="L32" i="132"/>
  <c r="K32" i="132"/>
  <c r="J32" i="132"/>
  <c r="I32" i="132"/>
  <c r="H32" i="132"/>
  <c r="G32" i="132"/>
  <c r="F32" i="132"/>
  <c r="E32" i="132"/>
  <c r="M24" i="132"/>
  <c r="L24" i="132"/>
  <c r="K24" i="132"/>
  <c r="J24" i="132"/>
  <c r="I24" i="132"/>
  <c r="H24" i="132"/>
  <c r="G24" i="132"/>
  <c r="F24" i="132"/>
  <c r="E24" i="132"/>
  <c r="M19" i="132"/>
  <c r="L19" i="132"/>
  <c r="K19" i="132"/>
  <c r="J19" i="132"/>
  <c r="I19" i="132"/>
  <c r="H19" i="132"/>
  <c r="G19" i="132"/>
  <c r="F19" i="132"/>
  <c r="E19" i="132"/>
  <c r="L181" i="131"/>
  <c r="J181" i="131"/>
  <c r="I181" i="131"/>
  <c r="H181" i="131"/>
  <c r="G181" i="131"/>
  <c r="F181" i="131"/>
  <c r="E181" i="131"/>
  <c r="D181" i="131"/>
  <c r="L162" i="131"/>
  <c r="K162" i="131"/>
  <c r="J162" i="131"/>
  <c r="I162" i="131"/>
  <c r="H162" i="131"/>
  <c r="G162" i="131"/>
  <c r="F162" i="131"/>
  <c r="E162" i="131"/>
  <c r="D162" i="131"/>
  <c r="L153" i="131"/>
  <c r="K153" i="131"/>
  <c r="J153" i="131"/>
  <c r="I153" i="131"/>
  <c r="H153" i="131"/>
  <c r="G153" i="131"/>
  <c r="F153" i="131"/>
  <c r="E153" i="131"/>
  <c r="D153" i="131"/>
  <c r="L145" i="131"/>
  <c r="K145" i="131"/>
  <c r="J145" i="131"/>
  <c r="I145" i="131"/>
  <c r="H145" i="131"/>
  <c r="G145" i="131"/>
  <c r="F145" i="131"/>
  <c r="E145" i="131"/>
  <c r="D145" i="131"/>
  <c r="L139" i="131"/>
  <c r="K139" i="131"/>
  <c r="J139" i="131"/>
  <c r="I139" i="131"/>
  <c r="H139" i="131"/>
  <c r="G139" i="131"/>
  <c r="F139" i="131"/>
  <c r="E139" i="131"/>
  <c r="D139" i="131"/>
  <c r="L135" i="131"/>
  <c r="K135" i="131"/>
  <c r="J135" i="131"/>
  <c r="I135" i="131"/>
  <c r="H135" i="131"/>
  <c r="G135" i="131"/>
  <c r="F135" i="131"/>
  <c r="E135" i="131"/>
  <c r="D135" i="131"/>
  <c r="L129" i="131"/>
  <c r="K129" i="131"/>
  <c r="J129" i="131"/>
  <c r="I129" i="131"/>
  <c r="H129" i="131"/>
  <c r="G129" i="131"/>
  <c r="F129" i="131"/>
  <c r="E129" i="131"/>
  <c r="D129" i="131"/>
  <c r="L124" i="131"/>
  <c r="K124" i="131"/>
  <c r="J124" i="131"/>
  <c r="I124" i="131"/>
  <c r="H124" i="131"/>
  <c r="G124" i="131"/>
  <c r="F124" i="131"/>
  <c r="E124" i="131"/>
  <c r="D124" i="131"/>
  <c r="L120" i="131"/>
  <c r="K120" i="131"/>
  <c r="J120" i="131"/>
  <c r="I120" i="131"/>
  <c r="H120" i="131"/>
  <c r="G120" i="131"/>
  <c r="F120" i="131"/>
  <c r="E120" i="131"/>
  <c r="D120" i="131"/>
  <c r="L112" i="131"/>
  <c r="K112" i="131"/>
  <c r="J112" i="131"/>
  <c r="I112" i="131"/>
  <c r="H112" i="131"/>
  <c r="G112" i="131"/>
  <c r="F112" i="131"/>
  <c r="E112" i="131"/>
  <c r="D112" i="131"/>
  <c r="L107" i="131"/>
  <c r="K107" i="131"/>
  <c r="J107" i="131"/>
  <c r="I107" i="131"/>
  <c r="H107" i="131"/>
  <c r="G107" i="131"/>
  <c r="F107" i="131"/>
  <c r="E107" i="131"/>
  <c r="D107" i="131"/>
  <c r="L103" i="131"/>
  <c r="K103" i="131"/>
  <c r="J103" i="131"/>
  <c r="I103" i="131"/>
  <c r="H103" i="131"/>
  <c r="G103" i="131"/>
  <c r="F103" i="131"/>
  <c r="E103" i="131"/>
  <c r="D103" i="131"/>
  <c r="L95" i="131"/>
  <c r="K95" i="131"/>
  <c r="J95" i="131"/>
  <c r="I95" i="131"/>
  <c r="H95" i="131"/>
  <c r="G95" i="131"/>
  <c r="F95" i="131"/>
  <c r="E95" i="131"/>
  <c r="D95" i="131"/>
  <c r="L90" i="131"/>
  <c r="K90" i="131"/>
  <c r="J90" i="131"/>
  <c r="I90" i="131"/>
  <c r="H90" i="131"/>
  <c r="G90" i="131"/>
  <c r="F90" i="131"/>
  <c r="E90" i="131"/>
  <c r="D90" i="131"/>
  <c r="L84" i="131"/>
  <c r="K84" i="131"/>
  <c r="J84" i="131"/>
  <c r="I84" i="131"/>
  <c r="H84" i="131"/>
  <c r="G84" i="131"/>
  <c r="F84" i="131"/>
  <c r="E84" i="131"/>
  <c r="D84" i="131"/>
  <c r="L79" i="131"/>
  <c r="K79" i="131"/>
  <c r="J79" i="131"/>
  <c r="I79" i="131"/>
  <c r="H79" i="131"/>
  <c r="G79" i="131"/>
  <c r="F79" i="131"/>
  <c r="E79" i="131"/>
  <c r="D79" i="131"/>
  <c r="L73" i="131"/>
  <c r="K73" i="131"/>
  <c r="J73" i="131"/>
  <c r="I73" i="131"/>
  <c r="H73" i="131"/>
  <c r="G73" i="131"/>
  <c r="F73" i="131"/>
  <c r="E73" i="131"/>
  <c r="D73" i="131"/>
  <c r="L60" i="131"/>
  <c r="K60" i="131"/>
  <c r="J60" i="131"/>
  <c r="I60" i="131"/>
  <c r="H60" i="131"/>
  <c r="G60" i="131"/>
  <c r="F60" i="131"/>
  <c r="E60" i="131"/>
  <c r="D60" i="131"/>
  <c r="L50" i="131"/>
  <c r="K50" i="131"/>
  <c r="J50" i="131"/>
  <c r="I50" i="131"/>
  <c r="G50" i="131"/>
  <c r="F50" i="131"/>
  <c r="E50" i="131"/>
  <c r="D50" i="131"/>
  <c r="L44" i="131"/>
  <c r="K44" i="131"/>
  <c r="J44" i="131"/>
  <c r="I44" i="131"/>
  <c r="G44" i="131"/>
  <c r="F44" i="131"/>
  <c r="E44" i="131"/>
  <c r="D44" i="131"/>
  <c r="L39" i="131"/>
  <c r="K39" i="131"/>
  <c r="J39" i="131"/>
  <c r="I39" i="131"/>
  <c r="H39" i="131"/>
  <c r="G39" i="131"/>
  <c r="F39" i="131"/>
  <c r="E39" i="131"/>
  <c r="D39" i="131"/>
  <c r="L34" i="131"/>
  <c r="K34" i="131"/>
  <c r="J34" i="131"/>
  <c r="I34" i="131"/>
  <c r="H34" i="131"/>
  <c r="G34" i="131"/>
  <c r="F34" i="131"/>
  <c r="E34" i="131"/>
  <c r="D34" i="131"/>
  <c r="L29" i="131"/>
  <c r="K29" i="131"/>
  <c r="J29" i="131"/>
  <c r="I29" i="131"/>
  <c r="H29" i="131"/>
  <c r="G29" i="131"/>
  <c r="F29" i="131"/>
  <c r="E29" i="131"/>
  <c r="D29" i="131"/>
  <c r="L24" i="131"/>
  <c r="K24" i="131"/>
  <c r="J24" i="131"/>
  <c r="I24" i="131"/>
  <c r="H24" i="131"/>
  <c r="G24" i="131"/>
  <c r="F24" i="131"/>
  <c r="E24" i="131"/>
  <c r="D24" i="131"/>
  <c r="N37" i="130"/>
  <c r="M37" i="130"/>
  <c r="L37" i="130"/>
  <c r="K37" i="130"/>
  <c r="J37" i="130"/>
  <c r="I37" i="130"/>
  <c r="H37" i="130"/>
  <c r="G37" i="130"/>
  <c r="F37" i="130"/>
  <c r="J18" i="129"/>
  <c r="I18" i="129"/>
  <c r="H18" i="129"/>
  <c r="G18" i="129"/>
  <c r="F16" i="129"/>
  <c r="E16" i="129"/>
  <c r="D16" i="129"/>
  <c r="L16" i="128"/>
  <c r="K16" i="128"/>
  <c r="J16" i="128"/>
  <c r="I16" i="128"/>
  <c r="H16" i="128"/>
  <c r="G16" i="128"/>
  <c r="F16" i="128"/>
  <c r="E16" i="128"/>
  <c r="D16" i="128"/>
  <c r="F26" i="127"/>
  <c r="K24" i="127"/>
  <c r="M21" i="127"/>
  <c r="L21" i="127"/>
  <c r="K21" i="127"/>
  <c r="J21" i="127"/>
  <c r="I21" i="127"/>
  <c r="H21" i="127"/>
  <c r="G21" i="127"/>
  <c r="F21" i="127"/>
  <c r="E21" i="127"/>
  <c r="M17" i="127"/>
  <c r="L17" i="127"/>
  <c r="K17" i="127"/>
  <c r="J17" i="127"/>
  <c r="I17" i="127"/>
  <c r="H17" i="127"/>
  <c r="G17" i="127"/>
  <c r="F17" i="127"/>
  <c r="E17" i="127"/>
  <c r="M77" i="126"/>
  <c r="L77" i="126"/>
  <c r="K77" i="126"/>
  <c r="J77" i="126"/>
  <c r="I77" i="126"/>
  <c r="H77" i="126"/>
  <c r="G77" i="126"/>
  <c r="F77" i="126"/>
  <c r="E77" i="126"/>
  <c r="M65" i="126"/>
  <c r="L65" i="126"/>
  <c r="K65" i="126"/>
  <c r="J65" i="126"/>
  <c r="I65" i="126"/>
  <c r="H65" i="126"/>
  <c r="G65" i="126"/>
  <c r="F65" i="126"/>
  <c r="E65" i="126"/>
  <c r="M61" i="126"/>
  <c r="L61" i="126"/>
  <c r="K61" i="126"/>
  <c r="J61" i="126"/>
  <c r="I61" i="126"/>
  <c r="H61" i="126"/>
  <c r="G61" i="126"/>
  <c r="F61" i="126"/>
  <c r="E61" i="126"/>
  <c r="M54" i="126"/>
  <c r="L54" i="126"/>
  <c r="K54" i="126"/>
  <c r="J54" i="126"/>
  <c r="I54" i="126"/>
  <c r="H54" i="126"/>
  <c r="G54" i="126"/>
  <c r="F54" i="126"/>
  <c r="E54" i="126"/>
  <c r="M46" i="126"/>
  <c r="L46" i="126"/>
  <c r="K46" i="126"/>
  <c r="J46" i="126"/>
  <c r="I46" i="126"/>
  <c r="H46" i="126"/>
  <c r="G46" i="126"/>
  <c r="F46" i="126"/>
  <c r="E46" i="126"/>
  <c r="M42" i="126"/>
  <c r="L42" i="126"/>
  <c r="K42" i="126"/>
  <c r="J42" i="126"/>
  <c r="I42" i="126"/>
  <c r="H42" i="126"/>
  <c r="G42" i="126"/>
  <c r="E42" i="126"/>
  <c r="M37" i="126"/>
  <c r="L37" i="126"/>
  <c r="K37" i="126"/>
  <c r="J37" i="126"/>
  <c r="I37" i="126"/>
  <c r="H37" i="126"/>
  <c r="G37" i="126"/>
  <c r="F37" i="126"/>
  <c r="E37" i="126"/>
  <c r="M32" i="126"/>
  <c r="L32" i="126"/>
  <c r="K32" i="126"/>
  <c r="J32" i="126"/>
  <c r="I32" i="126"/>
  <c r="H32" i="126"/>
  <c r="G32" i="126"/>
  <c r="F32" i="126"/>
  <c r="E32" i="126"/>
  <c r="M24" i="126"/>
  <c r="L24" i="126"/>
  <c r="K24" i="126"/>
  <c r="J24" i="126"/>
  <c r="I24" i="126"/>
  <c r="H24" i="126"/>
  <c r="G24" i="126"/>
  <c r="F24" i="126"/>
  <c r="E24" i="126"/>
  <c r="M19" i="126"/>
  <c r="L19" i="126"/>
  <c r="K19" i="126"/>
  <c r="J19" i="126"/>
  <c r="I19" i="126"/>
  <c r="H19" i="126"/>
  <c r="G19" i="126"/>
  <c r="F19" i="126"/>
  <c r="E19" i="126"/>
  <c r="L181" i="125"/>
  <c r="J181" i="125"/>
  <c r="I181" i="125"/>
  <c r="H181" i="125"/>
  <c r="G181" i="125"/>
  <c r="F181" i="125"/>
  <c r="E181" i="125"/>
  <c r="D181" i="125"/>
  <c r="L162" i="125"/>
  <c r="K162" i="125"/>
  <c r="J162" i="125"/>
  <c r="I162" i="125"/>
  <c r="H162" i="125"/>
  <c r="G162" i="125"/>
  <c r="F162" i="125"/>
  <c r="E162" i="125"/>
  <c r="D162" i="125"/>
  <c r="L153" i="125"/>
  <c r="K153" i="125"/>
  <c r="J153" i="125"/>
  <c r="I153" i="125"/>
  <c r="H153" i="125"/>
  <c r="G153" i="125"/>
  <c r="F153" i="125"/>
  <c r="E153" i="125"/>
  <c r="D153" i="125"/>
  <c r="L145" i="125"/>
  <c r="K145" i="125"/>
  <c r="J145" i="125"/>
  <c r="I145" i="125"/>
  <c r="H145" i="125"/>
  <c r="G145" i="125"/>
  <c r="F145" i="125"/>
  <c r="E145" i="125"/>
  <c r="D145" i="125"/>
  <c r="L139" i="125"/>
  <c r="K139" i="125"/>
  <c r="J139" i="125"/>
  <c r="I139" i="125"/>
  <c r="H139" i="125"/>
  <c r="G139" i="125"/>
  <c r="F139" i="125"/>
  <c r="E139" i="125"/>
  <c r="D139" i="125"/>
  <c r="L135" i="125"/>
  <c r="K135" i="125"/>
  <c r="J135" i="125"/>
  <c r="I135" i="125"/>
  <c r="H135" i="125"/>
  <c r="G135" i="125"/>
  <c r="F135" i="125"/>
  <c r="E135" i="125"/>
  <c r="D135" i="125"/>
  <c r="L129" i="125"/>
  <c r="K129" i="125"/>
  <c r="J129" i="125"/>
  <c r="I129" i="125"/>
  <c r="H129" i="125"/>
  <c r="G129" i="125"/>
  <c r="F129" i="125"/>
  <c r="E129" i="125"/>
  <c r="D129" i="125"/>
  <c r="L124" i="125"/>
  <c r="K124" i="125"/>
  <c r="J124" i="125"/>
  <c r="I124" i="125"/>
  <c r="H124" i="125"/>
  <c r="G124" i="125"/>
  <c r="F124" i="125"/>
  <c r="E124" i="125"/>
  <c r="D124" i="125"/>
  <c r="L120" i="125"/>
  <c r="K120" i="125"/>
  <c r="J120" i="125"/>
  <c r="I120" i="125"/>
  <c r="H120" i="125"/>
  <c r="G120" i="125"/>
  <c r="F120" i="125"/>
  <c r="E120" i="125"/>
  <c r="D120" i="125"/>
  <c r="L112" i="125"/>
  <c r="K112" i="125"/>
  <c r="J112" i="125"/>
  <c r="I112" i="125"/>
  <c r="H112" i="125"/>
  <c r="G112" i="125"/>
  <c r="F112" i="125"/>
  <c r="E112" i="125"/>
  <c r="D112" i="125"/>
  <c r="L107" i="125"/>
  <c r="K107" i="125"/>
  <c r="J107" i="125"/>
  <c r="I107" i="125"/>
  <c r="H107" i="125"/>
  <c r="G107" i="125"/>
  <c r="F107" i="125"/>
  <c r="E107" i="125"/>
  <c r="D107" i="125"/>
  <c r="L103" i="125"/>
  <c r="K103" i="125"/>
  <c r="J103" i="125"/>
  <c r="I103" i="125"/>
  <c r="H103" i="125"/>
  <c r="G103" i="125"/>
  <c r="F103" i="125"/>
  <c r="E103" i="125"/>
  <c r="D103" i="125"/>
  <c r="L95" i="125"/>
  <c r="K95" i="125"/>
  <c r="J95" i="125"/>
  <c r="I95" i="125"/>
  <c r="H95" i="125"/>
  <c r="G95" i="125"/>
  <c r="F95" i="125"/>
  <c r="E95" i="125"/>
  <c r="D95" i="125"/>
  <c r="L90" i="125"/>
  <c r="K90" i="125"/>
  <c r="J90" i="125"/>
  <c r="I90" i="125"/>
  <c r="H90" i="125"/>
  <c r="G90" i="125"/>
  <c r="F90" i="125"/>
  <c r="E90" i="125"/>
  <c r="D90" i="125"/>
  <c r="L84" i="125"/>
  <c r="K84" i="125"/>
  <c r="J84" i="125"/>
  <c r="I84" i="125"/>
  <c r="H84" i="125"/>
  <c r="G84" i="125"/>
  <c r="F84" i="125"/>
  <c r="E84" i="125"/>
  <c r="D84" i="125"/>
  <c r="L79" i="125"/>
  <c r="K79" i="125"/>
  <c r="J79" i="125"/>
  <c r="I79" i="125"/>
  <c r="H79" i="125"/>
  <c r="G79" i="125"/>
  <c r="F79" i="125"/>
  <c r="E79" i="125"/>
  <c r="D79" i="125"/>
  <c r="L73" i="125"/>
  <c r="K73" i="125"/>
  <c r="J73" i="125"/>
  <c r="I73" i="125"/>
  <c r="H73" i="125"/>
  <c r="G73" i="125"/>
  <c r="F73" i="125"/>
  <c r="E73" i="125"/>
  <c r="D73" i="125"/>
  <c r="L60" i="125"/>
  <c r="K60" i="125"/>
  <c r="J60" i="125"/>
  <c r="I60" i="125"/>
  <c r="H60" i="125"/>
  <c r="G60" i="125"/>
  <c r="F60" i="125"/>
  <c r="E60" i="125"/>
  <c r="D60" i="125"/>
  <c r="L50" i="125"/>
  <c r="K50" i="125"/>
  <c r="J50" i="125"/>
  <c r="I50" i="125"/>
  <c r="G50" i="125"/>
  <c r="F50" i="125"/>
  <c r="E50" i="125"/>
  <c r="D50" i="125"/>
  <c r="L44" i="125"/>
  <c r="K44" i="125"/>
  <c r="J44" i="125"/>
  <c r="I44" i="125"/>
  <c r="G44" i="125"/>
  <c r="F44" i="125"/>
  <c r="E44" i="125"/>
  <c r="D44" i="125"/>
  <c r="L39" i="125"/>
  <c r="K39" i="125"/>
  <c r="J39" i="125"/>
  <c r="I39" i="125"/>
  <c r="H39" i="125"/>
  <c r="G39" i="125"/>
  <c r="F39" i="125"/>
  <c r="E39" i="125"/>
  <c r="D39" i="125"/>
  <c r="L34" i="125"/>
  <c r="K34" i="125"/>
  <c r="J34" i="125"/>
  <c r="I34" i="125"/>
  <c r="H34" i="125"/>
  <c r="G34" i="125"/>
  <c r="F34" i="125"/>
  <c r="E34" i="125"/>
  <c r="D34" i="125"/>
  <c r="L29" i="125"/>
  <c r="K29" i="125"/>
  <c r="J29" i="125"/>
  <c r="I29" i="125"/>
  <c r="H29" i="125"/>
  <c r="G29" i="125"/>
  <c r="F29" i="125"/>
  <c r="E29" i="125"/>
  <c r="D29" i="125"/>
  <c r="L24" i="125"/>
  <c r="K24" i="125"/>
  <c r="J24" i="125"/>
  <c r="I24" i="125"/>
  <c r="H24" i="125"/>
  <c r="G24" i="125"/>
  <c r="F24" i="125"/>
  <c r="E24" i="125"/>
  <c r="D24" i="125"/>
  <c r="K18" i="124"/>
  <c r="J18" i="124"/>
  <c r="I18" i="124"/>
  <c r="H18" i="124"/>
  <c r="K16" i="124"/>
  <c r="J16" i="124"/>
  <c r="I16" i="124"/>
  <c r="H16" i="124"/>
  <c r="G16" i="124"/>
  <c r="F16" i="124"/>
  <c r="E16" i="124"/>
  <c r="M16" i="123"/>
  <c r="L16" i="123"/>
  <c r="K16" i="123"/>
  <c r="J16" i="123"/>
  <c r="I16" i="123"/>
  <c r="H16" i="123"/>
  <c r="G16" i="123"/>
  <c r="F16" i="123"/>
  <c r="E16" i="123"/>
  <c r="N37" i="122"/>
  <c r="M37" i="122"/>
  <c r="L37" i="122"/>
  <c r="K37" i="122"/>
  <c r="J37" i="122"/>
  <c r="I37" i="122"/>
  <c r="H37" i="122"/>
  <c r="G37" i="122"/>
  <c r="F37" i="122"/>
  <c r="F25" i="121"/>
  <c r="K23" i="121"/>
  <c r="F21" i="121"/>
  <c r="M17" i="121"/>
  <c r="L17" i="121"/>
  <c r="K17" i="121"/>
  <c r="J17" i="121"/>
  <c r="I17" i="121"/>
  <c r="H17" i="121"/>
  <c r="G17" i="121"/>
  <c r="F17" i="121"/>
  <c r="E17" i="121"/>
  <c r="M80" i="120"/>
  <c r="L80" i="120"/>
  <c r="K80" i="120"/>
  <c r="J80" i="120"/>
  <c r="I80" i="120"/>
  <c r="H80" i="120"/>
  <c r="G80" i="120"/>
  <c r="F80" i="120"/>
  <c r="E80" i="120"/>
  <c r="M68" i="120"/>
  <c r="L68" i="120"/>
  <c r="K68" i="120"/>
  <c r="J68" i="120"/>
  <c r="I68" i="120"/>
  <c r="H68" i="120"/>
  <c r="G68" i="120"/>
  <c r="F68" i="120"/>
  <c r="E68" i="120"/>
  <c r="M64" i="120"/>
  <c r="L64" i="120"/>
  <c r="K64" i="120"/>
  <c r="J64" i="120"/>
  <c r="I64" i="120"/>
  <c r="H64" i="120"/>
  <c r="G64" i="120"/>
  <c r="F64" i="120"/>
  <c r="E64" i="120"/>
  <c r="M57" i="120"/>
  <c r="L57" i="120"/>
  <c r="K57" i="120"/>
  <c r="J57" i="120"/>
  <c r="I57" i="120"/>
  <c r="H57" i="120"/>
  <c r="G57" i="120"/>
  <c r="F57" i="120"/>
  <c r="E57" i="120"/>
  <c r="M49" i="120"/>
  <c r="L49" i="120"/>
  <c r="K49" i="120"/>
  <c r="J49" i="120"/>
  <c r="I49" i="120"/>
  <c r="H49" i="120"/>
  <c r="G49" i="120"/>
  <c r="F49" i="120"/>
  <c r="E49" i="120"/>
  <c r="M45" i="120"/>
  <c r="L45" i="120"/>
  <c r="K45" i="120"/>
  <c r="J45" i="120"/>
  <c r="I45" i="120"/>
  <c r="H45" i="120"/>
  <c r="G45" i="120"/>
  <c r="E45" i="120"/>
  <c r="M40" i="120"/>
  <c r="L40" i="120"/>
  <c r="K40" i="120"/>
  <c r="J40" i="120"/>
  <c r="I40" i="120"/>
  <c r="H40" i="120"/>
  <c r="G40" i="120"/>
  <c r="F40" i="120"/>
  <c r="E40" i="120"/>
  <c r="M35" i="120"/>
  <c r="L35" i="120"/>
  <c r="K35" i="120"/>
  <c r="J35" i="120"/>
  <c r="I35" i="120"/>
  <c r="H35" i="120"/>
  <c r="G35" i="120"/>
  <c r="F35" i="120"/>
  <c r="E35" i="120"/>
  <c r="M27" i="120"/>
  <c r="L27" i="120"/>
  <c r="K27" i="120"/>
  <c r="J27" i="120"/>
  <c r="I27" i="120"/>
  <c r="H27" i="120"/>
  <c r="G27" i="120"/>
  <c r="F27" i="120"/>
  <c r="E27" i="120"/>
  <c r="M22" i="120"/>
  <c r="L22" i="120"/>
  <c r="K22" i="120"/>
  <c r="J22" i="120"/>
  <c r="I22" i="120"/>
  <c r="H22" i="120"/>
  <c r="G22" i="120"/>
  <c r="F22" i="120"/>
  <c r="E22" i="120"/>
  <c r="M17" i="120"/>
  <c r="L17" i="120"/>
  <c r="K17" i="120"/>
  <c r="J17" i="120"/>
  <c r="I17" i="120"/>
  <c r="H17" i="120"/>
  <c r="G17" i="120"/>
  <c r="F17" i="120"/>
  <c r="E17" i="120"/>
  <c r="L183" i="118"/>
  <c r="J183" i="118"/>
  <c r="I183" i="118"/>
  <c r="H183" i="118"/>
  <c r="G183" i="118"/>
  <c r="F183" i="118"/>
  <c r="E183" i="118"/>
  <c r="D183" i="118"/>
  <c r="L164" i="118"/>
  <c r="K164" i="118"/>
  <c r="J164" i="118"/>
  <c r="I164" i="118"/>
  <c r="H164" i="118"/>
  <c r="G164" i="118"/>
  <c r="F164" i="118"/>
  <c r="E164" i="118"/>
  <c r="D164" i="118"/>
  <c r="L155" i="118"/>
  <c r="K155" i="118"/>
  <c r="J155" i="118"/>
  <c r="I155" i="118"/>
  <c r="H155" i="118"/>
  <c r="G155" i="118"/>
  <c r="F155" i="118"/>
  <c r="E155" i="118"/>
  <c r="D155" i="118"/>
  <c r="L147" i="118"/>
  <c r="K147" i="118"/>
  <c r="J147" i="118"/>
  <c r="I147" i="118"/>
  <c r="H147" i="118"/>
  <c r="G147" i="118"/>
  <c r="F147" i="118"/>
  <c r="E147" i="118"/>
  <c r="D147" i="118"/>
  <c r="L141" i="118"/>
  <c r="K141" i="118"/>
  <c r="J141" i="118"/>
  <c r="I141" i="118"/>
  <c r="H141" i="118"/>
  <c r="G141" i="118"/>
  <c r="F141" i="118"/>
  <c r="E141" i="118"/>
  <c r="D141" i="118"/>
  <c r="L137" i="118"/>
  <c r="K137" i="118"/>
  <c r="J137" i="118"/>
  <c r="I137" i="118"/>
  <c r="H137" i="118"/>
  <c r="G137" i="118"/>
  <c r="F137" i="118"/>
  <c r="E137" i="118"/>
  <c r="D137" i="118"/>
  <c r="L133" i="118"/>
  <c r="K133" i="118"/>
  <c r="J133" i="118"/>
  <c r="I133" i="118"/>
  <c r="H133" i="118"/>
  <c r="G133" i="118"/>
  <c r="F133" i="118"/>
  <c r="E133" i="118"/>
  <c r="D133" i="118"/>
  <c r="L127" i="118"/>
  <c r="K127" i="118"/>
  <c r="J127" i="118"/>
  <c r="I127" i="118"/>
  <c r="H127" i="118"/>
  <c r="G127" i="118"/>
  <c r="F127" i="118"/>
  <c r="E127" i="118"/>
  <c r="D127" i="118"/>
  <c r="L122" i="118"/>
  <c r="K122" i="118"/>
  <c r="J122" i="118"/>
  <c r="I122" i="118"/>
  <c r="H122" i="118"/>
  <c r="G122" i="118"/>
  <c r="F122" i="118"/>
  <c r="E122" i="118"/>
  <c r="D122" i="118"/>
  <c r="L118" i="118"/>
  <c r="K118" i="118"/>
  <c r="J118" i="118"/>
  <c r="I118" i="118"/>
  <c r="H118" i="118"/>
  <c r="G118" i="118"/>
  <c r="F118" i="118"/>
  <c r="E118" i="118"/>
  <c r="D118" i="118"/>
  <c r="L110" i="118"/>
  <c r="K110" i="118"/>
  <c r="J110" i="118"/>
  <c r="I110" i="118"/>
  <c r="H110" i="118"/>
  <c r="G110" i="118"/>
  <c r="F110" i="118"/>
  <c r="E110" i="118"/>
  <c r="D110" i="118"/>
  <c r="L105" i="118"/>
  <c r="K105" i="118"/>
  <c r="J105" i="118"/>
  <c r="I105" i="118"/>
  <c r="H105" i="118"/>
  <c r="G105" i="118"/>
  <c r="F105" i="118"/>
  <c r="E105" i="118"/>
  <c r="D105" i="118"/>
  <c r="L101" i="118"/>
  <c r="K101" i="118"/>
  <c r="J101" i="118"/>
  <c r="I101" i="118"/>
  <c r="H101" i="118"/>
  <c r="G101" i="118"/>
  <c r="F101" i="118"/>
  <c r="E101" i="118"/>
  <c r="D101" i="118"/>
  <c r="L93" i="118"/>
  <c r="K93" i="118"/>
  <c r="J93" i="118"/>
  <c r="I93" i="118"/>
  <c r="H93" i="118"/>
  <c r="G93" i="118"/>
  <c r="F93" i="118"/>
  <c r="E93" i="118"/>
  <c r="D93" i="118"/>
  <c r="L88" i="118"/>
  <c r="K88" i="118"/>
  <c r="J88" i="118"/>
  <c r="I88" i="118"/>
  <c r="H88" i="118"/>
  <c r="G88" i="118"/>
  <c r="F88" i="118"/>
  <c r="E88" i="118"/>
  <c r="D88" i="118"/>
  <c r="L82" i="118"/>
  <c r="K82" i="118"/>
  <c r="J82" i="118"/>
  <c r="I82" i="118"/>
  <c r="H82" i="118"/>
  <c r="G82" i="118"/>
  <c r="F82" i="118"/>
  <c r="E82" i="118"/>
  <c r="D82" i="118"/>
  <c r="L78" i="118"/>
  <c r="K78" i="118"/>
  <c r="J78" i="118"/>
  <c r="I78" i="118"/>
  <c r="H78" i="118"/>
  <c r="G78" i="118"/>
  <c r="F78" i="118"/>
  <c r="E78" i="118"/>
  <c r="D78" i="118"/>
  <c r="L73" i="118"/>
  <c r="K73" i="118"/>
  <c r="J73" i="118"/>
  <c r="I73" i="118"/>
  <c r="H73" i="118"/>
  <c r="G73" i="118"/>
  <c r="F73" i="118"/>
  <c r="E73" i="118"/>
  <c r="D73" i="118"/>
  <c r="L60" i="118"/>
  <c r="K60" i="118"/>
  <c r="J60" i="118"/>
  <c r="I60" i="118"/>
  <c r="H60" i="118"/>
  <c r="G60" i="118"/>
  <c r="F60" i="118"/>
  <c r="E60" i="118"/>
  <c r="D60" i="118"/>
  <c r="L50" i="118"/>
  <c r="K50" i="118"/>
  <c r="J50" i="118"/>
  <c r="I50" i="118"/>
  <c r="G50" i="118"/>
  <c r="F50" i="118"/>
  <c r="E50" i="118"/>
  <c r="D50" i="118"/>
  <c r="L44" i="118"/>
  <c r="K44" i="118"/>
  <c r="J44" i="118"/>
  <c r="I44" i="118"/>
  <c r="G44" i="118"/>
  <c r="F44" i="118"/>
  <c r="E44" i="118"/>
  <c r="D44" i="118"/>
  <c r="L39" i="118"/>
  <c r="K39" i="118"/>
  <c r="J39" i="118"/>
  <c r="I39" i="118"/>
  <c r="H39" i="118"/>
  <c r="G39" i="118"/>
  <c r="F39" i="118"/>
  <c r="E39" i="118"/>
  <c r="D39" i="118"/>
  <c r="L34" i="118"/>
  <c r="K34" i="118"/>
  <c r="J34" i="118"/>
  <c r="I34" i="118"/>
  <c r="H34" i="118"/>
  <c r="G34" i="118"/>
  <c r="F34" i="118"/>
  <c r="E34" i="118"/>
  <c r="D34" i="118"/>
  <c r="L29" i="118"/>
  <c r="K29" i="118"/>
  <c r="J29" i="118"/>
  <c r="I29" i="118"/>
  <c r="H29" i="118"/>
  <c r="G29" i="118"/>
  <c r="F29" i="118"/>
  <c r="E29" i="118"/>
  <c r="D29" i="118"/>
  <c r="L24" i="118"/>
  <c r="K24" i="118"/>
  <c r="J24" i="118"/>
  <c r="I24" i="118"/>
  <c r="H24" i="118"/>
  <c r="G24" i="118"/>
  <c r="F24" i="118"/>
  <c r="E24" i="118"/>
  <c r="D24" i="118"/>
  <c r="G16" i="117"/>
  <c r="F16" i="117"/>
  <c r="E16" i="117"/>
  <c r="M16" i="116"/>
  <c r="L16" i="116"/>
  <c r="K16" i="116"/>
  <c r="J16" i="116"/>
  <c r="I16" i="116"/>
  <c r="H16" i="116"/>
  <c r="G16" i="116"/>
  <c r="F16" i="116"/>
  <c r="E16" i="116"/>
  <c r="H32" i="115"/>
  <c r="F32" i="115"/>
  <c r="F25" i="114"/>
  <c r="K23" i="114"/>
  <c r="F21" i="114"/>
  <c r="M17" i="114"/>
  <c r="L17" i="114"/>
  <c r="K17" i="114"/>
  <c r="J17" i="114"/>
  <c r="I17" i="114"/>
  <c r="H17" i="114"/>
  <c r="G17" i="114"/>
  <c r="F17" i="114"/>
  <c r="E17" i="114"/>
  <c r="M56" i="113"/>
  <c r="L56" i="113"/>
  <c r="K56" i="113"/>
  <c r="J56" i="113"/>
  <c r="I56" i="113"/>
  <c r="H56" i="113"/>
  <c r="G56" i="113"/>
  <c r="E56" i="113"/>
  <c r="M49" i="113"/>
  <c r="L49" i="113"/>
  <c r="K49" i="113"/>
  <c r="J49" i="113"/>
  <c r="I49" i="113"/>
  <c r="H49" i="113"/>
  <c r="G49" i="113"/>
  <c r="F49" i="113"/>
  <c r="E49" i="113"/>
  <c r="M45" i="113"/>
  <c r="L45" i="113"/>
  <c r="K45" i="113"/>
  <c r="J45" i="113"/>
  <c r="I45" i="113"/>
  <c r="H45" i="113"/>
  <c r="G45" i="113"/>
  <c r="F45" i="113"/>
  <c r="E45" i="113"/>
  <c r="M38" i="113"/>
  <c r="L38" i="113"/>
  <c r="K38" i="113"/>
  <c r="J38" i="113"/>
  <c r="I38" i="113"/>
  <c r="H38" i="113"/>
  <c r="G38" i="113"/>
  <c r="E38" i="113"/>
  <c r="M33" i="113"/>
  <c r="L33" i="113"/>
  <c r="K33" i="113"/>
  <c r="J33" i="113"/>
  <c r="I33" i="113"/>
  <c r="H33" i="113"/>
  <c r="G33" i="113"/>
  <c r="F33" i="113"/>
  <c r="E33" i="113"/>
  <c r="M25" i="113"/>
  <c r="L25" i="113"/>
  <c r="K25" i="113"/>
  <c r="J25" i="113"/>
  <c r="I25" i="113"/>
  <c r="H25" i="113"/>
  <c r="G25" i="113"/>
  <c r="F25" i="113"/>
  <c r="E25" i="113"/>
  <c r="M21" i="113"/>
  <c r="L21" i="113"/>
  <c r="K21" i="113"/>
  <c r="J21" i="113"/>
  <c r="I21" i="113"/>
  <c r="H21" i="113"/>
  <c r="G21" i="113"/>
  <c r="F21" i="113"/>
  <c r="E21" i="113"/>
  <c r="M17" i="113"/>
  <c r="L17" i="113"/>
  <c r="K17" i="113"/>
  <c r="J17" i="113"/>
  <c r="I17" i="113"/>
  <c r="H17" i="113"/>
  <c r="G17" i="113"/>
  <c r="F17" i="113"/>
  <c r="E17" i="113"/>
  <c r="O40" i="112"/>
  <c r="N40" i="112"/>
  <c r="M40" i="112"/>
  <c r="L40" i="112"/>
  <c r="K40" i="112"/>
  <c r="J40" i="112"/>
  <c r="I40" i="112"/>
  <c r="G40" i="112"/>
  <c r="O34" i="112"/>
  <c r="N34" i="112"/>
  <c r="M34" i="112"/>
  <c r="L34" i="112"/>
  <c r="K34" i="112"/>
  <c r="J34" i="112"/>
  <c r="I34" i="112"/>
  <c r="H34" i="112"/>
  <c r="G34" i="112"/>
  <c r="O30" i="112"/>
  <c r="N30" i="112"/>
  <c r="M30" i="112"/>
  <c r="L30" i="112"/>
  <c r="K30" i="112"/>
  <c r="J30" i="112"/>
  <c r="I30" i="112"/>
  <c r="H30" i="112"/>
  <c r="G30" i="112"/>
  <c r="O26" i="112"/>
  <c r="N26" i="112"/>
  <c r="M26" i="112"/>
  <c r="L26" i="112"/>
  <c r="K26" i="112"/>
  <c r="J26" i="112"/>
  <c r="I26" i="112"/>
  <c r="H26" i="112"/>
  <c r="G26" i="112"/>
  <c r="O21" i="112"/>
  <c r="N21" i="112"/>
  <c r="M21" i="112"/>
  <c r="L21" i="112"/>
  <c r="K21" i="112"/>
  <c r="J21" i="112"/>
  <c r="I21" i="112"/>
  <c r="H21" i="112"/>
  <c r="G21" i="112"/>
  <c r="O17" i="112"/>
  <c r="N17" i="112"/>
  <c r="M17" i="112"/>
  <c r="L17" i="112"/>
  <c r="K17" i="112"/>
  <c r="J17" i="112"/>
  <c r="I17" i="112"/>
  <c r="H17" i="112"/>
  <c r="G17" i="112"/>
  <c r="L180" i="111"/>
  <c r="K180" i="111"/>
  <c r="J180" i="111"/>
  <c r="I180" i="111"/>
  <c r="H180" i="111"/>
  <c r="G180" i="111"/>
  <c r="F180" i="111"/>
  <c r="E180" i="111"/>
  <c r="D180" i="111"/>
  <c r="L162" i="111"/>
  <c r="K162" i="111"/>
  <c r="J162" i="111"/>
  <c r="I162" i="111"/>
  <c r="H162" i="111"/>
  <c r="G162" i="111"/>
  <c r="F162" i="111"/>
  <c r="E162" i="111"/>
  <c r="D162" i="111"/>
  <c r="L153" i="111"/>
  <c r="K153" i="111"/>
  <c r="J153" i="111"/>
  <c r="I153" i="111"/>
  <c r="H153" i="111"/>
  <c r="G153" i="111"/>
  <c r="F153" i="111"/>
  <c r="E153" i="111"/>
  <c r="D153" i="111"/>
  <c r="L145" i="111"/>
  <c r="K145" i="111"/>
  <c r="J145" i="111"/>
  <c r="I145" i="111"/>
  <c r="H145" i="111"/>
  <c r="G145" i="111"/>
  <c r="F145" i="111"/>
  <c r="E145" i="111"/>
  <c r="D145" i="111"/>
  <c r="L139" i="111"/>
  <c r="K139" i="111"/>
  <c r="J139" i="111"/>
  <c r="I139" i="111"/>
  <c r="H139" i="111"/>
  <c r="G139" i="111"/>
  <c r="F139" i="111"/>
  <c r="E139" i="111"/>
  <c r="D139" i="111"/>
  <c r="L135" i="111"/>
  <c r="K135" i="111"/>
  <c r="J135" i="111"/>
  <c r="I135" i="111"/>
  <c r="H135" i="111"/>
  <c r="G135" i="111"/>
  <c r="F135" i="111"/>
  <c r="E135" i="111"/>
  <c r="D135" i="111"/>
  <c r="L131" i="111"/>
  <c r="K131" i="111"/>
  <c r="J131" i="111"/>
  <c r="I131" i="111"/>
  <c r="H131" i="111"/>
  <c r="G131" i="111"/>
  <c r="F131" i="111"/>
  <c r="E131" i="111"/>
  <c r="D131" i="111"/>
  <c r="L125" i="111"/>
  <c r="K125" i="111"/>
  <c r="J125" i="111"/>
  <c r="I125" i="111"/>
  <c r="H125" i="111"/>
  <c r="G125" i="111"/>
  <c r="F125" i="111"/>
  <c r="E125" i="111"/>
  <c r="D125" i="111"/>
  <c r="L120" i="111"/>
  <c r="K120" i="111"/>
  <c r="J120" i="111"/>
  <c r="I120" i="111"/>
  <c r="H120" i="111"/>
  <c r="G120" i="111"/>
  <c r="F120" i="111"/>
  <c r="E120" i="111"/>
  <c r="D120" i="111"/>
  <c r="L116" i="111"/>
  <c r="K116" i="111"/>
  <c r="J116" i="111"/>
  <c r="I116" i="111"/>
  <c r="H116" i="111"/>
  <c r="G116" i="111"/>
  <c r="F116" i="111"/>
  <c r="E116" i="111"/>
  <c r="D116" i="111"/>
  <c r="L108" i="111"/>
  <c r="K108" i="111"/>
  <c r="J108" i="111"/>
  <c r="I108" i="111"/>
  <c r="H108" i="111"/>
  <c r="G108" i="111"/>
  <c r="F108" i="111"/>
  <c r="E108" i="111"/>
  <c r="D108" i="111"/>
  <c r="L103" i="111"/>
  <c r="K103" i="111"/>
  <c r="J103" i="111"/>
  <c r="I103" i="111"/>
  <c r="H103" i="111"/>
  <c r="G103" i="111"/>
  <c r="F103" i="111"/>
  <c r="E103" i="111"/>
  <c r="D103" i="111"/>
  <c r="L99" i="111"/>
  <c r="K99" i="111"/>
  <c r="J99" i="111"/>
  <c r="I99" i="111"/>
  <c r="H99" i="111"/>
  <c r="G99" i="111"/>
  <c r="F99" i="111"/>
  <c r="E99" i="111"/>
  <c r="D99" i="111"/>
  <c r="L92" i="111"/>
  <c r="K92" i="111"/>
  <c r="J92" i="111"/>
  <c r="I92" i="111"/>
  <c r="H92" i="111"/>
  <c r="G92" i="111"/>
  <c r="F92" i="111"/>
  <c r="E92" i="111"/>
  <c r="D92" i="111"/>
  <c r="L87" i="111"/>
  <c r="K87" i="111"/>
  <c r="J87" i="111"/>
  <c r="I87" i="111"/>
  <c r="H87" i="111"/>
  <c r="G87" i="111"/>
  <c r="F87" i="111"/>
  <c r="E87" i="111"/>
  <c r="D87" i="111"/>
  <c r="L81" i="111"/>
  <c r="K81" i="111"/>
  <c r="J81" i="111"/>
  <c r="I81" i="111"/>
  <c r="H81" i="111"/>
  <c r="G81" i="111"/>
  <c r="F81" i="111"/>
  <c r="E81" i="111"/>
  <c r="D81" i="111"/>
  <c r="L77" i="111"/>
  <c r="K77" i="111"/>
  <c r="J77" i="111"/>
  <c r="I77" i="111"/>
  <c r="H77" i="111"/>
  <c r="G77" i="111"/>
  <c r="F77" i="111"/>
  <c r="E77" i="111"/>
  <c r="D77" i="111"/>
  <c r="L72" i="111"/>
  <c r="K72" i="111"/>
  <c r="J72" i="111"/>
  <c r="I72" i="111"/>
  <c r="H72" i="111"/>
  <c r="G72" i="111"/>
  <c r="F72" i="111"/>
  <c r="E72" i="111"/>
  <c r="D72" i="111"/>
  <c r="L60" i="111"/>
  <c r="K60" i="111"/>
  <c r="J60" i="111"/>
  <c r="I60" i="111"/>
  <c r="H60" i="111"/>
  <c r="G60" i="111"/>
  <c r="F60" i="111"/>
  <c r="D60" i="111"/>
  <c r="L50" i="111"/>
  <c r="K50" i="111"/>
  <c r="J50" i="111"/>
  <c r="I50" i="111"/>
  <c r="G50" i="111"/>
  <c r="F50" i="111"/>
  <c r="E50" i="111"/>
  <c r="D50" i="111"/>
  <c r="L44" i="111"/>
  <c r="K44" i="111"/>
  <c r="J44" i="111"/>
  <c r="I44" i="111"/>
  <c r="G44" i="111"/>
  <c r="F44" i="111"/>
  <c r="E44" i="111"/>
  <c r="D44" i="111"/>
  <c r="L39" i="111"/>
  <c r="K39" i="111"/>
  <c r="J39" i="111"/>
  <c r="I39" i="111"/>
  <c r="H39" i="111"/>
  <c r="G39" i="111"/>
  <c r="F39" i="111"/>
  <c r="E39" i="111"/>
  <c r="D39" i="111"/>
  <c r="L34" i="111"/>
  <c r="K34" i="111"/>
  <c r="J34" i="111"/>
  <c r="I34" i="111"/>
  <c r="H34" i="111"/>
  <c r="G34" i="111"/>
  <c r="F34" i="111"/>
  <c r="E34" i="111"/>
  <c r="D34" i="111"/>
  <c r="L29" i="111"/>
  <c r="K29" i="111"/>
  <c r="J29" i="111"/>
  <c r="I29" i="111"/>
  <c r="H29" i="111"/>
  <c r="G29" i="111"/>
  <c r="F29" i="111"/>
  <c r="E29" i="111"/>
  <c r="D29" i="111"/>
  <c r="J24" i="111"/>
  <c r="G24" i="111"/>
  <c r="F24" i="111"/>
  <c r="E24" i="111"/>
  <c r="D24" i="111"/>
  <c r="G16" i="110"/>
  <c r="F16" i="110"/>
  <c r="E16" i="110"/>
  <c r="M16" i="109"/>
  <c r="L16" i="109"/>
  <c r="K16" i="109"/>
  <c r="J16" i="109"/>
  <c r="I16" i="109"/>
  <c r="H16" i="109"/>
  <c r="G16" i="109"/>
  <c r="F16" i="109"/>
  <c r="E16" i="109"/>
  <c r="F29" i="108"/>
  <c r="F28" i="108"/>
  <c r="M22" i="107"/>
  <c r="L22" i="107"/>
  <c r="K22" i="107"/>
  <c r="J22" i="107"/>
  <c r="I22" i="107"/>
  <c r="H22" i="107"/>
  <c r="G22" i="107"/>
  <c r="F22" i="107"/>
  <c r="E22" i="107"/>
  <c r="M21" i="107"/>
  <c r="L21" i="107"/>
  <c r="K21" i="107"/>
  <c r="J21" i="107"/>
  <c r="I21" i="107"/>
  <c r="H21" i="107"/>
  <c r="G21" i="107"/>
  <c r="F21" i="107"/>
  <c r="E21" i="107"/>
  <c r="M17" i="107"/>
  <c r="L17" i="107"/>
  <c r="K17" i="107"/>
  <c r="J17" i="107"/>
  <c r="I17" i="107"/>
  <c r="H17" i="107"/>
  <c r="G17" i="107"/>
  <c r="F17" i="107"/>
  <c r="E17" i="107"/>
  <c r="O55" i="106"/>
  <c r="N55" i="106"/>
  <c r="M55" i="106"/>
  <c r="L55" i="106"/>
  <c r="K55" i="106"/>
  <c r="J55" i="106"/>
  <c r="I55" i="106"/>
  <c r="G55" i="106"/>
  <c r="O49" i="106"/>
  <c r="N49" i="106"/>
  <c r="M49" i="106"/>
  <c r="L49" i="106"/>
  <c r="K49" i="106"/>
  <c r="J49" i="106"/>
  <c r="I49" i="106"/>
  <c r="H49" i="106"/>
  <c r="G49" i="106"/>
  <c r="O45" i="106"/>
  <c r="N45" i="106"/>
  <c r="M45" i="106"/>
  <c r="L45" i="106"/>
  <c r="K45" i="106"/>
  <c r="J45" i="106"/>
  <c r="I45" i="106"/>
  <c r="H45" i="106"/>
  <c r="G45" i="106"/>
  <c r="O38" i="106"/>
  <c r="N38" i="106"/>
  <c r="M38" i="106"/>
  <c r="L38" i="106"/>
  <c r="K38" i="106"/>
  <c r="J38" i="106"/>
  <c r="I38" i="106"/>
  <c r="G38" i="106"/>
  <c r="O33" i="106"/>
  <c r="N33" i="106"/>
  <c r="M33" i="106"/>
  <c r="L33" i="106"/>
  <c r="K33" i="106"/>
  <c r="J33" i="106"/>
  <c r="I33" i="106"/>
  <c r="H33" i="106"/>
  <c r="G33" i="106"/>
  <c r="O25" i="106"/>
  <c r="N25" i="106"/>
  <c r="M25" i="106"/>
  <c r="L25" i="106"/>
  <c r="K25" i="106"/>
  <c r="J25" i="106"/>
  <c r="I25" i="106"/>
  <c r="H25" i="106"/>
  <c r="G25" i="106"/>
  <c r="O21" i="106"/>
  <c r="N21" i="106"/>
  <c r="M21" i="106"/>
  <c r="L21" i="106"/>
  <c r="K21" i="106"/>
  <c r="J21" i="106"/>
  <c r="I21" i="106"/>
  <c r="H21" i="106"/>
  <c r="G21" i="106"/>
  <c r="O17" i="106"/>
  <c r="N17" i="106"/>
  <c r="M17" i="106"/>
  <c r="L17" i="106"/>
  <c r="K17" i="106"/>
  <c r="J17" i="106"/>
  <c r="I17" i="106"/>
  <c r="H17" i="106"/>
  <c r="G17" i="106"/>
  <c r="H45" i="105"/>
  <c r="O39" i="105"/>
  <c r="N39" i="105"/>
  <c r="M39" i="105"/>
  <c r="L39" i="105"/>
  <c r="K39" i="105"/>
  <c r="J39" i="105"/>
  <c r="I39" i="105"/>
  <c r="H39" i="105"/>
  <c r="G39" i="105"/>
  <c r="O35" i="105"/>
  <c r="N35" i="105"/>
  <c r="M35" i="105"/>
  <c r="L35" i="105"/>
  <c r="K35" i="105"/>
  <c r="J35" i="105"/>
  <c r="I35" i="105"/>
  <c r="H35" i="105"/>
  <c r="G35" i="105"/>
  <c r="O31" i="105"/>
  <c r="N31" i="105"/>
  <c r="M31" i="105"/>
  <c r="L31" i="105"/>
  <c r="K31" i="105"/>
  <c r="J31" i="105"/>
  <c r="I31" i="105"/>
  <c r="H31" i="105"/>
  <c r="G31" i="105"/>
  <c r="O26" i="105"/>
  <c r="N26" i="105"/>
  <c r="M26" i="105"/>
  <c r="L26" i="105"/>
  <c r="K26" i="105"/>
  <c r="J26" i="105"/>
  <c r="I26" i="105"/>
  <c r="H26" i="105"/>
  <c r="G26" i="105"/>
  <c r="O22" i="105"/>
  <c r="N22" i="105"/>
  <c r="M22" i="105"/>
  <c r="L22" i="105"/>
  <c r="K22" i="105"/>
  <c r="J22" i="105"/>
  <c r="I22" i="105"/>
  <c r="H22" i="105"/>
  <c r="G22" i="105"/>
  <c r="O17" i="105"/>
  <c r="N17" i="105"/>
  <c r="M17" i="105"/>
  <c r="L17" i="105"/>
  <c r="K17" i="105"/>
  <c r="J17" i="105"/>
  <c r="I17" i="105"/>
  <c r="H17" i="105"/>
  <c r="G17" i="105"/>
  <c r="F176" i="104"/>
  <c r="M160" i="104"/>
  <c r="L160" i="104"/>
  <c r="K160" i="104"/>
  <c r="J160" i="104"/>
  <c r="I160" i="104"/>
  <c r="H160" i="104"/>
  <c r="G160" i="104"/>
  <c r="F160" i="104"/>
  <c r="E160" i="104"/>
  <c r="M151" i="104"/>
  <c r="L151" i="104"/>
  <c r="K151" i="104"/>
  <c r="J151" i="104"/>
  <c r="I151" i="104"/>
  <c r="H151" i="104"/>
  <c r="G151" i="104"/>
  <c r="F151" i="104"/>
  <c r="E151" i="104"/>
  <c r="M143" i="104"/>
  <c r="L143" i="104"/>
  <c r="K143" i="104"/>
  <c r="J143" i="104"/>
  <c r="I143" i="104"/>
  <c r="H143" i="104"/>
  <c r="G143" i="104"/>
  <c r="F143" i="104"/>
  <c r="E143" i="104"/>
  <c r="M137" i="104"/>
  <c r="L137" i="104"/>
  <c r="K137" i="104"/>
  <c r="J137" i="104"/>
  <c r="I137" i="104"/>
  <c r="H137" i="104"/>
  <c r="G137" i="104"/>
  <c r="F137" i="104"/>
  <c r="E137" i="104"/>
  <c r="M133" i="104"/>
  <c r="L133" i="104"/>
  <c r="K133" i="104"/>
  <c r="J133" i="104"/>
  <c r="I133" i="104"/>
  <c r="H133" i="104"/>
  <c r="G133" i="104"/>
  <c r="F133" i="104"/>
  <c r="E133" i="104"/>
  <c r="M129" i="104"/>
  <c r="L129" i="104"/>
  <c r="K129" i="104"/>
  <c r="J129" i="104"/>
  <c r="I129" i="104"/>
  <c r="H129" i="104"/>
  <c r="G129" i="104"/>
  <c r="F129" i="104"/>
  <c r="E129" i="104"/>
  <c r="M123" i="104"/>
  <c r="L123" i="104"/>
  <c r="K123" i="104"/>
  <c r="J123" i="104"/>
  <c r="I123" i="104"/>
  <c r="H123" i="104"/>
  <c r="G123" i="104"/>
  <c r="F123" i="104"/>
  <c r="E123" i="104"/>
  <c r="M118" i="104"/>
  <c r="L118" i="104"/>
  <c r="K118" i="104"/>
  <c r="J118" i="104"/>
  <c r="I118" i="104"/>
  <c r="H118" i="104"/>
  <c r="G118" i="104"/>
  <c r="F118" i="104"/>
  <c r="E118" i="104"/>
  <c r="M114" i="104"/>
  <c r="L114" i="104"/>
  <c r="K114" i="104"/>
  <c r="J114" i="104"/>
  <c r="I114" i="104"/>
  <c r="H114" i="104"/>
  <c r="G114" i="104"/>
  <c r="F114" i="104"/>
  <c r="E114" i="104"/>
  <c r="M106" i="104"/>
  <c r="L106" i="104"/>
  <c r="K106" i="104"/>
  <c r="J106" i="104"/>
  <c r="I106" i="104"/>
  <c r="H106" i="104"/>
  <c r="G106" i="104"/>
  <c r="F106" i="104"/>
  <c r="E106" i="104"/>
  <c r="M101" i="104"/>
  <c r="L101" i="104"/>
  <c r="K101" i="104"/>
  <c r="J101" i="104"/>
  <c r="I101" i="104"/>
  <c r="H101" i="104"/>
  <c r="G101" i="104"/>
  <c r="F101" i="104"/>
  <c r="E101" i="104"/>
  <c r="M97" i="104"/>
  <c r="L97" i="104"/>
  <c r="K97" i="104"/>
  <c r="J97" i="104"/>
  <c r="I97" i="104"/>
  <c r="H97" i="104"/>
  <c r="G97" i="104"/>
  <c r="F97" i="104"/>
  <c r="E97" i="104"/>
  <c r="M90" i="104"/>
  <c r="L90" i="104"/>
  <c r="K90" i="104"/>
  <c r="J90" i="104"/>
  <c r="I90" i="104"/>
  <c r="H90" i="104"/>
  <c r="G90" i="104"/>
  <c r="F90" i="104"/>
  <c r="E90" i="104"/>
  <c r="M85" i="104"/>
  <c r="L85" i="104"/>
  <c r="K85" i="104"/>
  <c r="J85" i="104"/>
  <c r="I85" i="104"/>
  <c r="H85" i="104"/>
  <c r="G85" i="104"/>
  <c r="F85" i="104"/>
  <c r="E85" i="104"/>
  <c r="M80" i="104"/>
  <c r="L80" i="104"/>
  <c r="K80" i="104"/>
  <c r="J80" i="104"/>
  <c r="I80" i="104"/>
  <c r="H80" i="104"/>
  <c r="G80" i="104"/>
  <c r="F80" i="104"/>
  <c r="E80" i="104"/>
  <c r="M76" i="104"/>
  <c r="L76" i="104"/>
  <c r="K76" i="104"/>
  <c r="J76" i="104"/>
  <c r="I76" i="104"/>
  <c r="H76" i="104"/>
  <c r="G76" i="104"/>
  <c r="F76" i="104"/>
  <c r="E76" i="104"/>
  <c r="M71" i="104"/>
  <c r="L71" i="104"/>
  <c r="K71" i="104"/>
  <c r="J71" i="104"/>
  <c r="I71" i="104"/>
  <c r="H71" i="104"/>
  <c r="G71" i="104"/>
  <c r="E71" i="104"/>
  <c r="M61" i="104"/>
  <c r="L61" i="104"/>
  <c r="K61" i="104"/>
  <c r="J61" i="104"/>
  <c r="I61" i="104"/>
  <c r="H61" i="104"/>
  <c r="G61" i="104"/>
  <c r="E61" i="104"/>
  <c r="M51" i="104"/>
  <c r="L51" i="104"/>
  <c r="K51" i="104"/>
  <c r="J51" i="104"/>
  <c r="H51" i="104"/>
  <c r="G51" i="104"/>
  <c r="F51" i="104"/>
  <c r="E51" i="104"/>
  <c r="M45" i="104"/>
  <c r="L45" i="104"/>
  <c r="K45" i="104"/>
  <c r="J45" i="104"/>
  <c r="H45" i="104"/>
  <c r="G45" i="104"/>
  <c r="F45" i="104"/>
  <c r="E45" i="104"/>
  <c r="M39" i="104"/>
  <c r="L39" i="104"/>
  <c r="K39" i="104"/>
  <c r="J39" i="104"/>
  <c r="I39" i="104"/>
  <c r="H39" i="104"/>
  <c r="G39" i="104"/>
  <c r="F39" i="104"/>
  <c r="E39" i="104"/>
  <c r="M34" i="104"/>
  <c r="L34" i="104"/>
  <c r="K34" i="104"/>
  <c r="J34" i="104"/>
  <c r="I34" i="104"/>
  <c r="H34" i="104"/>
  <c r="G34" i="104"/>
  <c r="F34" i="104"/>
  <c r="E34" i="104"/>
  <c r="M29" i="104"/>
  <c r="L29" i="104"/>
  <c r="K29" i="104"/>
  <c r="J29" i="104"/>
  <c r="I29" i="104"/>
  <c r="H29" i="104"/>
  <c r="G29" i="104"/>
  <c r="F29" i="104"/>
  <c r="E29" i="104"/>
  <c r="K24" i="104"/>
  <c r="H24" i="104"/>
  <c r="G24" i="104"/>
  <c r="F24" i="104"/>
  <c r="E24" i="104"/>
  <c r="G16" i="103"/>
  <c r="F16" i="103"/>
  <c r="E16" i="103"/>
  <c r="M16" i="102"/>
  <c r="L16" i="102"/>
  <c r="K16" i="102"/>
  <c r="J16" i="102"/>
  <c r="I16" i="102"/>
  <c r="H16" i="102"/>
  <c r="G16" i="102"/>
  <c r="F16" i="102"/>
  <c r="E16" i="102"/>
  <c r="F29" i="101"/>
  <c r="F28" i="101"/>
  <c r="M22" i="99"/>
  <c r="L22" i="99"/>
  <c r="K22" i="99"/>
  <c r="J22" i="99"/>
  <c r="I22" i="99"/>
  <c r="H22" i="99"/>
  <c r="G22" i="99"/>
  <c r="F22" i="99"/>
  <c r="E22" i="99"/>
  <c r="M21" i="99"/>
  <c r="L21" i="99"/>
  <c r="K21" i="99"/>
  <c r="J21" i="99"/>
  <c r="I21" i="99"/>
  <c r="H21" i="99"/>
  <c r="G21" i="99"/>
  <c r="F21" i="99"/>
  <c r="E21" i="99"/>
  <c r="M17" i="99"/>
  <c r="L17" i="99"/>
  <c r="K17" i="99"/>
  <c r="J17" i="99"/>
  <c r="I17" i="99"/>
  <c r="H17" i="99"/>
  <c r="G17" i="99"/>
  <c r="F17" i="99"/>
  <c r="E17" i="99"/>
  <c r="O40" i="98"/>
  <c r="N40" i="98"/>
  <c r="M40" i="98"/>
  <c r="L40" i="98"/>
  <c r="K40" i="98"/>
  <c r="J40" i="98"/>
  <c r="I40" i="98"/>
  <c r="H40" i="98"/>
  <c r="G40" i="98"/>
  <c r="O35" i="98"/>
  <c r="N35" i="98"/>
  <c r="M35" i="98"/>
  <c r="L35" i="98"/>
  <c r="K35" i="98"/>
  <c r="J35" i="98"/>
  <c r="I35" i="98"/>
  <c r="H35" i="98"/>
  <c r="G35" i="98"/>
  <c r="H31" i="98"/>
  <c r="O25" i="98"/>
  <c r="N25" i="98"/>
  <c r="M25" i="98"/>
  <c r="L25" i="98"/>
  <c r="K25" i="98"/>
  <c r="J25" i="98"/>
  <c r="I25" i="98"/>
  <c r="H25" i="98"/>
  <c r="G25" i="98"/>
  <c r="O21" i="98"/>
  <c r="N21" i="98"/>
  <c r="M21" i="98"/>
  <c r="L21" i="98"/>
  <c r="K21" i="98"/>
  <c r="J21" i="98"/>
  <c r="I21" i="98"/>
  <c r="H21" i="98"/>
  <c r="G21" i="98"/>
  <c r="H57" i="97"/>
  <c r="O50" i="97"/>
  <c r="N50" i="97"/>
  <c r="M50" i="97"/>
  <c r="L50" i="97"/>
  <c r="K50" i="97"/>
  <c r="J50" i="97"/>
  <c r="I50" i="97"/>
  <c r="H50" i="97"/>
  <c r="G50" i="97"/>
  <c r="O43" i="97"/>
  <c r="N43" i="97"/>
  <c r="M43" i="97"/>
  <c r="L43" i="97"/>
  <c r="K43" i="97"/>
  <c r="J43" i="97"/>
  <c r="I43" i="97"/>
  <c r="H43" i="97"/>
  <c r="G43" i="97"/>
  <c r="O39" i="97"/>
  <c r="N39" i="97"/>
  <c r="M39" i="97"/>
  <c r="L39" i="97"/>
  <c r="K39" i="97"/>
  <c r="J39" i="97"/>
  <c r="I39" i="97"/>
  <c r="H39" i="97"/>
  <c r="G39" i="97"/>
  <c r="O35" i="97"/>
  <c r="N35" i="97"/>
  <c r="M35" i="97"/>
  <c r="L35" i="97"/>
  <c r="K35" i="97"/>
  <c r="J35" i="97"/>
  <c r="I35" i="97"/>
  <c r="H35" i="97"/>
  <c r="G35" i="97"/>
  <c r="O30" i="97"/>
  <c r="N30" i="97"/>
  <c r="M30" i="97"/>
  <c r="L30" i="97"/>
  <c r="K30" i="97"/>
  <c r="J30" i="97"/>
  <c r="I30" i="97"/>
  <c r="H30" i="97"/>
  <c r="G30" i="97"/>
  <c r="O26" i="97"/>
  <c r="N26" i="97"/>
  <c r="M26" i="97"/>
  <c r="L26" i="97"/>
  <c r="K26" i="97"/>
  <c r="J26" i="97"/>
  <c r="I26" i="97"/>
  <c r="H26" i="97"/>
  <c r="G26" i="97"/>
  <c r="O21" i="97"/>
  <c r="N21" i="97"/>
  <c r="M21" i="97"/>
  <c r="L21" i="97"/>
  <c r="K21" i="97"/>
  <c r="J21" i="97"/>
  <c r="I21" i="97"/>
  <c r="H21" i="97"/>
  <c r="G21" i="97"/>
  <c r="O17" i="97"/>
  <c r="N17" i="97"/>
  <c r="M17" i="97"/>
  <c r="L17" i="97"/>
  <c r="K17" i="97"/>
  <c r="J17" i="97"/>
  <c r="I17" i="97"/>
  <c r="H17" i="97"/>
  <c r="G17" i="97"/>
  <c r="M177" i="96"/>
  <c r="L177" i="96"/>
  <c r="K177" i="96"/>
  <c r="J177" i="96"/>
  <c r="I177" i="96"/>
  <c r="H177" i="96"/>
  <c r="G177" i="96"/>
  <c r="F177" i="96"/>
  <c r="E177" i="96"/>
  <c r="M162" i="96"/>
  <c r="L162" i="96"/>
  <c r="K162" i="96"/>
  <c r="J162" i="96"/>
  <c r="H162" i="96"/>
  <c r="G162" i="96"/>
  <c r="F162" i="96"/>
  <c r="E162" i="96"/>
  <c r="M158" i="96"/>
  <c r="L158" i="96"/>
  <c r="K158" i="96"/>
  <c r="J158" i="96"/>
  <c r="I158" i="96"/>
  <c r="H158" i="96"/>
  <c r="G158" i="96"/>
  <c r="F158" i="96"/>
  <c r="E158" i="96"/>
  <c r="M149" i="96"/>
  <c r="L149" i="96"/>
  <c r="K149" i="96"/>
  <c r="J149" i="96"/>
  <c r="I149" i="96"/>
  <c r="H149" i="96"/>
  <c r="G149" i="96"/>
  <c r="F149" i="96"/>
  <c r="E149" i="96"/>
  <c r="M141" i="96"/>
  <c r="L141" i="96"/>
  <c r="K141" i="96"/>
  <c r="J141" i="96"/>
  <c r="I141" i="96"/>
  <c r="H141" i="96"/>
  <c r="G141" i="96"/>
  <c r="F141" i="96"/>
  <c r="E141" i="96"/>
  <c r="M135" i="96"/>
  <c r="L135" i="96"/>
  <c r="K135" i="96"/>
  <c r="J135" i="96"/>
  <c r="I135" i="96"/>
  <c r="H135" i="96"/>
  <c r="G135" i="96"/>
  <c r="F135" i="96"/>
  <c r="E135" i="96"/>
  <c r="M131" i="96"/>
  <c r="L131" i="96"/>
  <c r="K131" i="96"/>
  <c r="J131" i="96"/>
  <c r="I131" i="96"/>
  <c r="H131" i="96"/>
  <c r="G131" i="96"/>
  <c r="F131" i="96"/>
  <c r="E131" i="96"/>
  <c r="M127" i="96"/>
  <c r="L127" i="96"/>
  <c r="K127" i="96"/>
  <c r="J127" i="96"/>
  <c r="I127" i="96"/>
  <c r="H127" i="96"/>
  <c r="G127" i="96"/>
  <c r="F127" i="96"/>
  <c r="E127" i="96"/>
  <c r="M121" i="96"/>
  <c r="L121" i="96"/>
  <c r="K121" i="96"/>
  <c r="J121" i="96"/>
  <c r="I121" i="96"/>
  <c r="H121" i="96"/>
  <c r="G121" i="96"/>
  <c r="F121" i="96"/>
  <c r="E121" i="96"/>
  <c r="M116" i="96"/>
  <c r="L116" i="96"/>
  <c r="K116" i="96"/>
  <c r="J116" i="96"/>
  <c r="I116" i="96"/>
  <c r="H116" i="96"/>
  <c r="G116" i="96"/>
  <c r="F116" i="96"/>
  <c r="E116" i="96"/>
  <c r="M112" i="96"/>
  <c r="L112" i="96"/>
  <c r="K112" i="96"/>
  <c r="J112" i="96"/>
  <c r="I112" i="96"/>
  <c r="H112" i="96"/>
  <c r="G112" i="96"/>
  <c r="F112" i="96"/>
  <c r="E112" i="96"/>
  <c r="M104" i="96"/>
  <c r="L104" i="96"/>
  <c r="K104" i="96"/>
  <c r="J104" i="96"/>
  <c r="I104" i="96"/>
  <c r="H104" i="96"/>
  <c r="G104" i="96"/>
  <c r="F104" i="96"/>
  <c r="E104" i="96"/>
  <c r="M99" i="96"/>
  <c r="L99" i="96"/>
  <c r="K99" i="96"/>
  <c r="J99" i="96"/>
  <c r="I99" i="96"/>
  <c r="H99" i="96"/>
  <c r="G99" i="96"/>
  <c r="F99" i="96"/>
  <c r="E99" i="96"/>
  <c r="M95" i="96"/>
  <c r="L95" i="96"/>
  <c r="K95" i="96"/>
  <c r="J95" i="96"/>
  <c r="I95" i="96"/>
  <c r="H95" i="96"/>
  <c r="G95" i="96"/>
  <c r="F95" i="96"/>
  <c r="E95" i="96"/>
  <c r="M88" i="96"/>
  <c r="L88" i="96"/>
  <c r="K88" i="96"/>
  <c r="J88" i="96"/>
  <c r="I88" i="96"/>
  <c r="H88" i="96"/>
  <c r="G88" i="96"/>
  <c r="F88" i="96"/>
  <c r="E88" i="96"/>
  <c r="M83" i="96"/>
  <c r="L83" i="96"/>
  <c r="K83" i="96"/>
  <c r="J83" i="96"/>
  <c r="I83" i="96"/>
  <c r="H83" i="96"/>
  <c r="G83" i="96"/>
  <c r="F83" i="96"/>
  <c r="E83" i="96"/>
  <c r="M78" i="96"/>
  <c r="L78" i="96"/>
  <c r="K78" i="96"/>
  <c r="J78" i="96"/>
  <c r="I78" i="96"/>
  <c r="H78" i="96"/>
  <c r="G78" i="96"/>
  <c r="F78" i="96"/>
  <c r="E78" i="96"/>
  <c r="M74" i="96"/>
  <c r="L74" i="96"/>
  <c r="K74" i="96"/>
  <c r="J74" i="96"/>
  <c r="I74" i="96"/>
  <c r="H74" i="96"/>
  <c r="G74" i="96"/>
  <c r="F74" i="96"/>
  <c r="E74" i="96"/>
  <c r="M69" i="96"/>
  <c r="L69" i="96"/>
  <c r="K69" i="96"/>
  <c r="J69" i="96"/>
  <c r="I69" i="96"/>
  <c r="H69" i="96"/>
  <c r="G69" i="96"/>
  <c r="E69" i="96"/>
  <c r="M59" i="96"/>
  <c r="L59" i="96"/>
  <c r="K59" i="96"/>
  <c r="J59" i="96"/>
  <c r="I59" i="96"/>
  <c r="H59" i="96"/>
  <c r="G59" i="96"/>
  <c r="F59" i="96"/>
  <c r="E59" i="96"/>
  <c r="M50" i="96"/>
  <c r="L50" i="96"/>
  <c r="K50" i="96"/>
  <c r="J50" i="96"/>
  <c r="H50" i="96"/>
  <c r="G50" i="96"/>
  <c r="F50" i="96"/>
  <c r="E50" i="96"/>
  <c r="M44" i="96"/>
  <c r="L44" i="96"/>
  <c r="K44" i="96"/>
  <c r="J44" i="96"/>
  <c r="H44" i="96"/>
  <c r="G44" i="96"/>
  <c r="F44" i="96"/>
  <c r="E44" i="96"/>
  <c r="M38" i="96"/>
  <c r="L38" i="96"/>
  <c r="K38" i="96"/>
  <c r="J38" i="96"/>
  <c r="I38" i="96"/>
  <c r="H38" i="96"/>
  <c r="G38" i="96"/>
  <c r="F38" i="96"/>
  <c r="E38" i="96"/>
  <c r="M34" i="96"/>
  <c r="L34" i="96"/>
  <c r="K34" i="96"/>
  <c r="J34" i="96"/>
  <c r="I34" i="96"/>
  <c r="H34" i="96"/>
  <c r="G34" i="96"/>
  <c r="F34" i="96"/>
  <c r="E34" i="96"/>
  <c r="M29" i="96"/>
  <c r="L29" i="96"/>
  <c r="K29" i="96"/>
  <c r="J29" i="96"/>
  <c r="I29" i="96"/>
  <c r="H29" i="96"/>
  <c r="G29" i="96"/>
  <c r="F29" i="96"/>
  <c r="E29" i="96"/>
  <c r="K24" i="96"/>
  <c r="H24" i="96"/>
  <c r="G24" i="96"/>
  <c r="F24" i="96"/>
  <c r="E24" i="96"/>
  <c r="N16" i="95"/>
  <c r="M16" i="95"/>
  <c r="L16" i="95"/>
  <c r="K16" i="95"/>
  <c r="J16" i="95"/>
  <c r="I16" i="95"/>
  <c r="H16" i="95"/>
  <c r="G16" i="95"/>
  <c r="F16" i="95"/>
  <c r="F28" i="94"/>
  <c r="M22" i="93"/>
  <c r="L22" i="93"/>
  <c r="K22" i="93"/>
  <c r="J22" i="93"/>
  <c r="I22" i="93"/>
  <c r="H22" i="93"/>
  <c r="G22" i="93"/>
  <c r="F22" i="93"/>
  <c r="E22" i="93"/>
  <c r="M21" i="93"/>
  <c r="L21" i="93"/>
  <c r="K21" i="93"/>
  <c r="J21" i="93"/>
  <c r="I21" i="93"/>
  <c r="H21" i="93"/>
  <c r="G21" i="93"/>
  <c r="F21" i="93"/>
  <c r="E21" i="93"/>
  <c r="M17" i="93"/>
  <c r="L17" i="93"/>
  <c r="K17" i="93"/>
  <c r="J17" i="93"/>
  <c r="I17" i="93"/>
  <c r="H17" i="93"/>
  <c r="G17" i="93"/>
  <c r="F17" i="93"/>
  <c r="E17" i="93"/>
  <c r="L76" i="92"/>
  <c r="K76" i="92"/>
  <c r="J76" i="92"/>
  <c r="I76" i="92"/>
  <c r="H76" i="92"/>
  <c r="G76" i="92"/>
  <c r="C76" i="92"/>
  <c r="O75" i="92"/>
  <c r="N75" i="92"/>
  <c r="M75" i="92"/>
  <c r="L75" i="92"/>
  <c r="K75" i="92"/>
  <c r="J75" i="92"/>
  <c r="I75" i="92"/>
  <c r="H75" i="92"/>
  <c r="G75" i="92"/>
  <c r="O66" i="92"/>
  <c r="N66" i="92"/>
  <c r="M66" i="92"/>
  <c r="L66" i="92"/>
  <c r="K66" i="92"/>
  <c r="J66" i="92"/>
  <c r="I66" i="92"/>
  <c r="H66" i="92"/>
  <c r="G66" i="92"/>
  <c r="O62" i="92"/>
  <c r="N62" i="92"/>
  <c r="M62" i="92"/>
  <c r="L62" i="92"/>
  <c r="K62" i="92"/>
  <c r="J62" i="92"/>
  <c r="I62" i="92"/>
  <c r="H62" i="92"/>
  <c r="G62" i="92"/>
  <c r="O58" i="92"/>
  <c r="N58" i="92"/>
  <c r="M58" i="92"/>
  <c r="L58" i="92"/>
  <c r="K58" i="92"/>
  <c r="J58" i="92"/>
  <c r="I58" i="92"/>
  <c r="H58" i="92"/>
  <c r="G58" i="92"/>
  <c r="O54" i="92"/>
  <c r="N54" i="92"/>
  <c r="M54" i="92"/>
  <c r="L54" i="92"/>
  <c r="K54" i="92"/>
  <c r="J54" i="92"/>
  <c r="I54" i="92"/>
  <c r="H54" i="92"/>
  <c r="G54" i="92"/>
  <c r="O48" i="92"/>
  <c r="N48" i="92"/>
  <c r="M48" i="92"/>
  <c r="L48" i="92"/>
  <c r="K48" i="92"/>
  <c r="J48" i="92"/>
  <c r="I48" i="92"/>
  <c r="H48" i="92"/>
  <c r="G48" i="92"/>
  <c r="O43" i="92"/>
  <c r="N43" i="92"/>
  <c r="M43" i="92"/>
  <c r="L43" i="92"/>
  <c r="K43" i="92"/>
  <c r="J43" i="92"/>
  <c r="I43" i="92"/>
  <c r="H43" i="92"/>
  <c r="G43" i="92"/>
  <c r="O35" i="92"/>
  <c r="N35" i="92"/>
  <c r="M35" i="92"/>
  <c r="L35" i="92"/>
  <c r="K35" i="92"/>
  <c r="J35" i="92"/>
  <c r="I35" i="92"/>
  <c r="H35" i="92"/>
  <c r="G35" i="92"/>
  <c r="O30" i="92"/>
  <c r="N30" i="92"/>
  <c r="M30" i="92"/>
  <c r="L30" i="92"/>
  <c r="K30" i="92"/>
  <c r="J30" i="92"/>
  <c r="I30" i="92"/>
  <c r="H30" i="92"/>
  <c r="G30" i="92"/>
  <c r="O26" i="92"/>
  <c r="N26" i="92"/>
  <c r="M26" i="92"/>
  <c r="L26" i="92"/>
  <c r="K26" i="92"/>
  <c r="J26" i="92"/>
  <c r="I26" i="92"/>
  <c r="H26" i="92"/>
  <c r="G26" i="92"/>
  <c r="O21" i="92"/>
  <c r="N21" i="92"/>
  <c r="M21" i="92"/>
  <c r="L21" i="92"/>
  <c r="K21" i="92"/>
  <c r="J21" i="92"/>
  <c r="I21" i="92"/>
  <c r="H21" i="92"/>
  <c r="G21" i="92"/>
  <c r="O17" i="92"/>
  <c r="N17" i="92"/>
  <c r="M17" i="92"/>
  <c r="L17" i="92"/>
  <c r="K17" i="92"/>
  <c r="J17" i="92"/>
  <c r="I17" i="92"/>
  <c r="H17" i="92"/>
  <c r="G17" i="92"/>
  <c r="G182" i="90"/>
  <c r="F182" i="90"/>
  <c r="E182" i="90"/>
  <c r="M180" i="90"/>
  <c r="L180" i="90"/>
  <c r="K180" i="90"/>
  <c r="J180" i="90"/>
  <c r="I180" i="90"/>
  <c r="H180" i="90"/>
  <c r="G180" i="90"/>
  <c r="F180" i="90"/>
  <c r="E180" i="90"/>
  <c r="M165" i="90"/>
  <c r="L165" i="90"/>
  <c r="K165" i="90"/>
  <c r="J165" i="90"/>
  <c r="H165" i="90"/>
  <c r="G165" i="90"/>
  <c r="F165" i="90"/>
  <c r="E165" i="90"/>
  <c r="M161" i="90"/>
  <c r="L161" i="90"/>
  <c r="K161" i="90"/>
  <c r="J161" i="90"/>
  <c r="I161" i="90"/>
  <c r="H161" i="90"/>
  <c r="G161" i="90"/>
  <c r="F161" i="90"/>
  <c r="E161" i="90"/>
  <c r="M152" i="90"/>
  <c r="L152" i="90"/>
  <c r="K152" i="90"/>
  <c r="J152" i="90"/>
  <c r="H152" i="90"/>
  <c r="G152" i="90"/>
  <c r="F152" i="90"/>
  <c r="E152" i="90"/>
  <c r="M148" i="90"/>
  <c r="L148" i="90"/>
  <c r="K148" i="90"/>
  <c r="J148" i="90"/>
  <c r="I148" i="90"/>
  <c r="H148" i="90"/>
  <c r="G148" i="90"/>
  <c r="F148" i="90"/>
  <c r="E148" i="90"/>
  <c r="M140" i="90"/>
  <c r="L140" i="90"/>
  <c r="K140" i="90"/>
  <c r="J140" i="90"/>
  <c r="I140" i="90"/>
  <c r="H140" i="90"/>
  <c r="G140" i="90"/>
  <c r="F140" i="90"/>
  <c r="E140" i="90"/>
  <c r="M134" i="90"/>
  <c r="L134" i="90"/>
  <c r="K134" i="90"/>
  <c r="J134" i="90"/>
  <c r="I134" i="90"/>
  <c r="H134" i="90"/>
  <c r="G134" i="90"/>
  <c r="F134" i="90"/>
  <c r="E134" i="90"/>
  <c r="M130" i="90"/>
  <c r="L130" i="90"/>
  <c r="K130" i="90"/>
  <c r="J130" i="90"/>
  <c r="I130" i="90"/>
  <c r="H130" i="90"/>
  <c r="G130" i="90"/>
  <c r="F130" i="90"/>
  <c r="E130" i="90"/>
  <c r="M126" i="90"/>
  <c r="L126" i="90"/>
  <c r="K126" i="90"/>
  <c r="J126" i="90"/>
  <c r="I126" i="90"/>
  <c r="H126" i="90"/>
  <c r="G126" i="90"/>
  <c r="F126" i="90"/>
  <c r="E126" i="90"/>
  <c r="M120" i="90"/>
  <c r="L120" i="90"/>
  <c r="K120" i="90"/>
  <c r="J120" i="90"/>
  <c r="I120" i="90"/>
  <c r="H120" i="90"/>
  <c r="G120" i="90"/>
  <c r="F120" i="90"/>
  <c r="E120" i="90"/>
  <c r="M115" i="90"/>
  <c r="L115" i="90"/>
  <c r="K115" i="90"/>
  <c r="J115" i="90"/>
  <c r="I115" i="90"/>
  <c r="H115" i="90"/>
  <c r="G115" i="90"/>
  <c r="F115" i="90"/>
  <c r="E115" i="90"/>
  <c r="M111" i="90"/>
  <c r="L111" i="90"/>
  <c r="K111" i="90"/>
  <c r="J111" i="90"/>
  <c r="I111" i="90"/>
  <c r="H111" i="90"/>
  <c r="G111" i="90"/>
  <c r="F111" i="90"/>
  <c r="E111" i="90"/>
  <c r="M104" i="90"/>
  <c r="L104" i="90"/>
  <c r="K104" i="90"/>
  <c r="J104" i="90"/>
  <c r="I104" i="90"/>
  <c r="H104" i="90"/>
  <c r="G104" i="90"/>
  <c r="F104" i="90"/>
  <c r="E104" i="90"/>
  <c r="M99" i="90"/>
  <c r="L99" i="90"/>
  <c r="K99" i="90"/>
  <c r="J99" i="90"/>
  <c r="I99" i="90"/>
  <c r="H99" i="90"/>
  <c r="G99" i="90"/>
  <c r="F99" i="90"/>
  <c r="E99" i="90"/>
  <c r="M95" i="90"/>
  <c r="L95" i="90"/>
  <c r="K95" i="90"/>
  <c r="J95" i="90"/>
  <c r="I95" i="90"/>
  <c r="H95" i="90"/>
  <c r="G95" i="90"/>
  <c r="F95" i="90"/>
  <c r="E95" i="90"/>
  <c r="M88" i="90"/>
  <c r="L88" i="90"/>
  <c r="K88" i="90"/>
  <c r="J88" i="90"/>
  <c r="I88" i="90"/>
  <c r="H88" i="90"/>
  <c r="G88" i="90"/>
  <c r="F88" i="90"/>
  <c r="E88" i="90"/>
  <c r="M83" i="90"/>
  <c r="L83" i="90"/>
  <c r="K83" i="90"/>
  <c r="J83" i="90"/>
  <c r="I83" i="90"/>
  <c r="H83" i="90"/>
  <c r="G83" i="90"/>
  <c r="F83" i="90"/>
  <c r="E83" i="90"/>
  <c r="M78" i="90"/>
  <c r="L78" i="90"/>
  <c r="K78" i="90"/>
  <c r="J78" i="90"/>
  <c r="I78" i="90"/>
  <c r="H78" i="90"/>
  <c r="G78" i="90"/>
  <c r="F78" i="90"/>
  <c r="E78" i="90"/>
  <c r="M74" i="90"/>
  <c r="L74" i="90"/>
  <c r="K74" i="90"/>
  <c r="J74" i="90"/>
  <c r="I74" i="90"/>
  <c r="H74" i="90"/>
  <c r="G74" i="90"/>
  <c r="F74" i="90"/>
  <c r="E74" i="90"/>
  <c r="M69" i="90"/>
  <c r="L69" i="90"/>
  <c r="K69" i="90"/>
  <c r="J69" i="90"/>
  <c r="I69" i="90"/>
  <c r="H69" i="90"/>
  <c r="G69" i="90"/>
  <c r="E69" i="90"/>
  <c r="M59" i="90"/>
  <c r="L59" i="90"/>
  <c r="K59" i="90"/>
  <c r="J59" i="90"/>
  <c r="I59" i="90"/>
  <c r="H59" i="90"/>
  <c r="G59" i="90"/>
  <c r="F59" i="90"/>
  <c r="E59" i="90"/>
  <c r="M50" i="90"/>
  <c r="L50" i="90"/>
  <c r="K50" i="90"/>
  <c r="J50" i="90"/>
  <c r="H50" i="90"/>
  <c r="G50" i="90"/>
  <c r="F50" i="90"/>
  <c r="E50" i="90"/>
  <c r="M44" i="90"/>
  <c r="L44" i="90"/>
  <c r="K44" i="90"/>
  <c r="J44" i="90"/>
  <c r="H44" i="90"/>
  <c r="G44" i="90"/>
  <c r="F44" i="90"/>
  <c r="E44" i="90"/>
  <c r="M38" i="90"/>
  <c r="L38" i="90"/>
  <c r="K38" i="90"/>
  <c r="J38" i="90"/>
  <c r="I38" i="90"/>
  <c r="H38" i="90"/>
  <c r="G38" i="90"/>
  <c r="F38" i="90"/>
  <c r="E38" i="90"/>
  <c r="M34" i="90"/>
  <c r="L34" i="90"/>
  <c r="K34" i="90"/>
  <c r="J34" i="90"/>
  <c r="I34" i="90"/>
  <c r="H34" i="90"/>
  <c r="G34" i="90"/>
  <c r="F34" i="90"/>
  <c r="E34" i="90"/>
  <c r="M29" i="90"/>
  <c r="L29" i="90"/>
  <c r="K29" i="90"/>
  <c r="J29" i="90"/>
  <c r="I29" i="90"/>
  <c r="H29" i="90"/>
  <c r="G29" i="90"/>
  <c r="F29" i="90"/>
  <c r="E29" i="90"/>
  <c r="K24" i="90"/>
  <c r="H24" i="90"/>
  <c r="G24" i="90"/>
  <c r="F24" i="90"/>
  <c r="E24" i="90"/>
  <c r="F28" i="89"/>
  <c r="M22" i="88"/>
  <c r="L22" i="88"/>
  <c r="K22" i="88"/>
  <c r="J22" i="88"/>
  <c r="I22" i="88"/>
  <c r="H22" i="88"/>
  <c r="G22" i="88"/>
  <c r="F22" i="88"/>
  <c r="E22" i="88"/>
  <c r="M21" i="88"/>
  <c r="L21" i="88"/>
  <c r="K21" i="88"/>
  <c r="J21" i="88"/>
  <c r="I21" i="88"/>
  <c r="H21" i="88"/>
  <c r="G21" i="88"/>
  <c r="F21" i="88"/>
  <c r="E21" i="88"/>
  <c r="M17" i="88"/>
  <c r="L17" i="88"/>
  <c r="K17" i="88"/>
  <c r="J17" i="88"/>
  <c r="I17" i="88"/>
  <c r="H17" i="88"/>
  <c r="G17" i="88"/>
  <c r="F17" i="88"/>
  <c r="E17" i="88"/>
  <c r="O76" i="87"/>
  <c r="N76" i="87"/>
  <c r="M76" i="87"/>
  <c r="L76" i="87"/>
  <c r="K76" i="87"/>
  <c r="J76" i="87"/>
  <c r="I76" i="87"/>
  <c r="H76" i="87"/>
  <c r="G76" i="87"/>
  <c r="C76" i="87"/>
  <c r="O75" i="87"/>
  <c r="N75" i="87"/>
  <c r="M75" i="87"/>
  <c r="L75" i="87"/>
  <c r="K75" i="87"/>
  <c r="J75" i="87"/>
  <c r="I75" i="87"/>
  <c r="H75" i="87"/>
  <c r="G75" i="87"/>
  <c r="O66" i="87"/>
  <c r="N66" i="87"/>
  <c r="M66" i="87"/>
  <c r="L66" i="87"/>
  <c r="K66" i="87"/>
  <c r="J66" i="87"/>
  <c r="I66" i="87"/>
  <c r="H66" i="87"/>
  <c r="G66" i="87"/>
  <c r="O62" i="87"/>
  <c r="N62" i="87"/>
  <c r="M62" i="87"/>
  <c r="L62" i="87"/>
  <c r="K62" i="87"/>
  <c r="J62" i="87"/>
  <c r="I62" i="87"/>
  <c r="H62" i="87"/>
  <c r="G62" i="87"/>
  <c r="O58" i="87"/>
  <c r="N58" i="87"/>
  <c r="M58" i="87"/>
  <c r="L58" i="87"/>
  <c r="K58" i="87"/>
  <c r="J58" i="87"/>
  <c r="I58" i="87"/>
  <c r="H58" i="87"/>
  <c r="G58" i="87"/>
  <c r="O54" i="87"/>
  <c r="N54" i="87"/>
  <c r="M54" i="87"/>
  <c r="L54" i="87"/>
  <c r="K54" i="87"/>
  <c r="J54" i="87"/>
  <c r="I54" i="87"/>
  <c r="H54" i="87"/>
  <c r="G54" i="87"/>
  <c r="O48" i="87"/>
  <c r="N48" i="87"/>
  <c r="M48" i="87"/>
  <c r="L48" i="87"/>
  <c r="K48" i="87"/>
  <c r="J48" i="87"/>
  <c r="I48" i="87"/>
  <c r="H48" i="87"/>
  <c r="G48" i="87"/>
  <c r="O43" i="87"/>
  <c r="N43" i="87"/>
  <c r="M43" i="87"/>
  <c r="L43" i="87"/>
  <c r="K43" i="87"/>
  <c r="J43" i="87"/>
  <c r="I43" i="87"/>
  <c r="H43" i="87"/>
  <c r="G43" i="87"/>
  <c r="O35" i="87"/>
  <c r="N35" i="87"/>
  <c r="M35" i="87"/>
  <c r="L35" i="87"/>
  <c r="K35" i="87"/>
  <c r="J35" i="87"/>
  <c r="I35" i="87"/>
  <c r="H35" i="87"/>
  <c r="G35" i="87"/>
  <c r="O30" i="87"/>
  <c r="N30" i="87"/>
  <c r="M30" i="87"/>
  <c r="L30" i="87"/>
  <c r="K30" i="87"/>
  <c r="J30" i="87"/>
  <c r="I30" i="87"/>
  <c r="H30" i="87"/>
  <c r="G30" i="87"/>
  <c r="O26" i="87"/>
  <c r="N26" i="87"/>
  <c r="M26" i="87"/>
  <c r="L26" i="87"/>
  <c r="K26" i="87"/>
  <c r="J26" i="87"/>
  <c r="I26" i="87"/>
  <c r="H26" i="87"/>
  <c r="G26" i="87"/>
  <c r="O21" i="87"/>
  <c r="N21" i="87"/>
  <c r="M21" i="87"/>
  <c r="L21" i="87"/>
  <c r="K21" i="87"/>
  <c r="J21" i="87"/>
  <c r="I21" i="87"/>
  <c r="H21" i="87"/>
  <c r="G21" i="87"/>
  <c r="O17" i="87"/>
  <c r="N17" i="87"/>
  <c r="M17" i="87"/>
  <c r="L17" i="87"/>
  <c r="K17" i="87"/>
  <c r="J17" i="87"/>
  <c r="I17" i="87"/>
  <c r="H17" i="87"/>
  <c r="G17" i="87"/>
  <c r="M178" i="86"/>
  <c r="L178" i="86"/>
  <c r="K178" i="86"/>
  <c r="J178" i="86"/>
  <c r="I178" i="86"/>
  <c r="H178" i="86"/>
  <c r="G178" i="86"/>
  <c r="F178" i="86"/>
  <c r="E178" i="86"/>
  <c r="M176" i="86"/>
  <c r="L176" i="86"/>
  <c r="K176" i="86"/>
  <c r="J176" i="86"/>
  <c r="I176" i="86"/>
  <c r="H176" i="86"/>
  <c r="G176" i="86"/>
  <c r="F176" i="86"/>
  <c r="E176" i="86"/>
  <c r="M161" i="86"/>
  <c r="L161" i="86"/>
  <c r="K161" i="86"/>
  <c r="J161" i="86"/>
  <c r="H161" i="86"/>
  <c r="G161" i="86"/>
  <c r="F161" i="86"/>
  <c r="E161" i="86"/>
  <c r="M157" i="86"/>
  <c r="L157" i="86"/>
  <c r="K157" i="86"/>
  <c r="J157" i="86"/>
  <c r="I157" i="86"/>
  <c r="H157" i="86"/>
  <c r="G157" i="86"/>
  <c r="F157" i="86"/>
  <c r="E157" i="86"/>
  <c r="M148" i="86"/>
  <c r="L148" i="86"/>
  <c r="K148" i="86"/>
  <c r="J148" i="86"/>
  <c r="H148" i="86"/>
  <c r="G148" i="86"/>
  <c r="F148" i="86"/>
  <c r="E148" i="86"/>
  <c r="M144" i="86"/>
  <c r="L144" i="86"/>
  <c r="K144" i="86"/>
  <c r="J144" i="86"/>
  <c r="I144" i="86"/>
  <c r="H144" i="86"/>
  <c r="G144" i="86"/>
  <c r="F144" i="86"/>
  <c r="E144" i="86"/>
  <c r="M136" i="86"/>
  <c r="L136" i="86"/>
  <c r="K136" i="86"/>
  <c r="J136" i="86"/>
  <c r="I136" i="86"/>
  <c r="H136" i="86"/>
  <c r="G136" i="86"/>
  <c r="F136" i="86"/>
  <c r="E136" i="86"/>
  <c r="M131" i="86"/>
  <c r="L131" i="86"/>
  <c r="K131" i="86"/>
  <c r="J131" i="86"/>
  <c r="I131" i="86"/>
  <c r="H131" i="86"/>
  <c r="G131" i="86"/>
  <c r="F131" i="86"/>
  <c r="E131" i="86"/>
  <c r="M127" i="86"/>
  <c r="L127" i="86"/>
  <c r="K127" i="86"/>
  <c r="J127" i="86"/>
  <c r="I127" i="86"/>
  <c r="H127" i="86"/>
  <c r="G127" i="86"/>
  <c r="F127" i="86"/>
  <c r="E127" i="86"/>
  <c r="M123" i="86"/>
  <c r="L123" i="86"/>
  <c r="K123" i="86"/>
  <c r="J123" i="86"/>
  <c r="I123" i="86"/>
  <c r="H123" i="86"/>
  <c r="G123" i="86"/>
  <c r="F123" i="86"/>
  <c r="E123" i="86"/>
  <c r="M117" i="86"/>
  <c r="L117" i="86"/>
  <c r="K117" i="86"/>
  <c r="J117" i="86"/>
  <c r="I117" i="86"/>
  <c r="H117" i="86"/>
  <c r="G117" i="86"/>
  <c r="F117" i="86"/>
  <c r="E117" i="86"/>
  <c r="M112" i="86"/>
  <c r="L112" i="86"/>
  <c r="K112" i="86"/>
  <c r="J112" i="86"/>
  <c r="I112" i="86"/>
  <c r="H112" i="86"/>
  <c r="G112" i="86"/>
  <c r="F112" i="86"/>
  <c r="E112" i="86"/>
  <c r="M108" i="86"/>
  <c r="L108" i="86"/>
  <c r="K108" i="86"/>
  <c r="J108" i="86"/>
  <c r="I108" i="86"/>
  <c r="H108" i="86"/>
  <c r="G108" i="86"/>
  <c r="F108" i="86"/>
  <c r="E108" i="86"/>
  <c r="M101" i="86"/>
  <c r="L101" i="86"/>
  <c r="K101" i="86"/>
  <c r="J101" i="86"/>
  <c r="I101" i="86"/>
  <c r="H101" i="86"/>
  <c r="G101" i="86"/>
  <c r="F101" i="86"/>
  <c r="E101" i="86"/>
  <c r="M96" i="86"/>
  <c r="L96" i="86"/>
  <c r="K96" i="86"/>
  <c r="J96" i="86"/>
  <c r="I96" i="86"/>
  <c r="H96" i="86"/>
  <c r="G96" i="86"/>
  <c r="F96" i="86"/>
  <c r="E96" i="86"/>
  <c r="M92" i="86"/>
  <c r="L92" i="86"/>
  <c r="K92" i="86"/>
  <c r="J92" i="86"/>
  <c r="I92" i="86"/>
  <c r="H92" i="86"/>
  <c r="G92" i="86"/>
  <c r="F92" i="86"/>
  <c r="E92" i="86"/>
  <c r="M85" i="86"/>
  <c r="L85" i="86"/>
  <c r="K85" i="86"/>
  <c r="J85" i="86"/>
  <c r="I85" i="86"/>
  <c r="H85" i="86"/>
  <c r="G85" i="86"/>
  <c r="F85" i="86"/>
  <c r="E85" i="86"/>
  <c r="M80" i="86"/>
  <c r="L80" i="86"/>
  <c r="K80" i="86"/>
  <c r="J80" i="86"/>
  <c r="I80" i="86"/>
  <c r="H80" i="86"/>
  <c r="G80" i="86"/>
  <c r="F80" i="86"/>
  <c r="E80" i="86"/>
  <c r="M75" i="86"/>
  <c r="L75" i="86"/>
  <c r="K75" i="86"/>
  <c r="J75" i="86"/>
  <c r="I75" i="86"/>
  <c r="H75" i="86"/>
  <c r="G75" i="86"/>
  <c r="F75" i="86"/>
  <c r="E75" i="86"/>
  <c r="M71" i="86"/>
  <c r="L71" i="86"/>
  <c r="K71" i="86"/>
  <c r="J71" i="86"/>
  <c r="I71" i="86"/>
  <c r="H71" i="86"/>
  <c r="G71" i="86"/>
  <c r="F71" i="86"/>
  <c r="E71" i="86"/>
  <c r="M66" i="86"/>
  <c r="L66" i="86"/>
  <c r="K66" i="86"/>
  <c r="J66" i="86"/>
  <c r="H66" i="86"/>
  <c r="G66" i="86"/>
  <c r="F66" i="86"/>
  <c r="E66" i="86"/>
  <c r="IV57" i="86"/>
  <c r="M57" i="86"/>
  <c r="L57" i="86"/>
  <c r="K57" i="86"/>
  <c r="J57" i="86"/>
  <c r="I57" i="86"/>
  <c r="H57" i="86"/>
  <c r="G57" i="86"/>
  <c r="F57" i="86"/>
  <c r="E57" i="86"/>
  <c r="M48" i="86"/>
  <c r="L48" i="86"/>
  <c r="K48" i="86"/>
  <c r="J48" i="86"/>
  <c r="H48" i="86"/>
  <c r="G48" i="86"/>
  <c r="F48" i="86"/>
  <c r="E48" i="86"/>
  <c r="M42" i="86"/>
  <c r="L42" i="86"/>
  <c r="K42" i="86"/>
  <c r="J42" i="86"/>
  <c r="H42" i="86"/>
  <c r="G42" i="86"/>
  <c r="F42" i="86"/>
  <c r="E42" i="86"/>
  <c r="M36" i="86"/>
  <c r="L36" i="86"/>
  <c r="K36" i="86"/>
  <c r="J36" i="86"/>
  <c r="I36" i="86"/>
  <c r="H36" i="86"/>
  <c r="G36" i="86"/>
  <c r="F36" i="86"/>
  <c r="E36" i="86"/>
  <c r="M32" i="86"/>
  <c r="L32" i="86"/>
  <c r="K32" i="86"/>
  <c r="J32" i="86"/>
  <c r="I32" i="86"/>
  <c r="H32" i="86"/>
  <c r="G32" i="86"/>
  <c r="F32" i="86"/>
  <c r="E32" i="86"/>
  <c r="M27" i="86"/>
  <c r="L27" i="86"/>
  <c r="K27" i="86"/>
  <c r="J27" i="86"/>
  <c r="I27" i="86"/>
  <c r="H27" i="86"/>
  <c r="G27" i="86"/>
  <c r="F27" i="86"/>
  <c r="E27" i="86"/>
  <c r="M23" i="86"/>
  <c r="L23" i="86"/>
  <c r="K23" i="86"/>
  <c r="J23" i="86"/>
  <c r="I23" i="86"/>
  <c r="H23" i="86"/>
  <c r="G23" i="86"/>
  <c r="F23" i="86"/>
  <c r="E23" i="86"/>
  <c r="J39" i="83"/>
  <c r="J34" i="81"/>
  <c r="J34" i="76"/>
  <c r="J36" i="73"/>
  <c r="J36" i="70"/>
  <c r="J27" i="66"/>
  <c r="J29" i="65"/>
  <c r="Q19" i="62"/>
  <c r="O19" i="62"/>
  <c r="J19" i="62"/>
  <c r="I19" i="62"/>
  <c r="Q33" i="60"/>
  <c r="O33" i="60"/>
  <c r="N33" i="60"/>
  <c r="K33" i="60"/>
  <c r="J33" i="60"/>
  <c r="I33" i="60"/>
  <c r="Q27" i="56"/>
  <c r="O27" i="56"/>
  <c r="N27" i="56"/>
  <c r="K27" i="56"/>
  <c r="J27" i="56"/>
  <c r="I27" i="56"/>
  <c r="Q19" i="55"/>
  <c r="O19" i="55"/>
  <c r="J19" i="55"/>
  <c r="I19" i="55"/>
  <c r="Q36" i="54"/>
  <c r="O36" i="54"/>
  <c r="N36" i="54"/>
  <c r="J36" i="54"/>
  <c r="I36" i="54"/>
  <c r="Q19" i="52"/>
  <c r="O19" i="52"/>
  <c r="J19" i="52"/>
  <c r="I19" i="52"/>
  <c r="Q21" i="49"/>
  <c r="O21" i="49"/>
  <c r="J21" i="49"/>
  <c r="I21" i="49"/>
  <c r="Q40" i="47"/>
  <c r="O40" i="47"/>
  <c r="N40" i="47"/>
  <c r="J40" i="47"/>
  <c r="I40" i="47"/>
  <c r="Q23" i="46"/>
  <c r="P23" i="46"/>
  <c r="O23" i="46"/>
  <c r="N23" i="46"/>
  <c r="M23" i="46"/>
  <c r="L23" i="46"/>
  <c r="K23" i="46"/>
  <c r="J23" i="46"/>
  <c r="I23" i="46"/>
  <c r="Q40" i="45"/>
  <c r="O40" i="45"/>
  <c r="N40" i="45"/>
  <c r="J40" i="45"/>
  <c r="I40" i="45"/>
  <c r="Q21" i="42"/>
  <c r="O21" i="42"/>
  <c r="J21" i="42"/>
  <c r="I21" i="42"/>
  <c r="Q23" i="41"/>
  <c r="P23" i="41"/>
  <c r="O23" i="41"/>
  <c r="N23" i="41"/>
  <c r="M23" i="41"/>
  <c r="L23" i="41"/>
  <c r="K23" i="41"/>
  <c r="J23" i="41"/>
  <c r="I23" i="41"/>
  <c r="Q21" i="40"/>
  <c r="O21" i="40"/>
  <c r="J21" i="40"/>
  <c r="I21" i="40"/>
  <c r="Q22" i="39"/>
  <c r="O22" i="39"/>
  <c r="J22" i="39"/>
  <c r="I22" i="39"/>
  <c r="Q23" i="38"/>
  <c r="P23" i="38"/>
  <c r="O23" i="38"/>
  <c r="N23" i="38"/>
  <c r="M23" i="38"/>
  <c r="L23" i="38"/>
  <c r="K23" i="38"/>
  <c r="J23" i="38"/>
  <c r="I23" i="38"/>
  <c r="Q39" i="37"/>
  <c r="O39" i="37"/>
  <c r="N39" i="37"/>
  <c r="L39" i="37"/>
  <c r="J39" i="37"/>
  <c r="I39" i="37"/>
  <c r="Q39" i="32"/>
  <c r="O39" i="32"/>
  <c r="N39" i="32"/>
  <c r="L39" i="32"/>
  <c r="J39" i="32"/>
  <c r="I39" i="32"/>
  <c r="Q24" i="31"/>
  <c r="P24" i="31"/>
  <c r="O24" i="31"/>
  <c r="N24" i="31"/>
  <c r="M24" i="31"/>
  <c r="L24" i="31"/>
  <c r="K24" i="31"/>
  <c r="J24" i="31"/>
  <c r="I24" i="31"/>
  <c r="Q24" i="30"/>
  <c r="P24" i="30"/>
  <c r="O24" i="30"/>
  <c r="N24" i="30"/>
  <c r="M24" i="30"/>
  <c r="L24" i="30"/>
  <c r="K24" i="30"/>
  <c r="J24" i="30"/>
  <c r="I24" i="30"/>
  <c r="Q42" i="28"/>
  <c r="O42" i="28"/>
  <c r="N42" i="28"/>
  <c r="L42" i="28"/>
  <c r="J42" i="28"/>
  <c r="I42" i="28"/>
  <c r="Q22" i="27"/>
  <c r="O22" i="27"/>
  <c r="L22" i="27"/>
  <c r="J22" i="27"/>
  <c r="I22" i="27"/>
  <c r="Q20" i="25"/>
  <c r="O20" i="25"/>
  <c r="L20" i="25"/>
  <c r="J20" i="25"/>
  <c r="I20" i="25"/>
  <c r="Q42" i="24"/>
  <c r="O42" i="24"/>
  <c r="N42" i="24"/>
  <c r="L42" i="24"/>
  <c r="J42" i="24"/>
  <c r="I42" i="24"/>
  <c r="Q24" i="22"/>
  <c r="P24" i="22"/>
  <c r="O24" i="22"/>
  <c r="N24" i="22"/>
  <c r="M24" i="22"/>
  <c r="L24" i="22"/>
  <c r="K24" i="22"/>
  <c r="J24" i="22"/>
  <c r="I24" i="22"/>
  <c r="Q44" i="20"/>
  <c r="O44" i="20"/>
  <c r="N44" i="20"/>
  <c r="L44" i="20"/>
  <c r="J44" i="20"/>
  <c r="I44" i="20"/>
  <c r="Q49" i="17"/>
  <c r="O49" i="17"/>
  <c r="N49" i="17"/>
  <c r="M49" i="17"/>
  <c r="L49" i="17"/>
  <c r="K49" i="17"/>
  <c r="J49" i="17"/>
  <c r="I49" i="17"/>
  <c r="Q34" i="14"/>
  <c r="P34" i="14"/>
  <c r="O34" i="14"/>
  <c r="N34" i="14"/>
  <c r="M34" i="14"/>
  <c r="L34" i="14"/>
  <c r="K34" i="14"/>
  <c r="J34" i="14"/>
  <c r="I34" i="14"/>
  <c r="O81" i="13"/>
  <c r="M81" i="13"/>
  <c r="L81" i="13"/>
  <c r="K81" i="13"/>
  <c r="I81" i="13"/>
  <c r="P29" i="12"/>
  <c r="O29" i="12"/>
  <c r="N29" i="12"/>
  <c r="M29" i="12"/>
  <c r="L29" i="12"/>
  <c r="K29" i="12"/>
  <c r="J29" i="12"/>
  <c r="I29" i="12"/>
  <c r="H29" i="12"/>
  <c r="H81" i="10"/>
  <c r="P29" i="8"/>
  <c r="O29" i="8"/>
  <c r="N29" i="8"/>
  <c r="M29" i="8"/>
  <c r="L29" i="8"/>
  <c r="K29" i="8"/>
  <c r="J29" i="8"/>
  <c r="I29" i="8"/>
  <c r="H29" i="8"/>
  <c r="H81" i="7"/>
  <c r="P32" i="5"/>
  <c r="O32" i="5"/>
  <c r="N32" i="5"/>
  <c r="M32" i="5"/>
  <c r="L32" i="5"/>
  <c r="K32" i="5"/>
  <c r="J32" i="5"/>
  <c r="I32" i="5"/>
  <c r="H32" i="5"/>
  <c r="P29" i="2"/>
  <c r="O29" i="2"/>
  <c r="N29" i="2"/>
  <c r="M29" i="2"/>
  <c r="L29" i="2"/>
  <c r="K29" i="2"/>
  <c r="J29" i="2"/>
  <c r="I29" i="2"/>
  <c r="H29" i="2"/>
  <c r="P181" i="380" l="1"/>
  <c r="O183" i="380"/>
  <c r="L239" i="379"/>
  <c r="M241" i="379"/>
  <c r="M239" i="379"/>
  <c r="L241" i="379"/>
  <c r="O180" i="376"/>
  <c r="O182" i="376"/>
  <c r="P180" i="376"/>
  <c r="M242" i="375"/>
  <c r="L242" i="375"/>
  <c r="L240" i="375"/>
  <c r="P182" i="376"/>
  <c r="M240" i="375"/>
  <c r="O178" i="372"/>
  <c r="P180" i="372"/>
  <c r="O180" i="372"/>
  <c r="P178" i="372"/>
  <c r="L242" i="371"/>
  <c r="L244" i="371"/>
  <c r="M242" i="371"/>
  <c r="M244" i="371"/>
  <c r="M15" i="369"/>
  <c r="M16" i="369" s="1"/>
  <c r="M46" i="369" s="1"/>
  <c r="J181" i="368"/>
  <c r="K181" i="368"/>
  <c r="K183" i="368"/>
  <c r="J183" i="368"/>
  <c r="N183" i="368"/>
  <c r="N181" i="368"/>
  <c r="L183" i="368"/>
  <c r="L181" i="368"/>
  <c r="P94" i="368"/>
  <c r="P156" i="368"/>
  <c r="O156" i="368"/>
  <c r="P23" i="368"/>
  <c r="P25" i="368" s="1"/>
  <c r="P39" i="368"/>
  <c r="P41" i="368" s="1"/>
  <c r="P48" i="368"/>
  <c r="P50" i="368" s="1"/>
  <c r="P64" i="368"/>
  <c r="P66" i="368" s="1"/>
  <c r="P76" i="368"/>
  <c r="P80" i="368" s="1"/>
  <c r="P98" i="368"/>
  <c r="P104" i="368" s="1"/>
  <c r="P107" i="368"/>
  <c r="P108" i="368" s="1"/>
  <c r="O118" i="368"/>
  <c r="P136" i="368"/>
  <c r="P146" i="368" s="1"/>
  <c r="P171" i="368"/>
  <c r="P180" i="368" s="1"/>
  <c r="P181" i="368" s="1"/>
  <c r="P18" i="368"/>
  <c r="P19" i="368" s="1"/>
  <c r="P72" i="368"/>
  <c r="P73" i="368" s="1"/>
  <c r="O132" i="368"/>
  <c r="O168" i="368"/>
  <c r="O181" i="368" s="1"/>
  <c r="M211" i="367"/>
  <c r="E245" i="367"/>
  <c r="G245" i="367"/>
  <c r="J245" i="367"/>
  <c r="L91" i="367"/>
  <c r="M162" i="367"/>
  <c r="M39" i="367"/>
  <c r="K245" i="367"/>
  <c r="M56" i="367"/>
  <c r="M222" i="367"/>
  <c r="M243" i="367"/>
  <c r="M91" i="367"/>
  <c r="M183" i="367"/>
  <c r="M79" i="367"/>
  <c r="M156" i="367"/>
  <c r="M242" i="367"/>
  <c r="M59" i="367"/>
  <c r="M61" i="367" s="1"/>
  <c r="M113" i="367"/>
  <c r="M116" i="367" s="1"/>
  <c r="M123" i="367"/>
  <c r="M128" i="367" s="1"/>
  <c r="M135" i="367"/>
  <c r="M136" i="367" s="1"/>
  <c r="L144" i="367"/>
  <c r="L162" i="367"/>
  <c r="L222" i="367"/>
  <c r="L243" i="367" s="1"/>
  <c r="L31" i="367"/>
  <c r="L43" i="367"/>
  <c r="L156" i="367"/>
  <c r="L183" i="367"/>
  <c r="L193" i="367"/>
  <c r="O183" i="368" l="1"/>
  <c r="P183" i="368"/>
  <c r="L245" i="367"/>
  <c r="M245" i="367"/>
  <c r="J77" i="1"/>
  <c r="H77" i="4"/>
  <c r="F151" i="371"/>
  <c r="F151" i="363"/>
  <c r="L77" i="4"/>
  <c r="K77" i="4"/>
  <c r="H77" i="1"/>
  <c r="L77" i="1"/>
  <c r="F150" i="375"/>
  <c r="F151" i="367"/>
  <c r="F149" i="358"/>
  <c r="F148" i="347"/>
  <c r="F149" i="352"/>
  <c r="J77" i="4"/>
  <c r="F146" i="342"/>
  <c r="F149" i="379"/>
  <c r="K77" i="1"/>
</calcChain>
</file>

<file path=xl/sharedStrings.xml><?xml version="1.0" encoding="utf-8"?>
<sst xmlns="http://schemas.openxmlformats.org/spreadsheetml/2006/main" count="70290" uniqueCount="1886">
  <si>
    <t xml:space="preserve">OFICINA NACIONAL DE EVALUACIÓN SÍSMICA Y VULNERABILIDAD DE INFRAESTRUCTURA Y EDIFICACIONES </t>
  </si>
  <si>
    <t>RNC 430-00787-2</t>
  </si>
  <si>
    <t>"AÑO DE LA INNOVACIÓN Y LA COMPETITIVIDAD"</t>
  </si>
  <si>
    <t>REPORTE DE NÓMINA</t>
  </si>
  <si>
    <t>CONCEPTO PAGO SUELDO 000018 - FIJOS CORRESPONDIENTE AL MES DE ABRIL 2019</t>
  </si>
  <si>
    <t>CAPITULO: 0211    SUBCAPITULO: 01     DAF: 01     UE: 0006    PROGRAMA: 17    SUBPROGRAMA: 02    PROYECTO: 0    ACTIVIDAD: 0001    CUENTA: 2.1.2.2.05    FONDO: 0100</t>
  </si>
  <si>
    <t>NO.</t>
  </si>
  <si>
    <t>NOMBRE</t>
  </si>
  <si>
    <t>DEPARTAMENTO</t>
  </si>
  <si>
    <t>FUNCION</t>
  </si>
  <si>
    <t>FUNCIÓN</t>
  </si>
  <si>
    <t>ESTATUS</t>
  </si>
  <si>
    <t>SUELDO</t>
  </si>
  <si>
    <t>Otros Ing.</t>
  </si>
  <si>
    <t>Total Ing.</t>
  </si>
  <si>
    <t>AFP</t>
  </si>
  <si>
    <t>ISR</t>
  </si>
  <si>
    <t>SFS</t>
  </si>
  <si>
    <t>Otros Desc.</t>
  </si>
  <si>
    <t>Total Desc.</t>
  </si>
  <si>
    <t>NETO</t>
  </si>
  <si>
    <t>BRUTO (RD$)</t>
  </si>
  <si>
    <t>MARITZA ALTAGRACIA RAVELO MOSCAT</t>
  </si>
  <si>
    <t>SUBDIRECCION</t>
  </si>
  <si>
    <t>SECRETARIA DEL DIRECTOR</t>
  </si>
  <si>
    <t>Fijo</t>
  </si>
  <si>
    <t>ANDRES ANTONIO DE LA CRUZ MUÑOZ</t>
  </si>
  <si>
    <t>SUBDIRECTOR (A) GENERAL</t>
  </si>
  <si>
    <t>Libre Nombramiento</t>
  </si>
  <si>
    <t>FELIX FRANCISCO PEÑA REYES</t>
  </si>
  <si>
    <t>SUB DIRECTOR</t>
  </si>
  <si>
    <t>00-001-0194888-3</t>
  </si>
  <si>
    <t>PABLO BOBEA ZORRILLA</t>
  </si>
  <si>
    <t>00-001-0086247-3</t>
  </si>
  <si>
    <t>JUAN FRANCISCO PEREZ RUIZ</t>
  </si>
  <si>
    <t>DIRECCION GENERAL</t>
  </si>
  <si>
    <t>ENCARGADO PRENSA</t>
  </si>
  <si>
    <t>00-001-0505771-5</t>
  </si>
  <si>
    <t>YANET FONT PRESTOL</t>
  </si>
  <si>
    <t>SERVICIOS GENERALES</t>
  </si>
  <si>
    <t>FOTOCOPISTA</t>
  </si>
  <si>
    <t>00-001-0034824-2</t>
  </si>
  <si>
    <t>RAUL SOSA CRUZ</t>
  </si>
  <si>
    <t>INFORMÁTICA</t>
  </si>
  <si>
    <t>SOPORTE INFORMATICO</t>
  </si>
  <si>
    <t>00-001-1656715-7</t>
  </si>
  <si>
    <t>De Carrera</t>
  </si>
  <si>
    <t>JAYSER ALEJANDRO BAUTISTA CASTRO</t>
  </si>
  <si>
    <t>CONTABILIDAD</t>
  </si>
  <si>
    <t>CONTADOR (A)</t>
  </si>
  <si>
    <t>00-001-0762404-1</t>
  </si>
  <si>
    <t>CESAR AUGUSTO ORTIZ CALDERON</t>
  </si>
  <si>
    <t>RECURSOS HUMANOS</t>
  </si>
  <si>
    <t>AUXILIAR DE RECURSOS HUMANOS</t>
  </si>
  <si>
    <t>00-001-0453568-7</t>
  </si>
  <si>
    <t>ANDRES SANTANA GIL</t>
  </si>
  <si>
    <t>ENC. RECURSOS HUMANOS</t>
  </si>
  <si>
    <t>00-001-0499245-8</t>
  </si>
  <si>
    <t>ROSARIO MERINO ESTRELLA</t>
  </si>
  <si>
    <t>LAB. SISMORRESISTENTE</t>
  </si>
  <si>
    <t>00-001-0508758-9</t>
  </si>
  <si>
    <t>CESAR NUÑEZ LUNA</t>
  </si>
  <si>
    <t>PLANIFICACION Y DESARROLLO</t>
  </si>
  <si>
    <t>ANALISTA PRESUPUESTO</t>
  </si>
  <si>
    <t>00-001-1353036-4</t>
  </si>
  <si>
    <t>ALEXI OSIRIS NAUT SILFA</t>
  </si>
  <si>
    <t>ADMINISTRATIVO Y FINANCIERO</t>
  </si>
  <si>
    <t>RESPONSABLE DE ACCESO A LA IN</t>
  </si>
  <si>
    <t>00-010-0007822-8</t>
  </si>
  <si>
    <t>PEDRO IVAN MARQUEZ MERCERON</t>
  </si>
  <si>
    <t>INGENIERÍA</t>
  </si>
  <si>
    <t>INGENIERO CIVIL II</t>
  </si>
  <si>
    <t>00-402-2050579-2</t>
  </si>
  <si>
    <t>CEXNIA MARIA BUENO ORTEGA</t>
  </si>
  <si>
    <t>ARQUITECTURA</t>
  </si>
  <si>
    <t>ARQUITECTO AYUDANTE</t>
  </si>
  <si>
    <t>00-001-0253061-5</t>
  </si>
  <si>
    <t>ISMENIA MIOSOTIS VARGAS PEÑA</t>
  </si>
  <si>
    <t>ARQUITECTO(A) I</t>
  </si>
  <si>
    <t>00-223-0007841-1</t>
  </si>
  <si>
    <t>GALVY RAMON NUÑEZ CASTRO</t>
  </si>
  <si>
    <t>DELEGACIÓN NORTE</t>
  </si>
  <si>
    <t>ENCARGADO PROVINCIAL</t>
  </si>
  <si>
    <t>00-047-0172312-6</t>
  </si>
  <si>
    <t>ENMANUEL ANTONIO ISAAC DE LA ROSA</t>
  </si>
  <si>
    <t>INGENIERO AYUDANTE</t>
  </si>
  <si>
    <t>00-047-0178261-9</t>
  </si>
  <si>
    <t>FLAVIO ENRIQUE GARCIA PEREZ</t>
  </si>
  <si>
    <t>DELEGACIÓN ESTE</t>
  </si>
  <si>
    <t>ENCARGADO (A) OFICINA PROVINC</t>
  </si>
  <si>
    <t>00-023-0064998-1</t>
  </si>
  <si>
    <t>PEDRO PABLO PEREZ</t>
  </si>
  <si>
    <t>CHOFER</t>
  </si>
  <si>
    <t>00-023-0034581-2</t>
  </si>
  <si>
    <t>MARIANELA MERCEDES RICOURT UREÑA</t>
  </si>
  <si>
    <t>00-031-0398489-8</t>
  </si>
  <si>
    <t>FRANCISCO JAVIER CASTILLO</t>
  </si>
  <si>
    <t>CHOFER PROVINCIAL</t>
  </si>
  <si>
    <t>00-031-0158082-1</t>
  </si>
  <si>
    <t>PEDRO MERCEDES RICHARDS MARIANO</t>
  </si>
  <si>
    <t>00-001-0077375-3</t>
  </si>
  <si>
    <t>JOSE DE LEON</t>
  </si>
  <si>
    <t>CHOFER DE TRANSPORTACION</t>
  </si>
  <si>
    <t>00-001-0489217-9</t>
  </si>
  <si>
    <t>ROSA ESTELA SALCEDO</t>
  </si>
  <si>
    <t>CONSERJE</t>
  </si>
  <si>
    <t>00-001-0240904-2</t>
  </si>
  <si>
    <t>DIGNA MORILLO</t>
  </si>
  <si>
    <t>00-001-0322118-0</t>
  </si>
  <si>
    <t>MARIANO POLANCO</t>
  </si>
  <si>
    <t>00-058-0024379-1</t>
  </si>
  <si>
    <t>GERMAN BOCIO FLORENTINO</t>
  </si>
  <si>
    <t>AUXILIAR SERVICIOS GENERALES</t>
  </si>
  <si>
    <t>00-012-0086144-9</t>
  </si>
  <si>
    <t>ZORAIDA DISLA MORALES</t>
  </si>
  <si>
    <t>00-223-0103882-8</t>
  </si>
  <si>
    <t>FLOR MARIA LIMA RODRIGUEZ</t>
  </si>
  <si>
    <t>INGENIERO CIVIL I</t>
  </si>
  <si>
    <t>00-001-1835019-8</t>
  </si>
  <si>
    <t>RAFAEL EMILIO CASTELLANO MEDINA</t>
  </si>
  <si>
    <t>MENSAJERO EXTERNO</t>
  </si>
  <si>
    <t>00-402-2409135-1</t>
  </si>
  <si>
    <t>CRISTIAN JOSE PEREZ HERNANDEZ</t>
  </si>
  <si>
    <t>00-025-0001610-6</t>
  </si>
  <si>
    <t>CLAUDIA ESTEFANY MERAN DEL ROSARIO</t>
  </si>
  <si>
    <t>RECEPCIONISTA</t>
  </si>
  <si>
    <t>00-223-0148860-1</t>
  </si>
  <si>
    <t>NORMA DIAZ LEBRON</t>
  </si>
  <si>
    <t>00-001-1759038-0</t>
  </si>
  <si>
    <t>JULIO DIAZ RODRIGUEZ</t>
  </si>
  <si>
    <t>00-001-0459029-4</t>
  </si>
  <si>
    <t>ANA MARGARITA PEREZ MELENDEZ</t>
  </si>
  <si>
    <t>ENLACE INTERINSTITUCIONAL</t>
  </si>
  <si>
    <t>00-001-1137882-4</t>
  </si>
  <si>
    <t>MARIEL TERESA RINCON BOCK</t>
  </si>
  <si>
    <t>00-223-0063572-3</t>
  </si>
  <si>
    <t>MARISOL MIRANDA LOPEZ</t>
  </si>
  <si>
    <t>00-023-0114888-4</t>
  </si>
  <si>
    <t>CESAR DAVID MENDEZ DUVAL</t>
  </si>
  <si>
    <t>ENCARGADO DE UNIDAD</t>
  </si>
  <si>
    <t>00-022-0002391-5</t>
  </si>
  <si>
    <t>FRANKLIN DE JESUS LABOUR FELIZ</t>
  </si>
  <si>
    <t>DIRECTOR GENERAL</t>
  </si>
  <si>
    <t>00-001-0320715-5</t>
  </si>
  <si>
    <t>ADELA DE LOS SANTOS PEREZ</t>
  </si>
  <si>
    <t>ENC. ADMINISTRATIVA Y FINANC.</t>
  </si>
  <si>
    <t>00-001-0233796-1</t>
  </si>
  <si>
    <t>CARMEN ANTONIA GUTIERREZ UREÑA</t>
  </si>
  <si>
    <t>ENC. PLANIFICACION Y DESARROL</t>
  </si>
  <si>
    <t>00-001-0024922-6</t>
  </si>
  <si>
    <t>ROSA MARGARITA GONZALEZ ENCARNACION</t>
  </si>
  <si>
    <t>AUXILIAR DE CONTABILIDAD I</t>
  </si>
  <si>
    <t>00-001-1152893-1</t>
  </si>
  <si>
    <t>GILBERTO SANTIAGO ACOSTA ALIS</t>
  </si>
  <si>
    <t>TECNICO SOPORTE INFORMATICO</t>
  </si>
  <si>
    <t>00-001-0044571-7</t>
  </si>
  <si>
    <t>FRANKLIN RAFAEL PEÑA POLANCO</t>
  </si>
  <si>
    <t>ARQUITECTO (A)</t>
  </si>
  <si>
    <t>00-031-0192906-9</t>
  </si>
  <si>
    <t>CANDY ROCIO MORFA PAULINO</t>
  </si>
  <si>
    <t>TECNICO DE COMPRAS</t>
  </si>
  <si>
    <t>00-001-1653282-1</t>
  </si>
  <si>
    <t>JUDITH VALERA BELTRAN</t>
  </si>
  <si>
    <t xml:space="preserve">ENCARGADO (A) DE LA DIVISION </t>
  </si>
  <si>
    <t>00-001-1574726-3</t>
  </si>
  <si>
    <t xml:space="preserve">WILLIE MANUEL FELIX </t>
  </si>
  <si>
    <t xml:space="preserve">AUXILIAR ADMINISTRATIVO </t>
  </si>
  <si>
    <t>PEDRO LUIS GARCIA PIÑA</t>
  </si>
  <si>
    <t>00-225-0063821-2</t>
  </si>
  <si>
    <t>ELIZABETH VARGAS MERCEDES</t>
  </si>
  <si>
    <t>00-223-0029759-9</t>
  </si>
  <si>
    <t>LEON ARAMIS JIMENEZ GONZALEZ</t>
  </si>
  <si>
    <t>00-001-0043757-3</t>
  </si>
  <si>
    <t>KENIA MARIA MARTINEZ</t>
  </si>
  <si>
    <t xml:space="preserve">ROMULO DE OLEO </t>
  </si>
  <si>
    <t>WALASTON RAMIRO SARMIENTO SANTANA</t>
  </si>
  <si>
    <t>00-068-0036035-3</t>
  </si>
  <si>
    <t>SULEM CRISTAL HILARIO DE LA ROSA</t>
  </si>
  <si>
    <t>SECRETARIA I</t>
  </si>
  <si>
    <t>00-031-0445417-2</t>
  </si>
  <si>
    <t>MARILIN ALTAGRACIA TEJADA DE AZA</t>
  </si>
  <si>
    <t>INGENIERO</t>
  </si>
  <si>
    <t>00-056-0054177-4</t>
  </si>
  <si>
    <t>ANGELA MARIA BELTRE GENAO</t>
  </si>
  <si>
    <t>ASISTENTE ADMINISTRATIVA Y FI</t>
  </si>
  <si>
    <t>00-001-1224302-7</t>
  </si>
  <si>
    <t>ROMULO BIENVENIDO PEGUERO PEÑA</t>
  </si>
  <si>
    <t>CHOFER DEL DIRECTOR</t>
  </si>
  <si>
    <t>00-001-1030526-5</t>
  </si>
  <si>
    <t>ALEXANDRA VELAZQUEZ NUÑEZ</t>
  </si>
  <si>
    <t>SECRETARIA EJECUTIVA</t>
  </si>
  <si>
    <t>00-001-1701645-1</t>
  </si>
  <si>
    <t>JOSE RAMON SANTANA RAMIREZ</t>
  </si>
  <si>
    <t>00-224-0047007-0</t>
  </si>
  <si>
    <t>TOTAL GENERAL</t>
  </si>
  <si>
    <t>PREPARADO POR:</t>
  </si>
  <si>
    <t>REVISADO POR:</t>
  </si>
  <si>
    <t>_________________________________</t>
  </si>
  <si>
    <t>_______________________________</t>
  </si>
  <si>
    <t>Lic. Jayser Bautista</t>
  </si>
  <si>
    <t>Lic. Adela De los Santos</t>
  </si>
  <si>
    <t>Responsable de Nómina</t>
  </si>
  <si>
    <t>Enc. Administrativa y Financiera</t>
  </si>
  <si>
    <t>APROBADO POR:</t>
  </si>
  <si>
    <t>_________________________________________</t>
  </si>
  <si>
    <t>Arq. Franklin de Js. Labour Feliz</t>
  </si>
  <si>
    <t>Director General</t>
  </si>
  <si>
    <t>CONCEPTO PAGO SUELDO 000018 - CONTRATADO EN SERVICIOS CORRESPONDIENTE AL MES DE ABRIL 2019</t>
  </si>
  <si>
    <t>DESDE</t>
  </si>
  <si>
    <t>HASTA</t>
  </si>
  <si>
    <t>IDELFONSO MALDONADO ASENCIO</t>
  </si>
  <si>
    <t>CONTRATADO</t>
  </si>
  <si>
    <t>RICARDO SOSA MONTAS</t>
  </si>
  <si>
    <t xml:space="preserve">LEGAL </t>
  </si>
  <si>
    <t>ASESOR LEGAL</t>
  </si>
  <si>
    <t>JOSE LEBRON JEREZ</t>
  </si>
  <si>
    <t>AYUDANTE MANT.</t>
  </si>
  <si>
    <t>LILIBETH LIBERATO BAUTISTA</t>
  </si>
  <si>
    <t>ARQUITECTA</t>
  </si>
  <si>
    <t>30/04/2019</t>
  </si>
  <si>
    <t>HECTOR HILARIO CLASE GOMEZ</t>
  </si>
  <si>
    <t xml:space="preserve">FRANCISCO MANUEL RAMIREZ </t>
  </si>
  <si>
    <t>LABORATORIO</t>
  </si>
  <si>
    <t>TECNICO INFORMATICA</t>
  </si>
  <si>
    <t>PASCUAL DIAZ</t>
  </si>
  <si>
    <t>ABOGADO</t>
  </si>
  <si>
    <t>MIGEL ANTONIO YNOA</t>
  </si>
  <si>
    <t>ENC. SERVICIOS GRLES.</t>
  </si>
  <si>
    <t xml:space="preserve">WARLYN ANTONIO ESTRELLA </t>
  </si>
  <si>
    <t>INFORMATICA</t>
  </si>
  <si>
    <t>FATIMA MARCELINA ALMONTE ESTRELLA</t>
  </si>
  <si>
    <t>ANALISTA DESARROLLO</t>
  </si>
  <si>
    <t>DERVY YINETT CUELLO MATEO</t>
  </si>
  <si>
    <t>CONCEPTO PAGO SUELDO 000007 - PERSONAL DE VIGILANCIA CORRESPONDIENTE AL MES DE ABRIL 2019</t>
  </si>
  <si>
    <t>ALBENIO LEBRON PATRICIO</t>
  </si>
  <si>
    <t>SEGURIDAD MILITAR</t>
  </si>
  <si>
    <t>PERSONAL DE VIGILANCIA</t>
  </si>
  <si>
    <t>JACOBO NOVAS LUCIANO</t>
  </si>
  <si>
    <t>ENC. DE CONTROL Y VIGILANCIA</t>
  </si>
  <si>
    <t>CONCEPTO PAGO SUELDO 000018 - FIJOS CORRESPONDIENTE AL MES DE MAYO 2019</t>
  </si>
  <si>
    <t>CONCEPTO PAGO SUELDO 000018 - CONTRATADO EN SERVICIOS CORRESPONDIENTE AL MES DE MAYO 2019</t>
  </si>
  <si>
    <t>JOSE FRANCISCO CORDERO ARIAS</t>
  </si>
  <si>
    <t>ING. SISMO RESISTENTE</t>
  </si>
  <si>
    <t>LEONARDO ALBERTO POCKELS DIAZ</t>
  </si>
  <si>
    <t>EUFRACIO FERRERAS MEDINA</t>
  </si>
  <si>
    <t>DEPTO. REGIONAL NORTE</t>
  </si>
  <si>
    <t>CONCEPTO PAGO SUELDO 000007 - PERSONAL DE VIGILANCIA CORRESPONDIENTE AL MES DE MAYO 2019</t>
  </si>
  <si>
    <t>CONCEPTO PAGO SUELDO 000018 - FIJOS CORRESPONDIENTE AL MES DE JUNIO 2019</t>
  </si>
  <si>
    <t>AUXILIAR ADMINISTRATIVO I</t>
  </si>
  <si>
    <t>AUXILIAR TRANSPORTACION</t>
  </si>
  <si>
    <t xml:space="preserve">                                                            APROBADO POR:  </t>
  </si>
  <si>
    <t xml:space="preserve">                            _________________________________________</t>
  </si>
  <si>
    <t xml:space="preserve">                                                     Lic. Omar de Jesus Guevara  </t>
  </si>
  <si>
    <t>Lic. Mariel Ferreiras Uceta</t>
  </si>
  <si>
    <t xml:space="preserve">                                                               Director General </t>
  </si>
  <si>
    <t>CONCEPTO PAGO SUELDO 000018 - CONTRATADO EN SERVICIOS CORRESPONDIENTE AL MES DE JUNIO 2019</t>
  </si>
  <si>
    <t>CONCEPTO PAGO SUELDO 000007 - PERSONAL DE VIGILANCIA CORRESPONDIENTE AL MES DE JUNIO 2019</t>
  </si>
  <si>
    <t xml:space="preserve">                                                             PREPARADO POR:</t>
  </si>
  <si>
    <t xml:space="preserve">                                                                                                        APROBADO POR:  </t>
  </si>
  <si>
    <t xml:space="preserve">                                                                                    _________________________________</t>
  </si>
  <si>
    <t xml:space="preserve">                                                                         _________________________________________</t>
  </si>
  <si>
    <t xml:space="preserve">                                                        Lic. Jayser Bautista</t>
  </si>
  <si>
    <t xml:space="preserve">                                                                                              Lic. Omar de Jesus Guevara  </t>
  </si>
  <si>
    <t xml:space="preserve">                                                             Responsable de Nómina</t>
  </si>
  <si>
    <t xml:space="preserve">                                                                                                         Director General </t>
  </si>
  <si>
    <t>CONCEPTO PAGO SUELDO 000018 - FIJOS CORRESPONDIENTE AL MES DE JULIO 2019</t>
  </si>
  <si>
    <t xml:space="preserve">ANA ZUNILDA PAULINO GUTIERREZ </t>
  </si>
  <si>
    <t>ANGEL LUIS GERMAN ANICASIO</t>
  </si>
  <si>
    <t xml:space="preserve">CHOFER </t>
  </si>
  <si>
    <t>MIGUEL MANUEL COLLADO TAVERAS</t>
  </si>
  <si>
    <t>ANA VIRGINIA DE LEON GOMEZ</t>
  </si>
  <si>
    <t>AUXILIAR DE PROTOCOLO</t>
  </si>
  <si>
    <t xml:space="preserve">EZEQUIEL DAVID GUZMAN TAVAL </t>
  </si>
  <si>
    <t>FOTOCOPIADOR</t>
  </si>
  <si>
    <t>JOSE ALBERTO TESTANIA GONELL</t>
  </si>
  <si>
    <t>YOLANDA ESTELA QUEZADA SANCHEZ</t>
  </si>
  <si>
    <t>AUXILIAR ADMINISTRATIVO</t>
  </si>
  <si>
    <t>CONCEPTO PAGO SUELDO 000007 - PERSONAL DE VIGILANCIA CORRESPONDIENTE AL MES DE JULIO 2019</t>
  </si>
  <si>
    <t>JOLFIS BROWN FERRERAS</t>
  </si>
  <si>
    <t>JHOVANNY DE JESUS QUEZADA</t>
  </si>
  <si>
    <t>CONCEPTO PAGO SUELDO 000018 - CONTRATADO EN SERVICIOS CORRESPONDIENTE AL MES DE JULIO 2019</t>
  </si>
  <si>
    <t>ASHLY GISSEL MORALES CARTAGENA</t>
  </si>
  <si>
    <t xml:space="preserve">CONSULTORA/ASESORA </t>
  </si>
  <si>
    <t>CONCEPTO PAGO SUELDO 000018 - FIJOS CORRESPONDIENTE AL MES DE AGOSTO 2019</t>
  </si>
  <si>
    <t>HISPANO RAFAEL MOREL GUANCE</t>
  </si>
  <si>
    <t>SOBIESQUI SANTIAGO ZABALA SERRATA</t>
  </si>
  <si>
    <t>IVEN ESTEBAN SEGURA FELIZ</t>
  </si>
  <si>
    <t>JULIAN ANGEL CASTILLO RICARDO</t>
  </si>
  <si>
    <t xml:space="preserve">TOTAL GENERAL </t>
  </si>
  <si>
    <t>CONCEPTO PAGO SUELDO 000018 - CONTRATADO EN SERVICIOS CORRESPONDIENTE AL MES DE AGOSTO 2019</t>
  </si>
  <si>
    <t>ELADIO RODRIGUEZ RAMIREZ</t>
  </si>
  <si>
    <t xml:space="preserve">DIRECCION GENERAL </t>
  </si>
  <si>
    <t>ENC.DIV. INTERISTINTUC</t>
  </si>
  <si>
    <t>LUIS ELIAS PEREZ MINIÑO</t>
  </si>
  <si>
    <t>ASESOR(A) LEGAL</t>
  </si>
  <si>
    <t>MARIEL FERREIRAS UCETA</t>
  </si>
  <si>
    <t>Enc. Adm y Financiero</t>
  </si>
  <si>
    <t>ORQUIDEA GONZALEZ MATA</t>
  </si>
  <si>
    <t>EFRAIN RAIMUNDO PEREZ</t>
  </si>
  <si>
    <t>ESTHER DEL CARMEN CACERES DE MEJIA</t>
  </si>
  <si>
    <t>DPTO. ADM Y FINANCIERO</t>
  </si>
  <si>
    <t>CONTADOR(A)</t>
  </si>
  <si>
    <t>CONCEPTO PAGO SUELDO 000007 - PERSONAL DE VIGILANCIA CORRESPONDIENTE AL MES DE AGOSTO 2019</t>
  </si>
  <si>
    <t>CONCEPTO PAGO SUELDO 000018 - FIJOS CORRESPONDIENTE AL MES DE DICIEMBRE 2019</t>
  </si>
  <si>
    <t xml:space="preserve">JOSE LEBRON JEREZ </t>
  </si>
  <si>
    <t xml:space="preserve">AYUDANTE DE MANTENIMIENTO </t>
  </si>
  <si>
    <t xml:space="preserve">LEONARDO ALBERTO POCKERLS DIAZ </t>
  </si>
  <si>
    <t>FIJO</t>
  </si>
  <si>
    <t>MILAGROS CLARIBEL RODRIGUEZ BROWN</t>
  </si>
  <si>
    <t>AUXILIAR ALMACEN Y SUMINISTRO</t>
  </si>
  <si>
    <t>BELKIS JULIANNA BAUTISTA SALVADOR</t>
  </si>
  <si>
    <t>CRISTAL PENELOPE DE JESUS FERMIN</t>
  </si>
  <si>
    <t>ESMARLYN CALDERON GERMAN</t>
  </si>
  <si>
    <t>JAIRO SNCHEZ BELEN</t>
  </si>
  <si>
    <t>OMAR DE JESUS GUEVARA</t>
  </si>
  <si>
    <t xml:space="preserve">PATRICIA SAMBOY MEDINA </t>
  </si>
  <si>
    <t xml:space="preserve">SILVIO MILANES SUAREZ VASQUEZ </t>
  </si>
  <si>
    <t>AUXILIAE ADMINISTRATIVO I</t>
  </si>
  <si>
    <t xml:space="preserve">SABRINA DEL MONTE TORRE </t>
  </si>
  <si>
    <t xml:space="preserve">DANNY MANUEL GRULLON QUIÑONES </t>
  </si>
  <si>
    <t xml:space="preserve">ANA SENEIDA PANTALEON UREÑA </t>
  </si>
  <si>
    <t xml:space="preserve">FIJO </t>
  </si>
  <si>
    <t>FRANKLIN VALERIO MENDOZA</t>
  </si>
  <si>
    <t xml:space="preserve">PEDRO RENE ALMONTE MEJIA </t>
  </si>
  <si>
    <t xml:space="preserve">SOBEIDA FELICIA DE JESUS ADAMES </t>
  </si>
  <si>
    <t xml:space="preserve">NATA DE PAULA </t>
  </si>
  <si>
    <t xml:space="preserve">HADES GONZALEZ GUZMAN </t>
  </si>
  <si>
    <t xml:space="preserve">SECRETARIA </t>
  </si>
  <si>
    <t xml:space="preserve">RITA ISABEL JIMENEZ  VALENZUELA </t>
  </si>
  <si>
    <t xml:space="preserve">DINO CESAR RODRIGUEZ </t>
  </si>
  <si>
    <t xml:space="preserve">ROSANNA HERNANDEZ </t>
  </si>
  <si>
    <t xml:space="preserve">FELIX JUNIOR SILVERIO RAMIREZ </t>
  </si>
  <si>
    <t xml:space="preserve">JHONNY FRANCISCO CABRERA </t>
  </si>
  <si>
    <t xml:space="preserve">CHEFER </t>
  </si>
  <si>
    <t>CARMEN ENEROLIZA ENCARNACION MOTA</t>
  </si>
  <si>
    <t xml:space="preserve">JOEL JOSE GALVAN ADAMES </t>
  </si>
  <si>
    <t xml:space="preserve">COMUNICACIONES </t>
  </si>
  <si>
    <t xml:space="preserve">GESTOR DE PROTOCOLO </t>
  </si>
  <si>
    <t xml:space="preserve">CARLOS JOSE D´OLEO DIAZ </t>
  </si>
  <si>
    <t xml:space="preserve">ELVIS PAUL DIAZ LOPEZ </t>
  </si>
  <si>
    <t xml:space="preserve">ARABELIS ROSARIO DE JESUS </t>
  </si>
  <si>
    <t xml:space="preserve">QUIRICO BAEZ PANIAGUA </t>
  </si>
  <si>
    <t xml:space="preserve">AYUDANTE MANTENIMIENTO </t>
  </si>
  <si>
    <t xml:space="preserve">JULIA ALCALA FORCHUE </t>
  </si>
  <si>
    <t xml:space="preserve">AUXILIAR DE ALMACEN Y SUMINISTRON </t>
  </si>
  <si>
    <t xml:space="preserve">HILARIO HERRERA DISLA </t>
  </si>
  <si>
    <t>YEISON ALGENYS VELOZ GUERRERO</t>
  </si>
  <si>
    <t>REINALDO ANTONIO ALVAREZ TAVAREZ</t>
  </si>
  <si>
    <t xml:space="preserve">KARINA FONDEUR PIMENTEL </t>
  </si>
  <si>
    <t xml:space="preserve">ADMINISTRATIVO </t>
  </si>
  <si>
    <t xml:space="preserve">AUXILISR ADMINISTRATIVO </t>
  </si>
  <si>
    <t xml:space="preserve">RAFAEL ANTONIO PEREZ PIMENTEL </t>
  </si>
  <si>
    <t>CONCEPTO PAGO SUELDO 000018 - CONTRATADO EN SERVICIOS CORRESPONDIENTE AL MES DE DICIEMBRE  2019</t>
  </si>
  <si>
    <t xml:space="preserve">ADELA DE LOS SANTOS PEREZ </t>
  </si>
  <si>
    <t>ASESORA FINANCIERA</t>
  </si>
  <si>
    <t xml:space="preserve">JOSE FRANCISCO CORDERO ARIAS </t>
  </si>
  <si>
    <t xml:space="preserve">DPTO. INGENIERIA </t>
  </si>
  <si>
    <t xml:space="preserve">INGENIERO AYUDANTE </t>
  </si>
  <si>
    <t xml:space="preserve">INGENIERO </t>
  </si>
  <si>
    <t>TOMAS ANTONIO PEÑA ALMANZAR</t>
  </si>
  <si>
    <t>ENC.DEPTO.MAN. DESAST</t>
  </si>
  <si>
    <t xml:space="preserve">VICTORIA LLBERES PEREZ </t>
  </si>
  <si>
    <t>DPTO, ADM Y FINACIERO</t>
  </si>
  <si>
    <t xml:space="preserve">TECNICO DE COMBRAS </t>
  </si>
  <si>
    <t xml:space="preserve">MERCEDE ROSARIO SANTANA </t>
  </si>
  <si>
    <t xml:space="preserve">MARIA NATANEELLY MARIA LOPEZ </t>
  </si>
  <si>
    <t xml:space="preserve">PERIODISTA </t>
  </si>
  <si>
    <t xml:space="preserve">JESUS NOEL RAMIREZ HERRERA </t>
  </si>
  <si>
    <t>29/02/2019</t>
  </si>
  <si>
    <t xml:space="preserve">ALEXANDER MENDEZ PINEDA </t>
  </si>
  <si>
    <t xml:space="preserve">SOPORTE TECNICO </t>
  </si>
  <si>
    <t xml:space="preserve">HEMRY BELTRAN DE PAULA </t>
  </si>
  <si>
    <t xml:space="preserve">SORPORTE TECNICO </t>
  </si>
  <si>
    <t xml:space="preserve">DORCA LETICIA MEJIA RAMOS </t>
  </si>
  <si>
    <t>JACIR PINEDA DEL GADILLO</t>
  </si>
  <si>
    <t xml:space="preserve">SANCHEZ GRACIA CHRISTOPHER </t>
  </si>
  <si>
    <t xml:space="preserve">RAYMEL PASTOR DEL ROSARIO </t>
  </si>
  <si>
    <t xml:space="preserve">ANALISTA PROYECTO </t>
  </si>
  <si>
    <t>31/02/2020</t>
  </si>
  <si>
    <t xml:space="preserve">ONIEL RAMIREZ HERRERA </t>
  </si>
  <si>
    <t xml:space="preserve">ASESOR TECNICO EN INFORMATICA </t>
  </si>
  <si>
    <t xml:space="preserve">SALVADOR ESTEBAN SUAREZ ESPINOSA </t>
  </si>
  <si>
    <t xml:space="preserve">HILDA BIENVENIDA PAULA ROSARIO </t>
  </si>
  <si>
    <t xml:space="preserve">JUAN SEBALLO </t>
  </si>
  <si>
    <t xml:space="preserve">ANA LUZ LOPEZ CAMACHO </t>
  </si>
  <si>
    <t>SOP. TECNICO DE INFORMATICA</t>
  </si>
  <si>
    <t xml:space="preserve">YUDY BERKYS DE LOS SANTOS SANTOS </t>
  </si>
  <si>
    <t xml:space="preserve">TECNICO DE RECURSOS HUM </t>
  </si>
  <si>
    <t xml:space="preserve">  </t>
  </si>
  <si>
    <t xml:space="preserve">GUILLERMO ILICH ASENCIO GARCIA </t>
  </si>
  <si>
    <t xml:space="preserve">ASESOR LEGAL </t>
  </si>
  <si>
    <t xml:space="preserve">IVAN YAEL ALCANTARA CASTILLO </t>
  </si>
  <si>
    <t>FOTOGRAFO</t>
  </si>
  <si>
    <t>CONCEPTO PAGO SUELDO 000007 - PERSONAL DE VIGILANCIA CORRESPONDIENTE  AL MES DE DICIEMBRE 2019</t>
  </si>
  <si>
    <t>YSIDRO HERNADEZ  CASTRO</t>
  </si>
  <si>
    <t xml:space="preserve">ODALIN RODRIGUEZ PEÑA </t>
  </si>
  <si>
    <t xml:space="preserve">FRANCISCO HUMBRETO DE LEON NUÑEZ </t>
  </si>
  <si>
    <t xml:space="preserve">CARLOS ALFONSO PEREZ DE JESUS </t>
  </si>
  <si>
    <t xml:space="preserve">JULISA RAMOS SUERO </t>
  </si>
  <si>
    <t xml:space="preserve">CRISTHOFER VARGAS </t>
  </si>
  <si>
    <t xml:space="preserve">MARIO ALBERTO RAMIREZ </t>
  </si>
  <si>
    <t xml:space="preserve">JOSE MANUEL PEREZ GOMEZ </t>
  </si>
  <si>
    <t>"AÑO DE LA CONSOLIDACION DE LA SEGURIDAD ALIMENTARIA"</t>
  </si>
  <si>
    <t>CONCEPTO PAGO SUELDO 000018 - FIJOS CORRESPONDIENTE AL MES DE ENERO 2020</t>
  </si>
  <si>
    <t>CAPITULO: 0211    SUBCAPITULO: 01     DAF: 01     UE: 0006    PROGRAMA: 17    SUBPROGRAMA: 02    PROYECTO: 0    ACTIVIDAD: 0001    CUENTA: 2.1.1.1.01    FONDO: 0100</t>
  </si>
  <si>
    <t>CONCEPTO PAGO SUELDO 000018 - CONTRATADO EN SERVICIOS CORRESPONDIENTE AL MES DE FEBRERO 2020</t>
  </si>
  <si>
    <t>CAPITULO: 0211    SUBCAPITULO: 01     DAF: 01     UE: 0006    PROGRAMA: 17    SUBPROGRAMA: 02    PROYECTO: 0    ACTIVIDAD: 0001    CUENTA: 2.1.1.2.01    FONDO: 0100</t>
  </si>
  <si>
    <t xml:space="preserve">VICTORIA LLUBERES PEREZ </t>
  </si>
  <si>
    <t>SANCHEZ GARCIA CHRISTOPHER</t>
  </si>
  <si>
    <t xml:space="preserve">HENRY BELTRAN DE PAULA </t>
  </si>
  <si>
    <t>CONCEPTO PAGO SUELDO 000007 - PERSONAL DE VIGILANCIA CORRESPONDIENTE  AL MES DE MARZO 2020</t>
  </si>
  <si>
    <t>CONCEPTO PAGO SUELDO 000018 - NOMINA PERIODO PROBATORIO CORRESPONDIENTE AL MES DE MARZO 2020</t>
  </si>
  <si>
    <t>CAPITULO: 0211    SUBCAPITULO: 01     DAF: 01     UE: 0006    PROGRAMA: 17    SUBPROGRAMA: 02    PROYECTO: 0    ACTIVIDAD: 0001    CUENTA: 2.1.1.2.05    FONDO: 0100</t>
  </si>
  <si>
    <t>ARQUICTETURA</t>
  </si>
  <si>
    <t>ARQUITECTO</t>
  </si>
  <si>
    <t>PERIODO PROBATORIO</t>
  </si>
  <si>
    <t>DPTO. INGENIERIA</t>
  </si>
  <si>
    <t xml:space="preserve">INGENIERO CIVIL </t>
  </si>
  <si>
    <t xml:space="preserve">INGENIERO ESTRUCTURAL </t>
  </si>
  <si>
    <t>WARLYN ANTONIO ESTRELLA POLANCO</t>
  </si>
  <si>
    <t>DPTO. INFORMATICA</t>
  </si>
  <si>
    <t>ANALISTA RECURSOS HUMANOS</t>
  </si>
  <si>
    <t>ANALISTA PROYECTOS</t>
  </si>
  <si>
    <t>CONCEPTO PAGO SUELDO 000018 - FIJOS CORRESPONDIENTE AL MES DE MARZO 2020</t>
  </si>
  <si>
    <t>LOURDES MORILLO</t>
  </si>
  <si>
    <t xml:space="preserve">MAGDALENO SANCHEZ BELEN </t>
  </si>
  <si>
    <t>AUXILIAR ADMISTRATIVO</t>
  </si>
  <si>
    <t>ASESOR (A) RECURSOS HUMANOS</t>
  </si>
  <si>
    <t>VLADIMIR RICARD TEJEDA</t>
  </si>
  <si>
    <t xml:space="preserve"> ADMINISTRATIVO Y FINANCIERO</t>
  </si>
  <si>
    <t>SANTIAGO ESTEBAN MONTAN MONTILLA</t>
  </si>
  <si>
    <t>DOMINGO GERMAN GARCIA JIMENEZ GARCIA</t>
  </si>
  <si>
    <t xml:space="preserve">LILIAN LARA </t>
  </si>
  <si>
    <t>DARIO RODRIGUEZ RAMIREZ</t>
  </si>
  <si>
    <t>GABRIEL SMITH MITCHELL MONTERO</t>
  </si>
  <si>
    <t>CONSEJE</t>
  </si>
  <si>
    <t xml:space="preserve">GEURY LORENZO </t>
  </si>
  <si>
    <t>CARLOS SULLY BOURDIERD CUEVAS</t>
  </si>
  <si>
    <t>ESTEFANIS ALCANTARA VALDEZ</t>
  </si>
  <si>
    <t>CONCEPTO PAGO SUELDO 000018 - CONTRATADO EN SERVICIOS CORRESPONDIENTE AL MES DE MARZO 2020</t>
  </si>
  <si>
    <t>CONCEPTO PAGO SUELDO 000018 - CONTRATADO EN SERVICIOS TEMPOREROS CORRESPONDIENTE AL MES DE MARZO 2020</t>
  </si>
  <si>
    <t>CAPITULO: 0211    SUBCAPITULO: 01     DAF: 01     UE: 0006    PROGRAMA: 17    SUBPROGRAMA: 02    PROYECTO: 0    ACTIVIDAD: 0001    CUENTA: 2.1.1.2.08    FONDO: 0100</t>
  </si>
  <si>
    <t>NELSON YIS CIVIL</t>
  </si>
  <si>
    <t>SOPORTE A USUARIO</t>
  </si>
  <si>
    <t>RICARDO ALFREDO ECHAVARRIA REYES</t>
  </si>
  <si>
    <t>ASESOR ADMINISTRATIVO</t>
  </si>
  <si>
    <t>CONCEPTO PAGO SUELDO 000007 - PERSONAL DE VIGILANCIA CORRESPONDIENTE  AL MES DE ABRIL 2020</t>
  </si>
  <si>
    <t>CONCEPTO PAGO SUELDO 000018 - CONTRATADO EN SERVICIOS TEMPOREROS CORRESPONDIENTE AL MES DE ABRIL 2020</t>
  </si>
  <si>
    <t>ALBA PAOLA ECHAVARRIA GOMEZ</t>
  </si>
  <si>
    <t>SOPORTE TECNICO INFORMATICO</t>
  </si>
  <si>
    <t>HILARIO MEREGILDO SOLANO</t>
  </si>
  <si>
    <t>CONCEPTO PAGO SUELDO 000018 - CONTRATADO EN SERVICIOS CORRESPONDIENTE AL MES DE ABRIL 2020</t>
  </si>
  <si>
    <t>CHRISTOPHER SANCHEZ GARCIA</t>
  </si>
  <si>
    <t>CONCEPTO PAGO SUELDO 000018 - FIJOS CORRESPONDIENTE AL MES DE ABRIL 2020</t>
  </si>
  <si>
    <t>CONCEPTO PAGO SUELDO 000018 - NOMINA PERIODO PROBATORIO CORRESPONDIENTE AL MES DE ABRIL 2020</t>
  </si>
  <si>
    <t>CONCEPTO PAGO SUELDO 000018 - NOMINA PERIODO PROBATORIO CORRESPONDIENTE AL MES DE MAYO 2020</t>
  </si>
  <si>
    <t>CONCEPTO PAGO SUELDO 000018 - CONTRATADO EN SERVICIOS CORRESPONDIENTE AL MES DE MAYO 2020</t>
  </si>
  <si>
    <t>CONCEPTO PAGO SUELDO 000007 - PERSONAL DE VIGILANCIA CORRESPONDIENTE  AL MES DE MAYO 2020</t>
  </si>
  <si>
    <t xml:space="preserve">ODALIS RODRIGUEZ PEÑA </t>
  </si>
  <si>
    <t>DOMIGO DINI RAMIREZ</t>
  </si>
  <si>
    <t>CONCEPTO PAGO SUELDO 000018 - FIJOS CORRESPONDIENTE AL MES DE MAYO 2020</t>
  </si>
  <si>
    <t>YUDY BERKYS DE LOS SANTOS SANTOS</t>
  </si>
  <si>
    <t>FOTOCOPOADOR</t>
  </si>
  <si>
    <t>CONCEPTO PAGO SUELDO 000018 - FIJOS CORRESPONDIENTE AL MES DE JUNIO 2020</t>
  </si>
  <si>
    <t xml:space="preserve">ARACELYS PEREZ </t>
  </si>
  <si>
    <t>CONCEPTO PAGO SUELDO 000007 - PERSONAL DE VIGILANCIA CORRESPONDIENTE  AL MES DE JUNIO 2020</t>
  </si>
  <si>
    <t>CONCEPTO PAGO SUELDO 000018 - CONTRATADO EN SERVICIOS CORRESPONDIENTE AL MES DE JUNIO 2020</t>
  </si>
  <si>
    <t>CONCEPTO PAGO SUELDO 000018 - NOMINA PERIODO PROBATORIO CORRESPONDIENTE AL MES DE JUNIO 2020</t>
  </si>
  <si>
    <t>CONCEPTO PAGO SUELDO 000018 - CONTRATADO EN SERVICIOS TEMPOREROS CORRESPONDIENTE AL MES DE MAYO 2020</t>
  </si>
  <si>
    <t>CONCEPTO PAGO SUELDO 000018 - CONTRATADO EN SERVICIOS TEMPOREROS CORRESPONDIENTE AL MES DE JUNIO 2020</t>
  </si>
  <si>
    <t>CONCEPTO PAGO SUELDO 000018 - NOMINA PERIODO PROBATORIO CORRESPONDIENTE AL MES DE JULIO 2020</t>
  </si>
  <si>
    <t>CONCEPTO PAGO SUELDO 000018 - CONTRATADO EN SERVICIOS TEMPOREROS CORRESPONDIENTE AL MES DE JULIO 2020</t>
  </si>
  <si>
    <t>CONCEPTO PAGO SUELDO 000007 - PERSONAL DE VIGILANCIA CORRESPONDIENTE  AL MES DE JULIO 2020</t>
  </si>
  <si>
    <t>CONCEPTO PAGO SUELDO 000018 - FIJOS CORRESPONDIENTE AL MES DE JULIO 2020</t>
  </si>
  <si>
    <t>ALFREDO GONZALEZ RODRIGUEZ</t>
  </si>
  <si>
    <t>CONCEPTO PAGO SUELDO 000018 - CONTRATADO EN SERVICIOS CORRESPONDIENTE AL MES DE JULIO 2020</t>
  </si>
  <si>
    <t xml:space="preserve">ELY MICHEL ECHAVARRIA </t>
  </si>
  <si>
    <t>ASESOR ADM</t>
  </si>
  <si>
    <t>KENIA PEREZ</t>
  </si>
  <si>
    <t>CONCEPTO PAGO SUELDO 000018 - NOMINA PERIODO PROBATORIO CORRESPONDIENTE AL MES DE AGOSTO 2020</t>
  </si>
  <si>
    <t>CONCEPTO PAGO SUELDO 000018 - CONTRATADO EN SERVICIOS CORRESPONDIENTE AL MES DE AGOSTO 2020</t>
  </si>
  <si>
    <t>CONCEPTO PAGO SUELDO 000007 - PERSONAL DE VIGILANCIA CORRESPONDIENTE  AL MES DE AGOSTO 2020</t>
  </si>
  <si>
    <t>CONCEPTO PAGO SUELDO 000018 - CONTRATADO EN SERVICIOS TEMPOREROS CORRESPONDIENTE AL MES DE AGOSTO 2020</t>
  </si>
  <si>
    <t>CONCEPTO PAGO SUELDO 000018 - FIJOS CORRESPONDIENTE AL MES DE AGOSTO 2020</t>
  </si>
  <si>
    <t>CARLA MARIA RODRIGUEZ</t>
  </si>
  <si>
    <t>BLASINI PATRICIA REYNOSO LIRANZO</t>
  </si>
  <si>
    <t xml:space="preserve">OVIDIO JACOBO SANCHEZ POPOTEUR </t>
  </si>
  <si>
    <t>CONCEPTO PAGO SUELDO 000018 - FIJOS CORRESPONDIENTE AL MES DE SEPTIEMBRE 2020</t>
  </si>
  <si>
    <t xml:space="preserve">DPT. INGENIERIA </t>
  </si>
  <si>
    <t>INGENIERO ESTRUCTURAL</t>
  </si>
  <si>
    <t>CONCEPTO PAGO SUELDO 000018 - CONTRATADO EN SERVICIOS TEMPOREROS CORRESPONDIENTE AL MES DE SEPTIEMBRE 2020</t>
  </si>
  <si>
    <t>CONCEPTO PAGO SUELDO 000007 - PERSONAL DE VIGILANCIA CORRESPONDIENTE  AL MES DE SEPTIEMBRE 2020</t>
  </si>
  <si>
    <t>Lic. Johanny Hernandez Morales</t>
  </si>
  <si>
    <t>Enc. Int. Administrativo y Financiero</t>
  </si>
  <si>
    <t>CONCEPTO PAGO SUELDO 000018 - CONTRATADO EN SERVICIOS CORRESPONDIENTE AL MES DE SEPTIEMBRE 2020</t>
  </si>
  <si>
    <t xml:space="preserve">TECNICO DE COMPRAS </t>
  </si>
  <si>
    <t>CONCEPTO PAGO SUELDO 000018 - CONTRATADO EN SERVICIOS TEMPOREROS CORRESPONDIENTE AL MES DE OCTUBRE 2020</t>
  </si>
  <si>
    <t>Lic. Yudy de los Santos</t>
  </si>
  <si>
    <t xml:space="preserve">                                                     Lic. Omar de Jesus Guevara</t>
  </si>
  <si>
    <t>Tecnica de Nómina</t>
  </si>
  <si>
    <t>Enc. Administrativo y Financiero</t>
  </si>
  <si>
    <t>CONCEPTO PAGO SUELDO 000018 - CONTRATADO EN SERVICIOS CORRESPONDIENTE AL MES DE OCTUBRE 2020</t>
  </si>
  <si>
    <t xml:space="preserve">                                                   Lic. Omar de Jesus Guevara</t>
  </si>
  <si>
    <t>Mariel Ferreiras Uceta</t>
  </si>
  <si>
    <t>CONCEPTO PAGO SUELDO 000007 - PERSONAL DE VIGILANCIA CORRESPONDIENTE  AL MES DE OCTUBRE 2020</t>
  </si>
  <si>
    <t xml:space="preserve">                                                                                  </t>
  </si>
  <si>
    <t>CONCEPTO PAGO SUELDO 000018 - FIJOS CORRESPONDIENTE AL MES DE OCTUBRE 2020</t>
  </si>
  <si>
    <t>LEONARDO DE JESUS REYES MADERA</t>
  </si>
  <si>
    <t xml:space="preserve">                                                   APROBADO POR:  </t>
  </si>
  <si>
    <t xml:space="preserve">                                                  ____________________________________</t>
  </si>
  <si>
    <t xml:space="preserve">                                                                           Lic. Omar de Jesus Guevara</t>
  </si>
  <si>
    <t xml:space="preserve">                                                      Director General </t>
  </si>
  <si>
    <t>º</t>
  </si>
  <si>
    <t>CONCEPTO PAGO SUELDO 000018 - FIJOS CORRESPONDIENTE AL MES DE NOVIEMBRE 2020</t>
  </si>
  <si>
    <t>ENCARGADO (A)</t>
  </si>
  <si>
    <t>ARQUITECTO(A) II</t>
  </si>
  <si>
    <t>ENCARGADO DE INVESTIGACION</t>
  </si>
  <si>
    <t>AUXILIAR LABORATORIO</t>
  </si>
  <si>
    <t>AUXILIAR ACCESO A LA INFORMACION</t>
  </si>
  <si>
    <t xml:space="preserve">JOSE SALVADOR VELAZQUEZ FERNANDEZ </t>
  </si>
  <si>
    <t>LEONALDO DE JESUS REYES MADERA</t>
  </si>
  <si>
    <t>SECRETARIA</t>
  </si>
  <si>
    <t xml:space="preserve">                                                                           ING. Leonaldo de Jesus Reyes Madera</t>
  </si>
  <si>
    <t xml:space="preserve"> Johanny Hernandez Morales</t>
  </si>
  <si>
    <t>CONCEPTO PAGO SUELDO 000018 - CONTRATADO EN SERVICIOS CORRESPONDIENTE AL MES DE NOVIEMBRE 2020</t>
  </si>
  <si>
    <t>ENC.DIV. INTERISTINTUCIONAL</t>
  </si>
  <si>
    <t xml:space="preserve">ASHY GISSEL MORALES CARTEGENA </t>
  </si>
  <si>
    <t>CONSULTORA</t>
  </si>
  <si>
    <t>ALEXANDER MENDEZ PINEDA</t>
  </si>
  <si>
    <t>DIBUJANTE</t>
  </si>
  <si>
    <t>HENRY BELTRAN DE PAULA</t>
  </si>
  <si>
    <t>HILDA BIENVENIDA PAULA ROSARIO</t>
  </si>
  <si>
    <t>CLAUDIA MICHELLE DE LAS MERC. DEVEA</t>
  </si>
  <si>
    <t>INGENIERIA</t>
  </si>
  <si>
    <t>INGENIERIO</t>
  </si>
  <si>
    <t xml:space="preserve">                                       ING. Leonaldo de Jesus Reyes Madera</t>
  </si>
  <si>
    <t>CONCEPTO PAGO SUELDO 000007 - PERSONAL DE VIGILANCIA CORRESPONDIENTE  AL MES DE NOVIEMBRE 2020</t>
  </si>
  <si>
    <t>Johanny Hernandez Morales</t>
  </si>
  <si>
    <t>CONCEPTO PAGO SUELDO 000018 - CONTRATADO TEMPOREROS CORRESPONDIENTE AL MES DE NOVIEMBRE 2020</t>
  </si>
  <si>
    <t>CONCEPTO PAGO SUELDO 000018 - FIJOS CORRESPONDIENTE AL MES DE DICIEMBRE 2020</t>
  </si>
  <si>
    <t>MIGUEL ANTONIO YNOA</t>
  </si>
  <si>
    <t>BLASIRI PATRICIA REYNOSO LIRANZO</t>
  </si>
  <si>
    <t>JOHANNY MINORIS HERNADEZ MORALES</t>
  </si>
  <si>
    <t>ASESORA ADMINISTRATIVA</t>
  </si>
  <si>
    <t>ASESOR</t>
  </si>
  <si>
    <t>ELBYN AQUILINO SENA NOBOA</t>
  </si>
  <si>
    <t>FAUSTO ALBERTO ESTEVEZ ROJAS</t>
  </si>
  <si>
    <t>ANYELIN MONTERO DE LOS SANTOS</t>
  </si>
  <si>
    <t>NORBERTO JOSE ROJAS MERCEDES</t>
  </si>
  <si>
    <t>RICARDO ALFREDO ECHAVARRIA SANTANA</t>
  </si>
  <si>
    <t>DIRECCION CIENTIFICO SISMORRESISTENCIA</t>
  </si>
  <si>
    <t>AUXILIAR DE CAMPO</t>
  </si>
  <si>
    <t xml:space="preserve">WILSON JOSE BELIARD </t>
  </si>
  <si>
    <t>DPT.DE LABORATORIO DE ESTRUCTURA</t>
  </si>
  <si>
    <t>AUXILIAR DE LABORATORIO</t>
  </si>
  <si>
    <t xml:space="preserve">                                                                           ING. Leonardo de Jesus Reyes Madera</t>
  </si>
  <si>
    <t>CONCEPTO PAGO SUELDO 000007 - PERSONAL DE VIGILANCIA CORRESPONDIENTE  AL MES DE DICIEMBRE 2020</t>
  </si>
  <si>
    <t>MIGUEL LEONIDAS PORTES AMPARO</t>
  </si>
  <si>
    <t xml:space="preserve">ARISMENDY MORA PAULA </t>
  </si>
  <si>
    <t>ENCARGADO DE SEGURIDAD</t>
  </si>
  <si>
    <t xml:space="preserve">                                       ING. Leonardo de Jesus Reyes Madera</t>
  </si>
  <si>
    <t>CONCEPTO PAGO SUELDO 000018 - CONTRATADO EN SERVICIOS CORRESPONDIENTE AL MES DE DICIEMBRE 2020</t>
  </si>
  <si>
    <t>DPTO. INGENIERIA SISMO-RESISTENCIA</t>
  </si>
  <si>
    <t>ANDRES HERNANDEZREINOSO</t>
  </si>
  <si>
    <t>ENC. DIV. PRESUPUESTO</t>
  </si>
  <si>
    <t xml:space="preserve">MARIA MAGDALENA HERNANDEZ </t>
  </si>
  <si>
    <t>DPTO. JURIDICO</t>
  </si>
  <si>
    <t>PARALEGAL</t>
  </si>
  <si>
    <t>FANNY MARIEL RAMOS GOMEZ</t>
  </si>
  <si>
    <t>DIRECTOR REGIONAL</t>
  </si>
  <si>
    <t xml:space="preserve">REMY LUCIANO BRETON </t>
  </si>
  <si>
    <t xml:space="preserve">INGENIERIO CIVIL </t>
  </si>
  <si>
    <t>FELIX NOEL AMPARO CORDERO</t>
  </si>
  <si>
    <t>DPTO. EVALUACION Y DESEÑO ARQUITECTONICO</t>
  </si>
  <si>
    <t>IVAN RADHAMES ASENCIO FADUL</t>
  </si>
  <si>
    <t>CONCEPTO PAGO SUELDO 000018 - CONTRATADO EN SERVICIOS CORRESPONDIENTE AL MES DE ENERO 2021</t>
  </si>
  <si>
    <t>JOHANNA PIEDAD ASTWOOD DE LIMA</t>
  </si>
  <si>
    <t>DPTO. COMUNICACIÓN</t>
  </si>
  <si>
    <t>ENC. DE COMUNICACIÓN</t>
  </si>
  <si>
    <t>610.000.00</t>
  </si>
  <si>
    <t>CONCEPTO PAGO SUELDO 000018 - FIJOS CORRESPONDIENTE AL MES DE ENERO 2021</t>
  </si>
  <si>
    <t>CONCEPTO PAGO SUELDO 000007 - PERSONAL DE VIGILANCIA CORRESPONDIENTE  AL MES DE ENERO 2021</t>
  </si>
  <si>
    <t xml:space="preserve">ELPIDIO GERMAN </t>
  </si>
  <si>
    <t>YUDELKA SOTO DE LA ROSA</t>
  </si>
  <si>
    <t>CONCEPTO PAGO SUELDO 000018 - FIJOS CORRESPONDIENTE AL MES DE FEBRERO 2021</t>
  </si>
  <si>
    <t>MALVEL RAMON PEREZ RODRIGUEZ</t>
  </si>
  <si>
    <t>BARBARA PAYANO SORIANO</t>
  </si>
  <si>
    <t>VERONICA ALTAGRACIA CABRERA MENDOZA</t>
  </si>
  <si>
    <t>MAXIRIS PIMNETEL MATOS</t>
  </si>
  <si>
    <t>DEPT.DE LABORATORIO DE ESTRUCTURA</t>
  </si>
  <si>
    <t xml:space="preserve">DEPT. COMINICACION </t>
  </si>
  <si>
    <t xml:space="preserve">GESTOR DE REDES SOCAILES </t>
  </si>
  <si>
    <t>CONCEPTO PAGO SUELDO 000018 - CONTRATADO EN SERVICIOS CORRESPONDIENTE AL MES DE FEBRERO 2021</t>
  </si>
  <si>
    <t>MARCOS EDUARDO PANIAGUA YOST</t>
  </si>
  <si>
    <t>DEPTO. INGENIERIA SISMO-RESISTENTE</t>
  </si>
  <si>
    <t xml:space="preserve">VICTOR RAFAEL DE JESUS SUAREZ </t>
  </si>
  <si>
    <t>ASESOR DE INGENIERIA</t>
  </si>
  <si>
    <t>DEPTO. COMUNICACIÓN</t>
  </si>
  <si>
    <t>DEPTO. DE INFORMATICA</t>
  </si>
  <si>
    <t>DEPTO. ADM Y FINANCIERO</t>
  </si>
  <si>
    <t>DEPTO. JURIDICO</t>
  </si>
  <si>
    <t>CECILIA MARLENY ROBLES HERNADEZ</t>
  </si>
  <si>
    <t>DEPTO. RECURSOS HUMANOS</t>
  </si>
  <si>
    <t>DEPTO. EVALUACION Y DISEÑO ARQUITECTONICO</t>
  </si>
  <si>
    <t>ANALISTA DE RECURSOS HUMANOS</t>
  </si>
  <si>
    <t>ALEXANDRA CARABALLO DE RIJO</t>
  </si>
  <si>
    <t>ESTHER CACERES DE MEJIA</t>
  </si>
  <si>
    <t>CONTADORA</t>
  </si>
  <si>
    <t>URI ROLANDO RODRIGUEZ ALBA</t>
  </si>
  <si>
    <t>INGENIERIO CIVIL I</t>
  </si>
  <si>
    <t>WALKER HENVER FONTANA PERREAUX</t>
  </si>
  <si>
    <t>ARISMILY MASSIEL RODRIGUEZ REGALADO</t>
  </si>
  <si>
    <t>CONCEPTO PAGO SUELDO 000007 - PERSONAL DE VIGILANCIA CORRESPONDIENTE  AL MES DE FEBRERO 2021</t>
  </si>
  <si>
    <t>WENDY SANIDIN BATISTA SANTOS</t>
  </si>
  <si>
    <t>ANTHONY JUNIOR MIESES GARCIA</t>
  </si>
  <si>
    <t xml:space="preserve">JUAN BAUTISTA RODRIGUEZ FELIZ </t>
  </si>
  <si>
    <t xml:space="preserve">               APROBADO POR:  </t>
  </si>
  <si>
    <t xml:space="preserve">               ING. Leonardo de Jesus Reyes Madera</t>
  </si>
  <si>
    <t xml:space="preserve">               Director General </t>
  </si>
  <si>
    <t xml:space="preserve">               ____________________________________</t>
  </si>
  <si>
    <t>CONCEPTO PAGO SUELDO 000007 - PERSONAL DE VIGILANCIA CORRESPONDIENTE  AL MES DE MARZO 2021</t>
  </si>
  <si>
    <t xml:space="preserve">JHON MANUEL CRUCETA CRUZ </t>
  </si>
  <si>
    <t xml:space="preserve">MICHAEL MORA PAULA </t>
  </si>
  <si>
    <t>CONCEPTO PAGO SUELDO 000018 - CONTRATADO EN SERVICIOS CORRESPONDIENTE AL MES DE MARZO 2021</t>
  </si>
  <si>
    <t>DINO CESAR RODRIGUEZ</t>
  </si>
  <si>
    <t>DEPTO. DE TECNOLOGIA DE INFORMACION  DE C.</t>
  </si>
  <si>
    <t>ENC. DPTO. DE TECNOLOGIA</t>
  </si>
  <si>
    <t>DIVISION DE COMPRAS Y CONTRATACIONES</t>
  </si>
  <si>
    <t>DEPTO. GESTION DE RIESGO</t>
  </si>
  <si>
    <t>DIRECCION REGIONAL</t>
  </si>
  <si>
    <t>DEPTO. DE INGENIERIA SISMO- RESISTENTE</t>
  </si>
  <si>
    <t>INGENIERIO CIVIL II</t>
  </si>
  <si>
    <t>DEPTO. DELEGACIONES REGIONALES</t>
  </si>
  <si>
    <t>ARQUITECTO (A) I</t>
  </si>
  <si>
    <t>DEPTO. ANALISIS</t>
  </si>
  <si>
    <t>DEPTO. DE GESTION DE RIESGO</t>
  </si>
  <si>
    <t>DIV. DE COMPRAS Y CONTRATACIONES</t>
  </si>
  <si>
    <t>DEPTO. DE TECNOL. DE INF. DE COMUNICACIÓN</t>
  </si>
  <si>
    <t>ENC. DEPTO. DE TECNOLOGIA</t>
  </si>
  <si>
    <t>DEPTO. DE ANALISIS DE COSTOS DE INFRAESTRUTURA Y LINEAS VITALES</t>
  </si>
  <si>
    <t>CONCEPTO PAGO SUELDO 000018 - FIJOS CORRESPONDIENTE AL MES DE MARZO 2021</t>
  </si>
  <si>
    <t xml:space="preserve"> </t>
  </si>
  <si>
    <t>SECCION DE LIBRE ACCESO A LA INFORMACION</t>
  </si>
  <si>
    <t>RESPONSABLE DE ACCESO A LA INFORMACION</t>
  </si>
  <si>
    <t>SECCION DE CORRESPONDENCIA</t>
  </si>
  <si>
    <t>DIVISION DE SERVICIOS GENERALES</t>
  </si>
  <si>
    <t>SECCION DE ALMACEN Y SUMINISTRO</t>
  </si>
  <si>
    <t>SECCION DE TRANSPORTACION</t>
  </si>
  <si>
    <t>SUPERVISOR TRANSPORTACION</t>
  </si>
  <si>
    <t>JULIO CESAR VASQUEZ</t>
  </si>
  <si>
    <t xml:space="preserve">SECCION DE TRANSPORTACION </t>
  </si>
  <si>
    <t>SAUL OTTONIEL PEREZ RAMIREZ</t>
  </si>
  <si>
    <t>SECCION DE MAYORDOMIA</t>
  </si>
  <si>
    <t>DIVISION DE CONTABILIDAD</t>
  </si>
  <si>
    <t>SECCION DE ATENCION AL USUARIO</t>
  </si>
  <si>
    <t>DEPTO.RECURSOS HUMANOS</t>
  </si>
  <si>
    <t>DIV. DE REGISTRO Y CONTROL DE NOMINAS</t>
  </si>
  <si>
    <t>DIV. DE REGISTRO Y CONTROL DE NOMINA</t>
  </si>
  <si>
    <t>ENC. PLANIFICACION Y DESARROLLO</t>
  </si>
  <si>
    <t>DEPTO. PLANIFICACION Y DESARROLLO</t>
  </si>
  <si>
    <t>DIV. DE FORMULACION M. Y EVA. DE PLANES PRO. Y PROYECTOS</t>
  </si>
  <si>
    <t>DIV. DE COOPERACION INTERNACIONAL</t>
  </si>
  <si>
    <t>SUPERVISOR DE EVENTOS</t>
  </si>
  <si>
    <t>DEPTO. DE COMUNICACIÓN</t>
  </si>
  <si>
    <t>DIRECCION CIENTIFICO SISMO-RESISTENTE</t>
  </si>
  <si>
    <t>DEPTO. DE ING. SISMO-RESISTENTE</t>
  </si>
  <si>
    <t>DEPTO. DE INGENIERIA SISMO-RESISTENTE</t>
  </si>
  <si>
    <t>DEPTO. DE EVALUACION Y DISEÑO AQUITECTONICO</t>
  </si>
  <si>
    <t>DEPTO. DE MITIGACION DE RIESGO ANTE DESASTRE</t>
  </si>
  <si>
    <t>DEPTO. DE RECOPILACION E INFORMACION GEOESPACIAL</t>
  </si>
  <si>
    <t>DIRECCION DE INVESTIGACION Y DESARROLLO</t>
  </si>
  <si>
    <t>MENSAJERO</t>
  </si>
  <si>
    <t>DEPTO. DE INSTRUMENTACION Y MONITOREA</t>
  </si>
  <si>
    <t>DEPTO. DE LABORATORIO DE ESTRUCTURA</t>
  </si>
  <si>
    <t>DEPTO. LABORATORIO ESTRUCTURA</t>
  </si>
  <si>
    <t xml:space="preserve">DEPTO. COMUNICACION </t>
  </si>
  <si>
    <t xml:space="preserve">DEPTO.DE COMINICACION </t>
  </si>
  <si>
    <t xml:space="preserve">               _________________________________________</t>
  </si>
  <si>
    <t>____________________________________</t>
  </si>
  <si>
    <t>_____________________________________</t>
  </si>
  <si>
    <t xml:space="preserve">APROBADO POR:  </t>
  </si>
  <si>
    <t xml:space="preserve">      Director General </t>
  </si>
  <si>
    <t xml:space="preserve">                            ____________________________________________</t>
  </si>
  <si>
    <t>__________________________________</t>
  </si>
  <si>
    <t xml:space="preserve">  _________________________________________</t>
  </si>
  <si>
    <t xml:space="preserve">  Director General </t>
  </si>
  <si>
    <t>Ing. Leonardo de Jesus Reyes Madera</t>
  </si>
  <si>
    <t xml:space="preserve">  Ing. Leonardo de Jesus Reyes Madera</t>
  </si>
  <si>
    <t xml:space="preserve">                     Ing. Leonardo de Jesus Reyes Madera</t>
  </si>
  <si>
    <t>1,145.000.00</t>
  </si>
  <si>
    <t>34,808,00</t>
  </si>
  <si>
    <t>CONCEPTO PAGO SUELDO 000018 - FIJOS CORRESPONDIENTE AL MES DE ABRIL 2021</t>
  </si>
  <si>
    <t>PETRA ALCANTARA CUEVAS</t>
  </si>
  <si>
    <t>ASISTENTE</t>
  </si>
  <si>
    <t>60,666,67</t>
  </si>
  <si>
    <t>AUXILIAR DE ALMACEN Y SUMINISTRO</t>
  </si>
  <si>
    <t>SOPORTE TECICO INFORMATICO</t>
  </si>
  <si>
    <t>CLARA CLEIDER MONTERO GOMEZ</t>
  </si>
  <si>
    <t>AMARILIS NUÑEZ DISLA</t>
  </si>
  <si>
    <t>FIJo</t>
  </si>
  <si>
    <t>CONCEPTO PAGO SUELDO 000018 - CONTRATADO EN SERVICIOS CORRESPONDIENTE AL MES DE ABRIL 2021</t>
  </si>
  <si>
    <t xml:space="preserve">CARMEN PATRICIA RODRIGUEZ </t>
  </si>
  <si>
    <t>DEPTO. DE RECURSOS HUMANOS</t>
  </si>
  <si>
    <t>ASESOR (A)</t>
  </si>
  <si>
    <t>1,135.000.00</t>
  </si>
  <si>
    <t>CONCEPTO PAGO SUELDO 000007 - PERSONAL DE VIGILANCIA CORRESPONDIENTE  AL MES DE ABRIL 2021</t>
  </si>
  <si>
    <t>OSCAR EDUARDO VALENZUELA SUERO</t>
  </si>
  <si>
    <t>Enc. Int. División de Nómina</t>
  </si>
  <si>
    <t xml:space="preserve">     APROBADO POR:  </t>
  </si>
  <si>
    <t>Lic. Yudy B. De Los Santos</t>
  </si>
  <si>
    <t>CONCEPTO PAGO SUELDO 000018 - FIJOS CORRESPONDIENTE AL MES DE MAYO 2021</t>
  </si>
  <si>
    <t>TECNICO DE CONTABILIDAD</t>
  </si>
  <si>
    <t>DIV. DE CONTABILIDAD</t>
  </si>
  <si>
    <t>GESTOR DE PROTOCOLO</t>
  </si>
  <si>
    <t>CONCEPTO PAGO SUELDO 000007 - PERSONAL DE VIGILANCIA CORRESPONDIENTE  AL MES DE MAYO 2021</t>
  </si>
  <si>
    <t>MARIA ELAINE GALVAN ADAMES</t>
  </si>
  <si>
    <t>ENC. DEPTO.DE GEOTECNIA</t>
  </si>
  <si>
    <t>CONCEPTO PAGO SUELDO 000018 - CONTRATADO EN SERVICIOS CORRESPONDIENTE AL MES DE MAYO 2021</t>
  </si>
  <si>
    <t xml:space="preserve">   ____________________________________________</t>
  </si>
  <si>
    <t xml:space="preserve">                                                                                                                                              TOTAL GENERAL</t>
  </si>
  <si>
    <t>ENC. DELEGACION REGIONAL ESTE</t>
  </si>
  <si>
    <t>ENC. DELEGACION REGIONAL NORTE</t>
  </si>
  <si>
    <t>CONCEPTO PAGO SUELDO 000018 - FIJOS CORRESPONDIENTE AL MES DE JUNIO 2021</t>
  </si>
  <si>
    <t>CONCEPTO PAGO SUELDO 000018 - CONTRATADO EN SERVICIOS CORRESPONDIENTE AL MES DE JUNIO 2021</t>
  </si>
  <si>
    <t>MANUEL ANTONIO BENCOSME</t>
  </si>
  <si>
    <t>SANTOS D' OLEO MORILLO</t>
  </si>
  <si>
    <t>JAIME TOMAS MARTINEZ RODRIGUEZ</t>
  </si>
  <si>
    <t xml:space="preserve">YANEYRIS BARONA CASTILLO </t>
  </si>
  <si>
    <t>LUZ DEL ALBA MARTINEZ CAMPAÑA</t>
  </si>
  <si>
    <t>DEPTO. DE PLANIFICACION Y DESARROLLO</t>
  </si>
  <si>
    <t>ANALISTA DE CALIDAD</t>
  </si>
  <si>
    <t>DEPTO. DELEGACIONES REGIONALES NORTE</t>
  </si>
  <si>
    <t>DEPTO. DELEGACIONES REGIONALES ESTE</t>
  </si>
  <si>
    <t>CONCEPTO PAGO SUELDO 000007 - PERSONAL DE VIGILANCIA CORRESPONDIENTE  AL MES DE JUNIO 2021</t>
  </si>
  <si>
    <t>DIV. DE FORMULACION, MONITOREO Y EVALUACION PPP</t>
  </si>
  <si>
    <t xml:space="preserve">                     Ing. Leonardo de Jesús Reyes Madera</t>
  </si>
  <si>
    <t xml:space="preserve"> Johanny Hernández Morales</t>
  </si>
  <si>
    <t>Ing. Leonardo de Jesús Reyes Madera</t>
  </si>
  <si>
    <t>Johanny Hernández Morales</t>
  </si>
  <si>
    <t xml:space="preserve">  Ing. Leonardo de Jesús Reyes Madera</t>
  </si>
  <si>
    <t>DEPTO. DE ANALISIS DE COSTOS DE INFRA.Y LINEAS VITALES</t>
  </si>
  <si>
    <t xml:space="preserve"> APROBADO POR:  </t>
  </si>
  <si>
    <t>____________________________________________</t>
  </si>
  <si>
    <t xml:space="preserve">    Director General</t>
  </si>
  <si>
    <t>RESPONSABLE DE ACCESO A LA INF</t>
  </si>
  <si>
    <t>CONCEPTO PAGO SUELDO 000018 - FIJOS CORRESPONDIENTE AL MES DE JULIO 2021</t>
  </si>
  <si>
    <t>SECRETARIA  I</t>
  </si>
  <si>
    <t>JOSE SALVADOR VELAZQUEZ FERNANDEZ</t>
  </si>
  <si>
    <t>RESP. ACCESO INFORM. PUB.</t>
  </si>
  <si>
    <t>Subtotal</t>
  </si>
  <si>
    <t>JOHANNY MINORIS HERNANDEZ MORALES</t>
  </si>
  <si>
    <t>ANGEL LUÍS GERMAN ANICASIO</t>
  </si>
  <si>
    <t xml:space="preserve">Subtotal </t>
  </si>
  <si>
    <t>DEPARTAMENTO  JURÍDICO</t>
  </si>
  <si>
    <t>DEPARTAMENTO  ADMINISTRATIVO FINANCIERO</t>
  </si>
  <si>
    <t xml:space="preserve">Subtotal                                                               </t>
  </si>
  <si>
    <t xml:space="preserve">ARICELYS PEREZ </t>
  </si>
  <si>
    <t xml:space="preserve">NORMA DIAZ LEBRON                                        </t>
  </si>
  <si>
    <t xml:space="preserve">YANET FONT PRESTOL                                        </t>
  </si>
  <si>
    <t xml:space="preserve">ROSA ESTELA SALCEDO                                     </t>
  </si>
  <si>
    <t xml:space="preserve">DIGNA MORILLO                                                    </t>
  </si>
  <si>
    <t xml:space="preserve">ROSANNA HERNANDEZ                                        </t>
  </si>
  <si>
    <t xml:space="preserve">SECCION DE MAYORDOMIA
                                </t>
  </si>
  <si>
    <t xml:space="preserve">Subtotal                                                             </t>
  </si>
  <si>
    <t>ENCARGADO (A) DE LA DIVISION</t>
  </si>
  <si>
    <t>TECNICO CONTABILIDAD</t>
  </si>
  <si>
    <t>DIVISION DE REGISTRO Y CONTROL DE NOMINA</t>
  </si>
  <si>
    <t>DEPARTAMENTO  DE PLANIFICACION  Y DESARROLLO-ONESVIE</t>
  </si>
  <si>
    <t>CARMEN ANTONIA GUTIERREZ UREIÑA</t>
  </si>
  <si>
    <t xml:space="preserve">
FAUSTO ALBERTO ESTEVEZ ROJAS</t>
  </si>
  <si>
    <t>DIVISION DE FORMULACION MONITOREO Y EVALUACION  DE PLANES PROGRAMAS Y PROYECTOS</t>
  </si>
  <si>
    <t>ENC. PLANIFICACION  Y DESARROLLO</t>
  </si>
  <si>
    <t xml:space="preserve">ASESOR </t>
  </si>
  <si>
    <t>MAXIRIS PIMENTEL MATOS</t>
  </si>
  <si>
    <t>GESTOR DE REDES SOCIALES</t>
  </si>
  <si>
    <t>DIR. CIENTIFICO SISMORRESISTE</t>
  </si>
  <si>
    <t>DEPARTAMENTO  DE INGENIERIA  SISMO-RESISTENCIA</t>
  </si>
  <si>
    <t>DEPARTAMENTO  DE EVALUACION Y DISEÑO ARQUITECTONICO</t>
  </si>
  <si>
    <t>ARQUITECTO (A) II</t>
  </si>
  <si>
    <t>DEPARTAMENTO  DE MITIGACION DE RIESGOS ANTE DESASTRE</t>
  </si>
  <si>
    <t>INGENIERO (A) CIVIL</t>
  </si>
  <si>
    <t>DEPARTAMENTO  DE ANALISIS DE COSTOS DE INFRAESTRUCTURAS EDIFICACIONES  Y LINEAS VITALES</t>
  </si>
  <si>
    <t>ISMENIA MIOSOTIS VARGAS PEYA</t>
  </si>
  <si>
    <t>ARQUITECTO(A)</t>
  </si>
  <si>
    <t>DEPARTAMENTO  DE RECOPILACION  E INFORMACION  GEOESPACIAL</t>
  </si>
  <si>
    <t>DEPARTAMENTO  DE COMUNICACIONES</t>
  </si>
  <si>
    <t>DEPARTAMENTO  DE TECNOLOGIA DE INFORMACION  DE COMUNICACION</t>
  </si>
  <si>
    <t xml:space="preserve">DIRECCION CIENTIFICO SISMO-RESISTENTE </t>
  </si>
  <si>
    <t>DEPARTAMENTO  DE RECURSOS HUMANOS</t>
  </si>
  <si>
    <t>ENC. DE INVESTIGACION</t>
  </si>
  <si>
    <t>OVIDIO JACOBO SANCHEZ POPOTEUR</t>
  </si>
  <si>
    <t>SOBEIDA FELICIA DE JESUS ADAMES</t>
  </si>
  <si>
    <t>DEPARTAMENTO  DE INSTRUMENTACION Y MONITOREO</t>
  </si>
  <si>
    <t>WILSON JOSE BELIARD PEREZ</t>
  </si>
  <si>
    <t>WILLIE MANUEL FELIX</t>
  </si>
  <si>
    <t>FRANCISCO MANUEL RAMIREZ</t>
  </si>
  <si>
    <t>DEPARTAMENTO  DELEGACIONES</t>
  </si>
  <si>
    <t>REGIONALES</t>
  </si>
  <si>
    <t>GALVY RAMON NUYEZ CASTRO</t>
  </si>
  <si>
    <t>FRANKLIN RAFAEL PEŃA POLANCO</t>
  </si>
  <si>
    <t>ROMULO DE OLEO</t>
  </si>
  <si>
    <t>Total por Programacion:</t>
  </si>
  <si>
    <t xml:space="preserve">GENERO </t>
  </si>
  <si>
    <t>DEPARTAMENTO LABORATORIO DE ESTRUCTURA</t>
  </si>
  <si>
    <t>DIRECCION DE INVESTIGACION  Y DESARROLLO</t>
  </si>
  <si>
    <t xml:space="preserve">JAIRO SANCHEZ BELEN
</t>
  </si>
  <si>
    <t>M</t>
  </si>
  <si>
    <t>F</t>
  </si>
  <si>
    <t>DE CARRERA</t>
  </si>
  <si>
    <t xml:space="preserve">DE CARRERA </t>
  </si>
  <si>
    <t>LIBRE NOMBRAMIENTO</t>
  </si>
  <si>
    <t>CONCEPTO PAGO SUELDO 000018 - CONTRATADO EN SERVICIOS CORRESPONDIENTE AL MES DE JULIO 2021</t>
  </si>
  <si>
    <t>CONCEPTO PAGO SUELDO 000018 - NOMINAL PERIODO DE PRUEBA CORRESPONDIENTE AL MES DE JULIO 2021</t>
  </si>
  <si>
    <t>Subtotal :</t>
  </si>
  <si>
    <t xml:space="preserve">MARIA MAGDALENA HERNANDEZ HERNANDEZ   </t>
  </si>
  <si>
    <t>ANDRES HERNANDEZ REINOSO</t>
  </si>
  <si>
    <t>CARMEN PATRICIA RODRIGUEZ SUERO</t>
  </si>
  <si>
    <t>YANEYRIS BARONA CASTILLO</t>
  </si>
  <si>
    <t>LUZ DEL ALBA MARTINEZ CAMPANA</t>
  </si>
  <si>
    <t>1,824 00</t>
  </si>
  <si>
    <t>ENC. DPTO. COMUNICACION</t>
  </si>
  <si>
    <t>DEPARTAMENTO DE INGENIERIA SISMO-RESISTENCIA</t>
  </si>
  <si>
    <t>REMY LUCIANO BRETON</t>
  </si>
  <si>
    <t>INGENIERO CIVIL</t>
  </si>
  <si>
    <t>DEPARTAMENTO DE EVALUACION Y DISENO ARQUITECTONICO</t>
  </si>
  <si>
    <t>DEPARTAMENTO DE ANALISIS DE COSTOS DE INFRAESTRUCTURAS EDIFICACIONES Y LINEAS VITALES</t>
  </si>
  <si>
    <t>ENC. DPTO. GEOTECNIA</t>
  </si>
  <si>
    <t>DEPARTAMENTO DELEGACIONES REGIONALES</t>
  </si>
  <si>
    <t>ALEXANDRA CARABALLO</t>
  </si>
  <si>
    <t>VICTOR RAFAEL DE JESUS SUAREZ AYBAR</t>
  </si>
  <si>
    <t>MANUEL ANTONIO BENCOSME ROJAS</t>
  </si>
  <si>
    <t>SANTOS DI OLEO MORILLO</t>
  </si>
  <si>
    <t xml:space="preserve">ESTATUS </t>
  </si>
  <si>
    <t>Preparado Por: Licda. Yudy B. De Los Santos</t>
  </si>
  <si>
    <t xml:space="preserve">DESDE </t>
  </si>
  <si>
    <t xml:space="preserve">HASTA </t>
  </si>
  <si>
    <t>DEPARTAMENTO DE GESTION DE RIESGO</t>
  </si>
  <si>
    <t>DEPARTAMENTO JURIDICO</t>
  </si>
  <si>
    <t>DEPARTAMENTO ADMINISTRATIVO FINANCIERO</t>
  </si>
  <si>
    <t>DEPARTAMENTO DE RECURSOS HUMANOS</t>
  </si>
  <si>
    <t>DEPARTAMENTO DE PLANIFICACION Y DESARROLLO</t>
  </si>
  <si>
    <t>DEPARTAMENTO DE TECNOLOGIA DE INFORMACION DE COMUNICACION</t>
  </si>
  <si>
    <t>DEPARTAMENTO DE COMUNICACIONES</t>
  </si>
  <si>
    <t>ERNESTO RAFAEL VENTURA ROSARIO</t>
  </si>
  <si>
    <t>OLIVIA MARIELA OSORIO PENA</t>
  </si>
  <si>
    <t>CONTADOR</t>
  </si>
  <si>
    <t>ANALISTA DE COMPRAS Y CONTRATACIONES</t>
  </si>
  <si>
    <t>Subtotal:</t>
  </si>
  <si>
    <t>PERIODO DE PRUEBA</t>
  </si>
  <si>
    <t xml:space="preserve">CONTRATADO </t>
  </si>
  <si>
    <t>CONCEPTO PAGO SUELDO 000007 - PERSONAL DE VIGILANCIA CORRESPONDIENTE  AL MES DE JULIO 2021</t>
  </si>
  <si>
    <t>Reponsable de Nómina</t>
  </si>
  <si>
    <t xml:space="preserve"> Revisado Por: Licda. Carmen P. Rodriguez Suero </t>
  </si>
  <si>
    <t>Responsable de Recursos Humanos</t>
  </si>
  <si>
    <t>__________________________________________________</t>
  </si>
  <si>
    <t>JUAN CARLOS CALZADO CUEVAS</t>
  </si>
  <si>
    <t>SOPORTE TEC. INFORMATICO</t>
  </si>
  <si>
    <t xml:space="preserve">            Preparado Por: Licda. Yudy B. De Los Santos</t>
  </si>
  <si>
    <t xml:space="preserve">           _________________________________________</t>
  </si>
  <si>
    <t xml:space="preserve">CLARIBERT ROSSO GUZMAN </t>
  </si>
  <si>
    <t xml:space="preserve">DILENIA SANTANA AMANCIO </t>
  </si>
  <si>
    <t>DEPARTAMENTO  DE PLANIFICACION  Y DESARROLLO</t>
  </si>
  <si>
    <t xml:space="preserve">HECTOR ANTONIO CEDEÑO ALOMNTE </t>
  </si>
  <si>
    <t>CONCEPTO PAGO SUELDO 000018 - CONTRATADO EN SERVICIOS CORRESPONDIENTE AL MES DE AGOSTO 2021</t>
  </si>
  <si>
    <t>CONCEPTO PAGO SUELDO 000018 - NOMINAL PERIODO DE PRUEBA CORRESPONDIENTE AL MES DE AGOSTO 2021</t>
  </si>
  <si>
    <t>Total por Programación:</t>
  </si>
  <si>
    <t>CONCEPTO PAGO SUELDO 000007 - PERSONAL DE VIGILANCIA CORRESPONDIENTE  AL MES DE AGOSTO 2021</t>
  </si>
  <si>
    <t>CEDULA</t>
  </si>
  <si>
    <t xml:space="preserve">SECRETARIA DIRECTOR </t>
  </si>
  <si>
    <t>001-0005095-4</t>
  </si>
  <si>
    <t>CAPITULO: 0211    SUBCAPITULO: 01     DAF: 01     UE: 0006    PROGRAMA: 17    SUBPROGRAMA: 02    PROYECTO: 0    ACTIVIDAD: 0001    CUENTA:  2.1.1.3.01     FONDO: 0100</t>
  </si>
  <si>
    <t>CONCEPTO PAGO SUELDO 000018 - FIJOS CORRESPONDIENTE AL MES DE AGOSTO 2021</t>
  </si>
  <si>
    <t>DIRECCIÓN GENERAL</t>
  </si>
  <si>
    <t>CONCEPTO PAGO SUELDO 000007 - TRAMITE DE PENSION AL MES DE AGOSTO 2021</t>
  </si>
  <si>
    <t>|</t>
  </si>
  <si>
    <t>JELIDA MASSIEL MIESES CASTILLO</t>
  </si>
  <si>
    <t>CONCEPTO PAGO SUELDO 000018 - FIJOS CORRESPONDIENTE AL MES DE SEPTIEMBRE 2021</t>
  </si>
  <si>
    <t>DIRECCION CIENTIFICO-RESISTENTE</t>
  </si>
  <si>
    <t>ANA ARREDONDO EVE</t>
  </si>
  <si>
    <t>CONCEPTO PAGO SUELDO 000018 - CONTRATADO TEMPOREROS CORRESPONDIENTE AL MES DE SEPTIEMBRE 2021</t>
  </si>
  <si>
    <t>CONCEPTO PAGO SUELDO 000018 - NOMINAL PERIODO DE PRUEBA CORRESPONDIENTE AL MES DE SEPTIEMBRE 2021</t>
  </si>
  <si>
    <t>CONCEPTO PAGO SUELDO 000018 - CONTRATADO EN SERVICIOS CORRESPONDIENTE AL MES DE SEPTIEMBRE 2021</t>
  </si>
  <si>
    <t>CONCEPTO PAGO SUELDO 000007 - PERSONAL DE VIGILANCIA CORRESPONDIENTE  AL MES DE SEPTIEMBRE 2021</t>
  </si>
  <si>
    <t>FRANCISCO JAVIER SÁNCHEZ GONZÁLEZ</t>
  </si>
  <si>
    <t>CARLOS MANUEL DÍAZ DÍAZ</t>
  </si>
  <si>
    <t>CONCEPTO PAGO SUELDO 150-18 - SUELDO TEMPORAL FIJO EN CARGOS DE CARRERA CORRESPONDIENTE AL MES DE SEPTIEMBRE 2021</t>
  </si>
  <si>
    <t>CAPITULO: 0211    SUBCAPITULO: 01     DAF: 01     UE: 0006    PROGRAMA: 17    SUBPROGRAMA: 02    PROYECTO: 0    ACTIVIDAD: 0001    CUENTA:  2.1.1.2.11     FONDO: 0100</t>
  </si>
  <si>
    <t xml:space="preserve">            Revisado Por: Licda. Carmen P. Rodriguez Suero </t>
  </si>
  <si>
    <t xml:space="preserve">   01/082021</t>
  </si>
  <si>
    <t>GUILLERMO ENRÍQUEZ LOPEZ DíAZ</t>
  </si>
  <si>
    <t>MIGUEL LEONIDA PORTES AMPARO</t>
  </si>
  <si>
    <t>CONCEPTO PAGO SUELDO 000007 - TRAMITE DE PENSION MES DE SEPTIEMBRE 2021</t>
  </si>
  <si>
    <t xml:space="preserve"> _________________________________________</t>
  </si>
  <si>
    <t xml:space="preserve">                      Preparado Por: Licda. Yudy B. De Los Santos</t>
  </si>
  <si>
    <t xml:space="preserve">       Reponsable de Nómina</t>
  </si>
  <si>
    <t xml:space="preserve">                                                        Revisado Por: Licda. Carmen P. Rodriguez Suero </t>
  </si>
  <si>
    <t xml:space="preserve">                                                                            Responsable de Recursos Humanos</t>
  </si>
  <si>
    <t>CRISTIAN FERNANDO PERÉZ ESPINAL</t>
  </si>
  <si>
    <t>AUXLIAR ADMINISTRATIVO</t>
  </si>
  <si>
    <t xml:space="preserve">FREDDY RAMON CELESTINO PERALTA </t>
  </si>
  <si>
    <t>CONCEPTO PAGO SUELDO 000018 - FIJOS CORRESPONDIENTE AL MES DE OCTUBRE 2021</t>
  </si>
  <si>
    <t>CONCEPTO PAGO SUELDO 000018 - CONTRATADO EN SERVICIOS CORRESPONDIENTE AL MES DE OCTUBRE 2021</t>
  </si>
  <si>
    <t>JOSELYN CUEVAS FELIZ</t>
  </si>
  <si>
    <t>CONCEPTO PAGO SUELDO 000018 - CONTRATADO TEMPOREROS CORRESPONDIENTE AL MES DE OCTUBRE 2021</t>
  </si>
  <si>
    <t>NISELEIRI ERIDANIA ALMONTE BAUTISTA</t>
  </si>
  <si>
    <t>PERIODISTA</t>
  </si>
  <si>
    <t>CONCEPTO PAGO SUELDO 000018 - NOMINAL PERIODO DE PRUEBA CORRESPONDIENTE AL MES DE OCTUBRE 2021</t>
  </si>
  <si>
    <t>CONCEPTO PAGO SUELDO 000007 - PERSONAL DE VIGILANCIA CORRESPONDIENTE  AL MES DE OCTUBRE 2021</t>
  </si>
  <si>
    <t>CONCEPTO PAGO SUELDO 000007 - TRAMITE DE PENSION MES DE OCTUBRE 2021</t>
  </si>
  <si>
    <t>CONCEPTO PAGO SUELDO 150-18 - SUELDO TEMPORAL FIJO EN CARGOS DE CARRERA CORRESPONDIENTE AL MES DE OCTUBRE 2021</t>
  </si>
  <si>
    <t>ENC. DPTO. DE TIC</t>
  </si>
  <si>
    <t>CONCEPTO PAGO SUELDO 000018 - FIJOS CORRESPONDIENTE AL MES DE NOVIEMBRE 2021</t>
  </si>
  <si>
    <t>AYUDANTE DE MANTENIMIENTO</t>
  </si>
  <si>
    <t xml:space="preserve">LUZ ANGELA OZUNA </t>
  </si>
  <si>
    <t>INGENIERO (A) CIVIL II</t>
  </si>
  <si>
    <t xml:space="preserve">LOUDES ELENA </t>
  </si>
  <si>
    <t>CONCEPTO PAGO SUELDO 000018 - CONTRATADO EN SERVICIOS CORRESPONDIENTE AL MES DE NOVIEMBRE 2021</t>
  </si>
  <si>
    <t>YOSELYN CUEVAS FELIZ</t>
  </si>
  <si>
    <t xml:space="preserve">ARQUITECTO(A) </t>
  </si>
  <si>
    <t>MARIAN JOSELYN VARGAS HERNANDEZ</t>
  </si>
  <si>
    <t>RAISA ALEXANDRA MARTINEZ SANTANA</t>
  </si>
  <si>
    <t>849.000.00</t>
  </si>
  <si>
    <t>CONCEPTO PAGO SUELDO 000018 - CONTRATADO TEMPOREROS CORRESPONDIENTE AL MES DE NOVIEMBRE 2021</t>
  </si>
  <si>
    <t>DEPARTAMENTO DE EVALUACION Y DISENO ARQUITECTOÑICO</t>
  </si>
  <si>
    <t>ESTHER DEL CARMEN CACERES DE MEJÍA</t>
  </si>
  <si>
    <t>ANALISTA DE PRESUPUESTO</t>
  </si>
  <si>
    <t>CONCEPTO PAGO SUELDO 000018 - NOMINAL PERIODO DE PRUEBA CORRESPONDIENTE AL MES DE NOVIEMBRE 2021</t>
  </si>
  <si>
    <t>YEIFRI ALEJANDRO APONTE</t>
  </si>
  <si>
    <t>MIGUEL ANOTNIO HEREDIA PEREZ</t>
  </si>
  <si>
    <t>REYNALDO LOWESKY GIL VALDEZ</t>
  </si>
  <si>
    <t>ALEJANDRO VALDEZ GIL</t>
  </si>
  <si>
    <t>CONCEPTO PAGO SUELDO 000007 - PERSONAL DE VIGILANCIA CORRESPONDIENTE  AL MES DE NOVIEMBRE 2021</t>
  </si>
  <si>
    <t>CONCEPTO PAGO SUELDO 000007 - TRAMITE DE PENSION MES DE NOVIEMBRE 2021</t>
  </si>
  <si>
    <t>ENC. DIV. REGISTRO Y CONTROL DE NÓMINA</t>
  </si>
  <si>
    <t>CONCEPTO PAGO SUELDO 150-18 - SUELDO TEMPORAL FIJO EN CARGOS DE CARRERA CORRESPONDIENTE AL MES DE NOVIEMBRE 2021</t>
  </si>
  <si>
    <t xml:space="preserve">                             Preparado Por: Licda. Yudy B. De Los Santos</t>
  </si>
  <si>
    <t xml:space="preserve">                              _________________________________________</t>
  </si>
  <si>
    <t>GENERO</t>
  </si>
  <si>
    <t xml:space="preserve">                   Responsable de Recursos Humanos</t>
  </si>
  <si>
    <t xml:space="preserve">       Revisado Por: Licda. Carmen P. Rodriguez Suero </t>
  </si>
  <si>
    <t xml:space="preserve">                     Reponsable de Nómina</t>
  </si>
  <si>
    <t xml:space="preserve">                         Reponsable de Nómina</t>
  </si>
  <si>
    <t>CONCEPTO PAGO SUELDO 000018 - FIJOS CORRESPONDIENTE AL MES DE DICIEMBRE 2021</t>
  </si>
  <si>
    <t>CONCEPTO PAGO SUELDO 000018 - NOMINAL PERIODO DE PRUEBA CORRESPONDIENTE AL MES DE DICIEMBRE 2021</t>
  </si>
  <si>
    <t>JOSE ELIAS FELIZ LEDESMA</t>
  </si>
  <si>
    <t>ANALISTA GEOMATICO</t>
  </si>
  <si>
    <t>JOVANNY DE AZA TAVERAS</t>
  </si>
  <si>
    <t>CANDIDO ERNESTO POLANCO GRANT</t>
  </si>
  <si>
    <t xml:space="preserve">EURIPIDES ANTONIO DE JESUS LOPEZ </t>
  </si>
  <si>
    <t>CONCEPTO PAGO SUELDO 000018 - CONTRATADO TEMPOREROS CORRESPONDIENTE AL MES DE DICIEMBRE 2021</t>
  </si>
  <si>
    <t>CONCEPTO PAGO SUELDO 000007 - PERSONAL DE VIGILANCIA CORRESPONDIENTE  AL MES DE DICIEMBRE 2021</t>
  </si>
  <si>
    <t>MIGUEL ANTONIO HEREDIA PEREZ</t>
  </si>
  <si>
    <t>GEISY VICENTE MORILLO</t>
  </si>
  <si>
    <t>JESUS ARISMENDY SOLANO POLANCO</t>
  </si>
  <si>
    <t xml:space="preserve">ANTHONY JUNIOR MIESES GARCIA </t>
  </si>
  <si>
    <t>JUAN BAUTISTA RODRIGUEZ FELIZ</t>
  </si>
  <si>
    <t>ELPIDIO GERMAN</t>
  </si>
  <si>
    <t>CONCEPTO PAGO SUELDO 000007 - TRAMITE DE PENSION MES DE DICIEMBRE 2021</t>
  </si>
  <si>
    <t>CONCEPTO PAGO SUELDO 150-18 - SUELDO TEMPORAL FIJO EN CARGOS DE CARRERA CORRESPONDIENTE AL MES DE DICIEMBRE 2021</t>
  </si>
  <si>
    <t>DEPARTAMENTO DE EVALUACION Y DISEÑO ARQUITECTOÑICO</t>
  </si>
  <si>
    <t xml:space="preserve">ASESOR (A) </t>
  </si>
  <si>
    <t>CARMEN DIONNIS MARTINEZ CASTILLO</t>
  </si>
  <si>
    <t xml:space="preserve">JESUS MANUEL LAHOZ AMARANTE </t>
  </si>
  <si>
    <t>CONCEPTO PAGO SUELDO 000007 - TRAMITE DE PENSION MES DE ENERO 2022</t>
  </si>
  <si>
    <t>CONCEPTO PAGO SUELDO 000018 - EMPLEADOS TEMPORALES CORRESPONDIENTE AL MES DE ENERO 2022</t>
  </si>
  <si>
    <t>INGENIERA CIVIL II</t>
  </si>
  <si>
    <t>CONCEPTO PAGO SUELDO 000017- PERIODO PROBATORIO INGRESO A CARRERA CORRESPONDIENTE AL MES DE ENERO 2022</t>
  </si>
  <si>
    <t>ARQUITECTA II</t>
  </si>
  <si>
    <t>ORLANDO MANUEL CASTILLO ROSARIO</t>
  </si>
  <si>
    <t>ERIC HANEL GUZMAN PANIAGUA</t>
  </si>
  <si>
    <t>CONCEPTO PAGO SUELDO 000007 - PERSONAL DE VIGILANCIA CORRESPONDIENTE  AL MES DE ENERO 2022</t>
  </si>
  <si>
    <t>CONCEPTO PAGO SUELDO 150-18 - INTERINATO CORRESPONDIENTE AL MES DE ENERO 2022</t>
  </si>
  <si>
    <t>CONCEPTO PAGO SUELDO 000018 - FIJOS CORRESPONDIENTE AL MES DE FEBRERO 2022</t>
  </si>
  <si>
    <t>CONCEPTO PAGO SUELDO 000018 - EMPLEADOS TEMPORALES CORRESPONDIENTE AL MES DE FEBRERO 2022</t>
  </si>
  <si>
    <t>CONCEPTO PAGO SUELDO 000017- PERIODO PROBATORIO INGRESO A CARRERA CORRESPONDIENTE AL MES DE FEBRERO 2022</t>
  </si>
  <si>
    <t>CONCEPTO PAGO SUELDO 000007 - TRAMITE DE PENSION MES DE FEBRERO 2022</t>
  </si>
  <si>
    <t>CONCEPTO PAGO SUELDO 150-18 - INTERINATO CORRESPONDIENTE AL MES DE FEBRERO 2022</t>
  </si>
  <si>
    <t>CONCEPTO PAGO SUELDO 000007 - PERSONAL DE VIGILANCIA CORRESPONDIENTE  AL MES DE FEBRERO 2022</t>
  </si>
  <si>
    <t>DEPARTAMENTO DE EVALUACION Y DISEÑO ARQUITECTONICO</t>
  </si>
  <si>
    <t>RELVIN GABRIEL COLON SANTANA</t>
  </si>
  <si>
    <t>SUPERVISORA DE EVENTOS</t>
  </si>
  <si>
    <t>CONCEPTO PAGO SUELDO 000018 - FIJOS CORRESPONDIENTE AL MES DE MARZO 2022</t>
  </si>
  <si>
    <t>CONCEPTO PAGO SUELDO 000018 - EMPLEADOS TEMPORALES CORRESPONDIENTE AL MES DE MARZO 2022</t>
  </si>
  <si>
    <t>CONCEPTO PAGO SUELDO 000007 - PERSONAL DE VIGILANCIA CORRESPONDIENTE  AL MES DE MARZO 2022</t>
  </si>
  <si>
    <t>CONCEPTO PAGO SUELDO 150-18 - INTERINATO CORRESPONDIENTE AL MES DE MARZO 2022</t>
  </si>
  <si>
    <t>CONCEPTO PAGO SUELDO 000017- PERIODO PROBATORIO INGRESO A CARRERA CORRESPONDIENTE AL MES DE MARZO 2022</t>
  </si>
  <si>
    <t>JUNIOR RAFAEL CABA PERDOMO</t>
  </si>
  <si>
    <t>FELIX POZO POCHET</t>
  </si>
  <si>
    <t>ALEJANDRO VALDEZ CIVIL</t>
  </si>
  <si>
    <t>VANESSA VICTORIA GARCÍA TAVERAS</t>
  </si>
  <si>
    <t>ASESOR (A) LEGAL</t>
  </si>
  <si>
    <t>CONCEPTO PAGO SUELDO 000018 - FIJOS CORRESPONDIENTE AL MES DE ABRIL 2022</t>
  </si>
  <si>
    <t>CONCEPTO PAGO SUELDO 000018 - EMPLEADOS TEMPORALES CORRESPONDIENTE AL MES DE ABRIL 2022</t>
  </si>
  <si>
    <t>CONCEPTO PAGO SUELDO 000007 - PERSONAL DE VIGILANCIA CORRESPONDIENTE  AL MES DE ABRIL 2022</t>
  </si>
  <si>
    <t>CONCEPTO PAGO SUELDO 150-18 - INTERINATO CORRESPONDIENTE AL MES DE ABRIL 2022</t>
  </si>
  <si>
    <t>CONCEPTO PAGO SUELDO 000017- PERIODO PROBATORIO INGRESO A CARRERA CORRESPONDIENTE AL MES DE ABRIL 2022</t>
  </si>
  <si>
    <t xml:space="preserve">                 Reponsable de Nómina</t>
  </si>
  <si>
    <t xml:space="preserve">               Reponsable de Nómina</t>
  </si>
  <si>
    <t xml:space="preserve">          Reponsable de Nómina</t>
  </si>
  <si>
    <t>SECCION DE PRESUPUESTO</t>
  </si>
  <si>
    <t>CONCEPTO PAGO SUELDO 000017- PERIODO PROBATORIO INGRESO A CARRERA CORRESPONDIENTE AL MES DE MAYO 2022</t>
  </si>
  <si>
    <t>CONCEPTO PAGO SUELDO 150-18 - INTERINATO CORRESPONDIENTE AL MES DE MAYO 2022</t>
  </si>
  <si>
    <t>CONCEPTO PAGO SUELDO 000007 - PERSONAL DE VIGILANCIA CORRESPONDIENTE  AL MES DE MAYO 2022</t>
  </si>
  <si>
    <t>CONCEPTO PAGO SUELDO 000018 - EMPLEADOS TEMPORALES CORRESPONDIENTE AL MES DE MAYO 2022</t>
  </si>
  <si>
    <t>CONCEPTO PAGO SUELDO 000018 - FIJOS CORRESPONDIENTE AL MES DE JUNIO 2022</t>
  </si>
  <si>
    <t>CONCEPTO PAGO SUELDO 000018 - EMPLEADOS TEMPORALES CORRESPONDIENTE AL MES DE JUNIO 2022</t>
  </si>
  <si>
    <t>CONCEPTO PAGO SUELDO 000007 - PERSONAL DE VIGILANCIA CORRESPONDIENTE AL MES DE JUNIO 2022</t>
  </si>
  <si>
    <t>CONCEPTO PAGO SUELDO 000017- PERIODO PROBATORIO INGRESO A CARRERA CORRESPONDIENTE AL MES DE JUNIO 2022</t>
  </si>
  <si>
    <t>DIVISION DE REGISTRO Y CONTROL DE NÓMINA</t>
  </si>
  <si>
    <t>CONCEPTO PAGO SUELDO 000018 - FIJOS CORRESPONDIENTE AL MES DE JULIO 2022</t>
  </si>
  <si>
    <t>CONCEPTO PAGO SUELDO 000018 - EMPLEADOS TEMPORALES CORRESPONDIENTE AL MES DE JULIO 2022</t>
  </si>
  <si>
    <t>CONCEPTO PAGO SUELDO 000007 - PERSONAL DE VIGILANCIA CORRESPONDIENTE AL MES DE JULIO 2022</t>
  </si>
  <si>
    <t>DEPARTAMENTO LABORATORIO DE ESTRUCTURAL</t>
  </si>
  <si>
    <t>CARLITO PIO REYES</t>
  </si>
  <si>
    <t xml:space="preserve">           Revisado Por: Licda. Carmen P. Rodriguez Suero </t>
  </si>
  <si>
    <t xml:space="preserve">                       Responsable de Recursos Humanos</t>
  </si>
  <si>
    <t>CONCEPTO PAGO SUELDO 000018 - FIJOS CORRESPONDIENTE AL MES DE AGOSTO 2022</t>
  </si>
  <si>
    <t>CONCEPTO PAGO SUELDO 000018 - EMPLEADOS TEMPORALES CORRESPONDIENTE AL MES DE AGOSTO 2022</t>
  </si>
  <si>
    <t>CONCEPTO PAGO SUELDO 000007 - PERSONAL DE VIGILANCIA CORRESPONDIENTE AL MES DE AGOSTO 2022</t>
  </si>
  <si>
    <t xml:space="preserve">AUXILIAR DE TRANSPORTACION </t>
  </si>
  <si>
    <t>CARLOS DAVID MONTERO MONTERO</t>
  </si>
  <si>
    <t>CONCEPTO PAGO SUELDO 000018 - FIJOS CORRESPONDIENTE AL MES DE SEPTIEMBRE 2022</t>
  </si>
  <si>
    <t>SAMUEL ALEJANDRO RICHARDS FERNANDEZ</t>
  </si>
  <si>
    <t>CONCEPTO PAGO SUELDO 000018 - EMPLEADOS TEMPORALES CORRESPONDIENTE AL MES DE SEPTIEMBRE 2022</t>
  </si>
  <si>
    <t>ANALISTA DE ENSAYO DE LABORATORIO</t>
  </si>
  <si>
    <t>MIGUEL AUGUSTO VARGAS GONZALEZ</t>
  </si>
  <si>
    <t>CONCEPTO PAGO SUELDO 000007 - PERSONAL DE VIGILANCIA CORRESPONDIENTE AL MES DE SEPTIEMBRE 2022</t>
  </si>
  <si>
    <t>CONCEPTO PAGO SUELDO 000018 - FIJOS CORRESPONDIENTE AL MES DE OCTUBRE 2022</t>
  </si>
  <si>
    <t>CONCEPTO PAGO SUELDO 000018 - EMPLEADOS TEMPORALES CORRESPONDIENTE AL MES DE OCTUBRE 2022</t>
  </si>
  <si>
    <t>CONCEPTO PAGO SUELDO 000007 - PERSONAL DE VIGILANCIA CORRESPONDIENTE AL MES DE OCTUBRE 2022</t>
  </si>
  <si>
    <t>ELAINE RAQUEL BAÉZ TERRERO</t>
  </si>
  <si>
    <t>DELKA ELIANA ESPINAL DE LEON</t>
  </si>
  <si>
    <t>INGENIERA ESTRUCTURAL</t>
  </si>
  <si>
    <t>CONCEPTO PAGO SUELDO 000018 - FIJOS CORRESPONDIENTE AL MES DE NOVIEMBRE 2022</t>
  </si>
  <si>
    <t>CONCEPTO PAGO SUELDO 000018 - EMPLEADOS TEMPORALES CORRESPONDIENTE AL MES DE NOVIEMBRE 2022</t>
  </si>
  <si>
    <t>CONCEPTO PAGO SUELDO 000007 - PERSONAL DE VIGILANCIA CORRESPONDIENTE AL MES DE NOVIEMBRE 2022</t>
  </si>
  <si>
    <t>DISEÑADOR GRAFICO</t>
  </si>
  <si>
    <t>AMANTINA GONZALEZ SUBERVI</t>
  </si>
  <si>
    <t>KATHERIN SORI ESPINAL VALENZUELA</t>
  </si>
  <si>
    <t>ERY BENJAMIN PANIAGUA ULLOA</t>
  </si>
  <si>
    <t>CONCEPTO PAGO SUELDO 000018 - EMPLEADOS TEMPORALES CORRESPONDIENTE AL MES DE DICIEMBRE 2022</t>
  </si>
  <si>
    <t>ORIBER JOSE GOMEZ LOPEZ</t>
  </si>
  <si>
    <t xml:space="preserve">MIGUEL LOPEZ CUEVAS </t>
  </si>
  <si>
    <t>SAMUEL ANTONIO JIMENEZ PICHARDO</t>
  </si>
  <si>
    <t>ARQUITECTO I</t>
  </si>
  <si>
    <t>OSCAR REYES SUERO</t>
  </si>
  <si>
    <t>CRISTHOFER VARGAS</t>
  </si>
  <si>
    <t>RAMON ALEXANDER DE LA CRUZ POLANCO</t>
  </si>
  <si>
    <t>CARLOS MANUEL CUELLO LOPEZ</t>
  </si>
  <si>
    <t>JOSE RAFAEL VALVERDE SANTANA</t>
  </si>
  <si>
    <t>ROBERT LUIS ALCANTARA PEREZ</t>
  </si>
  <si>
    <t>CONCEPTO PAGO SUELDO 000007 - PERSONAL DE VIGILANCIA CORRESPONDIENTE AL MES DE DICIEMBRE 2022</t>
  </si>
  <si>
    <t>CONCEPTO PAGO SUELDO 000018 - FIJOS CORRESPONDIENTE AL MES DE DICIEMBRE2022</t>
  </si>
  <si>
    <t>FLOR MASSIEL SANCHEZ BRITO</t>
  </si>
  <si>
    <t>NIURKA CHAROSKY NINA PEÑA</t>
  </si>
  <si>
    <t>CARLA SOFIA MEDINA VAZQUEZ</t>
  </si>
  <si>
    <t>DANIEL FERRERAS MEDINA</t>
  </si>
  <si>
    <t>JHORDIN MAYOBANEX CABRERA CLASE</t>
  </si>
  <si>
    <t>LOURDES YLEANA GOMEZ MARTINEZ</t>
  </si>
  <si>
    <t>CONCEPTO PAGO SUELDO 000018 - EMPLEADOS TEMPORALES CORRESPONDIENTE AL MES DE ENERO 2023</t>
  </si>
  <si>
    <t>CONCEPTO PAGO SUELDO 000018 - FIJOS CORRESPONDIENTE AL MES DE ENERO 2023</t>
  </si>
  <si>
    <t>CONCEPTO PAGO SUELDO 000007 - PERSONAL DE VIGILANCIA CORRESPONDIENTE AL MES DE ENERO 2023</t>
  </si>
  <si>
    <t>ALEJANDRINA RUIZ FELIZ</t>
  </si>
  <si>
    <t>TEMPORAL</t>
  </si>
  <si>
    <t>CARRERA ADMINISTATIVA</t>
  </si>
  <si>
    <t>LIBRE NOMBRAMIENTO Y REMOCIÓN</t>
  </si>
  <si>
    <t>CONFIANZA</t>
  </si>
  <si>
    <t>ESTATUTO SIMPLIFICADO</t>
  </si>
  <si>
    <t>RESP. ACCESO INFORM. PÚBLICA</t>
  </si>
  <si>
    <t>CARRERA ADMINISTRATIVA</t>
  </si>
  <si>
    <t>CONCEPTO PAGO SUELDO 000018 - FIJOS CORRESPONDIENTE AL MES DE FEBRERO 2023</t>
  </si>
  <si>
    <t>CONCEPTO PAGO SUELDO 000018 - EMPLEADOS TEMPORALES CORRESPONDIENTE AL MES DE FEBRERO 2023</t>
  </si>
  <si>
    <t>CONCEPTO PAGO SUELDO 000007 - PERSONAL DE VIGILANCIA CORRESPONDIENTE AL MES DE FEBRERO 2023</t>
  </si>
  <si>
    <t>DIVISION DE COOPERACION INTERNACIONAL</t>
  </si>
  <si>
    <t>TECNICO DE PLANIFICACION</t>
  </si>
  <si>
    <t>YOHANNY DUARTE MARIANO</t>
  </si>
  <si>
    <t>YESENIA MICAELA AYBAR CASTILLO</t>
  </si>
  <si>
    <t>CRISTIAN FERNANDO PEREZ ESPINAL</t>
  </si>
  <si>
    <t>OSCAR JUNIOR CEBALLOS DOMINGUEZ</t>
  </si>
  <si>
    <t>KEVIN ALEXANDER SANTANA SAINT HILAIRE</t>
  </si>
  <si>
    <t>EULADIO FLORENTINO CABRERA</t>
  </si>
  <si>
    <t>FELIX MANUEL DELGADO DELGADO</t>
  </si>
  <si>
    <t>HECTOR ANTONIO CEDEÑO ALMONTE</t>
  </si>
  <si>
    <t>OFICINA DE LIBRE ACCESO A LA INFORMACION</t>
  </si>
  <si>
    <t>CONCEPTO PAGO SUELDO 000018 - FIJOS CORRESPONDIENTE AL MES DE MARZO 2023</t>
  </si>
  <si>
    <t>CONCEPTO PAGO SUELDO 000018 - EMPLEADOS TEMPORALES CORRESPONDIENTE AL MES DE MARZO 2023</t>
  </si>
  <si>
    <t>CONCEPTO PAGO SUELDO 000007 - PERSONAL DE VIGILANCIA CORRESPONDIENTE AL MES DE MARZO 2023</t>
  </si>
  <si>
    <t>KATHERIN SORI VALENZUELA</t>
  </si>
  <si>
    <t>CONCEPTO PAGO SUELDO 000018 - FIJOS CORRESPONDIENTE AL MES DE ABRIL 2023</t>
  </si>
  <si>
    <t>CONCEPTO PAGO SUELDO 000018 - EMPLEADOS TEMPORALES CORRESPONDIENTE AL MES DE ABRIL 2023</t>
  </si>
  <si>
    <t>CONCEPTO PAGO SUELDO 000007 - PERSONAL DE VIGILANCIA CORRESPONDIENTE AL MES DE ABRIL 2023</t>
  </si>
  <si>
    <t>CONCEPTO PAGO SUELDO 000018 - FIJOS CORRESPONDIENTE AL MES DE MAYO 2023</t>
  </si>
  <si>
    <t>CONCEPTO PAGO SUELDO 000018 - EMPLEADOS TEMPORALES CORRESPONDIENTE AL MES DE MAYO 2023</t>
  </si>
  <si>
    <t>MIRSIX JEANNETTE PERALTA MARTINEZ</t>
  </si>
  <si>
    <t xml:space="preserve">TECNICO DE COMUNICACIONES </t>
  </si>
  <si>
    <t>CONCEPTO PAGO SUELDO 000007 - PERSONAL DE VIGILANCIA CORRESPONDIENTE AL MES DE MAYO 2023</t>
  </si>
  <si>
    <t>YONATAN ARIEL CALDERON RINCON</t>
  </si>
  <si>
    <t>CANDY MORFA PAULINO</t>
  </si>
  <si>
    <t>CONCEPTO PAGO SUELDO 000018 - FIJOS CORRESPONDIENTE AL MES DE JUNIO 2023</t>
  </si>
  <si>
    <t>CONCEPTO PAGO SUELDO 000018 - EMPLEADOS TEMPORALES CORRESPONDIENTE AL MES DE JUNIO 2023</t>
  </si>
  <si>
    <t>CONCEPTO PAGO SUELDO 000007 - PERSONAL DE VIGILANCIA CORRESPONDIENTE AL MES DE JUNIO 2023</t>
  </si>
  <si>
    <t>ROLANDITO DE LA ROSA VÁZQUEZ</t>
  </si>
  <si>
    <t>CONCEPTO PAGO SUELDO 000018 - FIJOS CORRESPONDIENTE AL MES DE JULIO 2023</t>
  </si>
  <si>
    <t>ANNY MARIEL TEJEDA HIDALGO DE BAUTISTA</t>
  </si>
  <si>
    <t>DEPARTAMENTO  DE TECNOLOGIA DE INFORMACIÓN  DE COMUNICACIÓN</t>
  </si>
  <si>
    <t>CONCEPTO PAGO SUELDO 000018 - EMPLEADOS TEMPORALES CORRESPONDIENTE AL MES DE JULIO 2023</t>
  </si>
  <si>
    <t>CONCEPTO PAGO SUELDO 000007 - PERSONAL DE VIGILANCIA CORRESPONDIENTE AL MES DE JULIO 2023</t>
  </si>
  <si>
    <t>CONCEPTO PAGO SUELDO 000018 - FIJOS CORRESPONDIENTE AL MES DE AGOSTO 2023</t>
  </si>
  <si>
    <t>CONCEPTO PAGO SUELDO 000018 - EMPLEADOS TEMPORALES CORRESPONDIENTE AL MES DE AGOSTO 2023</t>
  </si>
  <si>
    <t>CONCEPTO PAGO SUELDO 000007 - PERSONAL DE VIGILANCIA CORRESPONDIENTE AL MES DE AGOSTO 2023</t>
  </si>
  <si>
    <t xml:space="preserve">MELVIN VICENTE BAUTISTA </t>
  </si>
  <si>
    <t>CONCEPTO PAGO SUELDO 150-18 - INTERINATO CORRESPONDIENTE AL MES DE AGOSTO 2023</t>
  </si>
  <si>
    <t>DIVISIÓN DE COPERACIÓN INTERNACIONAL</t>
  </si>
  <si>
    <t>ROSA MARGARITA GONZALEZ ENCARNACIÓN</t>
  </si>
  <si>
    <t>ENC. DIVISIÓN DE COOPERACIÓN INTERNACIONAL</t>
  </si>
  <si>
    <t>CONCEPTO PAGO SUELDO 000018 - EMPLEADOS TEMPORALES CORRESPONDIENTE AL MES DE SEPTIEMBRE 2023</t>
  </si>
  <si>
    <t>CONCEPTO PAGO SUELDO 000007 - PERSONAL DE VIGILANCIA CORRESPONDIENTE AL MES DE SEPTIEMBRE 2023</t>
  </si>
  <si>
    <t>CONCEPTO PAGO SUELDO 150-18 - INTERINATO CORRESPONDIENTE AL MES DE SPTIEMBRE 2023</t>
  </si>
  <si>
    <t>CONCEPTO PAGO SUELDO 000017- PERIODO PROBATORIO INGRESO A CARRERA CORRESPONDIENTE AL MES DE SEPTIEMBRE 2023</t>
  </si>
  <si>
    <t>TECNICO ADMNISTRATIVO</t>
  </si>
  <si>
    <t>ENC. DEL DEPTO. DE COMUNICACIONES</t>
  </si>
  <si>
    <t>MARINA ALTAGRACIA LORENZO VAZQUEZ</t>
  </si>
  <si>
    <t>BALENCIA OGANDO MONTERO</t>
  </si>
  <si>
    <t>ALEURY RAMIREZ MOJICA</t>
  </si>
  <si>
    <t>CONCEPTO PAGO SUELDO 000018 - FIJOS CORRESPONDIENTE AL MES DE SEPTIEMBRE 2023</t>
  </si>
  <si>
    <t>CONCEPTO PAGO SUELDO 000018 - FIJOS CORRESPONDIENTE AL MES DE OCTUBRE 2023</t>
  </si>
  <si>
    <t>DIVISIÓN DE CONTABILIDAD</t>
  </si>
  <si>
    <t>DIVISIÓN DE COMPRAS Y CONTRATACIONES</t>
  </si>
  <si>
    <t>DIVISIÓN DE REGISTRO Y CONTROL DE NÓMINA</t>
  </si>
  <si>
    <t>DIVISIÓN DE COOPERACION INTERNACIONAL</t>
  </si>
  <si>
    <t>DIVISIÓN DE FORMULACION MONITOREO Y EVALUACIÓN  DE PLANES PROGRAMAS Y PROYECTOS</t>
  </si>
  <si>
    <t>JUAN FRANCISCO PERÉZ RUIZ</t>
  </si>
  <si>
    <t>DEPARTAMENTO DE PLANIFICACIÓN  Y DESARROLLO</t>
  </si>
  <si>
    <t>DEPARTAMENTO  DE RECOPILACIÓN  E INFORMACIÓN  GEOESPACIAL</t>
  </si>
  <si>
    <t>SECCIÓN DE MAYORDOMIA</t>
  </si>
  <si>
    <t>SECCIÓN DE TRANSPORTACIÓN</t>
  </si>
  <si>
    <t>DEPARTAMENTO DE TECNOLOGIA DE INFORMACIÓN DE COMUNICACIÓN</t>
  </si>
  <si>
    <t>DIRECCIÓN DE INVESTIGACIÓN  Y DESARROLLO</t>
  </si>
  <si>
    <t>DEPARTAMENTO DE MITIGACIÓN DE RIESGOS ANTE DESASTRE</t>
  </si>
  <si>
    <t>SUPERVISOR TRANSPORTACIÓN</t>
  </si>
  <si>
    <t xml:space="preserve">DIRECCIÓN GENERAL </t>
  </si>
  <si>
    <t>OFICINA DE LIBRE ACCESO A LA INFORMACIÓN</t>
  </si>
  <si>
    <t>MIGUEL JOSE JIMENEZ ROA</t>
  </si>
  <si>
    <t xml:space="preserve">MANUELA PERALTA PICHARDO </t>
  </si>
  <si>
    <t>SECCIÓN DE PRESUPUESTO</t>
  </si>
  <si>
    <t>SECCIÓN DE ALMACEN Y SUMINISTRO</t>
  </si>
  <si>
    <t xml:space="preserve">JESÚS ENMANUEL CARRIÓN CARRIÓN </t>
  </si>
  <si>
    <t>GENESIS ROSALEEN FELIX CELESTINO</t>
  </si>
  <si>
    <t>ESTRELLA COVADONGA RODRIGUEZ DIAZ</t>
  </si>
  <si>
    <t>SMARLYN DESIREE FERMIN CASTRO</t>
  </si>
  <si>
    <t xml:space="preserve">JUANA CASTILLO BAEZ </t>
  </si>
  <si>
    <t xml:space="preserve">F </t>
  </si>
  <si>
    <t>CONCEPTO PAGO SUELDO 000018 - EMPLEADOS TEMPORALES CORRESPONDIENTE AL MES DE OCTUBRE 2023</t>
  </si>
  <si>
    <t>MIGUEL MERCEDES CONCEPCIÓN</t>
  </si>
  <si>
    <t xml:space="preserve">JUANA MARISELA LAFRANCO RIVAS </t>
  </si>
  <si>
    <t>CONCEPTO PAGO SUELDO 000007 - PERSONAL DE VIGILANCIA CORRESPONDIENTE AL MES DE OCTUBRE 2023</t>
  </si>
  <si>
    <t>LEONCIO ENRIQUE DE PEÑA GARCÍA</t>
  </si>
  <si>
    <t xml:space="preserve">ELIZABETH VARGAS MERCEDES </t>
  </si>
  <si>
    <t>ENC. SECCIÓN DE ALMACEN Y SUMINISTRO</t>
  </si>
  <si>
    <t>CONCEPTO PAGO SUELDO 000017- PERIODO PROBATORIO INGRESO A CARRERA CORRESPONDIENTE AL MES DE OCTUBRE 2023</t>
  </si>
  <si>
    <t>CONCEPTO PAGO SUELDO 150-18 - INTERINATO CORRESPONDIENTE AL MES DE OCTUBRE 2023</t>
  </si>
  <si>
    <t>JOSE RAMÓN SANTANA RAMIREZ</t>
  </si>
  <si>
    <t>ANGEL MERCEDES CONCEPCIÓN</t>
  </si>
  <si>
    <t>INGENIERA CIVIL</t>
  </si>
  <si>
    <t>CONCEPTO PAGO SUELDO 000018 - FIJOS CORRESPONDIENTE AL MES DE NOVIEMBRE 2023</t>
  </si>
  <si>
    <t>LAURY ESTHER GUEVARA RAMIREZ</t>
  </si>
  <si>
    <t>CONCEPTO PAGO SUELDO 000018 - EMPLEADOS TEMPORALES CORRESPONDIENTE AL MES DE NOVIEMBRE 2023</t>
  </si>
  <si>
    <t>DIVISIÓN DE RECLUTAMIENTO, SELECCIÓN Y CAPACITACIÓN DE PERSONAL</t>
  </si>
  <si>
    <t>LEIDY MARGARET DE LA CRUZ PÉREZ</t>
  </si>
  <si>
    <t>ENC. DIV. RECLUTAMIENTO, SELECCIÓN Y CAPACITACIÓN DE PERSONAL</t>
  </si>
  <si>
    <t>CONCEPTO PAGO SUELDO 000007 - PERSONAL DE VIGILANCIA CORRESPONDIENTE AL MES DE NOVIEMBRE 2023</t>
  </si>
  <si>
    <t>CONCEPTO PAGO SUELDO 000017- PERIODO PROBATORIO INGRESO A CARRERA CORRESPONDIENTE AL MES DE NOVIEMBRE 2023</t>
  </si>
  <si>
    <t>CONCEPTO PAGO SUELDO 150-18 - INTERINATO CORRESPONDIENTE AL MES DE NOVIEMBRE 2023</t>
  </si>
  <si>
    <t>CONCEPTO PAGO SUELDO 000018 - FIJOS CORRESPONDIENTE AL MES DE DICIEMBRE 2023</t>
  </si>
  <si>
    <t>ANALISTA DE PROYECTOS</t>
  </si>
  <si>
    <t>JOSE IGNACIO MARTINEZ</t>
  </si>
  <si>
    <t>MARIA LUISA LUNA</t>
  </si>
  <si>
    <t>LINET CABRERA DIAZ</t>
  </si>
  <si>
    <t>TECNICO DE PLANIFICACIÓN</t>
  </si>
  <si>
    <t>CONCEPTO PAGO SUELDO 000018 - EMPLEADOS TEMPORALES CORRESPONDIENTE AL MES DE DIEMBRE 2023</t>
  </si>
  <si>
    <t>ANALISTA LEGAL</t>
  </si>
  <si>
    <t>CONCEPTO PAGO SUELDO 000017- PERIODO PROBATORIO INGRESO A CARRERA CORRESPONDIENTE AL MES DE DICIEMBRE 2023</t>
  </si>
  <si>
    <t>CONCEPTO PAGO SUELDO 150-18 - INTERINATO CORRESPONDIENTE AL MES DE DICIEMBRE 2023</t>
  </si>
  <si>
    <t>CONCEPTO PAGO SUELDO 000007 - PERSONAL DE VIGILANCIA CORRESPONDIENTE AL MES DE DICIEMBRE 2023</t>
  </si>
  <si>
    <t>KENEDY REYES</t>
  </si>
  <si>
    <t>RAULIN MATEO MARTINEZ</t>
  </si>
  <si>
    <t xml:space="preserve">GLENNIS TAPIA FELIZ </t>
  </si>
  <si>
    <t>JUAN LEONEL BATISTA SANTOS</t>
  </si>
  <si>
    <t>JONATHAN DE LA CRUZ DE LA ROSA</t>
  </si>
  <si>
    <t>PASCUAL ADONIS FELIZ SANTOS</t>
  </si>
  <si>
    <t>JOENDRI SANTA MÉNDEZ</t>
  </si>
  <si>
    <t>ISRAEL CONTRERAS TORRES</t>
  </si>
  <si>
    <t>LUIS MIGUEL CONCEPCIÓN GARCÍA</t>
  </si>
  <si>
    <t>WILKIN JHOELITO DÍAZ GARCÍA</t>
  </si>
  <si>
    <t>EDDY RIVERA DÍAZ</t>
  </si>
  <si>
    <t>DEPARTAMENTO DE RECOPILACIÓN E INFORMACIÓN GEOESPACIAL</t>
  </si>
  <si>
    <t>CONCEPTO PAGO SUELDO 120-01- SUPLENCIA CORRESPONDIENTE AL MES DE DICIEMBRE 2023</t>
  </si>
  <si>
    <t>CAPITULO: 0211    SUBCAPITULO: 01     DAF: 01     UE: 0006    PROGRAMA: 17    SUBPROGRAMA: 02    PROYECTO: 0    ACTIVIDAD: 0001    CUENTA:  2.1.1.2.03    FONDO: 0100</t>
  </si>
  <si>
    <t>DEPARTAMENTO  DE RECOPILACION  E INFORMACIÓN  GEOESPACIAL</t>
  </si>
  <si>
    <t>ANALISTA DE CALIDAD EN LA GESTIÓN</t>
  </si>
  <si>
    <t>ENC. DE SECCIÓN DE ALMACEN Y SUMINISTRO</t>
  </si>
  <si>
    <t>ENC. DEPTO DE INGENIERIA SISMO-RESISTENCIA</t>
  </si>
  <si>
    <t>ENC. DE DEPTO DE EVALUACIÓN Y DISEÑO ARQUITECTONICO</t>
  </si>
  <si>
    <t>ENC. DIV. DE COOPERACIÓN INTERNACIONAL</t>
  </si>
  <si>
    <t>TÉCNICO ADMINISTRATIVO</t>
  </si>
  <si>
    <t>TÉCNICO DE COMPRAS</t>
  </si>
  <si>
    <t>ENC. DEPTO DE LABORATORIO DE ESTRUCTURA</t>
  </si>
  <si>
    <t>SOPORTE TÉCNICO INFORMATICO</t>
  </si>
  <si>
    <t>ENC. DEPTO DE MITIGACIÓN DE RIESGOS ANTE DESASTRE</t>
  </si>
  <si>
    <t>ENC. DEPTO DE RECOPILACIÓN E INFORMACIÓN GEOESPACIAL</t>
  </si>
  <si>
    <t>ENCARGADO (A) DE LA DIVISIÓN</t>
  </si>
  <si>
    <t>CONCEPTO PAGO SUELDO 000018 - FIJOS CORRESPONDIENTE AL MES DE ENERO 2024</t>
  </si>
  <si>
    <t>CONCEPTO PAGO SUELDO 000018 - EMPLEADOS TEMPORALES CORRESPONDIENTE AL MES DE ENERO 2024</t>
  </si>
  <si>
    <t>CONCEPTO PAGO SUELDO 000007 - PERSONAL DE VIGILANCIA CORRESPONDIENTE AL MES DE ENERO 2024</t>
  </si>
  <si>
    <t>CONCEPTO PAGO SUELDO 150-18 - INTERINATO CORRESPONDIENTE AL MES DE ENERO 2024</t>
  </si>
  <si>
    <t>CONCEPTO PAGO SUELDO 120-01- SUPLENCIA CORRESPONDIENTE AL MES DE ENERO 2024</t>
  </si>
  <si>
    <t>ASESOR DE PLANIFICACIÓN  Y DESARROLLO</t>
  </si>
  <si>
    <t>ENCARGADA DE LA DIVISIÓN DE CONTABILIDAD</t>
  </si>
  <si>
    <t>ASESORA ADMINISTRATIVA FINANCIERO</t>
  </si>
  <si>
    <t>ASESORA DEPARTAMENTO RECURSOS HUMANOS</t>
  </si>
  <si>
    <t>395.123.94</t>
  </si>
  <si>
    <t>DEPARTAMENTO DELEGACIONES</t>
  </si>
  <si>
    <t xml:space="preserve">     Revisado Por: Licda. Carmen P. Rodriguez Suero </t>
  </si>
  <si>
    <t>__________________________________________________________</t>
  </si>
  <si>
    <t>Enc. Int. Departamento de  Recursos Humanos</t>
  </si>
  <si>
    <t>____________________________________________________________</t>
  </si>
  <si>
    <t xml:space="preserve">                     Revisado Por: Licda. Carmen P. Rodriguez Suero </t>
  </si>
  <si>
    <t xml:space="preserve">                         Enc. Int. Departamento de  Recursos Humanos</t>
  </si>
  <si>
    <t xml:space="preserve">                              ___________________________________________________</t>
  </si>
  <si>
    <t xml:space="preserve">                              __________________________________________________</t>
  </si>
  <si>
    <t xml:space="preserve">                                Enc. División Registro y Control de  Nómina</t>
  </si>
  <si>
    <t xml:space="preserve">                              Enc. División Registro y Control de  Nómina</t>
  </si>
  <si>
    <t xml:space="preserve">                          Enc. División Registro y Control de  Nómina</t>
  </si>
  <si>
    <t xml:space="preserve">               Enc. Int. Departamento de  Recursos Humanos</t>
  </si>
  <si>
    <t>___________________________________________________________</t>
  </si>
  <si>
    <t xml:space="preserve">           ____________________________________________________</t>
  </si>
  <si>
    <t xml:space="preserve">      Enc. Int. Departamento de  Recursos Humanos</t>
  </si>
  <si>
    <t xml:space="preserve">       Enc. División Registro y Control de  Nómina</t>
  </si>
  <si>
    <t xml:space="preserve">         Preparado Por: Licda. Yudy B. De Los Santos</t>
  </si>
  <si>
    <t xml:space="preserve">        Enc. División Registro y Control de  Nómina</t>
  </si>
  <si>
    <t>CONCEPTO PAGO SUELDO 000018 - FIJOS CORRESPONDIENTE AL MES DE FEBRERO 2024</t>
  </si>
  <si>
    <t>CONCEPTO PAGO SUELDO 000018 - EMPLEADOS TEMPORALES CORRESPONDIENTE AL MES DE FEBRERO 2024</t>
  </si>
  <si>
    <t>CONCEPTO PAGO SUELDO 150-18 - INTERINATO CORRESPONDIENTE AL MES DE FEBRERO 2024</t>
  </si>
  <si>
    <t>CONCEPTO PAGO SUELDO 120-01- SUPLENCIA CORRESPONDIENTE AL MES DE FEBRERO 2024</t>
  </si>
  <si>
    <t>CONCEPTO PAGO SUELDO 000007 - PERSONAL DE VIGILANCIA CORRESPONDIENTE AL MES DE FEBRERO 2024</t>
  </si>
  <si>
    <t>DEPARTAMENTO  DE INGENIERIA SISMO-RESISTENCIA</t>
  </si>
  <si>
    <t>EDENIS LEANDRO CUEVAS MIESES</t>
  </si>
  <si>
    <t>YOERLIN CORDERO SEVERINO</t>
  </si>
  <si>
    <t>MISAEL ALEXANDER ROSARIO MEJICA</t>
  </si>
  <si>
    <t>ENC. DIV. DE FORMULACIÓN MONITOREO Y EVALUACIÓN  DE PPP</t>
  </si>
  <si>
    <t>______________________________________________________________</t>
  </si>
  <si>
    <t xml:space="preserve">                       Revisado Por: Licda. Carmen P. Rodriguez Suero </t>
  </si>
  <si>
    <t>_______________________________________________________________</t>
  </si>
  <si>
    <t xml:space="preserve">                              ________________________________________________________</t>
  </si>
  <si>
    <t xml:space="preserve">                           Enc. División Registro y Control de  Nómina</t>
  </si>
  <si>
    <t>_______________________________________________________</t>
  </si>
  <si>
    <t xml:space="preserve">         Enc. División Registro y Control de  Nómina</t>
  </si>
  <si>
    <t xml:space="preserve"> Enc. Int. Departamento de  Recursos Humanos</t>
  </si>
  <si>
    <t xml:space="preserve">                              __________________________________________________________</t>
  </si>
  <si>
    <t xml:space="preserve">                      Enc. Int. Departamento de  Recursos Humanos</t>
  </si>
  <si>
    <t>CONCEPTO PAGO SUELDO 000018 - FIJOS CORRESPONDIENTE AL MES DE MARZO 2024</t>
  </si>
  <si>
    <t>CONCEPTO PAGO SUELDO 000018 - EMPLEADOS TEMPORALES CORRESPONDIENTE AL MES DE MARZO 2024</t>
  </si>
  <si>
    <t>CONCEPTO PAGO SUELDO 000007 - PERSONAL DE VIGILANCIA CORRESPONDIENTE AL MES DE MARZO 2024</t>
  </si>
  <si>
    <t>CONCEPTO PAGO SUELDO 150-18 - INTERINATO CORRESPONDIENTE AL MES DE MARZO 2024</t>
  </si>
  <si>
    <t>CONCEPTO PAGO SUELDO 120-01- SUPLENCIA CORRESPONDIENTE AL MES DE MARZO 2024</t>
  </si>
  <si>
    <t>ASESOR DE PLANIFICACIÓN Y DESARROLLO</t>
  </si>
  <si>
    <t>JHONATAN SANTANA RAMOS</t>
  </si>
  <si>
    <t xml:space="preserve">                                                                                                                           Enc. Int. Departamento de  Recursos Humanos</t>
  </si>
  <si>
    <t xml:space="preserve">                       ______________________________________________________________</t>
  </si>
  <si>
    <t xml:space="preserve"> Preparado Por: Licda. Yudy B. De Los Santos</t>
  </si>
  <si>
    <t xml:space="preserve"> Enc. División Registro y Control de Nómina</t>
  </si>
  <si>
    <t xml:space="preserve">  Preparado Por: Licda. Yudy B. De Los Santos</t>
  </si>
  <si>
    <t xml:space="preserve"> Enc. División Registro y Control de  Nómina</t>
  </si>
  <si>
    <t>CONCEPTO PAGO SUELDO 120-01- SUPLENCIA CORRESPONDIENTE AL MES DE ABRIL  2024</t>
  </si>
  <si>
    <t>CONCEPTO PAGO SUELDO 150-18 - INTERINATO CORRESPONDIENTE AL MES DE ABRIL 2024</t>
  </si>
  <si>
    <t xml:space="preserve">JUAN LEONEL BATISTA SANTOS </t>
  </si>
  <si>
    <t>CONCEPTO PAGO SUELDO 000018 - EMPLEADOS TEMPORALES CORRESPONDIENTE AL MES DE ABRIL 2024</t>
  </si>
  <si>
    <t>CONCEPTO PAGO SUELDO 000007 - PERSONAL DE VIGILANCIA CORRESPONDIENTE AL MES DE ABRIL  2024</t>
  </si>
  <si>
    <t xml:space="preserve">DEPARTAMENTO DE GESTION DE RIESGO-ONESVIE </t>
  </si>
  <si>
    <t xml:space="preserve">ANA ARREDONDO EVE </t>
  </si>
  <si>
    <t xml:space="preserve">ENC.DEL DEPARTAMENTO GESTION DE RIESGOS </t>
  </si>
  <si>
    <t xml:space="preserve">TEMPORAL </t>
  </si>
  <si>
    <t>JOEL  ELIAS FELIZ LEDESMA</t>
  </si>
  <si>
    <t xml:space="preserve">ALENNY TEJEDA MONTERO </t>
  </si>
  <si>
    <t xml:space="preserve">TECNICO DE NOMINAS </t>
  </si>
  <si>
    <t xml:space="preserve">ROSA MARGARITA GONZALES ENCARNACION </t>
  </si>
  <si>
    <t xml:space="preserve">ENC.DIVICION COOPERACIÓN INTERNACIONAL </t>
  </si>
  <si>
    <t xml:space="preserve">DIVICIÓN DE COOPERACIÓN INTERNACIONAL </t>
  </si>
  <si>
    <t xml:space="preserve">DIOSMARLYN GORIS PAULINO </t>
  </si>
  <si>
    <t xml:space="preserve">ENC.DEPTO DE INGENIERIA SISMO-RESISTENCIA </t>
  </si>
  <si>
    <t xml:space="preserve">LUISA GABRIELA GONZALEZ LUNA </t>
  </si>
  <si>
    <t>GLEISSON IVAN MAÑON PUJOLS</t>
  </si>
  <si>
    <t xml:space="preserve">FRANCIS ALEXANDER RODRIGUEZ REGALADO </t>
  </si>
  <si>
    <t xml:space="preserve">YAMILE ROMERO CABRERA </t>
  </si>
  <si>
    <t xml:space="preserve">DIBUJANTE </t>
  </si>
  <si>
    <t xml:space="preserve">LUIS ALEXANDER ARIAS LORA </t>
  </si>
  <si>
    <t xml:space="preserve">M </t>
  </si>
  <si>
    <t xml:space="preserve">JOEL ADONIS UREÑA DIAZ </t>
  </si>
  <si>
    <t xml:space="preserve">CLARISSA ALTAGRACIA CAPELLAN ORTEGA </t>
  </si>
  <si>
    <t>RONALD CID MARTE</t>
  </si>
  <si>
    <t xml:space="preserve">TECN.MANEJO DE DRONES </t>
  </si>
  <si>
    <t xml:space="preserve">ERIEL EZEQUIEL REYES SAVIÑON </t>
  </si>
  <si>
    <t xml:space="preserve">NESTOR DAVID ALCALA OJEDA </t>
  </si>
  <si>
    <t xml:space="preserve">TECN.INSTRUMENTACIÓN  DE ESTRUCTURA </t>
  </si>
  <si>
    <t xml:space="preserve">ELVIN ANTONIO DUVAL SOLER </t>
  </si>
  <si>
    <t xml:space="preserve">JHONNY GREGORIO OLIVERO GARCIA </t>
  </si>
  <si>
    <t xml:space="preserve">CARLOS ANTONIO ALCALA FRANCISCO </t>
  </si>
  <si>
    <t xml:space="preserve">JENIFFER MILAGROS SUAREZ ALMONTE </t>
  </si>
  <si>
    <t xml:space="preserve">ROBERT MICHAEL GOMEZ HERNANDEZ </t>
  </si>
  <si>
    <t xml:space="preserve">ANDRES EDUARDO GONZALES ARIAS </t>
  </si>
  <si>
    <t xml:space="preserve">DESCARTES BATISTA FELIZ </t>
  </si>
  <si>
    <t xml:space="preserve">EDGAR ARIEL FELIZ JIMENEZ </t>
  </si>
  <si>
    <t xml:space="preserve">ANIELKA LOPEZ INFANTE </t>
  </si>
  <si>
    <t xml:space="preserve">MALTVIA ABIGAIL MERCEDES ADAMES </t>
  </si>
  <si>
    <t xml:space="preserve">YESENIA MICAELA AYBAR CASTILLO </t>
  </si>
  <si>
    <t xml:space="preserve">JEAN CARLOS MONTERO BERIGUETE </t>
  </si>
  <si>
    <t xml:space="preserve">ROCIO DEL ALBA MERCEDES SUERO </t>
  </si>
  <si>
    <t xml:space="preserve">WILLY JAVIER MARTINEZ MEDINA </t>
  </si>
  <si>
    <t xml:space="preserve">HAROLD FERRERAS FELIZ </t>
  </si>
  <si>
    <t xml:space="preserve">YBESI SERRANO FELIZ </t>
  </si>
  <si>
    <t xml:space="preserve">MARIA BOCIO ENCARNACION </t>
  </si>
  <si>
    <t xml:space="preserve">DAMIANA GUZMAN VARGAS </t>
  </si>
  <si>
    <t xml:space="preserve">ESTHERLIANNY ALMONTE VALDEZ </t>
  </si>
  <si>
    <t xml:space="preserve">ANNY MARIEL TEJADA HIDALGO DE BAUTISTA </t>
  </si>
  <si>
    <t xml:space="preserve">ENRIQUE ADALBERTO HERNANDEZ CASTILLO </t>
  </si>
  <si>
    <t xml:space="preserve">AUXILIAR DE LABORATORIO </t>
  </si>
  <si>
    <t xml:space="preserve">ISAAC JIMENEZ DIAZ </t>
  </si>
  <si>
    <t xml:space="preserve">ONIEL DOLORES RUBIO DE LA CRUZ </t>
  </si>
  <si>
    <t xml:space="preserve">DAVID ALEXANDER MOORE DE LOS SANTOS </t>
  </si>
  <si>
    <t xml:space="preserve">YAFRANNY MELO ESCORBORES </t>
  </si>
  <si>
    <t xml:space="preserve"> M </t>
  </si>
  <si>
    <t xml:space="preserve">FRANCISCO JOSE CASTILLO ROSARIO </t>
  </si>
  <si>
    <t xml:space="preserve">AUXILIAR DE CAMPO </t>
  </si>
  <si>
    <t xml:space="preserve">ONEXIMO RUBIO FELIZ </t>
  </si>
  <si>
    <t>CONCEPTO PAGO SUELDO 000018 - FIJOS CORRESPONDIENTE AL MES DE ABRIL  2024</t>
  </si>
  <si>
    <t>AXEL VICTORIA</t>
  </si>
  <si>
    <t>JORGE CARLOS CARABALLO REYES</t>
  </si>
  <si>
    <t>RAULIN ARIEL VARGAS ROGRÍGUEZ</t>
  </si>
  <si>
    <t>SKARLEM RODRIGUEZ BRITO</t>
  </si>
  <si>
    <t>JUAN BERNABE DE JESUS ROFRIGUEZ ORTIZ</t>
  </si>
  <si>
    <t>CONCEPTO PAGO SUELDO 000018 - FIJOS CORRESPONDIENTE AL MES DE MAYO  2024</t>
  </si>
  <si>
    <t>CONCEPTO PAGO SUELDO 000018 - EMPLEADOS TEMPORALES CORRESPONDIENTE AL MES DE MAYO 2024</t>
  </si>
  <si>
    <t>CONCEPTO PAGO SUELDO 000007 - PERSONAL DE VIGILANCIA CORRESPONDIENTE AL MES DE MAYO  2024</t>
  </si>
  <si>
    <t>CONCEPTO PAGO SUELDO 150-18 - INTERINATO CORRESPONDIENTE AL MES DE MAYO 2024</t>
  </si>
  <si>
    <t>CONCEPTO PAGO SUELDO 120-01- SUPLENCIA CORRESPONDIENTE AL MES DE MAYO  2024</t>
  </si>
  <si>
    <t>YAHIR DE JESUS GUILLEN SANTANA</t>
  </si>
  <si>
    <t>HANNLET RAFAEL GARCIA SUERO</t>
  </si>
  <si>
    <t>EMELIN EVANGELISTA CUEVAS</t>
  </si>
  <si>
    <t>JULIO CESAR CASTILLO ORTIZ</t>
  </si>
  <si>
    <t>ASESOR EN GEOTECNIA</t>
  </si>
  <si>
    <t xml:space="preserve">JUAN ELIAS HERRERA RAMIREZ </t>
  </si>
  <si>
    <t>VICTOR MANUEL OZUNA MATOS</t>
  </si>
  <si>
    <t>MARCOS MATEO TIBURCIO</t>
  </si>
  <si>
    <t>TECNICO DE PROGRAMACION</t>
  </si>
  <si>
    <t>DIOGEONES LOPEZ CUSTODIA</t>
  </si>
  <si>
    <t>ESPECIALISTA EN INTRUMENTACION Y MONITOREO</t>
  </si>
  <si>
    <t>JOSE ENRIQUE FORTUNA QUIÑONEZ</t>
  </si>
  <si>
    <t>ESPECIALISTA EN ENSAYO DE LABORATORIO Y LEVANTAMIENTO ESTRUCTURAL</t>
  </si>
  <si>
    <t xml:space="preserve">TECNICO MANEJO DE DRONES </t>
  </si>
  <si>
    <t xml:space="preserve">TECNICO DE INSTRUMENTACIÓN  DE ESTRUCTURA </t>
  </si>
  <si>
    <t>JOSE ALFONSO HO MARINEZ</t>
  </si>
  <si>
    <t xml:space="preserve">ENCARGADO DE DEPARTAMENTODE INGENIERIA SISMO-RESISTENCIA </t>
  </si>
  <si>
    <t>DANIEL PEREZ VALDEZ</t>
  </si>
  <si>
    <t>ELIEZER BONILLA POLANCO</t>
  </si>
  <si>
    <t xml:space="preserve">ENCARGADA DEL DEPARTAMENTO GESTION DE RIESGOS </t>
  </si>
  <si>
    <t>ENCARGADO DIVISION PRESUPUESTO</t>
  </si>
  <si>
    <t>ENCARGADA DIVISION REGISTRO Y CONTROL DE NÓMINA</t>
  </si>
  <si>
    <t>ENCARGADA DIVISION RECLUTAMIENTO, SELECCIÓN Y CAPACITACIÓN DE PERSONAL</t>
  </si>
  <si>
    <t xml:space="preserve">ENCARGADA DIVISION COOPERACIÓN INTERNACIONAL </t>
  </si>
  <si>
    <t>ENCCARGADO DEPTO. DE TECNOLOGIA</t>
  </si>
  <si>
    <t xml:space="preserve">     Enc. Int. Departamento de  Recursos Humanos</t>
  </si>
  <si>
    <t xml:space="preserve">                       ______________________________________________________________________________</t>
  </si>
  <si>
    <t>______________________________________________________________________</t>
  </si>
  <si>
    <t xml:space="preserve">                              ________________________________________________________________________</t>
  </si>
  <si>
    <t xml:space="preserve">                                                      </t>
  </si>
  <si>
    <t xml:space="preserve">    Revisado Por: Licda. Carmen P. Rodriguez Suero </t>
  </si>
  <si>
    <t xml:space="preserve">                            Enc. División Registro y Control de  Nómina</t>
  </si>
  <si>
    <t xml:space="preserve">                                       ____________________________________________________________________________</t>
  </si>
  <si>
    <t>CONCEPTO PAGO SUELDO 000018 - FIJOS CORRESPONDIENTE AL MES DE JUNIO  2024</t>
  </si>
  <si>
    <t>CONCEPTO PAGO SUELDO 000018 - EMPLEADOS TEMPORALES CORRESPONDIENTE AL MES DE JUNIO 2024</t>
  </si>
  <si>
    <t>CONCEPTO PAGO SUELDO 000007 - PERSONAL DE VIGILANCIA CORRESPONDIENTE AL MES DE JUNIO  2024</t>
  </si>
  <si>
    <t>CONCEPTO PAGO SUELDO 150-18 - INTERINATO CORRESPONDIENTE AL MES DE JUNIO 2024</t>
  </si>
  <si>
    <t>CONCEPTO PAGO SUELDO 120-01- SUPLENCIA CORRESPONDIENTE AL MES DE JUNIO 2024</t>
  </si>
  <si>
    <t>TÉCNICO DE COMPRAS Y CONTRACIONES</t>
  </si>
  <si>
    <t>ENC. DEPTO. DE RECURSOS HUMANOS</t>
  </si>
  <si>
    <t>CONCEPTO PAGO SUELDO 000005- TRAMITE DE PENSION CORRESPONDIENTE AL MES DE JUNIO 2024</t>
  </si>
  <si>
    <t xml:space="preserve">WILBER HAMLET ISENIA TRONCOSO </t>
  </si>
  <si>
    <t xml:space="preserve">LEONARDO DE JESUS FERNANDEZ PEÑALO </t>
  </si>
  <si>
    <t xml:space="preserve">ADRIAN ARTURO SILVERIO GOMEZ </t>
  </si>
  <si>
    <t xml:space="preserve">AMAURY CASTILLO RODRIGUEZ </t>
  </si>
  <si>
    <t xml:space="preserve">FRANCISCO ENGELS JAVIER GALUTEN </t>
  </si>
  <si>
    <t xml:space="preserve">ROSA MARGARITA GONZALEZ ENCARNACION </t>
  </si>
  <si>
    <t>ENCARGADO DEPTO. DE TECNOLOGIA</t>
  </si>
  <si>
    <t xml:space="preserve">MARINA ALTAGRACIA LORENZO VASQUEZ </t>
  </si>
  <si>
    <t xml:space="preserve">ENCARGADA DEPARTAMENTO DE COMUNICACIÓN </t>
  </si>
  <si>
    <t xml:space="preserve">JULIO CESAR REFAEL CHECO GOMEZ </t>
  </si>
  <si>
    <t xml:space="preserve">DAVID ESTEBAN MEDRANO AGUILO </t>
  </si>
  <si>
    <t xml:space="preserve">MIGUEL DE JESUS DIAZ PAREDES </t>
  </si>
  <si>
    <t xml:space="preserve">DEPARTAMENTO DE INSTRUMENTACION Y MONITOREO </t>
  </si>
  <si>
    <t xml:space="preserve">NITIDA ISMELKA SANCHEZ MARTINEZ </t>
  </si>
  <si>
    <t>ENCARGADA DEL DEPARTAMENTO DE INSTRUMENTACIÓN Y MONITOREO</t>
  </si>
  <si>
    <t xml:space="preserve">KEILAN FRANCISCO DURAN </t>
  </si>
  <si>
    <t>CONCEPTO PAGO SUELDO 000018 - FIJOS CORRESPONDIENTE AL MES DE JULIO  2024</t>
  </si>
  <si>
    <t xml:space="preserve">RESPONSABLE OFICINA LIBRE ACCESO A LA INFORMACIÓN </t>
  </si>
  <si>
    <t>CONCEPTO PAGO SUELDO 000018 - EMPLEADOS TEMPORALES CORRESPONDIENTE AL MES DE JULIO 2024</t>
  </si>
  <si>
    <t xml:space="preserve">OFICINA NACIONAL DE EVALUACION SISMICA Y VULNERABILIDAD DE INFRAESTRUCTURA Y EDIFICACIONES </t>
  </si>
  <si>
    <t xml:space="preserve">MALAWI JHON MATEO ALLANIC </t>
  </si>
  <si>
    <t xml:space="preserve">NANCY YOCASTA SANTANA SANCHEZ </t>
  </si>
  <si>
    <t xml:space="preserve">ASISTENTE </t>
  </si>
  <si>
    <t xml:space="preserve">MANUELA DEL CARMEN POLANCO RICARDO </t>
  </si>
  <si>
    <t>JOSE ALFONSO HO MARTINEZ</t>
  </si>
  <si>
    <t>CONCEPTO PAGO SUELDO 150-18 - INTERINATO CORRESPONDIENTE AL MES DE JULIO 2024</t>
  </si>
  <si>
    <t xml:space="preserve">DEPARTAMENTO DE INGENIERIA SISMO-RESISTENCIA </t>
  </si>
  <si>
    <t xml:space="preserve">DEPARTAMENTO DE RECOPILACION E INFORMACION GEOSPACIAL </t>
  </si>
  <si>
    <t xml:space="preserve">HECTOR ANTONIO CEDEÑO ALMONTE </t>
  </si>
  <si>
    <t>CONCEPTO PAGO SUELDO 120-01- SUPLENCIA CORRESPONDIENTE AL MES DE JULIO 2024</t>
  </si>
  <si>
    <t>CONCEPTO PAGO SUELDO 000007 - PERSONAL DE VIGILANCIA CORRESPONDIENTE AL MES DE JULIO  2024</t>
  </si>
  <si>
    <t>CONCEPTO PAGO SUELDO 000005- TRAMITE DE PENSION CORRESPONDIENTE AL MES DE JULIO 2024</t>
  </si>
  <si>
    <t>TECNICO DE NÓMINA</t>
  </si>
  <si>
    <t>CONCEPTO PAGO SUELDO 000018 - FIJOS CORRESPONDIENTE AL MES DE AGOSTO 2024</t>
  </si>
  <si>
    <t>NESTOR ANDRES TIRADO DIAZ</t>
  </si>
  <si>
    <t>DEPARTAMENTO DE GEOTECNIA</t>
  </si>
  <si>
    <t>ENC. DEL DEPARTAMENTO DE GEOTECNIA</t>
  </si>
  <si>
    <t>ENC. DELEGACION REGIONAL SUR</t>
  </si>
  <si>
    <t xml:space="preserve">ENCARGADA DEL DEPARTAMENTO JURIDICO </t>
  </si>
  <si>
    <t>ENCARGADO DEPTO. DE TECNOLOGIA DE INFORMACIÓN DE COMUNICACIÓN (TIC)</t>
  </si>
  <si>
    <t>ENCARGADO DIVISION DE PRESUPUESTO</t>
  </si>
  <si>
    <t>DIRECTORA REGIONAL</t>
  </si>
  <si>
    <t>CONCEPTO PAGO SUELDO 000018 - EMPLEADOS TEMPORALES CORRESPONDIENTE AL MES DE AGOSTO 2024</t>
  </si>
  <si>
    <t>CONCEPTO PAGO SUELDO 000007 - PERSONAL DE VIGILANCIA CORRESPONDIENTE AL MES DE AGOSTO  2024</t>
  </si>
  <si>
    <t>CONCEPTO PAGO SUELDO 150-18 - INTERINATO CORRESPONDIENTE AL MES DE AGOSTO 2024</t>
  </si>
  <si>
    <t>CONCEPTO PAGO SUELDO 120-01- SUPLENCIA CORRESPONDIENTE AL MES DE AGOSTO 2024</t>
  </si>
  <si>
    <t>CONCEPTO PAGO SUELDO 000005- TRAMITE DE PENSION CORRESPONDIENTE AL MES DE AGOSTO 2024</t>
  </si>
  <si>
    <t>DIRECTOR CIENTIFICO SISMORRESISTE</t>
  </si>
  <si>
    <t>OFICINA DE LIBRE ACCESO A LA INFORMACIÓN PÚBLICA</t>
  </si>
  <si>
    <t>TÉCNICO EN INTRUMENTACION DE ESTRUCTURA</t>
  </si>
  <si>
    <t>TÉCNICO EN MANEJO DE DRONES</t>
  </si>
  <si>
    <t>YINETTE YOHAMNY HERRERA ISABEL</t>
  </si>
  <si>
    <t xml:space="preserve">JOSE DE LEON </t>
  </si>
  <si>
    <t>LEOCADIO ROSARIO ABAD</t>
  </si>
  <si>
    <t>LOYDA VERENICE MORETA BALBUENA</t>
  </si>
  <si>
    <t>GABRIEL GONZALEZ PAYANO</t>
  </si>
  <si>
    <t>JESUS SEVERINO</t>
  </si>
  <si>
    <t xml:space="preserve">DIVISIÓN DE COMPRAS Y CONTRATACIONES </t>
  </si>
  <si>
    <t xml:space="preserve">                                Preparado Por: Licda. Yudy B. De Los Santos</t>
  </si>
  <si>
    <t xml:space="preserve">   Enc. Int. Departamento de  Recursos Humanos</t>
  </si>
  <si>
    <t xml:space="preserve">ENC. DEPTO. CONTABILIDAD </t>
  </si>
  <si>
    <t>JEFRY MIGUEL REYES ROSADO</t>
  </si>
  <si>
    <t>GLADIMIR CARRASCO BATISTA</t>
  </si>
  <si>
    <t xml:space="preserve">                              ___________________________________________________________________________</t>
  </si>
  <si>
    <t xml:space="preserve">                                   RNC 430-00787-2</t>
  </si>
  <si>
    <t>CONCEPTO PAGO SUELDO 000018 - FIJOS CORRESPONDIENTE AL MES DE OCTUBRE 2024</t>
  </si>
  <si>
    <t>CONCEPTO PAGO SUELDO 000018 - EMPLEADOS TEMPORALES CORRESPONDIENTE AL MES DE OCTUBRE 2024</t>
  </si>
  <si>
    <t>CONCEPTO PAGO SUELDO 000007 - PERSONAL DE VIGILANCIA CORRESPONDIENTE AL MES DE OCTUBRE  2024</t>
  </si>
  <si>
    <t>CONCEPTO PAGO SUELDO 150-18 - INTERINATO CORRESPONDIENTE AL MES DE OCTUBRE 2024</t>
  </si>
  <si>
    <t>CONCEPTO PAGO SUELDO 120-01- SUPLENCIA CORRESPONDIENTE AL MES DE OCTUBRE 2024</t>
  </si>
  <si>
    <t>CONCEPTO PAGO SUELDO 000005- TRAMITE DE PENSION CORRESPONDIENTE AL MES DE OCTUBRE 2024</t>
  </si>
  <si>
    <t>CONCEPTO PAGO SUELDO 000017- PERIODO PROBATORIO INGRESO A CARRERA CORRESPONDIENTE AL MES DE OCTUBRE 2024</t>
  </si>
  <si>
    <t>DEPARTAMENTO DE GESTIÓN DE RIESGO</t>
  </si>
  <si>
    <t>DEPARTAMENTO  DE EVALUACIÓN Y DISEÑO ARQUITECTONICO</t>
  </si>
  <si>
    <t xml:space="preserve">            REPORTE DE NÓMINA</t>
  </si>
  <si>
    <t xml:space="preserve">AUXILIAR DE TRANSPORTACIÓN </t>
  </si>
  <si>
    <t>DEPARTAMENTO DE PLANIFICACIÓN Y DESARROLLO</t>
  </si>
  <si>
    <t>ENC. DELEGACIÓN REGIONAL SUR</t>
  </si>
  <si>
    <t>TECNICO DE PROGRAMACIÓN</t>
  </si>
  <si>
    <t>ENC. DEPTO. DE RECOPILACIÓN E INFORMACIÓN GEOESPACIAL</t>
  </si>
  <si>
    <t>CONCEPTO PAGO SUELDO 000005- TRAMITE DE PENSIÓN CORRESPONDIENTE AL MES DE OCTUBRE 2024</t>
  </si>
  <si>
    <t>TECNICO DE COMPRAS Y CONTRATACIONES</t>
  </si>
  <si>
    <t xml:space="preserve">DEPARTAMENTO DE RECOPILACION E INFORMACIÓN GEOSPACIAL </t>
  </si>
  <si>
    <t>CONCEPTO PAGO SUELDO 000018 - FIJOS CORRESPONDIENTE AL MES DE NOVIEMBRE 2024</t>
  </si>
  <si>
    <t>CONCEPTO PAGO SUELDO 000018 - EMPLEADOS TEMPORALES CORRESPONDIENTE AL MES DE NOVIEMBRE 2024</t>
  </si>
  <si>
    <t>CONCEPTO PAGO SUELDO 000007 - PERSONAL DE VIGILANCIA CORRESPONDIENTE AL MES DE NOVIEMBRE 2024</t>
  </si>
  <si>
    <t>CONCEPTO PAGO SUELDO 150-18 - INTERINATO CORRESPONDIENTE AL MES DE NOVIEMBRE 2024</t>
  </si>
  <si>
    <t>CONCEPTO PAGO SUELDO 120-01- SUPLENCIA CORRESPONDIENTE AL MES DE NOVIEMBRE 2024</t>
  </si>
  <si>
    <t>CONCEPTO PAGO SUELDO 000017- PERIODO PROBATORIO INGRESO A CARRERA CORRESPONDIENTE AL MES DE NOVIEMBRE 2024</t>
  </si>
  <si>
    <t>ENCARGADA DEL DEPARTAMENTO DE RECURSOS HUMANOS</t>
  </si>
  <si>
    <t xml:space="preserve">DEPARTAMENTO DE INSTRUMENTACIÓN Y MONITOREO </t>
  </si>
  <si>
    <t>DEPARTAMENTO DE EVALUACIÓN Y DISEÑO ARQUITECTONICO</t>
  </si>
  <si>
    <t>GALVY RAMÓN NUÑEZ CASTRO</t>
  </si>
  <si>
    <t>CLAUDIA DEL CARMEN GERMOSO NUÑEZ</t>
  </si>
  <si>
    <t xml:space="preserve">ENC. DEPTO. DIVISIÓN DE COMPRAS Y CONTRATACIONES </t>
  </si>
  <si>
    <t>PEDRO LUIS ENCARNACIÓN ENCARNACIÓN</t>
  </si>
  <si>
    <t>CONCEPTO PAGO SUELDO 000005- TRAMITE DE PENSIÓN CORRESPONDIENTE AL MES DE NOVIEMBRE 2024</t>
  </si>
  <si>
    <t>CONCEPTO PAGO SUELDO 000018 - FIJOS CORRESPONDIENTE AL MES DE DICIEMBRE 2024</t>
  </si>
  <si>
    <t>CONCEPTO PAGO SUELDO 000018 - EMPLEADOS TEMPORALES CORRESPONDIENTE AL MES DE DICIEMBRE 2024</t>
  </si>
  <si>
    <t>CONCEPTO PAGO SUELDO 000007 - PERSONAL DE VIGILANCIA CORRESPONDIENTE AL MES DE DICIEMBRE 2024</t>
  </si>
  <si>
    <t>CONCEPTO PAGO SUELDO 150-18 - INTERINATO CORRESPONDIENTE AL MES DE DICIEMBRE 2024</t>
  </si>
  <si>
    <t>CONCEPTO PAGO SUELDO 120-01- SUPLENCIA CORRESPONDIENTE AL MES DE DICIEMBRE 2024</t>
  </si>
  <si>
    <t>CONCEPTO PAGO SUELDO 000017- PERIODO PROBATORIO INGRESO A CARRERA CORRESPONDIENTE AL MES DE DICIEMBRE 2024</t>
  </si>
  <si>
    <t>CONCEPTO PAGO SUELDO 000005- TRAMITE DE PENSIÓN CORRESPONDIENTE AL MES DE DICIEMBRE 2024</t>
  </si>
  <si>
    <t>DEPARMENTO DE INSTRUMENTACIÓN Y MONITORIO</t>
  </si>
  <si>
    <t>HILARY PATRICIA SANCHEZ SANCHEZ</t>
  </si>
  <si>
    <t>SECCIÓN DE CONTROL DE BIENES</t>
  </si>
  <si>
    <t>NIEMIA LANTIGUA FERNANDEZ</t>
  </si>
  <si>
    <t>ENC. SECCIÓN DE CONTROL DE BIENES</t>
  </si>
  <si>
    <t xml:space="preserve">ANALISTA DE NÓMINA </t>
  </si>
  <si>
    <t>AURELIO ALMONTE LEBRÓN</t>
  </si>
  <si>
    <t>ADRIAN ALEXANDER SUAZO MARTIR</t>
  </si>
  <si>
    <t xml:space="preserve">ANALISTA DE COMPRA Y CONTRACIONES </t>
  </si>
  <si>
    <t>DEPARTAMENTO DE INSTRUMETANCIÓN Y MONITOREO</t>
  </si>
  <si>
    <t>ENC. DEPTO DE  INSTRUMETANCIÓN Y MONITOREO</t>
  </si>
  <si>
    <t>TECNICO ADMINISTRATIVO</t>
  </si>
  <si>
    <t xml:space="preserve">           OFICINA NACIONAL DE EVALUACIÓN SÍSMICA Y VULNERABILIDAD DE INFRAESTRUCTURA Y EDIFICACIONES </t>
  </si>
  <si>
    <t>Enc.Departamento de  Recursos Humanos</t>
  </si>
  <si>
    <t xml:space="preserve">     Enc. Departamento de  Recursos Humanos</t>
  </si>
  <si>
    <t>Enc. Departamento de  Recursos Humanos</t>
  </si>
  <si>
    <t xml:space="preserve"> Enc. Departamento de  Recursos Humanos</t>
  </si>
  <si>
    <t xml:space="preserve">                Preparado Por: Licda. Yudy B. De Los Santos</t>
  </si>
  <si>
    <t>CONCEPTO PAGO SUELDO 000018 - FIJOS CORRESPONDIENTE AL MES DE ENERO 2025</t>
  </si>
  <si>
    <t>CONCEPTO PAGO SUELDO 000018 - EMPLEADOS TEMPORALES CORRESPONDIENTE AL MES DE ENERO 2025</t>
  </si>
  <si>
    <t>CONCEPTO PAGO SUELDO 000007 - PERSONAL DE VIGILANCIA CORRESPONDIENTE AL MES DE ENERO 2025</t>
  </si>
  <si>
    <t>CONCEPTO PAGO SUELDO 150-18 - INTERINATO CORRESPONDIENTE AL MES DE ENERO 2025</t>
  </si>
  <si>
    <t>CONCEPTO PAGO SUELDO 120-01- SUPLENCIA CORRESPONDIENTE AL MES DE ENERO 2025</t>
  </si>
  <si>
    <t>CONCEPTO PAGO SUELDO 000017- PERIODO PROBATORIO INGRESO A CARRERA CORRESPONDIENTE AL MES DE ENERO 2025</t>
  </si>
  <si>
    <t>CONCEPTO PAGO SUELDO 000005- TRAMITE DE PENSIÓN CORRESPONDIENTE AL MES DE ENERO 2025</t>
  </si>
  <si>
    <t xml:space="preserve">DIRECCIÓN CIENTIFICO SISMO-RESISTENTE </t>
  </si>
  <si>
    <t>ENC. DEPTO. DE ANALISIS DE COSTOS DE INFRAESTRUCTURAS EDIFICACIONES Y LINEAS VITALES</t>
  </si>
  <si>
    <t>AMADO YUNIOR SANCHEZ FORTUNA</t>
  </si>
  <si>
    <t>JOSE ALBERTO MORETA FLORENTINO</t>
  </si>
  <si>
    <t>RAMÓN ALEXANDER DE LA CRUZ POLANCO</t>
  </si>
  <si>
    <t xml:space="preserve">           Enc. División Registro y Control de  Nómina</t>
  </si>
  <si>
    <t xml:space="preserve">   Enc. Departamento de  Recursos Humanos</t>
  </si>
  <si>
    <t>CONCEPTO PAGO SUELDO 000018 - FIJOS CORRESPONDIENTE AL MES DE FEBRERO 2025</t>
  </si>
  <si>
    <t>CONCEPTO PAGO SUELDO 000018 - EMPLEADOS TEMPORALES CORRESPONDIENTE AL MES DE FEBRERO 2025</t>
  </si>
  <si>
    <t>JULIAN MANUEL DIAZ DE MOTA</t>
  </si>
  <si>
    <t>CONCEPTO PAGO SUELDO 000007 - PERSONAL DE VIGILANCIA CORRESPONDIENTE AL MES DE FEBRERO 2025</t>
  </si>
  <si>
    <t>CONCEPTO PAGO SUELDO 150-18 - INTERINATO CORRESPONDIENTE AL MES DE FEBRERO 2025</t>
  </si>
  <si>
    <t>CONCEPTO PAGO SUELDO 120-01- SUPLENCIA CORRESPONDIENTE AL MES DE FEBRERO 2025</t>
  </si>
  <si>
    <t>CONCEPTO PAGO SUELDO 000017- PERIODO PROBATORIO INGRESO A CARRERA CORRESPONDIENTE AL MES DE FEBRERO 2025</t>
  </si>
  <si>
    <t>CONCEPTO PAGO SUELDO 000005- TRAMITE DE PENSIÓN CORRESPONDIENTE AL MES DE FEBRERO 2025</t>
  </si>
  <si>
    <t>SECCIÓN DE CORRESPONDENCIA</t>
  </si>
  <si>
    <t>DIVISIÓN DE SERVICIOS GENERALES</t>
  </si>
  <si>
    <t xml:space="preserve">        Preparado Por: Licda. Yudy B. De Los Santos</t>
  </si>
  <si>
    <t>CONCEPTO PAGO SUELDO 000018 - FIJOS CORRESPONDIENTE AL MES DE MARZO 2025</t>
  </si>
  <si>
    <t>CONCEPTO PAGO SUELDO 000007 - PERSONAL DE VIGILANCIA CORRESPONDIENTE AL MES DE MARZO 2025</t>
  </si>
  <si>
    <t>CONCEPTO PAGO SUELDO 150-18 - INTERINATO CORRESPONDIENTE AL MES DE MARZO 2025</t>
  </si>
  <si>
    <t>CONCEPTO PAGO SUELDO 120-01- SUPLENCIA CORRESPONDIENTE AL MES DE MARZO 2025</t>
  </si>
  <si>
    <t>CONCEPTO PAGO SUELDO 000017- PERIODO PROBATORIO INGRESO A CARRERA CORRESPONDIENTE AL MES DE MARZO 2025</t>
  </si>
  <si>
    <t>CONCEPTO PAGO SUELDO 000005- TRAMITE DE PENSIÓN CORRESPONDIENTE AL MES DE MARZO 2025</t>
  </si>
  <si>
    <t xml:space="preserve">                                                               </t>
  </si>
  <si>
    <t>ENCARGADO DIVISIÓN DE PRESUPUESTO</t>
  </si>
  <si>
    <t xml:space="preserve">ENCARGADO DE DEPARTAMENTO DE INGENIERIA SISMO-RESISTENCIA </t>
  </si>
  <si>
    <t>DIRECCIÓN REGIONAL</t>
  </si>
  <si>
    <t>DEPARTAMENTO DE RECOPILACION  E INFORMACIÓN  GEOESPACIAL</t>
  </si>
  <si>
    <t>ENCARGADA DIVISIÓN REGISTRO Y CONTROL DE NÓMINA</t>
  </si>
  <si>
    <t xml:space="preserve">ENCARGADA DIVISIÓN COOPERACIÓN INTERNACIONAL </t>
  </si>
  <si>
    <t>ESPECIALISTA EN INTRUMENTACIÓN Y MONITOREO</t>
  </si>
  <si>
    <t xml:space="preserve">TECNICO DE INSTRUMENTACIÓN DE ESTRUCTURA </t>
  </si>
  <si>
    <t>ENCARGADA DEL DEPARTAMENTO GESTIÓN DE RIESGO</t>
  </si>
  <si>
    <t xml:space="preserve">       CONCEPTO PAGO SUELDO 000018 - EMPLEADOS TEMPORALES CORRESPONDIENTE AL MES DE MARZO 2025</t>
  </si>
  <si>
    <t xml:space="preserve">OFICINA NACIONAL DE EVALUACIÓN SISMICA Y VULNERABILIDAD DE INFRAESTRUCTURA Y EDIFICACIONES </t>
  </si>
  <si>
    <t>DEPARTAMENTO DE CONTABILIDAD</t>
  </si>
  <si>
    <t>ENC. DEL DEPTO. CONTABILIDAD</t>
  </si>
  <si>
    <t xml:space="preserve">ROSA MARGARITA GONZALEZ ENCARNACIÓN </t>
  </si>
  <si>
    <t>Enc.Departamento de Recursos Humanos</t>
  </si>
  <si>
    <t>DEPARTAMENTO JURÍDICO</t>
  </si>
  <si>
    <t>ENC. DE LA DIVISIÓN DE SERVICIOS GENERALES</t>
  </si>
  <si>
    <t>CONCEPTO PAGO SUELDO 000018 - FIJOS CORRESPONDIENTE AL MES DE ABRIL 2025</t>
  </si>
  <si>
    <t xml:space="preserve">       CONCEPTO PAGO SUELDO 000018 - EMPLEADOS TEMPORALES CORRESPONDIENTE AL MES DE ABRIL 2025</t>
  </si>
  <si>
    <t>CONCEPTO PAGO SUELDO 000007 - PERSONAL DE VIGILANCIA CORRESPONDIENTE AL MES DE ABRIL 2025</t>
  </si>
  <si>
    <t>CONCEPTO PAGO SUELDO 150-18 - INTERINATO CORRESPONDIENTE AL MES DE ABRIL 2025</t>
  </si>
  <si>
    <t>CONCEPTO PAGO SUELDO 120-01- SUPLENCIA CORRESPONDIENTE AL MES DE ABRIL 2025</t>
  </si>
  <si>
    <t>CONCEPTO PAGO SUELDO 000017- PERIODO PROBATORIO INGRESO A CARRERA CORRESPONDIENTE AL MES DE ABRIL 2025</t>
  </si>
  <si>
    <t>CONCEPTO PAGO SUELDO 000005- TRAMITE DE PENSIÓN CORRESPONDIENTE AL MES DE ABRIL 2025</t>
  </si>
  <si>
    <t xml:space="preserve">ANALISTA DE COMPRAS Y CONTRATACIONES </t>
  </si>
  <si>
    <t>DEPARTAMENTO DE RECOPILACIÓN  E INFORMACIÓN  GEOESPACIAL</t>
  </si>
  <si>
    <t>NATHANAEL ARIAS MEJIA</t>
  </si>
  <si>
    <t>JOSE LUIS BAUTISTA DURAN</t>
  </si>
  <si>
    <t>DIVISIÓN DE FORMULACIÓN MONITOREO Y EVALUACIÓN  DE PLANES PROGRAMAS Y PROYECTOS</t>
  </si>
  <si>
    <t>ENC. DIVISIÓN DE FORMULACIÓN MONITOREO Y EVALUACIÓN  DE PLANES PROGRAMAS Y PROYECTOS</t>
  </si>
  <si>
    <t>ENC. DEL DEPARTAMENTO DE RECURSOS HUMANOS</t>
  </si>
  <si>
    <t xml:space="preserve">ENC. DIVISIÓN COOPERACIÓN INTERNACIONAL </t>
  </si>
  <si>
    <t>ENC. DEPTO. DE TECNOLOGIA DE INFORMACIÓN DE COMUNICACIÓN (TIC)</t>
  </si>
  <si>
    <t xml:space="preserve">ENC. DEL DEPARTAMENTO JURIDICO </t>
  </si>
  <si>
    <t>ENC. DIVISIÓN REGISTRO Y CONTROL DE NÓMINA</t>
  </si>
  <si>
    <t xml:space="preserve">DIVISIÓN DE COOPERACIÓN INTERNACIONAL </t>
  </si>
  <si>
    <t xml:space="preserve">       CONCEPTO PAGO SUELDO 000018 - EMPLEADOS TEMPORALES CORRESPONDIENTE AL MES DE MAYO 2025</t>
  </si>
  <si>
    <t>NANCY YOCASTA SANTANA SÁNCHEZ</t>
  </si>
  <si>
    <t>MARÍA MAGDALENA HERNÁNDEZ HERNÁNDEZ</t>
  </si>
  <si>
    <t>ANDRÉS HERNÁNDEZ REINOSO</t>
  </si>
  <si>
    <t>NIEMIA LANTIGUA FERNÁNDEZ</t>
  </si>
  <si>
    <t>CARMEN PATRICIA RODRÍGUEZ SUERO</t>
  </si>
  <si>
    <t>ROSA MARGARITA GONZÁLEZ ENCARNACIÓN</t>
  </si>
  <si>
    <t>DINO CÉSAR RODRÍGUEZ</t>
  </si>
  <si>
    <t>DAVID ESTEBAN MEDRANO AGUILÓ</t>
  </si>
  <si>
    <t>JULIO CÉSAR REFAEL CHECO GÓMEZ</t>
  </si>
  <si>
    <t>DIOGENES LÓPEZ CUSTODIA</t>
  </si>
  <si>
    <t>JOSÉ ENRIQUE FORTUNA QUIÑONEZ</t>
  </si>
  <si>
    <t>LEONARDO ALBERTO POCKELS DÍAZ</t>
  </si>
  <si>
    <t>FLOR MARÍA LIMA RODRÍGUEZ</t>
  </si>
  <si>
    <t>CLAUDIA DEL CARMEN GERMOSO NÚÑEZ</t>
  </si>
  <si>
    <t>REMY LUCIANO BRETÓN</t>
  </si>
  <si>
    <t>FANNY MARIEL RAMOS GÓMEZ</t>
  </si>
  <si>
    <t>MIGUEL DE JESÚS DÍAZ PAREDES</t>
  </si>
  <si>
    <t>MARÍA ELAINE GALVÁN ADAMES</t>
  </si>
  <si>
    <t>ÓSCAR REYES SUERO</t>
  </si>
  <si>
    <t>ARISMILY MASSIEL RODRÍGUEZ REGALADO</t>
  </si>
  <si>
    <t>FRANCIS ALEXANDER RODRÍGUEZ REGALADO</t>
  </si>
  <si>
    <t>NITIDA ISMELKA SÁNCHEZ MARTÍNEZ</t>
  </si>
  <si>
    <t>URI ROLANDO RODRÍGUEZ ALBA</t>
  </si>
  <si>
    <t>MIGUEL LÓPEZ CUEVAS</t>
  </si>
  <si>
    <t>CÁNDIDO ERNESTO POLANCO GRANT</t>
  </si>
  <si>
    <t>DELKA ELIANA ESPINAL DE LEÓN</t>
  </si>
  <si>
    <t>ÁNGEL MERCEDES CONCEPCIÓN</t>
  </si>
  <si>
    <t>ORIBER JOSÉ GÓMEZ LÓPEZ</t>
  </si>
  <si>
    <t>SAMUEL ANTONIO JIMÉNEZ PICHARDO</t>
  </si>
  <si>
    <t>CARMEN DIONNIS MARTÍNEZ CASTILLO</t>
  </si>
  <si>
    <t>RAISA ALEXANDRA MARTÍNEZ SANTANA</t>
  </si>
  <si>
    <t>MARIAN JOSELYN VARGAS HERNÁNDEZ</t>
  </si>
  <si>
    <t>CLARISSA ALTAGRACIA CAPELLÁN ORTEGA</t>
  </si>
  <si>
    <t>ELVIN ANTONIO DUVAL SOLER</t>
  </si>
  <si>
    <t>JHONNY GREGORIO OLIVERO GARCÍA</t>
  </si>
  <si>
    <t>CARLOS ANTONIO ALCALÁ FRANCISCO</t>
  </si>
  <si>
    <t>JENIFFER MILAGROS SUÁREZ ALMONTE</t>
  </si>
  <si>
    <t>ROBERT MICHAEL GÓMEZ HERNÁNDEZ</t>
  </si>
  <si>
    <t>DESCARTES BATISTA FELIZ</t>
  </si>
  <si>
    <t>EDGAR ARIEL FELIZ JIMÉNEZ</t>
  </si>
  <si>
    <t>ANIELKA LÓPEZ INFANTE</t>
  </si>
  <si>
    <t>MALTVIA ABIGAIL MERCEDES ADAMES</t>
  </si>
  <si>
    <t>DANIEL PÉREZ VALDEZ</t>
  </si>
  <si>
    <t>KEILAN FRANCISCO DURÁN</t>
  </si>
  <si>
    <t>GABRIEL GONZÁLEZ PAYANO</t>
  </si>
  <si>
    <t>JOSÉ ALFONSO HO MARTÍNEZ</t>
  </si>
  <si>
    <t>EURÍPIDES ANTONIO DE JESÚS LÓPEZ</t>
  </si>
  <si>
    <t>JAIME TOMÁS MARTÍNEZ RODRÍGUEZ</t>
  </si>
  <si>
    <t>ERIEL EZEQUIEL REYES SAVIÑÓN</t>
  </si>
  <si>
    <t>NÉSTOR DAVID ALCALÁ OJEDA</t>
  </si>
  <si>
    <t>JESÚS SEVERINO</t>
  </si>
  <si>
    <t>CONCEPTO PAGO SUELDO 000007 - PERSONAL DE VIGILANCIA CORRESPONDIENTE AL MES DE MAYO 2025</t>
  </si>
  <si>
    <t>AMADO YUNIOR SÁNCHEZ FORTUNA</t>
  </si>
  <si>
    <t>ADRIÁN ALEXANDER SUAZO MARTÍR</t>
  </si>
  <si>
    <t>JOSÉ ALBERTO MORETA FLORENTINO</t>
  </si>
  <si>
    <t>NATHANAEL ARIAS MEJÍA</t>
  </si>
  <si>
    <t>JOSÉ LUIS BAUTISTA DURÁN</t>
  </si>
  <si>
    <t xml:space="preserve">SECCIÓN DE MAYORDOMIA </t>
  </si>
  <si>
    <t>TÉCNICO DE PROGRAMACIÓN</t>
  </si>
  <si>
    <t xml:space="preserve">TÉCNICO MANEJO DE DRONES </t>
  </si>
  <si>
    <t xml:space="preserve">TÉCNICO DE INSTRUMENTACIÓN DE ESTRUCTURA </t>
  </si>
  <si>
    <t>CONCEPTO PAGO SUELDO 150-18 - INTERINATO CORRESPONDIENTE AL MES DE MAYO 2025</t>
  </si>
  <si>
    <t>CONCEPTO PAGO SUELDO 120-01- SUPLENCIA CORRESPONDIENTE AL MES DE MAYO 2025</t>
  </si>
  <si>
    <t>JOSÉ FRANCISCO CORDERO ARIAS</t>
  </si>
  <si>
    <t>JUDITH VALERA BELTRÁN</t>
  </si>
  <si>
    <t>CRISTIAN FERNANDO PÉREZ ESPINAL</t>
  </si>
  <si>
    <t>CANDY ROCÍO MORFA PAULINO</t>
  </si>
  <si>
    <t>CONCEPTO PAGO SUELDO 000018 - FIJOS CORRESPONDIENTE AL MES DE MAYO 2025</t>
  </si>
  <si>
    <t>LEONARDO DE JESÚS REYES MADERA</t>
  </si>
  <si>
    <t>JOSÉ SALVADOR VELÁZQUEZ FERNANDEZ</t>
  </si>
  <si>
    <t>PETRA ALCÁNTARA CUEVAS</t>
  </si>
  <si>
    <t>JOSE RAMÓN SANTANA RAMÍREZ</t>
  </si>
  <si>
    <t>CÉSAR NUÑEZ LUNA</t>
  </si>
  <si>
    <t xml:space="preserve">ARICELYS PÉREZ </t>
  </si>
  <si>
    <t xml:space="preserve">JESÚS MANUEL LAHOZ AMARANTE </t>
  </si>
  <si>
    <t>PASCUAL DÍAZ</t>
  </si>
  <si>
    <t>JOHANNY MINORIS HERNÁNDEZ MORALES</t>
  </si>
  <si>
    <t xml:space="preserve">ROCÍO DEL ALBA MERCEDES SUERO </t>
  </si>
  <si>
    <t>ESTHER DEL CARMEN CÁCERES DE MEJÍA</t>
  </si>
  <si>
    <t>ÁNGEL LUÍS GERMÁN ANICASIO</t>
  </si>
  <si>
    <t>LINET CABRERA DÍAZ</t>
  </si>
  <si>
    <t>LEÓN ARAMIS JIMÉNEZ GONZÁLEZ</t>
  </si>
  <si>
    <t>JULIO DÍAZ RODRÍGUEZ</t>
  </si>
  <si>
    <t xml:space="preserve">JOSÉ DE LEÓN </t>
  </si>
  <si>
    <t>JULIO CÉSAR VASQUEZ</t>
  </si>
  <si>
    <t>JOSÉ IGNACIO MARTÍNEZ</t>
  </si>
  <si>
    <t xml:space="preserve">FREDDY RAMÓN CELESTINO PERALTA </t>
  </si>
  <si>
    <t>JUAN BERNABÉ DE JESÚS RODRIGUEZ ORTIZ</t>
  </si>
  <si>
    <t>SECCIÓN DE MAYORDOMÍA</t>
  </si>
  <si>
    <t xml:space="preserve">NORMA DÍAZ LEBRÓN                                        </t>
  </si>
  <si>
    <t xml:space="preserve">LUZ ÁNGELA OZUNA </t>
  </si>
  <si>
    <t>MARÍA LUISA LUNA</t>
  </si>
  <si>
    <t xml:space="preserve">YBESI SERRANO FÉLIZ </t>
  </si>
  <si>
    <t xml:space="preserve">MARÍA BOCIO ENCARNACIÓN </t>
  </si>
  <si>
    <t xml:space="preserve">DAMIANA GUZMÁN VARGAS </t>
  </si>
  <si>
    <t>BÁRBARA PAYANO SORIANO</t>
  </si>
  <si>
    <t>TÉCNICO DE CONTABILIDAD</t>
  </si>
  <si>
    <t>LUZ DEL ALBA MARTÍNEZ CAMPAÑA</t>
  </si>
  <si>
    <t>TÉCNICO DE COMPRAS Y CONTRATACIONES</t>
  </si>
  <si>
    <t>FÁTIMA MARCELINA ALMONTE ESTRELLA</t>
  </si>
  <si>
    <t xml:space="preserve">CONTADOR </t>
  </si>
  <si>
    <t xml:space="preserve">
FAUSTO ALBERTO ESTÉVEZ ROJAS</t>
  </si>
  <si>
    <t>SKARLEM RODRÍGUEZ BRITO</t>
  </si>
  <si>
    <t xml:space="preserve">ESTHERLIANNY ALMONTE VALDÉZ </t>
  </si>
  <si>
    <t>DIVISIÓN DE FORMULACIÓN, MONITOREO Y EVALUACIÓN DE PLANES PROGRAMAS Y PROYECTOS</t>
  </si>
  <si>
    <t>DEPARTAMENTO DE TECNOLOGÍA DE INFORMACIÓN DE COMUNICACIÓN</t>
  </si>
  <si>
    <t>SOPORTE TÉCNICO INFORMÁTICO</t>
  </si>
  <si>
    <t>DISEÑADOR GRÁFICO</t>
  </si>
  <si>
    <t>CLARA CLEIDER MONTERO GÓMEZ</t>
  </si>
  <si>
    <t>PEDRO IVÁN MÁRQUEZ MERCERÓN</t>
  </si>
  <si>
    <t>DIRECTOR CIENTÍFICO SISMORRESISTE</t>
  </si>
  <si>
    <t>RAÚL SOSA CRUZ</t>
  </si>
  <si>
    <t>CLAUDIA MICHELLE DE LAS MERCEDES DEVEA</t>
  </si>
  <si>
    <t>HILARY PATRICIA SÁNCHEZ SÁNCHEZ</t>
  </si>
  <si>
    <t>ALEXANDER MÉNDEZ PINEDA</t>
  </si>
  <si>
    <t>DEPARTAMENTO DE EVALUACIÓN Y DISEÑO ARQUITECTÓNICO</t>
  </si>
  <si>
    <t>CEXNIA MARÍA BUENO ORTEGA</t>
  </si>
  <si>
    <t>HENRY BELTRÁN DE PAULA</t>
  </si>
  <si>
    <t xml:space="preserve">ENRIQUE ADALBERTO HERNÁNDEZ CASTILLO </t>
  </si>
  <si>
    <t>ARQUITECTA I</t>
  </si>
  <si>
    <t>HÉCTOR ANTONIO CEDEÑO ALMONTE</t>
  </si>
  <si>
    <t>SAÚL OTTONIEL PÉREZ RAMÍREZ</t>
  </si>
  <si>
    <t>WILLIE MANUEL FÉLIX</t>
  </si>
  <si>
    <t>WILSON JOSÉ BELIARD PÉREZ</t>
  </si>
  <si>
    <t xml:space="preserve">JAIRO SÁNCHEZ BELÉN
</t>
  </si>
  <si>
    <t xml:space="preserve">ISAAC JIMÉNEZ DÍAZ </t>
  </si>
  <si>
    <t>MARIEL TERESA RINCÓN BOCK</t>
  </si>
  <si>
    <t>SAMUEL ALEJANDRO RICHARDS FERNÁNDEZ</t>
  </si>
  <si>
    <t>YAHIR DE JESÚS GUILLÉN SANTANA</t>
  </si>
  <si>
    <t>ENC. DELEGACIÓN REGIONAL NORTE</t>
  </si>
  <si>
    <t>FLAVIO ENRIQUE GARCÍA PÉREZ</t>
  </si>
  <si>
    <t>ENC. DELEGACIÓN REGIONAL ESTE</t>
  </si>
  <si>
    <t>MARISOL MIRANDA LÓPEZ</t>
  </si>
  <si>
    <t>KENIA MARÍA MARTINEZ</t>
  </si>
  <si>
    <t>ALEJANDRINA RUIZ FÉLIZ</t>
  </si>
  <si>
    <t>ESTRELLA COVADONGA RODRÍGUEZ DÍAZ</t>
  </si>
  <si>
    <t>SMARLYN DESIRÉE FERMÍN CASTRO</t>
  </si>
  <si>
    <t>LAURY ESTHER GUEVARA RAMÍREZ</t>
  </si>
  <si>
    <t>RAULÍN ARIEL VARGAS ROGRÍGUEZ</t>
  </si>
  <si>
    <t>VÍCTOR MANUEL OZUNA MATOS</t>
  </si>
  <si>
    <t xml:space="preserve">LEONARDO DE JESÚS FERNANDEZ PEÑALO </t>
  </si>
  <si>
    <t xml:space="preserve">FRANCISCO JOSÉ CASTILLO ROSARIO </t>
  </si>
  <si>
    <t xml:space="preserve">LOURDES ELENA </t>
  </si>
  <si>
    <t>LOURDES YLEANA GOMEZ MARTÍNEZ</t>
  </si>
  <si>
    <t>VERÓNICA ALTAGRACIA CABRERA MENDOZA</t>
  </si>
  <si>
    <t xml:space="preserve">JUANA CASTILLO BÁEZ </t>
  </si>
  <si>
    <t>RÓMULO DE OLEO</t>
  </si>
  <si>
    <t xml:space="preserve">ONÉXIMO RUBIO FÉLIZ </t>
  </si>
  <si>
    <t>PEDRO PABLO PÉREZ</t>
  </si>
  <si>
    <t>HANNLET RAFAEL GARCÍA SUERO</t>
  </si>
  <si>
    <t xml:space="preserve">JUAN ELÍAS HERRERA RAMIREZ </t>
  </si>
  <si>
    <t xml:space="preserve">ADRIÁN ARTURO SILVERIO GÓMEZ </t>
  </si>
  <si>
    <t xml:space="preserve">AMAURY CASTILLO RODRÍGUEZ </t>
  </si>
  <si>
    <t xml:space="preserve">FRANCISCO ENGELS JAVIER GALUTÉN </t>
  </si>
  <si>
    <t>NÉSTOR ANDRÉS TIRADO DÍAZ</t>
  </si>
  <si>
    <t xml:space="preserve">OFICINA DE LIBRE ACCESO A LA INFORMACIÓN </t>
  </si>
  <si>
    <t>CONCEPTO PAGO SUELDO 000005- TRAMITE DE PENSIÓN CORRESPONDIENTE AL MES DE MAYO 2025</t>
  </si>
  <si>
    <t xml:space="preserve">ARQUITECTA </t>
  </si>
  <si>
    <t>IVÁN RADHAMÉS ASENCIO FADUL</t>
  </si>
  <si>
    <t>DELEGACIÓN REGIONAL NORTE</t>
  </si>
  <si>
    <t>DELEGACIÓN REGIONAL SUR</t>
  </si>
  <si>
    <t>DELEGACIÓN REGIONAL ESTE</t>
  </si>
  <si>
    <t xml:space="preserve">DEPARTAMENTO DELEGACIÓN REGIONAL  NORTE SANTIAGO </t>
  </si>
  <si>
    <t xml:space="preserve">DEPARTAMENTO DELEGACIÓN REGIONAL ESTE  LA ROMANA </t>
  </si>
  <si>
    <t xml:space="preserve">DEPARTAMENTO DELEGACIÓN REGIONAL NORTE  PUERTO PLATA </t>
  </si>
  <si>
    <t xml:space="preserve">DEPARTAMENTO DELEGACIÓN REGIONAL SUR BARAHONA </t>
  </si>
  <si>
    <t xml:space="preserve">ENC. DIVISIÓN DE RECLUTAMIENTO, SELECCIÓN Y CAPACITACIÓN DE PERSONAL </t>
  </si>
  <si>
    <t xml:space="preserve">DIVISIÓN DE RECLUTAMIENTO, SELECCIÓN Y CAPACITACIÓN DE PERSONAL </t>
  </si>
  <si>
    <t xml:space="preserve">                Enc. División Registro y Control de  Nómina</t>
  </si>
  <si>
    <t>CONCEPTO PAGO SUELDO 000018 - FIJOS CORRESPONDIENTE AL MES DE JUNIO 2025</t>
  </si>
  <si>
    <t xml:space="preserve">EDDY REYES DE LA ROSA </t>
  </si>
  <si>
    <t xml:space="preserve">       CONCEPTO PAGO SUELDO 000018 - EMPLEADOS TEMPORALES CORRESPONDIENTE AL MES DE JUNIO 2025</t>
  </si>
  <si>
    <t xml:space="preserve">ANALISTA DE COMPRAS </t>
  </si>
  <si>
    <t xml:space="preserve">CLARA CLEIDER MONTERO GÓMEZ </t>
  </si>
  <si>
    <t xml:space="preserve">SOPORTE TÉCNICO </t>
  </si>
  <si>
    <t xml:space="preserve">ZORAIDA DISLA MORALES </t>
  </si>
  <si>
    <t xml:space="preserve">ENCARGADA DEPARTAMENTO DE EVALUACIÓN Y DISEÑO ARQUITECTONICO </t>
  </si>
  <si>
    <t xml:space="preserve">MARIEL TERESA RINCON BOCK </t>
  </si>
  <si>
    <t xml:space="preserve">ENC. DEPTO. DE INSTRUMENTACIÓN Y MONITOREO </t>
  </si>
  <si>
    <t>CONCEPTO PAGO SUELDO 150-18 - INTERINATO CORRESPONDIENTE AL MES DE JUNIO 2025</t>
  </si>
  <si>
    <t>CONCEPTO PAGO SUELDO 120-01- SUPLENCIA CORRESPONDIENTE AL MES DE JUNIO 2025</t>
  </si>
  <si>
    <t>CONCEPTO PAGO SUELDO 000005- TRAMITE DE PENSIÓN CORRESPONDIENTE AL MES DE JUNIO 2025</t>
  </si>
  <si>
    <t>CONCEPTO PAGO SUELDO 000007 - PERSONAL DE VIGILANCIA CORRESPONDIENTE AL MES DE JUNIO 2025</t>
  </si>
  <si>
    <t xml:space="preserve">DEPARTAMENTO DELEGACIONES REGIONALES </t>
  </si>
  <si>
    <t>DELEGACIÓN REGIONAL NORTE SANTIAGO</t>
  </si>
  <si>
    <t xml:space="preserve">DELEGACIÓN REGIONAL ESTE PUERTO PLATA </t>
  </si>
  <si>
    <t>DELEGACIÓN REGIONAL SUR BARAHONA</t>
  </si>
  <si>
    <t xml:space="preserve">PEDRO PABLO  ROSA PIERRE </t>
  </si>
  <si>
    <t xml:space="preserve">RAYMOND ELIZARDO ESPINAL SEGURA </t>
  </si>
  <si>
    <t xml:space="preserve">STARLING JAVIER ARACENAS ROJAS </t>
  </si>
  <si>
    <t xml:space="preserve">SUBTOTAL </t>
  </si>
  <si>
    <t>CONCEPTO PAGO SUELDO 000018 - FIJOS CORRESPONDIENTE AL MES DE JULIO 2025</t>
  </si>
  <si>
    <t xml:space="preserve">       CONCEPTO PAGO SUELDO 000018 - EMPLEADOS TEMPORALES CORRESPONDIENTE AL MES DE JULIO 2025</t>
  </si>
  <si>
    <t>CONCEPTO PAGO SUELDO 150-18 - INTERINATO CORRESPONDIENTE AL MES DE JULIO 2025</t>
  </si>
  <si>
    <t>CONCEPTO PAGO SUELDO 120-01- SUPLENCIA CORRESPONDIENTE AL MES DE JULIO 2025</t>
  </si>
  <si>
    <t xml:space="preserve">INGENIERA CIVIL </t>
  </si>
  <si>
    <t xml:space="preserve">ARQUITECTO </t>
  </si>
  <si>
    <t>DEPARTAMENTO DELEGACIÓN REGIONAL ESTE (SAN PEDRO DE MACORÍS)</t>
  </si>
  <si>
    <t xml:space="preserve">DEPARTAMENTO DELEGACIÓN REGIONAL NORTE ( PUERTO PLATA) </t>
  </si>
  <si>
    <t xml:space="preserve">DEPARTAMENTO DELEGACIÓN REGIONAL SUR (BARAHONA) </t>
  </si>
  <si>
    <t>FOTÓGRAFO</t>
  </si>
  <si>
    <t>SUPERVISOR DE MAYORDOMÍA</t>
  </si>
  <si>
    <t xml:space="preserve">HECTOR FELIZ FELIZ </t>
  </si>
  <si>
    <t>DANIEL AGRAMONTE PANIAGUA</t>
  </si>
  <si>
    <t>YANNY ESTHER CABRAL DE LAHOZ</t>
  </si>
  <si>
    <t>ENC. DE LA DELEGACIÓN NORTE</t>
  </si>
  <si>
    <t>SECCIÓN DE ATENCIÓN AL USUARIO</t>
  </si>
  <si>
    <t>OFICIAL DE ATENCIÓN AL USUARIO</t>
  </si>
  <si>
    <t>YULISSA MERCEDES ALMONTE ALMONTE</t>
  </si>
  <si>
    <t>GREGORY MIGUEL PEQUERO PEQUERO</t>
  </si>
  <si>
    <t>ELVI DE JESÚS CHECO GÓMEZ</t>
  </si>
  <si>
    <t>DELEGACIÓN REGIONAL NORTE (SANTIAGO)</t>
  </si>
  <si>
    <t>DELEGACIÓN REGIONAL ESTE (PUERTO PLATA)</t>
  </si>
  <si>
    <t>DELEGACIÓN REGIONAL SUR (BARAHONA)</t>
  </si>
  <si>
    <t xml:space="preserve">DEPARTAMENTO DE COMUNICACIONES </t>
  </si>
  <si>
    <t>FRANCIS ALEXANDER RODRÍGUEZ REYES</t>
  </si>
  <si>
    <t>ANA ANYELINA LOPEZ SANTOS</t>
  </si>
  <si>
    <t>ENC. DEPARTAMENTO DE COMUNICACIÓN</t>
  </si>
  <si>
    <t xml:space="preserve">TOMAS ELÍAS CONCEPCIÓN </t>
  </si>
  <si>
    <t xml:space="preserve">RAYLIN MORDAN ABAD </t>
  </si>
  <si>
    <t>FRANKLIN GREGORIO VALDEZ</t>
  </si>
  <si>
    <t>ELIZANDRO RAYMOND ESPINAL SEGURA</t>
  </si>
  <si>
    <t>WANDOL AMADOR</t>
  </si>
  <si>
    <t>AMBIORYS REYES SÁNCHEZ</t>
  </si>
  <si>
    <t>ANDRÉS JULIO MATEO MATEO</t>
  </si>
  <si>
    <t xml:space="preserve">PEDRO PABLO ROSA PIERRE </t>
  </si>
  <si>
    <t>CONCEPTO PAGO SUELDO 000007 - PERSONAL DE VIGILANCIA CORRESPONDIENTE AL MES DE JULIO 2025</t>
  </si>
  <si>
    <t xml:space="preserve">DEPARTAMENTO DELEGACIÓN REGIONAL ESTE (SAN PEDRO DE MACORÍS) </t>
  </si>
  <si>
    <t>CONCEPTO PAGO SUELDO 000018 - FIJOS CORRESPONDIENTE AL MES DE AGOSTO 2025</t>
  </si>
  <si>
    <t>SUB DIRECTORA</t>
  </si>
  <si>
    <t>EDWIN JOSÉ GARCIA</t>
  </si>
  <si>
    <t>DAVID ENRIQUE ALCANTARA FELIZ</t>
  </si>
  <si>
    <t>.</t>
  </si>
  <si>
    <t>CONCEPTO PAGO SUELDO 150-18 - INTERINATO CORRESPONDIENTE AL MES DE AGOSTO 2025</t>
  </si>
  <si>
    <t>CONCEPTO PAGO SUELDO 120-01- SUPLENCIA CORRESPONDIENTE AL MES DE AGOSTO 2025</t>
  </si>
  <si>
    <t>CONCEPTO PAGO SUELDO 000007 - PERSONAL DE VIGILANCIA CORRESPONDIENTE AL MES DE AGOSTO 2025</t>
  </si>
  <si>
    <t xml:space="preserve">   Enc. División Registro y Control de Nómina</t>
  </si>
  <si>
    <t xml:space="preserve">       CONCEPTO PAGO SUELDO 000018 - EMPLEADOS TEMPORALES CORRESPONDIENTE AL MES DE AGOSTO 2025</t>
  </si>
  <si>
    <t>CONCEPTO PAGO SUELDO 000018 - FIJOS CORRESPONDIENTE AL MES DE SEPTIEMBRE 2025</t>
  </si>
  <si>
    <t xml:space="preserve">       CONCEPTO PAGO SUELDO 000018 - EMPLEADOS TEMPORALES CORRESPONDIENTE AL MES DE SEPTIEMBRE 2025</t>
  </si>
  <si>
    <t>CONCEPTO PAGO SUELDO 150-18 - INTERINATO CORRESPONDIENTE AL MES DE SEPTIEMBRE 2025</t>
  </si>
  <si>
    <t>CONCEPTO PAGO SUELDO 120-01- SUPLENCIA CORRESPONDIENTE AL MES DE SEPTIEMBRE 2025</t>
  </si>
  <si>
    <t>CONCEPTO PAGO SUELDO 000007 - PERSONAL DE VIGILANCIA CORRESPONDIENTE AL MES DE SEPTIEMBRE 2025</t>
  </si>
  <si>
    <t>DILEISY LINAREZ</t>
  </si>
  <si>
    <t>RABZARIS GARVIN CORREA BIERD</t>
  </si>
  <si>
    <t>DIVISÓN DE RECLUTAMIENTO SELECCIÓN Y CAPACITACIÓN DE PERSONAL</t>
  </si>
  <si>
    <t>LESLI ALTAGRACIA PIMENTEL</t>
  </si>
  <si>
    <t>ANALISTA DE CAPACITACIÓN Y DESARROLLO</t>
  </si>
  <si>
    <t>MARIA CAROLINA DUVERGE VARGAS</t>
  </si>
  <si>
    <t>ANALISTA DESARROLLO INSTITUCIONAL</t>
  </si>
  <si>
    <t>JONAS GABRIEL LORENZO BALBUENA</t>
  </si>
  <si>
    <t>CONCEPTO PAGO SUELDO 000018 - FIJOS CORRESPONDIENTE AL MES DE OCTUBRE 2025</t>
  </si>
  <si>
    <t xml:space="preserve">       CONCEPTO PAGO SUELDO 000018 - EMPLEADOS TEMPORALES CORRESPONDIENTE AL MES DE OCTUBRE 2025</t>
  </si>
  <si>
    <t>CONCEPTO PAGO SUELDO 150-18 - INTERINATO CORRESPONDIENTE AL MES DE OCTUBRE 2025</t>
  </si>
  <si>
    <t>CONCEPTO PAGO SUELDO 120-01- SUPLENCIA CORRESPONDIENTE AL MES DE OCTUBRE 2025</t>
  </si>
  <si>
    <t>CONCEPTO PAGO SUELDO 000007 - PERSONAL DE VIGILANCIA CORRESPONDIENTE AL MES DE OCTUBRE 2025</t>
  </si>
  <si>
    <t>ALEXANDRA BRITO DE LA CRUZ</t>
  </si>
  <si>
    <t>GUILLERMO ENRIQUE LÓPEZ DÍAZ</t>
  </si>
  <si>
    <t>RAILENY MICHELLE PÉREZ BRITO</t>
  </si>
  <si>
    <t>HAMINGTON ELIEZER TORRES GARCIA</t>
  </si>
  <si>
    <t>ENC. DE LA DIVISIÓN DE CONTABILIDAD</t>
  </si>
  <si>
    <t>ENC. DIVISIÓN DE SERVICIOS GENERALES</t>
  </si>
  <si>
    <t>MANUELA PERALTA PICHARDO</t>
  </si>
  <si>
    <t>ENC. SECCIÓN DE PRESUPUESTO</t>
  </si>
  <si>
    <t>CONCEPTO PAGO SUELDO 000018 - FIJOS CORRESPONDIENTE AL MES DE DICIEMBRE 2025</t>
  </si>
  <si>
    <t>MINEYDA ESPINOSA DE DE JESÚS</t>
  </si>
  <si>
    <t>EMIL ALEXANDER ROJAS SIRI</t>
  </si>
  <si>
    <t>AUXILIAR DE LABORATORIO DE ESTRUCTURA</t>
  </si>
  <si>
    <t xml:space="preserve">DEPARTAMENTO DELEGACIÓN REGIONAL NORTE SANTIAGO </t>
  </si>
  <si>
    <t xml:space="preserve">DEPARTAMENTO DELEGACIÓN REGIONAL NORTE (PUERTO PLATA) </t>
  </si>
  <si>
    <t>GREGORIO WILLIE MATOS JIMENEZ</t>
  </si>
  <si>
    <t xml:space="preserve">       CONCEPTO PAGO SUELDO 000018 - EMPLEADOS TEMPORALES CORRESPONDIENTE AL MES DE DICIEMBRE 2025</t>
  </si>
  <si>
    <t>RELVIN GABRIEL COLÓN SANTANA</t>
  </si>
  <si>
    <t>JANDY OSVALDO LAPAIX CRUZ</t>
  </si>
  <si>
    <t>JOSÉ MIGUEL ALMÁNZAR MEDINA</t>
  </si>
  <si>
    <t>JEISSON JOSÉ LORENZO BALBUENA</t>
  </si>
  <si>
    <t>YELVINSON YOEL CARABALLO RODRIGUEZ</t>
  </si>
  <si>
    <t>LUIS MIGUEL NUÑEZ OLIVERO</t>
  </si>
  <si>
    <t>RONY MANUEL REYES SÁNCHEZ</t>
  </si>
  <si>
    <t>CONCEPTO PAGO SUELDO 000007 - PERSONAL DE VIGILANCIA CORRESPONDIENTE AL MES DE DICIEMBRE 2025</t>
  </si>
  <si>
    <t>CONCEPTO PAGO SUELDO 120-01- SUPLENCIA CORRESPONDIENTE AL MES DE DICIEMBRE 2025</t>
  </si>
  <si>
    <t>CONCEPTO PAGO SUELDO 000018 - FIJOS CORRESPONDIENTE AL MES DE ENERO 2026</t>
  </si>
  <si>
    <t xml:space="preserve">       CONCEPTO PAGO SUELDO 000018 - EMPLEADOS TEMPORALES CORRESPONDIENTE AL MES DE ENERO 2026</t>
  </si>
  <si>
    <t>CONCEPTO PAGO SUELDO 120-01- SUPLENCIA CORRESPONDIENTE AL MES DE ENERO 2026</t>
  </si>
  <si>
    <t>CONCEPTO PAGO SUELDO 000007 - PERSONAL DE VIGILANCIA CORRESPONDIENTE AL MES DE ENERO  2026</t>
  </si>
  <si>
    <t xml:space="preserve">JÓSE RAUL EMILIANO VASQUEZ </t>
  </si>
  <si>
    <t xml:space="preserve">TOMAS ELIAS CONCEPCIÓN </t>
  </si>
  <si>
    <t>CONCEPTO PAGO SUELDO 000018 - FIJOS CORRESPONDIENTE AL MES DE FEBRERO 2026</t>
  </si>
  <si>
    <t xml:space="preserve">       CONCEPTO PAGO SUELDO 000018 - EMPLEADOS TEMPORALES CORRESPONDIENTE AL MES DE FEBRERO 2026</t>
  </si>
  <si>
    <t>CONCEPTO PAGO SUELDO 120-01- SUPLENCIA CORRESPONDIENTE AL MES DE FEBRERO 2026</t>
  </si>
  <si>
    <t>ROSAURA JIMÉNEZ CASTRO</t>
  </si>
  <si>
    <t xml:space="preserve">DEPARTAMENTO DELEGACIÓN REGIONAL NORTE (SANTIAGO) </t>
  </si>
  <si>
    <t>CONCEPTO PAGO SUELDO 000007 - PERSONAL DE VIGILANCIA CORRESPONDIENTE AL MES DE FEBRERO 2026</t>
  </si>
  <si>
    <t>CONCEPTO PAGO SUELDO 000018 - FIJOS CORRESPONDIENTE AL MES DE MARZO 2026</t>
  </si>
  <si>
    <t xml:space="preserve">       CONCEPTO PAGO SUELDO 000018 - EMPLEADOS TEMPORALES CORRESPONDIENTE AL MES DE MARZO 2026</t>
  </si>
  <si>
    <t>CONCEPTO PAGO SUELDO 120-01- SUPLENCIA CORRESPONDIENTE AL MES DE MARZO 2026</t>
  </si>
  <si>
    <t>DIVISÓN DE RECLUTAMIENTO, SELECCIÓN Y CAPACITACIÓN DE PERSONAL</t>
  </si>
  <si>
    <t xml:space="preserve">RAFAEL ULISES ALBURQUERQUE CRUZ </t>
  </si>
  <si>
    <t>MIGUEL DE LOS ANGELES MATEO MATOS</t>
  </si>
  <si>
    <t>CONCEPTO PAGO SUELDO 000007 - PERSONAL DE VIGILANCIA CORRESPONDIENTE AL MES DE MARZO 2026</t>
  </si>
  <si>
    <t>FRANKLIN GREGORIO GREGORIO VALDEZ</t>
  </si>
  <si>
    <t>JOSE DENCEL GOMEZ BENITEZ</t>
  </si>
  <si>
    <t xml:space="preserve">FRANCISCO BAUTISTA BAUTISTA </t>
  </si>
  <si>
    <t>CONCEPTO PAGO SUELDO 000018 - FIJOS CORRESPONDIENTE AL MES DE ABRIL 2026</t>
  </si>
  <si>
    <t xml:space="preserve">       CONCEPTO PAGO SUELDO 000018 - EMPLEADOS TEMPORALES CORRESPONDIENTE AL MES DE ABRIL 2026</t>
  </si>
  <si>
    <t>CONCEPTO PAGO SUELDO 000007 - PERSONAL DE VIGILANCIA CORRESPONDIENTE AL MES DE ABRIL 2026</t>
  </si>
  <si>
    <t>CONCEPTO PAGO SUELDO 120-01- SUPLENCIA CORRESPONDIENTE AL MES DE ABRIL 2026</t>
  </si>
  <si>
    <t xml:space="preserve">DIONYS MANUEL DE LA CRUZ GARCIA </t>
  </si>
  <si>
    <t>ANALISTA DE DESARROLLO INSTITUCIONAL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</si>
</sst>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44" formatCode="_(&quot;$&quot;* #,##0.00_);_(&quot;$&quot;* \(#,##0.00\);_(&quot;$&quot;* &quot;-&quot;??_);_(@_)"/>
    <numFmt numFmtId="43" formatCode="_(* #,##0.00_);_(* \(#,##0.00\);_(* &quot;-&quot;??_);_(@_)"/>
    <numFmt numFmtId="164" formatCode="_(* #,##0.00_);_(* \(#,##0.00\);_(* \-??_);_(@_)"/>
    <numFmt numFmtId="165" formatCode="_([$$-1C0A]* #,##0.00_);_([$$-1C0A]* \(#,##0.00\);_([$$-1C0A]* &quot;-&quot;??_);_(@_)"/>
    <numFmt numFmtId="166" formatCode="dd/mm/yyyy;@"/>
  </numFmts>
  <fonts count="68" x14ac:knownFonts="1">
    <font>
      <sz val="11"/>
      <color indexed="8"/>
      <name val="Calibri"/>
      <family val="2"/>
    </font>
    <font>
      <sz val="11"/>
      <color theme="1"/>
      <name val="Calibri"/>
      <family val="2"/>
      <scheme val="minor"/>
    </font>
    <font>
      <sz val="10"/>
      <name val="Arial"/>
      <family val="2"/>
    </font>
    <font>
      <b/>
      <sz val="11"/>
      <color indexed="8"/>
      <name val="Calibri"/>
      <family val="2"/>
    </font>
    <font>
      <b/>
      <i/>
      <sz val="11"/>
      <color indexed="8"/>
      <name val="Calibri"/>
      <family val="2"/>
    </font>
    <font>
      <sz val="9"/>
      <color indexed="8"/>
      <name val="Calibri"/>
      <family val="2"/>
    </font>
    <font>
      <b/>
      <sz val="12"/>
      <color indexed="8"/>
      <name val="Calibri"/>
      <family val="2"/>
    </font>
    <font>
      <b/>
      <sz val="10"/>
      <color indexed="8"/>
      <name val="Calibri"/>
      <family val="2"/>
    </font>
    <font>
      <b/>
      <i/>
      <sz val="10"/>
      <color indexed="8"/>
      <name val="Calibri"/>
      <family val="2"/>
    </font>
    <font>
      <sz val="10"/>
      <color indexed="8"/>
      <name val="Calibri"/>
      <family val="2"/>
    </font>
    <font>
      <sz val="11"/>
      <name val="Calibri"/>
      <family val="2"/>
    </font>
    <font>
      <sz val="11"/>
      <color indexed="8"/>
      <name val="Calibri"/>
      <family val="2"/>
    </font>
    <font>
      <b/>
      <sz val="10"/>
      <name val="Arial"/>
      <family val="2"/>
    </font>
    <font>
      <sz val="12"/>
      <color indexed="8"/>
      <name val="Calibri"/>
      <family val="2"/>
    </font>
    <font>
      <sz val="11"/>
      <color indexed="8"/>
      <name val="Calibri Light"/>
      <family val="2"/>
    </font>
    <font>
      <b/>
      <sz val="11"/>
      <color indexed="8"/>
      <name val="Calibri Light"/>
      <family val="2"/>
    </font>
    <font>
      <sz val="9"/>
      <color indexed="8"/>
      <name val="Calibri Light"/>
      <family val="2"/>
    </font>
    <font>
      <b/>
      <sz val="12"/>
      <color indexed="8"/>
      <name val="Calibri Light"/>
      <family val="2"/>
    </font>
    <font>
      <sz val="12"/>
      <color indexed="8"/>
      <name val="Calibri Light"/>
      <family val="2"/>
    </font>
    <font>
      <b/>
      <sz val="10"/>
      <color indexed="8"/>
      <name val="Century Gothic"/>
      <family val="2"/>
    </font>
    <font>
      <sz val="10"/>
      <color indexed="8"/>
      <name val="Century Gothic"/>
      <family val="2"/>
    </font>
    <font>
      <sz val="10"/>
      <color indexed="8"/>
      <name val="Calibri Light"/>
      <family val="2"/>
    </font>
    <font>
      <sz val="8"/>
      <color indexed="8"/>
      <name val="Calibri"/>
      <family val="2"/>
    </font>
    <font>
      <b/>
      <sz val="8"/>
      <color indexed="8"/>
      <name val="Calibri"/>
      <family val="2"/>
    </font>
    <font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0"/>
      <color indexed="8"/>
      <name val="Calibri"/>
      <family val="2"/>
      <scheme val="minor"/>
    </font>
    <font>
      <sz val="10"/>
      <color indexed="8"/>
      <name val="Calibri"/>
      <family val="2"/>
      <scheme val="minor"/>
    </font>
    <font>
      <sz val="11"/>
      <color theme="1"/>
      <name val="Calibri"/>
      <family val="2"/>
    </font>
    <font>
      <b/>
      <sz val="11"/>
      <color indexed="8"/>
      <name val="Calibri"/>
      <family val="2"/>
      <scheme val="minor"/>
    </font>
    <font>
      <sz val="11"/>
      <color indexed="8"/>
      <name val="Calibri"/>
      <family val="2"/>
      <scheme val="minor"/>
    </font>
    <font>
      <sz val="10"/>
      <color rgb="FF000000"/>
      <name val="Century Gothic"/>
      <family val="2"/>
    </font>
    <font>
      <sz val="11"/>
      <color rgb="FF000000"/>
      <name val="Calibri"/>
      <family val="2"/>
      <scheme val="minor"/>
    </font>
    <font>
      <sz val="12"/>
      <color indexed="8"/>
      <name val="Calibri"/>
      <family val="2"/>
      <scheme val="minor"/>
    </font>
    <font>
      <b/>
      <sz val="12"/>
      <color indexed="8"/>
      <name val="Calibri"/>
      <family val="2"/>
      <scheme val="minor"/>
    </font>
    <font>
      <sz val="10"/>
      <color rgb="FF000000"/>
      <name val="Calibri"/>
      <family val="2"/>
      <scheme val="minor"/>
    </font>
    <font>
      <sz val="11"/>
      <color theme="0"/>
      <name val="Calibri"/>
      <family val="2"/>
    </font>
    <font>
      <sz val="12"/>
      <color theme="0"/>
      <name val="Calibri"/>
      <family val="2"/>
    </font>
    <font>
      <sz val="12"/>
      <color theme="0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8"/>
      <color theme="1"/>
      <name val="Calibri"/>
      <family val="2"/>
      <scheme val="minor"/>
    </font>
    <font>
      <b/>
      <sz val="8"/>
      <color indexed="8"/>
      <name val="Calibri"/>
      <family val="2"/>
      <scheme val="minor"/>
    </font>
    <font>
      <sz val="8"/>
      <color indexed="8"/>
      <name val="Calibri"/>
      <family val="2"/>
      <scheme val="minor"/>
    </font>
    <font>
      <sz val="9"/>
      <color indexed="8"/>
      <name val="Calibri"/>
      <family val="2"/>
      <scheme val="minor"/>
    </font>
    <font>
      <b/>
      <sz val="9"/>
      <color indexed="8"/>
      <name val="Calibri"/>
      <family val="2"/>
      <scheme val="minor"/>
    </font>
    <font>
      <b/>
      <sz val="14"/>
      <color indexed="8"/>
      <name val="Calibri"/>
      <family val="2"/>
      <scheme val="minor"/>
    </font>
    <font>
      <sz val="14"/>
      <color indexed="8"/>
      <name val="Calibri"/>
      <family val="2"/>
      <scheme val="minor"/>
    </font>
    <font>
      <sz val="14"/>
      <color rgb="FF000000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1"/>
      <name val="Calibri"/>
      <family val="2"/>
      <scheme val="minor"/>
    </font>
    <font>
      <b/>
      <sz val="16"/>
      <color indexed="8"/>
      <name val="Calibri"/>
      <family val="2"/>
      <scheme val="minor"/>
    </font>
    <font>
      <sz val="10"/>
      <color theme="0"/>
      <name val="Calibri"/>
      <family val="2"/>
    </font>
    <font>
      <sz val="8"/>
      <name val="Calibri"/>
      <family val="2"/>
    </font>
    <font>
      <b/>
      <sz val="14"/>
      <color theme="1"/>
      <name val="Calibri"/>
      <family val="2"/>
      <scheme val="minor"/>
    </font>
    <font>
      <b/>
      <sz val="11"/>
      <color rgb="FF000000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9"/>
      <color theme="1"/>
      <name val="Calibri"/>
      <family val="2"/>
      <scheme val="minor"/>
    </font>
    <font>
      <sz val="14"/>
      <color indexed="8"/>
      <name val="Calibri"/>
      <family val="2"/>
    </font>
    <font>
      <b/>
      <sz val="14"/>
      <color rgb="FF000000"/>
      <name val="Calibri"/>
      <family val="2"/>
      <scheme val="minor"/>
    </font>
    <font>
      <b/>
      <sz val="9"/>
      <color indexed="8"/>
      <name val="Calibri"/>
      <family val="2"/>
    </font>
    <font>
      <sz val="12"/>
      <color rgb="FF000000"/>
      <name val="Calibri"/>
      <family val="2"/>
      <scheme val="minor"/>
    </font>
    <font>
      <b/>
      <sz val="12"/>
      <color rgb="FF000000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24"/>
      <color indexed="8"/>
      <name val="Calibri"/>
      <family val="2"/>
    </font>
    <font>
      <b/>
      <sz val="11"/>
      <color rgb="FF000000"/>
      <name val="Calibri"/>
      <family val="2"/>
    </font>
    <font>
      <sz val="12"/>
      <color theme="1"/>
      <name val="Calibri"/>
      <family val="2"/>
    </font>
  </fonts>
  <fills count="17">
    <fill>
      <patternFill patternType="none"/>
    </fill>
    <fill>
      <patternFill patternType="gray125"/>
    </fill>
    <fill>
      <patternFill patternType="solid">
        <fgColor indexed="22"/>
        <bgColor indexed="31"/>
      </patternFill>
    </fill>
    <fill>
      <patternFill patternType="solid">
        <fgColor indexed="9"/>
        <bgColor indexed="26"/>
      </patternFill>
    </fill>
    <fill>
      <patternFill patternType="solid">
        <fgColor theme="0"/>
        <bgColor indexed="26"/>
      </patternFill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249977111117893"/>
        <bgColor indexed="31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 tint="-0.34998626667073579"/>
        <bgColor indexed="31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/>
        <bgColor indexed="31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4" tint="-0.249977111117893"/>
        <bgColor indexed="31"/>
      </patternFill>
    </fill>
    <fill>
      <patternFill patternType="solid">
        <fgColor theme="4" tint="-0.249977111117893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5" tint="0.79998168889431442"/>
        <bgColor indexed="64"/>
      </patternFill>
    </fill>
  </fills>
  <borders count="99">
    <border>
      <left/>
      <right/>
      <top/>
      <bottom/>
      <diagonal/>
    </border>
    <border>
      <left/>
      <right style="medium">
        <color indexed="8"/>
      </right>
      <top style="medium">
        <color indexed="8"/>
      </top>
      <bottom/>
      <diagonal/>
    </border>
    <border>
      <left/>
      <right style="medium">
        <color indexed="8"/>
      </right>
      <top/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medium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/>
      <right/>
      <top/>
      <bottom style="medium">
        <color indexed="8"/>
      </bottom>
      <diagonal/>
    </border>
    <border>
      <left style="thin">
        <color indexed="8"/>
      </left>
      <right style="thin">
        <color indexed="8"/>
      </right>
      <top/>
      <bottom/>
      <diagonal/>
    </border>
    <border>
      <left style="thin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medium">
        <color indexed="8"/>
      </right>
      <top/>
      <bottom style="medium">
        <color indexed="8"/>
      </bottom>
      <diagonal/>
    </border>
    <border>
      <left style="thin">
        <color indexed="8"/>
      </left>
      <right style="medium">
        <color indexed="8"/>
      </right>
      <top/>
      <bottom style="thin">
        <color indexed="8"/>
      </bottom>
      <diagonal/>
    </border>
    <border>
      <left/>
      <right style="thin">
        <color indexed="8"/>
      </right>
      <top style="thin">
        <color indexed="8"/>
      </top>
      <bottom/>
      <diagonal/>
    </border>
    <border>
      <left/>
      <right style="thin">
        <color indexed="8"/>
      </right>
      <top/>
      <bottom/>
      <diagonal/>
    </border>
    <border>
      <left style="thin">
        <color indexed="8"/>
      </left>
      <right style="medium">
        <color indexed="8"/>
      </right>
      <top/>
      <bottom/>
      <diagonal/>
    </border>
    <border>
      <left/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8"/>
      </right>
      <top/>
      <bottom/>
      <diagonal/>
    </border>
    <border>
      <left/>
      <right style="medium">
        <color indexed="8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/>
      <top style="medium">
        <color indexed="8"/>
      </top>
      <bottom/>
      <diagonal/>
    </border>
    <border>
      <left/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/>
      <bottom style="thin">
        <color indexed="64"/>
      </bottom>
      <diagonal/>
    </border>
    <border>
      <left style="thin">
        <color indexed="64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64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64"/>
      </top>
      <bottom/>
      <diagonal/>
    </border>
    <border>
      <left style="thin">
        <color indexed="8"/>
      </left>
      <right/>
      <top style="thin">
        <color indexed="64"/>
      </top>
      <bottom/>
      <diagonal/>
    </border>
    <border>
      <left style="thin">
        <color indexed="8"/>
      </left>
      <right/>
      <top/>
      <bottom style="thin">
        <color indexed="64"/>
      </bottom>
      <diagonal/>
    </border>
    <border>
      <left/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64"/>
      </right>
      <top style="medium">
        <color indexed="8"/>
      </top>
      <bottom/>
      <diagonal/>
    </border>
    <border>
      <left style="thin">
        <color indexed="8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medium">
        <color indexed="8"/>
      </top>
      <bottom/>
      <diagonal/>
    </border>
    <border>
      <left/>
      <right/>
      <top style="thin">
        <color indexed="64"/>
      </top>
      <bottom style="medium">
        <color indexed="8"/>
      </bottom>
      <diagonal/>
    </border>
    <border>
      <left/>
      <right/>
      <top style="medium">
        <color indexed="8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8"/>
      </bottom>
      <diagonal/>
    </border>
    <border>
      <left style="medium">
        <color indexed="64"/>
      </left>
      <right/>
      <top style="medium">
        <color indexed="8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/>
      <diagonal/>
    </border>
    <border>
      <left style="thin">
        <color indexed="8"/>
      </left>
      <right/>
      <top/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</borders>
  <cellStyleXfs count="5">
    <xf numFmtId="0" fontId="0" fillId="0" borderId="0"/>
    <xf numFmtId="164" fontId="11" fillId="0" borderId="0" applyFill="0" applyBorder="0" applyAlignment="0" applyProtection="0"/>
    <xf numFmtId="164" fontId="11" fillId="0" borderId="0" applyFill="0" applyBorder="0" applyAlignment="0" applyProtection="0"/>
    <xf numFmtId="44" fontId="2" fillId="0" borderId="0" applyFill="0" applyBorder="0" applyAlignment="0" applyProtection="0"/>
    <xf numFmtId="0" fontId="11" fillId="0" borderId="0"/>
  </cellStyleXfs>
  <cellXfs count="1950">
    <xf numFmtId="0" fontId="0" fillId="0" borderId="0" xfId="0"/>
    <xf numFmtId="0" fontId="4" fillId="0" borderId="0" xfId="0" applyFont="1" applyAlignment="1">
      <alignment horizontal="center"/>
    </xf>
    <xf numFmtId="0" fontId="5" fillId="0" borderId="0" xfId="0" applyFont="1" applyAlignment="1">
      <alignment horizontal="center"/>
    </xf>
    <xf numFmtId="0" fontId="3" fillId="2" borderId="1" xfId="0" applyFont="1" applyFill="1" applyBorder="1" applyAlignment="1">
      <alignment horizontal="center"/>
    </xf>
    <xf numFmtId="0" fontId="3" fillId="2" borderId="2" xfId="0" applyFont="1" applyFill="1" applyBorder="1" applyAlignment="1">
      <alignment horizontal="center"/>
    </xf>
    <xf numFmtId="0" fontId="3" fillId="0" borderId="0" xfId="0" applyFont="1"/>
    <xf numFmtId="0" fontId="0" fillId="0" borderId="3" xfId="0" applyBorder="1"/>
    <xf numFmtId="0" fontId="0" fillId="0" borderId="4" xfId="0" applyBorder="1"/>
    <xf numFmtId="4" fontId="0" fillId="0" borderId="4" xfId="0" applyNumberFormat="1" applyBorder="1"/>
    <xf numFmtId="2" fontId="0" fillId="0" borderId="4" xfId="0" applyNumberFormat="1" applyBorder="1"/>
    <xf numFmtId="4" fontId="0" fillId="0" borderId="5" xfId="0" applyNumberFormat="1" applyBorder="1"/>
    <xf numFmtId="0" fontId="0" fillId="0" borderId="6" xfId="0" applyBorder="1"/>
    <xf numFmtId="0" fontId="0" fillId="0" borderId="7" xfId="0" applyBorder="1"/>
    <xf numFmtId="0" fontId="0" fillId="0" borderId="7" xfId="0" applyBorder="1" applyAlignment="1">
      <alignment horizontal="left"/>
    </xf>
    <xf numFmtId="4" fontId="0" fillId="0" borderId="7" xfId="0" applyNumberFormat="1" applyBorder="1"/>
    <xf numFmtId="2" fontId="0" fillId="0" borderId="7" xfId="0" applyNumberFormat="1" applyBorder="1"/>
    <xf numFmtId="4" fontId="0" fillId="0" borderId="7" xfId="0" applyNumberFormat="1" applyBorder="1" applyAlignment="1">
      <alignment horizontal="right"/>
    </xf>
    <xf numFmtId="4" fontId="0" fillId="0" borderId="8" xfId="0" applyNumberFormat="1" applyBorder="1"/>
    <xf numFmtId="0" fontId="0" fillId="0" borderId="9" xfId="0" applyBorder="1"/>
    <xf numFmtId="0" fontId="0" fillId="0" borderId="10" xfId="0" applyBorder="1"/>
    <xf numFmtId="0" fontId="0" fillId="0" borderId="10" xfId="0" applyBorder="1" applyAlignment="1">
      <alignment horizontal="left"/>
    </xf>
    <xf numFmtId="4" fontId="0" fillId="0" borderId="10" xfId="0" applyNumberFormat="1" applyBorder="1"/>
    <xf numFmtId="2" fontId="0" fillId="0" borderId="10" xfId="0" applyNumberFormat="1" applyBorder="1"/>
    <xf numFmtId="4" fontId="0" fillId="0" borderId="11" xfId="0" applyNumberFormat="1" applyBorder="1"/>
    <xf numFmtId="0" fontId="3" fillId="0" borderId="0" xfId="0" applyFont="1" applyAlignment="1">
      <alignment horizontal="center"/>
    </xf>
    <xf numFmtId="0" fontId="0" fillId="0" borderId="0" xfId="0" applyAlignment="1">
      <alignment horizontal="center"/>
    </xf>
    <xf numFmtId="14" fontId="0" fillId="0" borderId="4" xfId="0" applyNumberFormat="1" applyBorder="1" applyAlignment="1">
      <alignment horizontal="left"/>
    </xf>
    <xf numFmtId="14" fontId="0" fillId="0" borderId="4" xfId="0" applyNumberFormat="1" applyBorder="1" applyAlignment="1">
      <alignment horizontal="center"/>
    </xf>
    <xf numFmtId="14" fontId="0" fillId="0" borderId="7" xfId="0" applyNumberFormat="1" applyBorder="1" applyAlignment="1">
      <alignment horizontal="left"/>
    </xf>
    <xf numFmtId="14" fontId="0" fillId="0" borderId="7" xfId="0" applyNumberFormat="1" applyBorder="1" applyAlignment="1">
      <alignment horizontal="center"/>
    </xf>
    <xf numFmtId="0" fontId="0" fillId="0" borderId="12" xfId="0" applyBorder="1"/>
    <xf numFmtId="14" fontId="0" fillId="0" borderId="12" xfId="0" applyNumberFormat="1" applyBorder="1" applyAlignment="1">
      <alignment horizontal="left"/>
    </xf>
    <xf numFmtId="14" fontId="0" fillId="0" borderId="12" xfId="0" applyNumberFormat="1" applyBorder="1" applyAlignment="1">
      <alignment horizontal="center"/>
    </xf>
    <xf numFmtId="4" fontId="0" fillId="0" borderId="12" xfId="0" applyNumberFormat="1" applyBorder="1"/>
    <xf numFmtId="2" fontId="0" fillId="0" borderId="12" xfId="0" applyNumberFormat="1" applyBorder="1"/>
    <xf numFmtId="4" fontId="0" fillId="0" borderId="13" xfId="0" applyNumberFormat="1" applyBorder="1"/>
    <xf numFmtId="0" fontId="5" fillId="0" borderId="14" xfId="0" applyFont="1" applyBorder="1" applyAlignment="1">
      <alignment horizontal="center"/>
    </xf>
    <xf numFmtId="0" fontId="3" fillId="2" borderId="15" xfId="0" applyFont="1" applyFill="1" applyBorder="1" applyAlignment="1">
      <alignment horizontal="center"/>
    </xf>
    <xf numFmtId="0" fontId="3" fillId="2" borderId="16" xfId="0" applyFont="1" applyFill="1" applyBorder="1"/>
    <xf numFmtId="0" fontId="0" fillId="0" borderId="17" xfId="0" applyBorder="1"/>
    <xf numFmtId="0" fontId="0" fillId="0" borderId="4" xfId="0" applyBorder="1" applyAlignment="1">
      <alignment horizontal="center"/>
    </xf>
    <xf numFmtId="0" fontId="0" fillId="0" borderId="18" xfId="0" applyBorder="1" applyAlignment="1">
      <alignment horizontal="center" vertical="center" wrapText="1"/>
    </xf>
    <xf numFmtId="0" fontId="0" fillId="0" borderId="19" xfId="0" applyBorder="1"/>
    <xf numFmtId="0" fontId="0" fillId="0" borderId="20" xfId="0" applyBorder="1"/>
    <xf numFmtId="0" fontId="0" fillId="0" borderId="10" xfId="0" applyBorder="1" applyAlignment="1">
      <alignment horizontal="center"/>
    </xf>
    <xf numFmtId="0" fontId="0" fillId="0" borderId="10" xfId="0" applyBorder="1" applyAlignment="1">
      <alignment horizontal="center" vertical="center" wrapText="1"/>
    </xf>
    <xf numFmtId="4" fontId="3" fillId="2" borderId="21" xfId="0" applyNumberFormat="1" applyFont="1" applyFill="1" applyBorder="1"/>
    <xf numFmtId="4" fontId="3" fillId="2" borderId="16" xfId="0" applyNumberFormat="1" applyFont="1" applyFill="1" applyBorder="1"/>
    <xf numFmtId="4" fontId="0" fillId="0" borderId="0" xfId="0" applyNumberFormat="1"/>
    <xf numFmtId="0" fontId="3" fillId="0" borderId="17" xfId="0" applyFont="1" applyBorder="1"/>
    <xf numFmtId="0" fontId="3" fillId="0" borderId="7" xfId="0" applyFont="1" applyBorder="1"/>
    <xf numFmtId="0" fontId="3" fillId="2" borderId="1" xfId="0" applyFont="1" applyFill="1" applyBorder="1" applyAlignment="1">
      <alignment horizontal="center" vertical="center"/>
    </xf>
    <xf numFmtId="0" fontId="3" fillId="2" borderId="2" xfId="0" applyFont="1" applyFill="1" applyBorder="1" applyAlignment="1">
      <alignment horizontal="center" vertical="center"/>
    </xf>
    <xf numFmtId="0" fontId="0" fillId="0" borderId="3" xfId="0" applyBorder="1" applyAlignment="1">
      <alignment horizontal="center"/>
    </xf>
    <xf numFmtId="0" fontId="0" fillId="3" borderId="4" xfId="0" applyFill="1" applyBorder="1"/>
    <xf numFmtId="0" fontId="0" fillId="0" borderId="6" xfId="0" applyBorder="1" applyAlignment="1">
      <alignment horizontal="center"/>
    </xf>
    <xf numFmtId="0" fontId="0" fillId="3" borderId="7" xfId="0" applyFill="1" applyBorder="1"/>
    <xf numFmtId="0" fontId="0" fillId="0" borderId="9" xfId="0" applyBorder="1" applyAlignment="1">
      <alignment horizontal="center"/>
    </xf>
    <xf numFmtId="0" fontId="0" fillId="3" borderId="12" xfId="0" applyFill="1" applyBorder="1"/>
    <xf numFmtId="0" fontId="0" fillId="0" borderId="12" xfId="0" applyBorder="1" applyAlignment="1">
      <alignment horizontal="left"/>
    </xf>
    <xf numFmtId="4" fontId="3" fillId="2" borderId="16" xfId="0" applyNumberFormat="1" applyFont="1" applyFill="1" applyBorder="1" applyAlignment="1">
      <alignment horizontal="center" vertical="center"/>
    </xf>
    <xf numFmtId="2" fontId="3" fillId="2" borderId="16" xfId="0" applyNumberFormat="1" applyFont="1" applyFill="1" applyBorder="1" applyAlignment="1">
      <alignment horizontal="center" vertical="center"/>
    </xf>
    <xf numFmtId="4" fontId="3" fillId="2" borderId="22" xfId="0" applyNumberFormat="1" applyFont="1" applyFill="1" applyBorder="1" applyAlignment="1">
      <alignment horizontal="center" vertical="center"/>
    </xf>
    <xf numFmtId="0" fontId="0" fillId="3" borderId="15" xfId="0" applyFill="1" applyBorder="1"/>
    <xf numFmtId="0" fontId="0" fillId="0" borderId="18" xfId="0" applyBorder="1"/>
    <xf numFmtId="14" fontId="0" fillId="0" borderId="18" xfId="0" applyNumberFormat="1" applyBorder="1" applyAlignment="1">
      <alignment horizontal="left"/>
    </xf>
    <xf numFmtId="14" fontId="0" fillId="0" borderId="18" xfId="0" applyNumberFormat="1" applyBorder="1" applyAlignment="1">
      <alignment horizontal="center"/>
    </xf>
    <xf numFmtId="4" fontId="0" fillId="0" borderId="18" xfId="0" applyNumberFormat="1" applyBorder="1"/>
    <xf numFmtId="2" fontId="0" fillId="0" borderId="18" xfId="0" applyNumberFormat="1" applyBorder="1"/>
    <xf numFmtId="4" fontId="0" fillId="0" borderId="23" xfId="0" applyNumberFormat="1" applyBorder="1"/>
    <xf numFmtId="14" fontId="0" fillId="0" borderId="10" xfId="0" applyNumberFormat="1" applyBorder="1" applyAlignment="1">
      <alignment horizontal="left"/>
    </xf>
    <xf numFmtId="14" fontId="0" fillId="0" borderId="10" xfId="0" applyNumberFormat="1" applyBorder="1" applyAlignment="1">
      <alignment horizontal="center"/>
    </xf>
    <xf numFmtId="4" fontId="0" fillId="0" borderId="21" xfId="0" applyNumberFormat="1" applyBorder="1"/>
    <xf numFmtId="0" fontId="0" fillId="0" borderId="24" xfId="0" applyBorder="1"/>
    <xf numFmtId="0" fontId="0" fillId="0" borderId="25" xfId="0" applyBorder="1"/>
    <xf numFmtId="0" fontId="0" fillId="0" borderId="15" xfId="0" applyBorder="1"/>
    <xf numFmtId="14" fontId="0" fillId="0" borderId="15" xfId="0" applyNumberFormat="1" applyBorder="1" applyAlignment="1">
      <alignment horizontal="left"/>
    </xf>
    <xf numFmtId="14" fontId="0" fillId="0" borderId="15" xfId="0" applyNumberFormat="1" applyBorder="1" applyAlignment="1">
      <alignment horizontal="center"/>
    </xf>
    <xf numFmtId="4" fontId="0" fillId="0" borderId="15" xfId="0" applyNumberFormat="1" applyBorder="1"/>
    <xf numFmtId="2" fontId="0" fillId="0" borderId="15" xfId="0" applyNumberFormat="1" applyBorder="1"/>
    <xf numFmtId="4" fontId="0" fillId="0" borderId="26" xfId="0" applyNumberFormat="1" applyBorder="1"/>
    <xf numFmtId="0" fontId="0" fillId="0" borderId="27" xfId="0" applyBorder="1"/>
    <xf numFmtId="0" fontId="3" fillId="0" borderId="0" xfId="0" applyFont="1" applyAlignment="1">
      <alignment horizontal="center" vertical="center" wrapText="1"/>
    </xf>
    <xf numFmtId="4" fontId="3" fillId="0" borderId="0" xfId="0" applyNumberFormat="1" applyFont="1" applyAlignment="1">
      <alignment horizontal="center" vertical="center"/>
    </xf>
    <xf numFmtId="2" fontId="3" fillId="0" borderId="0" xfId="0" applyNumberFormat="1" applyFont="1" applyAlignment="1">
      <alignment horizontal="center" vertical="center"/>
    </xf>
    <xf numFmtId="0" fontId="0" fillId="0" borderId="28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3" borderId="10" xfId="0" applyFill="1" applyBorder="1"/>
    <xf numFmtId="0" fontId="0" fillId="3" borderId="0" xfId="0" applyFill="1"/>
    <xf numFmtId="0" fontId="0" fillId="0" borderId="0" xfId="0" applyAlignment="1">
      <alignment horizontal="left"/>
    </xf>
    <xf numFmtId="4" fontId="0" fillId="0" borderId="29" xfId="0" applyNumberFormat="1" applyBorder="1"/>
    <xf numFmtId="14" fontId="4" fillId="0" borderId="0" xfId="0" applyNumberFormat="1" applyFont="1" applyAlignment="1">
      <alignment horizontal="center"/>
    </xf>
    <xf numFmtId="0" fontId="6" fillId="3" borderId="0" xfId="0" applyFont="1" applyFill="1" applyAlignment="1">
      <alignment horizontal="center" vertical="center" wrapText="1"/>
    </xf>
    <xf numFmtId="4" fontId="3" fillId="3" borderId="0" xfId="0" applyNumberFormat="1" applyFont="1" applyFill="1" applyAlignment="1">
      <alignment horizontal="center" vertical="center"/>
    </xf>
    <xf numFmtId="2" fontId="3" fillId="3" borderId="0" xfId="0" applyNumberFormat="1" applyFont="1" applyFill="1" applyAlignment="1">
      <alignment horizontal="center" vertical="center"/>
    </xf>
    <xf numFmtId="0" fontId="8" fillId="0" borderId="0" xfId="0" applyFont="1" applyAlignment="1">
      <alignment horizontal="center"/>
    </xf>
    <xf numFmtId="0" fontId="9" fillId="0" borderId="0" xfId="0" applyFont="1" applyAlignment="1">
      <alignment horizontal="center"/>
    </xf>
    <xf numFmtId="0" fontId="7" fillId="2" borderId="15" xfId="0" applyFont="1" applyFill="1" applyBorder="1" applyAlignment="1">
      <alignment horizontal="center"/>
    </xf>
    <xf numFmtId="0" fontId="7" fillId="2" borderId="16" xfId="0" applyFont="1" applyFill="1" applyBorder="1"/>
    <xf numFmtId="0" fontId="9" fillId="0" borderId="0" xfId="0" applyFont="1"/>
    <xf numFmtId="0" fontId="7" fillId="0" borderId="17" xfId="0" applyFont="1" applyBorder="1"/>
    <xf numFmtId="0" fontId="9" fillId="0" borderId="3" xfId="0" applyFont="1" applyBorder="1"/>
    <xf numFmtId="0" fontId="9" fillId="0" borderId="4" xfId="0" applyFont="1" applyBorder="1" applyAlignment="1">
      <alignment horizontal="center"/>
    </xf>
    <xf numFmtId="0" fontId="9" fillId="0" borderId="4" xfId="0" applyFont="1" applyBorder="1"/>
    <xf numFmtId="0" fontId="9" fillId="0" borderId="18" xfId="0" applyFont="1" applyBorder="1" applyAlignment="1">
      <alignment horizontal="center" vertical="center" wrapText="1"/>
    </xf>
    <xf numFmtId="4" fontId="9" fillId="0" borderId="4" xfId="0" applyNumberFormat="1" applyFont="1" applyBorder="1"/>
    <xf numFmtId="2" fontId="9" fillId="0" borderId="4" xfId="0" applyNumberFormat="1" applyFont="1" applyBorder="1"/>
    <xf numFmtId="4" fontId="9" fillId="0" borderId="7" xfId="0" applyNumberFormat="1" applyFont="1" applyBorder="1"/>
    <xf numFmtId="2" fontId="9" fillId="0" borderId="7" xfId="0" applyNumberFormat="1" applyFont="1" applyBorder="1"/>
    <xf numFmtId="0" fontId="7" fillId="0" borderId="7" xfId="0" applyFont="1" applyBorder="1"/>
    <xf numFmtId="0" fontId="9" fillId="0" borderId="7" xfId="0" applyFont="1" applyBorder="1"/>
    <xf numFmtId="4" fontId="9" fillId="0" borderId="21" xfId="0" applyNumberFormat="1" applyFont="1" applyBorder="1"/>
    <xf numFmtId="0" fontId="9" fillId="0" borderId="24" xfId="0" applyFont="1" applyBorder="1"/>
    <xf numFmtId="2" fontId="9" fillId="0" borderId="10" xfId="0" applyNumberFormat="1" applyFont="1" applyBorder="1"/>
    <xf numFmtId="4" fontId="9" fillId="0" borderId="10" xfId="0" applyNumberFormat="1" applyFont="1" applyBorder="1"/>
    <xf numFmtId="0" fontId="9" fillId="0" borderId="20" xfId="0" applyFont="1" applyBorder="1"/>
    <xf numFmtId="0" fontId="9" fillId="0" borderId="10" xfId="0" applyFont="1" applyBorder="1" applyAlignment="1">
      <alignment horizontal="center"/>
    </xf>
    <xf numFmtId="0" fontId="9" fillId="0" borderId="10" xfId="0" applyFont="1" applyBorder="1"/>
    <xf numFmtId="0" fontId="9" fillId="0" borderId="10" xfId="0" applyFont="1" applyBorder="1" applyAlignment="1">
      <alignment horizontal="center" vertical="center" wrapText="1"/>
    </xf>
    <xf numFmtId="0" fontId="7" fillId="2" borderId="0" xfId="0" applyFont="1" applyFill="1" applyAlignment="1">
      <alignment horizontal="center" wrapText="1"/>
    </xf>
    <xf numFmtId="4" fontId="7" fillId="2" borderId="0" xfId="0" applyNumberFormat="1" applyFont="1" applyFill="1" applyAlignment="1">
      <alignment horizontal="right"/>
    </xf>
    <xf numFmtId="2" fontId="7" fillId="2" borderId="0" xfId="0" applyNumberFormat="1" applyFont="1" applyFill="1" applyAlignment="1">
      <alignment horizontal="right"/>
    </xf>
    <xf numFmtId="0" fontId="7" fillId="3" borderId="0" xfId="0" applyFont="1" applyFill="1" applyAlignment="1">
      <alignment horizontal="center" wrapText="1"/>
    </xf>
    <xf numFmtId="4" fontId="7" fillId="3" borderId="0" xfId="0" applyNumberFormat="1" applyFont="1" applyFill="1" applyAlignment="1">
      <alignment horizontal="right"/>
    </xf>
    <xf numFmtId="2" fontId="7" fillId="3" borderId="0" xfId="0" applyNumberFormat="1" applyFont="1" applyFill="1" applyAlignment="1">
      <alignment horizontal="right"/>
    </xf>
    <xf numFmtId="0" fontId="7" fillId="0" borderId="0" xfId="0" applyFont="1" applyAlignment="1">
      <alignment horizontal="center"/>
    </xf>
    <xf numFmtId="0" fontId="7" fillId="0" borderId="0" xfId="0" applyFont="1"/>
    <xf numFmtId="0" fontId="0" fillId="3" borderId="3" xfId="0" applyFill="1" applyBorder="1" applyAlignment="1">
      <alignment horizontal="center"/>
    </xf>
    <xf numFmtId="0" fontId="0" fillId="3" borderId="7" xfId="0" applyFill="1" applyBorder="1" applyAlignment="1">
      <alignment horizontal="center"/>
    </xf>
    <xf numFmtId="0" fontId="0" fillId="3" borderId="3" xfId="0" applyFill="1" applyBorder="1"/>
    <xf numFmtId="14" fontId="0" fillId="3" borderId="7" xfId="0" applyNumberFormat="1" applyFill="1" applyBorder="1" applyAlignment="1">
      <alignment horizontal="center"/>
    </xf>
    <xf numFmtId="14" fontId="0" fillId="3" borderId="10" xfId="0" applyNumberFormat="1" applyFill="1" applyBorder="1" applyAlignment="1">
      <alignment horizontal="center"/>
    </xf>
    <xf numFmtId="0" fontId="7" fillId="2" borderId="7" xfId="0" applyFont="1" applyFill="1" applyBorder="1" applyAlignment="1">
      <alignment horizontal="center"/>
    </xf>
    <xf numFmtId="0" fontId="7" fillId="2" borderId="7" xfId="0" applyFont="1" applyFill="1" applyBorder="1"/>
    <xf numFmtId="0" fontId="9" fillId="3" borderId="7" xfId="0" applyFont="1" applyFill="1" applyBorder="1"/>
    <xf numFmtId="0" fontId="9" fillId="0" borderId="7" xfId="0" applyFont="1" applyBorder="1" applyAlignment="1">
      <alignment horizontal="center"/>
    </xf>
    <xf numFmtId="0" fontId="9" fillId="0" borderId="7" xfId="0" applyFont="1" applyBorder="1" applyAlignment="1">
      <alignment horizontal="center" vertical="center" wrapText="1"/>
    </xf>
    <xf numFmtId="0" fontId="9" fillId="0" borderId="7" xfId="0" applyFont="1" applyBorder="1" applyAlignment="1">
      <alignment horizontal="left"/>
    </xf>
    <xf numFmtId="0" fontId="10" fillId="3" borderId="7" xfId="0" applyFont="1" applyFill="1" applyBorder="1"/>
    <xf numFmtId="0" fontId="9" fillId="4" borderId="7" xfId="0" applyFont="1" applyFill="1" applyBorder="1"/>
    <xf numFmtId="0" fontId="9" fillId="5" borderId="7" xfId="0" applyFont="1" applyFill="1" applyBorder="1"/>
    <xf numFmtId="0" fontId="3" fillId="0" borderId="0" xfId="0" applyFont="1" applyAlignment="1">
      <alignment horizontal="right"/>
    </xf>
    <xf numFmtId="0" fontId="6" fillId="0" borderId="0" xfId="0" applyFont="1" applyAlignment="1">
      <alignment horizontal="center" vertical="center" wrapText="1"/>
    </xf>
    <xf numFmtId="0" fontId="28" fillId="5" borderId="7" xfId="0" applyFont="1" applyFill="1" applyBorder="1"/>
    <xf numFmtId="0" fontId="29" fillId="4" borderId="7" xfId="0" applyFont="1" applyFill="1" applyBorder="1"/>
    <xf numFmtId="0" fontId="29" fillId="5" borderId="7" xfId="0" applyFont="1" applyFill="1" applyBorder="1" applyAlignment="1">
      <alignment horizontal="center"/>
    </xf>
    <xf numFmtId="0" fontId="29" fillId="5" borderId="7" xfId="0" applyFont="1" applyFill="1" applyBorder="1"/>
    <xf numFmtId="0" fontId="29" fillId="5" borderId="7" xfId="0" applyFont="1" applyFill="1" applyBorder="1" applyAlignment="1">
      <alignment horizontal="center" vertical="center" wrapText="1"/>
    </xf>
    <xf numFmtId="4" fontId="29" fillId="5" borderId="7" xfId="0" applyNumberFormat="1" applyFont="1" applyFill="1" applyBorder="1"/>
    <xf numFmtId="2" fontId="29" fillId="5" borderId="7" xfId="0" applyNumberFormat="1" applyFont="1" applyFill="1" applyBorder="1"/>
    <xf numFmtId="0" fontId="29" fillId="5" borderId="7" xfId="0" applyFont="1" applyFill="1" applyBorder="1" applyAlignment="1">
      <alignment horizontal="left"/>
    </xf>
    <xf numFmtId="0" fontId="29" fillId="0" borderId="7" xfId="0" applyFont="1" applyBorder="1"/>
    <xf numFmtId="0" fontId="0" fillId="3" borderId="0" xfId="0" applyFill="1" applyAlignment="1">
      <alignment horizontal="center"/>
    </xf>
    <xf numFmtId="0" fontId="0" fillId="0" borderId="30" xfId="0" applyBorder="1"/>
    <xf numFmtId="0" fontId="0" fillId="3" borderId="30" xfId="0" applyFill="1" applyBorder="1" applyAlignment="1">
      <alignment horizontal="center"/>
    </xf>
    <xf numFmtId="0" fontId="0" fillId="3" borderId="30" xfId="0" applyFill="1" applyBorder="1"/>
    <xf numFmtId="0" fontId="0" fillId="0" borderId="30" xfId="0" applyBorder="1" applyAlignment="1">
      <alignment horizontal="left"/>
    </xf>
    <xf numFmtId="4" fontId="0" fillId="0" borderId="30" xfId="0" applyNumberFormat="1" applyBorder="1"/>
    <xf numFmtId="2" fontId="0" fillId="0" borderId="30" xfId="0" applyNumberFormat="1" applyBorder="1"/>
    <xf numFmtId="0" fontId="0" fillId="0" borderId="30" xfId="0" applyBorder="1" applyAlignment="1">
      <alignment horizontal="right"/>
    </xf>
    <xf numFmtId="0" fontId="0" fillId="0" borderId="30" xfId="0" applyBorder="1" applyAlignment="1">
      <alignment horizontal="center" vertical="center"/>
    </xf>
    <xf numFmtId="14" fontId="0" fillId="0" borderId="30" xfId="0" applyNumberFormat="1" applyBorder="1" applyAlignment="1">
      <alignment horizontal="left"/>
    </xf>
    <xf numFmtId="0" fontId="0" fillId="0" borderId="30" xfId="0" applyBorder="1" applyAlignment="1">
      <alignment horizontal="center"/>
    </xf>
    <xf numFmtId="4" fontId="3" fillId="2" borderId="30" xfId="0" applyNumberFormat="1" applyFont="1" applyFill="1" applyBorder="1" applyAlignment="1">
      <alignment horizontal="center" vertical="center"/>
    </xf>
    <xf numFmtId="2" fontId="3" fillId="2" borderId="30" xfId="0" applyNumberFormat="1" applyFont="1" applyFill="1" applyBorder="1" applyAlignment="1">
      <alignment horizontal="center" vertical="center"/>
    </xf>
    <xf numFmtId="0" fontId="3" fillId="2" borderId="30" xfId="0" applyFont="1" applyFill="1" applyBorder="1" applyAlignment="1">
      <alignment horizontal="center"/>
    </xf>
    <xf numFmtId="0" fontId="3" fillId="0" borderId="30" xfId="0" applyFont="1" applyBorder="1"/>
    <xf numFmtId="0" fontId="3" fillId="0" borderId="30" xfId="0" applyFont="1" applyBorder="1" applyAlignment="1">
      <alignment horizontal="center"/>
    </xf>
    <xf numFmtId="0" fontId="0" fillId="0" borderId="31" xfId="0" applyBorder="1"/>
    <xf numFmtId="0" fontId="0" fillId="0" borderId="32" xfId="0" applyBorder="1"/>
    <xf numFmtId="14" fontId="0" fillId="0" borderId="30" xfId="0" applyNumberFormat="1" applyBorder="1" applyAlignment="1">
      <alignment horizontal="center"/>
    </xf>
    <xf numFmtId="14" fontId="30" fillId="0" borderId="30" xfId="0" applyNumberFormat="1" applyFont="1" applyBorder="1" applyAlignment="1">
      <alignment horizontal="left"/>
    </xf>
    <xf numFmtId="14" fontId="30" fillId="0" borderId="30" xfId="0" applyNumberFormat="1" applyFont="1" applyBorder="1" applyAlignment="1">
      <alignment horizontal="center"/>
    </xf>
    <xf numFmtId="0" fontId="0" fillId="6" borderId="30" xfId="0" applyFill="1" applyBorder="1"/>
    <xf numFmtId="14" fontId="30" fillId="6" borderId="30" xfId="0" applyNumberFormat="1" applyFont="1" applyFill="1" applyBorder="1" applyAlignment="1">
      <alignment horizontal="left"/>
    </xf>
    <xf numFmtId="14" fontId="30" fillId="6" borderId="30" xfId="0" applyNumberFormat="1" applyFont="1" applyFill="1" applyBorder="1" applyAlignment="1">
      <alignment horizontal="center"/>
    </xf>
    <xf numFmtId="0" fontId="0" fillId="0" borderId="31" xfId="0" applyBorder="1" applyAlignment="1">
      <alignment horizontal="left"/>
    </xf>
    <xf numFmtId="4" fontId="3" fillId="2" borderId="31" xfId="0" applyNumberFormat="1" applyFont="1" applyFill="1" applyBorder="1" applyAlignment="1">
      <alignment horizontal="center" vertical="center"/>
    </xf>
    <xf numFmtId="4" fontId="0" fillId="0" borderId="33" xfId="0" applyNumberFormat="1" applyBorder="1"/>
    <xf numFmtId="4" fontId="3" fillId="2" borderId="34" xfId="0" applyNumberFormat="1" applyFont="1" applyFill="1" applyBorder="1" applyAlignment="1">
      <alignment horizontal="center" vertical="center"/>
    </xf>
    <xf numFmtId="0" fontId="31" fillId="5" borderId="7" xfId="0" applyFont="1" applyFill="1" applyBorder="1"/>
    <xf numFmtId="0" fontId="32" fillId="4" borderId="7" xfId="0" applyFont="1" applyFill="1" applyBorder="1"/>
    <xf numFmtId="0" fontId="32" fillId="5" borderId="7" xfId="0" applyFont="1" applyFill="1" applyBorder="1" applyAlignment="1">
      <alignment horizontal="center"/>
    </xf>
    <xf numFmtId="0" fontId="32" fillId="5" borderId="7" xfId="0" applyFont="1" applyFill="1" applyBorder="1"/>
    <xf numFmtId="0" fontId="32" fillId="5" borderId="7" xfId="0" applyFont="1" applyFill="1" applyBorder="1" applyAlignment="1">
      <alignment horizontal="center" vertical="center" wrapText="1"/>
    </xf>
    <xf numFmtId="4" fontId="32" fillId="5" borderId="7" xfId="0" applyNumberFormat="1" applyFont="1" applyFill="1" applyBorder="1"/>
    <xf numFmtId="2" fontId="32" fillId="5" borderId="7" xfId="0" applyNumberFormat="1" applyFont="1" applyFill="1" applyBorder="1"/>
    <xf numFmtId="0" fontId="32" fillId="5" borderId="7" xfId="0" applyFont="1" applyFill="1" applyBorder="1" applyAlignment="1">
      <alignment horizontal="left"/>
    </xf>
    <xf numFmtId="0" fontId="32" fillId="5" borderId="10" xfId="0" applyFont="1" applyFill="1" applyBorder="1"/>
    <xf numFmtId="0" fontId="32" fillId="5" borderId="10" xfId="0" applyFont="1" applyFill="1" applyBorder="1" applyAlignment="1">
      <alignment horizontal="center"/>
    </xf>
    <xf numFmtId="0" fontId="32" fillId="5" borderId="10" xfId="0" applyFont="1" applyFill="1" applyBorder="1" applyAlignment="1">
      <alignment horizontal="left"/>
    </xf>
    <xf numFmtId="0" fontId="32" fillId="5" borderId="10" xfId="0" applyFont="1" applyFill="1" applyBorder="1" applyAlignment="1">
      <alignment horizontal="center" vertical="center" wrapText="1"/>
    </xf>
    <xf numFmtId="4" fontId="32" fillId="5" borderId="10" xfId="0" applyNumberFormat="1" applyFont="1" applyFill="1" applyBorder="1"/>
    <xf numFmtId="2" fontId="32" fillId="5" borderId="10" xfId="0" applyNumberFormat="1" applyFont="1" applyFill="1" applyBorder="1"/>
    <xf numFmtId="4" fontId="31" fillId="2" borderId="35" xfId="0" applyNumberFormat="1" applyFont="1" applyFill="1" applyBorder="1" applyAlignment="1">
      <alignment horizontal="center"/>
    </xf>
    <xf numFmtId="2" fontId="31" fillId="2" borderId="35" xfId="0" applyNumberFormat="1" applyFont="1" applyFill="1" applyBorder="1" applyAlignment="1">
      <alignment horizontal="center"/>
    </xf>
    <xf numFmtId="164" fontId="31" fillId="2" borderId="35" xfId="1" applyFont="1" applyFill="1" applyBorder="1" applyAlignment="1" applyProtection="1">
      <alignment horizontal="center"/>
    </xf>
    <xf numFmtId="4" fontId="31" fillId="2" borderId="36" xfId="0" applyNumberFormat="1" applyFont="1" applyFill="1" applyBorder="1" applyAlignment="1">
      <alignment horizontal="center"/>
    </xf>
    <xf numFmtId="0" fontId="4" fillId="0" borderId="0" xfId="0" applyFont="1" applyAlignment="1">
      <alignment horizontal="left"/>
    </xf>
    <xf numFmtId="0" fontId="3" fillId="0" borderId="0" xfId="0" applyFont="1" applyAlignment="1">
      <alignment horizontal="left"/>
    </xf>
    <xf numFmtId="0" fontId="3" fillId="0" borderId="0" xfId="0" applyFont="1" applyAlignment="1">
      <alignment horizontal="left" vertical="center" wrapText="1"/>
    </xf>
    <xf numFmtId="0" fontId="7" fillId="0" borderId="0" xfId="0" applyFont="1" applyAlignment="1">
      <alignment horizontal="left"/>
    </xf>
    <xf numFmtId="0" fontId="0" fillId="0" borderId="37" xfId="0" applyBorder="1"/>
    <xf numFmtId="0" fontId="3" fillId="2" borderId="38" xfId="0" applyFont="1" applyFill="1" applyBorder="1" applyAlignment="1">
      <alignment horizontal="center" vertical="center"/>
    </xf>
    <xf numFmtId="0" fontId="6" fillId="0" borderId="0" xfId="0" applyFont="1" applyAlignment="1">
      <alignment horizontal="center"/>
    </xf>
    <xf numFmtId="0" fontId="13" fillId="0" borderId="0" xfId="0" applyFont="1"/>
    <xf numFmtId="0" fontId="6" fillId="0" borderId="0" xfId="0" applyFont="1"/>
    <xf numFmtId="0" fontId="13" fillId="0" borderId="0" xfId="0" applyFont="1" applyAlignment="1">
      <alignment horizontal="center"/>
    </xf>
    <xf numFmtId="0" fontId="6" fillId="0" borderId="0" xfId="0" applyFont="1" applyAlignment="1">
      <alignment horizontal="left"/>
    </xf>
    <xf numFmtId="0" fontId="13" fillId="0" borderId="0" xfId="0" applyFont="1" applyAlignment="1">
      <alignment horizontal="left"/>
    </xf>
    <xf numFmtId="0" fontId="3" fillId="3" borderId="30" xfId="0" applyFont="1" applyFill="1" applyBorder="1"/>
    <xf numFmtId="0" fontId="3" fillId="0" borderId="30" xfId="0" applyFont="1" applyBorder="1" applyAlignment="1">
      <alignment horizontal="left"/>
    </xf>
    <xf numFmtId="0" fontId="3" fillId="0" borderId="30" xfId="0" applyFont="1" applyBorder="1" applyAlignment="1">
      <alignment horizontal="right"/>
    </xf>
    <xf numFmtId="164" fontId="11" fillId="0" borderId="0" xfId="1"/>
    <xf numFmtId="164" fontId="11" fillId="0" borderId="30" xfId="1" applyBorder="1"/>
    <xf numFmtId="164" fontId="11" fillId="0" borderId="30" xfId="1" applyBorder="1" applyAlignment="1">
      <alignment horizontal="right"/>
    </xf>
    <xf numFmtId="164" fontId="11" fillId="0" borderId="0" xfId="1" applyFill="1" applyBorder="1" applyAlignment="1">
      <alignment horizontal="center" vertical="center"/>
    </xf>
    <xf numFmtId="164" fontId="3" fillId="0" borderId="30" xfId="1" applyFont="1" applyBorder="1"/>
    <xf numFmtId="2" fontId="11" fillId="0" borderId="30" xfId="1" applyNumberFormat="1" applyBorder="1"/>
    <xf numFmtId="2" fontId="3" fillId="0" borderId="30" xfId="1" applyNumberFormat="1" applyFont="1" applyBorder="1"/>
    <xf numFmtId="164" fontId="3" fillId="2" borderId="30" xfId="1" applyFont="1" applyFill="1" applyBorder="1" applyAlignment="1">
      <alignment horizontal="center" vertical="center"/>
    </xf>
    <xf numFmtId="2" fontId="11" fillId="0" borderId="0" xfId="1" applyNumberFormat="1"/>
    <xf numFmtId="2" fontId="11" fillId="0" borderId="0" xfId="1" applyNumberFormat="1" applyFill="1" applyBorder="1" applyAlignment="1">
      <alignment horizontal="center" vertical="center"/>
    </xf>
    <xf numFmtId="0" fontId="3" fillId="2" borderId="32" xfId="0" applyFont="1" applyFill="1" applyBorder="1" applyAlignment="1">
      <alignment vertical="center" wrapText="1"/>
    </xf>
    <xf numFmtId="0" fontId="3" fillId="2" borderId="30" xfId="0" applyFont="1" applyFill="1" applyBorder="1" applyAlignment="1">
      <alignment vertical="center" wrapText="1"/>
    </xf>
    <xf numFmtId="0" fontId="3" fillId="2" borderId="30" xfId="0" applyFont="1" applyFill="1" applyBorder="1" applyAlignment="1">
      <alignment horizontal="left" vertical="center" wrapText="1"/>
    </xf>
    <xf numFmtId="0" fontId="0" fillId="3" borderId="30" xfId="0" applyFill="1" applyBorder="1" applyAlignment="1">
      <alignment horizontal="left" vertical="top" wrapText="1"/>
    </xf>
    <xf numFmtId="164" fontId="11" fillId="0" borderId="30" xfId="1" applyBorder="1" applyAlignment="1"/>
    <xf numFmtId="164" fontId="11" fillId="0" borderId="0" xfId="1" applyBorder="1"/>
    <xf numFmtId="2" fontId="3" fillId="0" borderId="30" xfId="0" applyNumberFormat="1" applyFont="1" applyBorder="1"/>
    <xf numFmtId="164" fontId="11" fillId="0" borderId="30" xfId="1" applyBorder="1" applyAlignment="1">
      <alignment horizontal="left"/>
    </xf>
    <xf numFmtId="164" fontId="3" fillId="0" borderId="30" xfId="1" applyFont="1" applyBorder="1" applyAlignment="1">
      <alignment horizontal="right"/>
    </xf>
    <xf numFmtId="164" fontId="3" fillId="0" borderId="30" xfId="1" applyFont="1" applyBorder="1" applyAlignment="1">
      <alignment horizontal="left"/>
    </xf>
    <xf numFmtId="164" fontId="3" fillId="0" borderId="0" xfId="1" applyFont="1" applyBorder="1"/>
    <xf numFmtId="2" fontId="3" fillId="0" borderId="30" xfId="1" applyNumberFormat="1" applyFont="1" applyBorder="1" applyAlignment="1">
      <alignment horizontal="right"/>
    </xf>
    <xf numFmtId="164" fontId="3" fillId="2" borderId="32" xfId="0" applyNumberFormat="1" applyFont="1" applyFill="1" applyBorder="1" applyAlignment="1">
      <alignment vertical="center" wrapText="1"/>
    </xf>
    <xf numFmtId="2" fontId="0" fillId="0" borderId="0" xfId="0" applyNumberFormat="1" applyAlignment="1">
      <alignment horizontal="right"/>
    </xf>
    <xf numFmtId="2" fontId="11" fillId="0" borderId="30" xfId="1" applyNumberFormat="1" applyBorder="1" applyAlignment="1">
      <alignment horizontal="right"/>
    </xf>
    <xf numFmtId="2" fontId="3" fillId="2" borderId="32" xfId="0" applyNumberFormat="1" applyFont="1" applyFill="1" applyBorder="1" applyAlignment="1">
      <alignment horizontal="right" vertical="center" wrapText="1"/>
    </xf>
    <xf numFmtId="2" fontId="11" fillId="0" borderId="0" xfId="1" applyNumberFormat="1" applyBorder="1"/>
    <xf numFmtId="0" fontId="3" fillId="3" borderId="0" xfId="0" applyFont="1" applyFill="1"/>
    <xf numFmtId="2" fontId="3" fillId="0" borderId="0" xfId="0" applyNumberFormat="1" applyFont="1" applyAlignment="1">
      <alignment horizontal="right"/>
    </xf>
    <xf numFmtId="2" fontId="3" fillId="0" borderId="0" xfId="1" applyNumberFormat="1" applyFont="1" applyBorder="1"/>
    <xf numFmtId="0" fontId="3" fillId="2" borderId="32" xfId="0" applyFont="1" applyFill="1" applyBorder="1" applyAlignment="1">
      <alignment horizontal="left" vertical="center" wrapText="1"/>
    </xf>
    <xf numFmtId="0" fontId="3" fillId="3" borderId="31" xfId="0" applyFont="1" applyFill="1" applyBorder="1"/>
    <xf numFmtId="164" fontId="3" fillId="0" borderId="30" xfId="0" applyNumberFormat="1" applyFont="1" applyBorder="1"/>
    <xf numFmtId="164" fontId="11" fillId="3" borderId="30" xfId="1" applyFill="1" applyBorder="1"/>
    <xf numFmtId="2" fontId="11" fillId="3" borderId="30" xfId="1" applyNumberFormat="1" applyFill="1" applyBorder="1"/>
    <xf numFmtId="43" fontId="3" fillId="2" borderId="32" xfId="0" applyNumberFormat="1" applyFont="1" applyFill="1" applyBorder="1" applyAlignment="1">
      <alignment horizontal="left" vertical="center" wrapText="1"/>
    </xf>
    <xf numFmtId="0" fontId="0" fillId="0" borderId="30" xfId="0" applyBorder="1" applyAlignment="1">
      <alignment horizontal="left" vertical="center" wrapText="1"/>
    </xf>
    <xf numFmtId="0" fontId="3" fillId="0" borderId="31" xfId="0" applyFont="1" applyBorder="1"/>
    <xf numFmtId="0" fontId="3" fillId="2" borderId="30" xfId="0" applyFont="1" applyFill="1" applyBorder="1" applyAlignment="1">
      <alignment horizontal="center" vertical="center" wrapText="1"/>
    </xf>
    <xf numFmtId="0" fontId="3" fillId="3" borderId="30" xfId="0" applyFont="1" applyFill="1" applyBorder="1" applyAlignment="1">
      <alignment horizontal="center"/>
    </xf>
    <xf numFmtId="0" fontId="3" fillId="3" borderId="30" xfId="0" applyFont="1" applyFill="1" applyBorder="1" applyAlignment="1">
      <alignment horizontal="left" wrapText="1"/>
    </xf>
    <xf numFmtId="0" fontId="3" fillId="3" borderId="0" xfId="0" applyFont="1" applyFill="1" applyAlignment="1">
      <alignment horizontal="center"/>
    </xf>
    <xf numFmtId="0" fontId="0" fillId="0" borderId="0" xfId="0" applyAlignment="1">
      <alignment wrapText="1"/>
    </xf>
    <xf numFmtId="0" fontId="0" fillId="0" borderId="30" xfId="0" applyBorder="1" applyAlignment="1">
      <alignment wrapText="1"/>
    </xf>
    <xf numFmtId="0" fontId="3" fillId="0" borderId="30" xfId="0" applyFont="1" applyBorder="1" applyAlignment="1">
      <alignment wrapText="1"/>
    </xf>
    <xf numFmtId="0" fontId="3" fillId="0" borderId="0" xfId="0" applyFont="1" applyAlignment="1">
      <alignment wrapText="1"/>
    </xf>
    <xf numFmtId="0" fontId="0" fillId="5" borderId="0" xfId="0" applyFill="1"/>
    <xf numFmtId="0" fontId="5" fillId="5" borderId="0" xfId="0" applyFont="1" applyFill="1" applyAlignment="1">
      <alignment horizontal="center"/>
    </xf>
    <xf numFmtId="0" fontId="7" fillId="4" borderId="0" xfId="0" applyFont="1" applyFill="1" applyAlignment="1">
      <alignment horizontal="center" wrapText="1"/>
    </xf>
    <xf numFmtId="4" fontId="7" fillId="4" borderId="0" xfId="0" applyNumberFormat="1" applyFont="1" applyFill="1" applyAlignment="1">
      <alignment horizontal="right"/>
    </xf>
    <xf numFmtId="2" fontId="7" fillId="4" borderId="0" xfId="0" applyNumberFormat="1" applyFont="1" applyFill="1" applyAlignment="1">
      <alignment horizontal="right"/>
    </xf>
    <xf numFmtId="0" fontId="6" fillId="5" borderId="0" xfId="0" applyFont="1" applyFill="1" applyAlignment="1">
      <alignment horizontal="center"/>
    </xf>
    <xf numFmtId="0" fontId="0" fillId="4" borderId="0" xfId="0" applyFill="1"/>
    <xf numFmtId="164" fontId="11" fillId="5" borderId="0" xfId="1" applyFill="1" applyBorder="1"/>
    <xf numFmtId="0" fontId="13" fillId="5" borderId="0" xfId="0" applyFont="1" applyFill="1" applyAlignment="1">
      <alignment horizontal="center"/>
    </xf>
    <xf numFmtId="0" fontId="13" fillId="5" borderId="0" xfId="0" applyFont="1" applyFill="1"/>
    <xf numFmtId="2" fontId="11" fillId="5" borderId="0" xfId="1" applyNumberFormat="1" applyFill="1"/>
    <xf numFmtId="0" fontId="6" fillId="5" borderId="0" xfId="0" applyFont="1" applyFill="1"/>
    <xf numFmtId="164" fontId="11" fillId="5" borderId="0" xfId="1" applyFill="1"/>
    <xf numFmtId="0" fontId="32" fillId="5" borderId="30" xfId="0" applyFont="1" applyFill="1" applyBorder="1" applyAlignment="1">
      <alignment horizontal="center" vertical="center" wrapText="1"/>
    </xf>
    <xf numFmtId="4" fontId="32" fillId="5" borderId="30" xfId="0" applyNumberFormat="1" applyFont="1" applyFill="1" applyBorder="1"/>
    <xf numFmtId="2" fontId="32" fillId="5" borderId="30" xfId="0" applyNumberFormat="1" applyFont="1" applyFill="1" applyBorder="1"/>
    <xf numFmtId="0" fontId="32" fillId="5" borderId="30" xfId="0" applyFont="1" applyFill="1" applyBorder="1" applyAlignment="1">
      <alignment horizontal="left"/>
    </xf>
    <xf numFmtId="0" fontId="6" fillId="3" borderId="30" xfId="0" applyFont="1" applyFill="1" applyBorder="1"/>
    <xf numFmtId="4" fontId="31" fillId="7" borderId="30" xfId="0" applyNumberFormat="1" applyFont="1" applyFill="1" applyBorder="1" applyAlignment="1">
      <alignment horizontal="center"/>
    </xf>
    <xf numFmtId="2" fontId="31" fillId="7" borderId="30" xfId="0" applyNumberFormat="1" applyFont="1" applyFill="1" applyBorder="1" applyAlignment="1">
      <alignment horizontal="center"/>
    </xf>
    <xf numFmtId="164" fontId="31" fillId="7" borderId="30" xfId="1" applyFont="1" applyFill="1" applyBorder="1" applyAlignment="1" applyProtection="1">
      <alignment horizontal="center"/>
    </xf>
    <xf numFmtId="0" fontId="32" fillId="0" borderId="30" xfId="0" applyFont="1" applyBorder="1"/>
    <xf numFmtId="0" fontId="32" fillId="0" borderId="30" xfId="0" applyFont="1" applyBorder="1" applyAlignment="1">
      <alignment horizontal="center"/>
    </xf>
    <xf numFmtId="0" fontId="32" fillId="0" borderId="30" xfId="0" applyFont="1" applyBorder="1" applyAlignment="1">
      <alignment wrapText="1"/>
    </xf>
    <xf numFmtId="0" fontId="32" fillId="0" borderId="30" xfId="0" applyFont="1" applyBorder="1" applyAlignment="1">
      <alignment horizontal="center" vertical="center" wrapText="1"/>
    </xf>
    <xf numFmtId="4" fontId="32" fillId="0" borderId="30" xfId="0" applyNumberFormat="1" applyFont="1" applyBorder="1"/>
    <xf numFmtId="2" fontId="32" fillId="0" borderId="30" xfId="0" applyNumberFormat="1" applyFont="1" applyBorder="1"/>
    <xf numFmtId="0" fontId="32" fillId="0" borderId="30" xfId="0" applyFont="1" applyBorder="1" applyAlignment="1">
      <alignment horizontal="left"/>
    </xf>
    <xf numFmtId="2" fontId="31" fillId="7" borderId="30" xfId="0" applyNumberFormat="1" applyFont="1" applyFill="1" applyBorder="1" applyAlignment="1">
      <alignment horizontal="right"/>
    </xf>
    <xf numFmtId="0" fontId="3" fillId="2" borderId="30" xfId="0" applyFont="1" applyFill="1" applyBorder="1" applyAlignment="1">
      <alignment horizontal="right" vertical="center" wrapText="1"/>
    </xf>
    <xf numFmtId="0" fontId="3" fillId="2" borderId="31" xfId="0" applyFont="1" applyFill="1" applyBorder="1" applyAlignment="1">
      <alignment horizontal="left" vertical="center"/>
    </xf>
    <xf numFmtId="0" fontId="3" fillId="2" borderId="31" xfId="0" applyFont="1" applyFill="1" applyBorder="1" applyAlignment="1">
      <alignment horizontal="center" vertical="center"/>
    </xf>
    <xf numFmtId="0" fontId="6" fillId="3" borderId="30" xfId="0" applyFont="1" applyFill="1" applyBorder="1" applyAlignment="1">
      <alignment horizontal="center"/>
    </xf>
    <xf numFmtId="0" fontId="0" fillId="3" borderId="31" xfId="0" applyFill="1" applyBorder="1" applyAlignment="1">
      <alignment vertical="center"/>
    </xf>
    <xf numFmtId="0" fontId="0" fillId="0" borderId="31" xfId="0" applyBorder="1" applyAlignment="1">
      <alignment vertical="center"/>
    </xf>
    <xf numFmtId="0" fontId="0" fillId="0" borderId="30" xfId="0" applyBorder="1" applyAlignment="1">
      <alignment vertical="center"/>
    </xf>
    <xf numFmtId="0" fontId="3" fillId="0" borderId="30" xfId="0" applyFont="1" applyBorder="1" applyAlignment="1">
      <alignment horizontal="right" vertical="center"/>
    </xf>
    <xf numFmtId="0" fontId="3" fillId="0" borderId="30" xfId="0" applyFont="1" applyBorder="1" applyAlignment="1">
      <alignment vertical="center"/>
    </xf>
    <xf numFmtId="0" fontId="0" fillId="3" borderId="30" xfId="0" applyFill="1" applyBorder="1" applyAlignment="1">
      <alignment vertical="center" wrapText="1"/>
    </xf>
    <xf numFmtId="0" fontId="3" fillId="3" borderId="30" xfId="0" applyFont="1" applyFill="1" applyBorder="1" applyAlignment="1">
      <alignment horizontal="left"/>
    </xf>
    <xf numFmtId="0" fontId="0" fillId="3" borderId="30" xfId="0" applyFill="1" applyBorder="1" applyAlignment="1">
      <alignment horizontal="left"/>
    </xf>
    <xf numFmtId="0" fontId="6" fillId="2" borderId="30" xfId="0" applyFont="1" applyFill="1" applyBorder="1" applyAlignment="1">
      <alignment vertical="center" wrapText="1"/>
    </xf>
    <xf numFmtId="2" fontId="3" fillId="2" borderId="30" xfId="1" applyNumberFormat="1" applyFont="1" applyFill="1" applyBorder="1" applyAlignment="1">
      <alignment horizontal="right" vertical="center"/>
    </xf>
    <xf numFmtId="166" fontId="0" fillId="0" borderId="30" xfId="0" applyNumberFormat="1" applyBorder="1"/>
    <xf numFmtId="166" fontId="3" fillId="0" borderId="30" xfId="0" applyNumberFormat="1" applyFont="1" applyBorder="1"/>
    <xf numFmtId="166" fontId="0" fillId="0" borderId="30" xfId="0" applyNumberFormat="1" applyBorder="1" applyAlignment="1">
      <alignment horizontal="right"/>
    </xf>
    <xf numFmtId="164" fontId="3" fillId="2" borderId="39" xfId="1" applyFont="1" applyFill="1" applyBorder="1" applyAlignment="1">
      <alignment horizontal="center" vertical="center"/>
    </xf>
    <xf numFmtId="164" fontId="3" fillId="2" borderId="38" xfId="1" applyFont="1" applyFill="1" applyBorder="1" applyAlignment="1">
      <alignment horizontal="center" vertical="center"/>
    </xf>
    <xf numFmtId="164" fontId="3" fillId="2" borderId="1" xfId="1" applyFont="1" applyFill="1" applyBorder="1" applyAlignment="1">
      <alignment horizontal="center" vertical="center"/>
    </xf>
    <xf numFmtId="0" fontId="9" fillId="5" borderId="0" xfId="0" applyFont="1" applyFill="1" applyAlignment="1">
      <alignment horizontal="center"/>
    </xf>
    <xf numFmtId="0" fontId="0" fillId="0" borderId="30" xfId="0" applyBorder="1" applyAlignment="1">
      <alignment horizontal="center" vertical="center" wrapText="1"/>
    </xf>
    <xf numFmtId="0" fontId="0" fillId="0" borderId="31" xfId="0" applyBorder="1" applyAlignment="1">
      <alignment horizontal="center" vertical="center"/>
    </xf>
    <xf numFmtId="0" fontId="9" fillId="5" borderId="0" xfId="0" applyFont="1" applyFill="1"/>
    <xf numFmtId="0" fontId="7" fillId="0" borderId="31" xfId="0" applyFont="1" applyBorder="1"/>
    <xf numFmtId="0" fontId="9" fillId="0" borderId="30" xfId="0" applyFont="1" applyBorder="1" applyAlignment="1">
      <alignment horizontal="center"/>
    </xf>
    <xf numFmtId="0" fontId="9" fillId="0" borderId="30" xfId="0" applyFont="1" applyBorder="1"/>
    <xf numFmtId="164" fontId="9" fillId="0" borderId="30" xfId="1" applyFont="1" applyBorder="1"/>
    <xf numFmtId="2" fontId="9" fillId="0" borderId="30" xfId="1" applyNumberFormat="1" applyFont="1" applyBorder="1" applyAlignment="1">
      <alignment horizontal="right"/>
    </xf>
    <xf numFmtId="0" fontId="9" fillId="0" borderId="31" xfId="0" applyFont="1" applyBorder="1" applyAlignment="1">
      <alignment vertical="center"/>
    </xf>
    <xf numFmtId="0" fontId="9" fillId="0" borderId="30" xfId="0" applyFont="1" applyBorder="1" applyAlignment="1">
      <alignment horizontal="center" vertical="center" wrapText="1"/>
    </xf>
    <xf numFmtId="2" fontId="9" fillId="0" borderId="30" xfId="1" applyNumberFormat="1" applyFont="1" applyBorder="1"/>
    <xf numFmtId="164" fontId="9" fillId="0" borderId="30" xfId="1" applyFont="1" applyBorder="1" applyAlignment="1"/>
    <xf numFmtId="164" fontId="9" fillId="0" borderId="30" xfId="1" applyFont="1" applyBorder="1" applyAlignment="1">
      <alignment horizontal="right"/>
    </xf>
    <xf numFmtId="0" fontId="7" fillId="3" borderId="31" xfId="0" applyFont="1" applyFill="1" applyBorder="1"/>
    <xf numFmtId="0" fontId="7" fillId="3" borderId="30" xfId="0" applyFont="1" applyFill="1" applyBorder="1" applyAlignment="1">
      <alignment horizontal="center"/>
    </xf>
    <xf numFmtId="0" fontId="7" fillId="0" borderId="30" xfId="0" applyFont="1" applyBorder="1" applyAlignment="1">
      <alignment horizontal="right" vertical="center"/>
    </xf>
    <xf numFmtId="0" fontId="7" fillId="0" borderId="30" xfId="0" applyFont="1" applyBorder="1"/>
    <xf numFmtId="164" fontId="7" fillId="0" borderId="30" xfId="0" applyNumberFormat="1" applyFont="1" applyBorder="1"/>
    <xf numFmtId="2" fontId="7" fillId="0" borderId="30" xfId="0" applyNumberFormat="1" applyFont="1" applyBorder="1"/>
    <xf numFmtId="0" fontId="7" fillId="0" borderId="30" xfId="0" applyFont="1" applyBorder="1" applyAlignment="1">
      <alignment vertical="center"/>
    </xf>
    <xf numFmtId="164" fontId="7" fillId="0" borderId="30" xfId="1" applyFont="1" applyBorder="1" applyAlignment="1">
      <alignment horizontal="left"/>
    </xf>
    <xf numFmtId="2" fontId="7" fillId="0" borderId="30" xfId="1" applyNumberFormat="1" applyFont="1" applyBorder="1" applyAlignment="1">
      <alignment horizontal="right"/>
    </xf>
    <xf numFmtId="164" fontId="7" fillId="0" borderId="30" xfId="1" applyFont="1" applyBorder="1"/>
    <xf numFmtId="0" fontId="9" fillId="3" borderId="31" xfId="0" applyFont="1" applyFill="1" applyBorder="1" applyAlignment="1">
      <alignment vertical="center"/>
    </xf>
    <xf numFmtId="0" fontId="9" fillId="3" borderId="30" xfId="0" applyFont="1" applyFill="1" applyBorder="1" applyAlignment="1">
      <alignment horizontal="center"/>
    </xf>
    <xf numFmtId="0" fontId="9" fillId="3" borderId="30" xfId="0" applyFont="1" applyFill="1" applyBorder="1" applyAlignment="1">
      <alignment vertical="center" wrapText="1"/>
    </xf>
    <xf numFmtId="164" fontId="9" fillId="3" borderId="30" xfId="1" applyFont="1" applyFill="1" applyBorder="1"/>
    <xf numFmtId="2" fontId="9" fillId="3" borderId="30" xfId="1" applyNumberFormat="1" applyFont="1" applyFill="1" applyBorder="1"/>
    <xf numFmtId="0" fontId="7" fillId="0" borderId="30" xfId="0" applyFont="1" applyBorder="1" applyAlignment="1">
      <alignment horizontal="right"/>
    </xf>
    <xf numFmtId="0" fontId="7" fillId="2" borderId="30" xfId="0" applyFont="1" applyFill="1" applyBorder="1" applyAlignment="1">
      <alignment vertical="center" wrapText="1"/>
    </xf>
    <xf numFmtId="0" fontId="7" fillId="2" borderId="30" xfId="0" applyFont="1" applyFill="1" applyBorder="1" applyAlignment="1">
      <alignment horizontal="center" vertical="center" wrapText="1"/>
    </xf>
    <xf numFmtId="0" fontId="7" fillId="2" borderId="30" xfId="0" applyFont="1" applyFill="1" applyBorder="1" applyAlignment="1">
      <alignment horizontal="right" vertical="center" wrapText="1"/>
    </xf>
    <xf numFmtId="0" fontId="7" fillId="2" borderId="30" xfId="0" applyFont="1" applyFill="1" applyBorder="1" applyAlignment="1">
      <alignment horizontal="left" vertical="center" wrapText="1"/>
    </xf>
    <xf numFmtId="43" fontId="7" fillId="2" borderId="32" xfId="0" applyNumberFormat="1" applyFont="1" applyFill="1" applyBorder="1" applyAlignment="1">
      <alignment horizontal="left" vertical="center" wrapText="1"/>
    </xf>
    <xf numFmtId="2" fontId="7" fillId="2" borderId="32" xfId="0" applyNumberFormat="1" applyFont="1" applyFill="1" applyBorder="1" applyAlignment="1">
      <alignment horizontal="right" vertical="center" wrapText="1"/>
    </xf>
    <xf numFmtId="0" fontId="14" fillId="0" borderId="0" xfId="0" applyFont="1"/>
    <xf numFmtId="0" fontId="14" fillId="0" borderId="0" xfId="0" applyFont="1" applyAlignment="1">
      <alignment horizontal="center"/>
    </xf>
    <xf numFmtId="164" fontId="14" fillId="0" borderId="0" xfId="1" applyFont="1"/>
    <xf numFmtId="2" fontId="14" fillId="0" borderId="0" xfId="1" applyNumberFormat="1" applyFont="1"/>
    <xf numFmtId="0" fontId="15" fillId="0" borderId="30" xfId="0" applyFont="1" applyBorder="1"/>
    <xf numFmtId="0" fontId="14" fillId="0" borderId="30" xfId="0" applyFont="1" applyBorder="1" applyAlignment="1">
      <alignment horizontal="center"/>
    </xf>
    <xf numFmtId="164" fontId="14" fillId="0" borderId="30" xfId="1" applyFont="1" applyBorder="1"/>
    <xf numFmtId="2" fontId="14" fillId="0" borderId="30" xfId="1" applyNumberFormat="1" applyFont="1" applyBorder="1"/>
    <xf numFmtId="0" fontId="14" fillId="0" borderId="30" xfId="0" applyFont="1" applyBorder="1"/>
    <xf numFmtId="164" fontId="14" fillId="0" borderId="30" xfId="1" applyFont="1" applyBorder="1" applyAlignment="1">
      <alignment horizontal="right"/>
    </xf>
    <xf numFmtId="0" fontId="14" fillId="0" borderId="30" xfId="0" applyFont="1" applyBorder="1" applyAlignment="1">
      <alignment horizontal="left"/>
    </xf>
    <xf numFmtId="164" fontId="15" fillId="0" borderId="30" xfId="1" applyFont="1" applyBorder="1"/>
    <xf numFmtId="0" fontId="15" fillId="0" borderId="30" xfId="0" applyFont="1" applyBorder="1" applyAlignment="1">
      <alignment horizontal="center"/>
    </xf>
    <xf numFmtId="0" fontId="15" fillId="0" borderId="30" xfId="0" applyFont="1" applyBorder="1" applyAlignment="1">
      <alignment horizontal="left"/>
    </xf>
    <xf numFmtId="0" fontId="15" fillId="3" borderId="30" xfId="0" applyFont="1" applyFill="1" applyBorder="1" applyAlignment="1">
      <alignment horizontal="left" wrapText="1"/>
    </xf>
    <xf numFmtId="0" fontId="15" fillId="2" borderId="30" xfId="0" applyFont="1" applyFill="1" applyBorder="1" applyAlignment="1">
      <alignment vertical="center" wrapText="1"/>
    </xf>
    <xf numFmtId="0" fontId="15" fillId="2" borderId="30" xfId="0" applyFont="1" applyFill="1" applyBorder="1" applyAlignment="1">
      <alignment horizontal="center" vertical="center" wrapText="1"/>
    </xf>
    <xf numFmtId="0" fontId="14" fillId="0" borderId="0" xfId="0" applyFont="1" applyAlignment="1">
      <alignment wrapText="1"/>
    </xf>
    <xf numFmtId="2" fontId="14" fillId="0" borderId="0" xfId="0" applyNumberFormat="1" applyFont="1" applyAlignment="1">
      <alignment horizontal="right"/>
    </xf>
    <xf numFmtId="0" fontId="14" fillId="0" borderId="30" xfId="0" applyFont="1" applyBorder="1" applyAlignment="1">
      <alignment wrapText="1"/>
    </xf>
    <xf numFmtId="2" fontId="14" fillId="0" borderId="30" xfId="1" applyNumberFormat="1" applyFont="1" applyBorder="1" applyAlignment="1">
      <alignment horizontal="right"/>
    </xf>
    <xf numFmtId="166" fontId="14" fillId="0" borderId="30" xfId="0" applyNumberFormat="1" applyFont="1" applyBorder="1"/>
    <xf numFmtId="164" fontId="14" fillId="0" borderId="30" xfId="1" applyFont="1" applyBorder="1" applyAlignment="1"/>
    <xf numFmtId="0" fontId="15" fillId="3" borderId="30" xfId="0" applyFont="1" applyFill="1" applyBorder="1" applyAlignment="1">
      <alignment horizontal="left"/>
    </xf>
    <xf numFmtId="0" fontId="15" fillId="3" borderId="30" xfId="0" applyFont="1" applyFill="1" applyBorder="1" applyAlignment="1">
      <alignment horizontal="center"/>
    </xf>
    <xf numFmtId="0" fontId="15" fillId="0" borderId="30" xfId="0" applyFont="1" applyBorder="1" applyAlignment="1">
      <alignment wrapText="1"/>
    </xf>
    <xf numFmtId="166" fontId="15" fillId="0" borderId="30" xfId="0" applyNumberFormat="1" applyFont="1" applyBorder="1"/>
    <xf numFmtId="164" fontId="15" fillId="0" borderId="30" xfId="1" applyFont="1" applyBorder="1" applyAlignment="1">
      <alignment horizontal="left"/>
    </xf>
    <xf numFmtId="2" fontId="15" fillId="0" borderId="30" xfId="1" applyNumberFormat="1" applyFont="1" applyBorder="1" applyAlignment="1">
      <alignment horizontal="right"/>
    </xf>
    <xf numFmtId="0" fontId="14" fillId="3" borderId="30" xfId="0" applyFont="1" applyFill="1" applyBorder="1" applyAlignment="1">
      <alignment horizontal="left"/>
    </xf>
    <xf numFmtId="0" fontId="14" fillId="3" borderId="30" xfId="0" applyFont="1" applyFill="1" applyBorder="1" applyAlignment="1">
      <alignment horizontal="center"/>
    </xf>
    <xf numFmtId="164" fontId="14" fillId="0" borderId="30" xfId="1" applyFont="1" applyBorder="1" applyAlignment="1">
      <alignment horizontal="left"/>
    </xf>
    <xf numFmtId="164" fontId="15" fillId="0" borderId="30" xfId="1" applyFont="1" applyBorder="1" applyAlignment="1">
      <alignment horizontal="right"/>
    </xf>
    <xf numFmtId="166" fontId="14" fillId="0" borderId="30" xfId="0" applyNumberFormat="1" applyFont="1" applyBorder="1" applyAlignment="1">
      <alignment horizontal="right"/>
    </xf>
    <xf numFmtId="0" fontId="15" fillId="2" borderId="32" xfId="0" applyFont="1" applyFill="1" applyBorder="1" applyAlignment="1">
      <alignment horizontal="left" vertical="center" wrapText="1"/>
    </xf>
    <xf numFmtId="164" fontId="15" fillId="2" borderId="32" xfId="0" applyNumberFormat="1" applyFont="1" applyFill="1" applyBorder="1" applyAlignment="1">
      <alignment vertical="center" wrapText="1"/>
    </xf>
    <xf numFmtId="2" fontId="15" fillId="2" borderId="32" xfId="0" applyNumberFormat="1" applyFont="1" applyFill="1" applyBorder="1" applyAlignment="1">
      <alignment horizontal="right" vertical="center" wrapText="1"/>
    </xf>
    <xf numFmtId="0" fontId="18" fillId="0" borderId="0" xfId="0" applyFont="1" applyAlignment="1">
      <alignment horizontal="center"/>
    </xf>
    <xf numFmtId="0" fontId="18" fillId="0" borderId="0" xfId="0" applyFont="1"/>
    <xf numFmtId="0" fontId="17" fillId="0" borderId="0" xfId="0" applyFont="1" applyAlignment="1">
      <alignment horizontal="center"/>
    </xf>
    <xf numFmtId="164" fontId="15" fillId="2" borderId="30" xfId="1" applyFont="1" applyFill="1" applyBorder="1" applyAlignment="1">
      <alignment horizontal="center" vertical="center"/>
    </xf>
    <xf numFmtId="164" fontId="9" fillId="0" borderId="0" xfId="1" applyFont="1"/>
    <xf numFmtId="2" fontId="9" fillId="0" borderId="0" xfId="1" applyNumberFormat="1" applyFont="1"/>
    <xf numFmtId="0" fontId="7" fillId="0" borderId="0" xfId="0" applyFont="1" applyAlignment="1">
      <alignment horizontal="center" vertical="center" wrapText="1"/>
    </xf>
    <xf numFmtId="164" fontId="9" fillId="0" borderId="0" xfId="1" applyFont="1" applyFill="1" applyBorder="1" applyAlignment="1">
      <alignment horizontal="center" vertical="center"/>
    </xf>
    <xf numFmtId="2" fontId="9" fillId="0" borderId="0" xfId="1" applyNumberFormat="1" applyFont="1" applyFill="1" applyBorder="1" applyAlignment="1">
      <alignment horizontal="center" vertical="center"/>
    </xf>
    <xf numFmtId="164" fontId="27" fillId="2" borderId="30" xfId="1" applyFont="1" applyFill="1" applyBorder="1" applyAlignment="1">
      <alignment horizontal="center" vertical="center"/>
    </xf>
    <xf numFmtId="164" fontId="19" fillId="2" borderId="40" xfId="1" applyFont="1" applyFill="1" applyBorder="1" applyAlignment="1">
      <alignment horizontal="center" vertical="center"/>
    </xf>
    <xf numFmtId="164" fontId="19" fillId="2" borderId="41" xfId="1" applyFont="1" applyFill="1" applyBorder="1" applyAlignment="1">
      <alignment horizontal="center" vertical="center"/>
    </xf>
    <xf numFmtId="0" fontId="19" fillId="0" borderId="30" xfId="0" applyFont="1" applyBorder="1"/>
    <xf numFmtId="0" fontId="20" fillId="0" borderId="30" xfId="0" applyFont="1" applyBorder="1" applyAlignment="1">
      <alignment horizontal="center"/>
    </xf>
    <xf numFmtId="0" fontId="19" fillId="0" borderId="42" xfId="0" applyFont="1" applyBorder="1"/>
    <xf numFmtId="164" fontId="20" fillId="0" borderId="42" xfId="1" applyFont="1" applyBorder="1"/>
    <xf numFmtId="2" fontId="20" fillId="0" borderId="30" xfId="1" applyNumberFormat="1" applyFont="1" applyBorder="1"/>
    <xf numFmtId="164" fontId="20" fillId="0" borderId="30" xfId="1" applyFont="1" applyBorder="1"/>
    <xf numFmtId="0" fontId="20" fillId="0" borderId="30" xfId="0" applyFont="1" applyBorder="1"/>
    <xf numFmtId="164" fontId="20" fillId="0" borderId="30" xfId="1" applyFont="1" applyBorder="1" applyAlignment="1">
      <alignment horizontal="right"/>
    </xf>
    <xf numFmtId="0" fontId="20" fillId="3" borderId="30" xfId="0" applyFont="1" applyFill="1" applyBorder="1"/>
    <xf numFmtId="0" fontId="33" fillId="0" borderId="30" xfId="0" applyFont="1" applyBorder="1" applyAlignment="1">
      <alignment horizontal="left"/>
    </xf>
    <xf numFmtId="0" fontId="20" fillId="0" borderId="30" xfId="0" applyFont="1" applyBorder="1" applyAlignment="1">
      <alignment horizontal="left"/>
    </xf>
    <xf numFmtId="0" fontId="19" fillId="3" borderId="30" xfId="0" applyFont="1" applyFill="1" applyBorder="1"/>
    <xf numFmtId="0" fontId="19" fillId="0" borderId="30" xfId="0" applyFont="1" applyBorder="1" applyAlignment="1">
      <alignment horizontal="right"/>
    </xf>
    <xf numFmtId="164" fontId="19" fillId="0" borderId="30" xfId="1" applyFont="1" applyBorder="1"/>
    <xf numFmtId="2" fontId="19" fillId="0" borderId="30" xfId="1" applyNumberFormat="1" applyFont="1" applyBorder="1"/>
    <xf numFmtId="0" fontId="19" fillId="0" borderId="30" xfId="0" applyFont="1" applyBorder="1" applyAlignment="1">
      <alignment horizontal="center"/>
    </xf>
    <xf numFmtId="0" fontId="19" fillId="0" borderId="30" xfId="0" applyFont="1" applyBorder="1" applyAlignment="1">
      <alignment horizontal="left"/>
    </xf>
    <xf numFmtId="0" fontId="20" fillId="0" borderId="0" xfId="0" applyFont="1"/>
    <xf numFmtId="164" fontId="20" fillId="0" borderId="30" xfId="1" applyFont="1" applyFill="1" applyBorder="1"/>
    <xf numFmtId="0" fontId="19" fillId="3" borderId="30" xfId="0" applyFont="1" applyFill="1" applyBorder="1" applyAlignment="1">
      <alignment horizontal="left" wrapText="1"/>
    </xf>
    <xf numFmtId="0" fontId="20" fillId="3" borderId="30" xfId="0" applyFont="1" applyFill="1" applyBorder="1" applyAlignment="1">
      <alignment horizontal="left" vertical="top" wrapText="1"/>
    </xf>
    <xf numFmtId="164" fontId="20" fillId="0" borderId="33" xfId="1" applyFont="1" applyBorder="1"/>
    <xf numFmtId="0" fontId="19" fillId="2" borderId="30" xfId="0" applyFont="1" applyFill="1" applyBorder="1" applyAlignment="1">
      <alignment vertical="center" wrapText="1"/>
    </xf>
    <xf numFmtId="0" fontId="19" fillId="2" borderId="30" xfId="0" applyFont="1" applyFill="1" applyBorder="1" applyAlignment="1">
      <alignment horizontal="center" vertical="center" wrapText="1"/>
    </xf>
    <xf numFmtId="0" fontId="19" fillId="2" borderId="30" xfId="0" applyFont="1" applyFill="1" applyBorder="1" applyAlignment="1">
      <alignment horizontal="right" vertical="center" wrapText="1"/>
    </xf>
    <xf numFmtId="0" fontId="19" fillId="2" borderId="32" xfId="0" applyFont="1" applyFill="1" applyBorder="1" applyAlignment="1">
      <alignment vertical="center" wrapText="1"/>
    </xf>
    <xf numFmtId="164" fontId="19" fillId="2" borderId="30" xfId="1" applyFont="1" applyFill="1" applyBorder="1" applyAlignment="1">
      <alignment horizontal="center" vertical="center"/>
    </xf>
    <xf numFmtId="2" fontId="19" fillId="2" borderId="30" xfId="1" applyNumberFormat="1" applyFont="1" applyFill="1" applyBorder="1" applyAlignment="1">
      <alignment horizontal="right" vertical="center"/>
    </xf>
    <xf numFmtId="164" fontId="28" fillId="2" borderId="30" xfId="1" applyFont="1" applyFill="1" applyBorder="1" applyAlignment="1">
      <alignment horizontal="center" vertical="center"/>
    </xf>
    <xf numFmtId="0" fontId="28" fillId="0" borderId="31" xfId="0" applyFont="1" applyBorder="1"/>
    <xf numFmtId="0" fontId="29" fillId="0" borderId="30" xfId="0" applyFont="1" applyBorder="1" applyAlignment="1">
      <alignment horizontal="center"/>
    </xf>
    <xf numFmtId="0" fontId="29" fillId="0" borderId="30" xfId="0" applyFont="1" applyBorder="1"/>
    <xf numFmtId="164" fontId="29" fillId="0" borderId="30" xfId="1" applyFont="1" applyBorder="1"/>
    <xf numFmtId="2" fontId="29" fillId="0" borderId="30" xfId="1" applyNumberFormat="1" applyFont="1" applyBorder="1" applyAlignment="1">
      <alignment horizontal="right"/>
    </xf>
    <xf numFmtId="0" fontId="29" fillId="0" borderId="31" xfId="0" applyFont="1" applyBorder="1" applyAlignment="1">
      <alignment vertical="center"/>
    </xf>
    <xf numFmtId="0" fontId="29" fillId="0" borderId="30" xfId="0" applyFont="1" applyBorder="1" applyAlignment="1">
      <alignment horizontal="center" vertical="center" wrapText="1"/>
    </xf>
    <xf numFmtId="2" fontId="29" fillId="0" borderId="30" xfId="1" applyNumberFormat="1" applyFont="1" applyBorder="1"/>
    <xf numFmtId="164" fontId="29" fillId="0" borderId="30" xfId="1" applyFont="1" applyBorder="1" applyAlignment="1"/>
    <xf numFmtId="164" fontId="29" fillId="0" borderId="30" xfId="1" applyFont="1" applyBorder="1" applyAlignment="1">
      <alignment horizontal="right"/>
    </xf>
    <xf numFmtId="0" fontId="28" fillId="3" borderId="31" xfId="0" applyFont="1" applyFill="1" applyBorder="1"/>
    <xf numFmtId="0" fontId="28" fillId="3" borderId="30" xfId="0" applyFont="1" applyFill="1" applyBorder="1" applyAlignment="1">
      <alignment horizontal="center"/>
    </xf>
    <xf numFmtId="0" fontId="28" fillId="0" borderId="30" xfId="0" applyFont="1" applyBorder="1" applyAlignment="1">
      <alignment horizontal="right" vertical="center"/>
    </xf>
    <xf numFmtId="0" fontId="28" fillId="0" borderId="30" xfId="0" applyFont="1" applyBorder="1"/>
    <xf numFmtId="164" fontId="28" fillId="0" borderId="30" xfId="0" applyNumberFormat="1" applyFont="1" applyBorder="1"/>
    <xf numFmtId="2" fontId="28" fillId="0" borderId="30" xfId="0" applyNumberFormat="1" applyFont="1" applyBorder="1"/>
    <xf numFmtId="0" fontId="28" fillId="0" borderId="30" xfId="0" applyFont="1" applyBorder="1" applyAlignment="1">
      <alignment vertical="center"/>
    </xf>
    <xf numFmtId="164" fontId="28" fillId="0" borderId="30" xfId="1" applyFont="1" applyBorder="1" applyAlignment="1">
      <alignment horizontal="left"/>
    </xf>
    <xf numFmtId="2" fontId="28" fillId="0" borderId="30" xfId="1" applyNumberFormat="1" applyFont="1" applyBorder="1" applyAlignment="1">
      <alignment horizontal="right"/>
    </xf>
    <xf numFmtId="164" fontId="28" fillId="0" borderId="30" xfId="1" applyFont="1" applyBorder="1"/>
    <xf numFmtId="0" fontId="29" fillId="3" borderId="31" xfId="0" applyFont="1" applyFill="1" applyBorder="1" applyAlignment="1">
      <alignment vertical="center"/>
    </xf>
    <xf numFmtId="0" fontId="29" fillId="3" borderId="30" xfId="0" applyFont="1" applyFill="1" applyBorder="1" applyAlignment="1">
      <alignment horizontal="center"/>
    </xf>
    <xf numFmtId="0" fontId="29" fillId="3" borderId="30" xfId="0" applyFont="1" applyFill="1" applyBorder="1" applyAlignment="1">
      <alignment vertical="center" wrapText="1"/>
    </xf>
    <xf numFmtId="164" fontId="29" fillId="3" borderId="30" xfId="1" applyFont="1" applyFill="1" applyBorder="1"/>
    <xf numFmtId="2" fontId="29" fillId="3" borderId="30" xfId="1" applyNumberFormat="1" applyFont="1" applyFill="1" applyBorder="1"/>
    <xf numFmtId="0" fontId="28" fillId="0" borderId="30" xfId="0" applyFont="1" applyBorder="1" applyAlignment="1">
      <alignment horizontal="right"/>
    </xf>
    <xf numFmtId="0" fontId="28" fillId="2" borderId="30" xfId="0" applyFont="1" applyFill="1" applyBorder="1" applyAlignment="1">
      <alignment vertical="center" wrapText="1"/>
    </xf>
    <xf numFmtId="0" fontId="28" fillId="2" borderId="30" xfId="0" applyFont="1" applyFill="1" applyBorder="1" applyAlignment="1">
      <alignment horizontal="center" vertical="center" wrapText="1"/>
    </xf>
    <xf numFmtId="0" fontId="28" fillId="2" borderId="30" xfId="0" applyFont="1" applyFill="1" applyBorder="1" applyAlignment="1">
      <alignment horizontal="left" vertical="center" wrapText="1"/>
    </xf>
    <xf numFmtId="164" fontId="31" fillId="2" borderId="40" xfId="1" applyFont="1" applyFill="1" applyBorder="1" applyAlignment="1">
      <alignment horizontal="center" vertical="center"/>
    </xf>
    <xf numFmtId="164" fontId="31" fillId="2" borderId="41" xfId="1" applyFont="1" applyFill="1" applyBorder="1" applyAlignment="1">
      <alignment horizontal="center" vertical="center"/>
    </xf>
    <xf numFmtId="0" fontId="31" fillId="0" borderId="30" xfId="0" applyFont="1" applyBorder="1"/>
    <xf numFmtId="0" fontId="31" fillId="0" borderId="42" xfId="0" applyFont="1" applyBorder="1"/>
    <xf numFmtId="164" fontId="32" fillId="0" borderId="42" xfId="1" applyFont="1" applyBorder="1"/>
    <xf numFmtId="2" fontId="32" fillId="0" borderId="30" xfId="1" applyNumberFormat="1" applyFont="1" applyBorder="1"/>
    <xf numFmtId="164" fontId="32" fillId="0" borderId="30" xfId="1" applyFont="1" applyBorder="1"/>
    <xf numFmtId="164" fontId="32" fillId="0" borderId="30" xfId="1" applyFont="1" applyBorder="1" applyAlignment="1">
      <alignment horizontal="right"/>
    </xf>
    <xf numFmtId="0" fontId="32" fillId="3" borderId="30" xfId="0" applyFont="1" applyFill="1" applyBorder="1"/>
    <xf numFmtId="0" fontId="34" fillId="0" borderId="30" xfId="0" applyFont="1" applyBorder="1" applyAlignment="1">
      <alignment horizontal="left"/>
    </xf>
    <xf numFmtId="0" fontId="31" fillId="3" borderId="30" xfId="0" applyFont="1" applyFill="1" applyBorder="1"/>
    <xf numFmtId="0" fontId="31" fillId="0" borderId="30" xfId="0" applyFont="1" applyBorder="1" applyAlignment="1">
      <alignment horizontal="right"/>
    </xf>
    <xf numFmtId="164" fontId="31" fillId="0" borderId="30" xfId="1" applyFont="1" applyBorder="1"/>
    <xf numFmtId="2" fontId="31" fillId="0" borderId="30" xfId="1" applyNumberFormat="1" applyFont="1" applyBorder="1"/>
    <xf numFmtId="0" fontId="31" fillId="0" borderId="30" xfId="0" applyFont="1" applyBorder="1" applyAlignment="1">
      <alignment horizontal="center"/>
    </xf>
    <xf numFmtId="0" fontId="31" fillId="0" borderId="30" xfId="0" applyFont="1" applyBorder="1" applyAlignment="1">
      <alignment horizontal="left"/>
    </xf>
    <xf numFmtId="0" fontId="32" fillId="0" borderId="0" xfId="0" applyFont="1"/>
    <xf numFmtId="164" fontId="32" fillId="0" borderId="30" xfId="1" applyFont="1" applyFill="1" applyBorder="1"/>
    <xf numFmtId="0" fontId="31" fillId="3" borderId="30" xfId="0" applyFont="1" applyFill="1" applyBorder="1" applyAlignment="1">
      <alignment horizontal="left" wrapText="1"/>
    </xf>
    <xf numFmtId="0" fontId="32" fillId="3" borderId="30" xfId="0" applyFont="1" applyFill="1" applyBorder="1" applyAlignment="1">
      <alignment horizontal="left" vertical="top" wrapText="1"/>
    </xf>
    <xf numFmtId="164" fontId="32" fillId="0" borderId="33" xfId="1" applyFont="1" applyBorder="1"/>
    <xf numFmtId="0" fontId="31" fillId="2" borderId="30" xfId="0" applyFont="1" applyFill="1" applyBorder="1" applyAlignment="1">
      <alignment vertical="center" wrapText="1"/>
    </xf>
    <xf numFmtId="0" fontId="31" fillId="2" borderId="30" xfId="0" applyFont="1" applyFill="1" applyBorder="1" applyAlignment="1">
      <alignment horizontal="center" vertical="center" wrapText="1"/>
    </xf>
    <xf numFmtId="0" fontId="31" fillId="2" borderId="30" xfId="0" applyFont="1" applyFill="1" applyBorder="1" applyAlignment="1">
      <alignment horizontal="right" vertical="center" wrapText="1"/>
    </xf>
    <xf numFmtId="0" fontId="31" fillId="2" borderId="32" xfId="0" applyFont="1" applyFill="1" applyBorder="1" applyAlignment="1">
      <alignment vertical="center" wrapText="1"/>
    </xf>
    <xf numFmtId="164" fontId="31" fillId="2" borderId="30" xfId="1" applyFont="1" applyFill="1" applyBorder="1" applyAlignment="1">
      <alignment horizontal="center" vertical="center"/>
    </xf>
    <xf numFmtId="2" fontId="31" fillId="2" borderId="30" xfId="1" applyNumberFormat="1" applyFont="1" applyFill="1" applyBorder="1" applyAlignment="1">
      <alignment horizontal="right" vertical="center"/>
    </xf>
    <xf numFmtId="0" fontId="29" fillId="0" borderId="0" xfId="0" applyFont="1"/>
    <xf numFmtId="0" fontId="28" fillId="0" borderId="0" xfId="0" applyFont="1" applyAlignment="1">
      <alignment horizontal="center" vertical="center" wrapText="1"/>
    </xf>
    <xf numFmtId="164" fontId="29" fillId="0" borderId="0" xfId="1" applyFont="1" applyFill="1" applyBorder="1" applyAlignment="1">
      <alignment horizontal="center" vertical="center"/>
    </xf>
    <xf numFmtId="2" fontId="29" fillId="0" borderId="0" xfId="1" applyNumberFormat="1" applyFont="1" applyFill="1" applyBorder="1" applyAlignment="1">
      <alignment horizontal="center" vertical="center"/>
    </xf>
    <xf numFmtId="0" fontId="31" fillId="0" borderId="0" xfId="0" applyFont="1" applyAlignment="1">
      <alignment horizontal="center"/>
    </xf>
    <xf numFmtId="0" fontId="32" fillId="0" borderId="0" xfId="0" applyFont="1" applyAlignment="1">
      <alignment horizontal="center"/>
    </xf>
    <xf numFmtId="164" fontId="29" fillId="0" borderId="0" xfId="1" applyFont="1"/>
    <xf numFmtId="2" fontId="32" fillId="0" borderId="0" xfId="1" applyNumberFormat="1" applyFont="1"/>
    <xf numFmtId="164" fontId="32" fillId="0" borderId="0" xfId="1" applyFont="1"/>
    <xf numFmtId="2" fontId="32" fillId="0" borderId="30" xfId="1" applyNumberFormat="1" applyFont="1" applyBorder="1" applyAlignment="1">
      <alignment horizontal="right"/>
    </xf>
    <xf numFmtId="166" fontId="32" fillId="0" borderId="30" xfId="0" applyNumberFormat="1" applyFont="1" applyBorder="1"/>
    <xf numFmtId="164" fontId="32" fillId="0" borderId="30" xfId="1" applyFont="1" applyBorder="1" applyAlignment="1"/>
    <xf numFmtId="0" fontId="31" fillId="3" borderId="30" xfId="0" applyFont="1" applyFill="1" applyBorder="1" applyAlignment="1">
      <alignment horizontal="left"/>
    </xf>
    <xf numFmtId="0" fontId="31" fillId="3" borderId="30" xfId="0" applyFont="1" applyFill="1" applyBorder="1" applyAlignment="1">
      <alignment horizontal="center"/>
    </xf>
    <xf numFmtId="0" fontId="31" fillId="0" borderId="30" xfId="0" applyFont="1" applyBorder="1" applyAlignment="1">
      <alignment wrapText="1"/>
    </xf>
    <xf numFmtId="166" fontId="31" fillId="0" borderId="30" xfId="0" applyNumberFormat="1" applyFont="1" applyBorder="1"/>
    <xf numFmtId="164" fontId="31" fillId="0" borderId="30" xfId="1" applyFont="1" applyBorder="1" applyAlignment="1">
      <alignment horizontal="left"/>
    </xf>
    <xf numFmtId="2" fontId="31" fillId="0" borderId="30" xfId="1" applyNumberFormat="1" applyFont="1" applyBorder="1" applyAlignment="1">
      <alignment horizontal="right"/>
    </xf>
    <xf numFmtId="0" fontId="32" fillId="3" borderId="30" xfId="0" applyFont="1" applyFill="1" applyBorder="1" applyAlignment="1">
      <alignment horizontal="left"/>
    </xf>
    <xf numFmtId="0" fontId="32" fillId="3" borderId="30" xfId="0" applyFont="1" applyFill="1" applyBorder="1" applyAlignment="1">
      <alignment horizontal="center"/>
    </xf>
    <xf numFmtId="164" fontId="32" fillId="0" borderId="30" xfId="1" applyFont="1" applyBorder="1" applyAlignment="1">
      <alignment horizontal="left"/>
    </xf>
    <xf numFmtId="164" fontId="31" fillId="0" borderId="30" xfId="1" applyFont="1" applyBorder="1" applyAlignment="1">
      <alignment horizontal="right"/>
    </xf>
    <xf numFmtId="166" fontId="32" fillId="0" borderId="30" xfId="0" applyNumberFormat="1" applyFont="1" applyBorder="1" applyAlignment="1">
      <alignment horizontal="right"/>
    </xf>
    <xf numFmtId="0" fontId="31" fillId="2" borderId="32" xfId="0" applyFont="1" applyFill="1" applyBorder="1" applyAlignment="1">
      <alignment horizontal="left" vertical="center" wrapText="1"/>
    </xf>
    <xf numFmtId="164" fontId="31" fillId="2" borderId="32" xfId="0" applyNumberFormat="1" applyFont="1" applyFill="1" applyBorder="1" applyAlignment="1">
      <alignment vertical="center" wrapText="1"/>
    </xf>
    <xf numFmtId="2" fontId="31" fillId="2" borderId="32" xfId="0" applyNumberFormat="1" applyFont="1" applyFill="1" applyBorder="1" applyAlignment="1">
      <alignment horizontal="right" vertical="center" wrapText="1"/>
    </xf>
    <xf numFmtId="0" fontId="32" fillId="3" borderId="0" xfId="0" applyFont="1" applyFill="1"/>
    <xf numFmtId="0" fontId="32" fillId="3" borderId="0" xfId="0" applyFont="1" applyFill="1" applyAlignment="1">
      <alignment horizontal="center"/>
    </xf>
    <xf numFmtId="0" fontId="32" fillId="0" borderId="0" xfId="0" applyFont="1" applyAlignment="1">
      <alignment wrapText="1"/>
    </xf>
    <xf numFmtId="0" fontId="32" fillId="0" borderId="0" xfId="0" applyFont="1" applyAlignment="1">
      <alignment horizontal="left"/>
    </xf>
    <xf numFmtId="2" fontId="32" fillId="0" borderId="0" xfId="0" applyNumberFormat="1" applyFont="1" applyAlignment="1">
      <alignment horizontal="right"/>
    </xf>
    <xf numFmtId="164" fontId="32" fillId="0" borderId="0" xfId="1" applyFont="1" applyBorder="1"/>
    <xf numFmtId="2" fontId="32" fillId="0" borderId="0" xfId="1" applyNumberFormat="1" applyFont="1" applyBorder="1"/>
    <xf numFmtId="0" fontId="31" fillId="3" borderId="0" xfId="0" applyFont="1" applyFill="1"/>
    <xf numFmtId="0" fontId="31" fillId="3" borderId="0" xfId="0" applyFont="1" applyFill="1" applyAlignment="1">
      <alignment horizontal="center"/>
    </xf>
    <xf numFmtId="0" fontId="31" fillId="0" borderId="0" xfId="0" applyFont="1" applyAlignment="1">
      <alignment wrapText="1"/>
    </xf>
    <xf numFmtId="0" fontId="31" fillId="0" borderId="0" xfId="0" applyFont="1"/>
    <xf numFmtId="0" fontId="31" fillId="0" borderId="0" xfId="0" applyFont="1" applyAlignment="1">
      <alignment horizontal="left"/>
    </xf>
    <xf numFmtId="2" fontId="31" fillId="0" borderId="0" xfId="0" applyNumberFormat="1" applyFont="1" applyAlignment="1">
      <alignment horizontal="right"/>
    </xf>
    <xf numFmtId="164" fontId="31" fillId="0" borderId="0" xfId="1" applyFont="1" applyBorder="1"/>
    <xf numFmtId="2" fontId="31" fillId="0" borderId="0" xfId="1" applyNumberFormat="1" applyFont="1" applyBorder="1"/>
    <xf numFmtId="0" fontId="35" fillId="0" borderId="0" xfId="0" applyFont="1" applyAlignment="1">
      <alignment horizontal="center"/>
    </xf>
    <xf numFmtId="0" fontId="35" fillId="0" borderId="0" xfId="0" applyFont="1"/>
    <xf numFmtId="0" fontId="36" fillId="0" borderId="0" xfId="0" applyFont="1" applyAlignment="1">
      <alignment horizontal="center"/>
    </xf>
    <xf numFmtId="164" fontId="31" fillId="0" borderId="30" xfId="1" applyFont="1" applyBorder="1" applyAlignment="1"/>
    <xf numFmtId="0" fontId="31" fillId="0" borderId="31" xfId="0" applyFont="1" applyBorder="1"/>
    <xf numFmtId="0" fontId="31" fillId="3" borderId="31" xfId="0" applyFont="1" applyFill="1" applyBorder="1"/>
    <xf numFmtId="164" fontId="31" fillId="0" borderId="30" xfId="0" applyNumberFormat="1" applyFont="1" applyBorder="1"/>
    <xf numFmtId="2" fontId="31" fillId="0" borderId="30" xfId="0" applyNumberFormat="1" applyFont="1" applyBorder="1"/>
    <xf numFmtId="0" fontId="31" fillId="2" borderId="30" xfId="0" applyFont="1" applyFill="1" applyBorder="1" applyAlignment="1">
      <alignment horizontal="left" vertical="center" wrapText="1"/>
    </xf>
    <xf numFmtId="43" fontId="31" fillId="2" borderId="32" xfId="0" applyNumberFormat="1" applyFont="1" applyFill="1" applyBorder="1" applyAlignment="1">
      <alignment horizontal="left" vertical="center" wrapText="1"/>
    </xf>
    <xf numFmtId="0" fontId="32" fillId="0" borderId="31" xfId="0" applyFont="1" applyBorder="1"/>
    <xf numFmtId="0" fontId="32" fillId="0" borderId="31" xfId="0" applyFont="1" applyBorder="1" applyAlignment="1">
      <alignment horizontal="center" vertical="center"/>
    </xf>
    <xf numFmtId="0" fontId="0" fillId="5" borderId="0" xfId="0" applyFill="1" applyAlignment="1">
      <alignment horizontal="center"/>
    </xf>
    <xf numFmtId="0" fontId="3" fillId="4" borderId="0" xfId="0" applyFont="1" applyFill="1" applyAlignment="1">
      <alignment horizontal="center" wrapText="1"/>
    </xf>
    <xf numFmtId="4" fontId="3" fillId="4" borderId="0" xfId="0" applyNumberFormat="1" applyFont="1" applyFill="1" applyAlignment="1">
      <alignment horizontal="right"/>
    </xf>
    <xf numFmtId="2" fontId="3" fillId="4" borderId="0" xfId="0" applyNumberFormat="1" applyFont="1" applyFill="1" applyAlignment="1">
      <alignment horizontal="right"/>
    </xf>
    <xf numFmtId="0" fontId="3" fillId="5" borderId="0" xfId="0" applyFont="1" applyFill="1" applyAlignment="1">
      <alignment horizontal="center"/>
    </xf>
    <xf numFmtId="0" fontId="3" fillId="5" borderId="0" xfId="0" applyFont="1" applyFill="1"/>
    <xf numFmtId="0" fontId="32" fillId="5" borderId="0" xfId="0" applyFont="1" applyFill="1"/>
    <xf numFmtId="0" fontId="32" fillId="4" borderId="0" xfId="0" applyFont="1" applyFill="1"/>
    <xf numFmtId="164" fontId="32" fillId="5" borderId="0" xfId="1" applyFont="1" applyFill="1" applyBorder="1"/>
    <xf numFmtId="2" fontId="32" fillId="5" borderId="0" xfId="1" applyNumberFormat="1" applyFont="1" applyFill="1"/>
    <xf numFmtId="164" fontId="32" fillId="5" borderId="0" xfId="1" applyFont="1" applyFill="1"/>
    <xf numFmtId="0" fontId="32" fillId="5" borderId="0" xfId="0" applyFont="1" applyFill="1" applyAlignment="1">
      <alignment horizontal="center"/>
    </xf>
    <xf numFmtId="0" fontId="31" fillId="4" borderId="0" xfId="0" applyFont="1" applyFill="1" applyAlignment="1">
      <alignment horizontal="center" wrapText="1"/>
    </xf>
    <xf numFmtId="4" fontId="31" fillId="4" borderId="0" xfId="0" applyNumberFormat="1" applyFont="1" applyFill="1" applyAlignment="1">
      <alignment horizontal="right"/>
    </xf>
    <xf numFmtId="2" fontId="31" fillId="4" borderId="0" xfId="0" applyNumberFormat="1" applyFont="1" applyFill="1" applyAlignment="1">
      <alignment horizontal="right"/>
    </xf>
    <xf numFmtId="0" fontId="31" fillId="5" borderId="0" xfId="0" applyFont="1" applyFill="1" applyAlignment="1">
      <alignment horizontal="center"/>
    </xf>
    <xf numFmtId="0" fontId="31" fillId="5" borderId="0" xfId="0" applyFont="1" applyFill="1"/>
    <xf numFmtId="0" fontId="29" fillId="0" borderId="30" xfId="0" applyFont="1" applyBorder="1" applyAlignment="1">
      <alignment wrapText="1"/>
    </xf>
    <xf numFmtId="4" fontId="29" fillId="0" borderId="30" xfId="0" applyNumberFormat="1" applyFont="1" applyBorder="1"/>
    <xf numFmtId="2" fontId="29" fillId="0" borderId="30" xfId="0" applyNumberFormat="1" applyFont="1" applyBorder="1"/>
    <xf numFmtId="0" fontId="29" fillId="0" borderId="30" xfId="0" applyFont="1" applyBorder="1" applyAlignment="1">
      <alignment horizontal="left"/>
    </xf>
    <xf numFmtId="0" fontId="28" fillId="3" borderId="30" xfId="0" applyFont="1" applyFill="1" applyBorder="1"/>
    <xf numFmtId="0" fontId="29" fillId="5" borderId="30" xfId="0" applyFont="1" applyFill="1" applyBorder="1" applyAlignment="1">
      <alignment horizontal="left"/>
    </xf>
    <xf numFmtId="0" fontId="29" fillId="5" borderId="30" xfId="0" applyFont="1" applyFill="1" applyBorder="1" applyAlignment="1">
      <alignment horizontal="center" vertical="center" wrapText="1"/>
    </xf>
    <xf numFmtId="4" fontId="29" fillId="5" borderId="30" xfId="0" applyNumberFormat="1" applyFont="1" applyFill="1" applyBorder="1"/>
    <xf numFmtId="2" fontId="29" fillId="5" borderId="30" xfId="0" applyNumberFormat="1" applyFont="1" applyFill="1" applyBorder="1"/>
    <xf numFmtId="0" fontId="28" fillId="2" borderId="31" xfId="0" applyFont="1" applyFill="1" applyBorder="1" applyAlignment="1">
      <alignment horizontal="center" vertical="center"/>
    </xf>
    <xf numFmtId="0" fontId="28" fillId="2" borderId="31" xfId="0" applyFont="1" applyFill="1" applyBorder="1" applyAlignment="1">
      <alignment horizontal="left" vertical="center"/>
    </xf>
    <xf numFmtId="4" fontId="28" fillId="7" borderId="30" xfId="0" applyNumberFormat="1" applyFont="1" applyFill="1" applyBorder="1" applyAlignment="1">
      <alignment horizontal="center"/>
    </xf>
    <xf numFmtId="2" fontId="28" fillId="7" borderId="30" xfId="0" applyNumberFormat="1" applyFont="1" applyFill="1" applyBorder="1" applyAlignment="1">
      <alignment horizontal="center"/>
    </xf>
    <xf numFmtId="164" fontId="28" fillId="7" borderId="30" xfId="1" applyFont="1" applyFill="1" applyBorder="1" applyAlignment="1" applyProtection="1">
      <alignment horizontal="center"/>
    </xf>
    <xf numFmtId="2" fontId="28" fillId="7" borderId="30" xfId="0" applyNumberFormat="1" applyFont="1" applyFill="1" applyBorder="1" applyAlignment="1">
      <alignment horizontal="right"/>
    </xf>
    <xf numFmtId="43" fontId="28" fillId="2" borderId="32" xfId="0" applyNumberFormat="1" applyFont="1" applyFill="1" applyBorder="1" applyAlignment="1">
      <alignment horizontal="left" wrapText="1"/>
    </xf>
    <xf numFmtId="2" fontId="28" fillId="2" borderId="32" xfId="0" applyNumberFormat="1" applyFont="1" applyFill="1" applyBorder="1" applyAlignment="1">
      <alignment horizontal="right" wrapText="1"/>
    </xf>
    <xf numFmtId="0" fontId="28" fillId="2" borderId="30" xfId="0" applyFont="1" applyFill="1" applyBorder="1" applyAlignment="1">
      <alignment horizontal="right" wrapText="1"/>
    </xf>
    <xf numFmtId="2" fontId="0" fillId="0" borderId="0" xfId="1" applyNumberFormat="1" applyFont="1"/>
    <xf numFmtId="164" fontId="0" fillId="0" borderId="0" xfId="1" applyFont="1"/>
    <xf numFmtId="0" fontId="32" fillId="0" borderId="43" xfId="0" applyFont="1" applyBorder="1" applyAlignment="1">
      <alignment wrapText="1"/>
    </xf>
    <xf numFmtId="0" fontId="31" fillId="0" borderId="30" xfId="0" applyFont="1" applyBorder="1" applyAlignment="1">
      <alignment horizontal="center" vertical="center"/>
    </xf>
    <xf numFmtId="0" fontId="31" fillId="0" borderId="30" xfId="0" applyFont="1" applyBorder="1" applyAlignment="1">
      <alignment horizontal="center" vertical="center" wrapText="1"/>
    </xf>
    <xf numFmtId="164" fontId="31" fillId="0" borderId="30" xfId="1" applyFont="1" applyFill="1" applyBorder="1" applyAlignment="1">
      <alignment horizontal="center" vertical="center"/>
    </xf>
    <xf numFmtId="2" fontId="31" fillId="0" borderId="30" xfId="1" applyNumberFormat="1" applyFont="1" applyFill="1" applyBorder="1" applyAlignment="1">
      <alignment horizontal="right" vertical="center"/>
    </xf>
    <xf numFmtId="0" fontId="34" fillId="3" borderId="30" xfId="0" applyFont="1" applyFill="1" applyBorder="1" applyAlignment="1">
      <alignment horizontal="left"/>
    </xf>
    <xf numFmtId="0" fontId="28" fillId="3" borderId="30" xfId="0" applyFont="1" applyFill="1" applyBorder="1" applyAlignment="1">
      <alignment horizontal="left"/>
    </xf>
    <xf numFmtId="0" fontId="28" fillId="0" borderId="30" xfId="0" applyFont="1" applyBorder="1" applyAlignment="1">
      <alignment wrapText="1"/>
    </xf>
    <xf numFmtId="0" fontId="28" fillId="0" borderId="30" xfId="0" applyFont="1" applyBorder="1" applyAlignment="1">
      <alignment horizontal="center"/>
    </xf>
    <xf numFmtId="166" fontId="28" fillId="0" borderId="30" xfId="0" applyNumberFormat="1" applyFont="1" applyBorder="1"/>
    <xf numFmtId="0" fontId="29" fillId="3" borderId="30" xfId="0" applyFont="1" applyFill="1" applyBorder="1" applyAlignment="1">
      <alignment horizontal="left"/>
    </xf>
    <xf numFmtId="166" fontId="29" fillId="0" borderId="30" xfId="0" applyNumberFormat="1" applyFont="1" applyBorder="1"/>
    <xf numFmtId="164" fontId="29" fillId="0" borderId="30" xfId="1" applyFont="1" applyBorder="1" applyAlignment="1">
      <alignment horizontal="left"/>
    </xf>
    <xf numFmtId="0" fontId="28" fillId="0" borderId="30" xfId="0" applyFont="1" applyBorder="1" applyAlignment="1">
      <alignment horizontal="left"/>
    </xf>
    <xf numFmtId="164" fontId="28" fillId="0" borderId="30" xfId="1" applyFont="1" applyBorder="1" applyAlignment="1">
      <alignment horizontal="right"/>
    </xf>
    <xf numFmtId="166" fontId="29" fillId="0" borderId="30" xfId="0" applyNumberFormat="1" applyFont="1" applyBorder="1" applyAlignment="1">
      <alignment horizontal="right"/>
    </xf>
    <xf numFmtId="0" fontId="28" fillId="2" borderId="30" xfId="0" applyFont="1" applyFill="1" applyBorder="1" applyAlignment="1">
      <alignment wrapText="1"/>
    </xf>
    <xf numFmtId="0" fontId="28" fillId="2" borderId="30" xfId="0" applyFont="1" applyFill="1" applyBorder="1" applyAlignment="1">
      <alignment horizontal="center" wrapText="1"/>
    </xf>
    <xf numFmtId="0" fontId="28" fillId="2" borderId="32" xfId="0" applyFont="1" applyFill="1" applyBorder="1" applyAlignment="1">
      <alignment horizontal="left" wrapText="1"/>
    </xf>
    <xf numFmtId="164" fontId="28" fillId="2" borderId="32" xfId="0" applyNumberFormat="1" applyFont="1" applyFill="1" applyBorder="1" applyAlignment="1">
      <alignment wrapText="1"/>
    </xf>
    <xf numFmtId="164" fontId="31" fillId="0" borderId="32" xfId="1" applyFont="1" applyBorder="1" applyAlignment="1">
      <alignment horizontal="left"/>
    </xf>
    <xf numFmtId="2" fontId="31" fillId="0" borderId="32" xfId="1" applyNumberFormat="1" applyFont="1" applyBorder="1" applyAlignment="1">
      <alignment horizontal="right"/>
    </xf>
    <xf numFmtId="0" fontId="29" fillId="3" borderId="30" xfId="0" applyFont="1" applyFill="1" applyBorder="1" applyAlignment="1">
      <alignment horizontal="center" vertical="center" wrapText="1"/>
    </xf>
    <xf numFmtId="0" fontId="29" fillId="0" borderId="30" xfId="0" applyFont="1" applyBorder="1" applyAlignment="1">
      <alignment horizontal="center" wrapText="1"/>
    </xf>
    <xf numFmtId="164" fontId="28" fillId="3" borderId="30" xfId="1" applyFont="1" applyFill="1" applyBorder="1"/>
    <xf numFmtId="2" fontId="28" fillId="3" borderId="30" xfId="1" applyNumberFormat="1" applyFont="1" applyFill="1" applyBorder="1"/>
    <xf numFmtId="164" fontId="28" fillId="3" borderId="32" xfId="1" applyFont="1" applyFill="1" applyBorder="1"/>
    <xf numFmtId="2" fontId="28" fillId="3" borderId="32" xfId="1" applyNumberFormat="1" applyFont="1" applyFill="1" applyBorder="1"/>
    <xf numFmtId="164" fontId="28" fillId="0" borderId="32" xfId="0" applyNumberFormat="1" applyFont="1" applyBorder="1"/>
    <xf numFmtId="0" fontId="37" fillId="3" borderId="30" xfId="0" applyFont="1" applyFill="1" applyBorder="1"/>
    <xf numFmtId="0" fontId="29" fillId="5" borderId="30" xfId="0" applyFont="1" applyFill="1" applyBorder="1" applyAlignment="1">
      <alignment horizontal="right"/>
    </xf>
    <xf numFmtId="0" fontId="28" fillId="2" borderId="31" xfId="0" applyFont="1" applyFill="1" applyBorder="1" applyAlignment="1">
      <alignment horizontal="right" vertical="center"/>
    </xf>
    <xf numFmtId="0" fontId="31" fillId="0" borderId="32" xfId="0" applyFont="1" applyBorder="1" applyAlignment="1">
      <alignment wrapText="1"/>
    </xf>
    <xf numFmtId="0" fontId="34" fillId="0" borderId="30" xfId="0" applyFont="1" applyBorder="1" applyAlignment="1">
      <alignment horizontal="center"/>
    </xf>
    <xf numFmtId="0" fontId="34" fillId="3" borderId="30" xfId="0" applyFont="1" applyFill="1" applyBorder="1" applyAlignment="1">
      <alignment horizontal="center"/>
    </xf>
    <xf numFmtId="0" fontId="31" fillId="3" borderId="30" xfId="0" applyFont="1" applyFill="1" applyBorder="1" applyAlignment="1">
      <alignment horizontal="center" wrapText="1"/>
    </xf>
    <xf numFmtId="0" fontId="29" fillId="0" borderId="31" xfId="0" applyFont="1" applyBorder="1" applyAlignment="1">
      <alignment horizontal="center" vertical="center"/>
    </xf>
    <xf numFmtId="0" fontId="28" fillId="3" borderId="31" xfId="0" applyFont="1" applyFill="1" applyBorder="1" applyAlignment="1">
      <alignment horizontal="center"/>
    </xf>
    <xf numFmtId="0" fontId="29" fillId="3" borderId="31" xfId="0" applyFont="1" applyFill="1" applyBorder="1" applyAlignment="1">
      <alignment horizontal="center" vertical="center"/>
    </xf>
    <xf numFmtId="0" fontId="37" fillId="3" borderId="30" xfId="0" applyFont="1" applyFill="1" applyBorder="1" applyAlignment="1">
      <alignment horizontal="center"/>
    </xf>
    <xf numFmtId="0" fontId="28" fillId="2" borderId="31" xfId="0" applyFont="1" applyFill="1" applyBorder="1" applyAlignment="1">
      <alignment horizontal="center" vertical="center" wrapText="1"/>
    </xf>
    <xf numFmtId="0" fontId="31" fillId="2" borderId="31" xfId="0" applyFont="1" applyFill="1" applyBorder="1" applyAlignment="1">
      <alignment vertical="center" wrapText="1"/>
    </xf>
    <xf numFmtId="0" fontId="31" fillId="0" borderId="44" xfId="0" applyFont="1" applyBorder="1" applyAlignment="1">
      <alignment horizontal="center"/>
    </xf>
    <xf numFmtId="164" fontId="9" fillId="5" borderId="0" xfId="1" applyFont="1" applyFill="1"/>
    <xf numFmtId="2" fontId="9" fillId="5" borderId="0" xfId="1" applyNumberFormat="1" applyFont="1" applyFill="1"/>
    <xf numFmtId="0" fontId="0" fillId="5" borderId="0" xfId="0" applyFill="1" applyAlignment="1">
      <alignment wrapText="1"/>
    </xf>
    <xf numFmtId="2" fontId="0" fillId="5" borderId="0" xfId="0" applyNumberFormat="1" applyFill="1" applyAlignment="1">
      <alignment horizontal="right"/>
    </xf>
    <xf numFmtId="0" fontId="14" fillId="5" borderId="0" xfId="0" applyFont="1" applyFill="1"/>
    <xf numFmtId="0" fontId="14" fillId="5" borderId="0" xfId="0" applyFont="1" applyFill="1" applyAlignment="1">
      <alignment wrapText="1"/>
    </xf>
    <xf numFmtId="0" fontId="14" fillId="5" borderId="0" xfId="0" applyFont="1" applyFill="1" applyAlignment="1">
      <alignment horizontal="center"/>
    </xf>
    <xf numFmtId="2" fontId="14" fillId="5" borderId="0" xfId="0" applyNumberFormat="1" applyFont="1" applyFill="1" applyAlignment="1">
      <alignment horizontal="right"/>
    </xf>
    <xf numFmtId="0" fontId="29" fillId="5" borderId="0" xfId="0" applyFont="1" applyFill="1" applyAlignment="1">
      <alignment horizontal="center"/>
    </xf>
    <xf numFmtId="0" fontId="28" fillId="5" borderId="0" xfId="0" applyFont="1" applyFill="1" applyAlignment="1">
      <alignment horizontal="center"/>
    </xf>
    <xf numFmtId="0" fontId="28" fillId="5" borderId="0" xfId="0" applyFont="1" applyFill="1" applyAlignment="1">
      <alignment wrapText="1"/>
    </xf>
    <xf numFmtId="0" fontId="35" fillId="5" borderId="0" xfId="0" applyFont="1" applyFill="1"/>
    <xf numFmtId="0" fontId="9" fillId="5" borderId="0" xfId="0" applyFont="1" applyFill="1" applyAlignment="1">
      <alignment wrapText="1"/>
    </xf>
    <xf numFmtId="2" fontId="9" fillId="5" borderId="0" xfId="0" applyNumberFormat="1" applyFont="1" applyFill="1" applyAlignment="1">
      <alignment horizontal="right"/>
    </xf>
    <xf numFmtId="0" fontId="34" fillId="0" borderId="30" xfId="0" applyFont="1" applyBorder="1" applyAlignment="1">
      <alignment wrapText="1"/>
    </xf>
    <xf numFmtId="164" fontId="32" fillId="0" borderId="30" xfId="1" applyFont="1" applyFill="1" applyBorder="1" applyAlignment="1">
      <alignment horizontal="left"/>
    </xf>
    <xf numFmtId="2" fontId="32" fillId="0" borderId="30" xfId="1" applyNumberFormat="1" applyFont="1" applyFill="1" applyBorder="1" applyAlignment="1">
      <alignment horizontal="right"/>
    </xf>
    <xf numFmtId="164" fontId="32" fillId="0" borderId="30" xfId="1" applyFont="1" applyFill="1" applyBorder="1" applyAlignment="1"/>
    <xf numFmtId="0" fontId="29" fillId="0" borderId="30" xfId="0" applyFont="1" applyBorder="1" applyAlignment="1">
      <alignment horizontal="right"/>
    </xf>
    <xf numFmtId="43" fontId="31" fillId="7" borderId="32" xfId="0" applyNumberFormat="1" applyFont="1" applyFill="1" applyBorder="1" applyAlignment="1">
      <alignment horizontal="left" vertical="center" wrapText="1"/>
    </xf>
    <xf numFmtId="2" fontId="31" fillId="7" borderId="32" xfId="0" applyNumberFormat="1" applyFont="1" applyFill="1" applyBorder="1" applyAlignment="1">
      <alignment horizontal="right" vertical="center" wrapText="1"/>
    </xf>
    <xf numFmtId="2" fontId="31" fillId="8" borderId="30" xfId="0" applyNumberFormat="1" applyFont="1" applyFill="1" applyBorder="1"/>
    <xf numFmtId="43" fontId="0" fillId="0" borderId="0" xfId="0" applyNumberFormat="1" applyAlignment="1">
      <alignment horizontal="center"/>
    </xf>
    <xf numFmtId="0" fontId="31" fillId="3" borderId="31" xfId="0" applyFont="1" applyFill="1" applyBorder="1" applyAlignment="1">
      <alignment horizontal="center"/>
    </xf>
    <xf numFmtId="0" fontId="31" fillId="0" borderId="30" xfId="0" applyFont="1" applyBorder="1" applyAlignment="1">
      <alignment horizontal="right" vertical="center"/>
    </xf>
    <xf numFmtId="0" fontId="31" fillId="0" borderId="30" xfId="0" applyFont="1" applyBorder="1" applyAlignment="1">
      <alignment horizontal="left" vertical="center"/>
    </xf>
    <xf numFmtId="0" fontId="32" fillId="0" borderId="30" xfId="0" applyFont="1" applyBorder="1" applyAlignment="1">
      <alignment horizontal="center" wrapText="1"/>
    </xf>
    <xf numFmtId="164" fontId="32" fillId="3" borderId="30" xfId="1" applyFont="1" applyFill="1" applyBorder="1"/>
    <xf numFmtId="2" fontId="32" fillId="3" borderId="30" xfId="1" applyNumberFormat="1" applyFont="1" applyFill="1" applyBorder="1"/>
    <xf numFmtId="164" fontId="31" fillId="3" borderId="30" xfId="1" applyFont="1" applyFill="1" applyBorder="1"/>
    <xf numFmtId="0" fontId="32" fillId="3" borderId="31" xfId="0" applyFont="1" applyFill="1" applyBorder="1" applyAlignment="1">
      <alignment vertical="center"/>
    </xf>
    <xf numFmtId="0" fontId="32" fillId="3" borderId="31" xfId="0" applyFont="1" applyFill="1" applyBorder="1" applyAlignment="1">
      <alignment horizontal="center" vertical="center"/>
    </xf>
    <xf numFmtId="0" fontId="32" fillId="3" borderId="30" xfId="0" applyFont="1" applyFill="1" applyBorder="1" applyAlignment="1">
      <alignment horizontal="left" vertical="center" wrapText="1"/>
    </xf>
    <xf numFmtId="2" fontId="31" fillId="3" borderId="30" xfId="1" applyNumberFormat="1" applyFont="1" applyFill="1" applyBorder="1"/>
    <xf numFmtId="164" fontId="31" fillId="3" borderId="32" xfId="1" applyFont="1" applyFill="1" applyBorder="1"/>
    <xf numFmtId="2" fontId="31" fillId="3" borderId="32" xfId="1" applyNumberFormat="1" applyFont="1" applyFill="1" applyBorder="1"/>
    <xf numFmtId="164" fontId="31" fillId="0" borderId="32" xfId="0" applyNumberFormat="1" applyFont="1" applyBorder="1"/>
    <xf numFmtId="0" fontId="31" fillId="2" borderId="30" xfId="0" applyFont="1" applyFill="1" applyBorder="1" applyAlignment="1">
      <alignment horizontal="right" wrapText="1"/>
    </xf>
    <xf numFmtId="43" fontId="31" fillId="2" borderId="32" xfId="0" applyNumberFormat="1" applyFont="1" applyFill="1" applyBorder="1" applyAlignment="1">
      <alignment horizontal="left" wrapText="1"/>
    </xf>
    <xf numFmtId="2" fontId="31" fillId="2" borderId="32" xfId="0" applyNumberFormat="1" applyFont="1" applyFill="1" applyBorder="1" applyAlignment="1">
      <alignment horizontal="right" wrapText="1"/>
    </xf>
    <xf numFmtId="164" fontId="31" fillId="8" borderId="30" xfId="1" applyFont="1" applyFill="1" applyBorder="1"/>
    <xf numFmtId="0" fontId="32" fillId="0" borderId="42" xfId="0" applyFont="1" applyBorder="1" applyAlignment="1">
      <alignment horizontal="center"/>
    </xf>
    <xf numFmtId="2" fontId="32" fillId="0" borderId="42" xfId="1" applyNumberFormat="1" applyFont="1" applyBorder="1"/>
    <xf numFmtId="0" fontId="31" fillId="9" borderId="30" xfId="0" applyFont="1" applyFill="1" applyBorder="1" applyAlignment="1">
      <alignment vertical="center" wrapText="1"/>
    </xf>
    <xf numFmtId="43" fontId="31" fillId="9" borderId="32" xfId="0" applyNumberFormat="1" applyFont="1" applyFill="1" applyBorder="1" applyAlignment="1">
      <alignment horizontal="left" vertical="center" wrapText="1"/>
    </xf>
    <xf numFmtId="2" fontId="31" fillId="9" borderId="32" xfId="0" applyNumberFormat="1" applyFont="1" applyFill="1" applyBorder="1" applyAlignment="1">
      <alignment horizontal="right" vertical="center" wrapText="1"/>
    </xf>
    <xf numFmtId="164" fontId="31" fillId="10" borderId="30" xfId="1" applyFont="1" applyFill="1" applyBorder="1" applyAlignment="1"/>
    <xf numFmtId="2" fontId="31" fillId="10" borderId="30" xfId="0" applyNumberFormat="1" applyFont="1" applyFill="1" applyBorder="1"/>
    <xf numFmtId="164" fontId="31" fillId="10" borderId="30" xfId="1" applyFont="1" applyFill="1" applyBorder="1"/>
    <xf numFmtId="164" fontId="0" fillId="5" borderId="0" xfId="0" applyNumberFormat="1" applyFill="1"/>
    <xf numFmtId="4" fontId="32" fillId="0" borderId="30" xfId="1" applyNumberFormat="1" applyFont="1" applyBorder="1"/>
    <xf numFmtId="0" fontId="31" fillId="11" borderId="30" xfId="0" applyFont="1" applyFill="1" applyBorder="1" applyAlignment="1">
      <alignment horizontal="center" vertical="center"/>
    </xf>
    <xf numFmtId="0" fontId="31" fillId="11" borderId="42" xfId="0" applyFont="1" applyFill="1" applyBorder="1" applyAlignment="1">
      <alignment horizontal="center" vertical="center"/>
    </xf>
    <xf numFmtId="0" fontId="31" fillId="11" borderId="30" xfId="0" applyFont="1" applyFill="1" applyBorder="1" applyAlignment="1">
      <alignment horizontal="center" vertical="center" wrapText="1"/>
    </xf>
    <xf numFmtId="164" fontId="31" fillId="11" borderId="30" xfId="1" applyFont="1" applyFill="1" applyBorder="1" applyAlignment="1">
      <alignment horizontal="center" vertical="center"/>
    </xf>
    <xf numFmtId="2" fontId="31" fillId="11" borderId="30" xfId="1" applyNumberFormat="1" applyFont="1" applyFill="1" applyBorder="1" applyAlignment="1">
      <alignment horizontal="right" vertical="center"/>
    </xf>
    <xf numFmtId="4" fontId="0" fillId="5" borderId="0" xfId="0" applyNumberFormat="1" applyFill="1"/>
    <xf numFmtId="0" fontId="15" fillId="5" borderId="0" xfId="0" applyFont="1" applyFill="1" applyAlignment="1">
      <alignment horizontal="center"/>
    </xf>
    <xf numFmtId="164" fontId="31" fillId="2" borderId="30" xfId="1" applyFont="1" applyFill="1" applyBorder="1" applyAlignment="1">
      <alignment horizontal="center"/>
    </xf>
    <xf numFmtId="2" fontId="31" fillId="2" borderId="30" xfId="1" applyNumberFormat="1" applyFont="1" applyFill="1" applyBorder="1" applyAlignment="1">
      <alignment horizontal="right"/>
    </xf>
    <xf numFmtId="0" fontId="32" fillId="0" borderId="31" xfId="0" applyFont="1" applyBorder="1" applyAlignment="1">
      <alignment horizontal="center"/>
    </xf>
    <xf numFmtId="0" fontId="29" fillId="0" borderId="30" xfId="0" applyFont="1" applyBorder="1" applyAlignment="1">
      <alignment vertical="center" wrapText="1"/>
    </xf>
    <xf numFmtId="0" fontId="31" fillId="5" borderId="0" xfId="0" applyFont="1" applyFill="1" applyAlignment="1">
      <alignment wrapText="1"/>
    </xf>
    <xf numFmtId="4" fontId="31" fillId="4" borderId="0" xfId="0" applyNumberFormat="1" applyFont="1" applyFill="1"/>
    <xf numFmtId="164" fontId="32" fillId="5" borderId="30" xfId="1" applyFont="1" applyFill="1" applyBorder="1"/>
    <xf numFmtId="164" fontId="31" fillId="5" borderId="30" xfId="1" applyFont="1" applyFill="1" applyBorder="1"/>
    <xf numFmtId="164" fontId="32" fillId="4" borderId="30" xfId="1" applyFont="1" applyFill="1" applyBorder="1"/>
    <xf numFmtId="164" fontId="32" fillId="5" borderId="30" xfId="1" applyFont="1" applyFill="1" applyBorder="1" applyAlignment="1">
      <alignment horizontal="right"/>
    </xf>
    <xf numFmtId="164" fontId="31" fillId="4" borderId="30" xfId="1" applyFont="1" applyFill="1" applyBorder="1"/>
    <xf numFmtId="43" fontId="0" fillId="0" borderId="30" xfId="0" applyNumberFormat="1" applyBorder="1" applyAlignment="1">
      <alignment horizontal="center"/>
    </xf>
    <xf numFmtId="164" fontId="31" fillId="2" borderId="30" xfId="0" applyNumberFormat="1" applyFont="1" applyFill="1" applyBorder="1" applyAlignment="1">
      <alignment vertical="center" wrapText="1"/>
    </xf>
    <xf numFmtId="2" fontId="31" fillId="2" borderId="30" xfId="0" applyNumberFormat="1" applyFont="1" applyFill="1" applyBorder="1" applyAlignment="1">
      <alignment horizontal="right" vertical="center" wrapText="1"/>
    </xf>
    <xf numFmtId="0" fontId="32" fillId="3" borderId="30" xfId="0" applyFont="1" applyFill="1" applyBorder="1" applyAlignment="1">
      <alignment vertical="center"/>
    </xf>
    <xf numFmtId="0" fontId="32" fillId="3" borderId="30" xfId="0" applyFont="1" applyFill="1" applyBorder="1" applyAlignment="1">
      <alignment horizontal="center" vertical="center"/>
    </xf>
    <xf numFmtId="0" fontId="32" fillId="0" borderId="30" xfId="0" applyFont="1" applyBorder="1" applyAlignment="1">
      <alignment horizontal="center" vertical="center"/>
    </xf>
    <xf numFmtId="4" fontId="31" fillId="0" borderId="30" xfId="1" applyNumberFormat="1" applyFont="1" applyBorder="1"/>
    <xf numFmtId="0" fontId="31" fillId="2" borderId="30" xfId="0" applyFont="1" applyFill="1" applyBorder="1" applyAlignment="1">
      <alignment wrapText="1"/>
    </xf>
    <xf numFmtId="164" fontId="31" fillId="2" borderId="30" xfId="0" applyNumberFormat="1" applyFont="1" applyFill="1" applyBorder="1" applyAlignment="1">
      <alignment wrapText="1"/>
    </xf>
    <xf numFmtId="2" fontId="31" fillId="2" borderId="30" xfId="0" applyNumberFormat="1" applyFont="1" applyFill="1" applyBorder="1" applyAlignment="1">
      <alignment horizontal="right" wrapText="1"/>
    </xf>
    <xf numFmtId="0" fontId="32" fillId="4" borderId="30" xfId="0" applyFont="1" applyFill="1" applyBorder="1" applyAlignment="1">
      <alignment horizontal="left"/>
    </xf>
    <xf numFmtId="164" fontId="31" fillId="4" borderId="0" xfId="0" applyNumberFormat="1" applyFont="1" applyFill="1" applyAlignment="1">
      <alignment horizontal="center" wrapText="1"/>
    </xf>
    <xf numFmtId="164" fontId="31" fillId="11" borderId="0" xfId="0" applyNumberFormat="1" applyFont="1" applyFill="1" applyAlignment="1">
      <alignment wrapText="1"/>
    </xf>
    <xf numFmtId="0" fontId="34" fillId="3" borderId="30" xfId="0" applyFont="1" applyFill="1" applyBorder="1" applyAlignment="1">
      <alignment horizontal="left" wrapText="1"/>
    </xf>
    <xf numFmtId="0" fontId="34" fillId="3" borderId="30" xfId="0" applyFont="1" applyFill="1" applyBorder="1" applyAlignment="1">
      <alignment horizontal="center" wrapText="1"/>
    </xf>
    <xf numFmtId="164" fontId="31" fillId="0" borderId="30" xfId="1" applyFont="1" applyFill="1" applyBorder="1" applyAlignment="1">
      <alignment horizontal="left"/>
    </xf>
    <xf numFmtId="2" fontId="31" fillId="0" borderId="30" xfId="1" applyNumberFormat="1" applyFont="1" applyFill="1" applyBorder="1" applyAlignment="1">
      <alignment horizontal="right"/>
    </xf>
    <xf numFmtId="164" fontId="31" fillId="0" borderId="30" xfId="1" applyFont="1" applyFill="1" applyBorder="1"/>
    <xf numFmtId="164" fontId="31" fillId="0" borderId="30" xfId="1" applyFont="1" applyFill="1" applyBorder="1" applyAlignment="1"/>
    <xf numFmtId="0" fontId="32" fillId="0" borderId="30" xfId="0" applyFont="1" applyBorder="1" applyAlignment="1">
      <alignment vertical="center"/>
    </xf>
    <xf numFmtId="4" fontId="28" fillId="7" borderId="30" xfId="0" applyNumberFormat="1" applyFont="1" applyFill="1" applyBorder="1" applyAlignment="1">
      <alignment horizontal="right"/>
    </xf>
    <xf numFmtId="0" fontId="28" fillId="2" borderId="31" xfId="0" applyFont="1" applyFill="1" applyBorder="1" applyAlignment="1">
      <alignment horizontal="right" wrapText="1"/>
    </xf>
    <xf numFmtId="0" fontId="28" fillId="2" borderId="31" xfId="0" applyFont="1" applyFill="1" applyBorder="1" applyAlignment="1">
      <alignment horizontal="right"/>
    </xf>
    <xf numFmtId="164" fontId="28" fillId="7" borderId="30" xfId="1" applyFont="1" applyFill="1" applyBorder="1" applyAlignment="1" applyProtection="1">
      <alignment horizontal="right"/>
    </xf>
    <xf numFmtId="14" fontId="32" fillId="3" borderId="30" xfId="0" applyNumberFormat="1" applyFont="1" applyFill="1" applyBorder="1" applyAlignment="1">
      <alignment horizontal="right"/>
    </xf>
    <xf numFmtId="14" fontId="32" fillId="0" borderId="30" xfId="0" applyNumberFormat="1" applyFont="1" applyBorder="1" applyAlignment="1">
      <alignment horizontal="right" wrapText="1"/>
    </xf>
    <xf numFmtId="0" fontId="31" fillId="3" borderId="30" xfId="0" applyFont="1" applyFill="1" applyBorder="1" applyAlignment="1">
      <alignment horizontal="right"/>
    </xf>
    <xf numFmtId="0" fontId="31" fillId="0" borderId="30" xfId="0" applyFont="1" applyBorder="1" applyAlignment="1">
      <alignment horizontal="right" wrapText="1"/>
    </xf>
    <xf numFmtId="0" fontId="32" fillId="3" borderId="30" xfId="0" applyFont="1" applyFill="1" applyBorder="1" applyAlignment="1">
      <alignment horizontal="right"/>
    </xf>
    <xf numFmtId="0" fontId="32" fillId="0" borderId="30" xfId="0" applyFont="1" applyBorder="1" applyAlignment="1">
      <alignment horizontal="right" wrapText="1"/>
    </xf>
    <xf numFmtId="14" fontId="34" fillId="3" borderId="30" xfId="0" applyNumberFormat="1" applyFont="1" applyFill="1" applyBorder="1" applyAlignment="1">
      <alignment horizontal="right"/>
    </xf>
    <xf numFmtId="14" fontId="34" fillId="0" borderId="30" xfId="0" applyNumberFormat="1" applyFont="1" applyBorder="1" applyAlignment="1">
      <alignment horizontal="right" wrapText="1"/>
    </xf>
    <xf numFmtId="2" fontId="32" fillId="0" borderId="30" xfId="1" applyNumberFormat="1" applyFont="1" applyFill="1" applyBorder="1"/>
    <xf numFmtId="0" fontId="31" fillId="2" borderId="31" xfId="0" applyFont="1" applyFill="1" applyBorder="1" applyAlignment="1">
      <alignment horizontal="right" wrapText="1"/>
    </xf>
    <xf numFmtId="0" fontId="31" fillId="2" borderId="31" xfId="0" applyFont="1" applyFill="1" applyBorder="1" applyAlignment="1">
      <alignment horizontal="right"/>
    </xf>
    <xf numFmtId="0" fontId="31" fillId="7" borderId="31" xfId="0" applyFont="1" applyFill="1" applyBorder="1" applyAlignment="1">
      <alignment horizontal="right"/>
    </xf>
    <xf numFmtId="4" fontId="31" fillId="8" borderId="30" xfId="0" applyNumberFormat="1" applyFont="1" applyFill="1" applyBorder="1"/>
    <xf numFmtId="14" fontId="35" fillId="0" borderId="30" xfId="0" applyNumberFormat="1" applyFont="1" applyBorder="1" applyAlignment="1">
      <alignment horizontal="right" wrapText="1"/>
    </xf>
    <xf numFmtId="164" fontId="36" fillId="2" borderId="30" xfId="1" applyFont="1" applyFill="1" applyBorder="1" applyAlignment="1">
      <alignment horizontal="center"/>
    </xf>
    <xf numFmtId="2" fontId="36" fillId="2" borderId="30" xfId="1" applyNumberFormat="1" applyFont="1" applyFill="1" applyBorder="1" applyAlignment="1">
      <alignment horizontal="right"/>
    </xf>
    <xf numFmtId="0" fontId="36" fillId="2" borderId="30" xfId="0" applyFont="1" applyFill="1" applyBorder="1" applyAlignment="1">
      <alignment horizontal="right" wrapText="1"/>
    </xf>
    <xf numFmtId="4" fontId="20" fillId="0" borderId="30" xfId="0" applyNumberFormat="1" applyFont="1" applyBorder="1"/>
    <xf numFmtId="4" fontId="20" fillId="5" borderId="30" xfId="0" applyNumberFormat="1" applyFont="1" applyFill="1" applyBorder="1"/>
    <xf numFmtId="4" fontId="19" fillId="8" borderId="30" xfId="0" applyNumberFormat="1" applyFont="1" applyFill="1" applyBorder="1"/>
    <xf numFmtId="0" fontId="34" fillId="3" borderId="30" xfId="0" applyFont="1" applyFill="1" applyBorder="1"/>
    <xf numFmtId="0" fontId="32" fillId="0" borderId="30" xfId="0" applyFont="1" applyBorder="1" applyAlignment="1">
      <alignment horizontal="right"/>
    </xf>
    <xf numFmtId="0" fontId="34" fillId="3" borderId="30" xfId="0" applyFont="1" applyFill="1" applyBorder="1" applyAlignment="1">
      <alignment wrapText="1"/>
    </xf>
    <xf numFmtId="164" fontId="27" fillId="2" borderId="37" xfId="1" applyFont="1" applyFill="1" applyBorder="1" applyAlignment="1">
      <alignment horizontal="center" vertical="center"/>
    </xf>
    <xf numFmtId="0" fontId="31" fillId="0" borderId="45" xfId="0" applyFont="1" applyBorder="1"/>
    <xf numFmtId="164" fontId="32" fillId="0" borderId="46" xfId="1" applyFont="1" applyBorder="1"/>
    <xf numFmtId="0" fontId="32" fillId="0" borderId="45" xfId="0" applyFont="1" applyBorder="1"/>
    <xf numFmtId="0" fontId="31" fillId="3" borderId="45" xfId="0" applyFont="1" applyFill="1" applyBorder="1"/>
    <xf numFmtId="164" fontId="31" fillId="0" borderId="46" xfId="1" applyFont="1" applyBorder="1"/>
    <xf numFmtId="0" fontId="31" fillId="9" borderId="47" xfId="0" applyFont="1" applyFill="1" applyBorder="1" applyAlignment="1">
      <alignment vertical="center" wrapText="1"/>
    </xf>
    <xf numFmtId="0" fontId="31" fillId="9" borderId="48" xfId="0" applyFont="1" applyFill="1" applyBorder="1" applyAlignment="1">
      <alignment vertical="center" wrapText="1"/>
    </xf>
    <xf numFmtId="164" fontId="31" fillId="12" borderId="48" xfId="0" applyNumberFormat="1" applyFont="1" applyFill="1" applyBorder="1"/>
    <xf numFmtId="2" fontId="31" fillId="12" borderId="48" xfId="0" applyNumberFormat="1" applyFont="1" applyFill="1" applyBorder="1"/>
    <xf numFmtId="164" fontId="31" fillId="12" borderId="48" xfId="1" applyFont="1" applyFill="1" applyBorder="1" applyAlignment="1"/>
    <xf numFmtId="2" fontId="31" fillId="12" borderId="48" xfId="1" applyNumberFormat="1" applyFont="1" applyFill="1" applyBorder="1"/>
    <xf numFmtId="164" fontId="31" fillId="12" borderId="48" xfId="1" applyFont="1" applyFill="1" applyBorder="1"/>
    <xf numFmtId="164" fontId="31" fillId="12" borderId="41" xfId="1" applyFont="1" applyFill="1" applyBorder="1"/>
    <xf numFmtId="0" fontId="31" fillId="2" borderId="30" xfId="0" applyFont="1" applyFill="1" applyBorder="1" applyAlignment="1">
      <alignment horizontal="right"/>
    </xf>
    <xf numFmtId="0" fontId="31" fillId="7" borderId="30" xfId="0" applyFont="1" applyFill="1" applyBorder="1" applyAlignment="1">
      <alignment horizontal="right"/>
    </xf>
    <xf numFmtId="164" fontId="31" fillId="12" borderId="30" xfId="0" applyNumberFormat="1" applyFont="1" applyFill="1" applyBorder="1"/>
    <xf numFmtId="2" fontId="31" fillId="12" borderId="30" xfId="0" applyNumberFormat="1" applyFont="1" applyFill="1" applyBorder="1"/>
    <xf numFmtId="164" fontId="31" fillId="12" borderId="30" xfId="1" applyFont="1" applyFill="1" applyBorder="1" applyAlignment="1"/>
    <xf numFmtId="2" fontId="31" fillId="12" borderId="30" xfId="1" applyNumberFormat="1" applyFont="1" applyFill="1" applyBorder="1"/>
    <xf numFmtId="164" fontId="31" fillId="12" borderId="30" xfId="1" applyFont="1" applyFill="1" applyBorder="1"/>
    <xf numFmtId="0" fontId="31" fillId="9" borderId="30" xfId="0" applyFont="1" applyFill="1" applyBorder="1" applyAlignment="1">
      <alignment wrapText="1"/>
    </xf>
    <xf numFmtId="0" fontId="32" fillId="0" borderId="30" xfId="0" applyFont="1" applyBorder="1" applyAlignment="1">
      <alignment horizontal="left" wrapText="1"/>
    </xf>
    <xf numFmtId="4" fontId="0" fillId="5" borderId="30" xfId="0" applyNumberFormat="1" applyFill="1" applyBorder="1"/>
    <xf numFmtId="0" fontId="31" fillId="3" borderId="30" xfId="0" applyFont="1" applyFill="1" applyBorder="1" applyAlignment="1">
      <alignment vertical="center" wrapText="1"/>
    </xf>
    <xf numFmtId="0" fontId="31" fillId="11" borderId="0" xfId="0" applyFont="1" applyFill="1" applyAlignment="1">
      <alignment horizontal="right" wrapText="1"/>
    </xf>
    <xf numFmtId="0" fontId="31" fillId="11" borderId="0" xfId="0" applyFont="1" applyFill="1" applyAlignment="1">
      <alignment horizontal="right"/>
    </xf>
    <xf numFmtId="4" fontId="31" fillId="5" borderId="0" xfId="0" applyNumberFormat="1" applyFont="1" applyFill="1"/>
    <xf numFmtId="2" fontId="31" fillId="5" borderId="0" xfId="0" applyNumberFormat="1" applyFont="1" applyFill="1"/>
    <xf numFmtId="4" fontId="19" fillId="5" borderId="0" xfId="0" applyNumberFormat="1" applyFont="1" applyFill="1"/>
    <xf numFmtId="164" fontId="31" fillId="8" borderId="30" xfId="1" applyFont="1" applyFill="1" applyBorder="1" applyAlignment="1">
      <alignment horizontal="center" vertical="center"/>
    </xf>
    <xf numFmtId="0" fontId="31" fillId="0" borderId="0" xfId="0" applyFont="1" applyAlignment="1">
      <alignment horizontal="center" wrapText="1"/>
    </xf>
    <xf numFmtId="164" fontId="27" fillId="11" borderId="30" xfId="1" applyFont="1" applyFill="1" applyBorder="1" applyAlignment="1">
      <alignment horizontal="center" vertical="center"/>
    </xf>
    <xf numFmtId="2" fontId="27" fillId="11" borderId="30" xfId="1" applyNumberFormat="1" applyFont="1" applyFill="1" applyBorder="1" applyAlignment="1">
      <alignment horizontal="right" vertical="center"/>
    </xf>
    <xf numFmtId="0" fontId="34" fillId="0" borderId="30" xfId="0" applyFont="1" applyBorder="1"/>
    <xf numFmtId="0" fontId="31" fillId="8" borderId="30" xfId="0" applyFont="1" applyFill="1" applyBorder="1" applyAlignment="1">
      <alignment vertical="center" wrapText="1"/>
    </xf>
    <xf numFmtId="0" fontId="31" fillId="8" borderId="30" xfId="0" applyFont="1" applyFill="1" applyBorder="1" applyAlignment="1">
      <alignment wrapText="1"/>
    </xf>
    <xf numFmtId="164" fontId="31" fillId="8" borderId="30" xfId="0" applyNumberFormat="1" applyFont="1" applyFill="1" applyBorder="1" applyAlignment="1">
      <alignment wrapText="1"/>
    </xf>
    <xf numFmtId="2" fontId="31" fillId="8" borderId="30" xfId="0" applyNumberFormat="1" applyFont="1" applyFill="1" applyBorder="1" applyAlignment="1">
      <alignment horizontal="right" wrapText="1"/>
    </xf>
    <xf numFmtId="0" fontId="32" fillId="3" borderId="30" xfId="0" applyFont="1" applyFill="1" applyBorder="1" applyAlignment="1">
      <alignment horizontal="left" wrapText="1"/>
    </xf>
    <xf numFmtId="0" fontId="9" fillId="5" borderId="0" xfId="4" applyFont="1" applyFill="1"/>
    <xf numFmtId="0" fontId="9" fillId="5" borderId="0" xfId="4" applyFont="1" applyFill="1" applyAlignment="1">
      <alignment horizontal="center"/>
    </xf>
    <xf numFmtId="164" fontId="9" fillId="5" borderId="0" xfId="2" applyFont="1" applyFill="1"/>
    <xf numFmtId="2" fontId="9" fillId="5" borderId="0" xfId="2" applyNumberFormat="1" applyFont="1" applyFill="1"/>
    <xf numFmtId="0" fontId="9" fillId="0" borderId="0" xfId="4" applyFont="1"/>
    <xf numFmtId="164" fontId="31" fillId="8" borderId="30" xfId="2" applyFont="1" applyFill="1" applyBorder="1" applyAlignment="1">
      <alignment horizontal="center" vertical="center"/>
    </xf>
    <xf numFmtId="0" fontId="31" fillId="0" borderId="30" xfId="4" applyFont="1" applyBorder="1"/>
    <xf numFmtId="0" fontId="32" fillId="0" borderId="30" xfId="4" applyFont="1" applyBorder="1" applyAlignment="1">
      <alignment horizontal="center"/>
    </xf>
    <xf numFmtId="164" fontId="32" fillId="0" borderId="30" xfId="2" applyFont="1" applyFill="1" applyBorder="1"/>
    <xf numFmtId="2" fontId="32" fillId="0" borderId="30" xfId="2" applyNumberFormat="1" applyFont="1" applyBorder="1"/>
    <xf numFmtId="164" fontId="32" fillId="0" borderId="30" xfId="2" applyFont="1" applyBorder="1"/>
    <xf numFmtId="164" fontId="32" fillId="5" borderId="30" xfId="2" applyFont="1" applyFill="1" applyBorder="1"/>
    <xf numFmtId="0" fontId="32" fillId="0" borderId="30" xfId="4" applyFont="1" applyBorder="1"/>
    <xf numFmtId="164" fontId="32" fillId="0" borderId="30" xfId="2" applyFont="1" applyFill="1" applyBorder="1" applyAlignment="1">
      <alignment horizontal="right"/>
    </xf>
    <xf numFmtId="164" fontId="32" fillId="0" borderId="30" xfId="2" applyFont="1" applyBorder="1" applyAlignment="1">
      <alignment horizontal="right"/>
    </xf>
    <xf numFmtId="0" fontId="32" fillId="3" borderId="30" xfId="4" applyFont="1" applyFill="1" applyBorder="1"/>
    <xf numFmtId="0" fontId="34" fillId="0" borderId="30" xfId="4" applyFont="1" applyBorder="1" applyAlignment="1">
      <alignment horizontal="left"/>
    </xf>
    <xf numFmtId="0" fontId="32" fillId="0" borderId="30" xfId="4" applyFont="1" applyBorder="1" applyAlignment="1">
      <alignment horizontal="left"/>
    </xf>
    <xf numFmtId="0" fontId="31" fillId="3" borderId="30" xfId="4" applyFont="1" applyFill="1" applyBorder="1"/>
    <xf numFmtId="0" fontId="31" fillId="0" borderId="30" xfId="4" applyFont="1" applyBorder="1" applyAlignment="1">
      <alignment horizontal="right"/>
    </xf>
    <xf numFmtId="164" fontId="31" fillId="0" borderId="30" xfId="2" applyFont="1" applyFill="1" applyBorder="1"/>
    <xf numFmtId="2" fontId="31" fillId="0" borderId="30" xfId="2" applyNumberFormat="1" applyFont="1" applyBorder="1"/>
    <xf numFmtId="164" fontId="31" fillId="0" borderId="30" xfId="2" applyFont="1" applyBorder="1"/>
    <xf numFmtId="164" fontId="31" fillId="5" borderId="30" xfId="2" applyFont="1" applyFill="1" applyBorder="1"/>
    <xf numFmtId="0" fontId="31" fillId="0" borderId="30" xfId="4" applyFont="1" applyBorder="1" applyAlignment="1">
      <alignment horizontal="left"/>
    </xf>
    <xf numFmtId="0" fontId="34" fillId="0" borderId="30" xfId="4" applyFont="1" applyBorder="1" applyAlignment="1">
      <alignment horizontal="center"/>
    </xf>
    <xf numFmtId="0" fontId="32" fillId="0" borderId="30" xfId="4" applyFont="1" applyBorder="1" applyAlignment="1">
      <alignment vertical="center"/>
    </xf>
    <xf numFmtId="0" fontId="32" fillId="3" borderId="30" xfId="4" applyFont="1" applyFill="1" applyBorder="1" applyAlignment="1">
      <alignment horizontal="center" vertical="center"/>
    </xf>
    <xf numFmtId="0" fontId="32" fillId="3" borderId="30" xfId="4" applyFont="1" applyFill="1" applyBorder="1" applyAlignment="1">
      <alignment horizontal="left" vertical="center" wrapText="1"/>
    </xf>
    <xf numFmtId="2" fontId="32" fillId="3" borderId="30" xfId="2" applyNumberFormat="1" applyFont="1" applyFill="1" applyBorder="1"/>
    <xf numFmtId="164" fontId="32" fillId="3" borderId="30" xfId="2" applyFont="1" applyFill="1" applyBorder="1"/>
    <xf numFmtId="164" fontId="32" fillId="4" borderId="30" xfId="2" applyFont="1" applyFill="1" applyBorder="1"/>
    <xf numFmtId="2" fontId="32" fillId="0" borderId="30" xfId="2" applyNumberFormat="1" applyFont="1" applyFill="1" applyBorder="1"/>
    <xf numFmtId="0" fontId="31" fillId="3" borderId="30" xfId="4" applyFont="1" applyFill="1" applyBorder="1" applyAlignment="1">
      <alignment vertical="center" wrapText="1"/>
    </xf>
    <xf numFmtId="0" fontId="32" fillId="3" borderId="30" xfId="4" applyFont="1" applyFill="1" applyBorder="1" applyAlignment="1">
      <alignment horizontal="center"/>
    </xf>
    <xf numFmtId="0" fontId="32" fillId="0" borderId="30" xfId="4" applyFont="1" applyBorder="1" applyAlignment="1">
      <alignment wrapText="1"/>
    </xf>
    <xf numFmtId="164" fontId="32" fillId="0" borderId="30" xfId="2" applyFont="1" applyFill="1" applyBorder="1" applyAlignment="1">
      <alignment horizontal="left"/>
    </xf>
    <xf numFmtId="2" fontId="32" fillId="0" borderId="30" xfId="2" applyNumberFormat="1" applyFont="1" applyFill="1" applyBorder="1" applyAlignment="1">
      <alignment horizontal="right"/>
    </xf>
    <xf numFmtId="0" fontId="31" fillId="0" borderId="30" xfId="4" applyFont="1" applyBorder="1" applyAlignment="1">
      <alignment wrapText="1"/>
    </xf>
    <xf numFmtId="0" fontId="31" fillId="3" borderId="30" xfId="4" applyFont="1" applyFill="1" applyBorder="1" applyAlignment="1">
      <alignment horizontal="left" wrapText="1"/>
    </xf>
    <xf numFmtId="0" fontId="32" fillId="3" borderId="30" xfId="4" applyFont="1" applyFill="1" applyBorder="1" applyAlignment="1">
      <alignment horizontal="left"/>
    </xf>
    <xf numFmtId="2" fontId="32" fillId="0" borderId="30" xfId="2" applyNumberFormat="1" applyFont="1" applyBorder="1" applyAlignment="1">
      <alignment horizontal="right"/>
    </xf>
    <xf numFmtId="164" fontId="32" fillId="0" borderId="30" xfId="2" applyFont="1" applyBorder="1" applyAlignment="1"/>
    <xf numFmtId="0" fontId="32" fillId="0" borderId="30" xfId="4" applyFont="1" applyBorder="1" applyAlignment="1">
      <alignment horizontal="center" vertical="center"/>
    </xf>
    <xf numFmtId="164" fontId="32" fillId="5" borderId="30" xfId="2" applyFont="1" applyFill="1" applyBorder="1" applyAlignment="1">
      <alignment horizontal="right"/>
    </xf>
    <xf numFmtId="0" fontId="31" fillId="0" borderId="30" xfId="4" applyFont="1" applyBorder="1" applyAlignment="1">
      <alignment horizontal="center"/>
    </xf>
    <xf numFmtId="0" fontId="31" fillId="0" borderId="30" xfId="4" applyFont="1" applyBorder="1" applyAlignment="1">
      <alignment horizontal="left" vertical="center"/>
    </xf>
    <xf numFmtId="164" fontId="31" fillId="0" borderId="30" xfId="2" applyFont="1" applyBorder="1" applyAlignment="1">
      <alignment horizontal="left"/>
    </xf>
    <xf numFmtId="2" fontId="31" fillId="0" borderId="30" xfId="2" applyNumberFormat="1" applyFont="1" applyBorder="1" applyAlignment="1">
      <alignment horizontal="right"/>
    </xf>
    <xf numFmtId="0" fontId="31" fillId="3" borderId="30" xfId="4" applyFont="1" applyFill="1" applyBorder="1" applyAlignment="1">
      <alignment horizontal="center"/>
    </xf>
    <xf numFmtId="2" fontId="31" fillId="0" borderId="30" xfId="4" applyNumberFormat="1" applyFont="1" applyBorder="1"/>
    <xf numFmtId="164" fontId="31" fillId="3" borderId="30" xfId="2" applyFont="1" applyFill="1" applyBorder="1"/>
    <xf numFmtId="164" fontId="31" fillId="4" borderId="30" xfId="2" applyFont="1" applyFill="1" applyBorder="1"/>
    <xf numFmtId="164" fontId="31" fillId="0" borderId="30" xfId="2" applyFont="1" applyBorder="1" applyAlignment="1">
      <alignment horizontal="right"/>
    </xf>
    <xf numFmtId="0" fontId="31" fillId="3" borderId="30" xfId="4" applyFont="1" applyFill="1" applyBorder="1" applyAlignment="1">
      <alignment horizontal="left"/>
    </xf>
    <xf numFmtId="0" fontId="32" fillId="3" borderId="30" xfId="4" applyFont="1" applyFill="1" applyBorder="1" applyAlignment="1">
      <alignment horizontal="left" vertical="top" wrapText="1"/>
    </xf>
    <xf numFmtId="0" fontId="29" fillId="0" borderId="30" xfId="4" applyFont="1" applyBorder="1" applyAlignment="1">
      <alignment horizontal="center" vertical="center" wrapText="1"/>
    </xf>
    <xf numFmtId="0" fontId="32" fillId="0" borderId="30" xfId="4" applyFont="1" applyBorder="1" applyAlignment="1">
      <alignment horizontal="center" vertical="center" wrapText="1"/>
    </xf>
    <xf numFmtId="164" fontId="24" fillId="0" borderId="30" xfId="2" applyFont="1" applyBorder="1"/>
    <xf numFmtId="0" fontId="36" fillId="2" borderId="30" xfId="4" applyFont="1" applyFill="1" applyBorder="1" applyAlignment="1">
      <alignment horizontal="right" wrapText="1"/>
    </xf>
    <xf numFmtId="0" fontId="31" fillId="2" borderId="30" xfId="4" applyFont="1" applyFill="1" applyBorder="1" applyAlignment="1">
      <alignment vertical="center" wrapText="1"/>
    </xf>
    <xf numFmtId="0" fontId="31" fillId="2" borderId="30" xfId="4" applyFont="1" applyFill="1" applyBorder="1" applyAlignment="1">
      <alignment horizontal="right" wrapText="1"/>
    </xf>
    <xf numFmtId="164" fontId="36" fillId="8" borderId="30" xfId="2" applyFont="1" applyFill="1" applyBorder="1" applyAlignment="1">
      <alignment horizontal="center"/>
    </xf>
    <xf numFmtId="2" fontId="36" fillId="2" borderId="30" xfId="2" applyNumberFormat="1" applyFont="1" applyFill="1" applyBorder="1" applyAlignment="1">
      <alignment horizontal="right"/>
    </xf>
    <xf numFmtId="164" fontId="36" fillId="2" borderId="30" xfId="2" applyFont="1" applyFill="1" applyBorder="1" applyAlignment="1">
      <alignment horizontal="center"/>
    </xf>
    <xf numFmtId="0" fontId="11" fillId="5" borderId="0" xfId="4" applyFill="1"/>
    <xf numFmtId="0" fontId="32" fillId="5" borderId="0" xfId="4" applyFont="1" applyFill="1" applyAlignment="1">
      <alignment horizontal="center"/>
    </xf>
    <xf numFmtId="0" fontId="11" fillId="0" borderId="0" xfId="4"/>
    <xf numFmtId="0" fontId="38" fillId="5" borderId="0" xfId="4" applyFont="1" applyFill="1"/>
    <xf numFmtId="44" fontId="30" fillId="5" borderId="0" xfId="4" applyNumberFormat="1" applyFont="1" applyFill="1"/>
    <xf numFmtId="44" fontId="11" fillId="5" borderId="0" xfId="4" applyNumberFormat="1" applyFill="1"/>
    <xf numFmtId="0" fontId="32" fillId="5" borderId="0" xfId="4" applyFont="1" applyFill="1"/>
    <xf numFmtId="0" fontId="31" fillId="5" borderId="0" xfId="4" applyFont="1" applyFill="1" applyAlignment="1">
      <alignment horizontal="center"/>
    </xf>
    <xf numFmtId="0" fontId="25" fillId="5" borderId="0" xfId="4" applyFont="1" applyFill="1"/>
    <xf numFmtId="0" fontId="26" fillId="5" borderId="0" xfId="4" applyFont="1" applyFill="1" applyAlignment="1">
      <alignment horizontal="center" wrapText="1"/>
    </xf>
    <xf numFmtId="0" fontId="31" fillId="4" borderId="0" xfId="4" applyFont="1" applyFill="1" applyAlignment="1">
      <alignment horizontal="center" wrapText="1"/>
    </xf>
    <xf numFmtId="4" fontId="31" fillId="4" borderId="0" xfId="4" applyNumberFormat="1" applyFont="1" applyFill="1" applyAlignment="1">
      <alignment horizontal="right"/>
    </xf>
    <xf numFmtId="2" fontId="31" fillId="4" borderId="0" xfId="4" applyNumberFormat="1" applyFont="1" applyFill="1" applyAlignment="1">
      <alignment horizontal="right"/>
    </xf>
    <xf numFmtId="4" fontId="31" fillId="4" borderId="0" xfId="4" applyNumberFormat="1" applyFont="1" applyFill="1"/>
    <xf numFmtId="0" fontId="31" fillId="5" borderId="0" xfId="4" applyFont="1" applyFill="1"/>
    <xf numFmtId="2" fontId="32" fillId="5" borderId="0" xfId="2" applyNumberFormat="1" applyFont="1" applyFill="1"/>
    <xf numFmtId="0" fontId="26" fillId="5" borderId="0" xfId="4" applyFont="1" applyFill="1"/>
    <xf numFmtId="164" fontId="32" fillId="5" borderId="0" xfId="2" applyFont="1" applyFill="1"/>
    <xf numFmtId="0" fontId="31" fillId="5" borderId="0" xfId="4" applyFont="1" applyFill="1" applyAlignment="1">
      <alignment wrapText="1"/>
    </xf>
    <xf numFmtId="0" fontId="13" fillId="5" borderId="0" xfId="4" applyFont="1" applyFill="1" applyAlignment="1">
      <alignment horizontal="center"/>
    </xf>
    <xf numFmtId="0" fontId="39" fillId="5" borderId="0" xfId="4" applyFont="1" applyFill="1"/>
    <xf numFmtId="0" fontId="13" fillId="5" borderId="0" xfId="4" applyFont="1" applyFill="1"/>
    <xf numFmtId="0" fontId="32" fillId="3" borderId="30" xfId="4" applyFont="1" applyFill="1" applyBorder="1" applyAlignment="1">
      <alignment horizontal="left" wrapText="1"/>
    </xf>
    <xf numFmtId="166" fontId="32" fillId="0" borderId="30" xfId="0" applyNumberFormat="1" applyFont="1" applyBorder="1" applyAlignment="1">
      <alignment horizontal="right" wrapText="1"/>
    </xf>
    <xf numFmtId="166" fontId="31" fillId="3" borderId="30" xfId="0" applyNumberFormat="1" applyFont="1" applyFill="1" applyBorder="1" applyAlignment="1">
      <alignment horizontal="right"/>
    </xf>
    <xf numFmtId="166" fontId="31" fillId="0" borderId="30" xfId="0" applyNumberFormat="1" applyFont="1" applyBorder="1" applyAlignment="1">
      <alignment horizontal="right" wrapText="1"/>
    </xf>
    <xf numFmtId="166" fontId="32" fillId="3" borderId="30" xfId="0" applyNumberFormat="1" applyFont="1" applyFill="1" applyBorder="1" applyAlignment="1">
      <alignment horizontal="right"/>
    </xf>
    <xf numFmtId="166" fontId="34" fillId="3" borderId="30" xfId="0" applyNumberFormat="1" applyFont="1" applyFill="1" applyBorder="1" applyAlignment="1">
      <alignment horizontal="right"/>
    </xf>
    <xf numFmtId="166" fontId="34" fillId="0" borderId="30" xfId="0" applyNumberFormat="1" applyFont="1" applyBorder="1" applyAlignment="1">
      <alignment horizontal="right" wrapText="1"/>
    </xf>
    <xf numFmtId="4" fontId="32" fillId="0" borderId="30" xfId="1" applyNumberFormat="1" applyFont="1" applyFill="1" applyBorder="1"/>
    <xf numFmtId="43" fontId="0" fillId="0" borderId="0" xfId="0" applyNumberFormat="1"/>
    <xf numFmtId="0" fontId="31" fillId="7" borderId="30" xfId="0" applyFont="1" applyFill="1" applyBorder="1" applyAlignment="1">
      <alignment horizontal="right" wrapText="1"/>
    </xf>
    <xf numFmtId="4" fontId="3" fillId="8" borderId="30" xfId="0" applyNumberFormat="1" applyFont="1" applyFill="1" applyBorder="1"/>
    <xf numFmtId="0" fontId="32" fillId="0" borderId="30" xfId="4" applyFont="1" applyBorder="1" applyAlignment="1">
      <alignment horizontal="left" wrapText="1"/>
    </xf>
    <xf numFmtId="0" fontId="31" fillId="5" borderId="0" xfId="0" applyFont="1" applyFill="1" applyAlignment="1">
      <alignment horizontal="center" wrapText="1"/>
    </xf>
    <xf numFmtId="164" fontId="13" fillId="5" borderId="0" xfId="2" applyFont="1" applyFill="1"/>
    <xf numFmtId="2" fontId="13" fillId="5" borderId="0" xfId="2" applyNumberFormat="1" applyFont="1" applyFill="1"/>
    <xf numFmtId="0" fontId="13" fillId="0" borderId="0" xfId="4" applyFont="1"/>
    <xf numFmtId="164" fontId="36" fillId="8" borderId="30" xfId="2" applyFont="1" applyFill="1" applyBorder="1" applyAlignment="1">
      <alignment horizontal="center" vertical="center"/>
    </xf>
    <xf numFmtId="0" fontId="35" fillId="5" borderId="0" xfId="4" applyFont="1" applyFill="1" applyAlignment="1">
      <alignment horizontal="center"/>
    </xf>
    <xf numFmtId="44" fontId="13" fillId="5" borderId="0" xfId="4" applyNumberFormat="1" applyFont="1" applyFill="1"/>
    <xf numFmtId="0" fontId="35" fillId="5" borderId="0" xfId="4" applyFont="1" applyFill="1"/>
    <xf numFmtId="0" fontId="36" fillId="5" borderId="0" xfId="4" applyFont="1" applyFill="1" applyAlignment="1">
      <alignment horizontal="center"/>
    </xf>
    <xf numFmtId="0" fontId="40" fillId="5" borderId="0" xfId="4" applyFont="1" applyFill="1"/>
    <xf numFmtId="0" fontId="41" fillId="5" borderId="0" xfId="4" applyFont="1" applyFill="1" applyAlignment="1">
      <alignment horizontal="center" wrapText="1"/>
    </xf>
    <xf numFmtId="0" fontId="36" fillId="4" borderId="0" xfId="4" applyFont="1" applyFill="1" applyAlignment="1">
      <alignment horizontal="center" wrapText="1"/>
    </xf>
    <xf numFmtId="4" fontId="36" fillId="4" borderId="0" xfId="4" applyNumberFormat="1" applyFont="1" applyFill="1" applyAlignment="1">
      <alignment horizontal="right"/>
    </xf>
    <xf numFmtId="2" fontId="36" fillId="4" borderId="0" xfId="4" applyNumberFormat="1" applyFont="1" applyFill="1" applyAlignment="1">
      <alignment horizontal="right"/>
    </xf>
    <xf numFmtId="4" fontId="36" fillId="4" borderId="0" xfId="4" applyNumberFormat="1" applyFont="1" applyFill="1"/>
    <xf numFmtId="0" fontId="36" fillId="5" borderId="0" xfId="4" applyFont="1" applyFill="1"/>
    <xf numFmtId="2" fontId="35" fillId="5" borderId="0" xfId="2" applyNumberFormat="1" applyFont="1" applyFill="1"/>
    <xf numFmtId="0" fontId="41" fillId="5" borderId="0" xfId="4" applyFont="1" applyFill="1"/>
    <xf numFmtId="164" fontId="35" fillId="5" borderId="0" xfId="2" applyFont="1" applyFill="1"/>
    <xf numFmtId="0" fontId="36" fillId="5" borderId="0" xfId="4" applyFont="1" applyFill="1" applyAlignment="1">
      <alignment wrapText="1"/>
    </xf>
    <xf numFmtId="0" fontId="22" fillId="5" borderId="0" xfId="0" applyFont="1" applyFill="1"/>
    <xf numFmtId="0" fontId="22" fillId="5" borderId="0" xfId="0" applyFont="1" applyFill="1" applyAlignment="1">
      <alignment horizontal="center"/>
    </xf>
    <xf numFmtId="164" fontId="42" fillId="2" borderId="30" xfId="1" applyFont="1" applyFill="1" applyBorder="1" applyAlignment="1">
      <alignment horizontal="center" vertical="center"/>
    </xf>
    <xf numFmtId="0" fontId="43" fillId="0" borderId="30" xfId="0" applyFont="1" applyBorder="1"/>
    <xf numFmtId="0" fontId="44" fillId="0" borderId="30" xfId="0" applyFont="1" applyBorder="1"/>
    <xf numFmtId="164" fontId="44" fillId="0" borderId="30" xfId="1" applyFont="1" applyBorder="1"/>
    <xf numFmtId="2" fontId="44" fillId="0" borderId="30" xfId="1" applyNumberFormat="1" applyFont="1" applyBorder="1" applyAlignment="1">
      <alignment horizontal="right"/>
    </xf>
    <xf numFmtId="0" fontId="44" fillId="0" borderId="30" xfId="0" applyFont="1" applyBorder="1" applyAlignment="1">
      <alignment horizontal="center" vertical="center"/>
    </xf>
    <xf numFmtId="2" fontId="44" fillId="0" borderId="30" xfId="1" applyNumberFormat="1" applyFont="1" applyBorder="1"/>
    <xf numFmtId="164" fontId="44" fillId="0" borderId="30" xfId="1" applyFont="1" applyBorder="1" applyAlignment="1"/>
    <xf numFmtId="164" fontId="22" fillId="0" borderId="30" xfId="1" applyFont="1" applyBorder="1"/>
    <xf numFmtId="0" fontId="43" fillId="3" borderId="30" xfId="0" applyFont="1" applyFill="1" applyBorder="1"/>
    <xf numFmtId="164" fontId="43" fillId="0" borderId="30" xfId="1" applyFont="1" applyBorder="1"/>
    <xf numFmtId="2" fontId="43" fillId="0" borderId="30" xfId="1" applyNumberFormat="1" applyFont="1" applyBorder="1"/>
    <xf numFmtId="164" fontId="43" fillId="0" borderId="30" xfId="1" applyFont="1" applyBorder="1" applyAlignment="1"/>
    <xf numFmtId="164" fontId="23" fillId="0" borderId="30" xfId="1" applyFont="1" applyBorder="1"/>
    <xf numFmtId="0" fontId="44" fillId="3" borderId="30" xfId="0" applyFont="1" applyFill="1" applyBorder="1"/>
    <xf numFmtId="0" fontId="44" fillId="0" borderId="30" xfId="0" applyFont="1" applyBorder="1" applyAlignment="1">
      <alignment horizontal="center"/>
    </xf>
    <xf numFmtId="164" fontId="44" fillId="0" borderId="30" xfId="1" applyFont="1" applyFill="1" applyBorder="1"/>
    <xf numFmtId="164" fontId="43" fillId="0" borderId="30" xfId="1" applyFont="1" applyFill="1" applyBorder="1"/>
    <xf numFmtId="164" fontId="43" fillId="0" borderId="30" xfId="0" applyNumberFormat="1" applyFont="1" applyBorder="1"/>
    <xf numFmtId="2" fontId="43" fillId="0" borderId="30" xfId="0" applyNumberFormat="1" applyFont="1" applyBorder="1"/>
    <xf numFmtId="0" fontId="43" fillId="3" borderId="30" xfId="0" applyFont="1" applyFill="1" applyBorder="1" applyAlignment="1">
      <alignment horizontal="left" wrapText="1"/>
    </xf>
    <xf numFmtId="0" fontId="43" fillId="9" borderId="30" xfId="0" applyFont="1" applyFill="1" applyBorder="1" applyAlignment="1">
      <alignment vertical="center" wrapText="1"/>
    </xf>
    <xf numFmtId="164" fontId="43" fillId="12" borderId="30" xfId="0" applyNumberFormat="1" applyFont="1" applyFill="1" applyBorder="1"/>
    <xf numFmtId="2" fontId="43" fillId="12" borderId="30" xfId="0" applyNumberFormat="1" applyFont="1" applyFill="1" applyBorder="1"/>
    <xf numFmtId="164" fontId="43" fillId="12" borderId="30" xfId="1" applyFont="1" applyFill="1" applyBorder="1" applyAlignment="1"/>
    <xf numFmtId="2" fontId="43" fillId="12" borderId="30" xfId="1" applyNumberFormat="1" applyFont="1" applyFill="1" applyBorder="1"/>
    <xf numFmtId="164" fontId="43" fillId="12" borderId="30" xfId="1" applyFont="1" applyFill="1" applyBorder="1"/>
    <xf numFmtId="0" fontId="44" fillId="5" borderId="0" xfId="0" applyFont="1" applyFill="1"/>
    <xf numFmtId="0" fontId="44" fillId="5" borderId="0" xfId="0" applyFont="1" applyFill="1" applyAlignment="1">
      <alignment horizontal="center"/>
    </xf>
    <xf numFmtId="0" fontId="43" fillId="4" borderId="0" xfId="0" applyFont="1" applyFill="1" applyAlignment="1">
      <alignment horizontal="center" wrapText="1"/>
    </xf>
    <xf numFmtId="4" fontId="43" fillId="4" borderId="0" xfId="0" applyNumberFormat="1" applyFont="1" applyFill="1" applyAlignment="1">
      <alignment horizontal="right"/>
    </xf>
    <xf numFmtId="2" fontId="43" fillId="4" borderId="0" xfId="0" applyNumberFormat="1" applyFont="1" applyFill="1" applyAlignment="1">
      <alignment horizontal="right"/>
    </xf>
    <xf numFmtId="0" fontId="43" fillId="5" borderId="0" xfId="0" applyFont="1" applyFill="1" applyAlignment="1">
      <alignment horizontal="center"/>
    </xf>
    <xf numFmtId="0" fontId="44" fillId="4" borderId="0" xfId="0" applyFont="1" applyFill="1"/>
    <xf numFmtId="164" fontId="44" fillId="5" borderId="0" xfId="1" applyFont="1" applyFill="1" applyBorder="1"/>
    <xf numFmtId="2" fontId="44" fillId="5" borderId="0" xfId="1" applyNumberFormat="1" applyFont="1" applyFill="1"/>
    <xf numFmtId="164" fontId="44" fillId="5" borderId="0" xfId="1" applyFont="1" applyFill="1"/>
    <xf numFmtId="2" fontId="22" fillId="5" borderId="0" xfId="1" applyNumberFormat="1" applyFont="1" applyFill="1"/>
    <xf numFmtId="164" fontId="22" fillId="5" borderId="0" xfId="1" applyFont="1" applyFill="1"/>
    <xf numFmtId="0" fontId="22" fillId="0" borderId="0" xfId="0" applyFont="1"/>
    <xf numFmtId="0" fontId="35" fillId="5" borderId="0" xfId="0" applyFont="1" applyFill="1" applyAlignment="1">
      <alignment horizontal="center"/>
    </xf>
    <xf numFmtId="0" fontId="36" fillId="5" borderId="49" xfId="4" applyFont="1" applyFill="1" applyBorder="1" applyAlignment="1">
      <alignment horizontal="center" vertical="center"/>
    </xf>
    <xf numFmtId="0" fontId="35" fillId="5" borderId="0" xfId="0" applyFont="1" applyFill="1" applyAlignment="1">
      <alignment horizontal="center" vertical="center"/>
    </xf>
    <xf numFmtId="2" fontId="44" fillId="0" borderId="30" xfId="1" applyNumberFormat="1" applyFont="1" applyFill="1" applyBorder="1" applyAlignment="1">
      <alignment horizontal="right"/>
    </xf>
    <xf numFmtId="2" fontId="44" fillId="0" borderId="30" xfId="1" applyNumberFormat="1" applyFont="1" applyFill="1" applyBorder="1"/>
    <xf numFmtId="164" fontId="44" fillId="0" borderId="30" xfId="1" applyFont="1" applyFill="1" applyBorder="1" applyAlignment="1"/>
    <xf numFmtId="0" fontId="43" fillId="0" borderId="30" xfId="0" applyFont="1" applyBorder="1" applyAlignment="1">
      <alignment horizontal="left"/>
    </xf>
    <xf numFmtId="0" fontId="43" fillId="0" borderId="30" xfId="0" applyFont="1" applyBorder="1" applyAlignment="1">
      <alignment horizontal="center"/>
    </xf>
    <xf numFmtId="164" fontId="43" fillId="0" borderId="30" xfId="1" applyFont="1" applyFill="1" applyBorder="1" applyAlignment="1"/>
    <xf numFmtId="2" fontId="43" fillId="0" borderId="30" xfId="1" applyNumberFormat="1" applyFont="1" applyFill="1" applyBorder="1"/>
    <xf numFmtId="0" fontId="44" fillId="0" borderId="30" xfId="0" applyFont="1" applyBorder="1" applyAlignment="1">
      <alignment horizontal="left"/>
    </xf>
    <xf numFmtId="0" fontId="45" fillId="0" borderId="30" xfId="0" applyFont="1" applyBorder="1"/>
    <xf numFmtId="0" fontId="45" fillId="0" borderId="30" xfId="0" applyFont="1" applyBorder="1" applyAlignment="1">
      <alignment wrapText="1"/>
    </xf>
    <xf numFmtId="0" fontId="46" fillId="0" borderId="30" xfId="0" applyFont="1" applyBorder="1"/>
    <xf numFmtId="0" fontId="45" fillId="0" borderId="30" xfId="0" applyFont="1" applyBorder="1" applyAlignment="1">
      <alignment horizontal="left"/>
    </xf>
    <xf numFmtId="0" fontId="46" fillId="0" borderId="30" xfId="0" applyFont="1" applyBorder="1" applyAlignment="1">
      <alignment wrapText="1"/>
    </xf>
    <xf numFmtId="0" fontId="45" fillId="0" borderId="30" xfId="0" applyFont="1" applyBorder="1" applyAlignment="1">
      <alignment horizontal="left" wrapText="1"/>
    </xf>
    <xf numFmtId="0" fontId="45" fillId="3" borderId="30" xfId="0" applyFont="1" applyFill="1" applyBorder="1" applyAlignment="1">
      <alignment horizontal="left" wrapText="1"/>
    </xf>
    <xf numFmtId="0" fontId="46" fillId="0" borderId="30" xfId="0" applyFont="1" applyBorder="1" applyAlignment="1">
      <alignment horizontal="left"/>
    </xf>
    <xf numFmtId="0" fontId="45" fillId="3" borderId="30" xfId="0" applyFont="1" applyFill="1" applyBorder="1"/>
    <xf numFmtId="0" fontId="46" fillId="9" borderId="30" xfId="0" applyFont="1" applyFill="1" applyBorder="1" applyAlignment="1">
      <alignment wrapText="1"/>
    </xf>
    <xf numFmtId="0" fontId="47" fillId="0" borderId="30" xfId="4" applyFont="1" applyBorder="1"/>
    <xf numFmtId="0" fontId="48" fillId="0" borderId="30" xfId="4" applyFont="1" applyBorder="1" applyAlignment="1">
      <alignment horizontal="center"/>
    </xf>
    <xf numFmtId="164" fontId="48" fillId="0" borderId="30" xfId="2" applyFont="1" applyFill="1" applyBorder="1"/>
    <xf numFmtId="2" fontId="48" fillId="0" borderId="30" xfId="2" applyNumberFormat="1" applyFont="1" applyBorder="1"/>
    <xf numFmtId="164" fontId="48" fillId="0" borderId="30" xfId="2" applyFont="1" applyBorder="1"/>
    <xf numFmtId="164" fontId="48" fillId="5" borderId="30" xfId="2" applyFont="1" applyFill="1" applyBorder="1"/>
    <xf numFmtId="0" fontId="48" fillId="0" borderId="30" xfId="4" applyFont="1" applyBorder="1"/>
    <xf numFmtId="164" fontId="48" fillId="0" borderId="30" xfId="2" applyFont="1" applyFill="1" applyBorder="1" applyAlignment="1">
      <alignment horizontal="right"/>
    </xf>
    <xf numFmtId="164" fontId="48" fillId="0" borderId="30" xfId="2" applyFont="1" applyBorder="1" applyAlignment="1">
      <alignment horizontal="right"/>
    </xf>
    <xf numFmtId="0" fontId="48" fillId="3" borderId="30" xfId="4" applyFont="1" applyFill="1" applyBorder="1"/>
    <xf numFmtId="0" fontId="49" fillId="0" borderId="30" xfId="4" applyFont="1" applyBorder="1" applyAlignment="1">
      <alignment horizontal="left"/>
    </xf>
    <xf numFmtId="0" fontId="48" fillId="0" borderId="30" xfId="4" applyFont="1" applyBorder="1" applyAlignment="1">
      <alignment horizontal="left"/>
    </xf>
    <xf numFmtId="0" fontId="47" fillId="3" borderId="30" xfId="4" applyFont="1" applyFill="1" applyBorder="1"/>
    <xf numFmtId="0" fontId="47" fillId="0" borderId="30" xfId="4" applyFont="1" applyBorder="1" applyAlignment="1">
      <alignment horizontal="right"/>
    </xf>
    <xf numFmtId="164" fontId="47" fillId="0" borderId="30" xfId="2" applyFont="1" applyFill="1" applyBorder="1"/>
    <xf numFmtId="2" fontId="47" fillId="0" borderId="30" xfId="2" applyNumberFormat="1" applyFont="1" applyBorder="1"/>
    <xf numFmtId="164" fontId="47" fillId="0" borderId="30" xfId="2" applyFont="1" applyBorder="1"/>
    <xf numFmtId="164" fontId="47" fillId="5" borderId="30" xfId="2" applyFont="1" applyFill="1" applyBorder="1"/>
    <xf numFmtId="0" fontId="47" fillId="0" borderId="30" xfId="4" applyFont="1" applyBorder="1" applyAlignment="1">
      <alignment horizontal="left"/>
    </xf>
    <xf numFmtId="0" fontId="49" fillId="0" borderId="30" xfId="4" applyFont="1" applyBorder="1" applyAlignment="1">
      <alignment horizontal="center"/>
    </xf>
    <xf numFmtId="0" fontId="48" fillId="3" borderId="30" xfId="4" applyFont="1" applyFill="1" applyBorder="1" applyAlignment="1">
      <alignment horizontal="center" vertical="center"/>
    </xf>
    <xf numFmtId="0" fontId="48" fillId="3" borderId="30" xfId="4" applyFont="1" applyFill="1" applyBorder="1" applyAlignment="1">
      <alignment horizontal="left" wrapText="1"/>
    </xf>
    <xf numFmtId="2" fontId="48" fillId="3" borderId="30" xfId="2" applyNumberFormat="1" applyFont="1" applyFill="1" applyBorder="1"/>
    <xf numFmtId="164" fontId="48" fillId="3" borderId="30" xfId="2" applyFont="1" applyFill="1" applyBorder="1"/>
    <xf numFmtId="164" fontId="48" fillId="4" borderId="30" xfId="2" applyFont="1" applyFill="1" applyBorder="1"/>
    <xf numFmtId="2" fontId="48" fillId="0" borderId="30" xfId="2" applyNumberFormat="1" applyFont="1" applyFill="1" applyBorder="1"/>
    <xf numFmtId="0" fontId="47" fillId="3" borderId="30" xfId="4" applyFont="1" applyFill="1" applyBorder="1" applyAlignment="1">
      <alignment vertical="center" wrapText="1"/>
    </xf>
    <xf numFmtId="0" fontId="48" fillId="3" borderId="30" xfId="4" applyFont="1" applyFill="1" applyBorder="1" applyAlignment="1">
      <alignment horizontal="center"/>
    </xf>
    <xf numFmtId="0" fontId="48" fillId="0" borderId="30" xfId="4" applyFont="1" applyBorder="1" applyAlignment="1">
      <alignment wrapText="1"/>
    </xf>
    <xf numFmtId="164" fontId="48" fillId="0" borderId="30" xfId="2" applyFont="1" applyFill="1" applyBorder="1" applyAlignment="1">
      <alignment horizontal="left"/>
    </xf>
    <xf numFmtId="2" fontId="48" fillId="0" borderId="30" xfId="2" applyNumberFormat="1" applyFont="1" applyFill="1" applyBorder="1" applyAlignment="1">
      <alignment horizontal="right"/>
    </xf>
    <xf numFmtId="0" fontId="48" fillId="0" borderId="30" xfId="4" applyFont="1" applyBorder="1" applyAlignment="1">
      <alignment horizontal="left" wrapText="1"/>
    </xf>
    <xf numFmtId="0" fontId="47" fillId="0" borderId="30" xfId="4" applyFont="1" applyBorder="1" applyAlignment="1">
      <alignment wrapText="1"/>
    </xf>
    <xf numFmtId="0" fontId="47" fillId="3" borderId="30" xfId="4" applyFont="1" applyFill="1" applyBorder="1" applyAlignment="1">
      <alignment horizontal="left" wrapText="1"/>
    </xf>
    <xf numFmtId="0" fontId="48" fillId="3" borderId="30" xfId="4" applyFont="1" applyFill="1" applyBorder="1" applyAlignment="1">
      <alignment horizontal="left"/>
    </xf>
    <xf numFmtId="2" fontId="48" fillId="0" borderId="30" xfId="2" applyNumberFormat="1" applyFont="1" applyBorder="1" applyAlignment="1">
      <alignment horizontal="right"/>
    </xf>
    <xf numFmtId="164" fontId="48" fillId="0" borderId="30" xfId="2" applyFont="1" applyBorder="1" applyAlignment="1"/>
    <xf numFmtId="0" fontId="48" fillId="0" borderId="30" xfId="4" applyFont="1" applyBorder="1" applyAlignment="1">
      <alignment horizontal="center" vertical="center"/>
    </xf>
    <xf numFmtId="164" fontId="48" fillId="5" borderId="30" xfId="2" applyFont="1" applyFill="1" applyBorder="1" applyAlignment="1">
      <alignment horizontal="right"/>
    </xf>
    <xf numFmtId="0" fontId="47" fillId="0" borderId="30" xfId="4" applyFont="1" applyBorder="1" applyAlignment="1">
      <alignment horizontal="center"/>
    </xf>
    <xf numFmtId="0" fontId="47" fillId="0" borderId="30" xfId="4" applyFont="1" applyBorder="1" applyAlignment="1">
      <alignment horizontal="left" vertical="center"/>
    </xf>
    <xf numFmtId="164" fontId="47" fillId="0" borderId="30" xfId="2" applyFont="1" applyBorder="1" applyAlignment="1">
      <alignment horizontal="left"/>
    </xf>
    <xf numFmtId="2" fontId="47" fillId="0" borderId="30" xfId="2" applyNumberFormat="1" applyFont="1" applyBorder="1" applyAlignment="1">
      <alignment horizontal="right"/>
    </xf>
    <xf numFmtId="0" fontId="47" fillId="3" borderId="30" xfId="4" applyFont="1" applyFill="1" applyBorder="1" applyAlignment="1">
      <alignment horizontal="center"/>
    </xf>
    <xf numFmtId="2" fontId="47" fillId="0" borderId="30" xfId="4" applyNumberFormat="1" applyFont="1" applyBorder="1"/>
    <xf numFmtId="164" fontId="47" fillId="3" borderId="30" xfId="2" applyFont="1" applyFill="1" applyBorder="1"/>
    <xf numFmtId="164" fontId="47" fillId="4" borderId="30" xfId="2" applyFont="1" applyFill="1" applyBorder="1"/>
    <xf numFmtId="164" fontId="47" fillId="0" borderId="30" xfId="2" applyFont="1" applyBorder="1" applyAlignment="1">
      <alignment horizontal="right"/>
    </xf>
    <xf numFmtId="0" fontId="47" fillId="3" borderId="30" xfId="4" applyFont="1" applyFill="1" applyBorder="1" applyAlignment="1">
      <alignment horizontal="left"/>
    </xf>
    <xf numFmtId="0" fontId="48" fillId="3" borderId="30" xfId="4" applyFont="1" applyFill="1" applyBorder="1" applyAlignment="1">
      <alignment horizontal="left" vertical="top" wrapText="1"/>
    </xf>
    <xf numFmtId="0" fontId="48" fillId="0" borderId="30" xfId="4" applyFont="1" applyBorder="1" applyAlignment="1">
      <alignment horizontal="center" vertical="center" wrapText="1"/>
    </xf>
    <xf numFmtId="0" fontId="48" fillId="0" borderId="30" xfId="0" applyFont="1" applyBorder="1"/>
    <xf numFmtId="0" fontId="48" fillId="0" borderId="30" xfId="0" applyFont="1" applyBorder="1" applyAlignment="1">
      <alignment horizontal="center"/>
    </xf>
    <xf numFmtId="0" fontId="48" fillId="0" borderId="30" xfId="0" applyFont="1" applyBorder="1" applyAlignment="1">
      <alignment horizontal="left"/>
    </xf>
    <xf numFmtId="164" fontId="48" fillId="0" borderId="30" xfId="1" applyFont="1" applyBorder="1"/>
    <xf numFmtId="2" fontId="48" fillId="0" borderId="30" xfId="1" applyNumberFormat="1" applyFont="1" applyBorder="1"/>
    <xf numFmtId="164" fontId="48" fillId="0" borderId="30" xfId="1" applyFont="1" applyBorder="1" applyAlignment="1"/>
    <xf numFmtId="164" fontId="48" fillId="0" borderId="30" xfId="1" applyFont="1" applyBorder="1" applyAlignment="1">
      <alignment horizontal="right"/>
    </xf>
    <xf numFmtId="164" fontId="50" fillId="0" borderId="30" xfId="2" applyFont="1" applyBorder="1"/>
    <xf numFmtId="0" fontId="47" fillId="2" borderId="30" xfId="4" applyFont="1" applyFill="1" applyBorder="1" applyAlignment="1">
      <alignment horizontal="right" wrapText="1"/>
    </xf>
    <xf numFmtId="0" fontId="47" fillId="2" borderId="30" xfId="4" applyFont="1" applyFill="1" applyBorder="1" applyAlignment="1">
      <alignment vertical="center" wrapText="1"/>
    </xf>
    <xf numFmtId="164" fontId="47" fillId="8" borderId="30" xfId="2" applyFont="1" applyFill="1" applyBorder="1" applyAlignment="1">
      <alignment horizontal="center"/>
    </xf>
    <xf numFmtId="2" fontId="47" fillId="2" borderId="30" xfId="2" applyNumberFormat="1" applyFont="1" applyFill="1" applyBorder="1" applyAlignment="1">
      <alignment horizontal="right"/>
    </xf>
    <xf numFmtId="164" fontId="47" fillId="2" borderId="30" xfId="2" applyFont="1" applyFill="1" applyBorder="1" applyAlignment="1">
      <alignment horizontal="center"/>
    </xf>
    <xf numFmtId="0" fontId="31" fillId="0" borderId="30" xfId="0" applyFont="1" applyBorder="1" applyAlignment="1">
      <alignment horizontal="right" vertical="center" wrapText="1"/>
    </xf>
    <xf numFmtId="0" fontId="31" fillId="0" borderId="30" xfId="0" applyFont="1" applyBorder="1" applyAlignment="1">
      <alignment horizontal="left" wrapText="1"/>
    </xf>
    <xf numFmtId="0" fontId="31" fillId="0" borderId="30" xfId="0" applyFont="1" applyBorder="1" applyAlignment="1">
      <alignment horizontal="center" wrapText="1"/>
    </xf>
    <xf numFmtId="166" fontId="34" fillId="0" borderId="30" xfId="0" applyNumberFormat="1" applyFont="1" applyBorder="1" applyAlignment="1">
      <alignment horizontal="right"/>
    </xf>
    <xf numFmtId="0" fontId="34" fillId="0" borderId="30" xfId="0" applyFont="1" applyBorder="1" applyAlignment="1">
      <alignment horizontal="left" wrapText="1"/>
    </xf>
    <xf numFmtId="0" fontId="34" fillId="0" borderId="30" xfId="0" applyFont="1" applyBorder="1" applyAlignment="1">
      <alignment horizontal="center" wrapText="1"/>
    </xf>
    <xf numFmtId="166" fontId="31" fillId="0" borderId="30" xfId="0" applyNumberFormat="1" applyFont="1" applyBorder="1" applyAlignment="1">
      <alignment horizontal="right"/>
    </xf>
    <xf numFmtId="43" fontId="31" fillId="8" borderId="30" xfId="0" applyNumberFormat="1" applyFont="1" applyFill="1" applyBorder="1" applyAlignment="1">
      <alignment wrapText="1"/>
    </xf>
    <xf numFmtId="43" fontId="47" fillId="2" borderId="30" xfId="4" applyNumberFormat="1" applyFont="1" applyFill="1" applyBorder="1" applyAlignment="1">
      <alignment horizontal="right" wrapText="1"/>
    </xf>
    <xf numFmtId="43" fontId="13" fillId="5" borderId="0" xfId="4" applyNumberFormat="1" applyFont="1" applyFill="1"/>
    <xf numFmtId="0" fontId="13" fillId="5" borderId="43" xfId="4" applyFont="1" applyFill="1" applyBorder="1" applyAlignment="1">
      <alignment horizontal="center"/>
    </xf>
    <xf numFmtId="0" fontId="48" fillId="0" borderId="30" xfId="4" applyFont="1" applyBorder="1" applyAlignment="1">
      <alignment horizontal="left" vertical="center"/>
    </xf>
    <xf numFmtId="0" fontId="48" fillId="0" borderId="30" xfId="0" applyFont="1" applyBorder="1" applyAlignment="1">
      <alignment horizontal="left" vertical="center"/>
    </xf>
    <xf numFmtId="0" fontId="48" fillId="0" borderId="30" xfId="4" applyFont="1" applyBorder="1" applyAlignment="1">
      <alignment vertical="center" wrapText="1"/>
    </xf>
    <xf numFmtId="0" fontId="48" fillId="0" borderId="30" xfId="4" applyFont="1" applyBorder="1" applyAlignment="1">
      <alignment vertical="center"/>
    </xf>
    <xf numFmtId="0" fontId="48" fillId="0" borderId="30" xfId="0" applyFont="1" applyBorder="1" applyAlignment="1">
      <alignment vertical="center"/>
    </xf>
    <xf numFmtId="0" fontId="48" fillId="3" borderId="30" xfId="4" applyFont="1" applyFill="1" applyBorder="1" applyAlignment="1">
      <alignment vertical="center"/>
    </xf>
    <xf numFmtId="0" fontId="48" fillId="3" borderId="30" xfId="4" applyFont="1" applyFill="1" applyBorder="1" applyAlignment="1">
      <alignment horizontal="left" vertical="center"/>
    </xf>
    <xf numFmtId="164" fontId="48" fillId="0" borderId="30" xfId="2" applyFont="1" applyBorder="1" applyAlignment="1">
      <alignment vertical="center"/>
    </xf>
    <xf numFmtId="164" fontId="48" fillId="0" borderId="30" xfId="2" applyFont="1" applyFill="1" applyBorder="1" applyAlignment="1">
      <alignment vertical="center"/>
    </xf>
    <xf numFmtId="164" fontId="48" fillId="0" borderId="30" xfId="1" applyFont="1" applyBorder="1" applyAlignment="1">
      <alignment vertical="center"/>
    </xf>
    <xf numFmtId="164" fontId="48" fillId="0" borderId="30" xfId="1" applyFont="1" applyBorder="1" applyAlignment="1">
      <alignment horizontal="right" vertical="center"/>
    </xf>
    <xf numFmtId="2" fontId="48" fillId="0" borderId="30" xfId="2" applyNumberFormat="1" applyFont="1" applyBorder="1" applyAlignment="1">
      <alignment vertical="center"/>
    </xf>
    <xf numFmtId="2" fontId="48" fillId="0" borderId="30" xfId="2" applyNumberFormat="1" applyFont="1" applyFill="1" applyBorder="1" applyAlignment="1">
      <alignment vertical="center"/>
    </xf>
    <xf numFmtId="164" fontId="11" fillId="0" borderId="30" xfId="1" applyFill="1" applyBorder="1" applyAlignment="1">
      <alignment horizontal="right"/>
    </xf>
    <xf numFmtId="164" fontId="11" fillId="0" borderId="30" xfId="1" applyFill="1" applyBorder="1"/>
    <xf numFmtId="164" fontId="11" fillId="0" borderId="30" xfId="1" applyFill="1" applyBorder="1" applyAlignment="1"/>
    <xf numFmtId="0" fontId="32" fillId="0" borderId="30" xfId="0" applyFont="1" applyBorder="1" applyAlignment="1">
      <alignment vertical="center" wrapText="1"/>
    </xf>
    <xf numFmtId="0" fontId="43" fillId="13" borderId="30" xfId="0" applyFont="1" applyFill="1" applyBorder="1" applyAlignment="1">
      <alignment vertical="center" wrapText="1"/>
    </xf>
    <xf numFmtId="0" fontId="46" fillId="13" borderId="30" xfId="0" applyFont="1" applyFill="1" applyBorder="1" applyAlignment="1">
      <alignment wrapText="1"/>
    </xf>
    <xf numFmtId="164" fontId="43" fillId="14" borderId="30" xfId="0" applyNumberFormat="1" applyFont="1" applyFill="1" applyBorder="1"/>
    <xf numFmtId="2" fontId="43" fillId="14" borderId="30" xfId="0" applyNumberFormat="1" applyFont="1" applyFill="1" applyBorder="1"/>
    <xf numFmtId="2" fontId="43" fillId="14" borderId="30" xfId="1" applyNumberFormat="1" applyFont="1" applyFill="1" applyBorder="1"/>
    <xf numFmtId="164" fontId="42" fillId="13" borderId="30" xfId="1" applyFont="1" applyFill="1" applyBorder="1" applyAlignment="1">
      <alignment horizontal="center" vertical="center"/>
    </xf>
    <xf numFmtId="164" fontId="19" fillId="13" borderId="30" xfId="1" applyFont="1" applyFill="1" applyBorder="1" applyAlignment="1">
      <alignment horizontal="center" vertical="center"/>
    </xf>
    <xf numFmtId="0" fontId="31" fillId="13" borderId="30" xfId="0" applyFont="1" applyFill="1" applyBorder="1" applyAlignment="1">
      <alignment horizontal="right" wrapText="1"/>
    </xf>
    <xf numFmtId="0" fontId="31" fillId="13" borderId="30" xfId="0" applyFont="1" applyFill="1" applyBorder="1" applyAlignment="1">
      <alignment horizontal="right"/>
    </xf>
    <xf numFmtId="4" fontId="31" fillId="14" borderId="30" xfId="0" applyNumberFormat="1" applyFont="1" applyFill="1" applyBorder="1"/>
    <xf numFmtId="164" fontId="31" fillId="14" borderId="30" xfId="1" applyFont="1" applyFill="1" applyBorder="1" applyAlignment="1">
      <alignment horizontal="center" vertical="center"/>
    </xf>
    <xf numFmtId="0" fontId="31" fillId="13" borderId="30" xfId="0" applyFont="1" applyFill="1" applyBorder="1" applyAlignment="1">
      <alignment horizontal="right" vertical="center" wrapText="1"/>
    </xf>
    <xf numFmtId="0" fontId="31" fillId="14" borderId="30" xfId="0" applyFont="1" applyFill="1" applyBorder="1" applyAlignment="1">
      <alignment vertical="center" wrapText="1"/>
    </xf>
    <xf numFmtId="0" fontId="31" fillId="14" borderId="30" xfId="0" applyFont="1" applyFill="1" applyBorder="1" applyAlignment="1">
      <alignment wrapText="1"/>
    </xf>
    <xf numFmtId="43" fontId="31" fillId="14" borderId="30" xfId="0" applyNumberFormat="1" applyFont="1" applyFill="1" applyBorder="1" applyAlignment="1">
      <alignment wrapText="1"/>
    </xf>
    <xf numFmtId="2" fontId="31" fillId="14" borderId="30" xfId="1" applyNumberFormat="1" applyFont="1" applyFill="1" applyBorder="1" applyAlignment="1">
      <alignment horizontal="right"/>
    </xf>
    <xf numFmtId="164" fontId="36" fillId="14" borderId="30" xfId="2" applyFont="1" applyFill="1" applyBorder="1" applyAlignment="1">
      <alignment horizontal="center" vertical="center"/>
    </xf>
    <xf numFmtId="0" fontId="47" fillId="13" borderId="30" xfId="4" applyFont="1" applyFill="1" applyBorder="1" applyAlignment="1">
      <alignment horizontal="right" wrapText="1"/>
    </xf>
    <xf numFmtId="0" fontId="47" fillId="13" borderId="30" xfId="4" applyFont="1" applyFill="1" applyBorder="1" applyAlignment="1">
      <alignment vertical="center" wrapText="1"/>
    </xf>
    <xf numFmtId="43" fontId="47" fillId="13" borderId="30" xfId="4" applyNumberFormat="1" applyFont="1" applyFill="1" applyBorder="1" applyAlignment="1">
      <alignment horizontal="right" wrapText="1"/>
    </xf>
    <xf numFmtId="0" fontId="43" fillId="13" borderId="30" xfId="0" applyFont="1" applyFill="1" applyBorder="1" applyAlignment="1">
      <alignment horizontal="right" wrapText="1"/>
    </xf>
    <xf numFmtId="0" fontId="32" fillId="5" borderId="0" xfId="0" applyFont="1" applyFill="1" applyAlignment="1">
      <alignment vertical="center"/>
    </xf>
    <xf numFmtId="0" fontId="31" fillId="13" borderId="30" xfId="0" applyFont="1" applyFill="1" applyBorder="1" applyAlignment="1">
      <alignment vertical="center" wrapText="1"/>
    </xf>
    <xf numFmtId="0" fontId="31" fillId="13" borderId="30" xfId="0" applyFont="1" applyFill="1" applyBorder="1" applyAlignment="1">
      <alignment wrapText="1"/>
    </xf>
    <xf numFmtId="164" fontId="31" fillId="14" borderId="30" xfId="0" applyNumberFormat="1" applyFont="1" applyFill="1" applyBorder="1"/>
    <xf numFmtId="2" fontId="31" fillId="14" borderId="30" xfId="1" applyNumberFormat="1" applyFont="1" applyFill="1" applyBorder="1"/>
    <xf numFmtId="164" fontId="27" fillId="13" borderId="30" xfId="1" applyFont="1" applyFill="1" applyBorder="1" applyAlignment="1">
      <alignment horizontal="center" vertical="center"/>
    </xf>
    <xf numFmtId="164" fontId="3" fillId="14" borderId="30" xfId="1" applyFont="1" applyFill="1" applyBorder="1"/>
    <xf numFmtId="0" fontId="48" fillId="0" borderId="30" xfId="4" applyFont="1" applyBorder="1" applyAlignment="1">
      <alignment horizontal="left" vertical="top" wrapText="1"/>
    </xf>
    <xf numFmtId="164" fontId="48" fillId="0" borderId="30" xfId="2" applyFont="1" applyFill="1" applyBorder="1" applyAlignment="1"/>
    <xf numFmtId="2" fontId="47" fillId="0" borderId="30" xfId="2" applyNumberFormat="1" applyFont="1" applyFill="1" applyBorder="1"/>
    <xf numFmtId="2" fontId="47" fillId="14" borderId="30" xfId="2" applyNumberFormat="1" applyFont="1" applyFill="1" applyBorder="1"/>
    <xf numFmtId="164" fontId="13" fillId="5" borderId="0" xfId="4" applyNumberFormat="1" applyFont="1" applyFill="1"/>
    <xf numFmtId="164" fontId="48" fillId="0" borderId="30" xfId="1" applyFont="1" applyFill="1" applyBorder="1" applyAlignment="1">
      <alignment horizontal="right" vertical="center"/>
    </xf>
    <xf numFmtId="2" fontId="31" fillId="13" borderId="30" xfId="0" applyNumberFormat="1" applyFont="1" applyFill="1" applyBorder="1" applyAlignment="1">
      <alignment wrapText="1"/>
    </xf>
    <xf numFmtId="164" fontId="47" fillId="14" borderId="30" xfId="2" applyFont="1" applyFill="1" applyBorder="1"/>
    <xf numFmtId="164" fontId="43" fillId="14" borderId="30" xfId="1" applyFont="1" applyFill="1" applyBorder="1"/>
    <xf numFmtId="164" fontId="48" fillId="0" borderId="30" xfId="1" applyFont="1" applyFill="1" applyBorder="1"/>
    <xf numFmtId="2" fontId="48" fillId="0" borderId="30" xfId="1" applyNumberFormat="1" applyFont="1" applyFill="1" applyBorder="1"/>
    <xf numFmtId="164" fontId="48" fillId="0" borderId="30" xfId="1" applyFont="1" applyFill="1" applyBorder="1" applyAlignment="1">
      <alignment vertical="center"/>
    </xf>
    <xf numFmtId="164" fontId="48" fillId="0" borderId="30" xfId="1" applyFont="1" applyFill="1" applyBorder="1" applyAlignment="1">
      <alignment horizontal="right"/>
    </xf>
    <xf numFmtId="0" fontId="31" fillId="5" borderId="49" xfId="0" applyFont="1" applyFill="1" applyBorder="1" applyAlignment="1">
      <alignment horizontal="center"/>
    </xf>
    <xf numFmtId="0" fontId="43" fillId="5" borderId="49" xfId="0" applyFont="1" applyFill="1" applyBorder="1" applyAlignment="1">
      <alignment horizontal="center"/>
    </xf>
    <xf numFmtId="166" fontId="32" fillId="0" borderId="30" xfId="0" applyNumberFormat="1" applyFont="1" applyBorder="1" applyAlignment="1">
      <alignment wrapText="1"/>
    </xf>
    <xf numFmtId="0" fontId="44" fillId="3" borderId="30" xfId="0" applyFont="1" applyFill="1" applyBorder="1" applyAlignment="1">
      <alignment horizontal="center"/>
    </xf>
    <xf numFmtId="164" fontId="22" fillId="0" borderId="30" xfId="1" applyFont="1" applyFill="1" applyBorder="1"/>
    <xf numFmtId="0" fontId="31" fillId="13" borderId="30" xfId="0" applyFont="1" applyFill="1" applyBorder="1" applyAlignment="1">
      <alignment horizontal="center" vertical="center"/>
    </xf>
    <xf numFmtId="0" fontId="31" fillId="13" borderId="30" xfId="0" applyFont="1" applyFill="1" applyBorder="1" applyAlignment="1">
      <alignment horizontal="center" vertical="center" wrapText="1"/>
    </xf>
    <xf numFmtId="164" fontId="13" fillId="0" borderId="0" xfId="2" applyFont="1" applyFill="1"/>
    <xf numFmtId="0" fontId="13" fillId="0" borderId="0" xfId="4" applyFont="1" applyAlignment="1">
      <alignment horizontal="center"/>
    </xf>
    <xf numFmtId="164" fontId="47" fillId="0" borderId="30" xfId="2" applyFont="1" applyFill="1" applyBorder="1" applyAlignment="1">
      <alignment horizontal="right"/>
    </xf>
    <xf numFmtId="164" fontId="13" fillId="0" borderId="0" xfId="4" applyNumberFormat="1" applyFont="1"/>
    <xf numFmtId="43" fontId="13" fillId="0" borderId="0" xfId="4" applyNumberFormat="1" applyFont="1"/>
    <xf numFmtId="0" fontId="35" fillId="0" borderId="0" xfId="4" applyFont="1"/>
    <xf numFmtId="4" fontId="36" fillId="0" borderId="0" xfId="4" applyNumberFormat="1" applyFont="1"/>
    <xf numFmtId="0" fontId="36" fillId="0" borderId="0" xfId="4" applyFont="1" applyAlignment="1">
      <alignment wrapText="1"/>
    </xf>
    <xf numFmtId="4" fontId="31" fillId="0" borderId="0" xfId="0" applyNumberFormat="1" applyFont="1"/>
    <xf numFmtId="164" fontId="31" fillId="5" borderId="30" xfId="1" applyFont="1" applyFill="1" applyBorder="1" applyAlignment="1">
      <alignment horizontal="center" vertical="center"/>
    </xf>
    <xf numFmtId="164" fontId="31" fillId="5" borderId="30" xfId="1" applyFont="1" applyFill="1" applyBorder="1" applyAlignment="1">
      <alignment horizontal="left"/>
    </xf>
    <xf numFmtId="164" fontId="32" fillId="5" borderId="30" xfId="1" applyFont="1" applyFill="1" applyBorder="1" applyAlignment="1">
      <alignment horizontal="left"/>
    </xf>
    <xf numFmtId="4" fontId="32" fillId="5" borderId="30" xfId="1" applyNumberFormat="1" applyFont="1" applyFill="1" applyBorder="1"/>
    <xf numFmtId="4" fontId="31" fillId="5" borderId="30" xfId="1" applyNumberFormat="1" applyFont="1" applyFill="1" applyBorder="1"/>
    <xf numFmtId="164" fontId="11" fillId="5" borderId="30" xfId="1" applyFill="1" applyBorder="1"/>
    <xf numFmtId="164" fontId="3" fillId="13" borderId="30" xfId="1" applyFont="1" applyFill="1" applyBorder="1" applyAlignment="1">
      <alignment horizontal="right"/>
    </xf>
    <xf numFmtId="2" fontId="31" fillId="14" borderId="30" xfId="0" applyNumberFormat="1" applyFont="1" applyFill="1" applyBorder="1"/>
    <xf numFmtId="164" fontId="27" fillId="13" borderId="30" xfId="1" applyFont="1" applyFill="1" applyBorder="1" applyAlignment="1">
      <alignment horizontal="center"/>
    </xf>
    <xf numFmtId="164" fontId="3" fillId="13" borderId="30" xfId="1" applyFont="1" applyFill="1" applyBorder="1" applyAlignment="1">
      <alignment horizontal="center" wrapText="1"/>
    </xf>
    <xf numFmtId="0" fontId="32" fillId="4" borderId="30" xfId="0" applyFont="1" applyFill="1" applyBorder="1"/>
    <xf numFmtId="0" fontId="32" fillId="5" borderId="30" xfId="0" applyFont="1" applyFill="1" applyBorder="1"/>
    <xf numFmtId="0" fontId="32" fillId="4" borderId="30" xfId="0" applyFont="1" applyFill="1" applyBorder="1" applyAlignment="1">
      <alignment horizontal="center"/>
    </xf>
    <xf numFmtId="2" fontId="32" fillId="0" borderId="30" xfId="1" applyNumberFormat="1" applyFont="1" applyBorder="1" applyAlignment="1">
      <alignment horizontal="center"/>
    </xf>
    <xf numFmtId="2" fontId="31" fillId="0" borderId="30" xfId="1" applyNumberFormat="1" applyFont="1" applyBorder="1" applyAlignment="1">
      <alignment horizontal="center"/>
    </xf>
    <xf numFmtId="164" fontId="32" fillId="0" borderId="30" xfId="1" applyFont="1" applyBorder="1" applyAlignment="1">
      <alignment horizontal="center"/>
    </xf>
    <xf numFmtId="2" fontId="31" fillId="14" borderId="30" xfId="1" applyNumberFormat="1" applyFont="1" applyFill="1" applyBorder="1" applyAlignment="1">
      <alignment horizontal="center"/>
    </xf>
    <xf numFmtId="0" fontId="52" fillId="13" borderId="30" xfId="4" applyFont="1" applyFill="1" applyBorder="1" applyAlignment="1">
      <alignment horizontal="right" wrapText="1"/>
    </xf>
    <xf numFmtId="0" fontId="52" fillId="13" borderId="30" xfId="4" applyFont="1" applyFill="1" applyBorder="1" applyAlignment="1">
      <alignment vertical="center" wrapText="1"/>
    </xf>
    <xf numFmtId="164" fontId="52" fillId="14" borderId="30" xfId="2" applyFont="1" applyFill="1" applyBorder="1"/>
    <xf numFmtId="2" fontId="52" fillId="14" borderId="30" xfId="2" applyNumberFormat="1" applyFont="1" applyFill="1" applyBorder="1"/>
    <xf numFmtId="0" fontId="50" fillId="0" borderId="30" xfId="4" applyFont="1" applyBorder="1"/>
    <xf numFmtId="0" fontId="50" fillId="0" borderId="30" xfId="4" applyFont="1" applyBorder="1" applyAlignment="1">
      <alignment horizontal="center"/>
    </xf>
    <xf numFmtId="0" fontId="50" fillId="0" borderId="30" xfId="4" applyFont="1" applyBorder="1" applyAlignment="1">
      <alignment horizontal="left"/>
    </xf>
    <xf numFmtId="164" fontId="50" fillId="0" borderId="30" xfId="2" applyFont="1" applyFill="1" applyBorder="1"/>
    <xf numFmtId="2" fontId="50" fillId="0" borderId="30" xfId="2" applyNumberFormat="1" applyFont="1" applyBorder="1"/>
    <xf numFmtId="0" fontId="30" fillId="0" borderId="0" xfId="0" applyFont="1"/>
    <xf numFmtId="0" fontId="36" fillId="14" borderId="30" xfId="0" applyFont="1" applyFill="1" applyBorder="1" applyAlignment="1">
      <alignment wrapText="1"/>
    </xf>
    <xf numFmtId="43" fontId="36" fillId="14" borderId="30" xfId="0" applyNumberFormat="1" applyFont="1" applyFill="1" applyBorder="1" applyAlignment="1">
      <alignment wrapText="1"/>
    </xf>
    <xf numFmtId="2" fontId="36" fillId="14" borderId="30" xfId="1" applyNumberFormat="1" applyFont="1" applyFill="1" applyBorder="1" applyAlignment="1">
      <alignment horizontal="right"/>
    </xf>
    <xf numFmtId="0" fontId="28" fillId="13" borderId="30" xfId="0" applyFont="1" applyFill="1" applyBorder="1" applyAlignment="1">
      <alignment wrapText="1"/>
    </xf>
    <xf numFmtId="0" fontId="46" fillId="13" borderId="30" xfId="0" applyFont="1" applyFill="1" applyBorder="1" applyAlignment="1">
      <alignment horizontal="right" wrapText="1"/>
    </xf>
    <xf numFmtId="164" fontId="28" fillId="14" borderId="30" xfId="1" applyFont="1" applyFill="1" applyBorder="1" applyAlignment="1">
      <alignment vertical="center"/>
    </xf>
    <xf numFmtId="2" fontId="28" fillId="14" borderId="30" xfId="1" applyNumberFormat="1" applyFont="1" applyFill="1" applyBorder="1" applyAlignment="1">
      <alignment vertical="center"/>
    </xf>
    <xf numFmtId="0" fontId="32" fillId="3" borderId="31" xfId="0" applyFont="1" applyFill="1" applyBorder="1"/>
    <xf numFmtId="0" fontId="32" fillId="3" borderId="31" xfId="0" applyFont="1" applyFill="1" applyBorder="1" applyAlignment="1">
      <alignment horizontal="center"/>
    </xf>
    <xf numFmtId="0" fontId="32" fillId="0" borderId="30" xfId="0" applyFont="1" applyBorder="1" applyAlignment="1">
      <alignment horizontal="left" vertical="center"/>
    </xf>
    <xf numFmtId="164" fontId="32" fillId="0" borderId="30" xfId="0" applyNumberFormat="1" applyFont="1" applyBorder="1"/>
    <xf numFmtId="0" fontId="31" fillId="13" borderId="30" xfId="0" applyFont="1" applyFill="1" applyBorder="1" applyAlignment="1">
      <alignment horizontal="center" wrapText="1"/>
    </xf>
    <xf numFmtId="0" fontId="31" fillId="5" borderId="30" xfId="0" applyFont="1" applyFill="1" applyBorder="1"/>
    <xf numFmtId="0" fontId="31" fillId="4" borderId="30" xfId="0" applyFont="1" applyFill="1" applyBorder="1"/>
    <xf numFmtId="0" fontId="46" fillId="13" borderId="30" xfId="0" applyFont="1" applyFill="1" applyBorder="1" applyAlignment="1">
      <alignment horizontal="center" wrapText="1"/>
    </xf>
    <xf numFmtId="164" fontId="46" fillId="14" borderId="30" xfId="1" applyFont="1" applyFill="1" applyBorder="1" applyAlignment="1">
      <alignment horizontal="center"/>
    </xf>
    <xf numFmtId="2" fontId="46" fillId="14" borderId="30" xfId="1" applyNumberFormat="1" applyFont="1" applyFill="1" applyBorder="1" applyAlignment="1">
      <alignment horizontal="center"/>
    </xf>
    <xf numFmtId="0" fontId="38" fillId="0" borderId="0" xfId="0" applyFont="1"/>
    <xf numFmtId="0" fontId="53" fillId="0" borderId="0" xfId="0" applyFont="1"/>
    <xf numFmtId="2" fontId="31" fillId="0" borderId="30" xfId="1" applyNumberFormat="1" applyFont="1" applyFill="1" applyBorder="1" applyAlignment="1">
      <alignment horizontal="center"/>
    </xf>
    <xf numFmtId="164" fontId="31" fillId="0" borderId="30" xfId="1" applyFont="1" applyFill="1" applyBorder="1" applyAlignment="1">
      <alignment horizontal="center"/>
    </xf>
    <xf numFmtId="164" fontId="31" fillId="5" borderId="30" xfId="1" applyFont="1" applyFill="1" applyBorder="1" applyAlignment="1">
      <alignment horizontal="center"/>
    </xf>
    <xf numFmtId="0" fontId="38" fillId="0" borderId="0" xfId="0" applyFont="1" applyAlignment="1">
      <alignment horizontal="center"/>
    </xf>
    <xf numFmtId="0" fontId="53" fillId="0" borderId="0" xfId="0" applyFont="1" applyAlignment="1">
      <alignment horizontal="center"/>
    </xf>
    <xf numFmtId="164" fontId="32" fillId="0" borderId="30" xfId="1" applyFont="1" applyFill="1" applyBorder="1" applyAlignment="1">
      <alignment horizontal="center"/>
    </xf>
    <xf numFmtId="164" fontId="11" fillId="0" borderId="30" xfId="1" applyFill="1" applyBorder="1" applyAlignment="1">
      <alignment horizontal="center"/>
    </xf>
    <xf numFmtId="43" fontId="36" fillId="14" borderId="30" xfId="0" applyNumberFormat="1" applyFont="1" applyFill="1" applyBorder="1" applyAlignment="1">
      <alignment horizontal="center" wrapText="1"/>
    </xf>
    <xf numFmtId="164" fontId="0" fillId="5" borderId="0" xfId="0" applyNumberFormat="1" applyFill="1" applyAlignment="1">
      <alignment horizontal="center"/>
    </xf>
    <xf numFmtId="4" fontId="31" fillId="0" borderId="0" xfId="0" applyNumberFormat="1" applyFont="1" applyAlignment="1">
      <alignment horizontal="center"/>
    </xf>
    <xf numFmtId="0" fontId="43" fillId="0" borderId="30" xfId="0" applyFont="1" applyBorder="1" applyAlignment="1">
      <alignment horizontal="center" vertical="center"/>
    </xf>
    <xf numFmtId="0" fontId="46" fillId="0" borderId="30" xfId="0" applyFont="1" applyBorder="1" applyAlignment="1">
      <alignment horizontal="center" vertical="center"/>
    </xf>
    <xf numFmtId="164" fontId="42" fillId="0" borderId="30" xfId="1" applyFont="1" applyFill="1" applyBorder="1" applyAlignment="1">
      <alignment horizontal="center" vertical="center"/>
    </xf>
    <xf numFmtId="0" fontId="43" fillId="0" borderId="30" xfId="0" applyFont="1" applyBorder="1" applyAlignment="1">
      <alignment horizontal="left" vertical="center"/>
    </xf>
    <xf numFmtId="0" fontId="42" fillId="0" borderId="30" xfId="1" applyNumberFormat="1" applyFont="1" applyFill="1" applyBorder="1" applyAlignment="1">
      <alignment horizontal="center" vertical="center"/>
    </xf>
    <xf numFmtId="164" fontId="42" fillId="0" borderId="30" xfId="1" applyFont="1" applyFill="1" applyBorder="1" applyAlignment="1">
      <alignment horizontal="right" vertical="center"/>
    </xf>
    <xf numFmtId="2" fontId="42" fillId="0" borderId="30" xfId="1" applyNumberFormat="1" applyFont="1" applyFill="1" applyBorder="1" applyAlignment="1">
      <alignment horizontal="center" vertical="center"/>
    </xf>
    <xf numFmtId="164" fontId="0" fillId="0" borderId="0" xfId="0" applyNumberFormat="1"/>
    <xf numFmtId="0" fontId="44" fillId="0" borderId="30" xfId="0" applyFont="1" applyBorder="1" applyAlignment="1">
      <alignment horizontal="left" vertical="center"/>
    </xf>
    <xf numFmtId="0" fontId="43" fillId="0" borderId="30" xfId="0" applyFont="1" applyBorder="1" applyAlignment="1">
      <alignment horizontal="right"/>
    </xf>
    <xf numFmtId="164" fontId="23" fillId="0" borderId="30" xfId="1" applyFont="1" applyFill="1" applyBorder="1"/>
    <xf numFmtId="0" fontId="44" fillId="0" borderId="30" xfId="0" applyFont="1" applyBorder="1" applyAlignment="1">
      <alignment vertical="center" wrapText="1"/>
    </xf>
    <xf numFmtId="0" fontId="22" fillId="0" borderId="30" xfId="0" applyFont="1" applyBorder="1"/>
    <xf numFmtId="0" fontId="43" fillId="0" borderId="30" xfId="0" applyFont="1" applyBorder="1" applyAlignment="1">
      <alignment horizontal="left" wrapText="1"/>
    </xf>
    <xf numFmtId="0" fontId="44" fillId="0" borderId="30" xfId="0" applyFont="1" applyBorder="1" applyAlignment="1">
      <alignment horizontal="left" wrapText="1"/>
    </xf>
    <xf numFmtId="2" fontId="32" fillId="0" borderId="30" xfId="1" applyNumberFormat="1" applyFont="1" applyFill="1" applyBorder="1" applyAlignment="1">
      <alignment horizontal="center"/>
    </xf>
    <xf numFmtId="2" fontId="31" fillId="0" borderId="30" xfId="1" applyNumberFormat="1" applyFont="1" applyFill="1" applyBorder="1" applyAlignment="1">
      <alignment horizontal="center" vertical="center"/>
    </xf>
    <xf numFmtId="0" fontId="38" fillId="5" borderId="0" xfId="0" applyFont="1" applyFill="1" applyAlignment="1">
      <alignment horizontal="center"/>
    </xf>
    <xf numFmtId="0" fontId="53" fillId="5" borderId="0" xfId="0" applyFont="1" applyFill="1" applyAlignment="1">
      <alignment horizontal="center"/>
    </xf>
    <xf numFmtId="4" fontId="31" fillId="0" borderId="30" xfId="1" applyNumberFormat="1" applyFont="1" applyFill="1" applyBorder="1"/>
    <xf numFmtId="2" fontId="0" fillId="5" borderId="0" xfId="1" applyNumberFormat="1" applyFont="1" applyFill="1"/>
    <xf numFmtId="164" fontId="0" fillId="5" borderId="0" xfId="1" applyFont="1" applyFill="1"/>
    <xf numFmtId="2" fontId="50" fillId="0" borderId="30" xfId="2" applyNumberFormat="1" applyFont="1" applyFill="1" applyBorder="1"/>
    <xf numFmtId="164" fontId="55" fillId="5" borderId="30" xfId="2" applyFont="1" applyFill="1" applyBorder="1"/>
    <xf numFmtId="2" fontId="55" fillId="0" borderId="30" xfId="2" applyNumberFormat="1" applyFont="1" applyFill="1" applyBorder="1"/>
    <xf numFmtId="43" fontId="0" fillId="5" borderId="0" xfId="0" applyNumberFormat="1" applyFill="1"/>
    <xf numFmtId="0" fontId="36" fillId="13" borderId="30" xfId="0" applyFont="1" applyFill="1" applyBorder="1" applyAlignment="1">
      <alignment horizontal="right" wrapText="1"/>
    </xf>
    <xf numFmtId="0" fontId="36" fillId="13" borderId="30" xfId="0" applyFont="1" applyFill="1" applyBorder="1" applyAlignment="1">
      <alignment horizontal="right"/>
    </xf>
    <xf numFmtId="4" fontId="36" fillId="14" borderId="30" xfId="0" applyNumberFormat="1" applyFont="1" applyFill="1" applyBorder="1"/>
    <xf numFmtId="0" fontId="34" fillId="0" borderId="42" xfId="0" applyFont="1" applyBorder="1"/>
    <xf numFmtId="0" fontId="34" fillId="3" borderId="42" xfId="0" applyFont="1" applyFill="1" applyBorder="1" applyAlignment="1">
      <alignment horizontal="center"/>
    </xf>
    <xf numFmtId="0" fontId="32" fillId="0" borderId="42" xfId="0" applyFont="1" applyBorder="1" applyAlignment="1">
      <alignment horizontal="left"/>
    </xf>
    <xf numFmtId="0" fontId="32" fillId="0" borderId="42" xfId="0" applyFont="1" applyBorder="1" applyAlignment="1">
      <alignment horizontal="center" vertical="center" wrapText="1"/>
    </xf>
    <xf numFmtId="4" fontId="32" fillId="0" borderId="42" xfId="0" applyNumberFormat="1" applyFont="1" applyBorder="1"/>
    <xf numFmtId="2" fontId="32" fillId="0" borderId="42" xfId="0" applyNumberFormat="1" applyFont="1" applyBorder="1"/>
    <xf numFmtId="4" fontId="32" fillId="5" borderId="42" xfId="0" applyNumberFormat="1" applyFont="1" applyFill="1" applyBorder="1"/>
    <xf numFmtId="0" fontId="0" fillId="0" borderId="43" xfId="0" applyBorder="1"/>
    <xf numFmtId="2" fontId="48" fillId="5" borderId="30" xfId="2" applyNumberFormat="1" applyFont="1" applyFill="1" applyBorder="1"/>
    <xf numFmtId="2" fontId="47" fillId="5" borderId="30" xfId="2" applyNumberFormat="1" applyFont="1" applyFill="1" applyBorder="1"/>
    <xf numFmtId="2" fontId="48" fillId="5" borderId="30" xfId="2" applyNumberFormat="1" applyFont="1" applyFill="1" applyBorder="1" applyAlignment="1">
      <alignment horizontal="right"/>
    </xf>
    <xf numFmtId="2" fontId="55" fillId="5" borderId="30" xfId="2" applyNumberFormat="1" applyFont="1" applyFill="1" applyBorder="1"/>
    <xf numFmtId="164" fontId="50" fillId="5" borderId="30" xfId="2" applyFont="1" applyFill="1" applyBorder="1"/>
    <xf numFmtId="164" fontId="47" fillId="5" borderId="30" xfId="2" applyFont="1" applyFill="1" applyBorder="1" applyAlignment="1">
      <alignment horizontal="right"/>
    </xf>
    <xf numFmtId="2" fontId="48" fillId="5" borderId="30" xfId="2" applyNumberFormat="1" applyFont="1" applyFill="1" applyBorder="1" applyAlignment="1">
      <alignment vertical="center"/>
    </xf>
    <xf numFmtId="164" fontId="48" fillId="5" borderId="30" xfId="2" applyFont="1" applyFill="1" applyBorder="1" applyAlignment="1">
      <alignment vertical="center"/>
    </xf>
    <xf numFmtId="164" fontId="48" fillId="5" borderId="30" xfId="1" applyFont="1" applyFill="1" applyBorder="1" applyAlignment="1">
      <alignment horizontal="right" vertical="center"/>
    </xf>
    <xf numFmtId="4" fontId="36" fillId="5" borderId="0" xfId="4" applyNumberFormat="1" applyFont="1" applyFill="1"/>
    <xf numFmtId="0" fontId="31" fillId="3" borderId="30" xfId="0" applyFont="1" applyFill="1" applyBorder="1" applyAlignment="1">
      <alignment wrapText="1"/>
    </xf>
    <xf numFmtId="0" fontId="32" fillId="5" borderId="0" xfId="0" applyFont="1" applyFill="1" applyAlignment="1">
      <alignment horizontal="center" vertical="center"/>
    </xf>
    <xf numFmtId="0" fontId="31" fillId="5" borderId="0" xfId="0" applyFont="1" applyFill="1" applyAlignment="1">
      <alignment horizontal="center" vertical="center"/>
    </xf>
    <xf numFmtId="0" fontId="31" fillId="15" borderId="30" xfId="0" applyFont="1" applyFill="1" applyBorder="1" applyAlignment="1">
      <alignment horizontal="left" wrapText="1"/>
    </xf>
    <xf numFmtId="0" fontId="31" fillId="15" borderId="30" xfId="0" applyFont="1" applyFill="1" applyBorder="1" applyAlignment="1">
      <alignment horizontal="center"/>
    </xf>
    <xf numFmtId="0" fontId="31" fillId="15" borderId="30" xfId="0" applyFont="1" applyFill="1" applyBorder="1" applyAlignment="1">
      <alignment wrapText="1"/>
    </xf>
    <xf numFmtId="166" fontId="32" fillId="15" borderId="30" xfId="0" applyNumberFormat="1" applyFont="1" applyFill="1" applyBorder="1" applyAlignment="1">
      <alignment horizontal="right"/>
    </xf>
    <xf numFmtId="166" fontId="32" fillId="15" borderId="30" xfId="0" applyNumberFormat="1" applyFont="1" applyFill="1" applyBorder="1" applyAlignment="1">
      <alignment horizontal="right" wrapText="1"/>
    </xf>
    <xf numFmtId="164" fontId="31" fillId="15" borderId="30" xfId="1" applyFont="1" applyFill="1" applyBorder="1" applyAlignment="1">
      <alignment horizontal="left"/>
    </xf>
    <xf numFmtId="2" fontId="31" fillId="15" borderId="30" xfId="1" applyNumberFormat="1" applyFont="1" applyFill="1" applyBorder="1" applyAlignment="1">
      <alignment horizontal="center"/>
    </xf>
    <xf numFmtId="164" fontId="31" fillId="15" borderId="30" xfId="1" applyFont="1" applyFill="1" applyBorder="1" applyAlignment="1">
      <alignment horizontal="center"/>
    </xf>
    <xf numFmtId="0" fontId="0" fillId="15" borderId="0" xfId="0" applyFill="1"/>
    <xf numFmtId="0" fontId="31" fillId="15" borderId="30" xfId="0" applyFont="1" applyFill="1" applyBorder="1" applyAlignment="1">
      <alignment horizontal="center" vertical="center"/>
    </xf>
    <xf numFmtId="0" fontId="31" fillId="15" borderId="30" xfId="0" applyFont="1" applyFill="1" applyBorder="1" applyAlignment="1">
      <alignment horizontal="center" vertical="center" wrapText="1"/>
    </xf>
    <xf numFmtId="164" fontId="31" fillId="15" borderId="30" xfId="1" applyFont="1" applyFill="1" applyBorder="1" applyAlignment="1">
      <alignment horizontal="center" vertical="center"/>
    </xf>
    <xf numFmtId="2" fontId="31" fillId="15" borderId="30" xfId="1" applyNumberFormat="1" applyFont="1" applyFill="1" applyBorder="1" applyAlignment="1">
      <alignment horizontal="center" vertical="center"/>
    </xf>
    <xf numFmtId="0" fontId="31" fillId="15" borderId="30" xfId="0" applyFont="1" applyFill="1" applyBorder="1" applyAlignment="1">
      <alignment horizontal="left"/>
    </xf>
    <xf numFmtId="2" fontId="31" fillId="15" borderId="30" xfId="1" applyNumberFormat="1" applyFont="1" applyFill="1" applyBorder="1" applyAlignment="1">
      <alignment horizontal="right"/>
    </xf>
    <xf numFmtId="0" fontId="0" fillId="15" borderId="30" xfId="0" applyFill="1" applyBorder="1"/>
    <xf numFmtId="0" fontId="0" fillId="5" borderId="0" xfId="0" applyFill="1" applyAlignment="1">
      <alignment vertical="center"/>
    </xf>
    <xf numFmtId="0" fontId="14" fillId="5" borderId="0" xfId="0" applyFont="1" applyFill="1" applyAlignment="1">
      <alignment vertical="center"/>
    </xf>
    <xf numFmtId="0" fontId="31" fillId="3" borderId="30" xfId="0" applyFont="1" applyFill="1" applyBorder="1" applyAlignment="1">
      <alignment horizontal="left" vertical="center"/>
    </xf>
    <xf numFmtId="0" fontId="31" fillId="3" borderId="30" xfId="0" applyFont="1" applyFill="1" applyBorder="1" applyAlignment="1">
      <alignment horizontal="center" vertical="center"/>
    </xf>
    <xf numFmtId="0" fontId="31" fillId="0" borderId="30" xfId="0" applyFont="1" applyBorder="1" applyAlignment="1">
      <alignment vertical="center"/>
    </xf>
    <xf numFmtId="0" fontId="31" fillId="3" borderId="30" xfId="0" applyFont="1" applyFill="1" applyBorder="1" applyAlignment="1">
      <alignment vertical="center"/>
    </xf>
    <xf numFmtId="0" fontId="34" fillId="0" borderId="30" xfId="0" applyFont="1" applyBorder="1" applyAlignment="1">
      <alignment horizontal="center" vertical="center"/>
    </xf>
    <xf numFmtId="0" fontId="34" fillId="0" borderId="30" xfId="0" applyFont="1" applyBorder="1" applyAlignment="1">
      <alignment horizontal="center" vertical="center" wrapText="1"/>
    </xf>
    <xf numFmtId="0" fontId="13" fillId="5" borderId="0" xfId="0" applyFont="1" applyFill="1" applyAlignment="1">
      <alignment horizontal="center" vertical="center"/>
    </xf>
    <xf numFmtId="0" fontId="0" fillId="0" borderId="0" xfId="0" applyAlignment="1">
      <alignment vertical="center"/>
    </xf>
    <xf numFmtId="0" fontId="47" fillId="3" borderId="44" xfId="4" applyFont="1" applyFill="1" applyBorder="1"/>
    <xf numFmtId="0" fontId="48" fillId="0" borderId="44" xfId="4" applyFont="1" applyBorder="1" applyAlignment="1">
      <alignment horizontal="center"/>
    </xf>
    <xf numFmtId="0" fontId="47" fillId="0" borderId="44" xfId="4" applyFont="1" applyBorder="1" applyAlignment="1">
      <alignment horizontal="right"/>
    </xf>
    <xf numFmtId="164" fontId="47" fillId="0" borderId="44" xfId="2" applyFont="1" applyFill="1" applyBorder="1"/>
    <xf numFmtId="0" fontId="0" fillId="5" borderId="30" xfId="0" applyFill="1" applyBorder="1"/>
    <xf numFmtId="0" fontId="47" fillId="3" borderId="42" xfId="4" applyFont="1" applyFill="1" applyBorder="1"/>
    <xf numFmtId="0" fontId="48" fillId="0" borderId="42" xfId="4" applyFont="1" applyBorder="1" applyAlignment="1">
      <alignment horizontal="center"/>
    </xf>
    <xf numFmtId="0" fontId="47" fillId="0" borderId="42" xfId="4" applyFont="1" applyBorder="1" applyAlignment="1">
      <alignment horizontal="left"/>
    </xf>
    <xf numFmtId="164" fontId="47" fillId="0" borderId="42" xfId="2" applyFont="1" applyFill="1" applyBorder="1"/>
    <xf numFmtId="2" fontId="48" fillId="0" borderId="42" xfId="2" applyNumberFormat="1" applyFont="1" applyBorder="1"/>
    <xf numFmtId="164" fontId="47" fillId="0" borderId="42" xfId="2" applyFont="1" applyBorder="1"/>
    <xf numFmtId="164" fontId="47" fillId="5" borderId="42" xfId="2" applyFont="1" applyFill="1" applyBorder="1"/>
    <xf numFmtId="0" fontId="48" fillId="3" borderId="30" xfId="4" applyFont="1" applyFill="1" applyBorder="1" applyAlignment="1">
      <alignment wrapText="1"/>
    </xf>
    <xf numFmtId="164" fontId="48" fillId="5" borderId="30" xfId="2" applyFont="1" applyFill="1" applyBorder="1" applyAlignment="1">
      <alignment horizontal="right" vertical="center"/>
    </xf>
    <xf numFmtId="164" fontId="11" fillId="5" borderId="0" xfId="2" applyFill="1"/>
    <xf numFmtId="0" fontId="32" fillId="5" borderId="30" xfId="0" applyFont="1" applyFill="1" applyBorder="1" applyAlignment="1">
      <alignment horizontal="center" vertical="center"/>
    </xf>
    <xf numFmtId="0" fontId="32" fillId="5" borderId="30" xfId="0" applyFont="1" applyFill="1" applyBorder="1" applyAlignment="1">
      <alignment wrapText="1"/>
    </xf>
    <xf numFmtId="0" fontId="32" fillId="5" borderId="30" xfId="0" applyFont="1" applyFill="1" applyBorder="1" applyAlignment="1">
      <alignment horizontal="center"/>
    </xf>
    <xf numFmtId="166" fontId="32" fillId="5" borderId="30" xfId="0" applyNumberFormat="1" applyFont="1" applyFill="1" applyBorder="1" applyAlignment="1">
      <alignment horizontal="right" wrapText="1"/>
    </xf>
    <xf numFmtId="2" fontId="32" fillId="5" borderId="30" xfId="1" applyNumberFormat="1" applyFont="1" applyFill="1" applyBorder="1" applyAlignment="1">
      <alignment horizontal="center"/>
    </xf>
    <xf numFmtId="164" fontId="32" fillId="5" borderId="30" xfId="1" applyFont="1" applyFill="1" applyBorder="1" applyAlignment="1">
      <alignment horizontal="center"/>
    </xf>
    <xf numFmtId="0" fontId="34" fillId="4" borderId="30" xfId="0" applyFont="1" applyFill="1" applyBorder="1" applyAlignment="1">
      <alignment horizontal="left"/>
    </xf>
    <xf numFmtId="0" fontId="34" fillId="4" borderId="30" xfId="0" applyFont="1" applyFill="1" applyBorder="1" applyAlignment="1">
      <alignment horizontal="center" vertical="center"/>
    </xf>
    <xf numFmtId="2" fontId="31" fillId="5" borderId="30" xfId="1" applyNumberFormat="1" applyFont="1" applyFill="1" applyBorder="1" applyAlignment="1">
      <alignment horizontal="center"/>
    </xf>
    <xf numFmtId="164" fontId="3" fillId="5" borderId="30" xfId="1" applyFont="1" applyFill="1" applyBorder="1"/>
    <xf numFmtId="0" fontId="48" fillId="4" borderId="30" xfId="4" applyFont="1" applyFill="1" applyBorder="1"/>
    <xf numFmtId="0" fontId="48" fillId="5" borderId="30" xfId="4" applyFont="1" applyFill="1" applyBorder="1" applyAlignment="1">
      <alignment horizontal="center"/>
    </xf>
    <xf numFmtId="0" fontId="48" fillId="5" borderId="30" xfId="4" applyFont="1" applyFill="1" applyBorder="1" applyAlignment="1">
      <alignment horizontal="left"/>
    </xf>
    <xf numFmtId="0" fontId="48" fillId="5" borderId="30" xfId="4" applyFont="1" applyFill="1" applyBorder="1"/>
    <xf numFmtId="0" fontId="49" fillId="5" borderId="30" xfId="4" applyFont="1" applyFill="1" applyBorder="1" applyAlignment="1">
      <alignment horizontal="center"/>
    </xf>
    <xf numFmtId="0" fontId="31" fillId="5" borderId="30" xfId="0" applyFont="1" applyFill="1" applyBorder="1" applyAlignment="1">
      <alignment horizontal="left" wrapText="1"/>
    </xf>
    <xf numFmtId="0" fontId="31" fillId="5" borderId="30" xfId="0" applyFont="1" applyFill="1" applyBorder="1" applyAlignment="1">
      <alignment horizontal="center" vertical="center"/>
    </xf>
    <xf numFmtId="0" fontId="31" fillId="5" borderId="30" xfId="0" applyFont="1" applyFill="1" applyBorder="1" applyAlignment="1">
      <alignment horizontal="center" vertical="center" wrapText="1"/>
    </xf>
    <xf numFmtId="2" fontId="31" fillId="5" borderId="30" xfId="1" applyNumberFormat="1" applyFont="1" applyFill="1" applyBorder="1" applyAlignment="1">
      <alignment horizontal="center" vertical="center"/>
    </xf>
    <xf numFmtId="0" fontId="44" fillId="5" borderId="30" xfId="0" applyFont="1" applyFill="1" applyBorder="1"/>
    <xf numFmtId="0" fontId="44" fillId="5" borderId="30" xfId="0" applyFont="1" applyFill="1" applyBorder="1" applyAlignment="1">
      <alignment horizontal="center" vertical="center"/>
    </xf>
    <xf numFmtId="0" fontId="44" fillId="5" borderId="30" xfId="0" applyFont="1" applyFill="1" applyBorder="1" applyAlignment="1">
      <alignment vertical="center" wrapText="1"/>
    </xf>
    <xf numFmtId="164" fontId="44" fillId="5" borderId="30" xfId="1" applyFont="1" applyFill="1" applyBorder="1"/>
    <xf numFmtId="2" fontId="44" fillId="5" borderId="30" xfId="1" applyNumberFormat="1" applyFont="1" applyFill="1" applyBorder="1"/>
    <xf numFmtId="164" fontId="44" fillId="5" borderId="30" xfId="1" applyFont="1" applyFill="1" applyBorder="1" applyAlignment="1"/>
    <xf numFmtId="164" fontId="22" fillId="5" borderId="30" xfId="1" applyFont="1" applyFill="1" applyBorder="1"/>
    <xf numFmtId="0" fontId="7" fillId="5" borderId="0" xfId="0" applyFont="1" applyFill="1" applyAlignment="1">
      <alignment horizontal="center"/>
    </xf>
    <xf numFmtId="14" fontId="34" fillId="0" borderId="30" xfId="0" applyNumberFormat="1" applyFont="1" applyBorder="1" applyAlignment="1">
      <alignment horizontal="right"/>
    </xf>
    <xf numFmtId="0" fontId="47" fillId="3" borderId="30" xfId="4" applyFont="1" applyFill="1" applyBorder="1" applyAlignment="1">
      <alignment wrapText="1"/>
    </xf>
    <xf numFmtId="0" fontId="0" fillId="0" borderId="96" xfId="0" applyBorder="1"/>
    <xf numFmtId="164" fontId="48" fillId="0" borderId="30" xfId="2" applyFont="1" applyFill="1" applyBorder="1" applyAlignment="1">
      <alignment horizontal="right" vertical="center"/>
    </xf>
    <xf numFmtId="164" fontId="31" fillId="14" borderId="37" xfId="1" applyFont="1" applyFill="1" applyBorder="1" applyAlignment="1">
      <alignment horizontal="center" vertical="center"/>
    </xf>
    <xf numFmtId="0" fontId="31" fillId="0" borderId="95" xfId="0" applyFont="1" applyBorder="1" applyAlignment="1">
      <alignment horizontal="left" wrapText="1"/>
    </xf>
    <xf numFmtId="164" fontId="31" fillId="0" borderId="46" xfId="1" applyFont="1" applyFill="1" applyBorder="1" applyAlignment="1">
      <alignment horizontal="center" vertical="center"/>
    </xf>
    <xf numFmtId="0" fontId="0" fillId="0" borderId="97" xfId="0" applyBorder="1"/>
    <xf numFmtId="164" fontId="32" fillId="0" borderId="46" xfId="1" applyFont="1" applyFill="1" applyBorder="1"/>
    <xf numFmtId="0" fontId="32" fillId="0" borderId="95" xfId="0" applyFont="1" applyBorder="1" applyAlignment="1">
      <alignment horizontal="left"/>
    </xf>
    <xf numFmtId="0" fontId="31" fillId="0" borderId="95" xfId="0" applyFont="1" applyBorder="1" applyAlignment="1">
      <alignment horizontal="left"/>
    </xf>
    <xf numFmtId="164" fontId="31" fillId="0" borderId="46" xfId="1" applyFont="1" applyFill="1" applyBorder="1" applyAlignment="1">
      <alignment horizontal="center"/>
    </xf>
    <xf numFmtId="0" fontId="31" fillId="0" borderId="95" xfId="0" applyFont="1" applyBorder="1" applyAlignment="1">
      <alignment horizontal="center" vertical="center"/>
    </xf>
    <xf numFmtId="0" fontId="31" fillId="3" borderId="95" xfId="0" applyFont="1" applyFill="1" applyBorder="1" applyAlignment="1">
      <alignment horizontal="left"/>
    </xf>
    <xf numFmtId="0" fontId="32" fillId="3" borderId="95" xfId="0" applyFont="1" applyFill="1" applyBorder="1" applyAlignment="1">
      <alignment horizontal="left"/>
    </xf>
    <xf numFmtId="164" fontId="31" fillId="0" borderId="46" xfId="1" applyFont="1" applyBorder="1" applyAlignment="1">
      <alignment horizontal="left"/>
    </xf>
    <xf numFmtId="164" fontId="31" fillId="0" borderId="46" xfId="1" applyFont="1" applyFill="1" applyBorder="1" applyAlignment="1">
      <alignment horizontal="left"/>
    </xf>
    <xf numFmtId="0" fontId="32" fillId="5" borderId="95" xfId="0" applyFont="1" applyFill="1" applyBorder="1" applyAlignment="1">
      <alignment horizontal="left"/>
    </xf>
    <xf numFmtId="164" fontId="32" fillId="5" borderId="46" xfId="1" applyFont="1" applyFill="1" applyBorder="1" applyAlignment="1">
      <alignment horizontal="left"/>
    </xf>
    <xf numFmtId="0" fontId="0" fillId="0" borderId="46" xfId="0" applyBorder="1"/>
    <xf numFmtId="0" fontId="34" fillId="4" borderId="95" xfId="0" applyFont="1" applyFill="1" applyBorder="1" applyAlignment="1">
      <alignment horizontal="left"/>
    </xf>
    <xf numFmtId="164" fontId="32" fillId="5" borderId="46" xfId="1" applyFont="1" applyFill="1" applyBorder="1"/>
    <xf numFmtId="164" fontId="31" fillId="5" borderId="46" xfId="1" applyFont="1" applyFill="1" applyBorder="1"/>
    <xf numFmtId="164" fontId="31" fillId="5" borderId="46" xfId="1" applyFont="1" applyFill="1" applyBorder="1" applyAlignment="1">
      <alignment horizontal="left"/>
    </xf>
    <xf numFmtId="164" fontId="32" fillId="0" borderId="46" xfId="1" applyFont="1" applyFill="1" applyBorder="1" applyAlignment="1">
      <alignment horizontal="left"/>
    </xf>
    <xf numFmtId="0" fontId="31" fillId="0" borderId="95" xfId="0" applyFont="1" applyBorder="1"/>
    <xf numFmtId="0" fontId="32" fillId="0" borderId="95" xfId="0" applyFont="1" applyBorder="1"/>
    <xf numFmtId="0" fontId="31" fillId="3" borderId="95" xfId="0" applyFont="1" applyFill="1" applyBorder="1"/>
    <xf numFmtId="164" fontId="31" fillId="0" borderId="46" xfId="1" applyFont="1" applyFill="1" applyBorder="1"/>
    <xf numFmtId="0" fontId="0" fillId="0" borderId="95" xfId="0" applyBorder="1"/>
    <xf numFmtId="164" fontId="32" fillId="0" borderId="46" xfId="1" applyFont="1" applyBorder="1" applyAlignment="1">
      <alignment horizontal="left"/>
    </xf>
    <xf numFmtId="0" fontId="31" fillId="3" borderId="95" xfId="0" applyFont="1" applyFill="1" applyBorder="1" applyAlignment="1">
      <alignment horizontal="left" wrapText="1"/>
    </xf>
    <xf numFmtId="0" fontId="34" fillId="0" borderId="95" xfId="0" applyFont="1" applyBorder="1" applyAlignment="1">
      <alignment horizontal="left"/>
    </xf>
    <xf numFmtId="0" fontId="34" fillId="0" borderId="95" xfId="0" applyFont="1" applyBorder="1" applyAlignment="1">
      <alignment horizontal="left" wrapText="1"/>
    </xf>
    <xf numFmtId="164" fontId="32" fillId="0" borderId="46" xfId="1" applyFont="1" applyFill="1" applyBorder="1" applyAlignment="1"/>
    <xf numFmtId="0" fontId="31" fillId="13" borderId="47" xfId="0" applyFont="1" applyFill="1" applyBorder="1" applyAlignment="1">
      <alignment horizontal="right" wrapText="1"/>
    </xf>
    <xf numFmtId="0" fontId="31" fillId="14" borderId="48" xfId="0" applyFont="1" applyFill="1" applyBorder="1" applyAlignment="1">
      <alignment vertical="center" wrapText="1"/>
    </xf>
    <xf numFmtId="0" fontId="36" fillId="14" borderId="48" xfId="0" applyFont="1" applyFill="1" applyBorder="1" applyAlignment="1">
      <alignment wrapText="1"/>
    </xf>
    <xf numFmtId="43" fontId="36" fillId="14" borderId="48" xfId="0" applyNumberFormat="1" applyFont="1" applyFill="1" applyBorder="1" applyAlignment="1">
      <alignment wrapText="1"/>
    </xf>
    <xf numFmtId="43" fontId="36" fillId="14" borderId="41" xfId="0" applyNumberFormat="1" applyFont="1" applyFill="1" applyBorder="1" applyAlignment="1">
      <alignment wrapText="1"/>
    </xf>
    <xf numFmtId="0" fontId="56" fillId="0" borderId="30" xfId="0" applyFont="1" applyBorder="1"/>
    <xf numFmtId="4" fontId="31" fillId="0" borderId="30" xfId="0" applyNumberFormat="1" applyFont="1" applyBorder="1"/>
    <xf numFmtId="0" fontId="48" fillId="3" borderId="44" xfId="4" applyFont="1" applyFill="1" applyBorder="1"/>
    <xf numFmtId="0" fontId="49" fillId="0" borderId="44" xfId="4" applyFont="1" applyBorder="1" applyAlignment="1">
      <alignment horizontal="left"/>
    </xf>
    <xf numFmtId="164" fontId="48" fillId="0" borderId="44" xfId="2" applyFont="1" applyFill="1" applyBorder="1"/>
    <xf numFmtId="164" fontId="48" fillId="0" borderId="44" xfId="2" applyFont="1" applyBorder="1"/>
    <xf numFmtId="2" fontId="48" fillId="5" borderId="44" xfId="2" applyNumberFormat="1" applyFont="1" applyFill="1" applyBorder="1"/>
    <xf numFmtId="0" fontId="49" fillId="3" borderId="30" xfId="4" applyFont="1" applyFill="1" applyBorder="1"/>
    <xf numFmtId="0" fontId="50" fillId="5" borderId="30" xfId="4" applyFont="1" applyFill="1" applyBorder="1" applyAlignment="1">
      <alignment horizontal="left"/>
    </xf>
    <xf numFmtId="0" fontId="57" fillId="5" borderId="30" xfId="4" applyFont="1" applyFill="1" applyBorder="1"/>
    <xf numFmtId="0" fontId="57" fillId="5" borderId="30" xfId="4" applyFont="1" applyFill="1" applyBorder="1" applyAlignment="1">
      <alignment horizontal="center"/>
    </xf>
    <xf numFmtId="164" fontId="11" fillId="0" borderId="30" xfId="1" applyFill="1" applyBorder="1" applyAlignment="1">
      <alignment horizontal="left"/>
    </xf>
    <xf numFmtId="164" fontId="11" fillId="0" borderId="0" xfId="1" applyFill="1"/>
    <xf numFmtId="0" fontId="31" fillId="5" borderId="30" xfId="0" applyFont="1" applyFill="1" applyBorder="1" applyAlignment="1">
      <alignment wrapText="1"/>
    </xf>
    <xf numFmtId="0" fontId="31" fillId="0" borderId="42" xfId="0" applyFont="1" applyBorder="1" applyAlignment="1">
      <alignment horizontal="left" wrapText="1"/>
    </xf>
    <xf numFmtId="0" fontId="31" fillId="0" borderId="42" xfId="0" applyFont="1" applyBorder="1" applyAlignment="1">
      <alignment horizontal="center" vertical="center"/>
    </xf>
    <xf numFmtId="0" fontId="31" fillId="0" borderId="42" xfId="0" applyFont="1" applyBorder="1" applyAlignment="1">
      <alignment horizontal="center" vertical="center" wrapText="1"/>
    </xf>
    <xf numFmtId="164" fontId="31" fillId="0" borderId="42" xfId="1" applyFont="1" applyFill="1" applyBorder="1" applyAlignment="1">
      <alignment horizontal="center" vertical="center"/>
    </xf>
    <xf numFmtId="2" fontId="31" fillId="0" borderId="42" xfId="1" applyNumberFormat="1" applyFont="1" applyFill="1" applyBorder="1" applyAlignment="1">
      <alignment horizontal="center" vertical="center"/>
    </xf>
    <xf numFmtId="164" fontId="58" fillId="13" borderId="30" xfId="1" applyFont="1" applyFill="1" applyBorder="1" applyAlignment="1">
      <alignment horizontal="center" vertical="center"/>
    </xf>
    <xf numFmtId="164" fontId="45" fillId="0" borderId="30" xfId="1" applyFont="1" applyFill="1" applyBorder="1"/>
    <xf numFmtId="2" fontId="45" fillId="0" borderId="30" xfId="1" applyNumberFormat="1" applyFont="1" applyFill="1" applyBorder="1" applyAlignment="1">
      <alignment horizontal="right"/>
    </xf>
    <xf numFmtId="0" fontId="45" fillId="5" borderId="30" xfId="0" applyFont="1" applyFill="1" applyBorder="1"/>
    <xf numFmtId="0" fontId="45" fillId="5" borderId="30" xfId="0" applyFont="1" applyFill="1" applyBorder="1" applyAlignment="1">
      <alignment horizontal="center" vertical="center"/>
    </xf>
    <xf numFmtId="0" fontId="45" fillId="5" borderId="30" xfId="0" applyFont="1" applyFill="1" applyBorder="1" applyAlignment="1">
      <alignment vertical="center" wrapText="1"/>
    </xf>
    <xf numFmtId="164" fontId="45" fillId="5" borderId="30" xfId="1" applyFont="1" applyFill="1" applyBorder="1"/>
    <xf numFmtId="2" fontId="45" fillId="5" borderId="30" xfId="1" applyNumberFormat="1" applyFont="1" applyFill="1" applyBorder="1"/>
    <xf numFmtId="164" fontId="45" fillId="5" borderId="30" xfId="1" applyFont="1" applyFill="1" applyBorder="1" applyAlignment="1"/>
    <xf numFmtId="164" fontId="5" fillId="5" borderId="30" xfId="1" applyFont="1" applyFill="1" applyBorder="1"/>
    <xf numFmtId="164" fontId="46" fillId="0" borderId="30" xfId="1" applyFont="1" applyFill="1" applyBorder="1"/>
    <xf numFmtId="2" fontId="46" fillId="0" borderId="30" xfId="1" applyNumberFormat="1" applyFont="1" applyFill="1" applyBorder="1"/>
    <xf numFmtId="0" fontId="5" fillId="0" borderId="30" xfId="0" applyFont="1" applyBorder="1"/>
    <xf numFmtId="0" fontId="46" fillId="0" borderId="30" xfId="0" applyFont="1" applyBorder="1" applyAlignment="1">
      <alignment horizontal="left" wrapText="1"/>
    </xf>
    <xf numFmtId="164" fontId="46" fillId="0" borderId="30" xfId="0" applyNumberFormat="1" applyFont="1" applyBorder="1"/>
    <xf numFmtId="2" fontId="46" fillId="0" borderId="30" xfId="0" applyNumberFormat="1" applyFont="1" applyBorder="1"/>
    <xf numFmtId="164" fontId="46" fillId="0" borderId="30" xfId="1" applyFont="1" applyFill="1" applyBorder="1" applyAlignment="1"/>
    <xf numFmtId="0" fontId="45" fillId="0" borderId="30" xfId="0" applyFont="1" applyBorder="1" applyAlignment="1">
      <alignment horizontal="center"/>
    </xf>
    <xf numFmtId="2" fontId="45" fillId="0" borderId="30" xfId="1" applyNumberFormat="1" applyFont="1" applyFill="1" applyBorder="1"/>
    <xf numFmtId="164" fontId="45" fillId="0" borderId="30" xfId="1" applyFont="1" applyFill="1" applyBorder="1" applyAlignment="1"/>
    <xf numFmtId="164" fontId="5" fillId="0" borderId="30" xfId="1" applyFont="1" applyFill="1" applyBorder="1"/>
    <xf numFmtId="0" fontId="46" fillId="0" borderId="30" xfId="0" applyFont="1" applyBorder="1" applyAlignment="1">
      <alignment vertical="center"/>
    </xf>
    <xf numFmtId="0" fontId="5" fillId="0" borderId="30" xfId="0" applyFont="1" applyBorder="1" applyAlignment="1">
      <alignment vertical="center"/>
    </xf>
    <xf numFmtId="0" fontId="45" fillId="0" borderId="30" xfId="0" applyFont="1" applyBorder="1" applyAlignment="1">
      <alignment horizontal="left" vertical="center" wrapText="1"/>
    </xf>
    <xf numFmtId="2" fontId="46" fillId="14" borderId="30" xfId="1" applyNumberFormat="1" applyFont="1" applyFill="1" applyBorder="1"/>
    <xf numFmtId="0" fontId="34" fillId="5" borderId="30" xfId="0" applyFont="1" applyFill="1" applyBorder="1" applyAlignment="1">
      <alignment horizontal="center"/>
    </xf>
    <xf numFmtId="0" fontId="49" fillId="5" borderId="30" xfId="0" applyFont="1" applyFill="1" applyBorder="1"/>
    <xf numFmtId="0" fontId="49" fillId="5" borderId="30" xfId="0" applyFont="1" applyFill="1" applyBorder="1" applyAlignment="1">
      <alignment horizontal="center"/>
    </xf>
    <xf numFmtId="0" fontId="48" fillId="5" borderId="30" xfId="0" applyFont="1" applyFill="1" applyBorder="1" applyAlignment="1">
      <alignment horizontal="left"/>
    </xf>
    <xf numFmtId="0" fontId="48" fillId="5" borderId="30" xfId="0" applyFont="1" applyFill="1" applyBorder="1" applyAlignment="1">
      <alignment horizontal="center" vertical="center" wrapText="1"/>
    </xf>
    <xf numFmtId="4" fontId="48" fillId="5" borderId="30" xfId="0" applyNumberFormat="1" applyFont="1" applyFill="1" applyBorder="1"/>
    <xf numFmtId="2" fontId="48" fillId="5" borderId="30" xfId="0" applyNumberFormat="1" applyFont="1" applyFill="1" applyBorder="1"/>
    <xf numFmtId="0" fontId="48" fillId="5" borderId="30" xfId="0" applyFont="1" applyFill="1" applyBorder="1"/>
    <xf numFmtId="0" fontId="48" fillId="5" borderId="30" xfId="0" applyFont="1" applyFill="1" applyBorder="1" applyAlignment="1">
      <alignment horizontal="center"/>
    </xf>
    <xf numFmtId="4" fontId="59" fillId="5" borderId="30" xfId="0" applyNumberFormat="1" applyFont="1" applyFill="1" applyBorder="1"/>
    <xf numFmtId="0" fontId="47" fillId="5" borderId="30" xfId="0" applyFont="1" applyFill="1" applyBorder="1"/>
    <xf numFmtId="0" fontId="60" fillId="0" borderId="30" xfId="0" applyFont="1" applyBorder="1"/>
    <xf numFmtId="0" fontId="49" fillId="0" borderId="30" xfId="0" applyFont="1" applyBorder="1" applyAlignment="1">
      <alignment horizontal="center"/>
    </xf>
    <xf numFmtId="0" fontId="47" fillId="0" borderId="30" xfId="0" applyFont="1" applyBorder="1" applyAlignment="1">
      <alignment horizontal="right"/>
    </xf>
    <xf numFmtId="0" fontId="48" fillId="0" borderId="30" xfId="0" applyFont="1" applyBorder="1" applyAlignment="1">
      <alignment horizontal="center" vertical="center" wrapText="1"/>
    </xf>
    <xf numFmtId="4" fontId="47" fillId="0" borderId="30" xfId="0" applyNumberFormat="1" applyFont="1" applyBorder="1"/>
    <xf numFmtId="4" fontId="47" fillId="5" borderId="30" xfId="0" applyNumberFormat="1" applyFont="1" applyFill="1" applyBorder="1"/>
    <xf numFmtId="2" fontId="47" fillId="5" borderId="30" xfId="0" applyNumberFormat="1" applyFont="1" applyFill="1" applyBorder="1"/>
    <xf numFmtId="0" fontId="47" fillId="13" borderId="30" xfId="0" applyFont="1" applyFill="1" applyBorder="1" applyAlignment="1">
      <alignment horizontal="right"/>
    </xf>
    <xf numFmtId="0" fontId="47" fillId="13" borderId="30" xfId="0" applyFont="1" applyFill="1" applyBorder="1" applyAlignment="1">
      <alignment horizontal="right" wrapText="1"/>
    </xf>
    <xf numFmtId="4" fontId="47" fillId="14" borderId="30" xfId="0" applyNumberFormat="1" applyFont="1" applyFill="1" applyBorder="1"/>
    <xf numFmtId="0" fontId="47" fillId="13" borderId="30" xfId="0" applyFont="1" applyFill="1" applyBorder="1" applyAlignment="1">
      <alignment horizontal="right" vertical="center" wrapText="1"/>
    </xf>
    <xf numFmtId="0" fontId="0" fillId="5" borderId="98" xfId="0" applyFill="1" applyBorder="1"/>
    <xf numFmtId="2" fontId="47" fillId="0" borderId="30" xfId="2" applyNumberFormat="1" applyFont="1" applyFill="1" applyBorder="1" applyAlignment="1">
      <alignment horizontal="right"/>
    </xf>
    <xf numFmtId="2" fontId="36" fillId="0" borderId="0" xfId="4" applyNumberFormat="1" applyFont="1" applyAlignment="1">
      <alignment horizontal="right"/>
    </xf>
    <xf numFmtId="2" fontId="35" fillId="0" borderId="0" xfId="2" applyNumberFormat="1" applyFont="1" applyFill="1"/>
    <xf numFmtId="2" fontId="48" fillId="0" borderId="44" xfId="2" applyNumberFormat="1" applyFont="1" applyFill="1" applyBorder="1"/>
    <xf numFmtId="164" fontId="46" fillId="14" borderId="30" xfId="1" applyFont="1" applyFill="1" applyBorder="1"/>
    <xf numFmtId="0" fontId="1" fillId="5" borderId="30" xfId="4" applyFont="1" applyFill="1" applyBorder="1"/>
    <xf numFmtId="0" fontId="45" fillId="5" borderId="30" xfId="0" applyFont="1" applyFill="1" applyBorder="1" applyAlignment="1">
      <alignment horizontal="center"/>
    </xf>
    <xf numFmtId="0" fontId="45" fillId="5" borderId="30" xfId="0" applyFont="1" applyFill="1" applyBorder="1" applyAlignment="1">
      <alignment wrapText="1"/>
    </xf>
    <xf numFmtId="0" fontId="47" fillId="0" borderId="42" xfId="4" applyFont="1" applyBorder="1"/>
    <xf numFmtId="164" fontId="48" fillId="0" borderId="42" xfId="2" applyFont="1" applyFill="1" applyBorder="1"/>
    <xf numFmtId="164" fontId="48" fillId="0" borderId="42" xfId="2" applyFont="1" applyBorder="1"/>
    <xf numFmtId="164" fontId="36" fillId="14" borderId="37" xfId="2" applyFont="1" applyFill="1" applyBorder="1" applyAlignment="1">
      <alignment horizontal="center" vertical="center"/>
    </xf>
    <xf numFmtId="164" fontId="36" fillId="14" borderId="48" xfId="2" applyFont="1" applyFill="1" applyBorder="1" applyAlignment="1">
      <alignment horizontal="center" vertical="center"/>
    </xf>
    <xf numFmtId="164" fontId="48" fillId="5" borderId="42" xfId="2" applyFont="1" applyFill="1" applyBorder="1"/>
    <xf numFmtId="164" fontId="48" fillId="16" borderId="30" xfId="2" applyFont="1" applyFill="1" applyBorder="1"/>
    <xf numFmtId="164" fontId="48" fillId="5" borderId="44" xfId="2" applyFont="1" applyFill="1" applyBorder="1"/>
    <xf numFmtId="164" fontId="47" fillId="5" borderId="44" xfId="2" applyFont="1" applyFill="1" applyBorder="1"/>
    <xf numFmtId="164" fontId="31" fillId="0" borderId="30" xfId="0" applyNumberFormat="1" applyFont="1" applyBorder="1" applyAlignment="1">
      <alignment horizontal="center"/>
    </xf>
    <xf numFmtId="0" fontId="36" fillId="14" borderId="30" xfId="0" applyFont="1" applyFill="1" applyBorder="1" applyAlignment="1">
      <alignment horizontal="center" wrapText="1"/>
    </xf>
    <xf numFmtId="164" fontId="31" fillId="11" borderId="0" xfId="0" applyNumberFormat="1" applyFont="1" applyFill="1" applyAlignment="1">
      <alignment horizontal="center" wrapText="1"/>
    </xf>
    <xf numFmtId="0" fontId="32" fillId="4" borderId="0" xfId="0" applyFont="1" applyFill="1" applyAlignment="1">
      <alignment horizontal="center"/>
    </xf>
    <xf numFmtId="164" fontId="31" fillId="5" borderId="30" xfId="1" applyFont="1" applyFill="1" applyBorder="1" applyAlignment="1"/>
    <xf numFmtId="0" fontId="28" fillId="4" borderId="0" xfId="0" applyFont="1" applyFill="1" applyAlignment="1">
      <alignment horizontal="center" wrapText="1"/>
    </xf>
    <xf numFmtId="4" fontId="28" fillId="4" borderId="0" xfId="0" applyNumberFormat="1" applyFont="1" applyFill="1" applyAlignment="1">
      <alignment horizontal="right"/>
    </xf>
    <xf numFmtId="2" fontId="28" fillId="4" borderId="0" xfId="0" applyNumberFormat="1" applyFont="1" applyFill="1" applyAlignment="1">
      <alignment horizontal="right"/>
    </xf>
    <xf numFmtId="0" fontId="28" fillId="5" borderId="49" xfId="0" applyFont="1" applyFill="1" applyBorder="1" applyAlignment="1">
      <alignment horizontal="center"/>
    </xf>
    <xf numFmtId="0" fontId="29" fillId="4" borderId="0" xfId="0" applyFont="1" applyFill="1"/>
    <xf numFmtId="0" fontId="29" fillId="5" borderId="0" xfId="0" applyFont="1" applyFill="1"/>
    <xf numFmtId="164" fontId="29" fillId="5" borderId="0" xfId="1" applyFont="1" applyFill="1" applyBorder="1"/>
    <xf numFmtId="2" fontId="29" fillId="5" borderId="0" xfId="1" applyNumberFormat="1" applyFont="1" applyFill="1"/>
    <xf numFmtId="0" fontId="28" fillId="5" borderId="0" xfId="0" applyFont="1" applyFill="1"/>
    <xf numFmtId="164" fontId="29" fillId="5" borderId="0" xfId="1" applyFont="1" applyFill="1"/>
    <xf numFmtId="0" fontId="28" fillId="5" borderId="0" xfId="0" applyFont="1" applyFill="1" applyAlignment="1">
      <alignment horizontal="center" wrapText="1"/>
    </xf>
    <xf numFmtId="0" fontId="5" fillId="0" borderId="0" xfId="0" applyFont="1"/>
    <xf numFmtId="2" fontId="36" fillId="14" borderId="30" xfId="1" applyNumberFormat="1" applyFont="1" applyFill="1" applyBorder="1" applyAlignment="1">
      <alignment horizontal="center"/>
    </xf>
    <xf numFmtId="0" fontId="36" fillId="0" borderId="42" xfId="4" applyFont="1" applyBorder="1"/>
    <xf numFmtId="0" fontId="35" fillId="0" borderId="42" xfId="4" applyFont="1" applyBorder="1" applyAlignment="1">
      <alignment horizontal="center"/>
    </xf>
    <xf numFmtId="164" fontId="35" fillId="0" borderId="42" xfId="2" applyFont="1" applyFill="1" applyBorder="1"/>
    <xf numFmtId="2" fontId="35" fillId="0" borderId="42" xfId="2" applyNumberFormat="1" applyFont="1" applyBorder="1"/>
    <xf numFmtId="164" fontId="35" fillId="0" borderId="42" xfId="2" applyFont="1" applyBorder="1"/>
    <xf numFmtId="164" fontId="35" fillId="5" borderId="42" xfId="2" applyFont="1" applyFill="1" applyBorder="1"/>
    <xf numFmtId="0" fontId="35" fillId="0" borderId="30" xfId="4" applyFont="1" applyBorder="1"/>
    <xf numFmtId="0" fontId="35" fillId="0" borderId="30" xfId="4" applyFont="1" applyBorder="1" applyAlignment="1">
      <alignment horizontal="center"/>
    </xf>
    <xf numFmtId="164" fontId="35" fillId="0" borderId="30" xfId="2" applyFont="1" applyFill="1" applyBorder="1" applyAlignment="1">
      <alignment horizontal="right"/>
    </xf>
    <xf numFmtId="2" fontId="35" fillId="0" borderId="30" xfId="2" applyNumberFormat="1" applyFont="1" applyBorder="1"/>
    <xf numFmtId="164" fontId="35" fillId="0" borderId="30" xfId="2" applyFont="1" applyBorder="1" applyAlignment="1">
      <alignment horizontal="right"/>
    </xf>
    <xf numFmtId="164" fontId="35" fillId="0" borderId="30" xfId="2" applyFont="1" applyFill="1" applyBorder="1"/>
    <xf numFmtId="164" fontId="35" fillId="5" borderId="30" xfId="2" applyFont="1" applyFill="1" applyBorder="1"/>
    <xf numFmtId="164" fontId="35" fillId="0" borderId="30" xfId="2" applyFont="1" applyBorder="1"/>
    <xf numFmtId="0" fontId="35" fillId="3" borderId="30" xfId="4" applyFont="1" applyFill="1" applyBorder="1"/>
    <xf numFmtId="0" fontId="62" fillId="0" borderId="30" xfId="4" applyFont="1" applyBorder="1" applyAlignment="1">
      <alignment horizontal="left"/>
    </xf>
    <xf numFmtId="0" fontId="35" fillId="0" borderId="30" xfId="4" applyFont="1" applyBorder="1" applyAlignment="1">
      <alignment horizontal="left"/>
    </xf>
    <xf numFmtId="2" fontId="35" fillId="0" borderId="30" xfId="2" applyNumberFormat="1" applyFont="1" applyFill="1" applyBorder="1"/>
    <xf numFmtId="0" fontId="36" fillId="3" borderId="30" xfId="4" applyFont="1" applyFill="1" applyBorder="1"/>
    <xf numFmtId="0" fontId="36" fillId="0" borderId="30" xfId="4" applyFont="1" applyBorder="1" applyAlignment="1">
      <alignment horizontal="right"/>
    </xf>
    <xf numFmtId="164" fontId="36" fillId="0" borderId="30" xfId="2" applyFont="1" applyFill="1" applyBorder="1"/>
    <xf numFmtId="2" fontId="36" fillId="0" borderId="30" xfId="2" applyNumberFormat="1" applyFont="1" applyBorder="1"/>
    <xf numFmtId="164" fontId="36" fillId="0" borderId="30" xfId="2" applyFont="1" applyBorder="1"/>
    <xf numFmtId="164" fontId="36" fillId="5" borderId="30" xfId="2" applyFont="1" applyFill="1" applyBorder="1"/>
    <xf numFmtId="0" fontId="36" fillId="0" borderId="30" xfId="4" applyFont="1" applyBorder="1" applyAlignment="1">
      <alignment horizontal="left"/>
    </xf>
    <xf numFmtId="0" fontId="35" fillId="0" borderId="30" xfId="4" applyFont="1" applyBorder="1" applyAlignment="1">
      <alignment horizontal="left" wrapText="1"/>
    </xf>
    <xf numFmtId="0" fontId="62" fillId="0" borderId="30" xfId="4" applyFont="1" applyBorder="1" applyAlignment="1">
      <alignment horizontal="center"/>
    </xf>
    <xf numFmtId="2" fontId="36" fillId="0" borderId="30" xfId="2" applyNumberFormat="1" applyFont="1" applyFill="1" applyBorder="1"/>
    <xf numFmtId="0" fontId="35" fillId="3" borderId="30" xfId="4" applyFont="1" applyFill="1" applyBorder="1" applyAlignment="1">
      <alignment horizontal="center" vertical="center"/>
    </xf>
    <xf numFmtId="0" fontId="35" fillId="3" borderId="30" xfId="4" applyFont="1" applyFill="1" applyBorder="1" applyAlignment="1">
      <alignment horizontal="left" wrapText="1"/>
    </xf>
    <xf numFmtId="2" fontId="35" fillId="3" borderId="30" xfId="2" applyNumberFormat="1" applyFont="1" applyFill="1" applyBorder="1"/>
    <xf numFmtId="164" fontId="35" fillId="3" borderId="30" xfId="2" applyFont="1" applyFill="1" applyBorder="1"/>
    <xf numFmtId="0" fontId="35" fillId="3" borderId="44" xfId="4" applyFont="1" applyFill="1" applyBorder="1"/>
    <xf numFmtId="0" fontId="35" fillId="0" borderId="44" xfId="4" applyFont="1" applyBorder="1" applyAlignment="1">
      <alignment horizontal="center"/>
    </xf>
    <xf numFmtId="0" fontId="62" fillId="0" borderId="44" xfId="4" applyFont="1" applyBorder="1" applyAlignment="1">
      <alignment horizontal="left"/>
    </xf>
    <xf numFmtId="164" fontId="35" fillId="0" borderId="44" xfId="2" applyFont="1" applyFill="1" applyBorder="1"/>
    <xf numFmtId="164" fontId="35" fillId="0" borderId="44" xfId="2" applyFont="1" applyBorder="1"/>
    <xf numFmtId="2" fontId="35" fillId="0" borderId="44" xfId="2" applyNumberFormat="1" applyFont="1" applyFill="1" applyBorder="1"/>
    <xf numFmtId="164" fontId="35" fillId="5" borderId="44" xfId="2" applyFont="1" applyFill="1" applyBorder="1"/>
    <xf numFmtId="0" fontId="35" fillId="4" borderId="30" xfId="4" applyFont="1" applyFill="1" applyBorder="1" applyAlignment="1">
      <alignment horizontal="left" vertical="top" wrapText="1"/>
    </xf>
    <xf numFmtId="0" fontId="35" fillId="5" borderId="30" xfId="4" applyFont="1" applyFill="1" applyBorder="1" applyAlignment="1">
      <alignment horizontal="center"/>
    </xf>
    <xf numFmtId="0" fontId="35" fillId="5" borderId="30" xfId="4" applyFont="1" applyFill="1" applyBorder="1" applyAlignment="1">
      <alignment horizontal="left" vertical="center"/>
    </xf>
    <xf numFmtId="0" fontId="35" fillId="5" borderId="30" xfId="4" applyFont="1" applyFill="1" applyBorder="1" applyAlignment="1">
      <alignment horizontal="left"/>
    </xf>
    <xf numFmtId="2" fontId="35" fillId="5" borderId="30" xfId="2" applyNumberFormat="1" applyFont="1" applyFill="1" applyBorder="1"/>
    <xf numFmtId="0" fontId="36" fillId="3" borderId="44" xfId="4" applyFont="1" applyFill="1" applyBorder="1"/>
    <xf numFmtId="0" fontId="36" fillId="0" borderId="44" xfId="4" applyFont="1" applyBorder="1" applyAlignment="1">
      <alignment horizontal="right"/>
    </xf>
    <xf numFmtId="164" fontId="36" fillId="0" borderId="44" xfId="2" applyFont="1" applyFill="1" applyBorder="1"/>
    <xf numFmtId="164" fontId="36" fillId="5" borderId="44" xfId="2" applyFont="1" applyFill="1" applyBorder="1"/>
    <xf numFmtId="0" fontId="13" fillId="0" borderId="30" xfId="0" applyFont="1" applyBorder="1"/>
    <xf numFmtId="0" fontId="13" fillId="5" borderId="30" xfId="0" applyFont="1" applyFill="1" applyBorder="1"/>
    <xf numFmtId="0" fontId="36" fillId="3" borderId="42" xfId="4" applyFont="1" applyFill="1" applyBorder="1"/>
    <xf numFmtId="0" fontId="36" fillId="0" borderId="42" xfId="4" applyFont="1" applyBorder="1" applyAlignment="1">
      <alignment horizontal="left"/>
    </xf>
    <xf numFmtId="164" fontId="36" fillId="0" borderId="42" xfId="2" applyFont="1" applyFill="1" applyBorder="1"/>
    <xf numFmtId="164" fontId="36" fillId="0" borderId="42" xfId="2" applyFont="1" applyBorder="1"/>
    <xf numFmtId="164" fontId="36" fillId="5" borderId="42" xfId="2" applyFont="1" applyFill="1" applyBorder="1"/>
    <xf numFmtId="0" fontId="35" fillId="0" borderId="30" xfId="4" applyFont="1" applyBorder="1" applyAlignment="1">
      <alignment wrapText="1"/>
    </xf>
    <xf numFmtId="0" fontId="35" fillId="4" borderId="30" xfId="4" applyFont="1" applyFill="1" applyBorder="1"/>
    <xf numFmtId="0" fontId="36" fillId="3" borderId="30" xfId="4" applyFont="1" applyFill="1" applyBorder="1" applyAlignment="1">
      <alignment vertical="center" wrapText="1"/>
    </xf>
    <xf numFmtId="0" fontId="35" fillId="5" borderId="30" xfId="4" applyFont="1" applyFill="1" applyBorder="1"/>
    <xf numFmtId="2" fontId="36" fillId="5" borderId="30" xfId="2" applyNumberFormat="1" applyFont="1" applyFill="1" applyBorder="1"/>
    <xf numFmtId="0" fontId="36" fillId="4" borderId="30" xfId="4" applyFont="1" applyFill="1" applyBorder="1"/>
    <xf numFmtId="0" fontId="62" fillId="5" borderId="30" xfId="4" applyFont="1" applyFill="1" applyBorder="1" applyAlignment="1">
      <alignment horizontal="center"/>
    </xf>
    <xf numFmtId="0" fontId="36" fillId="0" borderId="30" xfId="4" applyFont="1" applyBorder="1" applyAlignment="1">
      <alignment wrapText="1"/>
    </xf>
    <xf numFmtId="0" fontId="36" fillId="3" borderId="30" xfId="4" applyFont="1" applyFill="1" applyBorder="1" applyAlignment="1">
      <alignment horizontal="left" wrapText="1"/>
    </xf>
    <xf numFmtId="0" fontId="35" fillId="3" borderId="30" xfId="4" applyFont="1" applyFill="1" applyBorder="1" applyAlignment="1">
      <alignment wrapText="1"/>
    </xf>
    <xf numFmtId="164" fontId="57" fillId="0" borderId="30" xfId="2" applyFont="1" applyFill="1" applyBorder="1"/>
    <xf numFmtId="0" fontId="36" fillId="3" borderId="30" xfId="4" applyFont="1" applyFill="1" applyBorder="1" applyAlignment="1">
      <alignment wrapText="1"/>
    </xf>
    <xf numFmtId="0" fontId="35" fillId="0" borderId="30" xfId="4" applyFont="1" applyBorder="1" applyAlignment="1">
      <alignment horizontal="center" vertical="center"/>
    </xf>
    <xf numFmtId="164" fontId="35" fillId="0" borderId="30" xfId="2" applyFont="1" applyFill="1" applyBorder="1" applyAlignment="1"/>
    <xf numFmtId="164" fontId="35" fillId="5" borderId="30" xfId="2" applyFont="1" applyFill="1" applyBorder="1" applyAlignment="1">
      <alignment horizontal="right"/>
    </xf>
    <xf numFmtId="0" fontId="36" fillId="0" borderId="30" xfId="4" applyFont="1" applyBorder="1" applyAlignment="1">
      <alignment horizontal="center"/>
    </xf>
    <xf numFmtId="0" fontId="36" fillId="0" borderId="30" xfId="4" applyFont="1" applyBorder="1" applyAlignment="1">
      <alignment horizontal="left" vertical="center"/>
    </xf>
    <xf numFmtId="0" fontId="36" fillId="0" borderId="30" xfId="4" applyFont="1" applyBorder="1"/>
    <xf numFmtId="164" fontId="36" fillId="0" borderId="30" xfId="2" applyFont="1" applyBorder="1" applyAlignment="1">
      <alignment horizontal="left"/>
    </xf>
    <xf numFmtId="2" fontId="36" fillId="0" borderId="30" xfId="2" applyNumberFormat="1" applyFont="1" applyFill="1" applyBorder="1" applyAlignment="1">
      <alignment horizontal="right"/>
    </xf>
    <xf numFmtId="0" fontId="36" fillId="3" borderId="30" xfId="4" applyFont="1" applyFill="1" applyBorder="1" applyAlignment="1">
      <alignment horizontal="center"/>
    </xf>
    <xf numFmtId="2" fontId="36" fillId="0" borderId="30" xfId="4" applyNumberFormat="1" applyFont="1" applyBorder="1"/>
    <xf numFmtId="0" fontId="62" fillId="3" borderId="30" xfId="4" applyFont="1" applyFill="1" applyBorder="1"/>
    <xf numFmtId="0" fontId="57" fillId="5" borderId="30" xfId="4" applyFont="1" applyFill="1" applyBorder="1" applyAlignment="1">
      <alignment horizontal="left"/>
    </xf>
    <xf numFmtId="0" fontId="35" fillId="0" borderId="30" xfId="4" applyFont="1" applyBorder="1" applyAlignment="1">
      <alignment horizontal="left" vertical="center"/>
    </xf>
    <xf numFmtId="0" fontId="35" fillId="3" borderId="30" xfId="4" applyFont="1" applyFill="1" applyBorder="1" applyAlignment="1">
      <alignment horizontal="left" vertical="top" wrapText="1"/>
    </xf>
    <xf numFmtId="164" fontId="35" fillId="0" borderId="30" xfId="2" applyFont="1" applyFill="1" applyBorder="1" applyAlignment="1">
      <alignment vertical="center"/>
    </xf>
    <xf numFmtId="2" fontId="35" fillId="0" borderId="30" xfId="2" applyNumberFormat="1" applyFont="1" applyFill="1" applyBorder="1" applyAlignment="1">
      <alignment vertical="center"/>
    </xf>
    <xf numFmtId="0" fontId="35" fillId="0" borderId="30" xfId="4" applyFont="1" applyBorder="1" applyAlignment="1">
      <alignment vertical="center" wrapText="1"/>
    </xf>
    <xf numFmtId="0" fontId="35" fillId="0" borderId="30" xfId="4" applyFont="1" applyBorder="1" applyAlignment="1">
      <alignment vertical="center"/>
    </xf>
    <xf numFmtId="0" fontId="35" fillId="5" borderId="30" xfId="4" applyFont="1" applyFill="1" applyBorder="1" applyAlignment="1">
      <alignment vertical="center"/>
    </xf>
    <xf numFmtId="164" fontId="35" fillId="5" borderId="30" xfId="2" applyFont="1" applyFill="1" applyBorder="1" applyAlignment="1">
      <alignment vertical="center"/>
    </xf>
    <xf numFmtId="0" fontId="35" fillId="0" borderId="30" xfId="0" applyFont="1" applyBorder="1" applyAlignment="1">
      <alignment vertical="center"/>
    </xf>
    <xf numFmtId="0" fontId="35" fillId="0" borderId="30" xfId="0" applyFont="1" applyBorder="1" applyAlignment="1">
      <alignment horizontal="center"/>
    </xf>
    <xf numFmtId="0" fontId="35" fillId="0" borderId="30" xfId="0" applyFont="1" applyBorder="1" applyAlignment="1">
      <alignment horizontal="left" vertical="center"/>
    </xf>
    <xf numFmtId="164" fontId="35" fillId="0" borderId="30" xfId="2" applyFont="1" applyFill="1" applyBorder="1" applyAlignment="1">
      <alignment horizontal="right" vertical="center"/>
    </xf>
    <xf numFmtId="164" fontId="35" fillId="0" borderId="30" xfId="2" applyFont="1" applyFill="1" applyBorder="1" applyAlignment="1">
      <alignment horizontal="left"/>
    </xf>
    <xf numFmtId="2" fontId="35" fillId="0" borderId="30" xfId="2" applyNumberFormat="1" applyFont="1" applyFill="1" applyBorder="1" applyAlignment="1">
      <alignment horizontal="right"/>
    </xf>
    <xf numFmtId="0" fontId="35" fillId="5" borderId="30" xfId="4" applyFont="1" applyFill="1" applyBorder="1" applyAlignment="1">
      <alignment vertical="center" wrapText="1"/>
    </xf>
    <xf numFmtId="2" fontId="35" fillId="5" borderId="30" xfId="2" applyNumberFormat="1" applyFont="1" applyFill="1" applyBorder="1" applyAlignment="1">
      <alignment vertical="center"/>
    </xf>
    <xf numFmtId="0" fontId="35" fillId="0" borderId="30" xfId="4" applyFont="1" applyBorder="1" applyAlignment="1">
      <alignment horizontal="center" vertical="center" wrapText="1"/>
    </xf>
    <xf numFmtId="164" fontId="35" fillId="0" borderId="30" xfId="2" applyFont="1" applyBorder="1" applyAlignment="1">
      <alignment vertical="center"/>
    </xf>
    <xf numFmtId="0" fontId="36" fillId="13" borderId="30" xfId="4" applyFont="1" applyFill="1" applyBorder="1" applyAlignment="1">
      <alignment horizontal="right" wrapText="1"/>
    </xf>
    <xf numFmtId="0" fontId="36" fillId="13" borderId="30" xfId="4" applyFont="1" applyFill="1" applyBorder="1" applyAlignment="1">
      <alignment vertical="center" wrapText="1"/>
    </xf>
    <xf numFmtId="164" fontId="36" fillId="14" borderId="30" xfId="2" applyFont="1" applyFill="1" applyBorder="1"/>
    <xf numFmtId="2" fontId="36" fillId="14" borderId="30" xfId="2" applyNumberFormat="1" applyFont="1" applyFill="1" applyBorder="1"/>
    <xf numFmtId="0" fontId="36" fillId="5" borderId="30" xfId="0" applyFont="1" applyFill="1" applyBorder="1"/>
    <xf numFmtId="0" fontId="36" fillId="5" borderId="30" xfId="0" applyFont="1" applyFill="1" applyBorder="1" applyAlignment="1">
      <alignment horizontal="center" vertical="center"/>
    </xf>
    <xf numFmtId="0" fontId="36" fillId="5" borderId="30" xfId="0" applyFont="1" applyFill="1" applyBorder="1" applyAlignment="1">
      <alignment horizontal="center" vertical="center" wrapText="1"/>
    </xf>
    <xf numFmtId="164" fontId="36" fillId="5" borderId="30" xfId="1" applyFont="1" applyFill="1" applyBorder="1" applyAlignment="1">
      <alignment horizontal="center" vertical="center"/>
    </xf>
    <xf numFmtId="2" fontId="36" fillId="5" borderId="30" xfId="1" applyNumberFormat="1" applyFont="1" applyFill="1" applyBorder="1" applyAlignment="1">
      <alignment horizontal="center" vertical="center"/>
    </xf>
    <xf numFmtId="0" fontId="35" fillId="5" borderId="30" xfId="0" applyFont="1" applyFill="1" applyBorder="1"/>
    <xf numFmtId="0" fontId="35" fillId="5" borderId="30" xfId="0" applyFont="1" applyFill="1" applyBorder="1" applyAlignment="1">
      <alignment horizontal="center"/>
    </xf>
    <xf numFmtId="0" fontId="35" fillId="5" borderId="30" xfId="0" applyFont="1" applyFill="1" applyBorder="1" applyAlignment="1">
      <alignment horizontal="left"/>
    </xf>
    <xf numFmtId="0" fontId="35" fillId="5" borderId="30" xfId="0" applyFont="1" applyFill="1" applyBorder="1" applyAlignment="1">
      <alignment horizontal="center" vertical="center" wrapText="1"/>
    </xf>
    <xf numFmtId="4" fontId="35" fillId="5" borderId="30" xfId="0" applyNumberFormat="1" applyFont="1" applyFill="1" applyBorder="1"/>
    <xf numFmtId="2" fontId="35" fillId="5" borderId="30" xfId="0" applyNumberFormat="1" applyFont="1" applyFill="1" applyBorder="1"/>
    <xf numFmtId="4" fontId="13" fillId="5" borderId="30" xfId="0" applyNumberFormat="1" applyFont="1" applyFill="1" applyBorder="1"/>
    <xf numFmtId="0" fontId="62" fillId="5" borderId="30" xfId="0" applyFont="1" applyFill="1" applyBorder="1"/>
    <xf numFmtId="0" fontId="62" fillId="5" borderId="30" xfId="0" applyFont="1" applyFill="1" applyBorder="1" applyAlignment="1">
      <alignment horizontal="center"/>
    </xf>
    <xf numFmtId="0" fontId="63" fillId="0" borderId="30" xfId="0" applyFont="1" applyBorder="1"/>
    <xf numFmtId="0" fontId="62" fillId="0" borderId="30" xfId="0" applyFont="1" applyBorder="1" applyAlignment="1">
      <alignment horizontal="center"/>
    </xf>
    <xf numFmtId="0" fontId="36" fillId="0" borderId="30" xfId="0" applyFont="1" applyBorder="1" applyAlignment="1">
      <alignment horizontal="right"/>
    </xf>
    <xf numFmtId="0" fontId="35" fillId="0" borderId="30" xfId="0" applyFont="1" applyBorder="1" applyAlignment="1">
      <alignment horizontal="center" vertical="center" wrapText="1"/>
    </xf>
    <xf numFmtId="4" fontId="36" fillId="0" borderId="30" xfId="0" applyNumberFormat="1" applyFont="1" applyBorder="1"/>
    <xf numFmtId="0" fontId="35" fillId="0" borderId="30" xfId="0" applyFont="1" applyBorder="1" applyAlignment="1">
      <alignment horizontal="left"/>
    </xf>
    <xf numFmtId="4" fontId="35" fillId="0" borderId="30" xfId="0" applyNumberFormat="1" applyFont="1" applyBorder="1"/>
    <xf numFmtId="2" fontId="35" fillId="0" borderId="30" xfId="0" applyNumberFormat="1" applyFont="1" applyBorder="1"/>
    <xf numFmtId="4" fontId="36" fillId="5" borderId="30" xfId="0" applyNumberFormat="1" applyFont="1" applyFill="1" applyBorder="1"/>
    <xf numFmtId="2" fontId="36" fillId="5" borderId="30" xfId="0" applyNumberFormat="1" applyFont="1" applyFill="1" applyBorder="1"/>
    <xf numFmtId="0" fontId="62" fillId="3" borderId="30" xfId="0" applyFont="1" applyFill="1" applyBorder="1"/>
    <xf numFmtId="0" fontId="62" fillId="3" borderId="30" xfId="0" applyFont="1" applyFill="1" applyBorder="1" applyAlignment="1">
      <alignment horizontal="center"/>
    </xf>
    <xf numFmtId="164" fontId="64" fillId="13" borderId="30" xfId="1" applyFont="1" applyFill="1" applyBorder="1" applyAlignment="1">
      <alignment horizontal="center" vertical="center"/>
    </xf>
    <xf numFmtId="0" fontId="36" fillId="3" borderId="30" xfId="0" applyFont="1" applyFill="1" applyBorder="1" applyAlignment="1">
      <alignment horizontal="left" wrapText="1"/>
    </xf>
    <xf numFmtId="0" fontId="36" fillId="11" borderId="30" xfId="0" applyFont="1" applyFill="1" applyBorder="1" applyAlignment="1">
      <alignment horizontal="center" vertical="center"/>
    </xf>
    <xf numFmtId="164" fontId="64" fillId="11" borderId="30" xfId="1" applyFont="1" applyFill="1" applyBorder="1" applyAlignment="1">
      <alignment horizontal="center" vertical="center"/>
    </xf>
    <xf numFmtId="2" fontId="64" fillId="11" borderId="30" xfId="1" applyNumberFormat="1" applyFont="1" applyFill="1" applyBorder="1" applyAlignment="1">
      <alignment horizontal="right" vertical="center"/>
    </xf>
    <xf numFmtId="0" fontId="35" fillId="3" borderId="30" xfId="0" applyFont="1" applyFill="1" applyBorder="1"/>
    <xf numFmtId="0" fontId="35" fillId="3" borderId="30" xfId="0" applyFont="1" applyFill="1" applyBorder="1" applyAlignment="1">
      <alignment horizontal="left" wrapText="1"/>
    </xf>
    <xf numFmtId="164" fontId="35" fillId="0" borderId="30" xfId="1" applyFont="1" applyFill="1" applyBorder="1"/>
    <xf numFmtId="2" fontId="35" fillId="0" borderId="30" xfId="1" applyNumberFormat="1" applyFont="1" applyBorder="1"/>
    <xf numFmtId="164" fontId="35" fillId="0" borderId="30" xfId="1" applyFont="1" applyBorder="1"/>
    <xf numFmtId="2" fontId="35" fillId="0" borderId="30" xfId="1" applyNumberFormat="1" applyFont="1" applyBorder="1" applyAlignment="1">
      <alignment horizontal="center"/>
    </xf>
    <xf numFmtId="0" fontId="36" fillId="3" borderId="30" xfId="0" applyFont="1" applyFill="1" applyBorder="1"/>
    <xf numFmtId="0" fontId="36" fillId="0" borderId="30" xfId="0" applyFont="1" applyBorder="1"/>
    <xf numFmtId="164" fontId="36" fillId="0" borderId="30" xfId="1" applyFont="1" applyFill="1" applyBorder="1"/>
    <xf numFmtId="2" fontId="36" fillId="0" borderId="30" xfId="1" applyNumberFormat="1" applyFont="1" applyBorder="1"/>
    <xf numFmtId="2" fontId="36" fillId="0" borderId="30" xfId="1" applyNumberFormat="1" applyFont="1" applyBorder="1" applyAlignment="1">
      <alignment horizontal="center"/>
    </xf>
    <xf numFmtId="0" fontId="36" fillId="0" borderId="30" xfId="0" applyFont="1" applyBorder="1" applyAlignment="1">
      <alignment horizontal="left"/>
    </xf>
    <xf numFmtId="0" fontId="35" fillId="0" borderId="30" xfId="0" applyFont="1" applyBorder="1"/>
    <xf numFmtId="2" fontId="35" fillId="0" borderId="30" xfId="1" applyNumberFormat="1" applyFont="1" applyBorder="1" applyAlignment="1">
      <alignment horizontal="right"/>
    </xf>
    <xf numFmtId="164" fontId="35" fillId="0" borderId="30" xfId="1" applyFont="1" applyBorder="1" applyAlignment="1">
      <alignment horizontal="center"/>
    </xf>
    <xf numFmtId="164" fontId="36" fillId="0" borderId="30" xfId="1" applyFont="1" applyBorder="1"/>
    <xf numFmtId="0" fontId="36" fillId="3" borderId="30" xfId="0" applyFont="1" applyFill="1" applyBorder="1" applyAlignment="1">
      <alignment wrapText="1"/>
    </xf>
    <xf numFmtId="0" fontId="35" fillId="0" borderId="30" xfId="0" applyFont="1" applyBorder="1" applyAlignment="1">
      <alignment wrapText="1"/>
    </xf>
    <xf numFmtId="2" fontId="35" fillId="0" borderId="30" xfId="1" applyNumberFormat="1" applyFont="1" applyFill="1" applyBorder="1"/>
    <xf numFmtId="2" fontId="35" fillId="0" borderId="30" xfId="1" applyNumberFormat="1" applyFont="1" applyFill="1" applyBorder="1" applyAlignment="1">
      <alignment horizontal="center"/>
    </xf>
    <xf numFmtId="0" fontId="35" fillId="3" borderId="30" xfId="0" applyFont="1" applyFill="1" applyBorder="1" applyAlignment="1">
      <alignment horizontal="center"/>
    </xf>
    <xf numFmtId="0" fontId="36" fillId="4" borderId="30" xfId="0" applyFont="1" applyFill="1" applyBorder="1"/>
    <xf numFmtId="0" fontId="35" fillId="4" borderId="30" xfId="0" applyFont="1" applyFill="1" applyBorder="1" applyAlignment="1">
      <alignment horizontal="center"/>
    </xf>
    <xf numFmtId="0" fontId="35" fillId="4" borderId="30" xfId="0" applyFont="1" applyFill="1" applyBorder="1"/>
    <xf numFmtId="0" fontId="36" fillId="13" borderId="30" xfId="0" applyFont="1" applyFill="1" applyBorder="1" applyAlignment="1">
      <alignment vertical="center" wrapText="1"/>
    </xf>
    <xf numFmtId="0" fontId="36" fillId="13" borderId="30" xfId="0" applyFont="1" applyFill="1" applyBorder="1" applyAlignment="1">
      <alignment wrapText="1"/>
    </xf>
    <xf numFmtId="164" fontId="36" fillId="14" borderId="30" xfId="0" applyNumberFormat="1" applyFont="1" applyFill="1" applyBorder="1"/>
    <xf numFmtId="2" fontId="36" fillId="14" borderId="30" xfId="1" applyNumberFormat="1" applyFont="1" applyFill="1" applyBorder="1"/>
    <xf numFmtId="0" fontId="35" fillId="5" borderId="30" xfId="0" applyFont="1" applyFill="1" applyBorder="1" applyAlignment="1">
      <alignment wrapText="1"/>
    </xf>
    <xf numFmtId="0" fontId="65" fillId="5" borderId="0" xfId="4" applyFont="1" applyFill="1"/>
    <xf numFmtId="0" fontId="59" fillId="5" borderId="0" xfId="0" applyFont="1" applyFill="1"/>
    <xf numFmtId="0" fontId="59" fillId="0" borderId="0" xfId="0" applyFont="1"/>
    <xf numFmtId="0" fontId="48" fillId="4" borderId="30" xfId="4" applyFont="1" applyFill="1" applyBorder="1" applyAlignment="1">
      <alignment horizontal="left" vertical="top" wrapText="1"/>
    </xf>
    <xf numFmtId="0" fontId="48" fillId="5" borderId="30" xfId="4" applyFont="1" applyFill="1" applyBorder="1" applyAlignment="1">
      <alignment horizontal="left" vertical="center"/>
    </xf>
    <xf numFmtId="0" fontId="59" fillId="0" borderId="30" xfId="0" applyFont="1" applyBorder="1"/>
    <xf numFmtId="0" fontId="59" fillId="5" borderId="30" xfId="0" applyFont="1" applyFill="1" applyBorder="1"/>
    <xf numFmtId="0" fontId="47" fillId="4" borderId="30" xfId="4" applyFont="1" applyFill="1" applyBorder="1"/>
    <xf numFmtId="0" fontId="48" fillId="5" borderId="30" xfId="4" applyFont="1" applyFill="1" applyBorder="1" applyAlignment="1">
      <alignment vertical="center"/>
    </xf>
    <xf numFmtId="0" fontId="48" fillId="5" borderId="30" xfId="4" applyFont="1" applyFill="1" applyBorder="1" applyAlignment="1">
      <alignment vertical="center" wrapText="1"/>
    </xf>
    <xf numFmtId="0" fontId="66" fillId="0" borderId="0" xfId="0" applyFont="1"/>
    <xf numFmtId="0" fontId="47" fillId="3" borderId="30" xfId="0" applyFont="1" applyFill="1" applyBorder="1" applyAlignment="1">
      <alignment horizontal="left" wrapText="1"/>
    </xf>
    <xf numFmtId="0" fontId="47" fillId="11" borderId="30" xfId="0" applyFont="1" applyFill="1" applyBorder="1" applyAlignment="1">
      <alignment horizontal="center" vertical="center"/>
    </xf>
    <xf numFmtId="164" fontId="55" fillId="11" borderId="30" xfId="1" applyFont="1" applyFill="1" applyBorder="1" applyAlignment="1">
      <alignment horizontal="center" vertical="center"/>
    </xf>
    <xf numFmtId="2" fontId="55" fillId="11" borderId="30" xfId="1" applyNumberFormat="1" applyFont="1" applyFill="1" applyBorder="1" applyAlignment="1">
      <alignment horizontal="right" vertical="center"/>
    </xf>
    <xf numFmtId="0" fontId="48" fillId="3" borderId="30" xfId="0" applyFont="1" applyFill="1" applyBorder="1"/>
    <xf numFmtId="0" fontId="48" fillId="3" borderId="30" xfId="0" applyFont="1" applyFill="1" applyBorder="1" applyAlignment="1">
      <alignment horizontal="left" wrapText="1"/>
    </xf>
    <xf numFmtId="2" fontId="48" fillId="0" borderId="30" xfId="1" applyNumberFormat="1" applyFont="1" applyBorder="1" applyAlignment="1">
      <alignment horizontal="center"/>
    </xf>
    <xf numFmtId="0" fontId="47" fillId="3" borderId="30" xfId="0" applyFont="1" applyFill="1" applyBorder="1"/>
    <xf numFmtId="0" fontId="47" fillId="0" borderId="30" xfId="0" applyFont="1" applyBorder="1"/>
    <xf numFmtId="164" fontId="47" fillId="0" borderId="30" xfId="1" applyFont="1" applyFill="1" applyBorder="1"/>
    <xf numFmtId="2" fontId="47" fillId="0" borderId="30" xfId="1" applyNumberFormat="1" applyFont="1" applyBorder="1"/>
    <xf numFmtId="2" fontId="47" fillId="0" borderId="30" xfId="1" applyNumberFormat="1" applyFont="1" applyBorder="1" applyAlignment="1">
      <alignment horizontal="center"/>
    </xf>
    <xf numFmtId="0" fontId="47" fillId="0" borderId="30" xfId="0" applyFont="1" applyBorder="1" applyAlignment="1">
      <alignment horizontal="left"/>
    </xf>
    <xf numFmtId="2" fontId="48" fillId="0" borderId="30" xfId="1" applyNumberFormat="1" applyFont="1" applyBorder="1" applyAlignment="1">
      <alignment horizontal="right"/>
    </xf>
    <xf numFmtId="164" fontId="48" fillId="0" borderId="30" xfId="1" applyFont="1" applyBorder="1" applyAlignment="1">
      <alignment horizontal="center"/>
    </xf>
    <xf numFmtId="164" fontId="47" fillId="0" borderId="30" xfId="1" applyFont="1" applyBorder="1"/>
    <xf numFmtId="0" fontId="47" fillId="3" borderId="30" xfId="0" applyFont="1" applyFill="1" applyBorder="1" applyAlignment="1">
      <alignment wrapText="1"/>
    </xf>
    <xf numFmtId="0" fontId="48" fillId="0" borderId="30" xfId="0" applyFont="1" applyBorder="1" applyAlignment="1">
      <alignment wrapText="1"/>
    </xf>
    <xf numFmtId="2" fontId="48" fillId="0" borderId="30" xfId="1" applyNumberFormat="1" applyFont="1" applyFill="1" applyBorder="1" applyAlignment="1">
      <alignment horizontal="center"/>
    </xf>
    <xf numFmtId="0" fontId="48" fillId="3" borderId="30" xfId="0" applyFont="1" applyFill="1" applyBorder="1" applyAlignment="1">
      <alignment horizontal="center"/>
    </xf>
    <xf numFmtId="0" fontId="47" fillId="4" borderId="30" xfId="0" applyFont="1" applyFill="1" applyBorder="1"/>
    <xf numFmtId="0" fontId="48" fillId="4" borderId="30" xfId="0" applyFont="1" applyFill="1" applyBorder="1" applyAlignment="1">
      <alignment horizontal="center"/>
    </xf>
    <xf numFmtId="0" fontId="48" fillId="4" borderId="30" xfId="0" applyFont="1" applyFill="1" applyBorder="1"/>
    <xf numFmtId="0" fontId="48" fillId="5" borderId="30" xfId="0" applyFont="1" applyFill="1" applyBorder="1" applyAlignment="1">
      <alignment wrapText="1"/>
    </xf>
    <xf numFmtId="0" fontId="47" fillId="13" borderId="30" xfId="0" applyFont="1" applyFill="1" applyBorder="1" applyAlignment="1">
      <alignment vertical="center" wrapText="1"/>
    </xf>
    <xf numFmtId="0" fontId="47" fillId="13" borderId="30" xfId="0" applyFont="1" applyFill="1" applyBorder="1" applyAlignment="1">
      <alignment wrapText="1"/>
    </xf>
    <xf numFmtId="164" fontId="47" fillId="14" borderId="30" xfId="0" applyNumberFormat="1" applyFont="1" applyFill="1" applyBorder="1"/>
    <xf numFmtId="2" fontId="47" fillId="14" borderId="30" xfId="1" applyNumberFormat="1" applyFont="1" applyFill="1" applyBorder="1"/>
    <xf numFmtId="2" fontId="47" fillId="14" borderId="30" xfId="1" applyNumberFormat="1" applyFont="1" applyFill="1" applyBorder="1" applyAlignment="1">
      <alignment horizontal="center"/>
    </xf>
    <xf numFmtId="0" fontId="62" fillId="0" borderId="30" xfId="0" applyFont="1" applyBorder="1"/>
    <xf numFmtId="164" fontId="47" fillId="5" borderId="0" xfId="2" applyFont="1" applyFill="1" applyBorder="1"/>
    <xf numFmtId="43" fontId="67" fillId="5" borderId="0" xfId="4" applyNumberFormat="1" applyFont="1" applyFill="1"/>
    <xf numFmtId="4" fontId="29" fillId="4" borderId="0" xfId="0" applyNumberFormat="1" applyFont="1" applyFill="1" applyAlignment="1">
      <alignment horizontal="center"/>
    </xf>
    <xf numFmtId="0" fontId="28" fillId="5" borderId="0" xfId="0" applyFont="1" applyFill="1" applyAlignment="1">
      <alignment horizontal="center"/>
    </xf>
    <xf numFmtId="0" fontId="29" fillId="5" borderId="0" xfId="0" applyFont="1" applyFill="1" applyAlignment="1">
      <alignment horizontal="center"/>
    </xf>
    <xf numFmtId="0" fontId="28" fillId="5" borderId="0" xfId="0" applyFont="1" applyFill="1" applyAlignment="1">
      <alignment horizontal="center" wrapText="1"/>
    </xf>
    <xf numFmtId="0" fontId="0" fillId="5" borderId="0" xfId="0" applyFill="1" applyAlignment="1">
      <alignment horizontal="center"/>
    </xf>
    <xf numFmtId="164" fontId="64" fillId="13" borderId="30" xfId="1" applyFont="1" applyFill="1" applyBorder="1" applyAlignment="1">
      <alignment horizontal="center" vertical="center"/>
    </xf>
    <xf numFmtId="0" fontId="3" fillId="5" borderId="0" xfId="0" applyFont="1" applyFill="1" applyAlignment="1">
      <alignment horizontal="center"/>
    </xf>
    <xf numFmtId="0" fontId="36" fillId="13" borderId="30" xfId="0" applyFont="1" applyFill="1" applyBorder="1" applyAlignment="1">
      <alignment horizontal="center" vertical="center" wrapText="1"/>
    </xf>
    <xf numFmtId="0" fontId="36" fillId="13" borderId="30" xfId="0" applyFont="1" applyFill="1" applyBorder="1" applyAlignment="1">
      <alignment horizontal="center" vertical="center"/>
    </xf>
    <xf numFmtId="2" fontId="64" fillId="13" borderId="30" xfId="1" applyNumberFormat="1" applyFont="1" applyFill="1" applyBorder="1" applyAlignment="1">
      <alignment horizontal="right" vertical="center"/>
    </xf>
    <xf numFmtId="0" fontId="0" fillId="0" borderId="0" xfId="0" applyAlignment="1">
      <alignment horizontal="center"/>
    </xf>
    <xf numFmtId="0" fontId="3" fillId="0" borderId="0" xfId="0" applyFont="1" applyAlignment="1">
      <alignment horizontal="center"/>
    </xf>
    <xf numFmtId="4" fontId="3" fillId="2" borderId="50" xfId="0" applyNumberFormat="1" applyFont="1" applyFill="1" applyBorder="1" applyAlignment="1">
      <alignment horizontal="right"/>
    </xf>
    <xf numFmtId="4" fontId="3" fillId="2" borderId="51" xfId="0" applyNumberFormat="1" applyFont="1" applyFill="1" applyBorder="1" applyAlignment="1">
      <alignment horizontal="right"/>
    </xf>
    <xf numFmtId="0" fontId="3" fillId="2" borderId="52" xfId="0" applyFont="1" applyFill="1" applyBorder="1" applyAlignment="1">
      <alignment horizontal="center" wrapText="1"/>
    </xf>
    <xf numFmtId="2" fontId="3" fillId="2" borderId="50" xfId="0" applyNumberFormat="1" applyFont="1" applyFill="1" applyBorder="1" applyAlignment="1">
      <alignment horizontal="right"/>
    </xf>
    <xf numFmtId="0" fontId="0" fillId="0" borderId="10" xfId="0" applyBorder="1" applyAlignment="1">
      <alignment horizontal="left"/>
    </xf>
    <xf numFmtId="0" fontId="0" fillId="0" borderId="7" xfId="0" applyBorder="1" applyAlignment="1">
      <alignment horizontal="left"/>
    </xf>
    <xf numFmtId="0" fontId="3" fillId="2" borderId="50" xfId="0" applyFont="1" applyFill="1" applyBorder="1" applyAlignment="1">
      <alignment horizontal="center"/>
    </xf>
    <xf numFmtId="0" fontId="3" fillId="2" borderId="51" xfId="0" applyFont="1" applyFill="1" applyBorder="1" applyAlignment="1">
      <alignment horizontal="center"/>
    </xf>
    <xf numFmtId="0" fontId="0" fillId="0" borderId="4" xfId="0" applyBorder="1" applyAlignment="1">
      <alignment horizontal="left"/>
    </xf>
    <xf numFmtId="0" fontId="3" fillId="2" borderId="53" xfId="0" applyFont="1" applyFill="1" applyBorder="1" applyAlignment="1">
      <alignment horizontal="center"/>
    </xf>
    <xf numFmtId="0" fontId="3" fillId="2" borderId="54" xfId="0" applyFont="1" applyFill="1" applyBorder="1" applyAlignment="1">
      <alignment horizontal="center"/>
    </xf>
    <xf numFmtId="0" fontId="3" fillId="2" borderId="52" xfId="0" applyFont="1" applyFill="1" applyBorder="1" applyAlignment="1">
      <alignment horizontal="center"/>
    </xf>
    <xf numFmtId="0" fontId="5" fillId="0" borderId="0" xfId="0" applyFont="1" applyAlignment="1">
      <alignment horizontal="center"/>
    </xf>
    <xf numFmtId="0" fontId="4" fillId="0" borderId="0" xfId="0" applyFont="1" applyAlignment="1">
      <alignment horizontal="center"/>
    </xf>
    <xf numFmtId="0" fontId="0" fillId="0" borderId="12" xfId="0" applyBorder="1" applyAlignment="1">
      <alignment horizontal="left"/>
    </xf>
    <xf numFmtId="0" fontId="6" fillId="2" borderId="55" xfId="0" applyFont="1" applyFill="1" applyBorder="1" applyAlignment="1">
      <alignment horizontal="center" vertical="center" wrapText="1"/>
    </xf>
    <xf numFmtId="0" fontId="3" fillId="2" borderId="50" xfId="0" applyFont="1" applyFill="1" applyBorder="1" applyAlignment="1">
      <alignment horizontal="center" vertical="center"/>
    </xf>
    <xf numFmtId="0" fontId="3" fillId="2" borderId="51" xfId="0" applyFont="1" applyFill="1" applyBorder="1" applyAlignment="1">
      <alignment horizontal="center" vertical="center"/>
    </xf>
    <xf numFmtId="0" fontId="3" fillId="2" borderId="53" xfId="0" applyFont="1" applyFill="1" applyBorder="1" applyAlignment="1">
      <alignment horizontal="center" vertical="center"/>
    </xf>
    <xf numFmtId="0" fontId="3" fillId="2" borderId="54" xfId="0" applyFont="1" applyFill="1" applyBorder="1" applyAlignment="1">
      <alignment horizontal="center" vertical="center"/>
    </xf>
    <xf numFmtId="0" fontId="3" fillId="2" borderId="52" xfId="0" applyFont="1" applyFill="1" applyBorder="1" applyAlignment="1">
      <alignment horizontal="center" vertical="center"/>
    </xf>
    <xf numFmtId="4" fontId="3" fillId="2" borderId="16" xfId="0" applyNumberFormat="1" applyFont="1" applyFill="1" applyBorder="1" applyAlignment="1">
      <alignment horizontal="center" vertical="center"/>
    </xf>
    <xf numFmtId="0" fontId="3" fillId="2" borderId="55" xfId="0" applyFont="1" applyFill="1" applyBorder="1" applyAlignment="1">
      <alignment horizontal="center" vertical="center" wrapText="1"/>
    </xf>
    <xf numFmtId="2" fontId="3" fillId="2" borderId="16" xfId="0" applyNumberFormat="1" applyFont="1" applyFill="1" applyBorder="1" applyAlignment="1">
      <alignment horizontal="center" vertical="center"/>
    </xf>
    <xf numFmtId="4" fontId="3" fillId="2" borderId="22" xfId="0" applyNumberFormat="1" applyFont="1" applyFill="1" applyBorder="1" applyAlignment="1">
      <alignment horizontal="center" vertical="center"/>
    </xf>
    <xf numFmtId="4" fontId="3" fillId="2" borderId="7" xfId="0" applyNumberFormat="1" applyFont="1" applyFill="1" applyBorder="1" applyAlignment="1">
      <alignment horizontal="right"/>
    </xf>
    <xf numFmtId="2" fontId="3" fillId="2" borderId="7" xfId="0" applyNumberFormat="1" applyFont="1" applyFill="1" applyBorder="1" applyAlignment="1">
      <alignment horizontal="right"/>
    </xf>
    <xf numFmtId="0" fontId="3" fillId="2" borderId="7" xfId="0" applyFont="1" applyFill="1" applyBorder="1" applyAlignment="1">
      <alignment horizontal="center" wrapText="1"/>
    </xf>
    <xf numFmtId="0" fontId="0" fillId="2" borderId="55" xfId="0" applyFill="1" applyBorder="1" applyAlignment="1">
      <alignment horizontal="center" vertical="center" wrapText="1"/>
    </xf>
    <xf numFmtId="4" fontId="7" fillId="2" borderId="7" xfId="0" applyNumberFormat="1" applyFont="1" applyFill="1" applyBorder="1" applyAlignment="1">
      <alignment horizontal="right"/>
    </xf>
    <xf numFmtId="0" fontId="7" fillId="0" borderId="0" xfId="0" applyFont="1" applyAlignment="1">
      <alignment horizontal="center"/>
    </xf>
    <xf numFmtId="0" fontId="9" fillId="0" borderId="0" xfId="0" applyFont="1" applyAlignment="1">
      <alignment horizontal="center"/>
    </xf>
    <xf numFmtId="0" fontId="7" fillId="2" borderId="51" xfId="0" applyFont="1" applyFill="1" applyBorder="1" applyAlignment="1">
      <alignment horizontal="center"/>
    </xf>
    <xf numFmtId="0" fontId="7" fillId="2" borderId="7" xfId="0" applyFont="1" applyFill="1" applyBorder="1" applyAlignment="1">
      <alignment horizontal="center" wrapText="1"/>
    </xf>
    <xf numFmtId="2" fontId="7" fillId="2" borderId="7" xfId="0" applyNumberFormat="1" applyFont="1" applyFill="1" applyBorder="1" applyAlignment="1">
      <alignment horizontal="right"/>
    </xf>
    <xf numFmtId="0" fontId="7" fillId="2" borderId="50" xfId="0" applyFont="1" applyFill="1" applyBorder="1" applyAlignment="1">
      <alignment horizontal="center"/>
    </xf>
    <xf numFmtId="0" fontId="7" fillId="2" borderId="52" xfId="0" applyFont="1" applyFill="1" applyBorder="1" applyAlignment="1">
      <alignment horizontal="center"/>
    </xf>
    <xf numFmtId="0" fontId="7" fillId="2" borderId="54" xfId="0" applyFont="1" applyFill="1" applyBorder="1" applyAlignment="1">
      <alignment horizontal="center"/>
    </xf>
    <xf numFmtId="0" fontId="7" fillId="2" borderId="53" xfId="0" applyFont="1" applyFill="1" applyBorder="1" applyAlignment="1">
      <alignment horizontal="center"/>
    </xf>
    <xf numFmtId="0" fontId="8" fillId="0" borderId="0" xfId="0" applyFont="1" applyAlignment="1">
      <alignment horizontal="center"/>
    </xf>
    <xf numFmtId="0" fontId="3" fillId="2" borderId="9" xfId="0" applyFont="1" applyFill="1" applyBorder="1" applyAlignment="1">
      <alignment horizontal="center" vertical="center" wrapText="1"/>
    </xf>
    <xf numFmtId="0" fontId="7" fillId="2" borderId="7" xfId="0" applyFont="1" applyFill="1" applyBorder="1" applyAlignment="1">
      <alignment horizontal="center"/>
    </xf>
    <xf numFmtId="164" fontId="7" fillId="2" borderId="7" xfId="1" applyFont="1" applyFill="1" applyBorder="1" applyAlignment="1" applyProtection="1">
      <alignment horizontal="right"/>
    </xf>
    <xf numFmtId="0" fontId="28" fillId="2" borderId="7" xfId="0" applyFont="1" applyFill="1" applyBorder="1" applyAlignment="1">
      <alignment horizontal="center" wrapText="1"/>
    </xf>
    <xf numFmtId="4" fontId="28" fillId="2" borderId="7" xfId="0" applyNumberFormat="1" applyFont="1" applyFill="1" applyBorder="1" applyAlignment="1">
      <alignment horizontal="right"/>
    </xf>
    <xf numFmtId="164" fontId="28" fillId="2" borderId="7" xfId="1" applyFont="1" applyFill="1" applyBorder="1" applyAlignment="1" applyProtection="1">
      <alignment horizontal="right"/>
    </xf>
    <xf numFmtId="2" fontId="28" fillId="2" borderId="7" xfId="0" applyNumberFormat="1" applyFont="1" applyFill="1" applyBorder="1" applyAlignment="1">
      <alignment horizontal="right"/>
    </xf>
    <xf numFmtId="0" fontId="0" fillId="0" borderId="30" xfId="0" applyBorder="1" applyAlignment="1">
      <alignment horizontal="left"/>
    </xf>
    <xf numFmtId="0" fontId="6" fillId="2" borderId="30" xfId="0" applyFont="1" applyFill="1" applyBorder="1" applyAlignment="1">
      <alignment horizontal="center" vertical="center" wrapText="1"/>
    </xf>
    <xf numFmtId="4" fontId="3" fillId="2" borderId="30" xfId="0" applyNumberFormat="1" applyFont="1" applyFill="1" applyBorder="1" applyAlignment="1">
      <alignment horizontal="center" vertical="center"/>
    </xf>
    <xf numFmtId="0" fontId="3" fillId="2" borderId="30" xfId="0" applyFont="1" applyFill="1" applyBorder="1" applyAlignment="1">
      <alignment horizontal="center"/>
    </xf>
    <xf numFmtId="0" fontId="3" fillId="2" borderId="32" xfId="0" applyFont="1" applyFill="1" applyBorder="1" applyAlignment="1">
      <alignment horizontal="center" vertical="center" wrapText="1"/>
    </xf>
    <xf numFmtId="0" fontId="3" fillId="2" borderId="30" xfId="0" applyFont="1" applyFill="1" applyBorder="1" applyAlignment="1">
      <alignment horizontal="center" vertical="center" wrapText="1"/>
    </xf>
    <xf numFmtId="2" fontId="3" fillId="2" borderId="30" xfId="0" applyNumberFormat="1" applyFont="1" applyFill="1" applyBorder="1" applyAlignment="1">
      <alignment horizontal="center" vertical="center"/>
    </xf>
    <xf numFmtId="0" fontId="6" fillId="2" borderId="31" xfId="0" applyFont="1" applyFill="1" applyBorder="1" applyAlignment="1">
      <alignment horizontal="center" vertical="center" wrapText="1"/>
    </xf>
    <xf numFmtId="0" fontId="6" fillId="2" borderId="58" xfId="0" applyFont="1" applyFill="1" applyBorder="1" applyAlignment="1">
      <alignment horizontal="center" vertical="center" wrapText="1"/>
    </xf>
    <xf numFmtId="0" fontId="6" fillId="2" borderId="32" xfId="0" applyFont="1" applyFill="1" applyBorder="1" applyAlignment="1">
      <alignment horizontal="center" vertical="center" wrapText="1"/>
    </xf>
    <xf numFmtId="0" fontId="3" fillId="2" borderId="56" xfId="0" applyFont="1" applyFill="1" applyBorder="1" applyAlignment="1">
      <alignment horizontal="center" vertical="center"/>
    </xf>
    <xf numFmtId="0" fontId="3" fillId="2" borderId="57" xfId="0" applyFont="1" applyFill="1" applyBorder="1" applyAlignment="1">
      <alignment horizontal="center" vertical="center"/>
    </xf>
    <xf numFmtId="0" fontId="31" fillId="2" borderId="59" xfId="0" applyFont="1" applyFill="1" applyBorder="1" applyAlignment="1">
      <alignment horizontal="center" wrapText="1"/>
    </xf>
    <xf numFmtId="0" fontId="31" fillId="2" borderId="60" xfId="0" applyFont="1" applyFill="1" applyBorder="1" applyAlignment="1">
      <alignment horizontal="center" wrapText="1"/>
    </xf>
    <xf numFmtId="0" fontId="31" fillId="2" borderId="61" xfId="0" applyFont="1" applyFill="1" applyBorder="1" applyAlignment="1">
      <alignment horizontal="center" wrapText="1"/>
    </xf>
    <xf numFmtId="0" fontId="3" fillId="2" borderId="30" xfId="0" applyFont="1" applyFill="1" applyBorder="1" applyAlignment="1">
      <alignment horizontal="left"/>
    </xf>
    <xf numFmtId="165" fontId="12" fillId="2" borderId="30" xfId="3" applyNumberFormat="1" applyFont="1" applyFill="1" applyBorder="1" applyAlignment="1">
      <alignment horizontal="center" vertical="center"/>
    </xf>
    <xf numFmtId="0" fontId="3" fillId="2" borderId="21" xfId="0" applyFont="1" applyFill="1" applyBorder="1" applyAlignment="1">
      <alignment horizontal="center" vertical="center"/>
    </xf>
    <xf numFmtId="0" fontId="3" fillId="2" borderId="63" xfId="0" applyFont="1" applyFill="1" applyBorder="1" applyAlignment="1">
      <alignment horizontal="center" vertical="center"/>
    </xf>
    <xf numFmtId="0" fontId="13" fillId="0" borderId="0" xfId="0" applyFont="1" applyAlignment="1">
      <alignment horizontal="center"/>
    </xf>
    <xf numFmtId="0" fontId="6" fillId="0" borderId="0" xfId="0" applyFont="1" applyAlignment="1">
      <alignment horizontal="center"/>
    </xf>
    <xf numFmtId="0" fontId="3" fillId="2" borderId="31" xfId="0" applyFont="1" applyFill="1" applyBorder="1" applyAlignment="1">
      <alignment horizontal="center" vertical="center" wrapText="1"/>
    </xf>
    <xf numFmtId="0" fontId="3" fillId="2" borderId="58" xfId="0" applyFont="1" applyFill="1" applyBorder="1" applyAlignment="1">
      <alignment horizontal="center" vertical="center" wrapText="1"/>
    </xf>
    <xf numFmtId="0" fontId="3" fillId="2" borderId="28" xfId="0" applyFont="1" applyFill="1" applyBorder="1" applyAlignment="1">
      <alignment horizontal="center" vertical="center"/>
    </xf>
    <xf numFmtId="0" fontId="3" fillId="2" borderId="62" xfId="0" applyFont="1" applyFill="1" applyBorder="1" applyAlignment="1">
      <alignment horizontal="center" vertical="center"/>
    </xf>
    <xf numFmtId="4" fontId="51" fillId="2" borderId="30" xfId="3" applyNumberFormat="1" applyFont="1" applyFill="1" applyBorder="1" applyAlignment="1">
      <alignment horizontal="center" vertical="center"/>
    </xf>
    <xf numFmtId="0" fontId="51" fillId="2" borderId="30" xfId="3" applyNumberFormat="1" applyFont="1" applyFill="1" applyBorder="1" applyAlignment="1">
      <alignment horizontal="center" vertical="center"/>
    </xf>
    <xf numFmtId="2" fontId="31" fillId="2" borderId="30" xfId="0" applyNumberFormat="1" applyFont="1" applyFill="1" applyBorder="1" applyAlignment="1">
      <alignment horizontal="center" vertical="center"/>
    </xf>
    <xf numFmtId="4" fontId="31" fillId="2" borderId="30" xfId="0" applyNumberFormat="1" applyFont="1" applyFill="1" applyBorder="1" applyAlignment="1">
      <alignment horizontal="center" vertical="center"/>
    </xf>
    <xf numFmtId="0" fontId="3" fillId="2" borderId="64" xfId="0" applyFont="1" applyFill="1" applyBorder="1" applyAlignment="1">
      <alignment horizontal="center" vertical="center"/>
    </xf>
    <xf numFmtId="2" fontId="3" fillId="2" borderId="53" xfId="1" applyNumberFormat="1" applyFont="1" applyFill="1" applyBorder="1" applyAlignment="1">
      <alignment horizontal="center" vertical="center"/>
    </xf>
    <xf numFmtId="2" fontId="3" fillId="2" borderId="63" xfId="1" applyNumberFormat="1" applyFont="1" applyFill="1" applyBorder="1" applyAlignment="1">
      <alignment horizontal="center" vertical="center"/>
    </xf>
    <xf numFmtId="164" fontId="3" fillId="2" borderId="50" xfId="1" applyFont="1" applyFill="1" applyBorder="1" applyAlignment="1">
      <alignment horizontal="center" vertical="center"/>
    </xf>
    <xf numFmtId="164" fontId="3" fillId="2" borderId="21" xfId="1" applyFont="1" applyFill="1" applyBorder="1" applyAlignment="1">
      <alignment horizontal="center" vertical="center"/>
    </xf>
    <xf numFmtId="0" fontId="6" fillId="0" borderId="0" xfId="0" applyFont="1" applyAlignment="1">
      <alignment horizontal="center" wrapText="1"/>
    </xf>
    <xf numFmtId="0" fontId="13" fillId="0" borderId="0" xfId="0" applyFont="1" applyAlignment="1">
      <alignment horizontal="center" wrapText="1"/>
    </xf>
    <xf numFmtId="164" fontId="3" fillId="2" borderId="56" xfId="1" applyFont="1" applyFill="1" applyBorder="1" applyAlignment="1">
      <alignment horizontal="center" vertical="center"/>
    </xf>
    <xf numFmtId="164" fontId="3" fillId="2" borderId="57" xfId="1" applyFont="1" applyFill="1" applyBorder="1" applyAlignment="1">
      <alignment horizontal="center" vertical="center"/>
    </xf>
    <xf numFmtId="164" fontId="3" fillId="2" borderId="54" xfId="1" applyFont="1" applyFill="1" applyBorder="1" applyAlignment="1">
      <alignment horizontal="center" vertical="center"/>
    </xf>
    <xf numFmtId="164" fontId="3" fillId="2" borderId="62" xfId="1" applyFont="1" applyFill="1" applyBorder="1" applyAlignment="1">
      <alignment horizontal="center" vertical="center"/>
    </xf>
    <xf numFmtId="0" fontId="3" fillId="2" borderId="65" xfId="0" applyFont="1" applyFill="1" applyBorder="1" applyAlignment="1">
      <alignment horizontal="center" vertical="center"/>
    </xf>
    <xf numFmtId="0" fontId="3" fillId="2" borderId="66" xfId="0" applyFont="1" applyFill="1" applyBorder="1" applyAlignment="1">
      <alignment horizontal="center" vertical="center"/>
    </xf>
    <xf numFmtId="0" fontId="3" fillId="2" borderId="67" xfId="0" applyFont="1" applyFill="1" applyBorder="1" applyAlignment="1">
      <alignment horizontal="center" vertical="center"/>
    </xf>
    <xf numFmtId="0" fontId="3" fillId="2" borderId="68" xfId="0" applyFont="1" applyFill="1" applyBorder="1" applyAlignment="1">
      <alignment horizontal="center" vertical="center" wrapText="1"/>
    </xf>
    <xf numFmtId="0" fontId="3" fillId="2" borderId="69" xfId="0" applyFont="1" applyFill="1" applyBorder="1" applyAlignment="1">
      <alignment horizontal="center" vertical="center" wrapText="1"/>
    </xf>
    <xf numFmtId="2" fontId="3" fillId="2" borderId="70" xfId="1" applyNumberFormat="1" applyFont="1" applyFill="1" applyBorder="1" applyAlignment="1">
      <alignment horizontal="right" vertical="center"/>
    </xf>
    <xf numFmtId="2" fontId="3" fillId="2" borderId="63" xfId="1" applyNumberFormat="1" applyFont="1" applyFill="1" applyBorder="1" applyAlignment="1">
      <alignment horizontal="right" vertical="center"/>
    </xf>
    <xf numFmtId="164" fontId="3" fillId="2" borderId="74" xfId="1" applyFont="1" applyFill="1" applyBorder="1" applyAlignment="1">
      <alignment horizontal="center" vertical="center"/>
    </xf>
    <xf numFmtId="164" fontId="3" fillId="2" borderId="75" xfId="1" applyFont="1" applyFill="1" applyBorder="1" applyAlignment="1">
      <alignment horizontal="center" vertical="center"/>
    </xf>
    <xf numFmtId="0" fontId="3" fillId="2" borderId="44" xfId="0" applyFont="1" applyFill="1" applyBorder="1" applyAlignment="1">
      <alignment horizontal="center" vertical="center"/>
    </xf>
    <xf numFmtId="0" fontId="3" fillId="2" borderId="42" xfId="0" applyFont="1" applyFill="1" applyBorder="1" applyAlignment="1">
      <alignment horizontal="center" vertical="center"/>
    </xf>
    <xf numFmtId="164" fontId="3" fillId="2" borderId="71" xfId="1" applyFont="1" applyFill="1" applyBorder="1" applyAlignment="1">
      <alignment horizontal="center" vertical="center"/>
    </xf>
    <xf numFmtId="164" fontId="3" fillId="2" borderId="76" xfId="1" applyFont="1" applyFill="1" applyBorder="1" applyAlignment="1">
      <alignment horizontal="center" vertical="center"/>
    </xf>
    <xf numFmtId="0" fontId="3" fillId="2" borderId="72" xfId="0" applyFont="1" applyFill="1" applyBorder="1" applyAlignment="1">
      <alignment horizontal="center" vertical="center"/>
    </xf>
    <xf numFmtId="0" fontId="3" fillId="2" borderId="73" xfId="0" applyFont="1" applyFill="1" applyBorder="1" applyAlignment="1">
      <alignment horizontal="center" vertical="center"/>
    </xf>
    <xf numFmtId="0" fontId="3" fillId="2" borderId="77" xfId="0" applyFont="1" applyFill="1" applyBorder="1" applyAlignment="1">
      <alignment horizontal="center" vertical="center"/>
    </xf>
    <xf numFmtId="0" fontId="3" fillId="2" borderId="78" xfId="0" applyFont="1" applyFill="1" applyBorder="1" applyAlignment="1">
      <alignment horizontal="center" vertical="center"/>
    </xf>
    <xf numFmtId="0" fontId="3" fillId="2" borderId="30" xfId="0" applyFont="1" applyFill="1" applyBorder="1" applyAlignment="1">
      <alignment horizontal="center" vertical="center"/>
    </xf>
    <xf numFmtId="0" fontId="7" fillId="5" borderId="0" xfId="0" applyFont="1" applyFill="1" applyAlignment="1">
      <alignment horizontal="center"/>
    </xf>
    <xf numFmtId="0" fontId="9" fillId="5" borderId="0" xfId="0" applyFont="1" applyFill="1" applyAlignment="1">
      <alignment horizontal="center"/>
    </xf>
    <xf numFmtId="0" fontId="6" fillId="5" borderId="0" xfId="0" applyFont="1" applyFill="1" applyAlignment="1">
      <alignment horizontal="center" wrapText="1"/>
    </xf>
    <xf numFmtId="4" fontId="7" fillId="4" borderId="0" xfId="0" applyNumberFormat="1" applyFont="1" applyFill="1" applyAlignment="1">
      <alignment horizontal="center"/>
    </xf>
    <xf numFmtId="0" fontId="3" fillId="2" borderId="79" xfId="0" applyFont="1" applyFill="1" applyBorder="1" applyAlignment="1">
      <alignment horizontal="center" vertical="center"/>
    </xf>
    <xf numFmtId="0" fontId="3" fillId="2" borderId="80" xfId="0" applyFont="1" applyFill="1" applyBorder="1" applyAlignment="1">
      <alignment horizontal="center" vertical="center"/>
    </xf>
    <xf numFmtId="0" fontId="13" fillId="5" borderId="0" xfId="0" applyFont="1" applyFill="1" applyAlignment="1">
      <alignment horizontal="center"/>
    </xf>
    <xf numFmtId="0" fontId="7" fillId="0" borderId="0" xfId="0" applyFont="1" applyAlignment="1">
      <alignment horizontal="center" wrapText="1"/>
    </xf>
    <xf numFmtId="0" fontId="9" fillId="0" borderId="0" xfId="0" applyFont="1" applyAlignment="1">
      <alignment horizontal="center" wrapText="1"/>
    </xf>
    <xf numFmtId="164" fontId="19" fillId="2" borderId="56" xfId="1" applyFont="1" applyFill="1" applyBorder="1" applyAlignment="1">
      <alignment horizontal="center" vertical="center"/>
    </xf>
    <xf numFmtId="164" fontId="19" fillId="2" borderId="57" xfId="1" applyFont="1" applyFill="1" applyBorder="1" applyAlignment="1">
      <alignment horizontal="center" vertical="center"/>
    </xf>
    <xf numFmtId="0" fontId="19" fillId="2" borderId="50" xfId="0" applyFont="1" applyFill="1" applyBorder="1" applyAlignment="1">
      <alignment horizontal="center" vertical="center"/>
    </xf>
    <xf numFmtId="0" fontId="19" fillId="2" borderId="21" xfId="0" applyFont="1" applyFill="1" applyBorder="1" applyAlignment="1">
      <alignment horizontal="center" vertical="center"/>
    </xf>
    <xf numFmtId="0" fontId="19" fillId="2" borderId="62" xfId="0" applyFont="1" applyFill="1" applyBorder="1" applyAlignment="1">
      <alignment horizontal="center" vertical="center"/>
    </xf>
    <xf numFmtId="0" fontId="19" fillId="2" borderId="69" xfId="0" applyFont="1" applyFill="1" applyBorder="1" applyAlignment="1">
      <alignment horizontal="center" vertical="center"/>
    </xf>
    <xf numFmtId="0" fontId="19" fillId="2" borderId="81" xfId="0" applyFont="1" applyFill="1" applyBorder="1" applyAlignment="1">
      <alignment horizontal="center" vertical="center"/>
    </xf>
    <xf numFmtId="0" fontId="19" fillId="2" borderId="82" xfId="0" applyFont="1" applyFill="1" applyBorder="1" applyAlignment="1">
      <alignment horizontal="center" vertical="center"/>
    </xf>
    <xf numFmtId="2" fontId="19" fillId="2" borderId="53" xfId="1" applyNumberFormat="1" applyFont="1" applyFill="1" applyBorder="1" applyAlignment="1">
      <alignment horizontal="center" vertical="center"/>
    </xf>
    <xf numFmtId="2" fontId="19" fillId="2" borderId="63" xfId="1" applyNumberFormat="1" applyFont="1" applyFill="1" applyBorder="1" applyAlignment="1">
      <alignment horizontal="center" vertical="center"/>
    </xf>
    <xf numFmtId="164" fontId="19" fillId="2" borderId="50" xfId="1" applyFont="1" applyFill="1" applyBorder="1" applyAlignment="1">
      <alignment horizontal="center" vertical="center"/>
    </xf>
    <xf numFmtId="164" fontId="19" fillId="2" borderId="21" xfId="1" applyFont="1" applyFill="1" applyBorder="1" applyAlignment="1">
      <alignment horizontal="center" vertical="center"/>
    </xf>
    <xf numFmtId="164" fontId="19" fillId="2" borderId="54" xfId="1" applyFont="1" applyFill="1" applyBorder="1" applyAlignment="1">
      <alignment horizontal="center" vertical="center"/>
    </xf>
    <xf numFmtId="164" fontId="19" fillId="2" borderId="62" xfId="1" applyFont="1" applyFill="1" applyBorder="1" applyAlignment="1">
      <alignment horizontal="center" vertical="center"/>
    </xf>
    <xf numFmtId="164" fontId="15" fillId="2" borderId="30" xfId="1" applyFont="1" applyFill="1" applyBorder="1" applyAlignment="1">
      <alignment horizontal="center" vertical="center"/>
    </xf>
    <xf numFmtId="0" fontId="18" fillId="0" borderId="0" xfId="0" applyFont="1" applyAlignment="1">
      <alignment horizontal="center"/>
    </xf>
    <xf numFmtId="0" fontId="17" fillId="0" borderId="0" xfId="0" applyFont="1" applyAlignment="1">
      <alignment horizontal="center" wrapText="1"/>
    </xf>
    <xf numFmtId="0" fontId="18" fillId="0" borderId="0" xfId="0" applyFont="1" applyAlignment="1">
      <alignment horizontal="center" wrapText="1"/>
    </xf>
    <xf numFmtId="0" fontId="15" fillId="2" borderId="30" xfId="0" applyFont="1" applyFill="1" applyBorder="1" applyAlignment="1">
      <alignment horizontal="center" vertical="center"/>
    </xf>
    <xf numFmtId="2" fontId="15" fillId="2" borderId="30" xfId="1" applyNumberFormat="1" applyFont="1" applyFill="1" applyBorder="1" applyAlignment="1">
      <alignment horizontal="right" vertical="center"/>
    </xf>
    <xf numFmtId="0" fontId="16" fillId="0" borderId="0" xfId="0" applyFont="1" applyAlignment="1">
      <alignment horizontal="center"/>
    </xf>
    <xf numFmtId="0" fontId="15" fillId="2" borderId="30" xfId="0" applyFont="1" applyFill="1" applyBorder="1" applyAlignment="1">
      <alignment horizontal="center" vertical="center" wrapText="1"/>
    </xf>
    <xf numFmtId="164" fontId="3" fillId="2" borderId="30" xfId="1" applyFont="1" applyFill="1" applyBorder="1" applyAlignment="1">
      <alignment horizontal="center" vertical="center"/>
    </xf>
    <xf numFmtId="2" fontId="3" fillId="2" borderId="30" xfId="1" applyNumberFormat="1" applyFont="1" applyFill="1" applyBorder="1" applyAlignment="1">
      <alignment horizontal="right" vertical="center"/>
    </xf>
    <xf numFmtId="0" fontId="6" fillId="5" borderId="0" xfId="0" applyFont="1" applyFill="1" applyAlignment="1">
      <alignment horizontal="center"/>
    </xf>
    <xf numFmtId="2" fontId="27" fillId="2" borderId="30" xfId="1" applyNumberFormat="1" applyFont="1" applyFill="1" applyBorder="1" applyAlignment="1">
      <alignment horizontal="right" vertical="center"/>
    </xf>
    <xf numFmtId="164" fontId="27" fillId="2" borderId="30" xfId="1" applyFont="1" applyFill="1" applyBorder="1" applyAlignment="1">
      <alignment horizontal="center" vertical="center"/>
    </xf>
    <xf numFmtId="0" fontId="31" fillId="0" borderId="0" xfId="0" applyFont="1" applyAlignment="1">
      <alignment horizontal="center" wrapText="1"/>
    </xf>
    <xf numFmtId="164" fontId="31" fillId="2" borderId="56" xfId="1" applyFont="1" applyFill="1" applyBorder="1" applyAlignment="1">
      <alignment horizontal="center" vertical="center"/>
    </xf>
    <xf numFmtId="164" fontId="31" fillId="2" borderId="57" xfId="1" applyFont="1" applyFill="1" applyBorder="1" applyAlignment="1">
      <alignment horizontal="center" vertical="center"/>
    </xf>
    <xf numFmtId="0" fontId="32" fillId="0" borderId="0" xfId="0" applyFont="1" applyAlignment="1">
      <alignment horizontal="center" wrapText="1"/>
    </xf>
    <xf numFmtId="0" fontId="31" fillId="0" borderId="0" xfId="0" applyFont="1" applyAlignment="1">
      <alignment horizontal="center"/>
    </xf>
    <xf numFmtId="0" fontId="28" fillId="0" borderId="0" xfId="0" applyFont="1" applyAlignment="1">
      <alignment horizontal="center"/>
    </xf>
    <xf numFmtId="0" fontId="31" fillId="0" borderId="43" xfId="0" applyFont="1" applyBorder="1" applyAlignment="1">
      <alignment horizontal="center" wrapText="1"/>
    </xf>
    <xf numFmtId="0" fontId="32" fillId="0" borderId="0" xfId="0" applyFont="1" applyAlignment="1">
      <alignment horizontal="center"/>
    </xf>
    <xf numFmtId="0" fontId="31" fillId="2" borderId="50" xfId="0" applyFont="1" applyFill="1" applyBorder="1" applyAlignment="1">
      <alignment horizontal="center" vertical="center"/>
    </xf>
    <xf numFmtId="0" fontId="31" fillId="2" borderId="21" xfId="0" applyFont="1" applyFill="1" applyBorder="1" applyAlignment="1">
      <alignment horizontal="center" vertical="center"/>
    </xf>
    <xf numFmtId="0" fontId="31" fillId="2" borderId="62" xfId="0" applyFont="1" applyFill="1" applyBorder="1" applyAlignment="1">
      <alignment horizontal="center" vertical="center"/>
    </xf>
    <xf numFmtId="0" fontId="31" fillId="2" borderId="69" xfId="0" applyFont="1" applyFill="1" applyBorder="1" applyAlignment="1">
      <alignment horizontal="center" vertical="center"/>
    </xf>
    <xf numFmtId="0" fontId="31" fillId="2" borderId="81" xfId="0" applyFont="1" applyFill="1" applyBorder="1" applyAlignment="1">
      <alignment horizontal="center" vertical="center"/>
    </xf>
    <xf numFmtId="0" fontId="31" fillId="2" borderId="82" xfId="0" applyFont="1" applyFill="1" applyBorder="1" applyAlignment="1">
      <alignment horizontal="center" vertical="center"/>
    </xf>
    <xf numFmtId="2" fontId="31" fillId="2" borderId="53" xfId="1" applyNumberFormat="1" applyFont="1" applyFill="1" applyBorder="1" applyAlignment="1">
      <alignment horizontal="center" vertical="center"/>
    </xf>
    <xf numFmtId="2" fontId="31" fillId="2" borderId="63" xfId="1" applyNumberFormat="1" applyFont="1" applyFill="1" applyBorder="1" applyAlignment="1">
      <alignment horizontal="center" vertical="center"/>
    </xf>
    <xf numFmtId="164" fontId="31" fillId="2" borderId="54" xfId="1" applyFont="1" applyFill="1" applyBorder="1" applyAlignment="1">
      <alignment horizontal="center" vertical="center"/>
    </xf>
    <xf numFmtId="164" fontId="31" fillId="2" borderId="62" xfId="1" applyFont="1" applyFill="1" applyBorder="1" applyAlignment="1">
      <alignment horizontal="center" vertical="center"/>
    </xf>
    <xf numFmtId="164" fontId="31" fillId="2" borderId="50" xfId="1" applyFont="1" applyFill="1" applyBorder="1" applyAlignment="1">
      <alignment horizontal="center" vertical="center"/>
    </xf>
    <xf numFmtId="164" fontId="31" fillId="2" borderId="21" xfId="1" applyFont="1" applyFill="1" applyBorder="1" applyAlignment="1">
      <alignment horizontal="center" vertical="center"/>
    </xf>
    <xf numFmtId="0" fontId="21" fillId="0" borderId="0" xfId="0" applyFont="1" applyAlignment="1">
      <alignment horizontal="center"/>
    </xf>
    <xf numFmtId="0" fontId="31" fillId="2" borderId="30" xfId="0" applyFont="1" applyFill="1" applyBorder="1" applyAlignment="1">
      <alignment horizontal="center" vertical="center"/>
    </xf>
    <xf numFmtId="0" fontId="31" fillId="2" borderId="30" xfId="0" applyFont="1" applyFill="1" applyBorder="1" applyAlignment="1">
      <alignment horizontal="center" vertical="center" wrapText="1"/>
    </xf>
    <xf numFmtId="164" fontId="31" fillId="2" borderId="30" xfId="1" applyFont="1" applyFill="1" applyBorder="1" applyAlignment="1">
      <alignment horizontal="center" vertical="center"/>
    </xf>
    <xf numFmtId="0" fontId="35" fillId="0" borderId="0" xfId="0" applyFont="1" applyAlignment="1">
      <alignment horizontal="center"/>
    </xf>
    <xf numFmtId="2" fontId="31" fillId="2" borderId="30" xfId="1" applyNumberFormat="1" applyFont="1" applyFill="1" applyBorder="1" applyAlignment="1">
      <alignment horizontal="right" vertical="center"/>
    </xf>
    <xf numFmtId="0" fontId="36" fillId="0" borderId="0" xfId="0" applyFont="1" applyAlignment="1">
      <alignment horizontal="center" wrapText="1"/>
    </xf>
    <xf numFmtId="0" fontId="35" fillId="0" borderId="0" xfId="0" applyFont="1" applyAlignment="1">
      <alignment horizontal="center" wrapText="1"/>
    </xf>
    <xf numFmtId="0" fontId="28" fillId="2" borderId="30" xfId="0" applyFont="1" applyFill="1" applyBorder="1" applyAlignment="1">
      <alignment horizontal="center" vertical="center"/>
    </xf>
    <xf numFmtId="2" fontId="28" fillId="2" borderId="30" xfId="1" applyNumberFormat="1" applyFont="1" applyFill="1" applyBorder="1" applyAlignment="1">
      <alignment horizontal="right" vertical="center"/>
    </xf>
    <xf numFmtId="164" fontId="28" fillId="2" borderId="30" xfId="1" applyFont="1" applyFill="1" applyBorder="1" applyAlignment="1">
      <alignment horizontal="center" vertical="center"/>
    </xf>
    <xf numFmtId="0" fontId="3" fillId="0" borderId="0" xfId="0" applyFont="1" applyAlignment="1">
      <alignment horizontal="center" wrapText="1"/>
    </xf>
    <xf numFmtId="0" fontId="0" fillId="0" borderId="0" xfId="0" applyAlignment="1">
      <alignment horizontal="center" wrapText="1"/>
    </xf>
    <xf numFmtId="0" fontId="31" fillId="2" borderId="77" xfId="0" applyFont="1" applyFill="1" applyBorder="1" applyAlignment="1">
      <alignment horizontal="center" vertical="center"/>
    </xf>
    <xf numFmtId="0" fontId="31" fillId="2" borderId="78" xfId="0" applyFont="1" applyFill="1" applyBorder="1" applyAlignment="1">
      <alignment horizontal="center" vertical="center"/>
    </xf>
    <xf numFmtId="0" fontId="31" fillId="2" borderId="79" xfId="0" applyFont="1" applyFill="1" applyBorder="1" applyAlignment="1">
      <alignment horizontal="center" vertical="center"/>
    </xf>
    <xf numFmtId="0" fontId="31" fillId="2" borderId="80" xfId="0" applyFont="1" applyFill="1" applyBorder="1" applyAlignment="1">
      <alignment horizontal="center" vertical="center"/>
    </xf>
    <xf numFmtId="4" fontId="3" fillId="4" borderId="0" xfId="0" applyNumberFormat="1" applyFont="1" applyFill="1" applyAlignment="1">
      <alignment horizontal="center"/>
    </xf>
    <xf numFmtId="0" fontId="3" fillId="5" borderId="0" xfId="0" applyFont="1" applyFill="1" applyAlignment="1">
      <alignment horizontal="center" wrapText="1"/>
    </xf>
    <xf numFmtId="4" fontId="31" fillId="4" borderId="0" xfId="0" applyNumberFormat="1" applyFont="1" applyFill="1" applyAlignment="1">
      <alignment horizontal="center"/>
    </xf>
    <xf numFmtId="0" fontId="31" fillId="5" borderId="0" xfId="0" applyFont="1" applyFill="1" applyAlignment="1">
      <alignment horizontal="center"/>
    </xf>
    <xf numFmtId="0" fontId="32" fillId="5" borderId="0" xfId="0" applyFont="1" applyFill="1" applyAlignment="1">
      <alignment horizontal="center"/>
    </xf>
    <xf numFmtId="0" fontId="31" fillId="5" borderId="0" xfId="0" applyFont="1" applyFill="1" applyAlignment="1">
      <alignment horizontal="center" wrapText="1"/>
    </xf>
    <xf numFmtId="0" fontId="28" fillId="2" borderId="30" xfId="0" applyFont="1" applyFill="1" applyBorder="1" applyAlignment="1">
      <alignment horizontal="center" vertical="center" wrapText="1"/>
    </xf>
    <xf numFmtId="0" fontId="32" fillId="5" borderId="0" xfId="0" applyFont="1" applyFill="1" applyAlignment="1">
      <alignment horizontal="left"/>
    </xf>
    <xf numFmtId="4" fontId="31" fillId="4" borderId="0" xfId="0" applyNumberFormat="1" applyFont="1" applyFill="1" applyAlignment="1">
      <alignment horizontal="left"/>
    </xf>
    <xf numFmtId="0" fontId="31" fillId="5" borderId="0" xfId="0" applyFont="1" applyFill="1" applyAlignment="1">
      <alignment horizontal="left"/>
    </xf>
    <xf numFmtId="0" fontId="31" fillId="2" borderId="44" xfId="0" applyFont="1" applyFill="1" applyBorder="1" applyAlignment="1">
      <alignment horizontal="center" vertical="center"/>
    </xf>
    <xf numFmtId="0" fontId="31" fillId="2" borderId="42" xfId="0" applyFont="1" applyFill="1" applyBorder="1" applyAlignment="1">
      <alignment horizontal="center" vertical="center"/>
    </xf>
    <xf numFmtId="0" fontId="21" fillId="5" borderId="0" xfId="0" applyFont="1" applyFill="1" applyAlignment="1">
      <alignment horizontal="center"/>
    </xf>
    <xf numFmtId="0" fontId="28" fillId="2" borderId="44" xfId="0" applyFont="1" applyFill="1" applyBorder="1" applyAlignment="1">
      <alignment horizontal="center" vertical="center"/>
    </xf>
    <xf numFmtId="0" fontId="28" fillId="2" borderId="42" xfId="0" applyFont="1" applyFill="1" applyBorder="1" applyAlignment="1">
      <alignment horizontal="center" vertical="center"/>
    </xf>
    <xf numFmtId="0" fontId="5" fillId="5" borderId="0" xfId="0" applyFont="1" applyFill="1" applyAlignment="1">
      <alignment horizontal="center"/>
    </xf>
    <xf numFmtId="164" fontId="31" fillId="2" borderId="83" xfId="1" applyFont="1" applyFill="1" applyBorder="1" applyAlignment="1">
      <alignment horizontal="center" vertical="center"/>
    </xf>
    <xf numFmtId="164" fontId="31" fillId="2" borderId="84" xfId="1" applyFont="1" applyFill="1" applyBorder="1" applyAlignment="1">
      <alignment horizontal="center" vertical="center"/>
    </xf>
    <xf numFmtId="164" fontId="31" fillId="2" borderId="85" xfId="1" applyFont="1" applyFill="1" applyBorder="1" applyAlignment="1">
      <alignment horizontal="center" vertical="center"/>
    </xf>
    <xf numFmtId="164" fontId="31" fillId="2" borderId="86" xfId="1" applyFont="1" applyFill="1" applyBorder="1" applyAlignment="1">
      <alignment horizontal="center" vertical="center"/>
    </xf>
    <xf numFmtId="164" fontId="31" fillId="2" borderId="87" xfId="1" applyFont="1" applyFill="1" applyBorder="1" applyAlignment="1">
      <alignment horizontal="center" vertical="center"/>
    </xf>
    <xf numFmtId="0" fontId="31" fillId="2" borderId="88" xfId="0" applyFont="1" applyFill="1" applyBorder="1" applyAlignment="1">
      <alignment horizontal="center" vertical="center"/>
    </xf>
    <xf numFmtId="0" fontId="31" fillId="2" borderId="89" xfId="0" applyFont="1" applyFill="1" applyBorder="1" applyAlignment="1">
      <alignment horizontal="center" vertical="center"/>
    </xf>
    <xf numFmtId="0" fontId="31" fillId="2" borderId="83" xfId="0" applyFont="1" applyFill="1" applyBorder="1" applyAlignment="1">
      <alignment horizontal="center" vertical="center"/>
    </xf>
    <xf numFmtId="0" fontId="31" fillId="2" borderId="84" xfId="0" applyFont="1" applyFill="1" applyBorder="1" applyAlignment="1">
      <alignment horizontal="center" vertical="center"/>
    </xf>
    <xf numFmtId="0" fontId="31" fillId="2" borderId="90" xfId="0" applyFont="1" applyFill="1" applyBorder="1" applyAlignment="1">
      <alignment horizontal="center" vertical="center"/>
    </xf>
    <xf numFmtId="0" fontId="31" fillId="2" borderId="91" xfId="0" applyFont="1" applyFill="1" applyBorder="1" applyAlignment="1">
      <alignment horizontal="center" vertical="center"/>
    </xf>
    <xf numFmtId="2" fontId="31" fillId="2" borderId="92" xfId="1" applyNumberFormat="1" applyFont="1" applyFill="1" applyBorder="1" applyAlignment="1">
      <alignment horizontal="center" vertical="center"/>
    </xf>
    <xf numFmtId="2" fontId="31" fillId="2" borderId="93" xfId="1" applyNumberFormat="1" applyFont="1" applyFill="1" applyBorder="1" applyAlignment="1">
      <alignment horizontal="center" vertical="center"/>
    </xf>
    <xf numFmtId="2" fontId="31" fillId="2" borderId="30" xfId="1" applyNumberFormat="1" applyFont="1" applyFill="1" applyBorder="1" applyAlignment="1">
      <alignment horizontal="center" vertical="center"/>
    </xf>
    <xf numFmtId="164" fontId="31" fillId="2" borderId="44" xfId="1" applyFont="1" applyFill="1" applyBorder="1" applyAlignment="1">
      <alignment horizontal="center" vertical="center"/>
    </xf>
    <xf numFmtId="164" fontId="31" fillId="2" borderId="42" xfId="1" applyFont="1" applyFill="1" applyBorder="1" applyAlignment="1">
      <alignment horizontal="center" vertical="center"/>
    </xf>
    <xf numFmtId="2" fontId="31" fillId="2" borderId="44" xfId="1" applyNumberFormat="1" applyFont="1" applyFill="1" applyBorder="1" applyAlignment="1">
      <alignment horizontal="right" vertical="center"/>
    </xf>
    <xf numFmtId="2" fontId="31" fillId="2" borderId="42" xfId="1" applyNumberFormat="1" applyFont="1" applyFill="1" applyBorder="1" applyAlignment="1">
      <alignment horizontal="right" vertical="center"/>
    </xf>
    <xf numFmtId="0" fontId="31" fillId="2" borderId="44" xfId="0" applyFont="1" applyFill="1" applyBorder="1" applyAlignment="1">
      <alignment horizontal="center" vertical="center" wrapText="1"/>
    </xf>
    <xf numFmtId="0" fontId="31" fillId="2" borderId="42" xfId="0" applyFont="1" applyFill="1" applyBorder="1" applyAlignment="1">
      <alignment horizontal="center" vertical="center" wrapText="1"/>
    </xf>
    <xf numFmtId="0" fontId="19" fillId="2" borderId="77" xfId="0" applyFont="1" applyFill="1" applyBorder="1" applyAlignment="1">
      <alignment horizontal="center" vertical="center"/>
    </xf>
    <xf numFmtId="0" fontId="19" fillId="2" borderId="78" xfId="0" applyFont="1" applyFill="1" applyBorder="1" applyAlignment="1">
      <alignment horizontal="center" vertical="center"/>
    </xf>
    <xf numFmtId="0" fontId="19" fillId="2" borderId="30" xfId="0" applyFont="1" applyFill="1" applyBorder="1" applyAlignment="1">
      <alignment horizontal="center" vertical="center"/>
    </xf>
    <xf numFmtId="0" fontId="19" fillId="2" borderId="44" xfId="0" applyFont="1" applyFill="1" applyBorder="1" applyAlignment="1">
      <alignment horizontal="center" vertical="center"/>
    </xf>
    <xf numFmtId="0" fontId="19" fillId="2" borderId="42" xfId="0" applyFont="1" applyFill="1" applyBorder="1" applyAlignment="1">
      <alignment horizontal="center" vertical="center"/>
    </xf>
    <xf numFmtId="0" fontId="19" fillId="2" borderId="79" xfId="0" applyFont="1" applyFill="1" applyBorder="1" applyAlignment="1">
      <alignment horizontal="center" vertical="center"/>
    </xf>
    <xf numFmtId="0" fontId="19" fillId="2" borderId="80" xfId="0" applyFont="1" applyFill="1" applyBorder="1" applyAlignment="1">
      <alignment horizontal="center" vertical="center"/>
    </xf>
    <xf numFmtId="0" fontId="31" fillId="2" borderId="94" xfId="0" applyFont="1" applyFill="1" applyBorder="1" applyAlignment="1">
      <alignment horizontal="center" vertical="center"/>
    </xf>
    <xf numFmtId="0" fontId="31" fillId="2" borderId="95" xfId="0" applyFont="1" applyFill="1" applyBorder="1" applyAlignment="1">
      <alignment horizontal="center" vertical="center"/>
    </xf>
    <xf numFmtId="164" fontId="27" fillId="2" borderId="37" xfId="1" applyFont="1" applyFill="1" applyBorder="1" applyAlignment="1">
      <alignment horizontal="center" vertical="center"/>
    </xf>
    <xf numFmtId="2" fontId="27" fillId="2" borderId="37" xfId="1" applyNumberFormat="1" applyFont="1" applyFill="1" applyBorder="1" applyAlignment="1">
      <alignment horizontal="right" vertical="center"/>
    </xf>
    <xf numFmtId="0" fontId="31" fillId="2" borderId="37" xfId="0" applyFont="1" applyFill="1" applyBorder="1" applyAlignment="1">
      <alignment horizontal="center" vertical="center"/>
    </xf>
    <xf numFmtId="164" fontId="27" fillId="2" borderId="40" xfId="1" applyFont="1" applyFill="1" applyBorder="1" applyAlignment="1">
      <alignment horizontal="center" vertical="center"/>
    </xf>
    <xf numFmtId="164" fontId="27" fillId="2" borderId="46" xfId="1" applyFont="1" applyFill="1" applyBorder="1" applyAlignment="1">
      <alignment horizontal="center" vertical="center"/>
    </xf>
    <xf numFmtId="164" fontId="31" fillId="2" borderId="44" xfId="2" applyFont="1" applyFill="1" applyBorder="1" applyAlignment="1">
      <alignment horizontal="center" vertical="center"/>
    </xf>
    <xf numFmtId="164" fontId="31" fillId="2" borderId="42" xfId="2" applyFont="1" applyFill="1" applyBorder="1" applyAlignment="1">
      <alignment horizontal="center" vertical="center"/>
    </xf>
    <xf numFmtId="0" fontId="7" fillId="5" borderId="0" xfId="4" applyFont="1" applyFill="1" applyAlignment="1">
      <alignment horizontal="center"/>
    </xf>
    <xf numFmtId="0" fontId="9" fillId="5" borderId="43" xfId="4" applyFont="1" applyFill="1" applyBorder="1" applyAlignment="1">
      <alignment horizontal="center"/>
    </xf>
    <xf numFmtId="0" fontId="31" fillId="2" borderId="44" xfId="4" applyFont="1" applyFill="1" applyBorder="1" applyAlignment="1">
      <alignment horizontal="center" vertical="center"/>
    </xf>
    <xf numFmtId="0" fontId="31" fillId="2" borderId="42" xfId="4" applyFont="1" applyFill="1" applyBorder="1" applyAlignment="1">
      <alignment horizontal="center" vertical="center"/>
    </xf>
    <xf numFmtId="2" fontId="31" fillId="2" borderId="44" xfId="2" applyNumberFormat="1" applyFont="1" applyFill="1" applyBorder="1" applyAlignment="1">
      <alignment horizontal="center" vertical="center"/>
    </xf>
    <xf numFmtId="2" fontId="31" fillId="2" borderId="42" xfId="2" applyNumberFormat="1" applyFont="1" applyFill="1" applyBorder="1" applyAlignment="1">
      <alignment horizontal="center" vertical="center"/>
    </xf>
    <xf numFmtId="4" fontId="32" fillId="4" borderId="0" xfId="0" applyNumberFormat="1" applyFont="1" applyFill="1" applyAlignment="1">
      <alignment horizontal="center"/>
    </xf>
    <xf numFmtId="2" fontId="36" fillId="2" borderId="30" xfId="2" applyNumberFormat="1" applyFont="1" applyFill="1" applyBorder="1" applyAlignment="1">
      <alignment horizontal="center" vertical="center"/>
    </xf>
    <xf numFmtId="164" fontId="36" fillId="2" borderId="30" xfId="2" applyFont="1" applyFill="1" applyBorder="1" applyAlignment="1">
      <alignment horizontal="center" vertical="center"/>
    </xf>
    <xf numFmtId="0" fontId="36" fillId="5" borderId="49" xfId="4" applyFont="1" applyFill="1" applyBorder="1" applyAlignment="1">
      <alignment horizontal="center"/>
    </xf>
    <xf numFmtId="0" fontId="35" fillId="5" borderId="0" xfId="0" applyFont="1" applyFill="1" applyAlignment="1">
      <alignment horizontal="center"/>
    </xf>
    <xf numFmtId="0" fontId="6" fillId="5" borderId="0" xfId="4" applyFont="1" applyFill="1" applyAlignment="1">
      <alignment horizontal="center"/>
    </xf>
    <xf numFmtId="0" fontId="13" fillId="5" borderId="43" xfId="4" applyFont="1" applyFill="1" applyBorder="1" applyAlignment="1">
      <alignment horizontal="center"/>
    </xf>
    <xf numFmtId="0" fontId="36" fillId="2" borderId="30" xfId="4" applyFont="1" applyFill="1" applyBorder="1" applyAlignment="1">
      <alignment horizontal="center" vertical="center"/>
    </xf>
    <xf numFmtId="0" fontId="31" fillId="5" borderId="49" xfId="0" applyFont="1" applyFill="1" applyBorder="1" applyAlignment="1">
      <alignment horizontal="center"/>
    </xf>
    <xf numFmtId="0" fontId="31" fillId="5" borderId="49" xfId="0" applyFont="1" applyFill="1" applyBorder="1" applyAlignment="1">
      <alignment horizontal="center" vertical="center"/>
    </xf>
    <xf numFmtId="0" fontId="32" fillId="5" borderId="0" xfId="0" applyFont="1" applyFill="1" applyAlignment="1">
      <alignment horizontal="center" vertical="center"/>
    </xf>
    <xf numFmtId="0" fontId="22" fillId="5" borderId="0" xfId="0" applyFont="1" applyFill="1" applyAlignment="1">
      <alignment horizontal="center"/>
    </xf>
    <xf numFmtId="164" fontId="42" fillId="2" borderId="30" xfId="1" applyFont="1" applyFill="1" applyBorder="1" applyAlignment="1">
      <alignment horizontal="center" vertical="center"/>
    </xf>
    <xf numFmtId="0" fontId="44" fillId="5" borderId="0" xfId="0" applyFont="1" applyFill="1" applyAlignment="1">
      <alignment horizontal="center"/>
    </xf>
    <xf numFmtId="0" fontId="43" fillId="5" borderId="0" xfId="0" applyFont="1" applyFill="1" applyAlignment="1">
      <alignment horizontal="center"/>
    </xf>
    <xf numFmtId="0" fontId="43" fillId="2" borderId="30" xfId="0" applyFont="1" applyFill="1" applyBorder="1" applyAlignment="1">
      <alignment horizontal="center" vertical="center"/>
    </xf>
    <xf numFmtId="4" fontId="44" fillId="4" borderId="0" xfId="0" applyNumberFormat="1" applyFont="1" applyFill="1" applyAlignment="1">
      <alignment horizontal="center"/>
    </xf>
    <xf numFmtId="2" fontId="42" fillId="2" borderId="30" xfId="1" applyNumberFormat="1" applyFont="1" applyFill="1" applyBorder="1" applyAlignment="1">
      <alignment horizontal="right" vertical="center"/>
    </xf>
    <xf numFmtId="0" fontId="43" fillId="5" borderId="0" xfId="0" applyFont="1" applyFill="1" applyAlignment="1">
      <alignment horizontal="center" wrapText="1"/>
    </xf>
    <xf numFmtId="0" fontId="46" fillId="2" borderId="30" xfId="0" applyFont="1" applyFill="1" applyBorder="1" applyAlignment="1">
      <alignment horizontal="center" vertical="center"/>
    </xf>
    <xf numFmtId="0" fontId="23" fillId="5" borderId="0" xfId="0" applyFont="1" applyFill="1" applyAlignment="1">
      <alignment horizontal="center"/>
    </xf>
    <xf numFmtId="0" fontId="13" fillId="5" borderId="0" xfId="4" applyFont="1" applyFill="1" applyAlignment="1">
      <alignment horizontal="center"/>
    </xf>
    <xf numFmtId="0" fontId="36" fillId="13" borderId="30" xfId="4" applyFont="1" applyFill="1" applyBorder="1" applyAlignment="1">
      <alignment horizontal="center" vertical="center"/>
    </xf>
    <xf numFmtId="0" fontId="36" fillId="5" borderId="49" xfId="4" applyFont="1" applyFill="1" applyBorder="1" applyAlignment="1">
      <alignment horizontal="center" vertical="center"/>
    </xf>
    <xf numFmtId="2" fontId="36" fillId="13" borderId="30" xfId="2" applyNumberFormat="1" applyFont="1" applyFill="1" applyBorder="1" applyAlignment="1">
      <alignment horizontal="center" vertical="center"/>
    </xf>
    <xf numFmtId="164" fontId="36" fillId="13" borderId="30" xfId="2" applyFont="1" applyFill="1" applyBorder="1" applyAlignment="1">
      <alignment horizontal="center" vertical="center"/>
    </xf>
    <xf numFmtId="0" fontId="31" fillId="13" borderId="30" xfId="0" applyFont="1" applyFill="1" applyBorder="1" applyAlignment="1">
      <alignment horizontal="center" vertical="center"/>
    </xf>
    <xf numFmtId="164" fontId="31" fillId="13" borderId="30" xfId="1" applyFont="1" applyFill="1" applyBorder="1" applyAlignment="1">
      <alignment horizontal="center" vertical="center"/>
    </xf>
    <xf numFmtId="0" fontId="31" fillId="13" borderId="30" xfId="0" applyFont="1" applyFill="1" applyBorder="1" applyAlignment="1">
      <alignment horizontal="center" vertical="center" wrapText="1"/>
    </xf>
    <xf numFmtId="0" fontId="31" fillId="5" borderId="0" xfId="0" applyFont="1" applyFill="1" applyAlignment="1">
      <alignment horizontal="center" vertical="center"/>
    </xf>
    <xf numFmtId="2" fontId="31" fillId="13" borderId="30" xfId="1" applyNumberFormat="1" applyFont="1" applyFill="1" applyBorder="1" applyAlignment="1">
      <alignment horizontal="right" vertical="center"/>
    </xf>
    <xf numFmtId="0" fontId="19" fillId="13" borderId="30" xfId="0" applyFont="1" applyFill="1" applyBorder="1" applyAlignment="1">
      <alignment horizontal="center" vertical="center"/>
    </xf>
    <xf numFmtId="0" fontId="19" fillId="13" borderId="44" xfId="0" applyFont="1" applyFill="1" applyBorder="1" applyAlignment="1">
      <alignment horizontal="center" vertical="center"/>
    </xf>
    <xf numFmtId="0" fontId="19" fillId="13" borderId="42" xfId="0" applyFont="1" applyFill="1" applyBorder="1" applyAlignment="1">
      <alignment horizontal="center" vertical="center"/>
    </xf>
    <xf numFmtId="0" fontId="43" fillId="13" borderId="30" xfId="0" applyFont="1" applyFill="1" applyBorder="1" applyAlignment="1">
      <alignment horizontal="center" vertical="center"/>
    </xf>
    <xf numFmtId="0" fontId="46" fillId="13" borderId="30" xfId="0" applyFont="1" applyFill="1" applyBorder="1" applyAlignment="1">
      <alignment horizontal="center" vertical="center"/>
    </xf>
    <xf numFmtId="164" fontId="42" fillId="13" borderId="30" xfId="1" applyFont="1" applyFill="1" applyBorder="1" applyAlignment="1">
      <alignment horizontal="center" vertical="center"/>
    </xf>
    <xf numFmtId="2" fontId="42" fillId="13" borderId="30" xfId="1" applyNumberFormat="1" applyFont="1" applyFill="1" applyBorder="1" applyAlignment="1">
      <alignment horizontal="right" vertical="center"/>
    </xf>
    <xf numFmtId="164" fontId="27" fillId="13" borderId="30" xfId="1" applyFont="1" applyFill="1" applyBorder="1" applyAlignment="1">
      <alignment horizontal="center" vertical="center"/>
    </xf>
    <xf numFmtId="2" fontId="27" fillId="13" borderId="30" xfId="1" applyNumberFormat="1" applyFont="1" applyFill="1" applyBorder="1" applyAlignment="1">
      <alignment horizontal="right" vertical="center"/>
    </xf>
    <xf numFmtId="164" fontId="31" fillId="14" borderId="30" xfId="1" applyFont="1" applyFill="1" applyBorder="1" applyAlignment="1">
      <alignment horizontal="center" vertical="center"/>
    </xf>
    <xf numFmtId="164" fontId="36" fillId="14" borderId="30" xfId="2" applyFont="1" applyFill="1" applyBorder="1" applyAlignment="1">
      <alignment horizontal="center" vertical="center"/>
    </xf>
    <xf numFmtId="164" fontId="42" fillId="13" borderId="44" xfId="1" applyFont="1" applyFill="1" applyBorder="1" applyAlignment="1">
      <alignment horizontal="center" vertical="center"/>
    </xf>
    <xf numFmtId="164" fontId="42" fillId="13" borderId="42" xfId="1" applyFont="1" applyFill="1" applyBorder="1" applyAlignment="1">
      <alignment horizontal="center" vertical="center"/>
    </xf>
    <xf numFmtId="0" fontId="43" fillId="13" borderId="44" xfId="0" applyFont="1" applyFill="1" applyBorder="1" applyAlignment="1">
      <alignment horizontal="center" vertical="center"/>
    </xf>
    <xf numFmtId="0" fontId="43" fillId="13" borderId="42" xfId="0" applyFont="1" applyFill="1" applyBorder="1" applyAlignment="1">
      <alignment horizontal="center" vertical="center"/>
    </xf>
    <xf numFmtId="0" fontId="46" fillId="13" borderId="44" xfId="0" applyFont="1" applyFill="1" applyBorder="1" applyAlignment="1">
      <alignment horizontal="center" vertical="center"/>
    </xf>
    <xf numFmtId="0" fontId="46" fillId="13" borderId="42" xfId="0" applyFont="1" applyFill="1" applyBorder="1" applyAlignment="1">
      <alignment horizontal="center" vertical="center"/>
    </xf>
    <xf numFmtId="2" fontId="42" fillId="13" borderId="44" xfId="1" applyNumberFormat="1" applyFont="1" applyFill="1" applyBorder="1" applyAlignment="1">
      <alignment horizontal="center" vertical="center"/>
    </xf>
    <xf numFmtId="2" fontId="42" fillId="13" borderId="42" xfId="1" applyNumberFormat="1" applyFont="1" applyFill="1" applyBorder="1" applyAlignment="1">
      <alignment horizontal="center" vertical="center"/>
    </xf>
    <xf numFmtId="164" fontId="27" fillId="13" borderId="44" xfId="1" applyFont="1" applyFill="1" applyBorder="1" applyAlignment="1">
      <alignment horizontal="center" vertical="center"/>
    </xf>
    <xf numFmtId="164" fontId="27" fillId="13" borderId="42" xfId="1" applyFont="1" applyFill="1" applyBorder="1" applyAlignment="1">
      <alignment horizontal="center" vertical="center"/>
    </xf>
    <xf numFmtId="0" fontId="31" fillId="13" borderId="44" xfId="0" applyFont="1" applyFill="1" applyBorder="1" applyAlignment="1">
      <alignment horizontal="center" vertical="center" wrapText="1"/>
    </xf>
    <xf numFmtId="0" fontId="31" fillId="13" borderId="42" xfId="0" applyFont="1" applyFill="1" applyBorder="1" applyAlignment="1">
      <alignment horizontal="center" vertical="center" wrapText="1"/>
    </xf>
    <xf numFmtId="0" fontId="31" fillId="13" borderId="44" xfId="0" applyFont="1" applyFill="1" applyBorder="1" applyAlignment="1">
      <alignment horizontal="center" vertical="center"/>
    </xf>
    <xf numFmtId="0" fontId="31" fillId="13" borderId="42" xfId="0" applyFont="1" applyFill="1" applyBorder="1" applyAlignment="1">
      <alignment horizontal="center" vertical="center"/>
    </xf>
    <xf numFmtId="2" fontId="27" fillId="13" borderId="44" xfId="1" applyNumberFormat="1" applyFont="1" applyFill="1" applyBorder="1" applyAlignment="1">
      <alignment horizontal="right" vertical="center"/>
    </xf>
    <xf numFmtId="2" fontId="27" fillId="13" borderId="42" xfId="1" applyNumberFormat="1" applyFont="1" applyFill="1" applyBorder="1" applyAlignment="1">
      <alignment horizontal="right" vertical="center"/>
    </xf>
    <xf numFmtId="164" fontId="31" fillId="14" borderId="37" xfId="1" applyFont="1" applyFill="1" applyBorder="1" applyAlignment="1">
      <alignment horizontal="center" vertical="center"/>
    </xf>
    <xf numFmtId="164" fontId="31" fillId="13" borderId="37" xfId="1" applyFont="1" applyFill="1" applyBorder="1" applyAlignment="1">
      <alignment horizontal="center" vertical="center"/>
    </xf>
    <xf numFmtId="164" fontId="31" fillId="13" borderId="40" xfId="1" applyFont="1" applyFill="1" applyBorder="1" applyAlignment="1">
      <alignment horizontal="center" vertical="center"/>
    </xf>
    <xf numFmtId="164" fontId="31" fillId="13" borderId="46" xfId="1" applyFont="1" applyFill="1" applyBorder="1" applyAlignment="1">
      <alignment horizontal="center" vertical="center"/>
    </xf>
    <xf numFmtId="0" fontId="31" fillId="13" borderId="37" xfId="0" applyFont="1" applyFill="1" applyBorder="1" applyAlignment="1">
      <alignment horizontal="center" vertical="center"/>
    </xf>
    <xf numFmtId="2" fontId="31" fillId="13" borderId="37" xfId="1" applyNumberFormat="1" applyFont="1" applyFill="1" applyBorder="1" applyAlignment="1">
      <alignment horizontal="right" vertical="center"/>
    </xf>
    <xf numFmtId="0" fontId="31" fillId="13" borderId="94" xfId="0" applyFont="1" applyFill="1" applyBorder="1" applyAlignment="1">
      <alignment horizontal="center" vertical="center"/>
    </xf>
    <xf numFmtId="0" fontId="31" fillId="13" borderId="95" xfId="0" applyFont="1" applyFill="1" applyBorder="1" applyAlignment="1">
      <alignment horizontal="center" vertical="center"/>
    </xf>
    <xf numFmtId="0" fontId="31" fillId="13" borderId="37" xfId="0" applyFont="1" applyFill="1" applyBorder="1" applyAlignment="1">
      <alignment horizontal="center" vertical="center" wrapText="1"/>
    </xf>
    <xf numFmtId="164" fontId="36" fillId="13" borderId="40" xfId="2" applyFont="1" applyFill="1" applyBorder="1" applyAlignment="1">
      <alignment horizontal="center" vertical="center"/>
    </xf>
    <xf numFmtId="164" fontId="36" fillId="13" borderId="41" xfId="2" applyFont="1" applyFill="1" applyBorder="1" applyAlignment="1">
      <alignment horizontal="center" vertical="center"/>
    </xf>
    <xf numFmtId="164" fontId="36" fillId="13" borderId="37" xfId="2" applyFont="1" applyFill="1" applyBorder="1" applyAlignment="1">
      <alignment horizontal="center" vertical="center"/>
    </xf>
    <xf numFmtId="164" fontId="36" fillId="13" borderId="48" xfId="2" applyFont="1" applyFill="1" applyBorder="1" applyAlignment="1">
      <alignment horizontal="center" vertical="center"/>
    </xf>
    <xf numFmtId="164" fontId="36" fillId="14" borderId="37" xfId="2" applyFont="1" applyFill="1" applyBorder="1" applyAlignment="1">
      <alignment horizontal="center" vertical="center"/>
    </xf>
    <xf numFmtId="164" fontId="36" fillId="14" borderId="48" xfId="2" applyFont="1" applyFill="1" applyBorder="1" applyAlignment="1">
      <alignment horizontal="center" vertical="center"/>
    </xf>
    <xf numFmtId="0" fontId="36" fillId="13" borderId="94" xfId="4" applyFont="1" applyFill="1" applyBorder="1" applyAlignment="1">
      <alignment horizontal="center" vertical="center"/>
    </xf>
    <xf numFmtId="0" fontId="36" fillId="13" borderId="47" xfId="4" applyFont="1" applyFill="1" applyBorder="1" applyAlignment="1">
      <alignment horizontal="center" vertical="center"/>
    </xf>
    <xf numFmtId="0" fontId="36" fillId="13" borderId="37" xfId="4" applyFont="1" applyFill="1" applyBorder="1" applyAlignment="1">
      <alignment horizontal="center" vertical="center"/>
    </xf>
    <xf numFmtId="0" fontId="36" fillId="13" borderId="48" xfId="4" applyFont="1" applyFill="1" applyBorder="1" applyAlignment="1">
      <alignment horizontal="center" vertical="center"/>
    </xf>
    <xf numFmtId="2" fontId="36" fillId="13" borderId="37" xfId="2" applyNumberFormat="1" applyFont="1" applyFill="1" applyBorder="1" applyAlignment="1">
      <alignment horizontal="center" vertical="center"/>
    </xf>
    <xf numFmtId="2" fontId="36" fillId="13" borderId="48" xfId="2" applyNumberFormat="1" applyFont="1" applyFill="1" applyBorder="1" applyAlignment="1">
      <alignment horizontal="center" vertical="center"/>
    </xf>
    <xf numFmtId="164" fontId="58" fillId="13" borderId="44" xfId="1" applyFont="1" applyFill="1" applyBorder="1" applyAlignment="1">
      <alignment horizontal="center" vertical="center"/>
    </xf>
    <xf numFmtId="164" fontId="58" fillId="13" borderId="42" xfId="1" applyFont="1" applyFill="1" applyBorder="1" applyAlignment="1">
      <alignment horizontal="center" vertical="center"/>
    </xf>
    <xf numFmtId="2" fontId="58" fillId="13" borderId="44" xfId="1" applyNumberFormat="1" applyFont="1" applyFill="1" applyBorder="1" applyAlignment="1">
      <alignment horizontal="center" vertical="center"/>
    </xf>
    <xf numFmtId="2" fontId="58" fillId="13" borderId="42" xfId="1" applyNumberFormat="1" applyFont="1" applyFill="1" applyBorder="1" applyAlignment="1">
      <alignment horizontal="center" vertical="center"/>
    </xf>
    <xf numFmtId="0" fontId="61" fillId="5" borderId="0" xfId="0" applyFont="1" applyFill="1" applyAlignment="1">
      <alignment horizontal="center"/>
    </xf>
  </cellXfs>
  <cellStyles count="5">
    <cellStyle name="Millares" xfId="1" builtinId="3"/>
    <cellStyle name="Millares 2" xfId="2" xr:uid="{22EAE283-158C-4B00-A593-6E5191C473A8}"/>
    <cellStyle name="Moneda" xfId="3" builtinId="4"/>
    <cellStyle name="Normal" xfId="0" builtinId="0"/>
    <cellStyle name="Normal 2" xfId="4" xr:uid="{67BD18B4-931E-410C-9EAA-D69A742AE69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17" Type="http://schemas.openxmlformats.org/officeDocument/2006/relationships/worksheet" Target="worksheets/sheet117.xml"/><Relationship Id="rId299" Type="http://schemas.openxmlformats.org/officeDocument/2006/relationships/worksheet" Target="worksheets/sheet299.xml"/><Relationship Id="rId21" Type="http://schemas.openxmlformats.org/officeDocument/2006/relationships/worksheet" Target="worksheets/sheet21.xml"/><Relationship Id="rId63" Type="http://schemas.openxmlformats.org/officeDocument/2006/relationships/worksheet" Target="worksheets/sheet63.xml"/><Relationship Id="rId159" Type="http://schemas.openxmlformats.org/officeDocument/2006/relationships/worksheet" Target="worksheets/sheet159.xml"/><Relationship Id="rId324" Type="http://schemas.openxmlformats.org/officeDocument/2006/relationships/worksheet" Target="worksheets/sheet324.xml"/><Relationship Id="rId366" Type="http://schemas.openxmlformats.org/officeDocument/2006/relationships/theme" Target="theme/theme1.xml"/><Relationship Id="rId170" Type="http://schemas.openxmlformats.org/officeDocument/2006/relationships/worksheet" Target="worksheets/sheet170.xml"/><Relationship Id="rId226" Type="http://schemas.openxmlformats.org/officeDocument/2006/relationships/worksheet" Target="worksheets/sheet226.xml"/><Relationship Id="rId268" Type="http://schemas.openxmlformats.org/officeDocument/2006/relationships/worksheet" Target="worksheets/sheet268.xml"/><Relationship Id="rId32" Type="http://schemas.openxmlformats.org/officeDocument/2006/relationships/worksheet" Target="worksheets/sheet32.xml"/><Relationship Id="rId74" Type="http://schemas.openxmlformats.org/officeDocument/2006/relationships/worksheet" Target="worksheets/sheet74.xml"/><Relationship Id="rId128" Type="http://schemas.openxmlformats.org/officeDocument/2006/relationships/worksheet" Target="worksheets/sheet128.xml"/><Relationship Id="rId335" Type="http://schemas.openxmlformats.org/officeDocument/2006/relationships/worksheet" Target="worksheets/sheet335.xml"/><Relationship Id="rId5" Type="http://schemas.openxmlformats.org/officeDocument/2006/relationships/worksheet" Target="worksheets/sheet5.xml"/><Relationship Id="rId181" Type="http://schemas.openxmlformats.org/officeDocument/2006/relationships/worksheet" Target="worksheets/sheet181.xml"/><Relationship Id="rId237" Type="http://schemas.openxmlformats.org/officeDocument/2006/relationships/worksheet" Target="worksheets/sheet237.xml"/><Relationship Id="rId279" Type="http://schemas.openxmlformats.org/officeDocument/2006/relationships/worksheet" Target="worksheets/sheet279.xml"/><Relationship Id="rId43" Type="http://schemas.openxmlformats.org/officeDocument/2006/relationships/worksheet" Target="worksheets/sheet43.xml"/><Relationship Id="rId139" Type="http://schemas.openxmlformats.org/officeDocument/2006/relationships/worksheet" Target="worksheets/sheet139.xml"/><Relationship Id="rId290" Type="http://schemas.openxmlformats.org/officeDocument/2006/relationships/worksheet" Target="worksheets/sheet290.xml"/><Relationship Id="rId304" Type="http://schemas.openxmlformats.org/officeDocument/2006/relationships/worksheet" Target="worksheets/sheet304.xml"/><Relationship Id="rId346" Type="http://schemas.openxmlformats.org/officeDocument/2006/relationships/worksheet" Target="worksheets/sheet346.xml"/><Relationship Id="rId85" Type="http://schemas.openxmlformats.org/officeDocument/2006/relationships/worksheet" Target="worksheets/sheet85.xml"/><Relationship Id="rId150" Type="http://schemas.openxmlformats.org/officeDocument/2006/relationships/worksheet" Target="worksheets/sheet150.xml"/><Relationship Id="rId192" Type="http://schemas.openxmlformats.org/officeDocument/2006/relationships/worksheet" Target="worksheets/sheet192.xml"/><Relationship Id="rId206" Type="http://schemas.openxmlformats.org/officeDocument/2006/relationships/worksheet" Target="worksheets/sheet206.xml"/><Relationship Id="rId248" Type="http://schemas.openxmlformats.org/officeDocument/2006/relationships/worksheet" Target="worksheets/sheet248.xml"/><Relationship Id="rId12" Type="http://schemas.openxmlformats.org/officeDocument/2006/relationships/worksheet" Target="worksheets/sheet12.xml"/><Relationship Id="rId108" Type="http://schemas.openxmlformats.org/officeDocument/2006/relationships/worksheet" Target="worksheets/sheet108.xml"/><Relationship Id="rId315" Type="http://schemas.openxmlformats.org/officeDocument/2006/relationships/worksheet" Target="worksheets/sheet315.xml"/><Relationship Id="rId357" Type="http://schemas.openxmlformats.org/officeDocument/2006/relationships/worksheet" Target="worksheets/sheet357.xml"/><Relationship Id="rId54" Type="http://schemas.openxmlformats.org/officeDocument/2006/relationships/worksheet" Target="worksheets/sheet54.xml"/><Relationship Id="rId96" Type="http://schemas.openxmlformats.org/officeDocument/2006/relationships/worksheet" Target="worksheets/sheet96.xml"/><Relationship Id="rId161" Type="http://schemas.openxmlformats.org/officeDocument/2006/relationships/worksheet" Target="worksheets/sheet161.xml"/><Relationship Id="rId217" Type="http://schemas.openxmlformats.org/officeDocument/2006/relationships/worksheet" Target="worksheets/sheet217.xml"/><Relationship Id="rId259" Type="http://schemas.openxmlformats.org/officeDocument/2006/relationships/worksheet" Target="worksheets/sheet259.xml"/><Relationship Id="rId23" Type="http://schemas.openxmlformats.org/officeDocument/2006/relationships/worksheet" Target="worksheets/sheet23.xml"/><Relationship Id="rId119" Type="http://schemas.openxmlformats.org/officeDocument/2006/relationships/worksheet" Target="worksheets/sheet119.xml"/><Relationship Id="rId270" Type="http://schemas.openxmlformats.org/officeDocument/2006/relationships/worksheet" Target="worksheets/sheet270.xml"/><Relationship Id="rId326" Type="http://schemas.openxmlformats.org/officeDocument/2006/relationships/worksheet" Target="worksheets/sheet326.xml"/><Relationship Id="rId65" Type="http://schemas.openxmlformats.org/officeDocument/2006/relationships/worksheet" Target="worksheets/sheet65.xml"/><Relationship Id="rId130" Type="http://schemas.openxmlformats.org/officeDocument/2006/relationships/worksheet" Target="worksheets/sheet130.xml"/><Relationship Id="rId368" Type="http://schemas.openxmlformats.org/officeDocument/2006/relationships/sharedStrings" Target="sharedStrings.xml"/><Relationship Id="rId172" Type="http://schemas.openxmlformats.org/officeDocument/2006/relationships/worksheet" Target="worksheets/sheet172.xml"/><Relationship Id="rId228" Type="http://schemas.openxmlformats.org/officeDocument/2006/relationships/worksheet" Target="worksheets/sheet228.xml"/><Relationship Id="rId281" Type="http://schemas.openxmlformats.org/officeDocument/2006/relationships/worksheet" Target="worksheets/sheet281.xml"/><Relationship Id="rId337" Type="http://schemas.openxmlformats.org/officeDocument/2006/relationships/worksheet" Target="worksheets/sheet337.xml"/><Relationship Id="rId34" Type="http://schemas.openxmlformats.org/officeDocument/2006/relationships/worksheet" Target="worksheets/sheet34.xml"/><Relationship Id="rId76" Type="http://schemas.openxmlformats.org/officeDocument/2006/relationships/worksheet" Target="worksheets/sheet76.xml"/><Relationship Id="rId141" Type="http://schemas.openxmlformats.org/officeDocument/2006/relationships/worksheet" Target="worksheets/sheet141.xml"/><Relationship Id="rId7" Type="http://schemas.openxmlformats.org/officeDocument/2006/relationships/worksheet" Target="worksheets/sheet7.xml"/><Relationship Id="rId183" Type="http://schemas.openxmlformats.org/officeDocument/2006/relationships/worksheet" Target="worksheets/sheet183.xml"/><Relationship Id="rId239" Type="http://schemas.openxmlformats.org/officeDocument/2006/relationships/worksheet" Target="worksheets/sheet239.xml"/><Relationship Id="rId250" Type="http://schemas.openxmlformats.org/officeDocument/2006/relationships/worksheet" Target="worksheets/sheet250.xml"/><Relationship Id="rId292" Type="http://schemas.openxmlformats.org/officeDocument/2006/relationships/worksheet" Target="worksheets/sheet292.xml"/><Relationship Id="rId306" Type="http://schemas.openxmlformats.org/officeDocument/2006/relationships/worksheet" Target="worksheets/sheet306.xml"/><Relationship Id="rId45" Type="http://schemas.openxmlformats.org/officeDocument/2006/relationships/worksheet" Target="worksheets/sheet45.xml"/><Relationship Id="rId87" Type="http://schemas.openxmlformats.org/officeDocument/2006/relationships/worksheet" Target="worksheets/sheet87.xml"/><Relationship Id="rId110" Type="http://schemas.openxmlformats.org/officeDocument/2006/relationships/worksheet" Target="worksheets/sheet110.xml"/><Relationship Id="rId348" Type="http://schemas.openxmlformats.org/officeDocument/2006/relationships/worksheet" Target="worksheets/sheet348.xml"/><Relationship Id="rId152" Type="http://schemas.openxmlformats.org/officeDocument/2006/relationships/worksheet" Target="worksheets/sheet152.xml"/><Relationship Id="rId194" Type="http://schemas.openxmlformats.org/officeDocument/2006/relationships/worksheet" Target="worksheets/sheet194.xml"/><Relationship Id="rId208" Type="http://schemas.openxmlformats.org/officeDocument/2006/relationships/worksheet" Target="worksheets/sheet208.xml"/><Relationship Id="rId261" Type="http://schemas.openxmlformats.org/officeDocument/2006/relationships/worksheet" Target="worksheets/sheet261.xml"/><Relationship Id="rId14" Type="http://schemas.openxmlformats.org/officeDocument/2006/relationships/worksheet" Target="worksheets/sheet14.xml"/><Relationship Id="rId56" Type="http://schemas.openxmlformats.org/officeDocument/2006/relationships/worksheet" Target="worksheets/sheet56.xml"/><Relationship Id="rId317" Type="http://schemas.openxmlformats.org/officeDocument/2006/relationships/worksheet" Target="worksheets/sheet317.xml"/><Relationship Id="rId359" Type="http://schemas.openxmlformats.org/officeDocument/2006/relationships/worksheet" Target="worksheets/sheet359.xml"/><Relationship Id="rId98" Type="http://schemas.openxmlformats.org/officeDocument/2006/relationships/worksheet" Target="worksheets/sheet98.xml"/><Relationship Id="rId121" Type="http://schemas.openxmlformats.org/officeDocument/2006/relationships/worksheet" Target="worksheets/sheet121.xml"/><Relationship Id="rId163" Type="http://schemas.openxmlformats.org/officeDocument/2006/relationships/worksheet" Target="worksheets/sheet163.xml"/><Relationship Id="rId219" Type="http://schemas.openxmlformats.org/officeDocument/2006/relationships/worksheet" Target="worksheets/sheet219.xml"/><Relationship Id="rId230" Type="http://schemas.openxmlformats.org/officeDocument/2006/relationships/worksheet" Target="worksheets/sheet230.xml"/><Relationship Id="rId25" Type="http://schemas.openxmlformats.org/officeDocument/2006/relationships/worksheet" Target="worksheets/sheet25.xml"/><Relationship Id="rId67" Type="http://schemas.openxmlformats.org/officeDocument/2006/relationships/worksheet" Target="worksheets/sheet67.xml"/><Relationship Id="rId272" Type="http://schemas.openxmlformats.org/officeDocument/2006/relationships/worksheet" Target="worksheets/sheet272.xml"/><Relationship Id="rId328" Type="http://schemas.openxmlformats.org/officeDocument/2006/relationships/worksheet" Target="worksheets/sheet328.xml"/><Relationship Id="rId132" Type="http://schemas.openxmlformats.org/officeDocument/2006/relationships/worksheet" Target="worksheets/sheet132.xml"/><Relationship Id="rId174" Type="http://schemas.openxmlformats.org/officeDocument/2006/relationships/worksheet" Target="worksheets/sheet174.xml"/><Relationship Id="rId241" Type="http://schemas.openxmlformats.org/officeDocument/2006/relationships/worksheet" Target="worksheets/sheet241.xml"/><Relationship Id="rId15" Type="http://schemas.openxmlformats.org/officeDocument/2006/relationships/worksheet" Target="worksheets/sheet15.xml"/><Relationship Id="rId36" Type="http://schemas.openxmlformats.org/officeDocument/2006/relationships/worksheet" Target="worksheets/sheet36.xml"/><Relationship Id="rId57" Type="http://schemas.openxmlformats.org/officeDocument/2006/relationships/worksheet" Target="worksheets/sheet57.xml"/><Relationship Id="rId262" Type="http://schemas.openxmlformats.org/officeDocument/2006/relationships/worksheet" Target="worksheets/sheet262.xml"/><Relationship Id="rId283" Type="http://schemas.openxmlformats.org/officeDocument/2006/relationships/worksheet" Target="worksheets/sheet283.xml"/><Relationship Id="rId318" Type="http://schemas.openxmlformats.org/officeDocument/2006/relationships/worksheet" Target="worksheets/sheet318.xml"/><Relationship Id="rId339" Type="http://schemas.openxmlformats.org/officeDocument/2006/relationships/worksheet" Target="worksheets/sheet339.xml"/><Relationship Id="rId78" Type="http://schemas.openxmlformats.org/officeDocument/2006/relationships/worksheet" Target="worksheets/sheet78.xml"/><Relationship Id="rId99" Type="http://schemas.openxmlformats.org/officeDocument/2006/relationships/worksheet" Target="worksheets/sheet99.xml"/><Relationship Id="rId101" Type="http://schemas.openxmlformats.org/officeDocument/2006/relationships/worksheet" Target="worksheets/sheet101.xml"/><Relationship Id="rId122" Type="http://schemas.openxmlformats.org/officeDocument/2006/relationships/worksheet" Target="worksheets/sheet122.xml"/><Relationship Id="rId143" Type="http://schemas.openxmlformats.org/officeDocument/2006/relationships/worksheet" Target="worksheets/sheet143.xml"/><Relationship Id="rId164" Type="http://schemas.openxmlformats.org/officeDocument/2006/relationships/worksheet" Target="worksheets/sheet164.xml"/><Relationship Id="rId185" Type="http://schemas.openxmlformats.org/officeDocument/2006/relationships/worksheet" Target="worksheets/sheet185.xml"/><Relationship Id="rId350" Type="http://schemas.openxmlformats.org/officeDocument/2006/relationships/worksheet" Target="worksheets/sheet350.xml"/><Relationship Id="rId9" Type="http://schemas.openxmlformats.org/officeDocument/2006/relationships/worksheet" Target="worksheets/sheet9.xml"/><Relationship Id="rId210" Type="http://schemas.openxmlformats.org/officeDocument/2006/relationships/worksheet" Target="worksheets/sheet210.xml"/><Relationship Id="rId26" Type="http://schemas.openxmlformats.org/officeDocument/2006/relationships/worksheet" Target="worksheets/sheet26.xml"/><Relationship Id="rId231" Type="http://schemas.openxmlformats.org/officeDocument/2006/relationships/worksheet" Target="worksheets/sheet231.xml"/><Relationship Id="rId252" Type="http://schemas.openxmlformats.org/officeDocument/2006/relationships/worksheet" Target="worksheets/sheet252.xml"/><Relationship Id="rId273" Type="http://schemas.openxmlformats.org/officeDocument/2006/relationships/worksheet" Target="worksheets/sheet273.xml"/><Relationship Id="rId294" Type="http://schemas.openxmlformats.org/officeDocument/2006/relationships/worksheet" Target="worksheets/sheet294.xml"/><Relationship Id="rId308" Type="http://schemas.openxmlformats.org/officeDocument/2006/relationships/worksheet" Target="worksheets/sheet308.xml"/><Relationship Id="rId329" Type="http://schemas.openxmlformats.org/officeDocument/2006/relationships/worksheet" Target="worksheets/sheet329.xml"/><Relationship Id="rId47" Type="http://schemas.openxmlformats.org/officeDocument/2006/relationships/worksheet" Target="worksheets/sheet47.xml"/><Relationship Id="rId68" Type="http://schemas.openxmlformats.org/officeDocument/2006/relationships/worksheet" Target="worksheets/sheet68.xml"/><Relationship Id="rId89" Type="http://schemas.openxmlformats.org/officeDocument/2006/relationships/worksheet" Target="worksheets/sheet89.xml"/><Relationship Id="rId112" Type="http://schemas.openxmlformats.org/officeDocument/2006/relationships/worksheet" Target="worksheets/sheet112.xml"/><Relationship Id="rId133" Type="http://schemas.openxmlformats.org/officeDocument/2006/relationships/worksheet" Target="worksheets/sheet133.xml"/><Relationship Id="rId154" Type="http://schemas.openxmlformats.org/officeDocument/2006/relationships/worksheet" Target="worksheets/sheet154.xml"/><Relationship Id="rId175" Type="http://schemas.openxmlformats.org/officeDocument/2006/relationships/worksheet" Target="worksheets/sheet175.xml"/><Relationship Id="rId340" Type="http://schemas.openxmlformats.org/officeDocument/2006/relationships/worksheet" Target="worksheets/sheet340.xml"/><Relationship Id="rId361" Type="http://schemas.openxmlformats.org/officeDocument/2006/relationships/worksheet" Target="worksheets/sheet361.xml"/><Relationship Id="rId196" Type="http://schemas.openxmlformats.org/officeDocument/2006/relationships/worksheet" Target="worksheets/sheet196.xml"/><Relationship Id="rId200" Type="http://schemas.openxmlformats.org/officeDocument/2006/relationships/worksheet" Target="worksheets/sheet200.xml"/><Relationship Id="rId16" Type="http://schemas.openxmlformats.org/officeDocument/2006/relationships/worksheet" Target="worksheets/sheet16.xml"/><Relationship Id="rId221" Type="http://schemas.openxmlformats.org/officeDocument/2006/relationships/worksheet" Target="worksheets/sheet221.xml"/><Relationship Id="rId242" Type="http://schemas.openxmlformats.org/officeDocument/2006/relationships/worksheet" Target="worksheets/sheet242.xml"/><Relationship Id="rId263" Type="http://schemas.openxmlformats.org/officeDocument/2006/relationships/worksheet" Target="worksheets/sheet263.xml"/><Relationship Id="rId284" Type="http://schemas.openxmlformats.org/officeDocument/2006/relationships/worksheet" Target="worksheets/sheet284.xml"/><Relationship Id="rId319" Type="http://schemas.openxmlformats.org/officeDocument/2006/relationships/worksheet" Target="worksheets/sheet319.xml"/><Relationship Id="rId37" Type="http://schemas.openxmlformats.org/officeDocument/2006/relationships/worksheet" Target="worksheets/sheet37.xml"/><Relationship Id="rId58" Type="http://schemas.openxmlformats.org/officeDocument/2006/relationships/worksheet" Target="worksheets/sheet58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123" Type="http://schemas.openxmlformats.org/officeDocument/2006/relationships/worksheet" Target="worksheets/sheet123.xml"/><Relationship Id="rId144" Type="http://schemas.openxmlformats.org/officeDocument/2006/relationships/worksheet" Target="worksheets/sheet144.xml"/><Relationship Id="rId330" Type="http://schemas.openxmlformats.org/officeDocument/2006/relationships/worksheet" Target="worksheets/sheet330.xml"/><Relationship Id="rId90" Type="http://schemas.openxmlformats.org/officeDocument/2006/relationships/worksheet" Target="worksheets/sheet90.xml"/><Relationship Id="rId165" Type="http://schemas.openxmlformats.org/officeDocument/2006/relationships/worksheet" Target="worksheets/sheet165.xml"/><Relationship Id="rId186" Type="http://schemas.openxmlformats.org/officeDocument/2006/relationships/worksheet" Target="worksheets/sheet186.xml"/><Relationship Id="rId351" Type="http://schemas.openxmlformats.org/officeDocument/2006/relationships/worksheet" Target="worksheets/sheet351.xml"/><Relationship Id="rId211" Type="http://schemas.openxmlformats.org/officeDocument/2006/relationships/worksheet" Target="worksheets/sheet211.xml"/><Relationship Id="rId232" Type="http://schemas.openxmlformats.org/officeDocument/2006/relationships/worksheet" Target="worksheets/sheet232.xml"/><Relationship Id="rId253" Type="http://schemas.openxmlformats.org/officeDocument/2006/relationships/worksheet" Target="worksheets/sheet253.xml"/><Relationship Id="rId274" Type="http://schemas.openxmlformats.org/officeDocument/2006/relationships/worksheet" Target="worksheets/sheet274.xml"/><Relationship Id="rId295" Type="http://schemas.openxmlformats.org/officeDocument/2006/relationships/worksheet" Target="worksheets/sheet295.xml"/><Relationship Id="rId309" Type="http://schemas.openxmlformats.org/officeDocument/2006/relationships/worksheet" Target="worksheets/sheet309.xml"/><Relationship Id="rId27" Type="http://schemas.openxmlformats.org/officeDocument/2006/relationships/worksheet" Target="worksheets/sheet27.xml"/><Relationship Id="rId48" Type="http://schemas.openxmlformats.org/officeDocument/2006/relationships/worksheet" Target="worksheets/sheet48.xml"/><Relationship Id="rId69" Type="http://schemas.openxmlformats.org/officeDocument/2006/relationships/worksheet" Target="worksheets/sheet69.xml"/><Relationship Id="rId113" Type="http://schemas.openxmlformats.org/officeDocument/2006/relationships/worksheet" Target="worksheets/sheet113.xml"/><Relationship Id="rId134" Type="http://schemas.openxmlformats.org/officeDocument/2006/relationships/worksheet" Target="worksheets/sheet134.xml"/><Relationship Id="rId320" Type="http://schemas.openxmlformats.org/officeDocument/2006/relationships/worksheet" Target="worksheets/sheet320.xml"/><Relationship Id="rId80" Type="http://schemas.openxmlformats.org/officeDocument/2006/relationships/worksheet" Target="worksheets/sheet80.xml"/><Relationship Id="rId155" Type="http://schemas.openxmlformats.org/officeDocument/2006/relationships/worksheet" Target="worksheets/sheet155.xml"/><Relationship Id="rId176" Type="http://schemas.openxmlformats.org/officeDocument/2006/relationships/worksheet" Target="worksheets/sheet176.xml"/><Relationship Id="rId197" Type="http://schemas.openxmlformats.org/officeDocument/2006/relationships/worksheet" Target="worksheets/sheet197.xml"/><Relationship Id="rId341" Type="http://schemas.openxmlformats.org/officeDocument/2006/relationships/worksheet" Target="worksheets/sheet341.xml"/><Relationship Id="rId362" Type="http://schemas.openxmlformats.org/officeDocument/2006/relationships/worksheet" Target="worksheets/sheet362.xml"/><Relationship Id="rId201" Type="http://schemas.openxmlformats.org/officeDocument/2006/relationships/worksheet" Target="worksheets/sheet201.xml"/><Relationship Id="rId222" Type="http://schemas.openxmlformats.org/officeDocument/2006/relationships/worksheet" Target="worksheets/sheet222.xml"/><Relationship Id="rId243" Type="http://schemas.openxmlformats.org/officeDocument/2006/relationships/worksheet" Target="worksheets/sheet243.xml"/><Relationship Id="rId264" Type="http://schemas.openxmlformats.org/officeDocument/2006/relationships/worksheet" Target="worksheets/sheet264.xml"/><Relationship Id="rId285" Type="http://schemas.openxmlformats.org/officeDocument/2006/relationships/worksheet" Target="worksheets/sheet285.xml"/><Relationship Id="rId17" Type="http://schemas.openxmlformats.org/officeDocument/2006/relationships/worksheet" Target="worksheets/sheet17.xml"/><Relationship Id="rId38" Type="http://schemas.openxmlformats.org/officeDocument/2006/relationships/worksheet" Target="worksheets/sheet38.xml"/><Relationship Id="rId59" Type="http://schemas.openxmlformats.org/officeDocument/2006/relationships/worksheet" Target="worksheets/sheet59.xml"/><Relationship Id="rId103" Type="http://schemas.openxmlformats.org/officeDocument/2006/relationships/worksheet" Target="worksheets/sheet103.xml"/><Relationship Id="rId124" Type="http://schemas.openxmlformats.org/officeDocument/2006/relationships/worksheet" Target="worksheets/sheet124.xml"/><Relationship Id="rId310" Type="http://schemas.openxmlformats.org/officeDocument/2006/relationships/worksheet" Target="worksheets/sheet310.xml"/><Relationship Id="rId70" Type="http://schemas.openxmlformats.org/officeDocument/2006/relationships/worksheet" Target="worksheets/sheet70.xml"/><Relationship Id="rId91" Type="http://schemas.openxmlformats.org/officeDocument/2006/relationships/worksheet" Target="worksheets/sheet91.xml"/><Relationship Id="rId145" Type="http://schemas.openxmlformats.org/officeDocument/2006/relationships/worksheet" Target="worksheets/sheet145.xml"/><Relationship Id="rId166" Type="http://schemas.openxmlformats.org/officeDocument/2006/relationships/worksheet" Target="worksheets/sheet166.xml"/><Relationship Id="rId187" Type="http://schemas.openxmlformats.org/officeDocument/2006/relationships/worksheet" Target="worksheets/sheet187.xml"/><Relationship Id="rId331" Type="http://schemas.openxmlformats.org/officeDocument/2006/relationships/worksheet" Target="worksheets/sheet331.xml"/><Relationship Id="rId352" Type="http://schemas.openxmlformats.org/officeDocument/2006/relationships/worksheet" Target="worksheets/sheet352.xml"/><Relationship Id="rId1" Type="http://schemas.openxmlformats.org/officeDocument/2006/relationships/worksheet" Target="worksheets/sheet1.xml"/><Relationship Id="rId212" Type="http://schemas.openxmlformats.org/officeDocument/2006/relationships/worksheet" Target="worksheets/sheet212.xml"/><Relationship Id="rId233" Type="http://schemas.openxmlformats.org/officeDocument/2006/relationships/worksheet" Target="worksheets/sheet233.xml"/><Relationship Id="rId254" Type="http://schemas.openxmlformats.org/officeDocument/2006/relationships/worksheet" Target="worksheets/sheet254.xml"/><Relationship Id="rId28" Type="http://schemas.openxmlformats.org/officeDocument/2006/relationships/worksheet" Target="worksheets/sheet28.xml"/><Relationship Id="rId49" Type="http://schemas.openxmlformats.org/officeDocument/2006/relationships/worksheet" Target="worksheets/sheet49.xml"/><Relationship Id="rId114" Type="http://schemas.openxmlformats.org/officeDocument/2006/relationships/worksheet" Target="worksheets/sheet114.xml"/><Relationship Id="rId275" Type="http://schemas.openxmlformats.org/officeDocument/2006/relationships/worksheet" Target="worksheets/sheet275.xml"/><Relationship Id="rId296" Type="http://schemas.openxmlformats.org/officeDocument/2006/relationships/worksheet" Target="worksheets/sheet296.xml"/><Relationship Id="rId300" Type="http://schemas.openxmlformats.org/officeDocument/2006/relationships/worksheet" Target="worksheets/sheet300.xml"/><Relationship Id="rId60" Type="http://schemas.openxmlformats.org/officeDocument/2006/relationships/worksheet" Target="worksheets/sheet60.xml"/><Relationship Id="rId81" Type="http://schemas.openxmlformats.org/officeDocument/2006/relationships/worksheet" Target="worksheets/sheet81.xml"/><Relationship Id="rId135" Type="http://schemas.openxmlformats.org/officeDocument/2006/relationships/worksheet" Target="worksheets/sheet135.xml"/><Relationship Id="rId156" Type="http://schemas.openxmlformats.org/officeDocument/2006/relationships/worksheet" Target="worksheets/sheet156.xml"/><Relationship Id="rId177" Type="http://schemas.openxmlformats.org/officeDocument/2006/relationships/worksheet" Target="worksheets/sheet177.xml"/><Relationship Id="rId198" Type="http://schemas.openxmlformats.org/officeDocument/2006/relationships/worksheet" Target="worksheets/sheet198.xml"/><Relationship Id="rId321" Type="http://schemas.openxmlformats.org/officeDocument/2006/relationships/worksheet" Target="worksheets/sheet321.xml"/><Relationship Id="rId342" Type="http://schemas.openxmlformats.org/officeDocument/2006/relationships/worksheet" Target="worksheets/sheet342.xml"/><Relationship Id="rId363" Type="http://schemas.openxmlformats.org/officeDocument/2006/relationships/worksheet" Target="worksheets/sheet363.xml"/><Relationship Id="rId202" Type="http://schemas.openxmlformats.org/officeDocument/2006/relationships/worksheet" Target="worksheets/sheet202.xml"/><Relationship Id="rId223" Type="http://schemas.openxmlformats.org/officeDocument/2006/relationships/worksheet" Target="worksheets/sheet223.xml"/><Relationship Id="rId244" Type="http://schemas.openxmlformats.org/officeDocument/2006/relationships/worksheet" Target="worksheets/sheet244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265" Type="http://schemas.openxmlformats.org/officeDocument/2006/relationships/worksheet" Target="worksheets/sheet265.xml"/><Relationship Id="rId286" Type="http://schemas.openxmlformats.org/officeDocument/2006/relationships/worksheet" Target="worksheets/sheet286.xml"/><Relationship Id="rId50" Type="http://schemas.openxmlformats.org/officeDocument/2006/relationships/worksheet" Target="worksheets/sheet50.xml"/><Relationship Id="rId104" Type="http://schemas.openxmlformats.org/officeDocument/2006/relationships/worksheet" Target="worksheets/sheet104.xml"/><Relationship Id="rId125" Type="http://schemas.openxmlformats.org/officeDocument/2006/relationships/worksheet" Target="worksheets/sheet125.xml"/><Relationship Id="rId146" Type="http://schemas.openxmlformats.org/officeDocument/2006/relationships/worksheet" Target="worksheets/sheet146.xml"/><Relationship Id="rId167" Type="http://schemas.openxmlformats.org/officeDocument/2006/relationships/worksheet" Target="worksheets/sheet167.xml"/><Relationship Id="rId188" Type="http://schemas.openxmlformats.org/officeDocument/2006/relationships/worksheet" Target="worksheets/sheet188.xml"/><Relationship Id="rId311" Type="http://schemas.openxmlformats.org/officeDocument/2006/relationships/worksheet" Target="worksheets/sheet311.xml"/><Relationship Id="rId332" Type="http://schemas.openxmlformats.org/officeDocument/2006/relationships/worksheet" Target="worksheets/sheet332.xml"/><Relationship Id="rId353" Type="http://schemas.openxmlformats.org/officeDocument/2006/relationships/worksheet" Target="worksheets/sheet353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213" Type="http://schemas.openxmlformats.org/officeDocument/2006/relationships/worksheet" Target="worksheets/sheet213.xml"/><Relationship Id="rId234" Type="http://schemas.openxmlformats.org/officeDocument/2006/relationships/worksheet" Target="worksheets/sheet234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55" Type="http://schemas.openxmlformats.org/officeDocument/2006/relationships/worksheet" Target="worksheets/sheet255.xml"/><Relationship Id="rId276" Type="http://schemas.openxmlformats.org/officeDocument/2006/relationships/worksheet" Target="worksheets/sheet276.xml"/><Relationship Id="rId297" Type="http://schemas.openxmlformats.org/officeDocument/2006/relationships/worksheet" Target="worksheets/sheet297.xml"/><Relationship Id="rId40" Type="http://schemas.openxmlformats.org/officeDocument/2006/relationships/worksheet" Target="worksheets/sheet40.xml"/><Relationship Id="rId115" Type="http://schemas.openxmlformats.org/officeDocument/2006/relationships/worksheet" Target="worksheets/sheet115.xml"/><Relationship Id="rId136" Type="http://schemas.openxmlformats.org/officeDocument/2006/relationships/worksheet" Target="worksheets/sheet136.xml"/><Relationship Id="rId157" Type="http://schemas.openxmlformats.org/officeDocument/2006/relationships/worksheet" Target="worksheets/sheet157.xml"/><Relationship Id="rId178" Type="http://schemas.openxmlformats.org/officeDocument/2006/relationships/worksheet" Target="worksheets/sheet178.xml"/><Relationship Id="rId301" Type="http://schemas.openxmlformats.org/officeDocument/2006/relationships/worksheet" Target="worksheets/sheet301.xml"/><Relationship Id="rId322" Type="http://schemas.openxmlformats.org/officeDocument/2006/relationships/worksheet" Target="worksheets/sheet322.xml"/><Relationship Id="rId343" Type="http://schemas.openxmlformats.org/officeDocument/2006/relationships/worksheet" Target="worksheets/sheet343.xml"/><Relationship Id="rId364" Type="http://schemas.openxmlformats.org/officeDocument/2006/relationships/worksheet" Target="worksheets/sheet364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99" Type="http://schemas.openxmlformats.org/officeDocument/2006/relationships/worksheet" Target="worksheets/sheet199.xml"/><Relationship Id="rId203" Type="http://schemas.openxmlformats.org/officeDocument/2006/relationships/worksheet" Target="worksheets/sheet203.xml"/><Relationship Id="rId19" Type="http://schemas.openxmlformats.org/officeDocument/2006/relationships/worksheet" Target="worksheets/sheet19.xml"/><Relationship Id="rId224" Type="http://schemas.openxmlformats.org/officeDocument/2006/relationships/worksheet" Target="worksheets/sheet224.xml"/><Relationship Id="rId245" Type="http://schemas.openxmlformats.org/officeDocument/2006/relationships/worksheet" Target="worksheets/sheet245.xml"/><Relationship Id="rId266" Type="http://schemas.openxmlformats.org/officeDocument/2006/relationships/worksheet" Target="worksheets/sheet266.xml"/><Relationship Id="rId287" Type="http://schemas.openxmlformats.org/officeDocument/2006/relationships/worksheet" Target="worksheets/sheet287.xml"/><Relationship Id="rId30" Type="http://schemas.openxmlformats.org/officeDocument/2006/relationships/worksheet" Target="worksheets/sheet30.xml"/><Relationship Id="rId105" Type="http://schemas.openxmlformats.org/officeDocument/2006/relationships/worksheet" Target="worksheets/sheet105.xml"/><Relationship Id="rId126" Type="http://schemas.openxmlformats.org/officeDocument/2006/relationships/worksheet" Target="worksheets/sheet126.xml"/><Relationship Id="rId147" Type="http://schemas.openxmlformats.org/officeDocument/2006/relationships/worksheet" Target="worksheets/sheet147.xml"/><Relationship Id="rId168" Type="http://schemas.openxmlformats.org/officeDocument/2006/relationships/worksheet" Target="worksheets/sheet168.xml"/><Relationship Id="rId312" Type="http://schemas.openxmlformats.org/officeDocument/2006/relationships/worksheet" Target="worksheets/sheet312.xml"/><Relationship Id="rId333" Type="http://schemas.openxmlformats.org/officeDocument/2006/relationships/worksheet" Target="worksheets/sheet333.xml"/><Relationship Id="rId354" Type="http://schemas.openxmlformats.org/officeDocument/2006/relationships/worksheet" Target="worksheets/sheet354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189" Type="http://schemas.openxmlformats.org/officeDocument/2006/relationships/worksheet" Target="worksheets/sheet189.xml"/><Relationship Id="rId3" Type="http://schemas.openxmlformats.org/officeDocument/2006/relationships/worksheet" Target="worksheets/sheet3.xml"/><Relationship Id="rId214" Type="http://schemas.openxmlformats.org/officeDocument/2006/relationships/worksheet" Target="worksheets/sheet214.xml"/><Relationship Id="rId235" Type="http://schemas.openxmlformats.org/officeDocument/2006/relationships/worksheet" Target="worksheets/sheet235.xml"/><Relationship Id="rId256" Type="http://schemas.openxmlformats.org/officeDocument/2006/relationships/worksheet" Target="worksheets/sheet256.xml"/><Relationship Id="rId277" Type="http://schemas.openxmlformats.org/officeDocument/2006/relationships/worksheet" Target="worksheets/sheet277.xml"/><Relationship Id="rId298" Type="http://schemas.openxmlformats.org/officeDocument/2006/relationships/worksheet" Target="worksheets/sheet298.xml"/><Relationship Id="rId116" Type="http://schemas.openxmlformats.org/officeDocument/2006/relationships/worksheet" Target="worksheets/sheet116.xml"/><Relationship Id="rId137" Type="http://schemas.openxmlformats.org/officeDocument/2006/relationships/worksheet" Target="worksheets/sheet137.xml"/><Relationship Id="rId158" Type="http://schemas.openxmlformats.org/officeDocument/2006/relationships/worksheet" Target="worksheets/sheet158.xml"/><Relationship Id="rId302" Type="http://schemas.openxmlformats.org/officeDocument/2006/relationships/worksheet" Target="worksheets/sheet302.xml"/><Relationship Id="rId323" Type="http://schemas.openxmlformats.org/officeDocument/2006/relationships/worksheet" Target="worksheets/sheet323.xml"/><Relationship Id="rId344" Type="http://schemas.openxmlformats.org/officeDocument/2006/relationships/worksheet" Target="worksheets/sheet344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62" Type="http://schemas.openxmlformats.org/officeDocument/2006/relationships/worksheet" Target="worksheets/sheet62.xml"/><Relationship Id="rId83" Type="http://schemas.openxmlformats.org/officeDocument/2006/relationships/worksheet" Target="worksheets/sheet83.xml"/><Relationship Id="rId179" Type="http://schemas.openxmlformats.org/officeDocument/2006/relationships/worksheet" Target="worksheets/sheet179.xml"/><Relationship Id="rId365" Type="http://schemas.openxmlformats.org/officeDocument/2006/relationships/worksheet" Target="worksheets/sheet365.xml"/><Relationship Id="rId190" Type="http://schemas.openxmlformats.org/officeDocument/2006/relationships/worksheet" Target="worksheets/sheet190.xml"/><Relationship Id="rId204" Type="http://schemas.openxmlformats.org/officeDocument/2006/relationships/worksheet" Target="worksheets/sheet204.xml"/><Relationship Id="rId225" Type="http://schemas.openxmlformats.org/officeDocument/2006/relationships/worksheet" Target="worksheets/sheet225.xml"/><Relationship Id="rId246" Type="http://schemas.openxmlformats.org/officeDocument/2006/relationships/worksheet" Target="worksheets/sheet246.xml"/><Relationship Id="rId267" Type="http://schemas.openxmlformats.org/officeDocument/2006/relationships/worksheet" Target="worksheets/sheet267.xml"/><Relationship Id="rId288" Type="http://schemas.openxmlformats.org/officeDocument/2006/relationships/worksheet" Target="worksheets/sheet288.xml"/><Relationship Id="rId106" Type="http://schemas.openxmlformats.org/officeDocument/2006/relationships/worksheet" Target="worksheets/sheet106.xml"/><Relationship Id="rId127" Type="http://schemas.openxmlformats.org/officeDocument/2006/relationships/worksheet" Target="worksheets/sheet127.xml"/><Relationship Id="rId313" Type="http://schemas.openxmlformats.org/officeDocument/2006/relationships/worksheet" Target="worksheets/sheet313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52" Type="http://schemas.openxmlformats.org/officeDocument/2006/relationships/worksheet" Target="worksheets/sheet52.xml"/><Relationship Id="rId73" Type="http://schemas.openxmlformats.org/officeDocument/2006/relationships/worksheet" Target="worksheets/sheet73.xml"/><Relationship Id="rId94" Type="http://schemas.openxmlformats.org/officeDocument/2006/relationships/worksheet" Target="worksheets/sheet94.xml"/><Relationship Id="rId148" Type="http://schemas.openxmlformats.org/officeDocument/2006/relationships/worksheet" Target="worksheets/sheet148.xml"/><Relationship Id="rId169" Type="http://schemas.openxmlformats.org/officeDocument/2006/relationships/worksheet" Target="worksheets/sheet169.xml"/><Relationship Id="rId334" Type="http://schemas.openxmlformats.org/officeDocument/2006/relationships/worksheet" Target="worksheets/sheet334.xml"/><Relationship Id="rId355" Type="http://schemas.openxmlformats.org/officeDocument/2006/relationships/worksheet" Target="worksheets/sheet355.xml"/><Relationship Id="rId4" Type="http://schemas.openxmlformats.org/officeDocument/2006/relationships/worksheet" Target="worksheets/sheet4.xml"/><Relationship Id="rId180" Type="http://schemas.openxmlformats.org/officeDocument/2006/relationships/worksheet" Target="worksheets/sheet180.xml"/><Relationship Id="rId215" Type="http://schemas.openxmlformats.org/officeDocument/2006/relationships/worksheet" Target="worksheets/sheet215.xml"/><Relationship Id="rId236" Type="http://schemas.openxmlformats.org/officeDocument/2006/relationships/worksheet" Target="worksheets/sheet236.xml"/><Relationship Id="rId257" Type="http://schemas.openxmlformats.org/officeDocument/2006/relationships/worksheet" Target="worksheets/sheet257.xml"/><Relationship Id="rId278" Type="http://schemas.openxmlformats.org/officeDocument/2006/relationships/worksheet" Target="worksheets/sheet278.xml"/><Relationship Id="rId303" Type="http://schemas.openxmlformats.org/officeDocument/2006/relationships/worksheet" Target="worksheets/sheet303.xml"/><Relationship Id="rId42" Type="http://schemas.openxmlformats.org/officeDocument/2006/relationships/worksheet" Target="worksheets/sheet42.xml"/><Relationship Id="rId84" Type="http://schemas.openxmlformats.org/officeDocument/2006/relationships/worksheet" Target="worksheets/sheet84.xml"/><Relationship Id="rId138" Type="http://schemas.openxmlformats.org/officeDocument/2006/relationships/worksheet" Target="worksheets/sheet138.xml"/><Relationship Id="rId345" Type="http://schemas.openxmlformats.org/officeDocument/2006/relationships/worksheet" Target="worksheets/sheet345.xml"/><Relationship Id="rId191" Type="http://schemas.openxmlformats.org/officeDocument/2006/relationships/worksheet" Target="worksheets/sheet191.xml"/><Relationship Id="rId205" Type="http://schemas.openxmlformats.org/officeDocument/2006/relationships/worksheet" Target="worksheets/sheet205.xml"/><Relationship Id="rId247" Type="http://schemas.openxmlformats.org/officeDocument/2006/relationships/worksheet" Target="worksheets/sheet247.xml"/><Relationship Id="rId107" Type="http://schemas.openxmlformats.org/officeDocument/2006/relationships/worksheet" Target="worksheets/sheet107.xml"/><Relationship Id="rId289" Type="http://schemas.openxmlformats.org/officeDocument/2006/relationships/worksheet" Target="worksheets/sheet289.xml"/><Relationship Id="rId11" Type="http://schemas.openxmlformats.org/officeDocument/2006/relationships/worksheet" Target="worksheets/sheet11.xml"/><Relationship Id="rId53" Type="http://schemas.openxmlformats.org/officeDocument/2006/relationships/worksheet" Target="worksheets/sheet53.xml"/><Relationship Id="rId149" Type="http://schemas.openxmlformats.org/officeDocument/2006/relationships/worksheet" Target="worksheets/sheet149.xml"/><Relationship Id="rId314" Type="http://schemas.openxmlformats.org/officeDocument/2006/relationships/worksheet" Target="worksheets/sheet314.xml"/><Relationship Id="rId356" Type="http://schemas.openxmlformats.org/officeDocument/2006/relationships/worksheet" Target="worksheets/sheet356.xml"/><Relationship Id="rId95" Type="http://schemas.openxmlformats.org/officeDocument/2006/relationships/worksheet" Target="worksheets/sheet95.xml"/><Relationship Id="rId160" Type="http://schemas.openxmlformats.org/officeDocument/2006/relationships/worksheet" Target="worksheets/sheet160.xml"/><Relationship Id="rId216" Type="http://schemas.openxmlformats.org/officeDocument/2006/relationships/worksheet" Target="worksheets/sheet216.xml"/><Relationship Id="rId258" Type="http://schemas.openxmlformats.org/officeDocument/2006/relationships/worksheet" Target="worksheets/sheet258.xml"/><Relationship Id="rId22" Type="http://schemas.openxmlformats.org/officeDocument/2006/relationships/worksheet" Target="worksheets/sheet22.xml"/><Relationship Id="rId64" Type="http://schemas.openxmlformats.org/officeDocument/2006/relationships/worksheet" Target="worksheets/sheet64.xml"/><Relationship Id="rId118" Type="http://schemas.openxmlformats.org/officeDocument/2006/relationships/worksheet" Target="worksheets/sheet118.xml"/><Relationship Id="rId325" Type="http://schemas.openxmlformats.org/officeDocument/2006/relationships/worksheet" Target="worksheets/sheet325.xml"/><Relationship Id="rId367" Type="http://schemas.openxmlformats.org/officeDocument/2006/relationships/styles" Target="styles.xml"/><Relationship Id="rId171" Type="http://schemas.openxmlformats.org/officeDocument/2006/relationships/worksheet" Target="worksheets/sheet171.xml"/><Relationship Id="rId227" Type="http://schemas.openxmlformats.org/officeDocument/2006/relationships/worksheet" Target="worksheets/sheet227.xml"/><Relationship Id="rId269" Type="http://schemas.openxmlformats.org/officeDocument/2006/relationships/worksheet" Target="worksheets/sheet269.xml"/><Relationship Id="rId33" Type="http://schemas.openxmlformats.org/officeDocument/2006/relationships/worksheet" Target="worksheets/sheet33.xml"/><Relationship Id="rId129" Type="http://schemas.openxmlformats.org/officeDocument/2006/relationships/worksheet" Target="worksheets/sheet129.xml"/><Relationship Id="rId280" Type="http://schemas.openxmlformats.org/officeDocument/2006/relationships/worksheet" Target="worksheets/sheet280.xml"/><Relationship Id="rId336" Type="http://schemas.openxmlformats.org/officeDocument/2006/relationships/worksheet" Target="worksheets/sheet336.xml"/><Relationship Id="rId75" Type="http://schemas.openxmlformats.org/officeDocument/2006/relationships/worksheet" Target="worksheets/sheet75.xml"/><Relationship Id="rId140" Type="http://schemas.openxmlformats.org/officeDocument/2006/relationships/worksheet" Target="worksheets/sheet140.xml"/><Relationship Id="rId182" Type="http://schemas.openxmlformats.org/officeDocument/2006/relationships/worksheet" Target="worksheets/sheet182.xml"/><Relationship Id="rId6" Type="http://schemas.openxmlformats.org/officeDocument/2006/relationships/worksheet" Target="worksheets/sheet6.xml"/><Relationship Id="rId238" Type="http://schemas.openxmlformats.org/officeDocument/2006/relationships/worksheet" Target="worksheets/sheet238.xml"/><Relationship Id="rId291" Type="http://schemas.openxmlformats.org/officeDocument/2006/relationships/worksheet" Target="worksheets/sheet291.xml"/><Relationship Id="rId305" Type="http://schemas.openxmlformats.org/officeDocument/2006/relationships/worksheet" Target="worksheets/sheet305.xml"/><Relationship Id="rId347" Type="http://schemas.openxmlformats.org/officeDocument/2006/relationships/worksheet" Target="worksheets/sheet347.xml"/><Relationship Id="rId44" Type="http://schemas.openxmlformats.org/officeDocument/2006/relationships/worksheet" Target="worksheets/sheet44.xml"/><Relationship Id="rId86" Type="http://schemas.openxmlformats.org/officeDocument/2006/relationships/worksheet" Target="worksheets/sheet86.xml"/><Relationship Id="rId151" Type="http://schemas.openxmlformats.org/officeDocument/2006/relationships/worksheet" Target="worksheets/sheet151.xml"/><Relationship Id="rId193" Type="http://schemas.openxmlformats.org/officeDocument/2006/relationships/worksheet" Target="worksheets/sheet193.xml"/><Relationship Id="rId207" Type="http://schemas.openxmlformats.org/officeDocument/2006/relationships/worksheet" Target="worksheets/sheet207.xml"/><Relationship Id="rId249" Type="http://schemas.openxmlformats.org/officeDocument/2006/relationships/worksheet" Target="worksheets/sheet249.xml"/><Relationship Id="rId13" Type="http://schemas.openxmlformats.org/officeDocument/2006/relationships/worksheet" Target="worksheets/sheet13.xml"/><Relationship Id="rId109" Type="http://schemas.openxmlformats.org/officeDocument/2006/relationships/worksheet" Target="worksheets/sheet109.xml"/><Relationship Id="rId260" Type="http://schemas.openxmlformats.org/officeDocument/2006/relationships/worksheet" Target="worksheets/sheet260.xml"/><Relationship Id="rId316" Type="http://schemas.openxmlformats.org/officeDocument/2006/relationships/worksheet" Target="worksheets/sheet316.xml"/><Relationship Id="rId55" Type="http://schemas.openxmlformats.org/officeDocument/2006/relationships/worksheet" Target="worksheets/sheet55.xml"/><Relationship Id="rId97" Type="http://schemas.openxmlformats.org/officeDocument/2006/relationships/worksheet" Target="worksheets/sheet97.xml"/><Relationship Id="rId120" Type="http://schemas.openxmlformats.org/officeDocument/2006/relationships/worksheet" Target="worksheets/sheet120.xml"/><Relationship Id="rId358" Type="http://schemas.openxmlformats.org/officeDocument/2006/relationships/worksheet" Target="worksheets/sheet358.xml"/><Relationship Id="rId162" Type="http://schemas.openxmlformats.org/officeDocument/2006/relationships/worksheet" Target="worksheets/sheet162.xml"/><Relationship Id="rId218" Type="http://schemas.openxmlformats.org/officeDocument/2006/relationships/worksheet" Target="worksheets/sheet218.xml"/><Relationship Id="rId271" Type="http://schemas.openxmlformats.org/officeDocument/2006/relationships/worksheet" Target="worksheets/sheet271.xml"/><Relationship Id="rId24" Type="http://schemas.openxmlformats.org/officeDocument/2006/relationships/worksheet" Target="worksheets/sheet24.xml"/><Relationship Id="rId66" Type="http://schemas.openxmlformats.org/officeDocument/2006/relationships/worksheet" Target="worksheets/sheet66.xml"/><Relationship Id="rId131" Type="http://schemas.openxmlformats.org/officeDocument/2006/relationships/worksheet" Target="worksheets/sheet131.xml"/><Relationship Id="rId327" Type="http://schemas.openxmlformats.org/officeDocument/2006/relationships/worksheet" Target="worksheets/sheet327.xml"/><Relationship Id="rId369" Type="http://schemas.openxmlformats.org/officeDocument/2006/relationships/calcChain" Target="calcChain.xml"/><Relationship Id="rId173" Type="http://schemas.openxmlformats.org/officeDocument/2006/relationships/worksheet" Target="worksheets/sheet173.xml"/><Relationship Id="rId229" Type="http://schemas.openxmlformats.org/officeDocument/2006/relationships/worksheet" Target="worksheets/sheet229.xml"/><Relationship Id="rId240" Type="http://schemas.openxmlformats.org/officeDocument/2006/relationships/worksheet" Target="worksheets/sheet240.xml"/><Relationship Id="rId35" Type="http://schemas.openxmlformats.org/officeDocument/2006/relationships/worksheet" Target="worksheets/sheet35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282" Type="http://schemas.openxmlformats.org/officeDocument/2006/relationships/worksheet" Target="worksheets/sheet282.xml"/><Relationship Id="rId338" Type="http://schemas.openxmlformats.org/officeDocument/2006/relationships/worksheet" Target="worksheets/sheet338.xml"/><Relationship Id="rId8" Type="http://schemas.openxmlformats.org/officeDocument/2006/relationships/worksheet" Target="worksheets/sheet8.xml"/><Relationship Id="rId142" Type="http://schemas.openxmlformats.org/officeDocument/2006/relationships/worksheet" Target="worksheets/sheet142.xml"/><Relationship Id="rId184" Type="http://schemas.openxmlformats.org/officeDocument/2006/relationships/worksheet" Target="worksheets/sheet184.xml"/><Relationship Id="rId251" Type="http://schemas.openxmlformats.org/officeDocument/2006/relationships/worksheet" Target="worksheets/sheet251.xml"/><Relationship Id="rId46" Type="http://schemas.openxmlformats.org/officeDocument/2006/relationships/worksheet" Target="worksheets/sheet46.xml"/><Relationship Id="rId293" Type="http://schemas.openxmlformats.org/officeDocument/2006/relationships/worksheet" Target="worksheets/sheet293.xml"/><Relationship Id="rId307" Type="http://schemas.openxmlformats.org/officeDocument/2006/relationships/worksheet" Target="worksheets/sheet307.xml"/><Relationship Id="rId349" Type="http://schemas.openxmlformats.org/officeDocument/2006/relationships/worksheet" Target="worksheets/sheet349.xml"/><Relationship Id="rId88" Type="http://schemas.openxmlformats.org/officeDocument/2006/relationships/worksheet" Target="worksheets/sheet88.xml"/><Relationship Id="rId111" Type="http://schemas.openxmlformats.org/officeDocument/2006/relationships/worksheet" Target="worksheets/sheet111.xml"/><Relationship Id="rId153" Type="http://schemas.openxmlformats.org/officeDocument/2006/relationships/worksheet" Target="worksheets/sheet153.xml"/><Relationship Id="rId195" Type="http://schemas.openxmlformats.org/officeDocument/2006/relationships/worksheet" Target="worksheets/sheet195.xml"/><Relationship Id="rId209" Type="http://schemas.openxmlformats.org/officeDocument/2006/relationships/worksheet" Target="worksheets/sheet209.xml"/><Relationship Id="rId360" Type="http://schemas.openxmlformats.org/officeDocument/2006/relationships/worksheet" Target="worksheets/sheet360.xml"/><Relationship Id="rId220" Type="http://schemas.openxmlformats.org/officeDocument/2006/relationships/worksheet" Target="worksheets/sheet220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5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3.png"/></Relationships>
</file>

<file path=xl/drawings/_rels/drawing76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7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79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image" Target="../media/image3.png"/></Relationships>
</file>

<file path=xl/drawings/_rels/drawing8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8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png"/><Relationship Id="rId1" Type="http://schemas.openxmlformats.org/officeDocument/2006/relationships/image" Target="../media/image3.png"/></Relationships>
</file>

<file path=xl/drawings/_rels/drawing83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image" Target="../media/image3.png"/></Relationships>
</file>

<file path=xl/drawings/_rels/drawing8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image" Target="../media/image3.png"/></Relationships>
</file>

<file path=xl/drawings/_rels/drawing8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image" Target="../media/image3.png"/></Relationships>
</file>

<file path=xl/drawings/_rels/drawing8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8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3.png"/></Relationships>
</file>

<file path=xl/drawings/_rels/drawing8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3.png"/></Relationships>
</file>

<file path=xl/drawings/_rels/drawing9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3.png"/></Relationships>
</file>

<file path=xl/drawings/_rels/drawing9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9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.png"/><Relationship Id="rId1" Type="http://schemas.openxmlformats.org/officeDocument/2006/relationships/image" Target="../media/image3.png"/></Relationships>
</file>

<file path=xl/drawings/_rels/drawing9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3.png"/></Relationships>
</file>

<file path=xl/drawings/_rels/drawing9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9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9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9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9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9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8.png"/><Relationship Id="rId1" Type="http://schemas.openxmlformats.org/officeDocument/2006/relationships/image" Target="../media/image3.png"/></Relationships>
</file>

<file path=xl/drawings/_rels/drawing10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10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10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10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10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0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9.png"/></Relationships>
</file>

<file path=xl/drawings/_rels/drawing1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.png"/><Relationship Id="rId2" Type="http://schemas.openxmlformats.org/officeDocument/2006/relationships/image" Target="../media/image3.png"/><Relationship Id="rId1" Type="http://schemas.openxmlformats.org/officeDocument/2006/relationships/image" Target="../media/image30.png"/><Relationship Id="rId4" Type="http://schemas.openxmlformats.org/officeDocument/2006/relationships/image" Target="../media/image32.png"/></Relationships>
</file>

<file path=xl/drawings/_rels/drawing109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3.png"/></Relationships>
</file>

<file path=xl/drawings/_rels/drawing1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4.png"/></Relationships>
</file>

<file path=xl/drawings/_rels/drawing1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5.png"/></Relationships>
</file>

<file path=xl/drawings/_rels/drawing1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40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8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48.png"/><Relationship Id="rId4" Type="http://schemas.openxmlformats.org/officeDocument/2006/relationships/image" Target="../media/image32.png"/></Relationships>
</file>

<file path=xl/drawings/_rels/drawing18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50.png"/><Relationship Id="rId4" Type="http://schemas.openxmlformats.org/officeDocument/2006/relationships/image" Target="../media/image32.png"/></Relationships>
</file>

<file path=xl/drawings/_rels/drawing18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1.png"/><Relationship Id="rId4" Type="http://schemas.openxmlformats.org/officeDocument/2006/relationships/image" Target="../media/image32.png"/></Relationships>
</file>

<file path=xl/drawings/_rels/drawing19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97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19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9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20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57.png"/><Relationship Id="rId4" Type="http://schemas.openxmlformats.org/officeDocument/2006/relationships/image" Target="../media/image32.png"/></Relationships>
</file>

<file path=xl/drawings/_rels/drawing20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0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9.png"/><Relationship Id="rId2" Type="http://schemas.openxmlformats.org/officeDocument/2006/relationships/image" Target="../media/image3.png"/><Relationship Id="rId1" Type="http://schemas.openxmlformats.org/officeDocument/2006/relationships/image" Target="../media/image58.png"/><Relationship Id="rId4" Type="http://schemas.openxmlformats.org/officeDocument/2006/relationships/image" Target="../media/image32.png"/></Relationships>
</file>

<file path=xl/drawings/_rels/drawing20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0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1.png"/><Relationship Id="rId1" Type="http://schemas.openxmlformats.org/officeDocument/2006/relationships/image" Target="../media/image60.png"/><Relationship Id="rId4" Type="http://schemas.openxmlformats.org/officeDocument/2006/relationships/image" Target="../media/image32.png"/></Relationships>
</file>

<file path=xl/drawings/_rels/drawing20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4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9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0.png"/><Relationship Id="rId4" Type="http://schemas.openxmlformats.org/officeDocument/2006/relationships/image" Target="../media/image32.png"/></Relationships>
</file>

<file path=xl/drawings/_rels/drawing2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71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76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87.png"/><Relationship Id="rId2" Type="http://schemas.openxmlformats.org/officeDocument/2006/relationships/image" Target="../media/image86.png"/><Relationship Id="rId1" Type="http://schemas.openxmlformats.org/officeDocument/2006/relationships/image" Target="../media/image85.png"/><Relationship Id="rId4" Type="http://schemas.openxmlformats.org/officeDocument/2006/relationships/image" Target="../media/image32.png"/></Relationships>
</file>

<file path=xl/drawings/_rels/drawing2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88.png"/><Relationship Id="rId4" Type="http://schemas.openxmlformats.org/officeDocument/2006/relationships/image" Target="../media/image32.png"/></Relationships>
</file>

<file path=xl/drawings/_rels/drawing2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0.png"/><Relationship Id="rId2" Type="http://schemas.openxmlformats.org/officeDocument/2006/relationships/image" Target="../media/image3.png"/><Relationship Id="rId1" Type="http://schemas.openxmlformats.org/officeDocument/2006/relationships/image" Target="../media/image89.png"/><Relationship Id="rId4" Type="http://schemas.openxmlformats.org/officeDocument/2006/relationships/image" Target="../media/image32.png"/></Relationships>
</file>

<file path=xl/drawings/_rels/drawing2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4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6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8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8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8.png"/><Relationship Id="rId4" Type="http://schemas.openxmlformats.org/officeDocument/2006/relationships/image" Target="../media/image95.png"/></Relationships>
</file>

<file path=xl/drawings/_rels/drawing28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84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4.png"/></Relationships>
</file>

<file path=xl/drawings/_rels/drawing28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28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8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8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8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29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9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0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111.png"/></Relationships>
</file>

<file path=xl/drawings/_rels/drawing29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293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9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9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9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29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9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0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111.png"/></Relationships>
</file>

<file path=xl/drawings/_rels/drawing29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30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0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30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0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0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0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1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97.png"/></Relationships>
</file>

<file path=xl/drawings/_rels/drawing30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0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30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1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97.png"/></Relationships>
</file>

<file path=xl/drawings/_rels/drawing3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693042" name="1 Imagen">
          <a:extLst>
            <a:ext uri="{FF2B5EF4-FFF2-40B4-BE49-F238E27FC236}">
              <a16:creationId xmlns:a16="http://schemas.microsoft.com/office/drawing/2014/main" id="{F1226C48-A2CF-87E2-E71F-84DD4DE9F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5490" name="1 Imagen">
          <a:extLst>
            <a:ext uri="{FF2B5EF4-FFF2-40B4-BE49-F238E27FC236}">
              <a16:creationId xmlns:a16="http://schemas.microsoft.com/office/drawing/2014/main" id="{94537B68-4FF2-CFF2-2DF1-8A37CD06F5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6514" name="1 Imagen">
          <a:extLst>
            <a:ext uri="{FF2B5EF4-FFF2-40B4-BE49-F238E27FC236}">
              <a16:creationId xmlns:a16="http://schemas.microsoft.com/office/drawing/2014/main" id="{7E9F7805-1B47-19CC-ECF7-161B8734D7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719333" name="1 Imagen">
          <a:extLst>
            <a:ext uri="{FF2B5EF4-FFF2-40B4-BE49-F238E27FC236}">
              <a16:creationId xmlns:a16="http://schemas.microsoft.com/office/drawing/2014/main" id="{EC923C29-F850-DF00-6DF4-196E483FB2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7538" name="1 Imagen">
          <a:extLst>
            <a:ext uri="{FF2B5EF4-FFF2-40B4-BE49-F238E27FC236}">
              <a16:creationId xmlns:a16="http://schemas.microsoft.com/office/drawing/2014/main" id="{DB2981D3-DFB2-4C29-CF43-7098CD69A5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8562" name="1 Imagen">
          <a:extLst>
            <a:ext uri="{FF2B5EF4-FFF2-40B4-BE49-F238E27FC236}">
              <a16:creationId xmlns:a16="http://schemas.microsoft.com/office/drawing/2014/main" id="{3C72A2CC-CD69-4A1D-E3AF-E344AA2CC9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89586" name="1 Imagen">
          <a:extLst>
            <a:ext uri="{FF2B5EF4-FFF2-40B4-BE49-F238E27FC236}">
              <a16:creationId xmlns:a16="http://schemas.microsoft.com/office/drawing/2014/main" id="{2E4BBDBF-5501-FA63-4605-704C8994E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0610" name="1 Imagen">
          <a:extLst>
            <a:ext uri="{FF2B5EF4-FFF2-40B4-BE49-F238E27FC236}">
              <a16:creationId xmlns:a16="http://schemas.microsoft.com/office/drawing/2014/main" id="{11EB9AF6-F168-588A-4154-8057C479D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1634" name="1 Imagen">
          <a:extLst>
            <a:ext uri="{FF2B5EF4-FFF2-40B4-BE49-F238E27FC236}">
              <a16:creationId xmlns:a16="http://schemas.microsoft.com/office/drawing/2014/main" id="{49CA066F-F205-D5EF-5073-92647CCC90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92658" name="1 Imagen">
          <a:extLst>
            <a:ext uri="{FF2B5EF4-FFF2-40B4-BE49-F238E27FC236}">
              <a16:creationId xmlns:a16="http://schemas.microsoft.com/office/drawing/2014/main" id="{D7B568FE-D51D-E72C-DE3C-47AE26304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3682" name="1 Imagen">
          <a:extLst>
            <a:ext uri="{FF2B5EF4-FFF2-40B4-BE49-F238E27FC236}">
              <a16:creationId xmlns:a16="http://schemas.microsoft.com/office/drawing/2014/main" id="{FC1E74CC-CB8D-143A-F05B-5234A65C41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4706" name="1 Imagen">
          <a:extLst>
            <a:ext uri="{FF2B5EF4-FFF2-40B4-BE49-F238E27FC236}">
              <a16:creationId xmlns:a16="http://schemas.microsoft.com/office/drawing/2014/main" id="{0FE0D8F1-CD74-9095-B4B1-82443B937C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8</xdr:col>
      <xdr:colOff>381000</xdr:colOff>
      <xdr:row>4</xdr:row>
      <xdr:rowOff>66675</xdr:rowOff>
    </xdr:to>
    <xdr:pic>
      <xdr:nvPicPr>
        <xdr:cNvPr id="395730" name="1 Imagen">
          <a:extLst>
            <a:ext uri="{FF2B5EF4-FFF2-40B4-BE49-F238E27FC236}">
              <a16:creationId xmlns:a16="http://schemas.microsoft.com/office/drawing/2014/main" id="{69370097-2D6A-88AF-EE70-CDCFD0D87A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8</xdr:col>
      <xdr:colOff>514350</xdr:colOff>
      <xdr:row>5</xdr:row>
      <xdr:rowOff>161925</xdr:rowOff>
    </xdr:to>
    <xdr:pic>
      <xdr:nvPicPr>
        <xdr:cNvPr id="396754" name="1 Imagen">
          <a:extLst>
            <a:ext uri="{FF2B5EF4-FFF2-40B4-BE49-F238E27FC236}">
              <a16:creationId xmlns:a16="http://schemas.microsoft.com/office/drawing/2014/main" id="{316F09EF-F34B-BA5F-8BB2-ECE037CDCE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7778" name="1 Imagen">
          <a:extLst>
            <a:ext uri="{FF2B5EF4-FFF2-40B4-BE49-F238E27FC236}">
              <a16:creationId xmlns:a16="http://schemas.microsoft.com/office/drawing/2014/main" id="{37FB3F7F-F8A5-AFB9-9FBF-281056AC8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398802" name="1 Imagen">
          <a:extLst>
            <a:ext uri="{FF2B5EF4-FFF2-40B4-BE49-F238E27FC236}">
              <a16:creationId xmlns:a16="http://schemas.microsoft.com/office/drawing/2014/main" id="{D76A3D9C-4752-1B40-CA5C-2DE5F16122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399826" name="1 Imagen">
          <a:extLst>
            <a:ext uri="{FF2B5EF4-FFF2-40B4-BE49-F238E27FC236}">
              <a16:creationId xmlns:a16="http://schemas.microsoft.com/office/drawing/2014/main" id="{5766AA8C-424E-EA15-9DB6-2103A773B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0850" name="1 Imagen">
          <a:extLst>
            <a:ext uri="{FF2B5EF4-FFF2-40B4-BE49-F238E27FC236}">
              <a16:creationId xmlns:a16="http://schemas.microsoft.com/office/drawing/2014/main" id="{45E57759-047A-BE49-8FE6-3838ED1A33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1874" name="1 Imagen">
          <a:extLst>
            <a:ext uri="{FF2B5EF4-FFF2-40B4-BE49-F238E27FC236}">
              <a16:creationId xmlns:a16="http://schemas.microsoft.com/office/drawing/2014/main" id="{2F7663C9-1338-733C-A1C1-4F69616F8E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2898" name="1 Imagen">
          <a:extLst>
            <a:ext uri="{FF2B5EF4-FFF2-40B4-BE49-F238E27FC236}">
              <a16:creationId xmlns:a16="http://schemas.microsoft.com/office/drawing/2014/main" id="{4AB5EAD1-C714-7D1A-CCBD-6A3A89875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3922" name="1 Imagen">
          <a:extLst>
            <a:ext uri="{FF2B5EF4-FFF2-40B4-BE49-F238E27FC236}">
              <a16:creationId xmlns:a16="http://schemas.microsoft.com/office/drawing/2014/main" id="{59A63B26-3D36-92C2-4F77-BEA1016A02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04946" name="1 Imagen">
          <a:extLst>
            <a:ext uri="{FF2B5EF4-FFF2-40B4-BE49-F238E27FC236}">
              <a16:creationId xmlns:a16="http://schemas.microsoft.com/office/drawing/2014/main" id="{B89854F8-C0A2-D3DD-6A8D-C90A9C406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5970" name="1 Imagen">
          <a:extLst>
            <a:ext uri="{FF2B5EF4-FFF2-40B4-BE49-F238E27FC236}">
              <a16:creationId xmlns:a16="http://schemas.microsoft.com/office/drawing/2014/main" id="{1169BE47-410A-EE61-EAFC-C43E3C31CB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6994" name="1 Imagen">
          <a:extLst>
            <a:ext uri="{FF2B5EF4-FFF2-40B4-BE49-F238E27FC236}">
              <a16:creationId xmlns:a16="http://schemas.microsoft.com/office/drawing/2014/main" id="{FB952B0A-379C-8DC3-94A7-956F0FD10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8018" name="1 Imagen">
          <a:extLst>
            <a:ext uri="{FF2B5EF4-FFF2-40B4-BE49-F238E27FC236}">
              <a16:creationId xmlns:a16="http://schemas.microsoft.com/office/drawing/2014/main" id="{2EB891FE-AB73-924A-3A17-09980D36C7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9042" name="1 Imagen">
          <a:extLst>
            <a:ext uri="{FF2B5EF4-FFF2-40B4-BE49-F238E27FC236}">
              <a16:creationId xmlns:a16="http://schemas.microsoft.com/office/drawing/2014/main" id="{3C9E2A57-07B2-8163-BC27-CD9899A139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0066" name="1 Imagen">
          <a:extLst>
            <a:ext uri="{FF2B5EF4-FFF2-40B4-BE49-F238E27FC236}">
              <a16:creationId xmlns:a16="http://schemas.microsoft.com/office/drawing/2014/main" id="{F17785E9-D5FF-5464-A2B2-3F850CBE7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1090" name="1 Imagen">
          <a:extLst>
            <a:ext uri="{FF2B5EF4-FFF2-40B4-BE49-F238E27FC236}">
              <a16:creationId xmlns:a16="http://schemas.microsoft.com/office/drawing/2014/main" id="{562F68E2-C723-2875-B17C-36816DCD3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2114" name="1 Imagen">
          <a:extLst>
            <a:ext uri="{FF2B5EF4-FFF2-40B4-BE49-F238E27FC236}">
              <a16:creationId xmlns:a16="http://schemas.microsoft.com/office/drawing/2014/main" id="{05CD7598-5CD3-47BC-CD31-0B4EB9146D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3138" name="1 Imagen">
          <a:extLst>
            <a:ext uri="{FF2B5EF4-FFF2-40B4-BE49-F238E27FC236}">
              <a16:creationId xmlns:a16="http://schemas.microsoft.com/office/drawing/2014/main" id="{F7B267E5-4113-7D5F-6508-7EA8CE3D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4162" name="1 Imagen">
          <a:extLst>
            <a:ext uri="{FF2B5EF4-FFF2-40B4-BE49-F238E27FC236}">
              <a16:creationId xmlns:a16="http://schemas.microsoft.com/office/drawing/2014/main" id="{4B7BA9FD-5191-25E6-FE61-E528CA4283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5186" name="1 Imagen">
          <a:extLst>
            <a:ext uri="{FF2B5EF4-FFF2-40B4-BE49-F238E27FC236}">
              <a16:creationId xmlns:a16="http://schemas.microsoft.com/office/drawing/2014/main" id="{1467FF95-3D2A-D73C-9251-91E4C869E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6210" name="1 Imagen">
          <a:extLst>
            <a:ext uri="{FF2B5EF4-FFF2-40B4-BE49-F238E27FC236}">
              <a16:creationId xmlns:a16="http://schemas.microsoft.com/office/drawing/2014/main" id="{C570CEF3-8987-7B1E-E6B4-ED56AA1CDA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7234" name="1 Imagen">
          <a:extLst>
            <a:ext uri="{FF2B5EF4-FFF2-40B4-BE49-F238E27FC236}">
              <a16:creationId xmlns:a16="http://schemas.microsoft.com/office/drawing/2014/main" id="{85C75CCF-00E4-34C5-A759-83B30015EA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8258" name="1 Imagen">
          <a:extLst>
            <a:ext uri="{FF2B5EF4-FFF2-40B4-BE49-F238E27FC236}">
              <a16:creationId xmlns:a16="http://schemas.microsoft.com/office/drawing/2014/main" id="{0ED2BA76-5739-457D-7F85-70360A2F54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9282" name="1 Imagen">
          <a:extLst>
            <a:ext uri="{FF2B5EF4-FFF2-40B4-BE49-F238E27FC236}">
              <a16:creationId xmlns:a16="http://schemas.microsoft.com/office/drawing/2014/main" id="{660EE8BC-D9A7-906C-86FA-7E3EB79890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0306" name="1 Imagen">
          <a:extLst>
            <a:ext uri="{FF2B5EF4-FFF2-40B4-BE49-F238E27FC236}">
              <a16:creationId xmlns:a16="http://schemas.microsoft.com/office/drawing/2014/main" id="{E6F5A712-A42A-472F-8315-009B02FCF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1330" name="1 Imagen">
          <a:extLst>
            <a:ext uri="{FF2B5EF4-FFF2-40B4-BE49-F238E27FC236}">
              <a16:creationId xmlns:a16="http://schemas.microsoft.com/office/drawing/2014/main" id="{62892121-83C8-EF9E-8445-C8FB33CF5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2354" name="1 Imagen">
          <a:extLst>
            <a:ext uri="{FF2B5EF4-FFF2-40B4-BE49-F238E27FC236}">
              <a16:creationId xmlns:a16="http://schemas.microsoft.com/office/drawing/2014/main" id="{BBFD89A1-600E-9433-418B-1EF6E14DE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3378" name="1 Imagen">
          <a:extLst>
            <a:ext uri="{FF2B5EF4-FFF2-40B4-BE49-F238E27FC236}">
              <a16:creationId xmlns:a16="http://schemas.microsoft.com/office/drawing/2014/main" id="{570E8DA2-5263-EFD9-5AA0-43B63B554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4402" name="1 Imagen">
          <a:extLst>
            <a:ext uri="{FF2B5EF4-FFF2-40B4-BE49-F238E27FC236}">
              <a16:creationId xmlns:a16="http://schemas.microsoft.com/office/drawing/2014/main" id="{64AED8CA-B54A-20B4-D3FA-5EB278012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5426" name="1 Imagen">
          <a:extLst>
            <a:ext uri="{FF2B5EF4-FFF2-40B4-BE49-F238E27FC236}">
              <a16:creationId xmlns:a16="http://schemas.microsoft.com/office/drawing/2014/main" id="{6BCA551E-596E-2A62-823C-D34FFBE50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26450" name="1 Imagen">
          <a:extLst>
            <a:ext uri="{FF2B5EF4-FFF2-40B4-BE49-F238E27FC236}">
              <a16:creationId xmlns:a16="http://schemas.microsoft.com/office/drawing/2014/main" id="{D7AE2960-AF3D-A300-1B23-BDF6355CE6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27474" name="1 Imagen">
          <a:extLst>
            <a:ext uri="{FF2B5EF4-FFF2-40B4-BE49-F238E27FC236}">
              <a16:creationId xmlns:a16="http://schemas.microsoft.com/office/drawing/2014/main" id="{9E1ECF17-44AF-A9DE-23F5-7C1F3161F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8498" name="1 Imagen">
          <a:extLst>
            <a:ext uri="{FF2B5EF4-FFF2-40B4-BE49-F238E27FC236}">
              <a16:creationId xmlns:a16="http://schemas.microsoft.com/office/drawing/2014/main" id="{986423AD-4566-A576-E12A-E7C4FEFA22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9522" name="1 Imagen">
          <a:extLst>
            <a:ext uri="{FF2B5EF4-FFF2-40B4-BE49-F238E27FC236}">
              <a16:creationId xmlns:a16="http://schemas.microsoft.com/office/drawing/2014/main" id="{DBDD722A-AD13-474E-BC51-845B446011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0546" name="1 Imagen">
          <a:extLst>
            <a:ext uri="{FF2B5EF4-FFF2-40B4-BE49-F238E27FC236}">
              <a16:creationId xmlns:a16="http://schemas.microsoft.com/office/drawing/2014/main" id="{76122F5B-539F-E081-848D-6C52309C8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1570" name="1 Imagen">
          <a:extLst>
            <a:ext uri="{FF2B5EF4-FFF2-40B4-BE49-F238E27FC236}">
              <a16:creationId xmlns:a16="http://schemas.microsoft.com/office/drawing/2014/main" id="{5A57A875-3EF4-1456-AACC-ACC0E248DF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2594" name="1 Imagen">
          <a:extLst>
            <a:ext uri="{FF2B5EF4-FFF2-40B4-BE49-F238E27FC236}">
              <a16:creationId xmlns:a16="http://schemas.microsoft.com/office/drawing/2014/main" id="{595D4178-1A2F-B9C2-59F8-06698B970B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3618" name="1 Imagen">
          <a:extLst>
            <a:ext uri="{FF2B5EF4-FFF2-40B4-BE49-F238E27FC236}">
              <a16:creationId xmlns:a16="http://schemas.microsoft.com/office/drawing/2014/main" id="{1274035E-02A0-6784-84C9-D892AD388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4642" name="1 Imagen">
          <a:extLst>
            <a:ext uri="{FF2B5EF4-FFF2-40B4-BE49-F238E27FC236}">
              <a16:creationId xmlns:a16="http://schemas.microsoft.com/office/drawing/2014/main" id="{8D96A73D-2DCA-C673-2A5D-0507206CD9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5666" name="1 Imagen">
          <a:extLst>
            <a:ext uri="{FF2B5EF4-FFF2-40B4-BE49-F238E27FC236}">
              <a16:creationId xmlns:a16="http://schemas.microsoft.com/office/drawing/2014/main" id="{355069D2-2731-9970-98AD-F2F786EAA3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6690" name="1 Imagen">
          <a:extLst>
            <a:ext uri="{FF2B5EF4-FFF2-40B4-BE49-F238E27FC236}">
              <a16:creationId xmlns:a16="http://schemas.microsoft.com/office/drawing/2014/main" id="{0F70B1D1-9684-0DB4-1A72-A9BE69231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7714" name="1 Imagen">
          <a:extLst>
            <a:ext uri="{FF2B5EF4-FFF2-40B4-BE49-F238E27FC236}">
              <a16:creationId xmlns:a16="http://schemas.microsoft.com/office/drawing/2014/main" id="{4AA428B2-C5B0-FB64-1243-79A4034E5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8738" name="1 Imagen">
          <a:extLst>
            <a:ext uri="{FF2B5EF4-FFF2-40B4-BE49-F238E27FC236}">
              <a16:creationId xmlns:a16="http://schemas.microsoft.com/office/drawing/2014/main" id="{AF0B578F-AD41-4576-7AC1-809FF1EC6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9762" name="1 Imagen">
          <a:extLst>
            <a:ext uri="{FF2B5EF4-FFF2-40B4-BE49-F238E27FC236}">
              <a16:creationId xmlns:a16="http://schemas.microsoft.com/office/drawing/2014/main" id="{1768BBD2-C000-2898-EDB5-D7940B746F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0786" name="1 Imagen">
          <a:extLst>
            <a:ext uri="{FF2B5EF4-FFF2-40B4-BE49-F238E27FC236}">
              <a16:creationId xmlns:a16="http://schemas.microsoft.com/office/drawing/2014/main" id="{DCCD0D67-DD99-4562-E974-1ADF8D30B6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1810" name="1 Imagen">
          <a:extLst>
            <a:ext uri="{FF2B5EF4-FFF2-40B4-BE49-F238E27FC236}">
              <a16:creationId xmlns:a16="http://schemas.microsoft.com/office/drawing/2014/main" id="{FC8743B6-839A-A993-D10A-1B79487497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2834" name="1 Imagen">
          <a:extLst>
            <a:ext uri="{FF2B5EF4-FFF2-40B4-BE49-F238E27FC236}">
              <a16:creationId xmlns:a16="http://schemas.microsoft.com/office/drawing/2014/main" id="{12DE5C3E-F926-1A0C-382E-068837E54E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590550</xdr:colOff>
      <xdr:row>5</xdr:row>
      <xdr:rowOff>161925</xdr:rowOff>
    </xdr:to>
    <xdr:pic>
      <xdr:nvPicPr>
        <xdr:cNvPr id="443858" name="1 Imagen">
          <a:extLst>
            <a:ext uri="{FF2B5EF4-FFF2-40B4-BE49-F238E27FC236}">
              <a16:creationId xmlns:a16="http://schemas.microsoft.com/office/drawing/2014/main" id="{BA5F9BE2-1132-3D18-0C53-DF5B10DE15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22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4882" name="1 Imagen">
          <a:extLst>
            <a:ext uri="{FF2B5EF4-FFF2-40B4-BE49-F238E27FC236}">
              <a16:creationId xmlns:a16="http://schemas.microsoft.com/office/drawing/2014/main" id="{993A7E3F-DB5E-DF71-5A22-FB367CDB3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45906" name="1 Imagen">
          <a:extLst>
            <a:ext uri="{FF2B5EF4-FFF2-40B4-BE49-F238E27FC236}">
              <a16:creationId xmlns:a16="http://schemas.microsoft.com/office/drawing/2014/main" id="{1ED4F04E-8D7C-4494-AE9F-5210297C8E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0852" name="Imagen 2">
          <a:extLst>
            <a:ext uri="{FF2B5EF4-FFF2-40B4-BE49-F238E27FC236}">
              <a16:creationId xmlns:a16="http://schemas.microsoft.com/office/drawing/2014/main" id="{9DC42B2F-76FB-CDA7-DE36-5826D14DC3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0853" name="Picture 9">
          <a:extLst>
            <a:ext uri="{FF2B5EF4-FFF2-40B4-BE49-F238E27FC236}">
              <a16:creationId xmlns:a16="http://schemas.microsoft.com/office/drawing/2014/main" id="{11E931F9-2FF3-8E37-9877-A0FA26E9A3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0854" name="Picture 10">
          <a:extLst>
            <a:ext uri="{FF2B5EF4-FFF2-40B4-BE49-F238E27FC236}">
              <a16:creationId xmlns:a16="http://schemas.microsoft.com/office/drawing/2014/main" id="{FD00AAD5-471D-2BF5-383E-8560958B5F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1876" name="Imagen 2">
          <a:extLst>
            <a:ext uri="{FF2B5EF4-FFF2-40B4-BE49-F238E27FC236}">
              <a16:creationId xmlns:a16="http://schemas.microsoft.com/office/drawing/2014/main" id="{64D0DE3A-A569-2F4F-4A61-A99B05C5C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1877" name="Picture 9">
          <a:extLst>
            <a:ext uri="{FF2B5EF4-FFF2-40B4-BE49-F238E27FC236}">
              <a16:creationId xmlns:a16="http://schemas.microsoft.com/office/drawing/2014/main" id="{3000CD90-892C-0245-26C8-650ADBACE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1878" name="Picture 10">
          <a:extLst>
            <a:ext uri="{FF2B5EF4-FFF2-40B4-BE49-F238E27FC236}">
              <a16:creationId xmlns:a16="http://schemas.microsoft.com/office/drawing/2014/main" id="{D3217372-0197-27D2-E22F-9AE2895D74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2900" name="Imagen 2">
          <a:extLst>
            <a:ext uri="{FF2B5EF4-FFF2-40B4-BE49-F238E27FC236}">
              <a16:creationId xmlns:a16="http://schemas.microsoft.com/office/drawing/2014/main" id="{B8BE5BE9-7BE2-74D3-4B93-F7E45F8E3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2901" name="Picture 9">
          <a:extLst>
            <a:ext uri="{FF2B5EF4-FFF2-40B4-BE49-F238E27FC236}">
              <a16:creationId xmlns:a16="http://schemas.microsoft.com/office/drawing/2014/main" id="{9EA79AA5-F5E0-1775-BCA7-7C4D39EBA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2902" name="Picture 10">
          <a:extLst>
            <a:ext uri="{FF2B5EF4-FFF2-40B4-BE49-F238E27FC236}">
              <a16:creationId xmlns:a16="http://schemas.microsoft.com/office/drawing/2014/main" id="{95C03006-FDD6-178C-481C-F08AA85743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3924" name="Imagen 2">
          <a:extLst>
            <a:ext uri="{FF2B5EF4-FFF2-40B4-BE49-F238E27FC236}">
              <a16:creationId xmlns:a16="http://schemas.microsoft.com/office/drawing/2014/main" id="{5D3F34E4-B703-709A-D229-C2DF99ADA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3925" name="Picture 9">
          <a:extLst>
            <a:ext uri="{FF2B5EF4-FFF2-40B4-BE49-F238E27FC236}">
              <a16:creationId xmlns:a16="http://schemas.microsoft.com/office/drawing/2014/main" id="{140DBA69-E0A6-F3DD-487E-C56506512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3926" name="Picture 10">
          <a:extLst>
            <a:ext uri="{FF2B5EF4-FFF2-40B4-BE49-F238E27FC236}">
              <a16:creationId xmlns:a16="http://schemas.microsoft.com/office/drawing/2014/main" id="{1C519E91-A9E9-2730-54D6-A49C33DBA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4948" name="Imagen 2">
          <a:extLst>
            <a:ext uri="{FF2B5EF4-FFF2-40B4-BE49-F238E27FC236}">
              <a16:creationId xmlns:a16="http://schemas.microsoft.com/office/drawing/2014/main" id="{679F94E1-2430-1690-96D0-024C61654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4949" name="Picture 9">
          <a:extLst>
            <a:ext uri="{FF2B5EF4-FFF2-40B4-BE49-F238E27FC236}">
              <a16:creationId xmlns:a16="http://schemas.microsoft.com/office/drawing/2014/main" id="{74865EA2-BC77-3322-0F88-665659E0EA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4950" name="Picture 10">
          <a:extLst>
            <a:ext uri="{FF2B5EF4-FFF2-40B4-BE49-F238E27FC236}">
              <a16:creationId xmlns:a16="http://schemas.microsoft.com/office/drawing/2014/main" id="{8053D535-DB59-DB40-419A-18272A29B8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5972" name="Imagen 2">
          <a:extLst>
            <a:ext uri="{FF2B5EF4-FFF2-40B4-BE49-F238E27FC236}">
              <a16:creationId xmlns:a16="http://schemas.microsoft.com/office/drawing/2014/main" id="{70D6ED6C-6F7B-65C6-40AF-798F4A61A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5973" name="Picture 9">
          <a:extLst>
            <a:ext uri="{FF2B5EF4-FFF2-40B4-BE49-F238E27FC236}">
              <a16:creationId xmlns:a16="http://schemas.microsoft.com/office/drawing/2014/main" id="{B8BD35BF-898C-C4D6-6A60-9F4B7E5077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5974" name="Picture 10">
          <a:extLst>
            <a:ext uri="{FF2B5EF4-FFF2-40B4-BE49-F238E27FC236}">
              <a16:creationId xmlns:a16="http://schemas.microsoft.com/office/drawing/2014/main" id="{6BCED743-F3A4-B0E2-E108-E09815255B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9041" name="Imagen 2">
          <a:extLst>
            <a:ext uri="{FF2B5EF4-FFF2-40B4-BE49-F238E27FC236}">
              <a16:creationId xmlns:a16="http://schemas.microsoft.com/office/drawing/2014/main" id="{978A46BC-B0B9-1E78-D0C1-EDC95B981F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9042" name="Picture 9">
          <a:extLst>
            <a:ext uri="{FF2B5EF4-FFF2-40B4-BE49-F238E27FC236}">
              <a16:creationId xmlns:a16="http://schemas.microsoft.com/office/drawing/2014/main" id="{8DCC68A4-F6B3-4A7B-A858-F2E57B3E10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9043" name="Picture 10">
          <a:extLst>
            <a:ext uri="{FF2B5EF4-FFF2-40B4-BE49-F238E27FC236}">
              <a16:creationId xmlns:a16="http://schemas.microsoft.com/office/drawing/2014/main" id="{0A9846C6-3A79-03C8-3469-114E175E8A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2562225</xdr:colOff>
      <xdr:row>0</xdr:row>
      <xdr:rowOff>66675</xdr:rowOff>
    </xdr:from>
    <xdr:to>
      <xdr:col>4</xdr:col>
      <xdr:colOff>742950</xdr:colOff>
      <xdr:row>5</xdr:row>
      <xdr:rowOff>38100</xdr:rowOff>
    </xdr:to>
    <xdr:pic>
      <xdr:nvPicPr>
        <xdr:cNvPr id="674143" name="Imagen 2">
          <a:extLst>
            <a:ext uri="{FF2B5EF4-FFF2-40B4-BE49-F238E27FC236}">
              <a16:creationId xmlns:a16="http://schemas.microsoft.com/office/drawing/2014/main" id="{195F369A-FD45-E796-8CE3-CAF39247EF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676900" y="66675"/>
          <a:ext cx="119062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74144" name="Picture 9">
          <a:extLst>
            <a:ext uri="{FF2B5EF4-FFF2-40B4-BE49-F238E27FC236}">
              <a16:creationId xmlns:a16="http://schemas.microsoft.com/office/drawing/2014/main" id="{BA275530-2636-6D5F-1C72-6BB06A8184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6225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74145" name="Picture 10">
          <a:extLst>
            <a:ext uri="{FF2B5EF4-FFF2-40B4-BE49-F238E27FC236}">
              <a16:creationId xmlns:a16="http://schemas.microsoft.com/office/drawing/2014/main" id="{F56F9AA6-948C-0777-DA11-B38F5551D1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01325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79233" name="Imagen 2">
          <a:extLst>
            <a:ext uri="{FF2B5EF4-FFF2-40B4-BE49-F238E27FC236}">
              <a16:creationId xmlns:a16="http://schemas.microsoft.com/office/drawing/2014/main" id="{84CB76D4-13D8-5B5E-7196-3295F91BC8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79234" name="Picture 9">
          <a:extLst>
            <a:ext uri="{FF2B5EF4-FFF2-40B4-BE49-F238E27FC236}">
              <a16:creationId xmlns:a16="http://schemas.microsoft.com/office/drawing/2014/main" id="{14E1D29A-7A87-17D3-53D9-48B784E277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79235" name="Picture 10">
          <a:extLst>
            <a:ext uri="{FF2B5EF4-FFF2-40B4-BE49-F238E27FC236}">
              <a16:creationId xmlns:a16="http://schemas.microsoft.com/office/drawing/2014/main" id="{5FF52367-C6CD-CD25-2D37-78C75555A9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84320" name="Imagen 2">
          <a:extLst>
            <a:ext uri="{FF2B5EF4-FFF2-40B4-BE49-F238E27FC236}">
              <a16:creationId xmlns:a16="http://schemas.microsoft.com/office/drawing/2014/main" id="{3B1368CE-0007-79F3-9998-33B9CD95A6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84321" name="Picture 9">
          <a:extLst>
            <a:ext uri="{FF2B5EF4-FFF2-40B4-BE49-F238E27FC236}">
              <a16:creationId xmlns:a16="http://schemas.microsoft.com/office/drawing/2014/main" id="{2F92ECBE-2BD0-FB29-B99C-EF9F322C21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48325" y="76200"/>
          <a:ext cx="17716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84322" name="Picture 10">
          <a:extLst>
            <a:ext uri="{FF2B5EF4-FFF2-40B4-BE49-F238E27FC236}">
              <a16:creationId xmlns:a16="http://schemas.microsoft.com/office/drawing/2014/main" id="{8B040F45-08C3-ED10-42F2-6FF11676B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1425" y="19050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3190875</xdr:colOff>
      <xdr:row>0</xdr:row>
      <xdr:rowOff>66675</xdr:rowOff>
    </xdr:from>
    <xdr:to>
      <xdr:col>4</xdr:col>
      <xdr:colOff>542925</xdr:colOff>
      <xdr:row>5</xdr:row>
      <xdr:rowOff>38100</xdr:rowOff>
    </xdr:to>
    <xdr:pic>
      <xdr:nvPicPr>
        <xdr:cNvPr id="688404" name="Imagen 2">
          <a:extLst>
            <a:ext uri="{FF2B5EF4-FFF2-40B4-BE49-F238E27FC236}">
              <a16:creationId xmlns:a16="http://schemas.microsoft.com/office/drawing/2014/main" id="{9E480402-55A7-C7ED-9235-9171C81FB9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838825" y="66675"/>
          <a:ext cx="137160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88405" name="Picture 9">
          <a:extLst>
            <a:ext uri="{FF2B5EF4-FFF2-40B4-BE49-F238E27FC236}">
              <a16:creationId xmlns:a16="http://schemas.microsoft.com/office/drawing/2014/main" id="{D1D3DAD8-757C-FC60-5271-BC0D7BB182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9150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88406" name="Picture 10">
          <a:extLst>
            <a:ext uri="{FF2B5EF4-FFF2-40B4-BE49-F238E27FC236}">
              <a16:creationId xmlns:a16="http://schemas.microsoft.com/office/drawing/2014/main" id="{D83F9C87-424B-3B42-505F-93DEC4527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44250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93488" name="Imagen 2">
          <a:extLst>
            <a:ext uri="{FF2B5EF4-FFF2-40B4-BE49-F238E27FC236}">
              <a16:creationId xmlns:a16="http://schemas.microsoft.com/office/drawing/2014/main" id="{DE34BF3E-B556-EC91-E7FD-D3312D4EB3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317182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93489" name="Picture 9">
          <a:extLst>
            <a:ext uri="{FF2B5EF4-FFF2-40B4-BE49-F238E27FC236}">
              <a16:creationId xmlns:a16="http://schemas.microsoft.com/office/drawing/2014/main" id="{BED017EA-BEF2-6ED1-DE65-D6D7EC2F45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93490" name="Picture 10">
          <a:extLst>
            <a:ext uri="{FF2B5EF4-FFF2-40B4-BE49-F238E27FC236}">
              <a16:creationId xmlns:a16="http://schemas.microsoft.com/office/drawing/2014/main" id="{AA92BAD3-0A62-8511-D799-CDAD62499A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820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7</xdr:col>
      <xdr:colOff>133350</xdr:colOff>
      <xdr:row>5</xdr:row>
      <xdr:rowOff>19050</xdr:rowOff>
    </xdr:to>
    <xdr:pic>
      <xdr:nvPicPr>
        <xdr:cNvPr id="490261" name="Picture 9">
          <a:extLst>
            <a:ext uri="{FF2B5EF4-FFF2-40B4-BE49-F238E27FC236}">
              <a16:creationId xmlns:a16="http://schemas.microsoft.com/office/drawing/2014/main" id="{DD7DBC56-0B8D-99A5-BE39-EA894EFB9A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8</xdr:col>
      <xdr:colOff>428625</xdr:colOff>
      <xdr:row>5</xdr:row>
      <xdr:rowOff>57150</xdr:rowOff>
    </xdr:to>
    <xdr:pic>
      <xdr:nvPicPr>
        <xdr:cNvPr id="490262" name="Picture 10">
          <a:extLst>
            <a:ext uri="{FF2B5EF4-FFF2-40B4-BE49-F238E27FC236}">
              <a16:creationId xmlns:a16="http://schemas.microsoft.com/office/drawing/2014/main" id="{AC59621D-1FAC-384C-731C-E31C6423B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498423" name="Picture 9">
          <a:extLst>
            <a:ext uri="{FF2B5EF4-FFF2-40B4-BE49-F238E27FC236}">
              <a16:creationId xmlns:a16="http://schemas.microsoft.com/office/drawing/2014/main" id="{4C83A405-A3BB-2CBA-AB23-A462888A37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180975"/>
          <a:ext cx="21907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498424" name="Picture 10">
          <a:extLst>
            <a:ext uri="{FF2B5EF4-FFF2-40B4-BE49-F238E27FC236}">
              <a16:creationId xmlns:a16="http://schemas.microsoft.com/office/drawing/2014/main" id="{13776D22-C929-664A-13C0-3F1F29A54A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1150" y="304800"/>
          <a:ext cx="19431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03501" name="Picture 9">
          <a:extLst>
            <a:ext uri="{FF2B5EF4-FFF2-40B4-BE49-F238E27FC236}">
              <a16:creationId xmlns:a16="http://schemas.microsoft.com/office/drawing/2014/main" id="{C0DDB6BD-0458-A681-683A-C2A536F958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03502" name="Picture 10">
          <a:extLst>
            <a:ext uri="{FF2B5EF4-FFF2-40B4-BE49-F238E27FC236}">
              <a16:creationId xmlns:a16="http://schemas.microsoft.com/office/drawing/2014/main" id="{59EF6395-2A8C-F0D4-E6B1-CFA17150AE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10649" name="Picture 9">
          <a:extLst>
            <a:ext uri="{FF2B5EF4-FFF2-40B4-BE49-F238E27FC236}">
              <a16:creationId xmlns:a16="http://schemas.microsoft.com/office/drawing/2014/main" id="{0CD809B6-D4DB-9F3A-E44E-134AF4D6CF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0002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10650" name="Picture 10">
          <a:extLst>
            <a:ext uri="{FF2B5EF4-FFF2-40B4-BE49-F238E27FC236}">
              <a16:creationId xmlns:a16="http://schemas.microsoft.com/office/drawing/2014/main" id="{3A5F839D-6BA9-CFA3-4BD7-875D6AADA4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11667" name="Picture 9">
          <a:extLst>
            <a:ext uri="{FF2B5EF4-FFF2-40B4-BE49-F238E27FC236}">
              <a16:creationId xmlns:a16="http://schemas.microsoft.com/office/drawing/2014/main" id="{C83B6F4A-FC26-607E-D3C5-D798F0E13B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11668" name="Picture 10">
          <a:extLst>
            <a:ext uri="{FF2B5EF4-FFF2-40B4-BE49-F238E27FC236}">
              <a16:creationId xmlns:a16="http://schemas.microsoft.com/office/drawing/2014/main" id="{2A58EA2C-CCD8-E1E1-BD13-757162D89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512691" name="Picture 9">
          <a:extLst>
            <a:ext uri="{FF2B5EF4-FFF2-40B4-BE49-F238E27FC236}">
              <a16:creationId xmlns:a16="http://schemas.microsoft.com/office/drawing/2014/main" id="{D5EE1D15-C33D-600A-EEE5-0F1889763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180975"/>
          <a:ext cx="18383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512692" name="Picture 10">
          <a:extLst>
            <a:ext uri="{FF2B5EF4-FFF2-40B4-BE49-F238E27FC236}">
              <a16:creationId xmlns:a16="http://schemas.microsoft.com/office/drawing/2014/main" id="{21935655-8259-CE91-C328-9905CEADD8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24975" y="304800"/>
          <a:ext cx="20383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25969" name="Picture 9">
          <a:extLst>
            <a:ext uri="{FF2B5EF4-FFF2-40B4-BE49-F238E27FC236}">
              <a16:creationId xmlns:a16="http://schemas.microsoft.com/office/drawing/2014/main" id="{E3449EDD-13FB-86C2-94C5-3EE98A0910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19812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25970" name="Picture 10">
          <a:extLst>
            <a:ext uri="{FF2B5EF4-FFF2-40B4-BE49-F238E27FC236}">
              <a16:creationId xmlns:a16="http://schemas.microsoft.com/office/drawing/2014/main" id="{7B74DDB2-2DCC-732F-2635-7CA58D42A4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2982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942975</xdr:colOff>
      <xdr:row>0</xdr:row>
      <xdr:rowOff>180975</xdr:rowOff>
    </xdr:from>
    <xdr:to>
      <xdr:col>5</xdr:col>
      <xdr:colOff>800100</xdr:colOff>
      <xdr:row>5</xdr:row>
      <xdr:rowOff>180975</xdr:rowOff>
    </xdr:to>
    <xdr:pic>
      <xdr:nvPicPr>
        <xdr:cNvPr id="517792" name="Picture 9">
          <a:extLst>
            <a:ext uri="{FF2B5EF4-FFF2-40B4-BE49-F238E27FC236}">
              <a16:creationId xmlns:a16="http://schemas.microsoft.com/office/drawing/2014/main" id="{89681B84-0EC1-B795-F863-2833BC8AE0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180975"/>
          <a:ext cx="18478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561975</xdr:colOff>
      <xdr:row>1</xdr:row>
      <xdr:rowOff>114300</xdr:rowOff>
    </xdr:from>
    <xdr:to>
      <xdr:col>7</xdr:col>
      <xdr:colOff>695325</xdr:colOff>
      <xdr:row>6</xdr:row>
      <xdr:rowOff>28575</xdr:rowOff>
    </xdr:to>
    <xdr:pic>
      <xdr:nvPicPr>
        <xdr:cNvPr id="517793" name="Picture 10">
          <a:extLst>
            <a:ext uri="{FF2B5EF4-FFF2-40B4-BE49-F238E27FC236}">
              <a16:creationId xmlns:a16="http://schemas.microsoft.com/office/drawing/2014/main" id="{E295F31D-842A-FA8D-8A3E-D6F30456E3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2050" y="304800"/>
          <a:ext cx="18669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30045" name="Picture 9">
          <a:extLst>
            <a:ext uri="{FF2B5EF4-FFF2-40B4-BE49-F238E27FC236}">
              <a16:creationId xmlns:a16="http://schemas.microsoft.com/office/drawing/2014/main" id="{955E9130-ACFB-55CB-B51A-C09BF29F8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30046" name="Picture 10">
          <a:extLst>
            <a:ext uri="{FF2B5EF4-FFF2-40B4-BE49-F238E27FC236}">
              <a16:creationId xmlns:a16="http://schemas.microsoft.com/office/drawing/2014/main" id="{BBFB1ABB-DFD6-72B2-F264-B0A6C80C3C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0</xdr:rowOff>
    </xdr:from>
    <xdr:to>
      <xdr:col>4</xdr:col>
      <xdr:colOff>85725</xdr:colOff>
      <xdr:row>6</xdr:row>
      <xdr:rowOff>19050</xdr:rowOff>
    </xdr:to>
    <xdr:pic>
      <xdr:nvPicPr>
        <xdr:cNvPr id="534131" name="Picture 9">
          <a:extLst>
            <a:ext uri="{FF2B5EF4-FFF2-40B4-BE49-F238E27FC236}">
              <a16:creationId xmlns:a16="http://schemas.microsoft.com/office/drawing/2014/main" id="{418A5A54-A4BA-AC9A-5E1C-9DACF815FB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0"/>
          <a:ext cx="2781300" cy="1162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1333500</xdr:colOff>
      <xdr:row>0</xdr:row>
      <xdr:rowOff>142875</xdr:rowOff>
    </xdr:from>
    <xdr:to>
      <xdr:col>6</xdr:col>
      <xdr:colOff>847725</xdr:colOff>
      <xdr:row>6</xdr:row>
      <xdr:rowOff>104775</xdr:rowOff>
    </xdr:to>
    <xdr:pic>
      <xdr:nvPicPr>
        <xdr:cNvPr id="534132" name="Picture 10">
          <a:extLst>
            <a:ext uri="{FF2B5EF4-FFF2-40B4-BE49-F238E27FC236}">
              <a16:creationId xmlns:a16="http://schemas.microsoft.com/office/drawing/2014/main" id="{35A45DF9-2203-33DB-F964-FDCE39E9F0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42875"/>
          <a:ext cx="3238500" cy="1104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51502" name="Picture 9">
          <a:extLst>
            <a:ext uri="{FF2B5EF4-FFF2-40B4-BE49-F238E27FC236}">
              <a16:creationId xmlns:a16="http://schemas.microsoft.com/office/drawing/2014/main" id="{C7B6E2B5-A1AE-894C-50EF-C9FB0F257D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14300"/>
          <a:ext cx="292417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51503" name="Picture 10">
          <a:extLst>
            <a:ext uri="{FF2B5EF4-FFF2-40B4-BE49-F238E27FC236}">
              <a16:creationId xmlns:a16="http://schemas.microsoft.com/office/drawing/2014/main" id="{0AFBA3EB-254E-A2A1-E61C-B0849ED11A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323850"/>
          <a:ext cx="17811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47408" name="Picture 9">
          <a:extLst>
            <a:ext uri="{FF2B5EF4-FFF2-40B4-BE49-F238E27FC236}">
              <a16:creationId xmlns:a16="http://schemas.microsoft.com/office/drawing/2014/main" id="{336D0DE4-FC63-09F2-5F8A-F761E3046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71450"/>
          <a:ext cx="16954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47409" name="Picture 10">
          <a:extLst>
            <a:ext uri="{FF2B5EF4-FFF2-40B4-BE49-F238E27FC236}">
              <a16:creationId xmlns:a16="http://schemas.microsoft.com/office/drawing/2014/main" id="{E68511FD-19E1-83BE-B7C1-E966D1562B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390525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52522" name="Picture 9">
          <a:extLst>
            <a:ext uri="{FF2B5EF4-FFF2-40B4-BE49-F238E27FC236}">
              <a16:creationId xmlns:a16="http://schemas.microsoft.com/office/drawing/2014/main" id="{D43737D1-272E-EF8A-2AC8-643A82378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52523" name="Picture 10">
          <a:extLst>
            <a:ext uri="{FF2B5EF4-FFF2-40B4-BE49-F238E27FC236}">
              <a16:creationId xmlns:a16="http://schemas.microsoft.com/office/drawing/2014/main" id="{A9A88879-E9C0-A709-877C-92CCB8DC3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142875</xdr:colOff>
      <xdr:row>0</xdr:row>
      <xdr:rowOff>0</xdr:rowOff>
    </xdr:from>
    <xdr:to>
      <xdr:col>5</xdr:col>
      <xdr:colOff>57150</xdr:colOff>
      <xdr:row>6</xdr:row>
      <xdr:rowOff>57150</xdr:rowOff>
    </xdr:to>
    <xdr:pic>
      <xdr:nvPicPr>
        <xdr:cNvPr id="580081" name="Picture 9">
          <a:extLst>
            <a:ext uri="{FF2B5EF4-FFF2-40B4-BE49-F238E27FC236}">
              <a16:creationId xmlns:a16="http://schemas.microsoft.com/office/drawing/2014/main" id="{D9B75759-BFBB-8CA6-AB77-9870F1567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0"/>
          <a:ext cx="3086100" cy="1200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1114425</xdr:colOff>
      <xdr:row>1</xdr:row>
      <xdr:rowOff>0</xdr:rowOff>
    </xdr:from>
    <xdr:to>
      <xdr:col>7</xdr:col>
      <xdr:colOff>447675</xdr:colOff>
      <xdr:row>6</xdr:row>
      <xdr:rowOff>180975</xdr:rowOff>
    </xdr:to>
    <xdr:pic>
      <xdr:nvPicPr>
        <xdr:cNvPr id="580082" name="Picture 10">
          <a:extLst>
            <a:ext uri="{FF2B5EF4-FFF2-40B4-BE49-F238E27FC236}">
              <a16:creationId xmlns:a16="http://schemas.microsoft.com/office/drawing/2014/main" id="{8FA3ABBD-3D74-0807-1371-A16A2B5D8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1275" y="190500"/>
          <a:ext cx="3133725" cy="1133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82126" name="Picture 9">
          <a:extLst>
            <a:ext uri="{FF2B5EF4-FFF2-40B4-BE49-F238E27FC236}">
              <a16:creationId xmlns:a16="http://schemas.microsoft.com/office/drawing/2014/main" id="{905E7194-B55F-528D-262A-E4B1CD4D25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6850" y="114300"/>
          <a:ext cx="30194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82127" name="Picture 10">
          <a:extLst>
            <a:ext uri="{FF2B5EF4-FFF2-40B4-BE49-F238E27FC236}">
              <a16:creationId xmlns:a16="http://schemas.microsoft.com/office/drawing/2014/main" id="{9B271D7B-8A6E-1FF7-07BC-BF43814EA9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43850" y="323850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83150" name="Picture 9">
          <a:extLst>
            <a:ext uri="{FF2B5EF4-FFF2-40B4-BE49-F238E27FC236}">
              <a16:creationId xmlns:a16="http://schemas.microsoft.com/office/drawing/2014/main" id="{6626E07E-2981-DB2D-45BC-E77E1A2C33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171450"/>
          <a:ext cx="19240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83151" name="Picture 10">
          <a:extLst>
            <a:ext uri="{FF2B5EF4-FFF2-40B4-BE49-F238E27FC236}">
              <a16:creationId xmlns:a16="http://schemas.microsoft.com/office/drawing/2014/main" id="{5C9CA286-4D88-D3A6-3BC6-B491C8E924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0" y="390525"/>
          <a:ext cx="18859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84174" name="Picture 9">
          <a:extLst>
            <a:ext uri="{FF2B5EF4-FFF2-40B4-BE49-F238E27FC236}">
              <a16:creationId xmlns:a16="http://schemas.microsoft.com/office/drawing/2014/main" id="{A12A7506-5B6D-AA24-419E-B95A8C0315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84175" name="Picture 10">
          <a:extLst>
            <a:ext uri="{FF2B5EF4-FFF2-40B4-BE49-F238E27FC236}">
              <a16:creationId xmlns:a16="http://schemas.microsoft.com/office/drawing/2014/main" id="{2B520EFC-8795-FA1F-295B-1DDD057C78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200025</xdr:colOff>
      <xdr:row>0</xdr:row>
      <xdr:rowOff>133350</xdr:rowOff>
    </xdr:from>
    <xdr:to>
      <xdr:col>5</xdr:col>
      <xdr:colOff>152400</xdr:colOff>
      <xdr:row>4</xdr:row>
      <xdr:rowOff>152400</xdr:rowOff>
    </xdr:to>
    <xdr:pic>
      <xdr:nvPicPr>
        <xdr:cNvPr id="581104" name="Picture 9">
          <a:extLst>
            <a:ext uri="{FF2B5EF4-FFF2-40B4-BE49-F238E27FC236}">
              <a16:creationId xmlns:a16="http://schemas.microsoft.com/office/drawing/2014/main" id="{06B5A5D8-4104-B5ED-D564-37DCF9A241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34025" y="133350"/>
          <a:ext cx="16383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133350</xdr:colOff>
      <xdr:row>1</xdr:row>
      <xdr:rowOff>66675</xdr:rowOff>
    </xdr:from>
    <xdr:to>
      <xdr:col>7</xdr:col>
      <xdr:colOff>228600</xdr:colOff>
      <xdr:row>4</xdr:row>
      <xdr:rowOff>190500</xdr:rowOff>
    </xdr:to>
    <xdr:pic>
      <xdr:nvPicPr>
        <xdr:cNvPr id="581105" name="Picture 10">
          <a:extLst>
            <a:ext uri="{FF2B5EF4-FFF2-40B4-BE49-F238E27FC236}">
              <a16:creationId xmlns:a16="http://schemas.microsoft.com/office/drawing/2014/main" id="{B00C5FEB-E315-C708-32DE-DC184E8420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3275" y="257175"/>
          <a:ext cx="1724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01517" name="Picture 9">
          <a:extLst>
            <a:ext uri="{FF2B5EF4-FFF2-40B4-BE49-F238E27FC236}">
              <a16:creationId xmlns:a16="http://schemas.microsoft.com/office/drawing/2014/main" id="{97FEE21D-A647-02EC-379E-E16F859D8B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238125</xdr:colOff>
      <xdr:row>7</xdr:row>
      <xdr:rowOff>104775</xdr:rowOff>
    </xdr:to>
    <xdr:pic>
      <xdr:nvPicPr>
        <xdr:cNvPr id="601518" name="Picture 10">
          <a:extLst>
            <a:ext uri="{FF2B5EF4-FFF2-40B4-BE49-F238E27FC236}">
              <a16:creationId xmlns:a16="http://schemas.microsoft.com/office/drawing/2014/main" id="{62484C1D-0527-183F-2D46-435F2C794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95275"/>
          <a:ext cx="2057400" cy="1057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76200</xdr:rowOff>
    </xdr:from>
    <xdr:to>
      <xdr:col>5</xdr:col>
      <xdr:colOff>742950</xdr:colOff>
      <xdr:row>5</xdr:row>
      <xdr:rowOff>95250</xdr:rowOff>
    </xdr:to>
    <xdr:pic>
      <xdr:nvPicPr>
        <xdr:cNvPr id="602541" name="Picture 9">
          <a:extLst>
            <a:ext uri="{FF2B5EF4-FFF2-40B4-BE49-F238E27FC236}">
              <a16:creationId xmlns:a16="http://schemas.microsoft.com/office/drawing/2014/main" id="{0AB31585-D2F0-BBA3-70D9-584615AC1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76200"/>
          <a:ext cx="21050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02542" name="Picture 10">
          <a:extLst>
            <a:ext uri="{FF2B5EF4-FFF2-40B4-BE49-F238E27FC236}">
              <a16:creationId xmlns:a16="http://schemas.microsoft.com/office/drawing/2014/main" id="{ABA43E97-E235-7B83-3D52-B739003E7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03565" name="Picture 9">
          <a:extLst>
            <a:ext uri="{FF2B5EF4-FFF2-40B4-BE49-F238E27FC236}">
              <a16:creationId xmlns:a16="http://schemas.microsoft.com/office/drawing/2014/main" id="{ECC8FA7F-2F08-1649-9CC2-6C59AE1C59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00775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03566" name="Picture 10">
          <a:extLst>
            <a:ext uri="{FF2B5EF4-FFF2-40B4-BE49-F238E27FC236}">
              <a16:creationId xmlns:a16="http://schemas.microsoft.com/office/drawing/2014/main" id="{CD0C7ED9-A70A-D3E6-C20A-03F9E9D581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48650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04589" name="Picture 9">
          <a:extLst>
            <a:ext uri="{FF2B5EF4-FFF2-40B4-BE49-F238E27FC236}">
              <a16:creationId xmlns:a16="http://schemas.microsoft.com/office/drawing/2014/main" id="{DCDC5750-C486-1C1A-DC16-A21D35A2C1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04590" name="Picture 10">
          <a:extLst>
            <a:ext uri="{FF2B5EF4-FFF2-40B4-BE49-F238E27FC236}">
              <a16:creationId xmlns:a16="http://schemas.microsoft.com/office/drawing/2014/main" id="{593C7373-0182-4FFA-C7D8-6CBD01553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05613" name="Picture 9">
          <a:extLst>
            <a:ext uri="{FF2B5EF4-FFF2-40B4-BE49-F238E27FC236}">
              <a16:creationId xmlns:a16="http://schemas.microsoft.com/office/drawing/2014/main" id="{9135BB57-8A5B-22C1-40E6-537C6742A6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05614" name="Picture 10">
          <a:extLst>
            <a:ext uri="{FF2B5EF4-FFF2-40B4-BE49-F238E27FC236}">
              <a16:creationId xmlns:a16="http://schemas.microsoft.com/office/drawing/2014/main" id="{D9A8F417-1A8A-D9A1-6133-8BF64967F6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06637" name="Picture 9">
          <a:extLst>
            <a:ext uri="{FF2B5EF4-FFF2-40B4-BE49-F238E27FC236}">
              <a16:creationId xmlns:a16="http://schemas.microsoft.com/office/drawing/2014/main" id="{A40F34B0-2348-13AE-374B-27D528217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06638" name="Picture 10">
          <a:extLst>
            <a:ext uri="{FF2B5EF4-FFF2-40B4-BE49-F238E27FC236}">
              <a16:creationId xmlns:a16="http://schemas.microsoft.com/office/drawing/2014/main" id="{B2C5657A-7061-AFBC-C19E-D1B774CBE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07661" name="Picture 9">
          <a:extLst>
            <a:ext uri="{FF2B5EF4-FFF2-40B4-BE49-F238E27FC236}">
              <a16:creationId xmlns:a16="http://schemas.microsoft.com/office/drawing/2014/main" id="{C394AF95-29DA-129D-803D-BBF8183630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07662" name="Picture 10">
          <a:extLst>
            <a:ext uri="{FF2B5EF4-FFF2-40B4-BE49-F238E27FC236}">
              <a16:creationId xmlns:a16="http://schemas.microsoft.com/office/drawing/2014/main" id="{0DDBA30E-BB55-9CD3-B0E3-2BB7FDCB82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21931" name="Picture 9">
          <a:extLst>
            <a:ext uri="{FF2B5EF4-FFF2-40B4-BE49-F238E27FC236}">
              <a16:creationId xmlns:a16="http://schemas.microsoft.com/office/drawing/2014/main" id="{055CD18B-E78B-60F3-4DDE-C1ED288EC8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276225</xdr:colOff>
      <xdr:row>7</xdr:row>
      <xdr:rowOff>104775</xdr:rowOff>
    </xdr:to>
    <xdr:pic>
      <xdr:nvPicPr>
        <xdr:cNvPr id="621932" name="Picture 10">
          <a:extLst>
            <a:ext uri="{FF2B5EF4-FFF2-40B4-BE49-F238E27FC236}">
              <a16:creationId xmlns:a16="http://schemas.microsoft.com/office/drawing/2014/main" id="{97E3F0F8-AF4D-922B-4A59-A548C89A69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82150" y="295275"/>
          <a:ext cx="2095500" cy="1143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152400</xdr:rowOff>
    </xdr:from>
    <xdr:to>
      <xdr:col>5</xdr:col>
      <xdr:colOff>742950</xdr:colOff>
      <xdr:row>5</xdr:row>
      <xdr:rowOff>95250</xdr:rowOff>
    </xdr:to>
    <xdr:pic>
      <xdr:nvPicPr>
        <xdr:cNvPr id="622953" name="Picture 9">
          <a:extLst>
            <a:ext uri="{FF2B5EF4-FFF2-40B4-BE49-F238E27FC236}">
              <a16:creationId xmlns:a16="http://schemas.microsoft.com/office/drawing/2014/main" id="{DCB32AC8-60A6-6DB5-497C-2EA9801BF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152400"/>
          <a:ext cx="2105025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22954" name="Picture 10">
          <a:extLst>
            <a:ext uri="{FF2B5EF4-FFF2-40B4-BE49-F238E27FC236}">
              <a16:creationId xmlns:a16="http://schemas.microsoft.com/office/drawing/2014/main" id="{ED9AE66C-AFA3-9334-B6A9-D468B81E3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53400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23977" name="Picture 9">
          <a:extLst>
            <a:ext uri="{FF2B5EF4-FFF2-40B4-BE49-F238E27FC236}">
              <a16:creationId xmlns:a16="http://schemas.microsoft.com/office/drawing/2014/main" id="{E259D0E2-28EF-33E2-236C-E01AFA7C22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2650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23978" name="Picture 10">
          <a:extLst>
            <a:ext uri="{FF2B5EF4-FFF2-40B4-BE49-F238E27FC236}">
              <a16:creationId xmlns:a16="http://schemas.microsoft.com/office/drawing/2014/main" id="{B0A5946A-B5D8-9EC7-A2E5-814D54AE3F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25001" name="Picture 9">
          <a:extLst>
            <a:ext uri="{FF2B5EF4-FFF2-40B4-BE49-F238E27FC236}">
              <a16:creationId xmlns:a16="http://schemas.microsoft.com/office/drawing/2014/main" id="{E366EC99-D1D7-B067-D462-C0E22ED337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25002" name="Picture 10">
          <a:extLst>
            <a:ext uri="{FF2B5EF4-FFF2-40B4-BE49-F238E27FC236}">
              <a16:creationId xmlns:a16="http://schemas.microsoft.com/office/drawing/2014/main" id="{17B57499-3DB4-1781-1D1E-77D688EB40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26025" name="Picture 9">
          <a:extLst>
            <a:ext uri="{FF2B5EF4-FFF2-40B4-BE49-F238E27FC236}">
              <a16:creationId xmlns:a16="http://schemas.microsoft.com/office/drawing/2014/main" id="{9AA5AA60-B10A-AF7C-BEA0-A17688A29C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26026" name="Picture 10">
          <a:extLst>
            <a:ext uri="{FF2B5EF4-FFF2-40B4-BE49-F238E27FC236}">
              <a16:creationId xmlns:a16="http://schemas.microsoft.com/office/drawing/2014/main" id="{A83A4B94-AEB2-FD26-D4D1-42C64AB35F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27049" name="Picture 9">
          <a:extLst>
            <a:ext uri="{FF2B5EF4-FFF2-40B4-BE49-F238E27FC236}">
              <a16:creationId xmlns:a16="http://schemas.microsoft.com/office/drawing/2014/main" id="{94C3875D-E9C5-C37E-1E2C-0A5D329FF9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27050" name="Picture 10">
          <a:extLst>
            <a:ext uri="{FF2B5EF4-FFF2-40B4-BE49-F238E27FC236}">
              <a16:creationId xmlns:a16="http://schemas.microsoft.com/office/drawing/2014/main" id="{4B86C24B-BAB4-96BA-93C5-A8A0A3C365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28074" name="Picture 9">
          <a:extLst>
            <a:ext uri="{FF2B5EF4-FFF2-40B4-BE49-F238E27FC236}">
              <a16:creationId xmlns:a16="http://schemas.microsoft.com/office/drawing/2014/main" id="{15E0BD0B-98A9-81E4-E96B-3104D4C1F5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28075" name="Picture 10">
          <a:extLst>
            <a:ext uri="{FF2B5EF4-FFF2-40B4-BE49-F238E27FC236}">
              <a16:creationId xmlns:a16="http://schemas.microsoft.com/office/drawing/2014/main" id="{96F52EE1-A051-63AA-5334-84FD3B1949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314325</xdr:colOff>
      <xdr:row>1</xdr:row>
      <xdr:rowOff>66675</xdr:rowOff>
    </xdr:from>
    <xdr:to>
      <xdr:col>6</xdr:col>
      <xdr:colOff>152400</xdr:colOff>
      <xdr:row>5</xdr:row>
      <xdr:rowOff>180975</xdr:rowOff>
    </xdr:to>
    <xdr:pic>
      <xdr:nvPicPr>
        <xdr:cNvPr id="650505" name="Picture 10">
          <a:extLst>
            <a:ext uri="{FF2B5EF4-FFF2-40B4-BE49-F238E27FC236}">
              <a16:creationId xmlns:a16="http://schemas.microsoft.com/office/drawing/2014/main" id="{6D64AF1F-65AB-DC36-10EB-A430F78097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257175"/>
          <a:ext cx="15906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2028825</xdr:colOff>
      <xdr:row>1</xdr:row>
      <xdr:rowOff>38100</xdr:rowOff>
    </xdr:from>
    <xdr:to>
      <xdr:col>4</xdr:col>
      <xdr:colOff>533400</xdr:colOff>
      <xdr:row>5</xdr:row>
      <xdr:rowOff>57150</xdr:rowOff>
    </xdr:to>
    <xdr:pic>
      <xdr:nvPicPr>
        <xdr:cNvPr id="650506" name="Picture 9">
          <a:extLst>
            <a:ext uri="{FF2B5EF4-FFF2-40B4-BE49-F238E27FC236}">
              <a16:creationId xmlns:a16="http://schemas.microsoft.com/office/drawing/2014/main" id="{4DC1F946-8B53-7229-6B29-741A9785EF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28600"/>
          <a:ext cx="17430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638175</xdr:colOff>
      <xdr:row>0</xdr:row>
      <xdr:rowOff>114300</xdr:rowOff>
    </xdr:from>
    <xdr:to>
      <xdr:col>6</xdr:col>
      <xdr:colOff>619125</xdr:colOff>
      <xdr:row>4</xdr:row>
      <xdr:rowOff>161925</xdr:rowOff>
    </xdr:to>
    <xdr:pic>
      <xdr:nvPicPr>
        <xdr:cNvPr id="717016" name="Picture 10">
          <a:extLst>
            <a:ext uri="{FF2B5EF4-FFF2-40B4-BE49-F238E27FC236}">
              <a16:creationId xmlns:a16="http://schemas.microsoft.com/office/drawing/2014/main" id="{4C4A2516-FF66-D135-6FB9-EC17598279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114300"/>
          <a:ext cx="17526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942975</xdr:colOff>
      <xdr:row>0</xdr:row>
      <xdr:rowOff>133350</xdr:rowOff>
    </xdr:from>
    <xdr:to>
      <xdr:col>4</xdr:col>
      <xdr:colOff>123825</xdr:colOff>
      <xdr:row>4</xdr:row>
      <xdr:rowOff>133350</xdr:rowOff>
    </xdr:to>
    <xdr:pic>
      <xdr:nvPicPr>
        <xdr:cNvPr id="717017" name="Picture 9">
          <a:extLst>
            <a:ext uri="{FF2B5EF4-FFF2-40B4-BE49-F238E27FC236}">
              <a16:creationId xmlns:a16="http://schemas.microsoft.com/office/drawing/2014/main" id="{997F37BF-383C-A114-73AE-165348D8CF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1625" y="133350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123825</xdr:colOff>
      <xdr:row>42</xdr:row>
      <xdr:rowOff>180975</xdr:rowOff>
    </xdr:from>
    <xdr:to>
      <xdr:col>2</xdr:col>
      <xdr:colOff>1638300</xdr:colOff>
      <xdr:row>50</xdr:row>
      <xdr:rowOff>171450</xdr:rowOff>
    </xdr:to>
    <xdr:pic>
      <xdr:nvPicPr>
        <xdr:cNvPr id="717018" name="Imagen 3">
          <a:extLst>
            <a:ext uri="{FF2B5EF4-FFF2-40B4-BE49-F238E27FC236}">
              <a16:creationId xmlns:a16="http://schemas.microsoft.com/office/drawing/2014/main" id="{D9E9F5BE-72E1-060D-79E4-1FD6ABB22E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62475" y="8448675"/>
          <a:ext cx="15144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42</xdr:row>
      <xdr:rowOff>76200</xdr:rowOff>
    </xdr:from>
    <xdr:to>
      <xdr:col>7</xdr:col>
      <xdr:colOff>609600</xdr:colOff>
      <xdr:row>50</xdr:row>
      <xdr:rowOff>57150</xdr:rowOff>
    </xdr:to>
    <xdr:pic>
      <xdr:nvPicPr>
        <xdr:cNvPr id="717019" name="Imagen 4">
          <a:extLst>
            <a:ext uri="{FF2B5EF4-FFF2-40B4-BE49-F238E27FC236}">
              <a16:creationId xmlns:a16="http://schemas.microsoft.com/office/drawing/2014/main" id="{F7D3BE15-2738-EBA3-A1EF-4C3CEB551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8343900"/>
          <a:ext cx="163830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800100</xdr:colOff>
      <xdr:row>0</xdr:row>
      <xdr:rowOff>171450</xdr:rowOff>
    </xdr:from>
    <xdr:to>
      <xdr:col>7</xdr:col>
      <xdr:colOff>361950</xdr:colOff>
      <xdr:row>5</xdr:row>
      <xdr:rowOff>95250</xdr:rowOff>
    </xdr:to>
    <xdr:pic>
      <xdr:nvPicPr>
        <xdr:cNvPr id="652550" name="Picture 10">
          <a:extLst>
            <a:ext uri="{FF2B5EF4-FFF2-40B4-BE49-F238E27FC236}">
              <a16:creationId xmlns:a16="http://schemas.microsoft.com/office/drawing/2014/main" id="{984446DD-C682-E756-6CA8-A50A68880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6150" y="171450"/>
          <a:ext cx="19621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52551" name="Picture 9">
          <a:extLst>
            <a:ext uri="{FF2B5EF4-FFF2-40B4-BE49-F238E27FC236}">
              <a16:creationId xmlns:a16="http://schemas.microsoft.com/office/drawing/2014/main" id="{A8F141D1-4DBF-52D2-0957-9E022404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6875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58683" name="Picture 10">
          <a:extLst>
            <a:ext uri="{FF2B5EF4-FFF2-40B4-BE49-F238E27FC236}">
              <a16:creationId xmlns:a16="http://schemas.microsoft.com/office/drawing/2014/main" id="{7A68896A-DD76-C43D-D52A-254E02A254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58684" name="Picture 9">
          <a:extLst>
            <a:ext uri="{FF2B5EF4-FFF2-40B4-BE49-F238E27FC236}">
              <a16:creationId xmlns:a16="http://schemas.microsoft.com/office/drawing/2014/main" id="{666E7ADB-31BF-E9C5-EEF6-237E6245D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59705" name="Picture 10">
          <a:extLst>
            <a:ext uri="{FF2B5EF4-FFF2-40B4-BE49-F238E27FC236}">
              <a16:creationId xmlns:a16="http://schemas.microsoft.com/office/drawing/2014/main" id="{7EFE6254-8F67-9BCA-FE9F-2830BCD1E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59706" name="Picture 9">
          <a:extLst>
            <a:ext uri="{FF2B5EF4-FFF2-40B4-BE49-F238E27FC236}">
              <a16:creationId xmlns:a16="http://schemas.microsoft.com/office/drawing/2014/main" id="{BDDB4301-6493-EFE0-129A-CE5E7BAEC0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66871" name="Picture 9">
          <a:extLst>
            <a:ext uri="{FF2B5EF4-FFF2-40B4-BE49-F238E27FC236}">
              <a16:creationId xmlns:a16="http://schemas.microsoft.com/office/drawing/2014/main" id="{307F3F85-C050-0E3B-8A31-8ECFE65190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66872" name="Picture 10">
          <a:extLst>
            <a:ext uri="{FF2B5EF4-FFF2-40B4-BE49-F238E27FC236}">
              <a16:creationId xmlns:a16="http://schemas.microsoft.com/office/drawing/2014/main" id="{840A857E-5B9F-FF00-D513-050955992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67895" name="Picture 9">
          <a:extLst>
            <a:ext uri="{FF2B5EF4-FFF2-40B4-BE49-F238E27FC236}">
              <a16:creationId xmlns:a16="http://schemas.microsoft.com/office/drawing/2014/main" id="{8B2FA725-0C79-F6CF-0CAE-5FA0A6D37C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67896" name="Picture 10">
          <a:extLst>
            <a:ext uri="{FF2B5EF4-FFF2-40B4-BE49-F238E27FC236}">
              <a16:creationId xmlns:a16="http://schemas.microsoft.com/office/drawing/2014/main" id="{560A8279-28D0-C86B-1BBC-D522351885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85725</xdr:colOff>
      <xdr:row>1</xdr:row>
      <xdr:rowOff>85725</xdr:rowOff>
    </xdr:from>
    <xdr:to>
      <xdr:col>6</xdr:col>
      <xdr:colOff>76200</xdr:colOff>
      <xdr:row>6</xdr:row>
      <xdr:rowOff>9525</xdr:rowOff>
    </xdr:to>
    <xdr:pic>
      <xdr:nvPicPr>
        <xdr:cNvPr id="694577" name="Picture 10">
          <a:extLst>
            <a:ext uri="{FF2B5EF4-FFF2-40B4-BE49-F238E27FC236}">
              <a16:creationId xmlns:a16="http://schemas.microsoft.com/office/drawing/2014/main" id="{B0849726-1B8A-B707-E524-CA784DB2BA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276225"/>
          <a:ext cx="17430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1647825</xdr:colOff>
      <xdr:row>1</xdr:row>
      <xdr:rowOff>95250</xdr:rowOff>
    </xdr:from>
    <xdr:to>
      <xdr:col>4</xdr:col>
      <xdr:colOff>285750</xdr:colOff>
      <xdr:row>5</xdr:row>
      <xdr:rowOff>114300</xdr:rowOff>
    </xdr:to>
    <xdr:pic>
      <xdr:nvPicPr>
        <xdr:cNvPr id="694578" name="Picture 9">
          <a:extLst>
            <a:ext uri="{FF2B5EF4-FFF2-40B4-BE49-F238E27FC236}">
              <a16:creationId xmlns:a16="http://schemas.microsoft.com/office/drawing/2014/main" id="{9A0517CC-FD95-5321-FA1B-9A579F021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285750"/>
          <a:ext cx="19335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186</xdr:row>
      <xdr:rowOff>95250</xdr:rowOff>
    </xdr:from>
    <xdr:to>
      <xdr:col>2</xdr:col>
      <xdr:colOff>1514475</xdr:colOff>
      <xdr:row>194</xdr:row>
      <xdr:rowOff>95250</xdr:rowOff>
    </xdr:to>
    <xdr:pic>
      <xdr:nvPicPr>
        <xdr:cNvPr id="694579" name="Imagen 3">
          <a:extLst>
            <a:ext uri="{FF2B5EF4-FFF2-40B4-BE49-F238E27FC236}">
              <a16:creationId xmlns:a16="http://schemas.microsoft.com/office/drawing/2014/main" id="{9C54EEF2-E713-C2D4-78FC-7000438CA7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70998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186</xdr:row>
      <xdr:rowOff>0</xdr:rowOff>
    </xdr:from>
    <xdr:to>
      <xdr:col>5</xdr:col>
      <xdr:colOff>914400</xdr:colOff>
      <xdr:row>193</xdr:row>
      <xdr:rowOff>180975</xdr:rowOff>
    </xdr:to>
    <xdr:pic>
      <xdr:nvPicPr>
        <xdr:cNvPr id="694580" name="Imagen 4">
          <a:extLst>
            <a:ext uri="{FF2B5EF4-FFF2-40B4-BE49-F238E27FC236}">
              <a16:creationId xmlns:a16="http://schemas.microsoft.com/office/drawing/2014/main" id="{B46BBFEC-797E-0DC8-3858-229C3EB2F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24725" y="370046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133350</xdr:rowOff>
    </xdr:from>
    <xdr:to>
      <xdr:col>7</xdr:col>
      <xdr:colOff>190500</xdr:colOff>
      <xdr:row>5</xdr:row>
      <xdr:rowOff>57150</xdr:rowOff>
    </xdr:to>
    <xdr:pic>
      <xdr:nvPicPr>
        <xdr:cNvPr id="695601" name="Picture 10">
          <a:extLst>
            <a:ext uri="{FF2B5EF4-FFF2-40B4-BE49-F238E27FC236}">
              <a16:creationId xmlns:a16="http://schemas.microsoft.com/office/drawing/2014/main" id="{D423CCC3-6902-7478-7651-B8F15580A7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95602" name="Picture 9">
          <a:extLst>
            <a:ext uri="{FF2B5EF4-FFF2-40B4-BE49-F238E27FC236}">
              <a16:creationId xmlns:a16="http://schemas.microsoft.com/office/drawing/2014/main" id="{5DDDB900-AD86-7C18-FE84-57BA71C26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6900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82</xdr:row>
      <xdr:rowOff>114300</xdr:rowOff>
    </xdr:from>
    <xdr:to>
      <xdr:col>2</xdr:col>
      <xdr:colOff>1447800</xdr:colOff>
      <xdr:row>90</xdr:row>
      <xdr:rowOff>123825</xdr:rowOff>
    </xdr:to>
    <xdr:pic>
      <xdr:nvPicPr>
        <xdr:cNvPr id="695603" name="Imagen 3">
          <a:extLst>
            <a:ext uri="{FF2B5EF4-FFF2-40B4-BE49-F238E27FC236}">
              <a16:creationId xmlns:a16="http://schemas.microsoft.com/office/drawing/2014/main" id="{B1A8A7BC-938A-5F8B-A8A6-2E37284E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152400</xdr:rowOff>
    </xdr:from>
    <xdr:to>
      <xdr:col>6</xdr:col>
      <xdr:colOff>561975</xdr:colOff>
      <xdr:row>90</xdr:row>
      <xdr:rowOff>142875</xdr:rowOff>
    </xdr:to>
    <xdr:pic>
      <xdr:nvPicPr>
        <xdr:cNvPr id="695604" name="Imagen 4">
          <a:extLst>
            <a:ext uri="{FF2B5EF4-FFF2-40B4-BE49-F238E27FC236}">
              <a16:creationId xmlns:a16="http://schemas.microsoft.com/office/drawing/2014/main" id="{3605CB8A-E9A7-0CD8-B2B2-13B503DB0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97639" name="Picture 10">
          <a:extLst>
            <a:ext uri="{FF2B5EF4-FFF2-40B4-BE49-F238E27FC236}">
              <a16:creationId xmlns:a16="http://schemas.microsoft.com/office/drawing/2014/main" id="{0E933E5E-DD26-2083-8449-B96D61FA6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97640" name="Picture 9">
          <a:extLst>
            <a:ext uri="{FF2B5EF4-FFF2-40B4-BE49-F238E27FC236}">
              <a16:creationId xmlns:a16="http://schemas.microsoft.com/office/drawing/2014/main" id="{D6ED0D1C-2A95-3D4E-FA20-6B056A11A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26</xdr:row>
      <xdr:rowOff>95250</xdr:rowOff>
    </xdr:from>
    <xdr:to>
      <xdr:col>3</xdr:col>
      <xdr:colOff>76200</xdr:colOff>
      <xdr:row>34</xdr:row>
      <xdr:rowOff>95250</xdr:rowOff>
    </xdr:to>
    <xdr:pic>
      <xdr:nvPicPr>
        <xdr:cNvPr id="697641" name="Imagen 3">
          <a:extLst>
            <a:ext uri="{FF2B5EF4-FFF2-40B4-BE49-F238E27FC236}">
              <a16:creationId xmlns:a16="http://schemas.microsoft.com/office/drawing/2014/main" id="{09AA94FE-FE9A-4AED-64DD-63C94D4C2E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124200" y="5695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26</xdr:row>
      <xdr:rowOff>0</xdr:rowOff>
    </xdr:from>
    <xdr:to>
      <xdr:col>7</xdr:col>
      <xdr:colOff>485775</xdr:colOff>
      <xdr:row>33</xdr:row>
      <xdr:rowOff>180975</xdr:rowOff>
    </xdr:to>
    <xdr:pic>
      <xdr:nvPicPr>
        <xdr:cNvPr id="697642" name="Imagen 4">
          <a:extLst>
            <a:ext uri="{FF2B5EF4-FFF2-40B4-BE49-F238E27FC236}">
              <a16:creationId xmlns:a16="http://schemas.microsoft.com/office/drawing/2014/main" id="{E2AFBF91-FFC9-21F5-6EDA-D0CC83265E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1300" y="56007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98663" name="Picture 10">
          <a:extLst>
            <a:ext uri="{FF2B5EF4-FFF2-40B4-BE49-F238E27FC236}">
              <a16:creationId xmlns:a16="http://schemas.microsoft.com/office/drawing/2014/main" id="{58274102-8000-D0EA-96D4-B3A5EF4098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98664" name="Picture 9">
          <a:extLst>
            <a:ext uri="{FF2B5EF4-FFF2-40B4-BE49-F238E27FC236}">
              <a16:creationId xmlns:a16="http://schemas.microsoft.com/office/drawing/2014/main" id="{F9C4E4FC-8101-3480-AB8C-2624C19DD2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123825</xdr:rowOff>
    </xdr:from>
    <xdr:to>
      <xdr:col>3</xdr:col>
      <xdr:colOff>457200</xdr:colOff>
      <xdr:row>46</xdr:row>
      <xdr:rowOff>123825</xdr:rowOff>
    </xdr:to>
    <xdr:pic>
      <xdr:nvPicPr>
        <xdr:cNvPr id="698665" name="Imagen 3">
          <a:extLst>
            <a:ext uri="{FF2B5EF4-FFF2-40B4-BE49-F238E27FC236}">
              <a16:creationId xmlns:a16="http://schemas.microsoft.com/office/drawing/2014/main" id="{8F6F0152-70BC-7390-2190-D42C69CD2A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5060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28575</xdr:rowOff>
    </xdr:from>
    <xdr:to>
      <xdr:col>7</xdr:col>
      <xdr:colOff>104775</xdr:colOff>
      <xdr:row>46</xdr:row>
      <xdr:rowOff>9525</xdr:rowOff>
    </xdr:to>
    <xdr:pic>
      <xdr:nvPicPr>
        <xdr:cNvPr id="698666" name="Imagen 4">
          <a:extLst>
            <a:ext uri="{FF2B5EF4-FFF2-40B4-BE49-F238E27FC236}">
              <a16:creationId xmlns:a16="http://schemas.microsoft.com/office/drawing/2014/main" id="{45BED7CF-8389-A411-0E53-F3563904C8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4108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99687" name="Picture 9">
          <a:extLst>
            <a:ext uri="{FF2B5EF4-FFF2-40B4-BE49-F238E27FC236}">
              <a16:creationId xmlns:a16="http://schemas.microsoft.com/office/drawing/2014/main" id="{68D6AFDC-A17E-ECDC-5D69-E895FBFFA2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99688" name="Picture 10">
          <a:extLst>
            <a:ext uri="{FF2B5EF4-FFF2-40B4-BE49-F238E27FC236}">
              <a16:creationId xmlns:a16="http://schemas.microsoft.com/office/drawing/2014/main" id="{93D7A932-036D-BEFA-9A73-30FEE76D3E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699689" name="Imagen 3">
          <a:extLst>
            <a:ext uri="{FF2B5EF4-FFF2-40B4-BE49-F238E27FC236}">
              <a16:creationId xmlns:a16="http://schemas.microsoft.com/office/drawing/2014/main" id="{A5EBDB7D-F6E8-0EAA-BC70-2A38E358B9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657225</xdr:colOff>
      <xdr:row>19</xdr:row>
      <xdr:rowOff>19050</xdr:rowOff>
    </xdr:from>
    <xdr:to>
      <xdr:col>6</xdr:col>
      <xdr:colOff>523875</xdr:colOff>
      <xdr:row>25</xdr:row>
      <xdr:rowOff>95250</xdr:rowOff>
    </xdr:to>
    <xdr:pic>
      <xdr:nvPicPr>
        <xdr:cNvPr id="699690" name="Imagen 4">
          <a:extLst>
            <a:ext uri="{FF2B5EF4-FFF2-40B4-BE49-F238E27FC236}">
              <a16:creationId xmlns:a16="http://schemas.microsoft.com/office/drawing/2014/main" id="{29AE5E50-C17F-FCE7-A357-B09366A8D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15125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700711" name="Picture 9">
          <a:extLst>
            <a:ext uri="{FF2B5EF4-FFF2-40B4-BE49-F238E27FC236}">
              <a16:creationId xmlns:a16="http://schemas.microsoft.com/office/drawing/2014/main" id="{49B67DF1-E225-7447-ED08-E9E5838B8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700712" name="Picture 10">
          <a:extLst>
            <a:ext uri="{FF2B5EF4-FFF2-40B4-BE49-F238E27FC236}">
              <a16:creationId xmlns:a16="http://schemas.microsoft.com/office/drawing/2014/main" id="{3FDCA56D-50A3-65C6-B154-D50E995802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00713" name="Imagen 3">
          <a:extLst>
            <a:ext uri="{FF2B5EF4-FFF2-40B4-BE49-F238E27FC236}">
              <a16:creationId xmlns:a16="http://schemas.microsoft.com/office/drawing/2014/main" id="{2F4BC3BF-E962-C75A-7659-F4E048DEF2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43375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18</xdr:row>
      <xdr:rowOff>180975</xdr:rowOff>
    </xdr:from>
    <xdr:to>
      <xdr:col>6</xdr:col>
      <xdr:colOff>247650</xdr:colOff>
      <xdr:row>25</xdr:row>
      <xdr:rowOff>57150</xdr:rowOff>
    </xdr:to>
    <xdr:pic>
      <xdr:nvPicPr>
        <xdr:cNvPr id="700714" name="Imagen 4">
          <a:extLst>
            <a:ext uri="{FF2B5EF4-FFF2-40B4-BE49-F238E27FC236}">
              <a16:creationId xmlns:a16="http://schemas.microsoft.com/office/drawing/2014/main" id="{C4EC8698-9A01-635E-114E-E9BE0E68C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4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866775</xdr:colOff>
      <xdr:row>6</xdr:row>
      <xdr:rowOff>38100</xdr:rowOff>
    </xdr:to>
    <xdr:pic>
      <xdr:nvPicPr>
        <xdr:cNvPr id="718009" name="Picture 10">
          <a:extLst>
            <a:ext uri="{FF2B5EF4-FFF2-40B4-BE49-F238E27FC236}">
              <a16:creationId xmlns:a16="http://schemas.microsoft.com/office/drawing/2014/main" id="{8C0667CF-E4C6-4AA6-55F7-D040262ED2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238125"/>
          <a:ext cx="186690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18010" name="Picture 9">
          <a:extLst>
            <a:ext uri="{FF2B5EF4-FFF2-40B4-BE49-F238E27FC236}">
              <a16:creationId xmlns:a16="http://schemas.microsoft.com/office/drawing/2014/main" id="{3C8C465A-4561-ED0B-7CD8-DA9130D90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37172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18011" name="Imagen 3">
          <a:extLst>
            <a:ext uri="{FF2B5EF4-FFF2-40B4-BE49-F238E27FC236}">
              <a16:creationId xmlns:a16="http://schemas.microsoft.com/office/drawing/2014/main" id="{FCBC6E87-61D3-DCD2-1860-A46746C1AA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5664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18012" name="Imagen 4">
          <a:extLst>
            <a:ext uri="{FF2B5EF4-FFF2-40B4-BE49-F238E27FC236}">
              <a16:creationId xmlns:a16="http://schemas.microsoft.com/office/drawing/2014/main" id="{CF69FF9A-61A2-FBF2-A1CB-98594AECE8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62875" y="36556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20033" name="Picture 10">
          <a:extLst>
            <a:ext uri="{FF2B5EF4-FFF2-40B4-BE49-F238E27FC236}">
              <a16:creationId xmlns:a16="http://schemas.microsoft.com/office/drawing/2014/main" id="{8C58A55C-00D9-89AC-37EE-7C49513E44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20034" name="Picture 9">
          <a:extLst>
            <a:ext uri="{FF2B5EF4-FFF2-40B4-BE49-F238E27FC236}">
              <a16:creationId xmlns:a16="http://schemas.microsoft.com/office/drawing/2014/main" id="{ACD09250-4102-17F4-AEF7-6F26B0CDAC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79</xdr:row>
      <xdr:rowOff>114300</xdr:rowOff>
    </xdr:from>
    <xdr:to>
      <xdr:col>2</xdr:col>
      <xdr:colOff>1447800</xdr:colOff>
      <xdr:row>87</xdr:row>
      <xdr:rowOff>123825</xdr:rowOff>
    </xdr:to>
    <xdr:pic>
      <xdr:nvPicPr>
        <xdr:cNvPr id="720035" name="Imagen 3">
          <a:extLst>
            <a:ext uri="{FF2B5EF4-FFF2-40B4-BE49-F238E27FC236}">
              <a16:creationId xmlns:a16="http://schemas.microsoft.com/office/drawing/2014/main" id="{3180FB58-0C1B-87FA-29D6-3C605DC85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383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79</xdr:row>
      <xdr:rowOff>152400</xdr:rowOff>
    </xdr:from>
    <xdr:to>
      <xdr:col>6</xdr:col>
      <xdr:colOff>561975</xdr:colOff>
      <xdr:row>87</xdr:row>
      <xdr:rowOff>142875</xdr:rowOff>
    </xdr:to>
    <xdr:pic>
      <xdr:nvPicPr>
        <xdr:cNvPr id="720036" name="Imagen 4">
          <a:extLst>
            <a:ext uri="{FF2B5EF4-FFF2-40B4-BE49-F238E27FC236}">
              <a16:creationId xmlns:a16="http://schemas.microsoft.com/office/drawing/2014/main" id="{8676C2AC-7863-C80C-63D8-3FB65886D3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42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21057" name="Picture 10">
          <a:extLst>
            <a:ext uri="{FF2B5EF4-FFF2-40B4-BE49-F238E27FC236}">
              <a16:creationId xmlns:a16="http://schemas.microsoft.com/office/drawing/2014/main" id="{E73E6529-7DA3-63D0-BC75-22B89A796C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21058" name="Picture 9">
          <a:extLst>
            <a:ext uri="{FF2B5EF4-FFF2-40B4-BE49-F238E27FC236}">
              <a16:creationId xmlns:a16="http://schemas.microsoft.com/office/drawing/2014/main" id="{6E1CE57B-57D5-AD9B-F5C2-9D911FCC9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21059" name="Imagen 3">
          <a:extLst>
            <a:ext uri="{FF2B5EF4-FFF2-40B4-BE49-F238E27FC236}">
              <a16:creationId xmlns:a16="http://schemas.microsoft.com/office/drawing/2014/main" id="{9058649A-AAFF-4209-B3BE-50E0715BF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21060" name="Imagen 4">
          <a:extLst>
            <a:ext uri="{FF2B5EF4-FFF2-40B4-BE49-F238E27FC236}">
              <a16:creationId xmlns:a16="http://schemas.microsoft.com/office/drawing/2014/main" id="{72F4EB46-4E17-43A6-E998-2F74D6D874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22081" name="Picture 9">
          <a:extLst>
            <a:ext uri="{FF2B5EF4-FFF2-40B4-BE49-F238E27FC236}">
              <a16:creationId xmlns:a16="http://schemas.microsoft.com/office/drawing/2014/main" id="{6CDFA85C-BDA7-6D30-92F0-637446144A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22082" name="Picture 10">
          <a:extLst>
            <a:ext uri="{FF2B5EF4-FFF2-40B4-BE49-F238E27FC236}">
              <a16:creationId xmlns:a16="http://schemas.microsoft.com/office/drawing/2014/main" id="{BE40E450-9BAD-27F2-BD21-9194692A8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22083" name="Imagen 3">
          <a:extLst>
            <a:ext uri="{FF2B5EF4-FFF2-40B4-BE49-F238E27FC236}">
              <a16:creationId xmlns:a16="http://schemas.microsoft.com/office/drawing/2014/main" id="{0AD1B588-CBA4-EAA0-4118-448C84CA7F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22084" name="Imagen 4">
          <a:extLst>
            <a:ext uri="{FF2B5EF4-FFF2-40B4-BE49-F238E27FC236}">
              <a16:creationId xmlns:a16="http://schemas.microsoft.com/office/drawing/2014/main" id="{39E82706-3016-BF0E-287A-3E86A5ACF5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23105" name="Picture 9">
          <a:extLst>
            <a:ext uri="{FF2B5EF4-FFF2-40B4-BE49-F238E27FC236}">
              <a16:creationId xmlns:a16="http://schemas.microsoft.com/office/drawing/2014/main" id="{47F6A88B-79BE-1DAA-6AA9-23A7DC9EA4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23106" name="Picture 10">
          <a:extLst>
            <a:ext uri="{FF2B5EF4-FFF2-40B4-BE49-F238E27FC236}">
              <a16:creationId xmlns:a16="http://schemas.microsoft.com/office/drawing/2014/main" id="{1F5B1700-6EA6-B240-DCC7-C06ECFF96B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23107" name="Imagen 3">
          <a:extLst>
            <a:ext uri="{FF2B5EF4-FFF2-40B4-BE49-F238E27FC236}">
              <a16:creationId xmlns:a16="http://schemas.microsoft.com/office/drawing/2014/main" id="{82F5B84B-FC0E-DFB0-EC99-83883BFA7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23108" name="Imagen 4">
          <a:extLst>
            <a:ext uri="{FF2B5EF4-FFF2-40B4-BE49-F238E27FC236}">
              <a16:creationId xmlns:a16="http://schemas.microsoft.com/office/drawing/2014/main" id="{50C22767-DAE1-AACF-83A3-C6ECB82D09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732277" name="Picture 10">
          <a:extLst>
            <a:ext uri="{FF2B5EF4-FFF2-40B4-BE49-F238E27FC236}">
              <a16:creationId xmlns:a16="http://schemas.microsoft.com/office/drawing/2014/main" id="{8AC3E90E-BF8F-B96C-A8A2-62E4273812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732278" name="Picture 9">
          <a:extLst>
            <a:ext uri="{FF2B5EF4-FFF2-40B4-BE49-F238E27FC236}">
              <a16:creationId xmlns:a16="http://schemas.microsoft.com/office/drawing/2014/main" id="{B905B48C-AE3E-C5D6-3B6C-1F83E1E0F7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19050</xdr:rowOff>
    </xdr:from>
    <xdr:to>
      <xdr:col>3</xdr:col>
      <xdr:colOff>457200</xdr:colOff>
      <xdr:row>46</xdr:row>
      <xdr:rowOff>19050</xdr:rowOff>
    </xdr:to>
    <xdr:pic>
      <xdr:nvPicPr>
        <xdr:cNvPr id="732279" name="Imagen 3">
          <a:extLst>
            <a:ext uri="{FF2B5EF4-FFF2-40B4-BE49-F238E27FC236}">
              <a16:creationId xmlns:a16="http://schemas.microsoft.com/office/drawing/2014/main" id="{365688C2-1DC7-10A8-5A28-DE3F64F89E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401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9525</xdr:rowOff>
    </xdr:from>
    <xdr:to>
      <xdr:col>7</xdr:col>
      <xdr:colOff>104775</xdr:colOff>
      <xdr:row>45</xdr:row>
      <xdr:rowOff>190500</xdr:rowOff>
    </xdr:to>
    <xdr:pic>
      <xdr:nvPicPr>
        <xdr:cNvPr id="732280" name="Imagen 4">
          <a:extLst>
            <a:ext uri="{FF2B5EF4-FFF2-40B4-BE49-F238E27FC236}">
              <a16:creationId xmlns:a16="http://schemas.microsoft.com/office/drawing/2014/main" id="{19E0E985-AF04-E06E-F20F-D8919DD7A7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3917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739389" name="Picture 10">
          <a:extLst>
            <a:ext uri="{FF2B5EF4-FFF2-40B4-BE49-F238E27FC236}">
              <a16:creationId xmlns:a16="http://schemas.microsoft.com/office/drawing/2014/main" id="{93FDAA0F-B8B1-E26A-0C69-9F3BB07327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39390" name="Picture 9">
          <a:extLst>
            <a:ext uri="{FF2B5EF4-FFF2-40B4-BE49-F238E27FC236}">
              <a16:creationId xmlns:a16="http://schemas.microsoft.com/office/drawing/2014/main" id="{430EF59C-8144-BAC3-C085-9E9AD6B044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39391" name="Imagen 3">
          <a:extLst>
            <a:ext uri="{FF2B5EF4-FFF2-40B4-BE49-F238E27FC236}">
              <a16:creationId xmlns:a16="http://schemas.microsoft.com/office/drawing/2014/main" id="{9FED9463-8318-7028-5A90-7C7E1B381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902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39392" name="Imagen 4">
          <a:extLst>
            <a:ext uri="{FF2B5EF4-FFF2-40B4-BE49-F238E27FC236}">
              <a16:creationId xmlns:a16="http://schemas.microsoft.com/office/drawing/2014/main" id="{ECBA7EC5-7F52-7FEA-AA6B-BF3009BBB1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480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40413" name="Picture 10">
          <a:extLst>
            <a:ext uri="{FF2B5EF4-FFF2-40B4-BE49-F238E27FC236}">
              <a16:creationId xmlns:a16="http://schemas.microsoft.com/office/drawing/2014/main" id="{CB461634-64DE-6BAE-8AAC-53E87AC6F9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40414" name="Picture 9">
          <a:extLst>
            <a:ext uri="{FF2B5EF4-FFF2-40B4-BE49-F238E27FC236}">
              <a16:creationId xmlns:a16="http://schemas.microsoft.com/office/drawing/2014/main" id="{CEF79B94-5BCF-1FD7-B49E-4BCD6D952B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740415" name="Imagen 3">
          <a:extLst>
            <a:ext uri="{FF2B5EF4-FFF2-40B4-BE49-F238E27FC236}">
              <a16:creationId xmlns:a16="http://schemas.microsoft.com/office/drawing/2014/main" id="{31FBBF67-18A2-54E7-7717-E7F8F346AA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740416" name="Imagen 4">
          <a:extLst>
            <a:ext uri="{FF2B5EF4-FFF2-40B4-BE49-F238E27FC236}">
              <a16:creationId xmlns:a16="http://schemas.microsoft.com/office/drawing/2014/main" id="{FECA9647-6CEC-0D59-D8A0-051E5EECCD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41437" name="Picture 10">
          <a:extLst>
            <a:ext uri="{FF2B5EF4-FFF2-40B4-BE49-F238E27FC236}">
              <a16:creationId xmlns:a16="http://schemas.microsoft.com/office/drawing/2014/main" id="{BFB9F5A1-3D01-48CC-F5D2-89381EBF44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41438" name="Picture 9">
          <a:extLst>
            <a:ext uri="{FF2B5EF4-FFF2-40B4-BE49-F238E27FC236}">
              <a16:creationId xmlns:a16="http://schemas.microsoft.com/office/drawing/2014/main" id="{E1743AC7-8F1C-D1DD-DE91-90D91B17F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41439" name="Imagen 3">
          <a:extLst>
            <a:ext uri="{FF2B5EF4-FFF2-40B4-BE49-F238E27FC236}">
              <a16:creationId xmlns:a16="http://schemas.microsoft.com/office/drawing/2014/main" id="{A793664B-E6A6-C730-89E3-172B5588E2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41440" name="Imagen 4">
          <a:extLst>
            <a:ext uri="{FF2B5EF4-FFF2-40B4-BE49-F238E27FC236}">
              <a16:creationId xmlns:a16="http://schemas.microsoft.com/office/drawing/2014/main" id="{8E5AA733-B930-BCD5-3753-8EFBD57E6A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42461" name="Picture 9">
          <a:extLst>
            <a:ext uri="{FF2B5EF4-FFF2-40B4-BE49-F238E27FC236}">
              <a16:creationId xmlns:a16="http://schemas.microsoft.com/office/drawing/2014/main" id="{1B3793F1-E6E7-4DE7-33A0-D6199FED45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42462" name="Picture 10">
          <a:extLst>
            <a:ext uri="{FF2B5EF4-FFF2-40B4-BE49-F238E27FC236}">
              <a16:creationId xmlns:a16="http://schemas.microsoft.com/office/drawing/2014/main" id="{63CB7B90-AFB8-E8D6-C154-2590F0E15C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42463" name="Imagen 3">
          <a:extLst>
            <a:ext uri="{FF2B5EF4-FFF2-40B4-BE49-F238E27FC236}">
              <a16:creationId xmlns:a16="http://schemas.microsoft.com/office/drawing/2014/main" id="{602A1843-3ACA-0445-B656-1D73212740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42464" name="Imagen 4">
          <a:extLst>
            <a:ext uri="{FF2B5EF4-FFF2-40B4-BE49-F238E27FC236}">
              <a16:creationId xmlns:a16="http://schemas.microsoft.com/office/drawing/2014/main" id="{679CB1D0-2CBE-65B5-6DCD-C099357429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43485" name="Picture 9">
          <a:extLst>
            <a:ext uri="{FF2B5EF4-FFF2-40B4-BE49-F238E27FC236}">
              <a16:creationId xmlns:a16="http://schemas.microsoft.com/office/drawing/2014/main" id="{04E656BF-42D1-DE3C-D588-38B8A17D0A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43486" name="Picture 10">
          <a:extLst>
            <a:ext uri="{FF2B5EF4-FFF2-40B4-BE49-F238E27FC236}">
              <a16:creationId xmlns:a16="http://schemas.microsoft.com/office/drawing/2014/main" id="{3C578FAA-99A9-080E-C92A-1E59C4B19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43487" name="Imagen 3">
          <a:extLst>
            <a:ext uri="{FF2B5EF4-FFF2-40B4-BE49-F238E27FC236}">
              <a16:creationId xmlns:a16="http://schemas.microsoft.com/office/drawing/2014/main" id="{A8E9AF03-DE0E-0EA6-AD76-A149DFACBF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43488" name="Imagen 4">
          <a:extLst>
            <a:ext uri="{FF2B5EF4-FFF2-40B4-BE49-F238E27FC236}">
              <a16:creationId xmlns:a16="http://schemas.microsoft.com/office/drawing/2014/main" id="{D0C53DEA-F17B-9FB9-010C-A2A0BCCAE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744509" name="Picture 10">
          <a:extLst>
            <a:ext uri="{FF2B5EF4-FFF2-40B4-BE49-F238E27FC236}">
              <a16:creationId xmlns:a16="http://schemas.microsoft.com/office/drawing/2014/main" id="{6FE6BA7C-302F-1693-2134-4FCA5B11A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744510" name="Picture 9">
          <a:extLst>
            <a:ext uri="{FF2B5EF4-FFF2-40B4-BE49-F238E27FC236}">
              <a16:creationId xmlns:a16="http://schemas.microsoft.com/office/drawing/2014/main" id="{8D5CA5D4-C1CD-9469-E0FC-D04AFDD623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33</xdr:row>
      <xdr:rowOff>19050</xdr:rowOff>
    </xdr:from>
    <xdr:to>
      <xdr:col>3</xdr:col>
      <xdr:colOff>457200</xdr:colOff>
      <xdr:row>41</xdr:row>
      <xdr:rowOff>19050</xdr:rowOff>
    </xdr:to>
    <xdr:pic>
      <xdr:nvPicPr>
        <xdr:cNvPr id="744511" name="Imagen 3">
          <a:extLst>
            <a:ext uri="{FF2B5EF4-FFF2-40B4-BE49-F238E27FC236}">
              <a16:creationId xmlns:a16="http://schemas.microsoft.com/office/drawing/2014/main" id="{73E62848-292A-230C-6AAA-DFBD582A8B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86150" y="8810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33</xdr:row>
      <xdr:rowOff>9525</xdr:rowOff>
    </xdr:from>
    <xdr:to>
      <xdr:col>7</xdr:col>
      <xdr:colOff>104775</xdr:colOff>
      <xdr:row>40</xdr:row>
      <xdr:rowOff>190500</xdr:rowOff>
    </xdr:to>
    <xdr:pic>
      <xdr:nvPicPr>
        <xdr:cNvPr id="744512" name="Imagen 4">
          <a:extLst>
            <a:ext uri="{FF2B5EF4-FFF2-40B4-BE49-F238E27FC236}">
              <a16:creationId xmlns:a16="http://schemas.microsoft.com/office/drawing/2014/main" id="{24473813-E9D1-22FB-378D-AECAEECFD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53250" y="880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594825" name="Picture 10">
          <a:extLst>
            <a:ext uri="{FF2B5EF4-FFF2-40B4-BE49-F238E27FC236}">
              <a16:creationId xmlns:a16="http://schemas.microsoft.com/office/drawing/2014/main" id="{BBB932F0-A484-9472-E706-631797DAA2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594826" name="Picture 9">
          <a:extLst>
            <a:ext uri="{FF2B5EF4-FFF2-40B4-BE49-F238E27FC236}">
              <a16:creationId xmlns:a16="http://schemas.microsoft.com/office/drawing/2014/main" id="{C9819AAB-B299-3BAD-5203-83A2384671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185</xdr:row>
      <xdr:rowOff>95250</xdr:rowOff>
    </xdr:from>
    <xdr:to>
      <xdr:col>2</xdr:col>
      <xdr:colOff>1514475</xdr:colOff>
      <xdr:row>193</xdr:row>
      <xdr:rowOff>95250</xdr:rowOff>
    </xdr:to>
    <xdr:pic>
      <xdr:nvPicPr>
        <xdr:cNvPr id="594827" name="Imagen 3">
          <a:extLst>
            <a:ext uri="{FF2B5EF4-FFF2-40B4-BE49-F238E27FC236}">
              <a16:creationId xmlns:a16="http://schemas.microsoft.com/office/drawing/2014/main" id="{738B088A-3C25-8ECE-5C97-E2EAD1A3F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680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185</xdr:row>
      <xdr:rowOff>85725</xdr:rowOff>
    </xdr:from>
    <xdr:to>
      <xdr:col>5</xdr:col>
      <xdr:colOff>914400</xdr:colOff>
      <xdr:row>193</xdr:row>
      <xdr:rowOff>66675</xdr:rowOff>
    </xdr:to>
    <xdr:pic>
      <xdr:nvPicPr>
        <xdr:cNvPr id="594828" name="Imagen 4">
          <a:extLst>
            <a:ext uri="{FF2B5EF4-FFF2-40B4-BE49-F238E27FC236}">
              <a16:creationId xmlns:a16="http://schemas.microsoft.com/office/drawing/2014/main" id="{1F8D992B-3C5B-C744-D8CC-5107215B8A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6712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595849" name="Picture 10">
          <a:extLst>
            <a:ext uri="{FF2B5EF4-FFF2-40B4-BE49-F238E27FC236}">
              <a16:creationId xmlns:a16="http://schemas.microsoft.com/office/drawing/2014/main" id="{2E1383DA-7FD0-443E-1681-380EB681C4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595850" name="Picture 9">
          <a:extLst>
            <a:ext uri="{FF2B5EF4-FFF2-40B4-BE49-F238E27FC236}">
              <a16:creationId xmlns:a16="http://schemas.microsoft.com/office/drawing/2014/main" id="{4854C2DF-D8F6-BC24-BA15-78E28FB9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595851" name="Imagen 3">
          <a:extLst>
            <a:ext uri="{FF2B5EF4-FFF2-40B4-BE49-F238E27FC236}">
              <a16:creationId xmlns:a16="http://schemas.microsoft.com/office/drawing/2014/main" id="{A35819FF-3289-CF8F-8B5C-E035D123A1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595852" name="Imagen 4">
          <a:extLst>
            <a:ext uri="{FF2B5EF4-FFF2-40B4-BE49-F238E27FC236}">
              <a16:creationId xmlns:a16="http://schemas.microsoft.com/office/drawing/2014/main" id="{4FEA7D41-7773-FC7F-2F34-4E8B4E109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596873" name="Picture 10">
          <a:extLst>
            <a:ext uri="{FF2B5EF4-FFF2-40B4-BE49-F238E27FC236}">
              <a16:creationId xmlns:a16="http://schemas.microsoft.com/office/drawing/2014/main" id="{F2060B49-EB1C-1D40-90A5-4D94D465D7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596874" name="Picture 9">
          <a:extLst>
            <a:ext uri="{FF2B5EF4-FFF2-40B4-BE49-F238E27FC236}">
              <a16:creationId xmlns:a16="http://schemas.microsoft.com/office/drawing/2014/main" id="{94AB1BF8-658F-4707-728E-CD1FD9F5E9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596875" name="Imagen 3">
          <a:extLst>
            <a:ext uri="{FF2B5EF4-FFF2-40B4-BE49-F238E27FC236}">
              <a16:creationId xmlns:a16="http://schemas.microsoft.com/office/drawing/2014/main" id="{90144F2A-2D7F-BD69-98D2-6F333895B2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152400</xdr:colOff>
      <xdr:row>34</xdr:row>
      <xdr:rowOff>0</xdr:rowOff>
    </xdr:from>
    <xdr:to>
      <xdr:col>7</xdr:col>
      <xdr:colOff>95250</xdr:colOff>
      <xdr:row>41</xdr:row>
      <xdr:rowOff>171450</xdr:rowOff>
    </xdr:to>
    <xdr:pic>
      <xdr:nvPicPr>
        <xdr:cNvPr id="596876" name="Imagen 4">
          <a:extLst>
            <a:ext uri="{FF2B5EF4-FFF2-40B4-BE49-F238E27FC236}">
              <a16:creationId xmlns:a16="http://schemas.microsoft.com/office/drawing/2014/main" id="{4D4EDBFA-29B8-5C24-A80C-4AB1B619BE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43725" y="898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597897" name="Picture 9">
          <a:extLst>
            <a:ext uri="{FF2B5EF4-FFF2-40B4-BE49-F238E27FC236}">
              <a16:creationId xmlns:a16="http://schemas.microsoft.com/office/drawing/2014/main" id="{07E11986-F8DD-2E35-F12D-7C85D6FC4C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597898" name="Picture 10">
          <a:extLst>
            <a:ext uri="{FF2B5EF4-FFF2-40B4-BE49-F238E27FC236}">
              <a16:creationId xmlns:a16="http://schemas.microsoft.com/office/drawing/2014/main" id="{AA309814-D997-6019-6AFC-C655CF04CE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597899" name="Imagen 3">
          <a:extLst>
            <a:ext uri="{FF2B5EF4-FFF2-40B4-BE49-F238E27FC236}">
              <a16:creationId xmlns:a16="http://schemas.microsoft.com/office/drawing/2014/main" id="{E5A4B57E-A20B-001D-D0E6-49A8F6917C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597900" name="Imagen 4">
          <a:extLst>
            <a:ext uri="{FF2B5EF4-FFF2-40B4-BE49-F238E27FC236}">
              <a16:creationId xmlns:a16="http://schemas.microsoft.com/office/drawing/2014/main" id="{0E7ECD16-5581-49CF-3737-0B904B01C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598921" name="Picture 10">
          <a:extLst>
            <a:ext uri="{FF2B5EF4-FFF2-40B4-BE49-F238E27FC236}">
              <a16:creationId xmlns:a16="http://schemas.microsoft.com/office/drawing/2014/main" id="{88CD6C26-3FCB-B6D6-D453-847DAC3E8B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598922" name="Picture 9">
          <a:extLst>
            <a:ext uri="{FF2B5EF4-FFF2-40B4-BE49-F238E27FC236}">
              <a16:creationId xmlns:a16="http://schemas.microsoft.com/office/drawing/2014/main" id="{2B74F8CE-A116-FA54-570C-948893E0C0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598923" name="Imagen 3">
          <a:extLst>
            <a:ext uri="{FF2B5EF4-FFF2-40B4-BE49-F238E27FC236}">
              <a16:creationId xmlns:a16="http://schemas.microsoft.com/office/drawing/2014/main" id="{EEED1332-D565-A6A8-21A8-C95AD3C496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598924" name="Imagen 4">
          <a:extLst>
            <a:ext uri="{FF2B5EF4-FFF2-40B4-BE49-F238E27FC236}">
              <a16:creationId xmlns:a16="http://schemas.microsoft.com/office/drawing/2014/main" id="{7827CDCF-8000-8093-88FA-A9AE8CB7D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762000</xdr:colOff>
      <xdr:row>1</xdr:row>
      <xdr:rowOff>47625</xdr:rowOff>
    </xdr:from>
    <xdr:to>
      <xdr:col>5</xdr:col>
      <xdr:colOff>857250</xdr:colOff>
      <xdr:row>6</xdr:row>
      <xdr:rowOff>38100</xdr:rowOff>
    </xdr:to>
    <xdr:pic>
      <xdr:nvPicPr>
        <xdr:cNvPr id="614177" name="Picture 10">
          <a:extLst>
            <a:ext uri="{FF2B5EF4-FFF2-40B4-BE49-F238E27FC236}">
              <a16:creationId xmlns:a16="http://schemas.microsoft.com/office/drawing/2014/main" id="{2C9A602C-7D6B-AFF4-1DB7-FBE8211D9A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614178" name="Picture 9">
          <a:extLst>
            <a:ext uri="{FF2B5EF4-FFF2-40B4-BE49-F238E27FC236}">
              <a16:creationId xmlns:a16="http://schemas.microsoft.com/office/drawing/2014/main" id="{51ADC73C-968C-B9E4-0C58-C14769870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45745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614179" name="Imagen 3">
          <a:extLst>
            <a:ext uri="{FF2B5EF4-FFF2-40B4-BE49-F238E27FC236}">
              <a16:creationId xmlns:a16="http://schemas.microsoft.com/office/drawing/2014/main" id="{0C452E40-B384-562E-0A20-92D6244BBD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33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614180" name="Imagen 4">
          <a:extLst>
            <a:ext uri="{FF2B5EF4-FFF2-40B4-BE49-F238E27FC236}">
              <a16:creationId xmlns:a16="http://schemas.microsoft.com/office/drawing/2014/main" id="{54ACFB1F-50A2-7810-F57D-D24CD9ECA2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48600" y="36423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15201" name="Picture 10">
          <a:extLst>
            <a:ext uri="{FF2B5EF4-FFF2-40B4-BE49-F238E27FC236}">
              <a16:creationId xmlns:a16="http://schemas.microsoft.com/office/drawing/2014/main" id="{AEE31EAA-91E6-0F9D-1BE9-1A5A15138A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6600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15202" name="Picture 9">
          <a:extLst>
            <a:ext uri="{FF2B5EF4-FFF2-40B4-BE49-F238E27FC236}">
              <a16:creationId xmlns:a16="http://schemas.microsoft.com/office/drawing/2014/main" id="{1CB319BF-6912-9630-07EE-D2272D912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285750</xdr:colOff>
      <xdr:row>84</xdr:row>
      <xdr:rowOff>180975</xdr:rowOff>
    </xdr:to>
    <xdr:pic>
      <xdr:nvPicPr>
        <xdr:cNvPr id="615203" name="Imagen 3">
          <a:extLst>
            <a:ext uri="{FF2B5EF4-FFF2-40B4-BE49-F238E27FC236}">
              <a16:creationId xmlns:a16="http://schemas.microsoft.com/office/drawing/2014/main" id="{7C3930D9-E1E7-9F91-8B48-1A2290755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15204" name="Imagen 4">
          <a:extLst>
            <a:ext uri="{FF2B5EF4-FFF2-40B4-BE49-F238E27FC236}">
              <a16:creationId xmlns:a16="http://schemas.microsoft.com/office/drawing/2014/main" id="{0C647489-8F50-BFE4-39BF-FD009938A9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29550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104775</xdr:rowOff>
    </xdr:from>
    <xdr:to>
      <xdr:col>7</xdr:col>
      <xdr:colOff>733425</xdr:colOff>
      <xdr:row>4</xdr:row>
      <xdr:rowOff>142875</xdr:rowOff>
    </xdr:to>
    <xdr:pic>
      <xdr:nvPicPr>
        <xdr:cNvPr id="616225" name="Picture 10">
          <a:extLst>
            <a:ext uri="{FF2B5EF4-FFF2-40B4-BE49-F238E27FC236}">
              <a16:creationId xmlns:a16="http://schemas.microsoft.com/office/drawing/2014/main" id="{D0892DC8-FABD-340A-66E2-344CAD6428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04775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16226" name="Picture 9">
          <a:extLst>
            <a:ext uri="{FF2B5EF4-FFF2-40B4-BE49-F238E27FC236}">
              <a16:creationId xmlns:a16="http://schemas.microsoft.com/office/drawing/2014/main" id="{E047C08D-5ABB-1ECC-E0BB-815A337513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16227" name="Imagen 3">
          <a:extLst>
            <a:ext uri="{FF2B5EF4-FFF2-40B4-BE49-F238E27FC236}">
              <a16:creationId xmlns:a16="http://schemas.microsoft.com/office/drawing/2014/main" id="{A2476A88-CB9C-9D59-4599-0CC04C65D0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561975</xdr:colOff>
      <xdr:row>41</xdr:row>
      <xdr:rowOff>123825</xdr:rowOff>
    </xdr:to>
    <xdr:pic>
      <xdr:nvPicPr>
        <xdr:cNvPr id="616228" name="Imagen 4">
          <a:extLst>
            <a:ext uri="{FF2B5EF4-FFF2-40B4-BE49-F238E27FC236}">
              <a16:creationId xmlns:a16="http://schemas.microsoft.com/office/drawing/2014/main" id="{209CC789-7AAA-65B4-232E-47BC0EAD4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17249" name="Picture 9">
          <a:extLst>
            <a:ext uri="{FF2B5EF4-FFF2-40B4-BE49-F238E27FC236}">
              <a16:creationId xmlns:a16="http://schemas.microsoft.com/office/drawing/2014/main" id="{FD2DE29A-F59F-53B8-846C-4FA1FF98DE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7250" name="Picture 10">
          <a:extLst>
            <a:ext uri="{FF2B5EF4-FFF2-40B4-BE49-F238E27FC236}">
              <a16:creationId xmlns:a16="http://schemas.microsoft.com/office/drawing/2014/main" id="{405D5D6B-A076-79DF-CC5D-EC5E92A7C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17251" name="Imagen 3">
          <a:extLst>
            <a:ext uri="{FF2B5EF4-FFF2-40B4-BE49-F238E27FC236}">
              <a16:creationId xmlns:a16="http://schemas.microsoft.com/office/drawing/2014/main" id="{B5C21AA8-50F7-8017-2141-BA3C468687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17252" name="Imagen 4">
          <a:extLst>
            <a:ext uri="{FF2B5EF4-FFF2-40B4-BE49-F238E27FC236}">
              <a16:creationId xmlns:a16="http://schemas.microsoft.com/office/drawing/2014/main" id="{F5D1AA10-9CB5-512A-ECAA-CBDDDFDF95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18273" name="Picture 10">
          <a:extLst>
            <a:ext uri="{FF2B5EF4-FFF2-40B4-BE49-F238E27FC236}">
              <a16:creationId xmlns:a16="http://schemas.microsoft.com/office/drawing/2014/main" id="{8226EFF2-674A-FC74-7EDB-0D621F717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18274" name="Picture 9">
          <a:extLst>
            <a:ext uri="{FF2B5EF4-FFF2-40B4-BE49-F238E27FC236}">
              <a16:creationId xmlns:a16="http://schemas.microsoft.com/office/drawing/2014/main" id="{C56D8ACD-13D8-E727-5D73-EAD0AA9CA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3</xdr:col>
      <xdr:colOff>333375</xdr:colOff>
      <xdr:row>35</xdr:row>
      <xdr:rowOff>95250</xdr:rowOff>
    </xdr:to>
    <xdr:pic>
      <xdr:nvPicPr>
        <xdr:cNvPr id="618275" name="Imagen 3">
          <a:extLst>
            <a:ext uri="{FF2B5EF4-FFF2-40B4-BE49-F238E27FC236}">
              <a16:creationId xmlns:a16="http://schemas.microsoft.com/office/drawing/2014/main" id="{96446D8D-8516-B79B-28ED-FB3A5407E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0007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618276" name="Imagen 4">
          <a:extLst>
            <a:ext uri="{FF2B5EF4-FFF2-40B4-BE49-F238E27FC236}">
              <a16:creationId xmlns:a16="http://schemas.microsoft.com/office/drawing/2014/main" id="{D1A04DB1-B49D-5186-82F7-398EA260FF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905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400050</xdr:colOff>
      <xdr:row>1</xdr:row>
      <xdr:rowOff>95250</xdr:rowOff>
    </xdr:from>
    <xdr:to>
      <xdr:col>5</xdr:col>
      <xdr:colOff>495300</xdr:colOff>
      <xdr:row>6</xdr:row>
      <xdr:rowOff>85725</xdr:rowOff>
    </xdr:to>
    <xdr:pic>
      <xdr:nvPicPr>
        <xdr:cNvPr id="634537" name="Picture 10">
          <a:extLst>
            <a:ext uri="{FF2B5EF4-FFF2-40B4-BE49-F238E27FC236}">
              <a16:creationId xmlns:a16="http://schemas.microsoft.com/office/drawing/2014/main" id="{49A7658F-66C1-BB98-746C-F9CC53F2F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285750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34538" name="Picture 9">
          <a:extLst>
            <a:ext uri="{FF2B5EF4-FFF2-40B4-BE49-F238E27FC236}">
              <a16:creationId xmlns:a16="http://schemas.microsoft.com/office/drawing/2014/main" id="{2650215C-47E2-8065-C161-4A144647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34539" name="Imagen 3">
          <a:extLst>
            <a:ext uri="{FF2B5EF4-FFF2-40B4-BE49-F238E27FC236}">
              <a16:creationId xmlns:a16="http://schemas.microsoft.com/office/drawing/2014/main" id="{C6DCAC96-9161-A1F7-7217-61025A31DE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173128" name="Imagen 4">
          <a:extLst>
            <a:ext uri="{FF2B5EF4-FFF2-40B4-BE49-F238E27FC236}">
              <a16:creationId xmlns:a16="http://schemas.microsoft.com/office/drawing/2014/main" id="{49CD1796-2DB9-3939-575D-41CD0425F3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3380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35561" name="Picture 10">
          <a:extLst>
            <a:ext uri="{FF2B5EF4-FFF2-40B4-BE49-F238E27FC236}">
              <a16:creationId xmlns:a16="http://schemas.microsoft.com/office/drawing/2014/main" id="{AEB58308-3ECC-C10C-F695-FBF36ADEB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35562" name="Picture 9">
          <a:extLst>
            <a:ext uri="{FF2B5EF4-FFF2-40B4-BE49-F238E27FC236}">
              <a16:creationId xmlns:a16="http://schemas.microsoft.com/office/drawing/2014/main" id="{3CC13976-6D35-0F8E-6607-2507F2E789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2095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161925</xdr:colOff>
      <xdr:row>84</xdr:row>
      <xdr:rowOff>180975</xdr:rowOff>
    </xdr:to>
    <xdr:pic>
      <xdr:nvPicPr>
        <xdr:cNvPr id="635563" name="Imagen 3">
          <a:extLst>
            <a:ext uri="{FF2B5EF4-FFF2-40B4-BE49-F238E27FC236}">
              <a16:creationId xmlns:a16="http://schemas.microsoft.com/office/drawing/2014/main" id="{1F517640-B13B-5CA6-4D00-65F43584C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35564" name="Imagen 4">
          <a:extLst>
            <a:ext uri="{FF2B5EF4-FFF2-40B4-BE49-F238E27FC236}">
              <a16:creationId xmlns:a16="http://schemas.microsoft.com/office/drawing/2014/main" id="{99561393-786C-2E8C-DDA7-63EC6BF670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53375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180975</xdr:rowOff>
    </xdr:from>
    <xdr:to>
      <xdr:col>7</xdr:col>
      <xdr:colOff>733425</xdr:colOff>
      <xdr:row>5</xdr:row>
      <xdr:rowOff>28575</xdr:rowOff>
    </xdr:to>
    <xdr:pic>
      <xdr:nvPicPr>
        <xdr:cNvPr id="636585" name="Picture 10">
          <a:extLst>
            <a:ext uri="{FF2B5EF4-FFF2-40B4-BE49-F238E27FC236}">
              <a16:creationId xmlns:a16="http://schemas.microsoft.com/office/drawing/2014/main" id="{769075AE-97D0-732B-95D2-8C91BA2CE3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80975"/>
          <a:ext cx="22383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36586" name="Picture 9">
          <a:extLst>
            <a:ext uri="{FF2B5EF4-FFF2-40B4-BE49-F238E27FC236}">
              <a16:creationId xmlns:a16="http://schemas.microsoft.com/office/drawing/2014/main" id="{29438F32-149E-011C-3C2C-B925022D6A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36587" name="Imagen 3">
          <a:extLst>
            <a:ext uri="{FF2B5EF4-FFF2-40B4-BE49-F238E27FC236}">
              <a16:creationId xmlns:a16="http://schemas.microsoft.com/office/drawing/2014/main" id="{4572F7EA-C777-F983-FF84-78FED31C3B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36588" name="Imagen 4">
          <a:extLst>
            <a:ext uri="{FF2B5EF4-FFF2-40B4-BE49-F238E27FC236}">
              <a16:creationId xmlns:a16="http://schemas.microsoft.com/office/drawing/2014/main" id="{64B46005-0CE6-E0DE-38FB-F05DF370CE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37609" name="Picture 9">
          <a:extLst>
            <a:ext uri="{FF2B5EF4-FFF2-40B4-BE49-F238E27FC236}">
              <a16:creationId xmlns:a16="http://schemas.microsoft.com/office/drawing/2014/main" id="{DBFD08A4-6B70-64FD-702F-A8D208CD8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37610" name="Picture 10">
          <a:extLst>
            <a:ext uri="{FF2B5EF4-FFF2-40B4-BE49-F238E27FC236}">
              <a16:creationId xmlns:a16="http://schemas.microsoft.com/office/drawing/2014/main" id="{5241B647-B575-1B6A-0C4C-4E342EAD25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37611" name="Imagen 3">
          <a:extLst>
            <a:ext uri="{FF2B5EF4-FFF2-40B4-BE49-F238E27FC236}">
              <a16:creationId xmlns:a16="http://schemas.microsoft.com/office/drawing/2014/main" id="{38CAC416-57DD-9A20-EDAB-CDE442282B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37612" name="Imagen 4">
          <a:extLst>
            <a:ext uri="{FF2B5EF4-FFF2-40B4-BE49-F238E27FC236}">
              <a16:creationId xmlns:a16="http://schemas.microsoft.com/office/drawing/2014/main" id="{CC3C69D2-09D0-39E7-0966-D182165BE7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38633" name="Picture 10">
          <a:extLst>
            <a:ext uri="{FF2B5EF4-FFF2-40B4-BE49-F238E27FC236}">
              <a16:creationId xmlns:a16="http://schemas.microsoft.com/office/drawing/2014/main" id="{951B8C11-2459-9BE4-582A-63CC3BE87D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38634" name="Picture 9">
          <a:extLst>
            <a:ext uri="{FF2B5EF4-FFF2-40B4-BE49-F238E27FC236}">
              <a16:creationId xmlns:a16="http://schemas.microsoft.com/office/drawing/2014/main" id="{73884E93-C44A-D0D3-B5B6-A6C39328EB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38635" name="Imagen 3">
          <a:extLst>
            <a:ext uri="{FF2B5EF4-FFF2-40B4-BE49-F238E27FC236}">
              <a16:creationId xmlns:a16="http://schemas.microsoft.com/office/drawing/2014/main" id="{EC6925EB-460E-AAEB-2999-95185876D5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24</xdr:row>
      <xdr:rowOff>0</xdr:rowOff>
    </xdr:from>
    <xdr:to>
      <xdr:col>7</xdr:col>
      <xdr:colOff>419100</xdr:colOff>
      <xdr:row>31</xdr:row>
      <xdr:rowOff>180975</xdr:rowOff>
    </xdr:to>
    <xdr:pic>
      <xdr:nvPicPr>
        <xdr:cNvPr id="638636" name="Imagen 4">
          <a:extLst>
            <a:ext uri="{FF2B5EF4-FFF2-40B4-BE49-F238E27FC236}">
              <a16:creationId xmlns:a16="http://schemas.microsoft.com/office/drawing/2014/main" id="{F8693FF9-4DA8-BCB6-22C0-7CF72353D8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45693" name="Picture 10">
          <a:extLst>
            <a:ext uri="{FF2B5EF4-FFF2-40B4-BE49-F238E27FC236}">
              <a16:creationId xmlns:a16="http://schemas.microsoft.com/office/drawing/2014/main" id="{16AF7100-1D41-0AE5-2A97-8ED5500FA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45694" name="Picture 9">
          <a:extLst>
            <a:ext uri="{FF2B5EF4-FFF2-40B4-BE49-F238E27FC236}">
              <a16:creationId xmlns:a16="http://schemas.microsoft.com/office/drawing/2014/main" id="{4574644D-518F-616F-8308-652C9C548B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45695" name="Imagen 3">
          <a:extLst>
            <a:ext uri="{FF2B5EF4-FFF2-40B4-BE49-F238E27FC236}">
              <a16:creationId xmlns:a16="http://schemas.microsoft.com/office/drawing/2014/main" id="{985A5894-2435-D775-55FE-A463E141AB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99856E9-5A80-E40A-8406-17228B53C9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1475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695325</xdr:colOff>
      <xdr:row>0</xdr:row>
      <xdr:rowOff>85725</xdr:rowOff>
    </xdr:from>
    <xdr:to>
      <xdr:col>6</xdr:col>
      <xdr:colOff>152400</xdr:colOff>
      <xdr:row>5</xdr:row>
      <xdr:rowOff>9525</xdr:rowOff>
    </xdr:to>
    <xdr:pic>
      <xdr:nvPicPr>
        <xdr:cNvPr id="646717" name="Picture 10">
          <a:extLst>
            <a:ext uri="{FF2B5EF4-FFF2-40B4-BE49-F238E27FC236}">
              <a16:creationId xmlns:a16="http://schemas.microsoft.com/office/drawing/2014/main" id="{69F7DB46-89F7-784D-4C88-E1947BEE9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857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1419225</xdr:colOff>
      <xdr:row>0</xdr:row>
      <xdr:rowOff>38100</xdr:rowOff>
    </xdr:from>
    <xdr:to>
      <xdr:col>4</xdr:col>
      <xdr:colOff>219075</xdr:colOff>
      <xdr:row>5</xdr:row>
      <xdr:rowOff>9525</xdr:rowOff>
    </xdr:to>
    <xdr:pic>
      <xdr:nvPicPr>
        <xdr:cNvPr id="646718" name="Picture 9">
          <a:extLst>
            <a:ext uri="{FF2B5EF4-FFF2-40B4-BE49-F238E27FC236}">
              <a16:creationId xmlns:a16="http://schemas.microsoft.com/office/drawing/2014/main" id="{A745121D-6BE2-4BAF-3E3C-5F9EF86F4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38100"/>
          <a:ext cx="250507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46719" name="Imagen 3">
          <a:extLst>
            <a:ext uri="{FF2B5EF4-FFF2-40B4-BE49-F238E27FC236}">
              <a16:creationId xmlns:a16="http://schemas.microsoft.com/office/drawing/2014/main" id="{EC9551A4-F343-4DFD-D1A0-CD9FD0FF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81</xdr:row>
      <xdr:rowOff>28575</xdr:rowOff>
    </xdr:from>
    <xdr:to>
      <xdr:col>7</xdr:col>
      <xdr:colOff>161925</xdr:colOff>
      <xdr:row>89</xdr:row>
      <xdr:rowOff>9525</xdr:rowOff>
    </xdr:to>
    <xdr:pic>
      <xdr:nvPicPr>
        <xdr:cNvPr id="646720" name="Imagen 4">
          <a:extLst>
            <a:ext uri="{FF2B5EF4-FFF2-40B4-BE49-F238E27FC236}">
              <a16:creationId xmlns:a16="http://schemas.microsoft.com/office/drawing/2014/main" id="{8E40B3CA-33B4-1778-4A60-957C58034C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39200" y="16840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161925</xdr:colOff>
      <xdr:row>0</xdr:row>
      <xdr:rowOff>133350</xdr:rowOff>
    </xdr:from>
    <xdr:to>
      <xdr:col>7</xdr:col>
      <xdr:colOff>85725</xdr:colOff>
      <xdr:row>4</xdr:row>
      <xdr:rowOff>171450</xdr:rowOff>
    </xdr:to>
    <xdr:pic>
      <xdr:nvPicPr>
        <xdr:cNvPr id="647729" name="Picture 10">
          <a:extLst>
            <a:ext uri="{FF2B5EF4-FFF2-40B4-BE49-F238E27FC236}">
              <a16:creationId xmlns:a16="http://schemas.microsoft.com/office/drawing/2014/main" id="{25993026-1385-57B0-7FF5-0869F59D3F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33350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819150</xdr:colOff>
      <xdr:row>0</xdr:row>
      <xdr:rowOff>161925</xdr:rowOff>
    </xdr:from>
    <xdr:to>
      <xdr:col>5</xdr:col>
      <xdr:colOff>542925</xdr:colOff>
      <xdr:row>4</xdr:row>
      <xdr:rowOff>180975</xdr:rowOff>
    </xdr:to>
    <xdr:pic>
      <xdr:nvPicPr>
        <xdr:cNvPr id="647730" name="Picture 9">
          <a:extLst>
            <a:ext uri="{FF2B5EF4-FFF2-40B4-BE49-F238E27FC236}">
              <a16:creationId xmlns:a16="http://schemas.microsoft.com/office/drawing/2014/main" id="{030853E4-438D-C2F5-A9E2-7DB5C60144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2575" y="1619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47731" name="Imagen 3">
          <a:extLst>
            <a:ext uri="{FF2B5EF4-FFF2-40B4-BE49-F238E27FC236}">
              <a16:creationId xmlns:a16="http://schemas.microsoft.com/office/drawing/2014/main" id="{ECB79FEC-FB8B-D8FF-5C0A-CC484C789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47732" name="Imagen 4">
          <a:extLst>
            <a:ext uri="{FF2B5EF4-FFF2-40B4-BE49-F238E27FC236}">
              <a16:creationId xmlns:a16="http://schemas.microsoft.com/office/drawing/2014/main" id="{58A0A82A-CFBE-01CA-3F8F-9431DD44BE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180975</xdr:colOff>
      <xdr:row>1</xdr:row>
      <xdr:rowOff>9525</xdr:rowOff>
    </xdr:from>
    <xdr:to>
      <xdr:col>6</xdr:col>
      <xdr:colOff>542925</xdr:colOff>
      <xdr:row>4</xdr:row>
      <xdr:rowOff>161925</xdr:rowOff>
    </xdr:to>
    <xdr:pic>
      <xdr:nvPicPr>
        <xdr:cNvPr id="648737" name="Picture 10">
          <a:extLst>
            <a:ext uri="{FF2B5EF4-FFF2-40B4-BE49-F238E27FC236}">
              <a16:creationId xmlns:a16="http://schemas.microsoft.com/office/drawing/2014/main" id="{97AB1B50-022F-FF0E-FA99-E132B03042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0</xdr:row>
      <xdr:rowOff>95250</xdr:rowOff>
    </xdr:from>
    <xdr:to>
      <xdr:col>4</xdr:col>
      <xdr:colOff>419100</xdr:colOff>
      <xdr:row>4</xdr:row>
      <xdr:rowOff>114300</xdr:rowOff>
    </xdr:to>
    <xdr:pic>
      <xdr:nvPicPr>
        <xdr:cNvPr id="648738" name="Picture 9">
          <a:extLst>
            <a:ext uri="{FF2B5EF4-FFF2-40B4-BE49-F238E27FC236}">
              <a16:creationId xmlns:a16="http://schemas.microsoft.com/office/drawing/2014/main" id="{FE9FFBC7-85D1-CC28-D712-A922C31C1E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95250"/>
          <a:ext cx="11811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48739" name="Imagen 3">
          <a:extLst>
            <a:ext uri="{FF2B5EF4-FFF2-40B4-BE49-F238E27FC236}">
              <a16:creationId xmlns:a16="http://schemas.microsoft.com/office/drawing/2014/main" id="{0974FE2D-AB82-8CA8-BA34-5165332915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504825</xdr:colOff>
      <xdr:row>24</xdr:row>
      <xdr:rowOff>0</xdr:rowOff>
    </xdr:from>
    <xdr:to>
      <xdr:col>6</xdr:col>
      <xdr:colOff>419100</xdr:colOff>
      <xdr:row>31</xdr:row>
      <xdr:rowOff>180975</xdr:rowOff>
    </xdr:to>
    <xdr:pic>
      <xdr:nvPicPr>
        <xdr:cNvPr id="648740" name="Imagen 4">
          <a:extLst>
            <a:ext uri="{FF2B5EF4-FFF2-40B4-BE49-F238E27FC236}">
              <a16:creationId xmlns:a16="http://schemas.microsoft.com/office/drawing/2014/main" id="{ABD03383-EB99-2E37-52DB-B1359EF56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210300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55877" name="Picture 10">
          <a:extLst>
            <a:ext uri="{FF2B5EF4-FFF2-40B4-BE49-F238E27FC236}">
              <a16:creationId xmlns:a16="http://schemas.microsoft.com/office/drawing/2014/main" id="{9A5C513F-9307-19A2-4DA5-73C1D87CB3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55878" name="Picture 9">
          <a:extLst>
            <a:ext uri="{FF2B5EF4-FFF2-40B4-BE49-F238E27FC236}">
              <a16:creationId xmlns:a16="http://schemas.microsoft.com/office/drawing/2014/main" id="{8CC06EA7-2287-90C8-1A7F-245A9A7E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655879" name="Imagen 3">
          <a:extLst>
            <a:ext uri="{FF2B5EF4-FFF2-40B4-BE49-F238E27FC236}">
              <a16:creationId xmlns:a16="http://schemas.microsoft.com/office/drawing/2014/main" id="{9BC30E5F-D3AE-8B82-089E-78E977E4F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47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9F8C95A-91A9-E7D1-C690-9C5DD333BB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19050</xdr:rowOff>
    </xdr:from>
    <xdr:to>
      <xdr:col>5</xdr:col>
      <xdr:colOff>542925</xdr:colOff>
      <xdr:row>6</xdr:row>
      <xdr:rowOff>38100</xdr:rowOff>
    </xdr:to>
    <xdr:pic>
      <xdr:nvPicPr>
        <xdr:cNvPr id="656901" name="Picture 10">
          <a:extLst>
            <a:ext uri="{FF2B5EF4-FFF2-40B4-BE49-F238E27FC236}">
              <a16:creationId xmlns:a16="http://schemas.microsoft.com/office/drawing/2014/main" id="{FCB8F905-62F4-9959-DDF2-7A904D0464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7100" y="209550"/>
          <a:ext cx="18478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56902" name="Picture 9">
          <a:extLst>
            <a:ext uri="{FF2B5EF4-FFF2-40B4-BE49-F238E27FC236}">
              <a16:creationId xmlns:a16="http://schemas.microsoft.com/office/drawing/2014/main" id="{3B45D163-C0EF-12AD-4A1D-8AB3490EE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431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56903" name="Imagen 3">
          <a:extLst>
            <a:ext uri="{FF2B5EF4-FFF2-40B4-BE49-F238E27FC236}">
              <a16:creationId xmlns:a16="http://schemas.microsoft.com/office/drawing/2014/main" id="{F5A06924-73D3-8DBB-5B0A-8013731157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81</xdr:row>
      <xdr:rowOff>9525</xdr:rowOff>
    </xdr:from>
    <xdr:to>
      <xdr:col>6</xdr:col>
      <xdr:colOff>571500</xdr:colOff>
      <xdr:row>89</xdr:row>
      <xdr:rowOff>0</xdr:rowOff>
    </xdr:to>
    <xdr:pic>
      <xdr:nvPicPr>
        <xdr:cNvPr id="656904" name="Imagen 4">
          <a:extLst>
            <a:ext uri="{FF2B5EF4-FFF2-40B4-BE49-F238E27FC236}">
              <a16:creationId xmlns:a16="http://schemas.microsoft.com/office/drawing/2014/main" id="{1463A95F-EE82-40E0-E117-3929A0691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10575" y="168211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276225</xdr:colOff>
      <xdr:row>1</xdr:row>
      <xdr:rowOff>9525</xdr:rowOff>
    </xdr:from>
    <xdr:to>
      <xdr:col>7</xdr:col>
      <xdr:colOff>200025</xdr:colOff>
      <xdr:row>5</xdr:row>
      <xdr:rowOff>47625</xdr:rowOff>
    </xdr:to>
    <xdr:pic>
      <xdr:nvPicPr>
        <xdr:cNvPr id="657925" name="Picture 10">
          <a:extLst>
            <a:ext uri="{FF2B5EF4-FFF2-40B4-BE49-F238E27FC236}">
              <a16:creationId xmlns:a16="http://schemas.microsoft.com/office/drawing/2014/main" id="{42399173-E2EE-1BD3-B5B8-C0E4609FBE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7550" y="200025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1</xdr:row>
      <xdr:rowOff>28575</xdr:rowOff>
    </xdr:from>
    <xdr:to>
      <xdr:col>5</xdr:col>
      <xdr:colOff>676275</xdr:colOff>
      <xdr:row>5</xdr:row>
      <xdr:rowOff>47625</xdr:rowOff>
    </xdr:to>
    <xdr:pic>
      <xdr:nvPicPr>
        <xdr:cNvPr id="657926" name="Picture 9">
          <a:extLst>
            <a:ext uri="{FF2B5EF4-FFF2-40B4-BE49-F238E27FC236}">
              <a16:creationId xmlns:a16="http://schemas.microsoft.com/office/drawing/2014/main" id="{29EFF5E8-E7E7-A15F-739B-FA7DE331E0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190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57927" name="Imagen 3">
          <a:extLst>
            <a:ext uri="{FF2B5EF4-FFF2-40B4-BE49-F238E27FC236}">
              <a16:creationId xmlns:a16="http://schemas.microsoft.com/office/drawing/2014/main" id="{842414E7-EFEE-409D-AEC9-CE1EBF26E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57928" name="Imagen 4">
          <a:extLst>
            <a:ext uri="{FF2B5EF4-FFF2-40B4-BE49-F238E27FC236}">
              <a16:creationId xmlns:a16="http://schemas.microsoft.com/office/drawing/2014/main" id="{559197E6-34EF-27A7-E2A3-DC2279B5B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681357" name="Picture 10">
          <a:extLst>
            <a:ext uri="{FF2B5EF4-FFF2-40B4-BE49-F238E27FC236}">
              <a16:creationId xmlns:a16="http://schemas.microsoft.com/office/drawing/2014/main" id="{08DD6CBF-745D-04CF-4FF9-9789C655B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681358" name="Picture 9">
          <a:extLst>
            <a:ext uri="{FF2B5EF4-FFF2-40B4-BE49-F238E27FC236}">
              <a16:creationId xmlns:a16="http://schemas.microsoft.com/office/drawing/2014/main" id="{580E698D-C8A2-0795-52D9-FBDE4BC4A7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193</xdr:row>
      <xdr:rowOff>76200</xdr:rowOff>
    </xdr:from>
    <xdr:to>
      <xdr:col>2</xdr:col>
      <xdr:colOff>1743075</xdr:colOff>
      <xdr:row>201</xdr:row>
      <xdr:rowOff>85725</xdr:rowOff>
    </xdr:to>
    <xdr:pic>
      <xdr:nvPicPr>
        <xdr:cNvPr id="681359" name="Imagen 3">
          <a:extLst>
            <a:ext uri="{FF2B5EF4-FFF2-40B4-BE49-F238E27FC236}">
              <a16:creationId xmlns:a16="http://schemas.microsoft.com/office/drawing/2014/main" id="{D209BC5D-92DC-F0C4-6504-BC9B0BFA6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100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193</xdr:row>
      <xdr:rowOff>95250</xdr:rowOff>
    </xdr:from>
    <xdr:to>
      <xdr:col>5</xdr:col>
      <xdr:colOff>685800</xdr:colOff>
      <xdr:row>201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1CACA93-8781-E07D-4F68-AEC8721B3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682381" name="Picture 10">
          <a:extLst>
            <a:ext uri="{FF2B5EF4-FFF2-40B4-BE49-F238E27FC236}">
              <a16:creationId xmlns:a16="http://schemas.microsoft.com/office/drawing/2014/main" id="{A14A45FD-0A91-4A15-99CF-C50910202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82382" name="Picture 9">
          <a:extLst>
            <a:ext uri="{FF2B5EF4-FFF2-40B4-BE49-F238E27FC236}">
              <a16:creationId xmlns:a16="http://schemas.microsoft.com/office/drawing/2014/main" id="{8E5B5F1C-2A0D-0DA4-937F-2E9E1D9D1D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171450</xdr:rowOff>
    </xdr:from>
    <xdr:to>
      <xdr:col>2</xdr:col>
      <xdr:colOff>2028825</xdr:colOff>
      <xdr:row>87</xdr:row>
      <xdr:rowOff>180975</xdr:rowOff>
    </xdr:to>
    <xdr:pic>
      <xdr:nvPicPr>
        <xdr:cNvPr id="682383" name="Imagen 3">
          <a:extLst>
            <a:ext uri="{FF2B5EF4-FFF2-40B4-BE49-F238E27FC236}">
              <a16:creationId xmlns:a16="http://schemas.microsoft.com/office/drawing/2014/main" id="{0C607A8E-E94F-7C6E-CAD6-4D98839F34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573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80</xdr:row>
      <xdr:rowOff>9525</xdr:rowOff>
    </xdr:from>
    <xdr:to>
      <xdr:col>6</xdr:col>
      <xdr:colOff>571500</xdr:colOff>
      <xdr:row>88</xdr:row>
      <xdr:rowOff>0</xdr:rowOff>
    </xdr:to>
    <xdr:pic>
      <xdr:nvPicPr>
        <xdr:cNvPr id="682384" name="Imagen 4">
          <a:extLst>
            <a:ext uri="{FF2B5EF4-FFF2-40B4-BE49-F238E27FC236}">
              <a16:creationId xmlns:a16="http://schemas.microsoft.com/office/drawing/2014/main" id="{9D39EA2B-8F5C-08F3-5C1C-7788263AC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60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683405" name="Picture 10">
          <a:extLst>
            <a:ext uri="{FF2B5EF4-FFF2-40B4-BE49-F238E27FC236}">
              <a16:creationId xmlns:a16="http://schemas.microsoft.com/office/drawing/2014/main" id="{B428932D-FC69-23DD-8E17-280E99EA76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683406" name="Picture 9">
          <a:extLst>
            <a:ext uri="{FF2B5EF4-FFF2-40B4-BE49-F238E27FC236}">
              <a16:creationId xmlns:a16="http://schemas.microsoft.com/office/drawing/2014/main" id="{82328D9F-E2A4-4A2D-3765-E3920CBBB5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83407" name="Imagen 3">
          <a:extLst>
            <a:ext uri="{FF2B5EF4-FFF2-40B4-BE49-F238E27FC236}">
              <a16:creationId xmlns:a16="http://schemas.microsoft.com/office/drawing/2014/main" id="{1D5F6644-802E-C4F0-F1C8-ADFCDF64C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83408" name="Imagen 4">
          <a:extLst>
            <a:ext uri="{FF2B5EF4-FFF2-40B4-BE49-F238E27FC236}">
              <a16:creationId xmlns:a16="http://schemas.microsoft.com/office/drawing/2014/main" id="{5A784088-EA45-204E-1E25-50D74AB704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701709" name="Picture 10">
          <a:extLst>
            <a:ext uri="{FF2B5EF4-FFF2-40B4-BE49-F238E27FC236}">
              <a16:creationId xmlns:a16="http://schemas.microsoft.com/office/drawing/2014/main" id="{F28363BA-43D0-CDFC-523A-F9ABAE06A0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701710" name="Picture 9">
          <a:extLst>
            <a:ext uri="{FF2B5EF4-FFF2-40B4-BE49-F238E27FC236}">
              <a16:creationId xmlns:a16="http://schemas.microsoft.com/office/drawing/2014/main" id="{78E640CD-61AC-8A19-E27E-AEC7FE0CF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192</xdr:row>
      <xdr:rowOff>76200</xdr:rowOff>
    </xdr:from>
    <xdr:to>
      <xdr:col>2</xdr:col>
      <xdr:colOff>1743075</xdr:colOff>
      <xdr:row>200</xdr:row>
      <xdr:rowOff>85725</xdr:rowOff>
    </xdr:to>
    <xdr:pic>
      <xdr:nvPicPr>
        <xdr:cNvPr id="701711" name="Imagen 3">
          <a:extLst>
            <a:ext uri="{FF2B5EF4-FFF2-40B4-BE49-F238E27FC236}">
              <a16:creationId xmlns:a16="http://schemas.microsoft.com/office/drawing/2014/main" id="{07D8D82A-90B0-F0B7-95F8-E2BCBBFC1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909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192</xdr:row>
      <xdr:rowOff>95250</xdr:rowOff>
    </xdr:from>
    <xdr:to>
      <xdr:col>5</xdr:col>
      <xdr:colOff>685800</xdr:colOff>
      <xdr:row>200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85EE8D4-58A8-69F5-C29E-2689BBA726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1190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702733" name="Picture 10">
          <a:extLst>
            <a:ext uri="{FF2B5EF4-FFF2-40B4-BE49-F238E27FC236}">
              <a16:creationId xmlns:a16="http://schemas.microsoft.com/office/drawing/2014/main" id="{3EBBD8AD-C101-ED8E-85A9-3FB7F48D2A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702734" name="Picture 9">
          <a:extLst>
            <a:ext uri="{FF2B5EF4-FFF2-40B4-BE49-F238E27FC236}">
              <a16:creationId xmlns:a16="http://schemas.microsoft.com/office/drawing/2014/main" id="{14340D15-1C3C-0E18-C574-F547408486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02735" name="Imagen 3">
          <a:extLst>
            <a:ext uri="{FF2B5EF4-FFF2-40B4-BE49-F238E27FC236}">
              <a16:creationId xmlns:a16="http://schemas.microsoft.com/office/drawing/2014/main" id="{98A1F0BD-E3F6-1ECE-C7E5-7542B81515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64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02736" name="Imagen 4">
          <a:extLst>
            <a:ext uri="{FF2B5EF4-FFF2-40B4-BE49-F238E27FC236}">
              <a16:creationId xmlns:a16="http://schemas.microsoft.com/office/drawing/2014/main" id="{BAF9C321-1B03-0F3A-9935-D3FFD87F87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703757" name="Picture 10">
          <a:extLst>
            <a:ext uri="{FF2B5EF4-FFF2-40B4-BE49-F238E27FC236}">
              <a16:creationId xmlns:a16="http://schemas.microsoft.com/office/drawing/2014/main" id="{32653943-8027-A77E-1B48-2577BEEBFC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703758" name="Picture 9">
          <a:extLst>
            <a:ext uri="{FF2B5EF4-FFF2-40B4-BE49-F238E27FC236}">
              <a16:creationId xmlns:a16="http://schemas.microsoft.com/office/drawing/2014/main" id="{A22782CD-0D83-1052-DDE0-E419A1355B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03759" name="Imagen 3">
          <a:extLst>
            <a:ext uri="{FF2B5EF4-FFF2-40B4-BE49-F238E27FC236}">
              <a16:creationId xmlns:a16="http://schemas.microsoft.com/office/drawing/2014/main" id="{F445A8A7-9F00-4320-6B20-3F711CE09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03760" name="Imagen 4">
          <a:extLst>
            <a:ext uri="{FF2B5EF4-FFF2-40B4-BE49-F238E27FC236}">
              <a16:creationId xmlns:a16="http://schemas.microsoft.com/office/drawing/2014/main" id="{F34EAD68-D75F-809E-5384-C76841835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476250</xdr:colOff>
      <xdr:row>1</xdr:row>
      <xdr:rowOff>171450</xdr:rowOff>
    </xdr:from>
    <xdr:to>
      <xdr:col>5</xdr:col>
      <xdr:colOff>304800</xdr:colOff>
      <xdr:row>5</xdr:row>
      <xdr:rowOff>171450</xdr:rowOff>
    </xdr:to>
    <xdr:pic>
      <xdr:nvPicPr>
        <xdr:cNvPr id="709865" name="Picture 10">
          <a:extLst>
            <a:ext uri="{FF2B5EF4-FFF2-40B4-BE49-F238E27FC236}">
              <a16:creationId xmlns:a16="http://schemas.microsoft.com/office/drawing/2014/main" id="{7BA415FB-4013-7A18-92AF-70552ADC7D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3619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57150</xdr:rowOff>
    </xdr:from>
    <xdr:to>
      <xdr:col>3</xdr:col>
      <xdr:colOff>733425</xdr:colOff>
      <xdr:row>5</xdr:row>
      <xdr:rowOff>133350</xdr:rowOff>
    </xdr:to>
    <xdr:pic>
      <xdr:nvPicPr>
        <xdr:cNvPr id="709866" name="Picture 9">
          <a:extLst>
            <a:ext uri="{FF2B5EF4-FFF2-40B4-BE49-F238E27FC236}">
              <a16:creationId xmlns:a16="http://schemas.microsoft.com/office/drawing/2014/main" id="{6CC1F712-C2B7-C095-CC44-6AE2B0561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4765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190</xdr:row>
      <xdr:rowOff>76200</xdr:rowOff>
    </xdr:from>
    <xdr:to>
      <xdr:col>2</xdr:col>
      <xdr:colOff>1743075</xdr:colOff>
      <xdr:row>198</xdr:row>
      <xdr:rowOff>85725</xdr:rowOff>
    </xdr:to>
    <xdr:pic>
      <xdr:nvPicPr>
        <xdr:cNvPr id="709867" name="Imagen 3">
          <a:extLst>
            <a:ext uri="{FF2B5EF4-FFF2-40B4-BE49-F238E27FC236}">
              <a16:creationId xmlns:a16="http://schemas.microsoft.com/office/drawing/2014/main" id="{7239E498-FC14-7F2F-DEC9-5E57C6B67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538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190</xdr:row>
      <xdr:rowOff>95250</xdr:rowOff>
    </xdr:from>
    <xdr:to>
      <xdr:col>5</xdr:col>
      <xdr:colOff>685800</xdr:colOff>
      <xdr:row>198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1ABFB19-AE6D-FCB8-D3DF-13738DE026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9285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2</xdr:row>
      <xdr:rowOff>0</xdr:rowOff>
    </xdr:from>
    <xdr:to>
      <xdr:col>5</xdr:col>
      <xdr:colOff>400050</xdr:colOff>
      <xdr:row>6</xdr:row>
      <xdr:rowOff>38100</xdr:rowOff>
    </xdr:to>
    <xdr:pic>
      <xdr:nvPicPr>
        <xdr:cNvPr id="710889" name="Picture 10">
          <a:extLst>
            <a:ext uri="{FF2B5EF4-FFF2-40B4-BE49-F238E27FC236}">
              <a16:creationId xmlns:a16="http://schemas.microsoft.com/office/drawing/2014/main" id="{71D72EC0-2246-2663-19AA-74B77927A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8100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1752600</xdr:colOff>
      <xdr:row>1</xdr:row>
      <xdr:rowOff>114300</xdr:rowOff>
    </xdr:from>
    <xdr:to>
      <xdr:col>3</xdr:col>
      <xdr:colOff>885825</xdr:colOff>
      <xdr:row>6</xdr:row>
      <xdr:rowOff>19050</xdr:rowOff>
    </xdr:to>
    <xdr:pic>
      <xdr:nvPicPr>
        <xdr:cNvPr id="710890" name="Picture 9">
          <a:extLst>
            <a:ext uri="{FF2B5EF4-FFF2-40B4-BE49-F238E27FC236}">
              <a16:creationId xmlns:a16="http://schemas.microsoft.com/office/drawing/2014/main" id="{D8654BFE-AC07-8745-1204-B5415DC02D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3100" y="304800"/>
          <a:ext cx="1943100" cy="8572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10891" name="Imagen 3">
          <a:extLst>
            <a:ext uri="{FF2B5EF4-FFF2-40B4-BE49-F238E27FC236}">
              <a16:creationId xmlns:a16="http://schemas.microsoft.com/office/drawing/2014/main" id="{672BD2EB-9098-3A63-89D9-EB7934A387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10892" name="Imagen 4">
          <a:extLst>
            <a:ext uri="{FF2B5EF4-FFF2-40B4-BE49-F238E27FC236}">
              <a16:creationId xmlns:a16="http://schemas.microsoft.com/office/drawing/2014/main" id="{6ED274B4-A561-D41C-3276-42202F6DA6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83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285750</xdr:colOff>
      <xdr:row>1</xdr:row>
      <xdr:rowOff>57150</xdr:rowOff>
    </xdr:from>
    <xdr:to>
      <xdr:col>7</xdr:col>
      <xdr:colOff>295275</xdr:colOff>
      <xdr:row>5</xdr:row>
      <xdr:rowOff>95250</xdr:rowOff>
    </xdr:to>
    <xdr:pic>
      <xdr:nvPicPr>
        <xdr:cNvPr id="711913" name="Picture 10">
          <a:extLst>
            <a:ext uri="{FF2B5EF4-FFF2-40B4-BE49-F238E27FC236}">
              <a16:creationId xmlns:a16="http://schemas.microsoft.com/office/drawing/2014/main" id="{DD2F511B-2949-9D52-8D99-2354EA02BA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77075" y="2476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847725</xdr:colOff>
      <xdr:row>0</xdr:row>
      <xdr:rowOff>152400</xdr:rowOff>
    </xdr:from>
    <xdr:to>
      <xdr:col>5</xdr:col>
      <xdr:colOff>571500</xdr:colOff>
      <xdr:row>5</xdr:row>
      <xdr:rowOff>142875</xdr:rowOff>
    </xdr:to>
    <xdr:pic>
      <xdr:nvPicPr>
        <xdr:cNvPr id="711914" name="Picture 9">
          <a:extLst>
            <a:ext uri="{FF2B5EF4-FFF2-40B4-BE49-F238E27FC236}">
              <a16:creationId xmlns:a16="http://schemas.microsoft.com/office/drawing/2014/main" id="{EA532F67-17A6-94B1-CE73-C6A62044DD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1150" y="15240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11915" name="Imagen 3">
          <a:extLst>
            <a:ext uri="{FF2B5EF4-FFF2-40B4-BE49-F238E27FC236}">
              <a16:creationId xmlns:a16="http://schemas.microsoft.com/office/drawing/2014/main" id="{355C484B-4868-07BA-DD53-8D6D091583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11916" name="Imagen 4">
          <a:extLst>
            <a:ext uri="{FF2B5EF4-FFF2-40B4-BE49-F238E27FC236}">
              <a16:creationId xmlns:a16="http://schemas.microsoft.com/office/drawing/2014/main" id="{463FF1DC-AA42-9933-FCAB-4B7442349F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1</xdr:row>
      <xdr:rowOff>133350</xdr:rowOff>
    </xdr:from>
    <xdr:to>
      <xdr:col>5</xdr:col>
      <xdr:colOff>323850</xdr:colOff>
      <xdr:row>5</xdr:row>
      <xdr:rowOff>133350</xdr:rowOff>
    </xdr:to>
    <xdr:pic>
      <xdr:nvPicPr>
        <xdr:cNvPr id="729221" name="Picture 10">
          <a:extLst>
            <a:ext uri="{FF2B5EF4-FFF2-40B4-BE49-F238E27FC236}">
              <a16:creationId xmlns:a16="http://schemas.microsoft.com/office/drawing/2014/main" id="{1CC21309-BE45-EB5B-CCB2-B94E99D691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3238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1</xdr:row>
      <xdr:rowOff>76200</xdr:rowOff>
    </xdr:from>
    <xdr:to>
      <xdr:col>3</xdr:col>
      <xdr:colOff>762000</xdr:colOff>
      <xdr:row>5</xdr:row>
      <xdr:rowOff>152400</xdr:rowOff>
    </xdr:to>
    <xdr:pic>
      <xdr:nvPicPr>
        <xdr:cNvPr id="729222" name="Picture 9">
          <a:extLst>
            <a:ext uri="{FF2B5EF4-FFF2-40B4-BE49-F238E27FC236}">
              <a16:creationId xmlns:a16="http://schemas.microsoft.com/office/drawing/2014/main" id="{363E89FC-55FD-A470-0738-BCC230702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2667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729223" name="Imagen 3">
          <a:extLst>
            <a:ext uri="{FF2B5EF4-FFF2-40B4-BE49-F238E27FC236}">
              <a16:creationId xmlns:a16="http://schemas.microsoft.com/office/drawing/2014/main" id="{94E929A8-1FCA-5ECD-D7CE-80F3FE1687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285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493A708-DEEA-964F-5621-F9765ABAF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5570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30245" name="Picture 10">
          <a:extLst>
            <a:ext uri="{FF2B5EF4-FFF2-40B4-BE49-F238E27FC236}">
              <a16:creationId xmlns:a16="http://schemas.microsoft.com/office/drawing/2014/main" id="{2357A573-8B00-0F9B-BFAD-F5D441FD2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30246" name="Picture 9">
          <a:extLst>
            <a:ext uri="{FF2B5EF4-FFF2-40B4-BE49-F238E27FC236}">
              <a16:creationId xmlns:a16="http://schemas.microsoft.com/office/drawing/2014/main" id="{DDE3E34E-F7AC-5FC5-9B25-AD2131D3E1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30247" name="Imagen 3">
          <a:extLst>
            <a:ext uri="{FF2B5EF4-FFF2-40B4-BE49-F238E27FC236}">
              <a16:creationId xmlns:a16="http://schemas.microsoft.com/office/drawing/2014/main" id="{191EEAAB-42D5-8A4B-F3DC-85816AD80E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30248" name="Imagen 4">
          <a:extLst>
            <a:ext uri="{FF2B5EF4-FFF2-40B4-BE49-F238E27FC236}">
              <a16:creationId xmlns:a16="http://schemas.microsoft.com/office/drawing/2014/main" id="{22D3B517-2276-5CD6-80D6-F241D0B940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31269" name="Picture 10">
          <a:extLst>
            <a:ext uri="{FF2B5EF4-FFF2-40B4-BE49-F238E27FC236}">
              <a16:creationId xmlns:a16="http://schemas.microsoft.com/office/drawing/2014/main" id="{A85C57A9-A1C1-DB92-F9C8-E032E9E09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31270" name="Picture 9">
          <a:extLst>
            <a:ext uri="{FF2B5EF4-FFF2-40B4-BE49-F238E27FC236}">
              <a16:creationId xmlns:a16="http://schemas.microsoft.com/office/drawing/2014/main" id="{79C0F125-D6DC-356C-77BE-1AA0565E5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58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31271" name="Imagen 3">
          <a:extLst>
            <a:ext uri="{FF2B5EF4-FFF2-40B4-BE49-F238E27FC236}">
              <a16:creationId xmlns:a16="http://schemas.microsoft.com/office/drawing/2014/main" id="{ED4CCEF4-2A4D-C797-97A0-F46CBF5FA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31272" name="Imagen 4">
          <a:extLst>
            <a:ext uri="{FF2B5EF4-FFF2-40B4-BE49-F238E27FC236}">
              <a16:creationId xmlns:a16="http://schemas.microsoft.com/office/drawing/2014/main" id="{2EC60E27-70F9-57C9-7A6B-6CF7A17C16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45529" name="Picture 10">
          <a:extLst>
            <a:ext uri="{FF2B5EF4-FFF2-40B4-BE49-F238E27FC236}">
              <a16:creationId xmlns:a16="http://schemas.microsoft.com/office/drawing/2014/main" id="{49C21B3E-8E26-77D9-F7BA-6AA5D97518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45530" name="Picture 9">
          <a:extLst>
            <a:ext uri="{FF2B5EF4-FFF2-40B4-BE49-F238E27FC236}">
              <a16:creationId xmlns:a16="http://schemas.microsoft.com/office/drawing/2014/main" id="{B56CD529-3B50-64A4-995D-DBE30B035D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45531" name="Imagen 3">
          <a:extLst>
            <a:ext uri="{FF2B5EF4-FFF2-40B4-BE49-F238E27FC236}">
              <a16:creationId xmlns:a16="http://schemas.microsoft.com/office/drawing/2014/main" id="{14B8ED3B-8D93-84CB-6626-053CEE9AEB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402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45532" name="Imagen 4">
          <a:extLst>
            <a:ext uri="{FF2B5EF4-FFF2-40B4-BE49-F238E27FC236}">
              <a16:creationId xmlns:a16="http://schemas.microsoft.com/office/drawing/2014/main" id="{E78EB6D1-DB9E-55E0-63B9-FFD6FCB0D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97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49613" name="Picture 10">
          <a:extLst>
            <a:ext uri="{FF2B5EF4-FFF2-40B4-BE49-F238E27FC236}">
              <a16:creationId xmlns:a16="http://schemas.microsoft.com/office/drawing/2014/main" id="{1D65D0CC-8372-CE13-286A-7EB49EB25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49614" name="Picture 9">
          <a:extLst>
            <a:ext uri="{FF2B5EF4-FFF2-40B4-BE49-F238E27FC236}">
              <a16:creationId xmlns:a16="http://schemas.microsoft.com/office/drawing/2014/main" id="{61D1B2BF-A5C7-4960-1234-01D47E921E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01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419100</xdr:colOff>
      <xdr:row>49</xdr:row>
      <xdr:rowOff>57150</xdr:rowOff>
    </xdr:to>
    <xdr:pic>
      <xdr:nvPicPr>
        <xdr:cNvPr id="749615" name="Imagen 3">
          <a:extLst>
            <a:ext uri="{FF2B5EF4-FFF2-40B4-BE49-F238E27FC236}">
              <a16:creationId xmlns:a16="http://schemas.microsoft.com/office/drawing/2014/main" id="{2C8E2DC0-B347-3935-83B6-047D0021F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381000</xdr:colOff>
      <xdr:row>48</xdr:row>
      <xdr:rowOff>152400</xdr:rowOff>
    </xdr:to>
    <xdr:pic>
      <xdr:nvPicPr>
        <xdr:cNvPr id="749616" name="Imagen 4">
          <a:extLst>
            <a:ext uri="{FF2B5EF4-FFF2-40B4-BE49-F238E27FC236}">
              <a16:creationId xmlns:a16="http://schemas.microsoft.com/office/drawing/2014/main" id="{B5EC6305-F72A-CF59-A247-9B1408183E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0</xdr:row>
      <xdr:rowOff>133350</xdr:rowOff>
    </xdr:from>
    <xdr:to>
      <xdr:col>5</xdr:col>
      <xdr:colOff>323850</xdr:colOff>
      <xdr:row>4</xdr:row>
      <xdr:rowOff>133350</xdr:rowOff>
    </xdr:to>
    <xdr:pic>
      <xdr:nvPicPr>
        <xdr:cNvPr id="750629" name="Picture 10">
          <a:extLst>
            <a:ext uri="{FF2B5EF4-FFF2-40B4-BE49-F238E27FC236}">
              <a16:creationId xmlns:a16="http://schemas.microsoft.com/office/drawing/2014/main" id="{EB1FBE18-1B49-8042-C609-992E42B3A4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1333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0</xdr:row>
      <xdr:rowOff>76200</xdr:rowOff>
    </xdr:from>
    <xdr:to>
      <xdr:col>3</xdr:col>
      <xdr:colOff>762000</xdr:colOff>
      <xdr:row>4</xdr:row>
      <xdr:rowOff>152400</xdr:rowOff>
    </xdr:to>
    <xdr:pic>
      <xdr:nvPicPr>
        <xdr:cNvPr id="750630" name="Picture 9">
          <a:extLst>
            <a:ext uri="{FF2B5EF4-FFF2-40B4-BE49-F238E27FC236}">
              <a16:creationId xmlns:a16="http://schemas.microsoft.com/office/drawing/2014/main" id="{365E8646-363B-31E1-23E5-836F95118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762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750631" name="Imagen 3">
          <a:extLst>
            <a:ext uri="{FF2B5EF4-FFF2-40B4-BE49-F238E27FC236}">
              <a16:creationId xmlns:a16="http://schemas.microsoft.com/office/drawing/2014/main" id="{EADF1A0E-6EED-63BC-95C7-F73A2C541C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309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194</xdr:row>
      <xdr:rowOff>95250</xdr:rowOff>
    </xdr:from>
    <xdr:to>
      <xdr:col>5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8DA5020-B406-B336-76AC-3D23CD7FF6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7475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585673" name="Picture 10">
          <a:extLst>
            <a:ext uri="{FF2B5EF4-FFF2-40B4-BE49-F238E27FC236}">
              <a16:creationId xmlns:a16="http://schemas.microsoft.com/office/drawing/2014/main" id="{3987F653-422A-57F4-2CFF-C515E99836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85725</xdr:rowOff>
    </xdr:from>
    <xdr:to>
      <xdr:col>3</xdr:col>
      <xdr:colOff>2181225</xdr:colOff>
      <xdr:row>5</xdr:row>
      <xdr:rowOff>38100</xdr:rowOff>
    </xdr:to>
    <xdr:pic>
      <xdr:nvPicPr>
        <xdr:cNvPr id="585674" name="Picture 9">
          <a:extLst>
            <a:ext uri="{FF2B5EF4-FFF2-40B4-BE49-F238E27FC236}">
              <a16:creationId xmlns:a16="http://schemas.microsoft.com/office/drawing/2014/main" id="{4AC83B1B-BD75-E4B4-3194-34DE3DE10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96025" y="276225"/>
          <a:ext cx="173355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585675" name="Imagen 3">
          <a:extLst>
            <a:ext uri="{FF2B5EF4-FFF2-40B4-BE49-F238E27FC236}">
              <a16:creationId xmlns:a16="http://schemas.microsoft.com/office/drawing/2014/main" id="{C72882A5-70FC-5A4E-8C85-9DD31951B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76675" y="38347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194</xdr:row>
      <xdr:rowOff>95250</xdr:rowOff>
    </xdr:from>
    <xdr:to>
      <xdr:col>6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D7C92CC-E093-1C86-41C0-9A7B68EB4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3286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586697" name="Picture 10">
          <a:extLst>
            <a:ext uri="{FF2B5EF4-FFF2-40B4-BE49-F238E27FC236}">
              <a16:creationId xmlns:a16="http://schemas.microsoft.com/office/drawing/2014/main" id="{33D09C4E-FAA0-3568-0CA8-7408C6B4DD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586698" name="Picture 9">
          <a:extLst>
            <a:ext uri="{FF2B5EF4-FFF2-40B4-BE49-F238E27FC236}">
              <a16:creationId xmlns:a16="http://schemas.microsoft.com/office/drawing/2014/main" id="{D62504FF-B08B-12F0-96B9-55E2AA8408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586699" name="Imagen 3">
          <a:extLst>
            <a:ext uri="{FF2B5EF4-FFF2-40B4-BE49-F238E27FC236}">
              <a16:creationId xmlns:a16="http://schemas.microsoft.com/office/drawing/2014/main" id="{2B02752D-1C66-F95F-FB4D-61F33C1819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586700" name="Imagen 4">
          <a:extLst>
            <a:ext uri="{FF2B5EF4-FFF2-40B4-BE49-F238E27FC236}">
              <a16:creationId xmlns:a16="http://schemas.microsoft.com/office/drawing/2014/main" id="{729B341F-C01E-F1DB-436C-27EDC2E9A8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933450</xdr:colOff>
      <xdr:row>1</xdr:row>
      <xdr:rowOff>85725</xdr:rowOff>
    </xdr:from>
    <xdr:to>
      <xdr:col>6</xdr:col>
      <xdr:colOff>609600</xdr:colOff>
      <xdr:row>5</xdr:row>
      <xdr:rowOff>123825</xdr:rowOff>
    </xdr:to>
    <xdr:pic>
      <xdr:nvPicPr>
        <xdr:cNvPr id="587721" name="Picture 10">
          <a:extLst>
            <a:ext uri="{FF2B5EF4-FFF2-40B4-BE49-F238E27FC236}">
              <a16:creationId xmlns:a16="http://schemas.microsoft.com/office/drawing/2014/main" id="{9B45582B-73C5-38A7-9551-1C8C3D602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762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504825</xdr:colOff>
      <xdr:row>0</xdr:row>
      <xdr:rowOff>180975</xdr:rowOff>
    </xdr:from>
    <xdr:to>
      <xdr:col>5</xdr:col>
      <xdr:colOff>228600</xdr:colOff>
      <xdr:row>5</xdr:row>
      <xdr:rowOff>171450</xdr:rowOff>
    </xdr:to>
    <xdr:pic>
      <xdr:nvPicPr>
        <xdr:cNvPr id="587722" name="Picture 9">
          <a:extLst>
            <a:ext uri="{FF2B5EF4-FFF2-40B4-BE49-F238E27FC236}">
              <a16:creationId xmlns:a16="http://schemas.microsoft.com/office/drawing/2014/main" id="{C22E371B-2F7D-5332-40A7-E5281CA7B4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2550" y="180975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342900</xdr:colOff>
      <xdr:row>48</xdr:row>
      <xdr:rowOff>171450</xdr:rowOff>
    </xdr:to>
    <xdr:pic>
      <xdr:nvPicPr>
        <xdr:cNvPr id="587723" name="Imagen 3">
          <a:extLst>
            <a:ext uri="{FF2B5EF4-FFF2-40B4-BE49-F238E27FC236}">
              <a16:creationId xmlns:a16="http://schemas.microsoft.com/office/drawing/2014/main" id="{4288620B-484C-53D5-209B-07E02B0DF6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228600</xdr:colOff>
      <xdr:row>48</xdr:row>
      <xdr:rowOff>0</xdr:rowOff>
    </xdr:to>
    <xdr:pic>
      <xdr:nvPicPr>
        <xdr:cNvPr id="587724" name="Imagen 4">
          <a:extLst>
            <a:ext uri="{FF2B5EF4-FFF2-40B4-BE49-F238E27FC236}">
              <a16:creationId xmlns:a16="http://schemas.microsoft.com/office/drawing/2014/main" id="{F7EEEF55-A39F-AD39-158A-07864E2306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620249" name="Picture 10">
          <a:extLst>
            <a:ext uri="{FF2B5EF4-FFF2-40B4-BE49-F238E27FC236}">
              <a16:creationId xmlns:a16="http://schemas.microsoft.com/office/drawing/2014/main" id="{C7CC4D3B-A6C6-CC26-8216-385B8FF879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20250" name="Picture 9">
          <a:extLst>
            <a:ext uri="{FF2B5EF4-FFF2-40B4-BE49-F238E27FC236}">
              <a16:creationId xmlns:a16="http://schemas.microsoft.com/office/drawing/2014/main" id="{A1A46889-5557-CAC8-A6BC-B385CA0570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197</xdr:row>
      <xdr:rowOff>142875</xdr:rowOff>
    </xdr:from>
    <xdr:to>
      <xdr:col>2</xdr:col>
      <xdr:colOff>1514475</xdr:colOff>
      <xdr:row>205</xdr:row>
      <xdr:rowOff>152400</xdr:rowOff>
    </xdr:to>
    <xdr:pic>
      <xdr:nvPicPr>
        <xdr:cNvPr id="620251" name="Imagen 3">
          <a:extLst>
            <a:ext uri="{FF2B5EF4-FFF2-40B4-BE49-F238E27FC236}">
              <a16:creationId xmlns:a16="http://schemas.microsoft.com/office/drawing/2014/main" id="{2D796209-FACD-5133-26F4-B015ACECE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9062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197</xdr:row>
      <xdr:rowOff>95250</xdr:rowOff>
    </xdr:from>
    <xdr:to>
      <xdr:col>6</xdr:col>
      <xdr:colOff>685800</xdr:colOff>
      <xdr:row>205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F230485-4877-C796-A287-F7A0B12E44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163050" y="383667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21273" name="Picture 10">
          <a:extLst>
            <a:ext uri="{FF2B5EF4-FFF2-40B4-BE49-F238E27FC236}">
              <a16:creationId xmlns:a16="http://schemas.microsoft.com/office/drawing/2014/main" id="{73EE42E1-FB3D-8CE1-7AFE-FD4B39A3C3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21274" name="Picture 9">
          <a:extLst>
            <a:ext uri="{FF2B5EF4-FFF2-40B4-BE49-F238E27FC236}">
              <a16:creationId xmlns:a16="http://schemas.microsoft.com/office/drawing/2014/main" id="{3026C1CB-254F-5B2A-2FBF-A829A00A1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21275" name="Imagen 3">
          <a:extLst>
            <a:ext uri="{FF2B5EF4-FFF2-40B4-BE49-F238E27FC236}">
              <a16:creationId xmlns:a16="http://schemas.microsoft.com/office/drawing/2014/main" id="{12DB0C50-163A-E0EA-1A0E-174D917B46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21276" name="Imagen 4">
          <a:extLst>
            <a:ext uri="{FF2B5EF4-FFF2-40B4-BE49-F238E27FC236}">
              <a16:creationId xmlns:a16="http://schemas.microsoft.com/office/drawing/2014/main" id="{57F0FDF5-3D17-287A-847B-D235E79CC6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19239" name="Picture 10">
          <a:extLst>
            <a:ext uri="{FF2B5EF4-FFF2-40B4-BE49-F238E27FC236}">
              <a16:creationId xmlns:a16="http://schemas.microsoft.com/office/drawing/2014/main" id="{1DC5134C-FBB0-00CC-258C-28C6120BC3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19240" name="Picture 9">
          <a:extLst>
            <a:ext uri="{FF2B5EF4-FFF2-40B4-BE49-F238E27FC236}">
              <a16:creationId xmlns:a16="http://schemas.microsoft.com/office/drawing/2014/main" id="{C7BA0604-1224-A6C3-5D6F-A36B008CBB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19241" name="Imagen 3">
          <a:extLst>
            <a:ext uri="{FF2B5EF4-FFF2-40B4-BE49-F238E27FC236}">
              <a16:creationId xmlns:a16="http://schemas.microsoft.com/office/drawing/2014/main" id="{6CD76C76-456E-8980-EAC5-8023720C0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19242" name="Imagen 4">
          <a:extLst>
            <a:ext uri="{FF2B5EF4-FFF2-40B4-BE49-F238E27FC236}">
              <a16:creationId xmlns:a16="http://schemas.microsoft.com/office/drawing/2014/main" id="{FAB10221-6FFF-B0C8-E256-3A0A4AAFD7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1066800</xdr:colOff>
      <xdr:row>5</xdr:row>
      <xdr:rowOff>9525</xdr:rowOff>
    </xdr:to>
    <xdr:pic>
      <xdr:nvPicPr>
        <xdr:cNvPr id="642641" name="Picture 10">
          <a:extLst>
            <a:ext uri="{FF2B5EF4-FFF2-40B4-BE49-F238E27FC236}">
              <a16:creationId xmlns:a16="http://schemas.microsoft.com/office/drawing/2014/main" id="{37DB1390-B12F-AAE7-657A-B8DC02205C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42642" name="Picture 9">
          <a:extLst>
            <a:ext uri="{FF2B5EF4-FFF2-40B4-BE49-F238E27FC236}">
              <a16:creationId xmlns:a16="http://schemas.microsoft.com/office/drawing/2014/main" id="{10F54188-C8D9-ED71-78AF-59B2F209CC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195</xdr:row>
      <xdr:rowOff>142875</xdr:rowOff>
    </xdr:from>
    <xdr:to>
      <xdr:col>2</xdr:col>
      <xdr:colOff>1514475</xdr:colOff>
      <xdr:row>203</xdr:row>
      <xdr:rowOff>152400</xdr:rowOff>
    </xdr:to>
    <xdr:pic>
      <xdr:nvPicPr>
        <xdr:cNvPr id="642643" name="Imagen 3">
          <a:extLst>
            <a:ext uri="{FF2B5EF4-FFF2-40B4-BE49-F238E27FC236}">
              <a16:creationId xmlns:a16="http://schemas.microsoft.com/office/drawing/2014/main" id="{7CC5BB04-915A-5BA8-3868-5174EBA37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8585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363682</xdr:colOff>
      <xdr:row>195</xdr:row>
      <xdr:rowOff>60614</xdr:rowOff>
    </xdr:from>
    <xdr:to>
      <xdr:col>7</xdr:col>
      <xdr:colOff>62346</xdr:colOff>
      <xdr:row>203</xdr:row>
      <xdr:rowOff>51089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9AC2540-A7EB-97CE-6E8F-53B4D612C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455727" y="38472341"/>
          <a:ext cx="1499755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43665" name="Picture 10">
          <a:extLst>
            <a:ext uri="{FF2B5EF4-FFF2-40B4-BE49-F238E27FC236}">
              <a16:creationId xmlns:a16="http://schemas.microsoft.com/office/drawing/2014/main" id="{D26669C1-29ED-5124-B95E-821DBA533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43666" name="Picture 9">
          <a:extLst>
            <a:ext uri="{FF2B5EF4-FFF2-40B4-BE49-F238E27FC236}">
              <a16:creationId xmlns:a16="http://schemas.microsoft.com/office/drawing/2014/main" id="{F6361FB9-9E9B-6E4C-BDBD-4457B4FABD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43667" name="Imagen 3">
          <a:extLst>
            <a:ext uri="{FF2B5EF4-FFF2-40B4-BE49-F238E27FC236}">
              <a16:creationId xmlns:a16="http://schemas.microsoft.com/office/drawing/2014/main" id="{E1693F7D-6D33-6F7F-C21B-2EB1B2C946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43668" name="Imagen 4">
          <a:extLst>
            <a:ext uri="{FF2B5EF4-FFF2-40B4-BE49-F238E27FC236}">
              <a16:creationId xmlns:a16="http://schemas.microsoft.com/office/drawing/2014/main" id="{ACFFF33D-4BDC-E98C-A476-7594908BDC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44689" name="Picture 10">
          <a:extLst>
            <a:ext uri="{FF2B5EF4-FFF2-40B4-BE49-F238E27FC236}">
              <a16:creationId xmlns:a16="http://schemas.microsoft.com/office/drawing/2014/main" id="{685C1348-BD82-24B1-7997-7A78070E3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44690" name="Picture 9">
          <a:extLst>
            <a:ext uri="{FF2B5EF4-FFF2-40B4-BE49-F238E27FC236}">
              <a16:creationId xmlns:a16="http://schemas.microsoft.com/office/drawing/2014/main" id="{5ABB67B5-8007-F467-5FA9-AEBA50B21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44691" name="Imagen 3">
          <a:extLst>
            <a:ext uri="{FF2B5EF4-FFF2-40B4-BE49-F238E27FC236}">
              <a16:creationId xmlns:a16="http://schemas.microsoft.com/office/drawing/2014/main" id="{E485AFD4-3DF0-705A-6408-E11C93EA70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44692" name="Imagen 4">
          <a:extLst>
            <a:ext uri="{FF2B5EF4-FFF2-40B4-BE49-F238E27FC236}">
              <a16:creationId xmlns:a16="http://schemas.microsoft.com/office/drawing/2014/main" id="{C2FC19EA-C71A-0797-CBDE-C3395CE665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1857375</xdr:colOff>
      <xdr:row>1</xdr:row>
      <xdr:rowOff>28575</xdr:rowOff>
    </xdr:from>
    <xdr:to>
      <xdr:col>4</xdr:col>
      <xdr:colOff>1047750</xdr:colOff>
      <xdr:row>4</xdr:row>
      <xdr:rowOff>152400</xdr:rowOff>
    </xdr:to>
    <xdr:pic>
      <xdr:nvPicPr>
        <xdr:cNvPr id="651789" name="Picture 10">
          <a:extLst>
            <a:ext uri="{FF2B5EF4-FFF2-40B4-BE49-F238E27FC236}">
              <a16:creationId xmlns:a16="http://schemas.microsoft.com/office/drawing/2014/main" id="{CC5410BE-BCD5-F92C-367C-AFB24A7255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1925" y="21907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161925</xdr:rowOff>
    </xdr:from>
    <xdr:to>
      <xdr:col>3</xdr:col>
      <xdr:colOff>2209800</xdr:colOff>
      <xdr:row>5</xdr:row>
      <xdr:rowOff>19050</xdr:rowOff>
    </xdr:to>
    <xdr:pic>
      <xdr:nvPicPr>
        <xdr:cNvPr id="651790" name="Picture 9">
          <a:extLst>
            <a:ext uri="{FF2B5EF4-FFF2-40B4-BE49-F238E27FC236}">
              <a16:creationId xmlns:a16="http://schemas.microsoft.com/office/drawing/2014/main" id="{E0235CEE-20DA-4E1E-DC79-F9E91DB69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032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333375</xdr:colOff>
      <xdr:row>197</xdr:row>
      <xdr:rowOff>76200</xdr:rowOff>
    </xdr:from>
    <xdr:to>
      <xdr:col>2</xdr:col>
      <xdr:colOff>1847850</xdr:colOff>
      <xdr:row>205</xdr:row>
      <xdr:rowOff>85725</xdr:rowOff>
    </xdr:to>
    <xdr:pic>
      <xdr:nvPicPr>
        <xdr:cNvPr id="651791" name="Imagen 3">
          <a:extLst>
            <a:ext uri="{FF2B5EF4-FFF2-40B4-BE49-F238E27FC236}">
              <a16:creationId xmlns:a16="http://schemas.microsoft.com/office/drawing/2014/main" id="{A768E0B5-C8D4-4A5D-14D7-948135249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57650" y="38976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285241</xdr:colOff>
      <xdr:row>198</xdr:row>
      <xdr:rowOff>4585</xdr:rowOff>
    </xdr:from>
    <xdr:to>
      <xdr:col>6</xdr:col>
      <xdr:colOff>970024</xdr:colOff>
      <xdr:row>205</xdr:row>
      <xdr:rowOff>185560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984B8D6-08BE-B281-AF19-0E074B834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8888" y="39079497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53833" name="Picture 10">
          <a:extLst>
            <a:ext uri="{FF2B5EF4-FFF2-40B4-BE49-F238E27FC236}">
              <a16:creationId xmlns:a16="http://schemas.microsoft.com/office/drawing/2014/main" id="{327AFF49-B4CD-6865-6C1B-2FE93D947A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53834" name="Picture 9">
          <a:extLst>
            <a:ext uri="{FF2B5EF4-FFF2-40B4-BE49-F238E27FC236}">
              <a16:creationId xmlns:a16="http://schemas.microsoft.com/office/drawing/2014/main" id="{DCD002C5-C5B3-9A4F-FA5A-B97F71318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79</xdr:row>
      <xdr:rowOff>19050</xdr:rowOff>
    </xdr:from>
    <xdr:to>
      <xdr:col>2</xdr:col>
      <xdr:colOff>1990725</xdr:colOff>
      <xdr:row>86</xdr:row>
      <xdr:rowOff>171450</xdr:rowOff>
    </xdr:to>
    <xdr:pic>
      <xdr:nvPicPr>
        <xdr:cNvPr id="653835" name="Imagen 3">
          <a:extLst>
            <a:ext uri="{FF2B5EF4-FFF2-40B4-BE49-F238E27FC236}">
              <a16:creationId xmlns:a16="http://schemas.microsoft.com/office/drawing/2014/main" id="{04C4717D-2894-84A8-6C49-1E6E7BBEA7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79</xdr:row>
      <xdr:rowOff>28575</xdr:rowOff>
    </xdr:from>
    <xdr:to>
      <xdr:col>8</xdr:col>
      <xdr:colOff>533400</xdr:colOff>
      <xdr:row>86</xdr:row>
      <xdr:rowOff>180975</xdr:rowOff>
    </xdr:to>
    <xdr:pic>
      <xdr:nvPicPr>
        <xdr:cNvPr id="653836" name="Imagen 4">
          <a:extLst>
            <a:ext uri="{FF2B5EF4-FFF2-40B4-BE49-F238E27FC236}">
              <a16:creationId xmlns:a16="http://schemas.microsoft.com/office/drawing/2014/main" id="{D766800B-41F4-FA7E-FD03-67E13B1574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4687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54857" name="Picture 10">
          <a:extLst>
            <a:ext uri="{FF2B5EF4-FFF2-40B4-BE49-F238E27FC236}">
              <a16:creationId xmlns:a16="http://schemas.microsoft.com/office/drawing/2014/main" id="{161CA503-E0A0-5D45-649E-F9C9D2549E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54858" name="Picture 9">
          <a:extLst>
            <a:ext uri="{FF2B5EF4-FFF2-40B4-BE49-F238E27FC236}">
              <a16:creationId xmlns:a16="http://schemas.microsoft.com/office/drawing/2014/main" id="{27F9498A-DF5F-ED69-7922-F07EA0086E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54859" name="Imagen 3">
          <a:extLst>
            <a:ext uri="{FF2B5EF4-FFF2-40B4-BE49-F238E27FC236}">
              <a16:creationId xmlns:a16="http://schemas.microsoft.com/office/drawing/2014/main" id="{ADB36A0B-8C45-1377-FD16-6724E0F04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54860" name="Imagen 4">
          <a:extLst>
            <a:ext uri="{FF2B5EF4-FFF2-40B4-BE49-F238E27FC236}">
              <a16:creationId xmlns:a16="http://schemas.microsoft.com/office/drawing/2014/main" id="{AD270CB1-6ECA-3E56-D869-D73A25F9CC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76269" name="Picture 10">
          <a:extLst>
            <a:ext uri="{FF2B5EF4-FFF2-40B4-BE49-F238E27FC236}">
              <a16:creationId xmlns:a16="http://schemas.microsoft.com/office/drawing/2014/main" id="{0D45FC3D-ADAF-5B26-4DD1-723BC9CF2C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76270" name="Picture 9">
          <a:extLst>
            <a:ext uri="{FF2B5EF4-FFF2-40B4-BE49-F238E27FC236}">
              <a16:creationId xmlns:a16="http://schemas.microsoft.com/office/drawing/2014/main" id="{FDDE49EF-53D9-E6B8-8385-42A3F9B6A2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9525</xdr:rowOff>
    </xdr:from>
    <xdr:to>
      <xdr:col>2</xdr:col>
      <xdr:colOff>1962150</xdr:colOff>
      <xdr:row>202</xdr:row>
      <xdr:rowOff>19050</xdr:rowOff>
    </xdr:to>
    <xdr:pic>
      <xdr:nvPicPr>
        <xdr:cNvPr id="676271" name="Imagen 3">
          <a:extLst>
            <a:ext uri="{FF2B5EF4-FFF2-40B4-BE49-F238E27FC236}">
              <a16:creationId xmlns:a16="http://schemas.microsoft.com/office/drawing/2014/main" id="{BFDA63E7-CFEA-F7C2-1F1F-4D38597F06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338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194</xdr:row>
      <xdr:rowOff>38200</xdr:rowOff>
    </xdr:from>
    <xdr:to>
      <xdr:col>6</xdr:col>
      <xdr:colOff>958818</xdr:colOff>
      <xdr:row>202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A91CD2C-CA88-140C-A845-33B09F3FC3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07682" y="38541612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77293" name="Picture 10">
          <a:extLst>
            <a:ext uri="{FF2B5EF4-FFF2-40B4-BE49-F238E27FC236}">
              <a16:creationId xmlns:a16="http://schemas.microsoft.com/office/drawing/2014/main" id="{01F12BBA-4815-91DE-7672-94A88D458E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77294" name="Picture 9">
          <a:extLst>
            <a:ext uri="{FF2B5EF4-FFF2-40B4-BE49-F238E27FC236}">
              <a16:creationId xmlns:a16="http://schemas.microsoft.com/office/drawing/2014/main" id="{70F042E5-BB18-6E0A-669C-8738BD571C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77295" name="Imagen 3">
          <a:extLst>
            <a:ext uri="{FF2B5EF4-FFF2-40B4-BE49-F238E27FC236}">
              <a16:creationId xmlns:a16="http://schemas.microsoft.com/office/drawing/2014/main" id="{E7850E40-F46F-5A6E-0AEC-FBEDC8E051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77296" name="Imagen 4">
          <a:extLst>
            <a:ext uri="{FF2B5EF4-FFF2-40B4-BE49-F238E27FC236}">
              <a16:creationId xmlns:a16="http://schemas.microsoft.com/office/drawing/2014/main" id="{76BD24DF-1DA1-FAF4-E78D-F475A5688B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78317" name="Picture 10">
          <a:extLst>
            <a:ext uri="{FF2B5EF4-FFF2-40B4-BE49-F238E27FC236}">
              <a16:creationId xmlns:a16="http://schemas.microsoft.com/office/drawing/2014/main" id="{92B08B9F-7588-78FF-E41F-7660AB740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78318" name="Picture 9">
          <a:extLst>
            <a:ext uri="{FF2B5EF4-FFF2-40B4-BE49-F238E27FC236}">
              <a16:creationId xmlns:a16="http://schemas.microsoft.com/office/drawing/2014/main" id="{B93E5454-A7C9-F43D-8DB5-83424E8AC3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78319" name="Imagen 3">
          <a:extLst>
            <a:ext uri="{FF2B5EF4-FFF2-40B4-BE49-F238E27FC236}">
              <a16:creationId xmlns:a16="http://schemas.microsoft.com/office/drawing/2014/main" id="{D0AF9BAB-9972-B7A5-66B7-82DC815AD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78320" name="Imagen 4">
          <a:extLst>
            <a:ext uri="{FF2B5EF4-FFF2-40B4-BE49-F238E27FC236}">
              <a16:creationId xmlns:a16="http://schemas.microsoft.com/office/drawing/2014/main" id="{3314A194-0021-12DD-4DD8-B0AF2EC24B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85433" name="Picture 10">
          <a:extLst>
            <a:ext uri="{FF2B5EF4-FFF2-40B4-BE49-F238E27FC236}">
              <a16:creationId xmlns:a16="http://schemas.microsoft.com/office/drawing/2014/main" id="{4B80BD6D-37A5-89CF-214B-B874612C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5434" name="Picture 9">
          <a:extLst>
            <a:ext uri="{FF2B5EF4-FFF2-40B4-BE49-F238E27FC236}">
              <a16:creationId xmlns:a16="http://schemas.microsoft.com/office/drawing/2014/main" id="{D3F3022A-AA4D-4D6A-EF72-994B159E04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9525</xdr:rowOff>
    </xdr:from>
    <xdr:to>
      <xdr:col>2</xdr:col>
      <xdr:colOff>1962150</xdr:colOff>
      <xdr:row>203</xdr:row>
      <xdr:rowOff>19050</xdr:rowOff>
    </xdr:to>
    <xdr:pic>
      <xdr:nvPicPr>
        <xdr:cNvPr id="685435" name="Imagen 3">
          <a:extLst>
            <a:ext uri="{FF2B5EF4-FFF2-40B4-BE49-F238E27FC236}">
              <a16:creationId xmlns:a16="http://schemas.microsoft.com/office/drawing/2014/main" id="{89CBE5C9-FD8A-EB76-677D-A41A4FC139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528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195</xdr:row>
      <xdr:rowOff>38200</xdr:rowOff>
    </xdr:from>
    <xdr:to>
      <xdr:col>6</xdr:col>
      <xdr:colOff>958818</xdr:colOff>
      <xdr:row>203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DB167AD-FC92-A984-9950-A8E2304EF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3285" y="38366800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86457" name="Picture 10">
          <a:extLst>
            <a:ext uri="{FF2B5EF4-FFF2-40B4-BE49-F238E27FC236}">
              <a16:creationId xmlns:a16="http://schemas.microsoft.com/office/drawing/2014/main" id="{B5B9E5C0-38E8-13C4-B808-E9180C856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86458" name="Picture 9">
          <a:extLst>
            <a:ext uri="{FF2B5EF4-FFF2-40B4-BE49-F238E27FC236}">
              <a16:creationId xmlns:a16="http://schemas.microsoft.com/office/drawing/2014/main" id="{1C9E361C-336D-C8D7-4FCF-BD70D05BE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86459" name="Imagen 3">
          <a:extLst>
            <a:ext uri="{FF2B5EF4-FFF2-40B4-BE49-F238E27FC236}">
              <a16:creationId xmlns:a16="http://schemas.microsoft.com/office/drawing/2014/main" id="{A204AA08-F482-DAD9-B902-50A90CC98F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86460" name="Imagen 4">
          <a:extLst>
            <a:ext uri="{FF2B5EF4-FFF2-40B4-BE49-F238E27FC236}">
              <a16:creationId xmlns:a16="http://schemas.microsoft.com/office/drawing/2014/main" id="{62AA7712-89C9-7D7F-C2F9-BF8D8A219C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87481" name="Picture 10">
          <a:extLst>
            <a:ext uri="{FF2B5EF4-FFF2-40B4-BE49-F238E27FC236}">
              <a16:creationId xmlns:a16="http://schemas.microsoft.com/office/drawing/2014/main" id="{3E25069F-01E6-EB11-826A-C7F4B78918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87482" name="Picture 9">
          <a:extLst>
            <a:ext uri="{FF2B5EF4-FFF2-40B4-BE49-F238E27FC236}">
              <a16:creationId xmlns:a16="http://schemas.microsoft.com/office/drawing/2014/main" id="{FB6B6FC3-F621-4AF3-F102-ED6B975F4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87483" name="Imagen 3">
          <a:extLst>
            <a:ext uri="{FF2B5EF4-FFF2-40B4-BE49-F238E27FC236}">
              <a16:creationId xmlns:a16="http://schemas.microsoft.com/office/drawing/2014/main" id="{11D52D07-2871-BB80-53DB-900C1CBF8F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87484" name="Imagen 4">
          <a:extLst>
            <a:ext uri="{FF2B5EF4-FFF2-40B4-BE49-F238E27FC236}">
              <a16:creationId xmlns:a16="http://schemas.microsoft.com/office/drawing/2014/main" id="{17EF70C3-EF06-6633-8F0F-1FF382CF9C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2114550</xdr:colOff>
      <xdr:row>1</xdr:row>
      <xdr:rowOff>76200</xdr:rowOff>
    </xdr:from>
    <xdr:to>
      <xdr:col>5</xdr:col>
      <xdr:colOff>228600</xdr:colOff>
      <xdr:row>5</xdr:row>
      <xdr:rowOff>9525</xdr:rowOff>
    </xdr:to>
    <xdr:pic>
      <xdr:nvPicPr>
        <xdr:cNvPr id="689481" name="Picture 10">
          <a:extLst>
            <a:ext uri="{FF2B5EF4-FFF2-40B4-BE49-F238E27FC236}">
              <a16:creationId xmlns:a16="http://schemas.microsoft.com/office/drawing/2014/main" id="{020097A1-CA60-C871-246E-01BB04D9A4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9482" name="Picture 9">
          <a:extLst>
            <a:ext uri="{FF2B5EF4-FFF2-40B4-BE49-F238E27FC236}">
              <a16:creationId xmlns:a16="http://schemas.microsoft.com/office/drawing/2014/main" id="{E11F410C-FCDD-6537-180D-B6419AD096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197</xdr:row>
      <xdr:rowOff>76200</xdr:rowOff>
    </xdr:from>
    <xdr:to>
      <xdr:col>2</xdr:col>
      <xdr:colOff>1962150</xdr:colOff>
      <xdr:row>205</xdr:row>
      <xdr:rowOff>85725</xdr:rowOff>
    </xdr:to>
    <xdr:pic>
      <xdr:nvPicPr>
        <xdr:cNvPr id="689483" name="Imagen 3">
          <a:extLst>
            <a:ext uri="{FF2B5EF4-FFF2-40B4-BE49-F238E27FC236}">
              <a16:creationId xmlns:a16="http://schemas.microsoft.com/office/drawing/2014/main" id="{E99A16A0-EBB6-3EF2-D396-82E18C5E42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862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196</xdr:row>
      <xdr:rowOff>128058</xdr:rowOff>
    </xdr:from>
    <xdr:to>
      <xdr:col>6</xdr:col>
      <xdr:colOff>940846</xdr:colOff>
      <xdr:row>204</xdr:row>
      <xdr:rowOff>118534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CF01F2E-422A-4B0A-BFF8-536F0DC838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808021" y="38479662"/>
          <a:ext cx="1502495" cy="1500098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90505" name="Picture 10">
          <a:extLst>
            <a:ext uri="{FF2B5EF4-FFF2-40B4-BE49-F238E27FC236}">
              <a16:creationId xmlns:a16="http://schemas.microsoft.com/office/drawing/2014/main" id="{03A41DB7-76B6-00A2-8F4D-2D38A22168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90506" name="Picture 9">
          <a:extLst>
            <a:ext uri="{FF2B5EF4-FFF2-40B4-BE49-F238E27FC236}">
              <a16:creationId xmlns:a16="http://schemas.microsoft.com/office/drawing/2014/main" id="{25FC36C0-9D5C-63C2-94C1-B9AAB1D1F4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90507" name="Imagen 3">
          <a:extLst>
            <a:ext uri="{FF2B5EF4-FFF2-40B4-BE49-F238E27FC236}">
              <a16:creationId xmlns:a16="http://schemas.microsoft.com/office/drawing/2014/main" id="{0F0345D9-D999-C3EB-3AC8-8B26F51F6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90508" name="Imagen 4">
          <a:extLst>
            <a:ext uri="{FF2B5EF4-FFF2-40B4-BE49-F238E27FC236}">
              <a16:creationId xmlns:a16="http://schemas.microsoft.com/office/drawing/2014/main" id="{30C25E05-C921-1D08-F5DE-B0800D491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91529" name="Picture 10">
          <a:extLst>
            <a:ext uri="{FF2B5EF4-FFF2-40B4-BE49-F238E27FC236}">
              <a16:creationId xmlns:a16="http://schemas.microsoft.com/office/drawing/2014/main" id="{8BCC8958-7CCA-8605-BBDB-D1723E0096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91530" name="Picture 9">
          <a:extLst>
            <a:ext uri="{FF2B5EF4-FFF2-40B4-BE49-F238E27FC236}">
              <a16:creationId xmlns:a16="http://schemas.microsoft.com/office/drawing/2014/main" id="{7FEA55AF-A0F1-AC24-D8B1-BB2B56309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43550" y="219075"/>
          <a:ext cx="2152650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691531" name="Imagen 3">
          <a:extLst>
            <a:ext uri="{FF2B5EF4-FFF2-40B4-BE49-F238E27FC236}">
              <a16:creationId xmlns:a16="http://schemas.microsoft.com/office/drawing/2014/main" id="{87E3843A-A538-5F15-A178-B1CFFBBF7F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964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691532" name="Imagen 4">
          <a:extLst>
            <a:ext uri="{FF2B5EF4-FFF2-40B4-BE49-F238E27FC236}">
              <a16:creationId xmlns:a16="http://schemas.microsoft.com/office/drawing/2014/main" id="{32A60DEB-A66E-9CF3-8D82-27494B2673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250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1</xdr:row>
      <xdr:rowOff>28575</xdr:rowOff>
    </xdr:from>
    <xdr:to>
      <xdr:col>5</xdr:col>
      <xdr:colOff>95250</xdr:colOff>
      <xdr:row>4</xdr:row>
      <xdr:rowOff>152400</xdr:rowOff>
    </xdr:to>
    <xdr:pic>
      <xdr:nvPicPr>
        <xdr:cNvPr id="712933" name="Picture 10">
          <a:extLst>
            <a:ext uri="{FF2B5EF4-FFF2-40B4-BE49-F238E27FC236}">
              <a16:creationId xmlns:a16="http://schemas.microsoft.com/office/drawing/2014/main" id="{B0CFA18F-E821-49CD-D113-29029FEA5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2190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152400</xdr:rowOff>
    </xdr:from>
    <xdr:to>
      <xdr:col>3</xdr:col>
      <xdr:colOff>2314575</xdr:colOff>
      <xdr:row>5</xdr:row>
      <xdr:rowOff>9525</xdr:rowOff>
    </xdr:to>
    <xdr:pic>
      <xdr:nvPicPr>
        <xdr:cNvPr id="712934" name="Picture 9">
          <a:extLst>
            <a:ext uri="{FF2B5EF4-FFF2-40B4-BE49-F238E27FC236}">
              <a16:creationId xmlns:a16="http://schemas.microsoft.com/office/drawing/2014/main" id="{F1C6F66C-7D92-A6F2-7C00-54A5F36E88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1524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76200</xdr:rowOff>
    </xdr:from>
    <xdr:to>
      <xdr:col>2</xdr:col>
      <xdr:colOff>1962150</xdr:colOff>
      <xdr:row>203</xdr:row>
      <xdr:rowOff>85725</xdr:rowOff>
    </xdr:to>
    <xdr:pic>
      <xdr:nvPicPr>
        <xdr:cNvPr id="712935" name="Imagen 3">
          <a:extLst>
            <a:ext uri="{FF2B5EF4-FFF2-40B4-BE49-F238E27FC236}">
              <a16:creationId xmlns:a16="http://schemas.microsoft.com/office/drawing/2014/main" id="{E3B4061E-6C86-5F49-FD74-00B32C7B6F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481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194</xdr:row>
      <xdr:rowOff>128058</xdr:rowOff>
    </xdr:from>
    <xdr:to>
      <xdr:col>6</xdr:col>
      <xdr:colOff>940846</xdr:colOff>
      <xdr:row>202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BD904D6-68C1-3C31-FA99-64A8813809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723358"/>
          <a:ext cx="1503933" cy="1514476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13957" name="Picture 10">
          <a:extLst>
            <a:ext uri="{FF2B5EF4-FFF2-40B4-BE49-F238E27FC236}">
              <a16:creationId xmlns:a16="http://schemas.microsoft.com/office/drawing/2014/main" id="{C377338D-1131-96F6-0873-7EA0C4F2F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13958" name="Picture 9">
          <a:extLst>
            <a:ext uri="{FF2B5EF4-FFF2-40B4-BE49-F238E27FC236}">
              <a16:creationId xmlns:a16="http://schemas.microsoft.com/office/drawing/2014/main" id="{9588C81E-C6EB-ECB4-9741-3FA7D7FB9D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13959" name="Imagen 3">
          <a:extLst>
            <a:ext uri="{FF2B5EF4-FFF2-40B4-BE49-F238E27FC236}">
              <a16:creationId xmlns:a16="http://schemas.microsoft.com/office/drawing/2014/main" id="{9FAA2534-334B-7042-D4A0-53D8AAC99E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211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13960" name="Imagen 4">
          <a:extLst>
            <a:ext uri="{FF2B5EF4-FFF2-40B4-BE49-F238E27FC236}">
              <a16:creationId xmlns:a16="http://schemas.microsoft.com/office/drawing/2014/main" id="{CE9F317E-F0B6-B0EC-E468-D9D36CA466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591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14981" name="Picture 10">
          <a:extLst>
            <a:ext uri="{FF2B5EF4-FFF2-40B4-BE49-F238E27FC236}">
              <a16:creationId xmlns:a16="http://schemas.microsoft.com/office/drawing/2014/main" id="{D92ADB77-968C-29A3-6EF6-5E9D8905CE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14982" name="Picture 9">
          <a:extLst>
            <a:ext uri="{FF2B5EF4-FFF2-40B4-BE49-F238E27FC236}">
              <a16:creationId xmlns:a16="http://schemas.microsoft.com/office/drawing/2014/main" id="{284E2BC3-3F6C-A1A9-25F5-95FACC75CF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714983" name="Imagen 3">
          <a:extLst>
            <a:ext uri="{FF2B5EF4-FFF2-40B4-BE49-F238E27FC236}">
              <a16:creationId xmlns:a16="http://schemas.microsoft.com/office/drawing/2014/main" id="{4F996729-2C87-090E-A581-A71753361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869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714984" name="Imagen 4">
          <a:extLst>
            <a:ext uri="{FF2B5EF4-FFF2-40B4-BE49-F238E27FC236}">
              <a16:creationId xmlns:a16="http://schemas.microsoft.com/office/drawing/2014/main" id="{F2C848F2-38BA-34D1-28CC-902D04D36B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155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16005" name="Picture 9">
          <a:extLst>
            <a:ext uri="{FF2B5EF4-FFF2-40B4-BE49-F238E27FC236}">
              <a16:creationId xmlns:a16="http://schemas.microsoft.com/office/drawing/2014/main" id="{B87E284E-02D3-69D7-B864-7E15CF36C1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16006" name="Picture 10">
          <a:extLst>
            <a:ext uri="{FF2B5EF4-FFF2-40B4-BE49-F238E27FC236}">
              <a16:creationId xmlns:a16="http://schemas.microsoft.com/office/drawing/2014/main" id="{B1501EA3-EC3A-13EE-782E-B0ABF2C29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16007" name="Imagen 3">
          <a:extLst>
            <a:ext uri="{FF2B5EF4-FFF2-40B4-BE49-F238E27FC236}">
              <a16:creationId xmlns:a16="http://schemas.microsoft.com/office/drawing/2014/main" id="{F26D132F-EED2-945C-97EF-6B408BA9C3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671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16008" name="Imagen 4">
          <a:extLst>
            <a:ext uri="{FF2B5EF4-FFF2-40B4-BE49-F238E27FC236}">
              <a16:creationId xmlns:a16="http://schemas.microsoft.com/office/drawing/2014/main" id="{FD6B7778-4446-670E-54BA-1A5CED045F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77050" y="3771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24129" name="Picture 10">
          <a:extLst>
            <a:ext uri="{FF2B5EF4-FFF2-40B4-BE49-F238E27FC236}">
              <a16:creationId xmlns:a16="http://schemas.microsoft.com/office/drawing/2014/main" id="{9CF7E859-5AC9-3B1B-0268-B810C4065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24130" name="Picture 9">
          <a:extLst>
            <a:ext uri="{FF2B5EF4-FFF2-40B4-BE49-F238E27FC236}">
              <a16:creationId xmlns:a16="http://schemas.microsoft.com/office/drawing/2014/main" id="{502C0E6D-BBBB-B3BE-6F29-6BB1964C91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24131" name="Imagen 3">
          <a:extLst>
            <a:ext uri="{FF2B5EF4-FFF2-40B4-BE49-F238E27FC236}">
              <a16:creationId xmlns:a16="http://schemas.microsoft.com/office/drawing/2014/main" id="{528782C1-6871-93B6-F443-AD5B299D3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24132" name="Imagen 4">
          <a:extLst>
            <a:ext uri="{FF2B5EF4-FFF2-40B4-BE49-F238E27FC236}">
              <a16:creationId xmlns:a16="http://schemas.microsoft.com/office/drawing/2014/main" id="{6F157B30-08D6-72FA-BCB2-D7BB9BBEF3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25153" name="Picture 9">
          <a:extLst>
            <a:ext uri="{FF2B5EF4-FFF2-40B4-BE49-F238E27FC236}">
              <a16:creationId xmlns:a16="http://schemas.microsoft.com/office/drawing/2014/main" id="{DE9BB689-B7BC-3FBC-80A8-96DCF74B9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25154" name="Picture 10">
          <a:extLst>
            <a:ext uri="{FF2B5EF4-FFF2-40B4-BE49-F238E27FC236}">
              <a16:creationId xmlns:a16="http://schemas.microsoft.com/office/drawing/2014/main" id="{4FEA7BDE-D704-2FC4-C202-3A6DA8760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18</xdr:row>
      <xdr:rowOff>190500</xdr:rowOff>
    </xdr:from>
    <xdr:to>
      <xdr:col>2</xdr:col>
      <xdr:colOff>1838325</xdr:colOff>
      <xdr:row>25</xdr:row>
      <xdr:rowOff>85725</xdr:rowOff>
    </xdr:to>
    <xdr:pic>
      <xdr:nvPicPr>
        <xdr:cNvPr id="725155" name="Imagen 3">
          <a:extLst>
            <a:ext uri="{FF2B5EF4-FFF2-40B4-BE49-F238E27FC236}">
              <a16:creationId xmlns:a16="http://schemas.microsoft.com/office/drawing/2014/main" id="{4780D5A4-82C1-7CD0-3B05-25487BFEB3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37719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18</xdr:row>
      <xdr:rowOff>142875</xdr:rowOff>
    </xdr:from>
    <xdr:to>
      <xdr:col>5</xdr:col>
      <xdr:colOff>257175</xdr:colOff>
      <xdr:row>25</xdr:row>
      <xdr:rowOff>19050</xdr:rowOff>
    </xdr:to>
    <xdr:pic>
      <xdr:nvPicPr>
        <xdr:cNvPr id="725156" name="Imagen 4">
          <a:extLst>
            <a:ext uri="{FF2B5EF4-FFF2-40B4-BE49-F238E27FC236}">
              <a16:creationId xmlns:a16="http://schemas.microsoft.com/office/drawing/2014/main" id="{F2873F73-F9AD-1CAC-4524-8D61B99859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37242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609600</xdr:colOff>
      <xdr:row>4</xdr:row>
      <xdr:rowOff>180975</xdr:rowOff>
    </xdr:to>
    <xdr:pic>
      <xdr:nvPicPr>
        <xdr:cNvPr id="726173" name="Picture 10">
          <a:extLst>
            <a:ext uri="{FF2B5EF4-FFF2-40B4-BE49-F238E27FC236}">
              <a16:creationId xmlns:a16="http://schemas.microsoft.com/office/drawing/2014/main" id="{29C3F804-5BF4-C9B2-64A2-A9A973D27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1314450</xdr:colOff>
      <xdr:row>0</xdr:row>
      <xdr:rowOff>171450</xdr:rowOff>
    </xdr:from>
    <xdr:to>
      <xdr:col>4</xdr:col>
      <xdr:colOff>561975</xdr:colOff>
      <xdr:row>5</xdr:row>
      <xdr:rowOff>0</xdr:rowOff>
    </xdr:to>
    <xdr:pic>
      <xdr:nvPicPr>
        <xdr:cNvPr id="726174" name="Picture 9">
          <a:extLst>
            <a:ext uri="{FF2B5EF4-FFF2-40B4-BE49-F238E27FC236}">
              <a16:creationId xmlns:a16="http://schemas.microsoft.com/office/drawing/2014/main" id="{C63653B0-A2B3-7779-8E5E-5DC7D3703F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6825" y="171450"/>
          <a:ext cx="2181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26175" name="Imagen 3">
          <a:extLst>
            <a:ext uri="{FF2B5EF4-FFF2-40B4-BE49-F238E27FC236}">
              <a16:creationId xmlns:a16="http://schemas.microsoft.com/office/drawing/2014/main" id="{99D090E7-49FF-5852-24AC-ECAAFABB24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26176" name="Imagen 4">
          <a:extLst>
            <a:ext uri="{FF2B5EF4-FFF2-40B4-BE49-F238E27FC236}">
              <a16:creationId xmlns:a16="http://schemas.microsoft.com/office/drawing/2014/main" id="{8F258B72-7113-27F0-1CA8-13D625A3A9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66675</xdr:colOff>
      <xdr:row>1</xdr:row>
      <xdr:rowOff>76200</xdr:rowOff>
    </xdr:from>
    <xdr:to>
      <xdr:col>5</xdr:col>
      <xdr:colOff>523875</xdr:colOff>
      <xdr:row>5</xdr:row>
      <xdr:rowOff>9525</xdr:rowOff>
    </xdr:to>
    <xdr:pic>
      <xdr:nvPicPr>
        <xdr:cNvPr id="728205" name="Picture 10">
          <a:extLst>
            <a:ext uri="{FF2B5EF4-FFF2-40B4-BE49-F238E27FC236}">
              <a16:creationId xmlns:a16="http://schemas.microsoft.com/office/drawing/2014/main" id="{642408B4-0C37-E884-9410-84BCA179AB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3950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866775</xdr:colOff>
      <xdr:row>0</xdr:row>
      <xdr:rowOff>171450</xdr:rowOff>
    </xdr:from>
    <xdr:to>
      <xdr:col>4</xdr:col>
      <xdr:colOff>352425</xdr:colOff>
      <xdr:row>5</xdr:row>
      <xdr:rowOff>28575</xdr:rowOff>
    </xdr:to>
    <xdr:pic>
      <xdr:nvPicPr>
        <xdr:cNvPr id="728206" name="Picture 9">
          <a:extLst>
            <a:ext uri="{FF2B5EF4-FFF2-40B4-BE49-F238E27FC236}">
              <a16:creationId xmlns:a16="http://schemas.microsoft.com/office/drawing/2014/main" id="{562160D8-0C41-156E-9FD0-E8DAFEB96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7145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76200</xdr:rowOff>
    </xdr:from>
    <xdr:to>
      <xdr:col>2</xdr:col>
      <xdr:colOff>1962150</xdr:colOff>
      <xdr:row>202</xdr:row>
      <xdr:rowOff>85725</xdr:rowOff>
    </xdr:to>
    <xdr:pic>
      <xdr:nvPicPr>
        <xdr:cNvPr id="728207" name="Imagen 3">
          <a:extLst>
            <a:ext uri="{FF2B5EF4-FFF2-40B4-BE49-F238E27FC236}">
              <a16:creationId xmlns:a16="http://schemas.microsoft.com/office/drawing/2014/main" id="{059C6C13-0F41-2334-E5B5-79113FC52D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1762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193</xdr:row>
      <xdr:rowOff>128058</xdr:rowOff>
    </xdr:from>
    <xdr:to>
      <xdr:col>7</xdr:col>
      <xdr:colOff>234152</xdr:colOff>
      <xdr:row>201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96EB576-7E3F-3D66-45FD-B98E61A629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342358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33269" name="Picture 10">
          <a:extLst>
            <a:ext uri="{FF2B5EF4-FFF2-40B4-BE49-F238E27FC236}">
              <a16:creationId xmlns:a16="http://schemas.microsoft.com/office/drawing/2014/main" id="{04497DC7-43B4-9E0D-9679-D6DBF6A00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33270" name="Picture 9">
          <a:extLst>
            <a:ext uri="{FF2B5EF4-FFF2-40B4-BE49-F238E27FC236}">
              <a16:creationId xmlns:a16="http://schemas.microsoft.com/office/drawing/2014/main" id="{9239CA52-9FE8-6547-C7C6-E98BB65541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33271" name="Imagen 3">
          <a:extLst>
            <a:ext uri="{FF2B5EF4-FFF2-40B4-BE49-F238E27FC236}">
              <a16:creationId xmlns:a16="http://schemas.microsoft.com/office/drawing/2014/main" id="{4F14AECA-456B-5813-3B2D-59CFDEAC9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33272" name="Imagen 4">
          <a:extLst>
            <a:ext uri="{FF2B5EF4-FFF2-40B4-BE49-F238E27FC236}">
              <a16:creationId xmlns:a16="http://schemas.microsoft.com/office/drawing/2014/main" id="{514C8709-39EE-DB64-799D-CED530482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972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2181225</xdr:colOff>
      <xdr:row>1</xdr:row>
      <xdr:rowOff>104775</xdr:rowOff>
    </xdr:from>
    <xdr:to>
      <xdr:col>5</xdr:col>
      <xdr:colOff>295275</xdr:colOff>
      <xdr:row>5</xdr:row>
      <xdr:rowOff>38100</xdr:rowOff>
    </xdr:to>
    <xdr:pic>
      <xdr:nvPicPr>
        <xdr:cNvPr id="746550" name="Picture 10">
          <a:extLst>
            <a:ext uri="{FF2B5EF4-FFF2-40B4-BE49-F238E27FC236}">
              <a16:creationId xmlns:a16="http://schemas.microsoft.com/office/drawing/2014/main" id="{A203F882-42A4-C71C-DE1A-E39BEF51B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24925" y="2952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609600</xdr:colOff>
      <xdr:row>0</xdr:row>
      <xdr:rowOff>161925</xdr:rowOff>
    </xdr:from>
    <xdr:to>
      <xdr:col>4</xdr:col>
      <xdr:colOff>95250</xdr:colOff>
      <xdr:row>5</xdr:row>
      <xdr:rowOff>19050</xdr:rowOff>
    </xdr:to>
    <xdr:pic>
      <xdr:nvPicPr>
        <xdr:cNvPr id="746551" name="Picture 9">
          <a:extLst>
            <a:ext uri="{FF2B5EF4-FFF2-40B4-BE49-F238E27FC236}">
              <a16:creationId xmlns:a16="http://schemas.microsoft.com/office/drawing/2014/main" id="{78A302BD-B9EE-7E2C-8F05-C92DA91EB2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200</xdr:row>
      <xdr:rowOff>76200</xdr:rowOff>
    </xdr:from>
    <xdr:to>
      <xdr:col>2</xdr:col>
      <xdr:colOff>1962150</xdr:colOff>
      <xdr:row>208</xdr:row>
      <xdr:rowOff>85725</xdr:rowOff>
    </xdr:to>
    <xdr:pic>
      <xdr:nvPicPr>
        <xdr:cNvPr id="746552" name="Imagen 3">
          <a:extLst>
            <a:ext uri="{FF2B5EF4-FFF2-40B4-BE49-F238E27FC236}">
              <a16:creationId xmlns:a16="http://schemas.microsoft.com/office/drawing/2014/main" id="{4AA93F85-B968-9ED9-5909-40A13EF3C5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33950" y="43843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199</xdr:row>
      <xdr:rowOff>128058</xdr:rowOff>
    </xdr:from>
    <xdr:to>
      <xdr:col>7</xdr:col>
      <xdr:colOff>70281</xdr:colOff>
      <xdr:row>207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F439133-E771-AE24-09E7-C8E7D54B92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037558"/>
          <a:ext cx="1502089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733425</xdr:colOff>
      <xdr:row>1</xdr:row>
      <xdr:rowOff>123825</xdr:rowOff>
    </xdr:from>
    <xdr:to>
      <xdr:col>6</xdr:col>
      <xdr:colOff>552450</xdr:colOff>
      <xdr:row>4</xdr:row>
      <xdr:rowOff>114300</xdr:rowOff>
    </xdr:to>
    <xdr:pic>
      <xdr:nvPicPr>
        <xdr:cNvPr id="747573" name="Picture 10">
          <a:extLst>
            <a:ext uri="{FF2B5EF4-FFF2-40B4-BE49-F238E27FC236}">
              <a16:creationId xmlns:a16="http://schemas.microsoft.com/office/drawing/2014/main" id="{53C2FA12-2B93-9313-6A8D-C543B2078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3143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400050</xdr:colOff>
      <xdr:row>0</xdr:row>
      <xdr:rowOff>180975</xdr:rowOff>
    </xdr:from>
    <xdr:to>
      <xdr:col>5</xdr:col>
      <xdr:colOff>190500</xdr:colOff>
      <xdr:row>4</xdr:row>
      <xdr:rowOff>85725</xdr:rowOff>
    </xdr:to>
    <xdr:pic>
      <xdr:nvPicPr>
        <xdr:cNvPr id="747574" name="Picture 9">
          <a:extLst>
            <a:ext uri="{FF2B5EF4-FFF2-40B4-BE49-F238E27FC236}">
              <a16:creationId xmlns:a16="http://schemas.microsoft.com/office/drawing/2014/main" id="{A3341369-6AE5-E79F-8B21-6E12640A15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1809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82</xdr:row>
      <xdr:rowOff>38100</xdr:rowOff>
    </xdr:from>
    <xdr:to>
      <xdr:col>2</xdr:col>
      <xdr:colOff>1981200</xdr:colOff>
      <xdr:row>89</xdr:row>
      <xdr:rowOff>190500</xdr:rowOff>
    </xdr:to>
    <xdr:pic>
      <xdr:nvPicPr>
        <xdr:cNvPr id="747575" name="Imagen 3">
          <a:extLst>
            <a:ext uri="{FF2B5EF4-FFF2-40B4-BE49-F238E27FC236}">
              <a16:creationId xmlns:a16="http://schemas.microsoft.com/office/drawing/2014/main" id="{ED29A0EF-A49C-B07B-B0D6-0550F8C179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7116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81</xdr:row>
      <xdr:rowOff>66675</xdr:rowOff>
    </xdr:from>
    <xdr:to>
      <xdr:col>8</xdr:col>
      <xdr:colOff>457200</xdr:colOff>
      <xdr:row>89</xdr:row>
      <xdr:rowOff>28575</xdr:rowOff>
    </xdr:to>
    <xdr:pic>
      <xdr:nvPicPr>
        <xdr:cNvPr id="747576" name="Imagen 4">
          <a:extLst>
            <a:ext uri="{FF2B5EF4-FFF2-40B4-BE49-F238E27FC236}">
              <a16:creationId xmlns:a16="http://schemas.microsoft.com/office/drawing/2014/main" id="{5F025A16-4A48-1768-E830-C0D6E59C21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9545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48597" name="Picture 10">
          <a:extLst>
            <a:ext uri="{FF2B5EF4-FFF2-40B4-BE49-F238E27FC236}">
              <a16:creationId xmlns:a16="http://schemas.microsoft.com/office/drawing/2014/main" id="{1126C0FD-01FE-DBFA-C84F-7ED6245A85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48598" name="Picture 9">
          <a:extLst>
            <a:ext uri="{FF2B5EF4-FFF2-40B4-BE49-F238E27FC236}">
              <a16:creationId xmlns:a16="http://schemas.microsoft.com/office/drawing/2014/main" id="{B89FC8E5-1A28-A21F-2F4D-92C94842E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48599" name="Imagen 3">
          <a:extLst>
            <a:ext uri="{FF2B5EF4-FFF2-40B4-BE49-F238E27FC236}">
              <a16:creationId xmlns:a16="http://schemas.microsoft.com/office/drawing/2014/main" id="{EC0AF39F-E39D-6C4F-6703-9038A1746B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48600" name="Imagen 4">
          <a:extLst>
            <a:ext uri="{FF2B5EF4-FFF2-40B4-BE49-F238E27FC236}">
              <a16:creationId xmlns:a16="http://schemas.microsoft.com/office/drawing/2014/main" id="{1D426F93-AD4C-BD82-14A3-95D674065D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495300</xdr:colOff>
      <xdr:row>5</xdr:row>
      <xdr:rowOff>142875</xdr:rowOff>
    </xdr:to>
    <xdr:pic>
      <xdr:nvPicPr>
        <xdr:cNvPr id="751653" name="Picture 10">
          <a:extLst>
            <a:ext uri="{FF2B5EF4-FFF2-40B4-BE49-F238E27FC236}">
              <a16:creationId xmlns:a16="http://schemas.microsoft.com/office/drawing/2014/main" id="{1487FA51-AE20-918F-4395-384833D30A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7716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751654" name="Picture 9">
          <a:extLst>
            <a:ext uri="{FF2B5EF4-FFF2-40B4-BE49-F238E27FC236}">
              <a16:creationId xmlns:a16="http://schemas.microsoft.com/office/drawing/2014/main" id="{63F11050-2743-E7D5-46F8-F8A59D6C64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51655" name="Imagen 3">
          <a:extLst>
            <a:ext uri="{FF2B5EF4-FFF2-40B4-BE49-F238E27FC236}">
              <a16:creationId xmlns:a16="http://schemas.microsoft.com/office/drawing/2014/main" id="{27E79168-F86F-E3C0-B67F-8E097DB2F6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51656" name="Imagen 4">
          <a:extLst>
            <a:ext uri="{FF2B5EF4-FFF2-40B4-BE49-F238E27FC236}">
              <a16:creationId xmlns:a16="http://schemas.microsoft.com/office/drawing/2014/main" id="{0FC2C0BF-6A71-CE78-4DDC-7F9896E938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52677" name="Picture 9">
          <a:extLst>
            <a:ext uri="{FF2B5EF4-FFF2-40B4-BE49-F238E27FC236}">
              <a16:creationId xmlns:a16="http://schemas.microsoft.com/office/drawing/2014/main" id="{840D4818-D6DE-D1A9-4FD5-FEBC0A9C26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52678" name="Picture 10">
          <a:extLst>
            <a:ext uri="{FF2B5EF4-FFF2-40B4-BE49-F238E27FC236}">
              <a16:creationId xmlns:a16="http://schemas.microsoft.com/office/drawing/2014/main" id="{144A4389-26FC-A688-5CC9-A43DBB406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22</xdr:row>
      <xdr:rowOff>190500</xdr:rowOff>
    </xdr:from>
    <xdr:to>
      <xdr:col>2</xdr:col>
      <xdr:colOff>1838325</xdr:colOff>
      <xdr:row>29</xdr:row>
      <xdr:rowOff>85725</xdr:rowOff>
    </xdr:to>
    <xdr:pic>
      <xdr:nvPicPr>
        <xdr:cNvPr id="752679" name="Imagen 3">
          <a:extLst>
            <a:ext uri="{FF2B5EF4-FFF2-40B4-BE49-F238E27FC236}">
              <a16:creationId xmlns:a16="http://schemas.microsoft.com/office/drawing/2014/main" id="{F7648766-7792-1595-A9B9-426BE24B4A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4819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22</xdr:row>
      <xdr:rowOff>142875</xdr:rowOff>
    </xdr:from>
    <xdr:to>
      <xdr:col>5</xdr:col>
      <xdr:colOff>257175</xdr:colOff>
      <xdr:row>29</xdr:row>
      <xdr:rowOff>19050</xdr:rowOff>
    </xdr:to>
    <xdr:pic>
      <xdr:nvPicPr>
        <xdr:cNvPr id="752680" name="Imagen 4">
          <a:extLst>
            <a:ext uri="{FF2B5EF4-FFF2-40B4-BE49-F238E27FC236}">
              <a16:creationId xmlns:a16="http://schemas.microsoft.com/office/drawing/2014/main" id="{B4F9E696-47B4-934D-24BD-1BEE0C19AA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4772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1990725</xdr:colOff>
      <xdr:row>1</xdr:row>
      <xdr:rowOff>95250</xdr:rowOff>
    </xdr:from>
    <xdr:to>
      <xdr:col>5</xdr:col>
      <xdr:colOff>104775</xdr:colOff>
      <xdr:row>5</xdr:row>
      <xdr:rowOff>28575</xdr:rowOff>
    </xdr:to>
    <xdr:pic>
      <xdr:nvPicPr>
        <xdr:cNvPr id="609082" name="Picture 10">
          <a:extLst>
            <a:ext uri="{FF2B5EF4-FFF2-40B4-BE49-F238E27FC236}">
              <a16:creationId xmlns:a16="http://schemas.microsoft.com/office/drawing/2014/main" id="{21938F9C-262C-F5A2-9BDB-19A6F8E8D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8250" y="285750"/>
          <a:ext cx="15144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352425</xdr:colOff>
      <xdr:row>0</xdr:row>
      <xdr:rowOff>123825</xdr:rowOff>
    </xdr:from>
    <xdr:to>
      <xdr:col>3</xdr:col>
      <xdr:colOff>2162175</xdr:colOff>
      <xdr:row>4</xdr:row>
      <xdr:rowOff>171450</xdr:rowOff>
    </xdr:to>
    <xdr:pic>
      <xdr:nvPicPr>
        <xdr:cNvPr id="609083" name="Picture 9">
          <a:extLst>
            <a:ext uri="{FF2B5EF4-FFF2-40B4-BE49-F238E27FC236}">
              <a16:creationId xmlns:a16="http://schemas.microsoft.com/office/drawing/2014/main" id="{38F52789-4C2D-1DAE-4DEC-A5DDCD597E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8097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209</xdr:row>
      <xdr:rowOff>19050</xdr:rowOff>
    </xdr:from>
    <xdr:to>
      <xdr:col>2</xdr:col>
      <xdr:colOff>1085850</xdr:colOff>
      <xdr:row>217</xdr:row>
      <xdr:rowOff>28575</xdr:rowOff>
    </xdr:to>
    <xdr:pic>
      <xdr:nvPicPr>
        <xdr:cNvPr id="609084" name="Imagen 3">
          <a:extLst>
            <a:ext uri="{FF2B5EF4-FFF2-40B4-BE49-F238E27FC236}">
              <a16:creationId xmlns:a16="http://schemas.microsoft.com/office/drawing/2014/main" id="{42DA65F7-085C-ECA6-8AE7-751B1D0BB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4576762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378966</xdr:colOff>
      <xdr:row>208</xdr:row>
      <xdr:rowOff>35880</xdr:rowOff>
    </xdr:from>
    <xdr:to>
      <xdr:col>7</xdr:col>
      <xdr:colOff>940845</xdr:colOff>
      <xdr:row>216</xdr:row>
      <xdr:rowOff>26355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A159291-26CA-C884-2FA1-7B6E466C2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399289" y="44977493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610093" name="Picture 10">
          <a:extLst>
            <a:ext uri="{FF2B5EF4-FFF2-40B4-BE49-F238E27FC236}">
              <a16:creationId xmlns:a16="http://schemas.microsoft.com/office/drawing/2014/main" id="{E83FFCD4-575F-5752-01F2-D1F5E7E8A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34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610094" name="Picture 9">
          <a:extLst>
            <a:ext uri="{FF2B5EF4-FFF2-40B4-BE49-F238E27FC236}">
              <a16:creationId xmlns:a16="http://schemas.microsoft.com/office/drawing/2014/main" id="{1A3BABAC-2646-4AD6-539A-C78223AB5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1266825</xdr:colOff>
      <xdr:row>92</xdr:row>
      <xdr:rowOff>133350</xdr:rowOff>
    </xdr:from>
    <xdr:to>
      <xdr:col>3</xdr:col>
      <xdr:colOff>95250</xdr:colOff>
      <xdr:row>100</xdr:row>
      <xdr:rowOff>95250</xdr:rowOff>
    </xdr:to>
    <xdr:pic>
      <xdr:nvPicPr>
        <xdr:cNvPr id="610095" name="Imagen 3">
          <a:extLst>
            <a:ext uri="{FF2B5EF4-FFF2-40B4-BE49-F238E27FC236}">
              <a16:creationId xmlns:a16="http://schemas.microsoft.com/office/drawing/2014/main" id="{2ABB6BD9-EE31-DF7A-F155-5241198795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067300" y="196119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552450</xdr:colOff>
      <xdr:row>93</xdr:row>
      <xdr:rowOff>0</xdr:rowOff>
    </xdr:from>
    <xdr:to>
      <xdr:col>7</xdr:col>
      <xdr:colOff>266700</xdr:colOff>
      <xdr:row>100</xdr:row>
      <xdr:rowOff>152400</xdr:rowOff>
    </xdr:to>
    <xdr:pic>
      <xdr:nvPicPr>
        <xdr:cNvPr id="610096" name="Imagen 4">
          <a:extLst>
            <a:ext uri="{FF2B5EF4-FFF2-40B4-BE49-F238E27FC236}">
              <a16:creationId xmlns:a16="http://schemas.microsoft.com/office/drawing/2014/main" id="{164B7AE4-8E93-C817-B5F8-579D8C964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196691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11117" name="Picture 10">
          <a:extLst>
            <a:ext uri="{FF2B5EF4-FFF2-40B4-BE49-F238E27FC236}">
              <a16:creationId xmlns:a16="http://schemas.microsoft.com/office/drawing/2014/main" id="{F5B90C5D-1C38-48D3-A6D4-8BD8375FF9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11118" name="Picture 9">
          <a:extLst>
            <a:ext uri="{FF2B5EF4-FFF2-40B4-BE49-F238E27FC236}">
              <a16:creationId xmlns:a16="http://schemas.microsoft.com/office/drawing/2014/main" id="{E6ABD39E-101A-F398-5806-E49914B608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9525</xdr:rowOff>
    </xdr:from>
    <xdr:to>
      <xdr:col>3</xdr:col>
      <xdr:colOff>762000</xdr:colOff>
      <xdr:row>45</xdr:row>
      <xdr:rowOff>123825</xdr:rowOff>
    </xdr:to>
    <xdr:pic>
      <xdr:nvPicPr>
        <xdr:cNvPr id="611119" name="Imagen 3">
          <a:extLst>
            <a:ext uri="{FF2B5EF4-FFF2-40B4-BE49-F238E27FC236}">
              <a16:creationId xmlns:a16="http://schemas.microsoft.com/office/drawing/2014/main" id="{26C8E39D-9E76-D947-50D0-AC4C6A8A62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02774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38</xdr:row>
      <xdr:rowOff>38100</xdr:rowOff>
    </xdr:from>
    <xdr:to>
      <xdr:col>6</xdr:col>
      <xdr:colOff>228600</xdr:colOff>
      <xdr:row>45</xdr:row>
      <xdr:rowOff>57150</xdr:rowOff>
    </xdr:to>
    <xdr:pic>
      <xdr:nvPicPr>
        <xdr:cNvPr id="611120" name="Imagen 4">
          <a:extLst>
            <a:ext uri="{FF2B5EF4-FFF2-40B4-BE49-F238E27FC236}">
              <a16:creationId xmlns:a16="http://schemas.microsoft.com/office/drawing/2014/main" id="{410F7396-B94A-D5FF-4760-478C88616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3060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12141" name="Picture 10">
          <a:extLst>
            <a:ext uri="{FF2B5EF4-FFF2-40B4-BE49-F238E27FC236}">
              <a16:creationId xmlns:a16="http://schemas.microsoft.com/office/drawing/2014/main" id="{64B47050-C6E2-F4CC-DD7C-D48853C9C0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12142" name="Picture 9">
          <a:extLst>
            <a:ext uri="{FF2B5EF4-FFF2-40B4-BE49-F238E27FC236}">
              <a16:creationId xmlns:a16="http://schemas.microsoft.com/office/drawing/2014/main" id="{87B73C66-F857-AAD3-DFF2-061A8955E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409575</xdr:colOff>
      <xdr:row>23</xdr:row>
      <xdr:rowOff>76200</xdr:rowOff>
    </xdr:from>
    <xdr:to>
      <xdr:col>2</xdr:col>
      <xdr:colOff>1285875</xdr:colOff>
      <xdr:row>31</xdr:row>
      <xdr:rowOff>85725</xdr:rowOff>
    </xdr:to>
    <xdr:pic>
      <xdr:nvPicPr>
        <xdr:cNvPr id="612143" name="Imagen 3">
          <a:extLst>
            <a:ext uri="{FF2B5EF4-FFF2-40B4-BE49-F238E27FC236}">
              <a16:creationId xmlns:a16="http://schemas.microsoft.com/office/drawing/2014/main" id="{6D69D8CF-AA21-2EF1-3919-0E08F7B1D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45910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619125</xdr:colOff>
      <xdr:row>22</xdr:row>
      <xdr:rowOff>152400</xdr:rowOff>
    </xdr:from>
    <xdr:to>
      <xdr:col>7</xdr:col>
      <xdr:colOff>600075</xdr:colOff>
      <xdr:row>30</xdr:row>
      <xdr:rowOff>142875</xdr:rowOff>
    </xdr:to>
    <xdr:pic>
      <xdr:nvPicPr>
        <xdr:cNvPr id="612144" name="Imagen 4">
          <a:extLst>
            <a:ext uri="{FF2B5EF4-FFF2-40B4-BE49-F238E27FC236}">
              <a16:creationId xmlns:a16="http://schemas.microsoft.com/office/drawing/2014/main" id="{1D0112A7-4EE2-E3D5-16C3-1CEBADD68E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77200" y="4476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466725</xdr:colOff>
      <xdr:row>4</xdr:row>
      <xdr:rowOff>19050</xdr:rowOff>
    </xdr:to>
    <xdr:pic>
      <xdr:nvPicPr>
        <xdr:cNvPr id="727197" name="Picture 10">
          <a:extLst>
            <a:ext uri="{FF2B5EF4-FFF2-40B4-BE49-F238E27FC236}">
              <a16:creationId xmlns:a16="http://schemas.microsoft.com/office/drawing/2014/main" id="{2829CD48-9D6A-D356-B719-0D7FC56FA7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0" y="76200"/>
          <a:ext cx="132397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657225</xdr:colOff>
      <xdr:row>0</xdr:row>
      <xdr:rowOff>57150</xdr:rowOff>
    </xdr:from>
    <xdr:to>
      <xdr:col>3</xdr:col>
      <xdr:colOff>1933575</xdr:colOff>
      <xdr:row>3</xdr:row>
      <xdr:rowOff>104775</xdr:rowOff>
    </xdr:to>
    <xdr:pic>
      <xdr:nvPicPr>
        <xdr:cNvPr id="727198" name="Picture 9">
          <a:extLst>
            <a:ext uri="{FF2B5EF4-FFF2-40B4-BE49-F238E27FC236}">
              <a16:creationId xmlns:a16="http://schemas.microsoft.com/office/drawing/2014/main" id="{F4A7004C-0057-DFBA-F8A7-45141323A9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77225" y="57150"/>
          <a:ext cx="127635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212</xdr:row>
      <xdr:rowOff>19050</xdr:rowOff>
    </xdr:from>
    <xdr:to>
      <xdr:col>2</xdr:col>
      <xdr:colOff>952500</xdr:colOff>
      <xdr:row>220</xdr:row>
      <xdr:rowOff>57150</xdr:rowOff>
    </xdr:to>
    <xdr:pic>
      <xdr:nvPicPr>
        <xdr:cNvPr id="727199" name="Imagen 3">
          <a:extLst>
            <a:ext uri="{FF2B5EF4-FFF2-40B4-BE49-F238E27FC236}">
              <a16:creationId xmlns:a16="http://schemas.microsoft.com/office/drawing/2014/main" id="{7D6866F0-ED48-F4E4-2F77-7F4F52B87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238625" y="412623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6</xdr:col>
      <xdr:colOff>378966</xdr:colOff>
      <xdr:row>211</xdr:row>
      <xdr:rowOff>35880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CDE2A95E-BFB8-EBD2-7A66-4951E6AB8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466066" y="467464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0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13165" name="Picture 9">
          <a:extLst>
            <a:ext uri="{FF2B5EF4-FFF2-40B4-BE49-F238E27FC236}">
              <a16:creationId xmlns:a16="http://schemas.microsoft.com/office/drawing/2014/main" id="{554AB4C7-D350-3F17-FCD4-34AF953EDA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16192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3166" name="Picture 10">
          <a:extLst>
            <a:ext uri="{FF2B5EF4-FFF2-40B4-BE49-F238E27FC236}">
              <a16:creationId xmlns:a16="http://schemas.microsoft.com/office/drawing/2014/main" id="{4DDC7154-6F14-EAFB-99CF-769B1864BF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428625</xdr:colOff>
      <xdr:row>25</xdr:row>
      <xdr:rowOff>114300</xdr:rowOff>
    </xdr:from>
    <xdr:to>
      <xdr:col>2</xdr:col>
      <xdr:colOff>1266825</xdr:colOff>
      <xdr:row>32</xdr:row>
      <xdr:rowOff>19050</xdr:rowOff>
    </xdr:to>
    <xdr:pic>
      <xdr:nvPicPr>
        <xdr:cNvPr id="613167" name="Imagen 3">
          <a:extLst>
            <a:ext uri="{FF2B5EF4-FFF2-40B4-BE49-F238E27FC236}">
              <a16:creationId xmlns:a16="http://schemas.microsoft.com/office/drawing/2014/main" id="{121BA28D-FA8C-1533-5AA5-924E6BF4BD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76600" y="5314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571500</xdr:colOff>
      <xdr:row>24</xdr:row>
      <xdr:rowOff>161925</xdr:rowOff>
    </xdr:from>
    <xdr:to>
      <xdr:col>5</xdr:col>
      <xdr:colOff>438150</xdr:colOff>
      <xdr:row>31</xdr:row>
      <xdr:rowOff>57150</xdr:rowOff>
    </xdr:to>
    <xdr:pic>
      <xdr:nvPicPr>
        <xdr:cNvPr id="613168" name="Imagen 4">
          <a:extLst>
            <a:ext uri="{FF2B5EF4-FFF2-40B4-BE49-F238E27FC236}">
              <a16:creationId xmlns:a16="http://schemas.microsoft.com/office/drawing/2014/main" id="{504D5D52-6626-E0AA-D3A8-02E98BD8E7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67550" y="517207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599917" name="Picture 10">
          <a:extLst>
            <a:ext uri="{FF2B5EF4-FFF2-40B4-BE49-F238E27FC236}">
              <a16:creationId xmlns:a16="http://schemas.microsoft.com/office/drawing/2014/main" id="{4B1ABD6A-62BB-C78F-ABA8-FB58279D2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599918" name="Picture 9">
          <a:extLst>
            <a:ext uri="{FF2B5EF4-FFF2-40B4-BE49-F238E27FC236}">
              <a16:creationId xmlns:a16="http://schemas.microsoft.com/office/drawing/2014/main" id="{5435A6DB-8390-34C1-9C59-3DB19BFAA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304800</xdr:colOff>
      <xdr:row>91</xdr:row>
      <xdr:rowOff>66675</xdr:rowOff>
    </xdr:from>
    <xdr:to>
      <xdr:col>2</xdr:col>
      <xdr:colOff>1143000</xdr:colOff>
      <xdr:row>99</xdr:row>
      <xdr:rowOff>28575</xdr:rowOff>
    </xdr:to>
    <xdr:pic>
      <xdr:nvPicPr>
        <xdr:cNvPr id="599919" name="Imagen 3">
          <a:extLst>
            <a:ext uri="{FF2B5EF4-FFF2-40B4-BE49-F238E27FC236}">
              <a16:creationId xmlns:a16="http://schemas.microsoft.com/office/drawing/2014/main" id="{44590BD4-CF35-F4C0-84CE-F83C73CE6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19402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91</xdr:row>
      <xdr:rowOff>114300</xdr:rowOff>
    </xdr:from>
    <xdr:to>
      <xdr:col>9</xdr:col>
      <xdr:colOff>57150</xdr:colOff>
      <xdr:row>99</xdr:row>
      <xdr:rowOff>76200</xdr:rowOff>
    </xdr:to>
    <xdr:pic>
      <xdr:nvPicPr>
        <xdr:cNvPr id="599920" name="Imagen 4">
          <a:extLst>
            <a:ext uri="{FF2B5EF4-FFF2-40B4-BE49-F238E27FC236}">
              <a16:creationId xmlns:a16="http://schemas.microsoft.com/office/drawing/2014/main" id="{0E8F506B-2600-3E11-3C4F-A8AE98D45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72750" y="194500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39597" name="Picture 10">
          <a:extLst>
            <a:ext uri="{FF2B5EF4-FFF2-40B4-BE49-F238E27FC236}">
              <a16:creationId xmlns:a16="http://schemas.microsoft.com/office/drawing/2014/main" id="{911AF97B-A532-5A73-5B92-43366E566F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39598" name="Picture 9">
          <a:extLst>
            <a:ext uri="{FF2B5EF4-FFF2-40B4-BE49-F238E27FC236}">
              <a16:creationId xmlns:a16="http://schemas.microsoft.com/office/drawing/2014/main" id="{52B0C3B8-5A03-CDB6-FFEA-2BE8616E3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52</xdr:row>
      <xdr:rowOff>9525</xdr:rowOff>
    </xdr:from>
    <xdr:to>
      <xdr:col>3</xdr:col>
      <xdr:colOff>762000</xdr:colOff>
      <xdr:row>59</xdr:row>
      <xdr:rowOff>123825</xdr:rowOff>
    </xdr:to>
    <xdr:pic>
      <xdr:nvPicPr>
        <xdr:cNvPr id="639599" name="Imagen 3">
          <a:extLst>
            <a:ext uri="{FF2B5EF4-FFF2-40B4-BE49-F238E27FC236}">
              <a16:creationId xmlns:a16="http://schemas.microsoft.com/office/drawing/2014/main" id="{8114DA24-7FA1-90F1-2D65-9F2BD91CD3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48304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52</xdr:row>
      <xdr:rowOff>38100</xdr:rowOff>
    </xdr:from>
    <xdr:to>
      <xdr:col>6</xdr:col>
      <xdr:colOff>161925</xdr:colOff>
      <xdr:row>59</xdr:row>
      <xdr:rowOff>57150</xdr:rowOff>
    </xdr:to>
    <xdr:pic>
      <xdr:nvPicPr>
        <xdr:cNvPr id="639600" name="Imagen 4">
          <a:extLst>
            <a:ext uri="{FF2B5EF4-FFF2-40B4-BE49-F238E27FC236}">
              <a16:creationId xmlns:a16="http://schemas.microsoft.com/office/drawing/2014/main" id="{F6B6FB53-68D1-681A-C6B6-334310D19C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48590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40621" name="Picture 10">
          <a:extLst>
            <a:ext uri="{FF2B5EF4-FFF2-40B4-BE49-F238E27FC236}">
              <a16:creationId xmlns:a16="http://schemas.microsoft.com/office/drawing/2014/main" id="{A7504EBC-D631-9509-CD96-7ABCF804D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40622" name="Picture 9">
          <a:extLst>
            <a:ext uri="{FF2B5EF4-FFF2-40B4-BE49-F238E27FC236}">
              <a16:creationId xmlns:a16="http://schemas.microsoft.com/office/drawing/2014/main" id="{84EDECAE-7681-3949-9BBB-F0224F584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30</xdr:row>
      <xdr:rowOff>95250</xdr:rowOff>
    </xdr:from>
    <xdr:to>
      <xdr:col>2</xdr:col>
      <xdr:colOff>1514475</xdr:colOff>
      <xdr:row>38</xdr:row>
      <xdr:rowOff>95250</xdr:rowOff>
    </xdr:to>
    <xdr:pic>
      <xdr:nvPicPr>
        <xdr:cNvPr id="640623" name="Imagen 3">
          <a:extLst>
            <a:ext uri="{FF2B5EF4-FFF2-40B4-BE49-F238E27FC236}">
              <a16:creationId xmlns:a16="http://schemas.microsoft.com/office/drawing/2014/main" id="{4D449360-CDFA-2B6D-723D-F69709F421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943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30</xdr:row>
      <xdr:rowOff>0</xdr:rowOff>
    </xdr:from>
    <xdr:to>
      <xdr:col>7</xdr:col>
      <xdr:colOff>485775</xdr:colOff>
      <xdr:row>37</xdr:row>
      <xdr:rowOff>180975</xdr:rowOff>
    </xdr:to>
    <xdr:pic>
      <xdr:nvPicPr>
        <xdr:cNvPr id="640624" name="Imagen 4">
          <a:extLst>
            <a:ext uri="{FF2B5EF4-FFF2-40B4-BE49-F238E27FC236}">
              <a16:creationId xmlns:a16="http://schemas.microsoft.com/office/drawing/2014/main" id="{9BD5359F-B895-A421-D5FC-9CCE69BBA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5848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41645" name="Picture 9">
          <a:extLst>
            <a:ext uri="{FF2B5EF4-FFF2-40B4-BE49-F238E27FC236}">
              <a16:creationId xmlns:a16="http://schemas.microsoft.com/office/drawing/2014/main" id="{338C88EE-50EA-3953-39C2-BF6EC45092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41646" name="Picture 10">
          <a:extLst>
            <a:ext uri="{FF2B5EF4-FFF2-40B4-BE49-F238E27FC236}">
              <a16:creationId xmlns:a16="http://schemas.microsoft.com/office/drawing/2014/main" id="{99010D33-3593-1445-9C47-B092CADD52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390525</xdr:colOff>
      <xdr:row>67</xdr:row>
      <xdr:rowOff>104775</xdr:rowOff>
    </xdr:from>
    <xdr:to>
      <xdr:col>2</xdr:col>
      <xdr:colOff>1228725</xdr:colOff>
      <xdr:row>74</xdr:row>
      <xdr:rowOff>9525</xdr:rowOff>
    </xdr:to>
    <xdr:pic>
      <xdr:nvPicPr>
        <xdr:cNvPr id="641647" name="Imagen 3">
          <a:extLst>
            <a:ext uri="{FF2B5EF4-FFF2-40B4-BE49-F238E27FC236}">
              <a16:creationId xmlns:a16="http://schemas.microsoft.com/office/drawing/2014/main" id="{3607A4D3-2DB8-6B8D-DA22-5A43CA2D57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05250" y="15182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847725</xdr:colOff>
      <xdr:row>67</xdr:row>
      <xdr:rowOff>133350</xdr:rowOff>
    </xdr:from>
    <xdr:to>
      <xdr:col>5</xdr:col>
      <xdr:colOff>714375</xdr:colOff>
      <xdr:row>74</xdr:row>
      <xdr:rowOff>19050</xdr:rowOff>
    </xdr:to>
    <xdr:pic>
      <xdr:nvPicPr>
        <xdr:cNvPr id="641648" name="Imagen 4">
          <a:extLst>
            <a:ext uri="{FF2B5EF4-FFF2-40B4-BE49-F238E27FC236}">
              <a16:creationId xmlns:a16="http://schemas.microsoft.com/office/drawing/2014/main" id="{6B88513B-D16C-EBB5-03D7-13478B77BE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191500" y="15211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96625" name="Picture 9">
          <a:extLst>
            <a:ext uri="{FF2B5EF4-FFF2-40B4-BE49-F238E27FC236}">
              <a16:creationId xmlns:a16="http://schemas.microsoft.com/office/drawing/2014/main" id="{7591CA61-A3F5-E39A-7370-61F3C54EB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96626" name="Picture 10">
          <a:extLst>
            <a:ext uri="{FF2B5EF4-FFF2-40B4-BE49-F238E27FC236}">
              <a16:creationId xmlns:a16="http://schemas.microsoft.com/office/drawing/2014/main" id="{9E4F1961-1010-1C5E-8776-F9AE719804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696627" name="Imagen 3">
          <a:extLst>
            <a:ext uri="{FF2B5EF4-FFF2-40B4-BE49-F238E27FC236}">
              <a16:creationId xmlns:a16="http://schemas.microsoft.com/office/drawing/2014/main" id="{6CD3B925-AEEE-2699-122D-EF003A9B7A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696628" name="Imagen 4">
          <a:extLst>
            <a:ext uri="{FF2B5EF4-FFF2-40B4-BE49-F238E27FC236}">
              <a16:creationId xmlns:a16="http://schemas.microsoft.com/office/drawing/2014/main" id="{AD880831-3E5D-FB51-4691-D6771C0927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638175</xdr:colOff>
      <xdr:row>4</xdr:row>
      <xdr:rowOff>19050</xdr:rowOff>
    </xdr:to>
    <xdr:pic>
      <xdr:nvPicPr>
        <xdr:cNvPr id="734293" name="Picture 10">
          <a:extLst>
            <a:ext uri="{FF2B5EF4-FFF2-40B4-BE49-F238E27FC236}">
              <a16:creationId xmlns:a16="http://schemas.microsoft.com/office/drawing/2014/main" id="{C928CF99-A237-7700-4364-EB26AD02B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0" y="76200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714375</xdr:colOff>
      <xdr:row>0</xdr:row>
      <xdr:rowOff>76200</xdr:rowOff>
    </xdr:from>
    <xdr:to>
      <xdr:col>3</xdr:col>
      <xdr:colOff>2114550</xdr:colOff>
      <xdr:row>3</xdr:row>
      <xdr:rowOff>123825</xdr:rowOff>
    </xdr:to>
    <xdr:pic>
      <xdr:nvPicPr>
        <xdr:cNvPr id="734294" name="Picture 9">
          <a:extLst>
            <a:ext uri="{FF2B5EF4-FFF2-40B4-BE49-F238E27FC236}">
              <a16:creationId xmlns:a16="http://schemas.microsoft.com/office/drawing/2014/main" id="{6AABE592-FF11-0108-A027-8807E3B7EF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2975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76200</xdr:colOff>
      <xdr:row>216</xdr:row>
      <xdr:rowOff>152400</xdr:rowOff>
    </xdr:from>
    <xdr:to>
      <xdr:col>2</xdr:col>
      <xdr:colOff>1600200</xdr:colOff>
      <xdr:row>225</xdr:row>
      <xdr:rowOff>0</xdr:rowOff>
    </xdr:to>
    <xdr:pic>
      <xdr:nvPicPr>
        <xdr:cNvPr id="734295" name="Imagen 3">
          <a:extLst>
            <a:ext uri="{FF2B5EF4-FFF2-40B4-BE49-F238E27FC236}">
              <a16:creationId xmlns:a16="http://schemas.microsoft.com/office/drawing/2014/main" id="{5C03B584-9127-57D8-9814-CB94600ED7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86325" y="421767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464691</xdr:colOff>
      <xdr:row>215</xdr:row>
      <xdr:rowOff>188280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9BE4AC72-65B1-C070-FA02-B0F89DFD1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51741" y="420220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735317" name="Picture 10">
          <a:extLst>
            <a:ext uri="{FF2B5EF4-FFF2-40B4-BE49-F238E27FC236}">
              <a16:creationId xmlns:a16="http://schemas.microsoft.com/office/drawing/2014/main" id="{2AB8D437-B6F1-585F-F029-0B8086FD4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735318" name="Picture 9">
          <a:extLst>
            <a:ext uri="{FF2B5EF4-FFF2-40B4-BE49-F238E27FC236}">
              <a16:creationId xmlns:a16="http://schemas.microsoft.com/office/drawing/2014/main" id="{0241B071-B3DB-47F9-3929-F97751C7CA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733425</xdr:colOff>
      <xdr:row>97</xdr:row>
      <xdr:rowOff>0</xdr:rowOff>
    </xdr:from>
    <xdr:to>
      <xdr:col>2</xdr:col>
      <xdr:colOff>2200275</xdr:colOff>
      <xdr:row>104</xdr:row>
      <xdr:rowOff>152400</xdr:rowOff>
    </xdr:to>
    <xdr:pic>
      <xdr:nvPicPr>
        <xdr:cNvPr id="735319" name="Imagen 3">
          <a:extLst>
            <a:ext uri="{FF2B5EF4-FFF2-40B4-BE49-F238E27FC236}">
              <a16:creationId xmlns:a16="http://schemas.microsoft.com/office/drawing/2014/main" id="{66E85B6B-DADE-AE9C-FFA7-6192F06F0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05400" y="203835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97</xdr:row>
      <xdr:rowOff>85725</xdr:rowOff>
    </xdr:from>
    <xdr:to>
      <xdr:col>7</xdr:col>
      <xdr:colOff>390525</xdr:colOff>
      <xdr:row>105</xdr:row>
      <xdr:rowOff>47625</xdr:rowOff>
    </xdr:to>
    <xdr:pic>
      <xdr:nvPicPr>
        <xdr:cNvPr id="735320" name="Imagen 4">
          <a:extLst>
            <a:ext uri="{FF2B5EF4-FFF2-40B4-BE49-F238E27FC236}">
              <a16:creationId xmlns:a16="http://schemas.microsoft.com/office/drawing/2014/main" id="{DCC0D5EB-AC51-773C-5A00-D5B8485071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05925" y="2046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36341" name="Picture 10">
          <a:extLst>
            <a:ext uri="{FF2B5EF4-FFF2-40B4-BE49-F238E27FC236}">
              <a16:creationId xmlns:a16="http://schemas.microsoft.com/office/drawing/2014/main" id="{888DD8DE-55E9-C024-5105-2D7AC50D86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36342" name="Picture 9">
          <a:extLst>
            <a:ext uri="{FF2B5EF4-FFF2-40B4-BE49-F238E27FC236}">
              <a16:creationId xmlns:a16="http://schemas.microsoft.com/office/drawing/2014/main" id="{D7CF9CAE-BD7C-6EC2-B2B8-EBDFF1B45B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952500</xdr:colOff>
      <xdr:row>55</xdr:row>
      <xdr:rowOff>0</xdr:rowOff>
    </xdr:from>
    <xdr:to>
      <xdr:col>3</xdr:col>
      <xdr:colOff>990600</xdr:colOff>
      <xdr:row>62</xdr:row>
      <xdr:rowOff>114300</xdr:rowOff>
    </xdr:to>
    <xdr:pic>
      <xdr:nvPicPr>
        <xdr:cNvPr id="736343" name="Imagen 3">
          <a:extLst>
            <a:ext uri="{FF2B5EF4-FFF2-40B4-BE49-F238E27FC236}">
              <a16:creationId xmlns:a16="http://schemas.microsoft.com/office/drawing/2014/main" id="{B94FC1FA-1BD1-CB8F-4FCB-D8EAB619FE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1500" y="152209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962025</xdr:colOff>
      <xdr:row>54</xdr:row>
      <xdr:rowOff>190500</xdr:rowOff>
    </xdr:from>
    <xdr:to>
      <xdr:col>6</xdr:col>
      <xdr:colOff>180975</xdr:colOff>
      <xdr:row>62</xdr:row>
      <xdr:rowOff>19050</xdr:rowOff>
    </xdr:to>
    <xdr:pic>
      <xdr:nvPicPr>
        <xdr:cNvPr id="736344" name="Imagen 4">
          <a:extLst>
            <a:ext uri="{FF2B5EF4-FFF2-40B4-BE49-F238E27FC236}">
              <a16:creationId xmlns:a16="http://schemas.microsoft.com/office/drawing/2014/main" id="{E6EF0410-30FE-B570-ECFA-4338A424C5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24700" y="152209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7365" name="Picture 9">
          <a:extLst>
            <a:ext uri="{FF2B5EF4-FFF2-40B4-BE49-F238E27FC236}">
              <a16:creationId xmlns:a16="http://schemas.microsoft.com/office/drawing/2014/main" id="{2219C225-5B7A-05AA-4385-37A5B3D390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7366" name="Picture 10">
          <a:extLst>
            <a:ext uri="{FF2B5EF4-FFF2-40B4-BE49-F238E27FC236}">
              <a16:creationId xmlns:a16="http://schemas.microsoft.com/office/drawing/2014/main" id="{DB57EE45-4D29-DD67-1D86-1A50F9617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64</xdr:row>
      <xdr:rowOff>114300</xdr:rowOff>
    </xdr:from>
    <xdr:to>
      <xdr:col>2</xdr:col>
      <xdr:colOff>1781175</xdr:colOff>
      <xdr:row>71</xdr:row>
      <xdr:rowOff>19050</xdr:rowOff>
    </xdr:to>
    <xdr:pic>
      <xdr:nvPicPr>
        <xdr:cNvPr id="737367" name="Imagen 3">
          <a:extLst>
            <a:ext uri="{FF2B5EF4-FFF2-40B4-BE49-F238E27FC236}">
              <a16:creationId xmlns:a16="http://schemas.microsoft.com/office/drawing/2014/main" id="{7A90E9C7-1817-19AE-DA7D-DE084421D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48175" y="146208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64</xdr:row>
      <xdr:rowOff>66675</xdr:rowOff>
    </xdr:from>
    <xdr:to>
      <xdr:col>4</xdr:col>
      <xdr:colOff>257175</xdr:colOff>
      <xdr:row>70</xdr:row>
      <xdr:rowOff>152400</xdr:rowOff>
    </xdr:to>
    <xdr:pic>
      <xdr:nvPicPr>
        <xdr:cNvPr id="737368" name="Imagen 4">
          <a:extLst>
            <a:ext uri="{FF2B5EF4-FFF2-40B4-BE49-F238E27FC236}">
              <a16:creationId xmlns:a16="http://schemas.microsoft.com/office/drawing/2014/main" id="{319C8890-58C2-0E54-6EF8-5D1C1A90E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62775" y="14573250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8389" name="Picture 9">
          <a:extLst>
            <a:ext uri="{FF2B5EF4-FFF2-40B4-BE49-F238E27FC236}">
              <a16:creationId xmlns:a16="http://schemas.microsoft.com/office/drawing/2014/main" id="{AF247C42-45C7-A5F7-CD73-EE5FB635A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8390" name="Picture 10">
          <a:extLst>
            <a:ext uri="{FF2B5EF4-FFF2-40B4-BE49-F238E27FC236}">
              <a16:creationId xmlns:a16="http://schemas.microsoft.com/office/drawing/2014/main" id="{75F54323-D743-11E3-6B51-F553FA78C1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738391" name="Imagen 3">
          <a:extLst>
            <a:ext uri="{FF2B5EF4-FFF2-40B4-BE49-F238E27FC236}">
              <a16:creationId xmlns:a16="http://schemas.microsoft.com/office/drawing/2014/main" id="{D20E3D8A-5225-0C8F-7DCC-3222BC99CF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738392" name="Imagen 4">
          <a:extLst>
            <a:ext uri="{FF2B5EF4-FFF2-40B4-BE49-F238E27FC236}">
              <a16:creationId xmlns:a16="http://schemas.microsoft.com/office/drawing/2014/main" id="{59122084-C67D-55F3-4C4A-2A54EE41D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1924050</xdr:colOff>
      <xdr:row>0</xdr:row>
      <xdr:rowOff>85725</xdr:rowOff>
    </xdr:from>
    <xdr:to>
      <xdr:col>4</xdr:col>
      <xdr:colOff>581025</xdr:colOff>
      <xdr:row>4</xdr:row>
      <xdr:rowOff>28575</xdr:rowOff>
    </xdr:to>
    <xdr:pic>
      <xdr:nvPicPr>
        <xdr:cNvPr id="589717" name="Picture 10">
          <a:extLst>
            <a:ext uri="{FF2B5EF4-FFF2-40B4-BE49-F238E27FC236}">
              <a16:creationId xmlns:a16="http://schemas.microsoft.com/office/drawing/2014/main" id="{034FEA8B-3DEB-9A87-D092-D324268B42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49050" y="85725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666750</xdr:colOff>
      <xdr:row>0</xdr:row>
      <xdr:rowOff>76200</xdr:rowOff>
    </xdr:from>
    <xdr:to>
      <xdr:col>3</xdr:col>
      <xdr:colOff>2066925</xdr:colOff>
      <xdr:row>3</xdr:row>
      <xdr:rowOff>123825</xdr:rowOff>
    </xdr:to>
    <xdr:pic>
      <xdr:nvPicPr>
        <xdr:cNvPr id="589718" name="Picture 9">
          <a:extLst>
            <a:ext uri="{FF2B5EF4-FFF2-40B4-BE49-F238E27FC236}">
              <a16:creationId xmlns:a16="http://schemas.microsoft.com/office/drawing/2014/main" id="{627B394D-6915-1CB7-5746-0A5CE02293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50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214</xdr:row>
      <xdr:rowOff>142875</xdr:rowOff>
    </xdr:from>
    <xdr:to>
      <xdr:col>2</xdr:col>
      <xdr:colOff>1790700</xdr:colOff>
      <xdr:row>222</xdr:row>
      <xdr:rowOff>180975</xdr:rowOff>
    </xdr:to>
    <xdr:pic>
      <xdr:nvPicPr>
        <xdr:cNvPr id="589719" name="Imagen 3">
          <a:extLst>
            <a:ext uri="{FF2B5EF4-FFF2-40B4-BE49-F238E27FC236}">
              <a16:creationId xmlns:a16="http://schemas.microsoft.com/office/drawing/2014/main" id="{0CEE7C23-7FCD-89C8-211A-D49ABF0E4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53225" y="41748075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502791</xdr:colOff>
      <xdr:row>214</xdr:row>
      <xdr:rowOff>45405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507237C6-6DA7-587A-20B3-976907997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89841" y="41955405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676275</xdr:colOff>
      <xdr:row>0</xdr:row>
      <xdr:rowOff>171450</xdr:rowOff>
    </xdr:from>
    <xdr:to>
      <xdr:col>5</xdr:col>
      <xdr:colOff>447675</xdr:colOff>
      <xdr:row>3</xdr:row>
      <xdr:rowOff>238125</xdr:rowOff>
    </xdr:to>
    <xdr:pic>
      <xdr:nvPicPr>
        <xdr:cNvPr id="590741" name="Picture 10">
          <a:extLst>
            <a:ext uri="{FF2B5EF4-FFF2-40B4-BE49-F238E27FC236}">
              <a16:creationId xmlns:a16="http://schemas.microsoft.com/office/drawing/2014/main" id="{AED079D9-6AB9-7A8F-5BE9-D669A3F794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77300" y="171450"/>
          <a:ext cx="158115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590742" name="Picture 9">
          <a:extLst>
            <a:ext uri="{FF2B5EF4-FFF2-40B4-BE49-F238E27FC236}">
              <a16:creationId xmlns:a16="http://schemas.microsoft.com/office/drawing/2014/main" id="{94557511-F686-6E0D-C1D3-9082633F3E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72375" y="123825"/>
          <a:ext cx="16097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2</xdr:col>
      <xdr:colOff>2390775</xdr:colOff>
      <xdr:row>101</xdr:row>
      <xdr:rowOff>171450</xdr:rowOff>
    </xdr:to>
    <xdr:pic>
      <xdr:nvPicPr>
        <xdr:cNvPr id="590743" name="Imagen 3">
          <a:extLst>
            <a:ext uri="{FF2B5EF4-FFF2-40B4-BE49-F238E27FC236}">
              <a16:creationId xmlns:a16="http://schemas.microsoft.com/office/drawing/2014/main" id="{7161F889-D745-EB58-10EC-9EA57D537C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77025" y="198786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495300</xdr:colOff>
      <xdr:row>94</xdr:row>
      <xdr:rowOff>66675</xdr:rowOff>
    </xdr:from>
    <xdr:to>
      <xdr:col>7</xdr:col>
      <xdr:colOff>209550</xdr:colOff>
      <xdr:row>102</xdr:row>
      <xdr:rowOff>28575</xdr:rowOff>
    </xdr:to>
    <xdr:pic>
      <xdr:nvPicPr>
        <xdr:cNvPr id="590744" name="Imagen 4">
          <a:extLst>
            <a:ext uri="{FF2B5EF4-FFF2-40B4-BE49-F238E27FC236}">
              <a16:creationId xmlns:a16="http://schemas.microsoft.com/office/drawing/2014/main" id="{3DB40EB0-548C-997E-0F06-3A14CC57C7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06075" y="19926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591765" name="Picture 10">
          <a:extLst>
            <a:ext uri="{FF2B5EF4-FFF2-40B4-BE49-F238E27FC236}">
              <a16:creationId xmlns:a16="http://schemas.microsoft.com/office/drawing/2014/main" id="{3E31BF25-4EDB-2CB6-5434-59C2CF6965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591766" name="Picture 9">
          <a:extLst>
            <a:ext uri="{FF2B5EF4-FFF2-40B4-BE49-F238E27FC236}">
              <a16:creationId xmlns:a16="http://schemas.microsoft.com/office/drawing/2014/main" id="{524D8FB8-DEAC-3803-F292-C8C100F151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981075</xdr:colOff>
      <xdr:row>46</xdr:row>
      <xdr:rowOff>19050</xdr:rowOff>
    </xdr:from>
    <xdr:to>
      <xdr:col>3</xdr:col>
      <xdr:colOff>1019175</xdr:colOff>
      <xdr:row>53</xdr:row>
      <xdr:rowOff>133350</xdr:rowOff>
    </xdr:to>
    <xdr:pic>
      <xdr:nvPicPr>
        <xdr:cNvPr id="591767" name="Imagen 3">
          <a:extLst>
            <a:ext uri="{FF2B5EF4-FFF2-40B4-BE49-F238E27FC236}">
              <a16:creationId xmlns:a16="http://schemas.microsoft.com/office/drawing/2014/main" id="{168773F9-8493-74DE-D57B-192CF0785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10075" y="123253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1009650</xdr:colOff>
      <xdr:row>45</xdr:row>
      <xdr:rowOff>180975</xdr:rowOff>
    </xdr:from>
    <xdr:to>
      <xdr:col>6</xdr:col>
      <xdr:colOff>228600</xdr:colOff>
      <xdr:row>53</xdr:row>
      <xdr:rowOff>9525</xdr:rowOff>
    </xdr:to>
    <xdr:pic>
      <xdr:nvPicPr>
        <xdr:cNvPr id="591768" name="Imagen 4">
          <a:extLst>
            <a:ext uri="{FF2B5EF4-FFF2-40B4-BE49-F238E27FC236}">
              <a16:creationId xmlns:a16="http://schemas.microsoft.com/office/drawing/2014/main" id="{3B87484C-D963-7D3E-F2C3-57EB553F2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72325" y="122967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2789" name="Picture 9">
          <a:extLst>
            <a:ext uri="{FF2B5EF4-FFF2-40B4-BE49-F238E27FC236}">
              <a16:creationId xmlns:a16="http://schemas.microsoft.com/office/drawing/2014/main" id="{0890A274-EC78-ABFC-0946-D6DDE201B3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6625" y="161925"/>
          <a:ext cx="18954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2790" name="Picture 10">
          <a:extLst>
            <a:ext uri="{FF2B5EF4-FFF2-40B4-BE49-F238E27FC236}">
              <a16:creationId xmlns:a16="http://schemas.microsoft.com/office/drawing/2014/main" id="{5831BA7B-8B8F-50ED-6AF0-10F624EB79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6777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60</xdr:row>
      <xdr:rowOff>114300</xdr:rowOff>
    </xdr:from>
    <xdr:to>
      <xdr:col>2</xdr:col>
      <xdr:colOff>1781175</xdr:colOff>
      <xdr:row>67</xdr:row>
      <xdr:rowOff>19050</xdr:rowOff>
    </xdr:to>
    <xdr:pic>
      <xdr:nvPicPr>
        <xdr:cNvPr id="592791" name="Imagen 3">
          <a:extLst>
            <a:ext uri="{FF2B5EF4-FFF2-40B4-BE49-F238E27FC236}">
              <a16:creationId xmlns:a16="http://schemas.microsoft.com/office/drawing/2014/main" id="{D94B4845-420D-B63B-D643-A1E049FC82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19800" y="13849350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60</xdr:row>
      <xdr:rowOff>66675</xdr:rowOff>
    </xdr:from>
    <xdr:to>
      <xdr:col>4</xdr:col>
      <xdr:colOff>600075</xdr:colOff>
      <xdr:row>66</xdr:row>
      <xdr:rowOff>152400</xdr:rowOff>
    </xdr:to>
    <xdr:pic>
      <xdr:nvPicPr>
        <xdr:cNvPr id="592792" name="Imagen 4">
          <a:extLst>
            <a:ext uri="{FF2B5EF4-FFF2-40B4-BE49-F238E27FC236}">
              <a16:creationId xmlns:a16="http://schemas.microsoft.com/office/drawing/2014/main" id="{085A25DD-67E4-D34F-FF62-081383199F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534400" y="1380172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3813" name="Picture 9">
          <a:extLst>
            <a:ext uri="{FF2B5EF4-FFF2-40B4-BE49-F238E27FC236}">
              <a16:creationId xmlns:a16="http://schemas.microsoft.com/office/drawing/2014/main" id="{653D2F19-8C65-787C-0B98-35125EB43D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3814" name="Picture 10">
          <a:extLst>
            <a:ext uri="{FF2B5EF4-FFF2-40B4-BE49-F238E27FC236}">
              <a16:creationId xmlns:a16="http://schemas.microsoft.com/office/drawing/2014/main" id="{F09F0C34-F2CE-D29B-A2E2-0AB4F0333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152400</xdr:colOff>
      <xdr:row>32</xdr:row>
      <xdr:rowOff>19050</xdr:rowOff>
    </xdr:from>
    <xdr:to>
      <xdr:col>2</xdr:col>
      <xdr:colOff>1676400</xdr:colOff>
      <xdr:row>38</xdr:row>
      <xdr:rowOff>123825</xdr:rowOff>
    </xdr:to>
    <xdr:pic>
      <xdr:nvPicPr>
        <xdr:cNvPr id="593815" name="Imagen 3">
          <a:extLst>
            <a:ext uri="{FF2B5EF4-FFF2-40B4-BE49-F238E27FC236}">
              <a16:creationId xmlns:a16="http://schemas.microsoft.com/office/drawing/2014/main" id="{B0D6656E-C041-E96F-EEC6-32D1ABBAE2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43400" y="7200900"/>
          <a:ext cx="1524000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4</xdr:col>
      <xdr:colOff>190500</xdr:colOff>
      <xdr:row>38</xdr:row>
      <xdr:rowOff>57150</xdr:rowOff>
    </xdr:to>
    <xdr:pic>
      <xdr:nvPicPr>
        <xdr:cNvPr id="593816" name="Imagen 4">
          <a:extLst>
            <a:ext uri="{FF2B5EF4-FFF2-40B4-BE49-F238E27FC236}">
              <a16:creationId xmlns:a16="http://schemas.microsoft.com/office/drawing/2014/main" id="{7067ABF2-6D01-664F-AF65-66B0C0E526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10375" y="7181850"/>
          <a:ext cx="1514475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29471" name="Picture 10">
          <a:extLst>
            <a:ext uri="{FF2B5EF4-FFF2-40B4-BE49-F238E27FC236}">
              <a16:creationId xmlns:a16="http://schemas.microsoft.com/office/drawing/2014/main" id="{3DCE2C1B-03F9-E6C1-60F8-4D7BC76881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29472" name="Picture 9">
          <a:extLst>
            <a:ext uri="{FF2B5EF4-FFF2-40B4-BE49-F238E27FC236}">
              <a16:creationId xmlns:a16="http://schemas.microsoft.com/office/drawing/2014/main" id="{63E74605-CE6C-BB77-8226-176C20ED3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204</xdr:row>
      <xdr:rowOff>76200</xdr:rowOff>
    </xdr:from>
    <xdr:to>
      <xdr:col>4</xdr:col>
      <xdr:colOff>876300</xdr:colOff>
      <xdr:row>216</xdr:row>
      <xdr:rowOff>95250</xdr:rowOff>
    </xdr:to>
    <xdr:pic>
      <xdr:nvPicPr>
        <xdr:cNvPr id="629473" name="Imagen 3">
          <a:extLst>
            <a:ext uri="{FF2B5EF4-FFF2-40B4-BE49-F238E27FC236}">
              <a16:creationId xmlns:a16="http://schemas.microsoft.com/office/drawing/2014/main" id="{F8D6A357-3D6B-87E4-629F-067C030281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4929187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205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57F74AB0-8CDE-55F1-E4BF-A3EF4202E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287250" y="4335462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30737" name="Picture 10">
          <a:extLst>
            <a:ext uri="{FF2B5EF4-FFF2-40B4-BE49-F238E27FC236}">
              <a16:creationId xmlns:a16="http://schemas.microsoft.com/office/drawing/2014/main" id="{D7D0D330-8A54-2DFC-DEA7-0224BCC9D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30738" name="Picture 9">
          <a:extLst>
            <a:ext uri="{FF2B5EF4-FFF2-40B4-BE49-F238E27FC236}">
              <a16:creationId xmlns:a16="http://schemas.microsoft.com/office/drawing/2014/main" id="{1406F30F-F250-0FD5-9DA7-2E268CF5C8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3</xdr:col>
      <xdr:colOff>228600</xdr:colOff>
      <xdr:row>101</xdr:row>
      <xdr:rowOff>171450</xdr:rowOff>
    </xdr:to>
    <xdr:pic>
      <xdr:nvPicPr>
        <xdr:cNvPr id="630739" name="Imagen 3">
          <a:extLst>
            <a:ext uri="{FF2B5EF4-FFF2-40B4-BE49-F238E27FC236}">
              <a16:creationId xmlns:a16="http://schemas.microsoft.com/office/drawing/2014/main" id="{E9B5E3FA-8262-EB73-27E4-589BDEF7B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990725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94</xdr:row>
      <xdr:rowOff>0</xdr:rowOff>
    </xdr:from>
    <xdr:to>
      <xdr:col>5</xdr:col>
      <xdr:colOff>847725</xdr:colOff>
      <xdr:row>101</xdr:row>
      <xdr:rowOff>152400</xdr:rowOff>
    </xdr:to>
    <xdr:pic>
      <xdr:nvPicPr>
        <xdr:cNvPr id="630740" name="Imagen 4">
          <a:extLst>
            <a:ext uri="{FF2B5EF4-FFF2-40B4-BE49-F238E27FC236}">
              <a16:creationId xmlns:a16="http://schemas.microsoft.com/office/drawing/2014/main" id="{EE5DAADB-FC9A-879D-8AC1-271D0C5252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198882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31506" name="Picture 10">
          <a:extLst>
            <a:ext uri="{FF2B5EF4-FFF2-40B4-BE49-F238E27FC236}">
              <a16:creationId xmlns:a16="http://schemas.microsoft.com/office/drawing/2014/main" id="{563F32E6-5DE6-4D53-34B4-641C678D1A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31507" name="Picture 9">
          <a:extLst>
            <a:ext uri="{FF2B5EF4-FFF2-40B4-BE49-F238E27FC236}">
              <a16:creationId xmlns:a16="http://schemas.microsoft.com/office/drawing/2014/main" id="{AA52FEBC-155D-A243-5A38-E98C90245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2460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41</xdr:row>
      <xdr:rowOff>180975</xdr:rowOff>
    </xdr:from>
    <xdr:to>
      <xdr:col>5</xdr:col>
      <xdr:colOff>857250</xdr:colOff>
      <xdr:row>48</xdr:row>
      <xdr:rowOff>85725</xdr:rowOff>
    </xdr:to>
    <xdr:pic>
      <xdr:nvPicPr>
        <xdr:cNvPr id="631508" name="Imagen 3">
          <a:extLst>
            <a:ext uri="{FF2B5EF4-FFF2-40B4-BE49-F238E27FC236}">
              <a16:creationId xmlns:a16="http://schemas.microsoft.com/office/drawing/2014/main" id="{DD70B282-5C5E-CDCC-BC1B-B436FF842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810250" y="118776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41</xdr:row>
      <xdr:rowOff>238125</xdr:rowOff>
    </xdr:from>
    <xdr:to>
      <xdr:col>8</xdr:col>
      <xdr:colOff>523875</xdr:colOff>
      <xdr:row>48</xdr:row>
      <xdr:rowOff>180975</xdr:rowOff>
    </xdr:to>
    <xdr:pic>
      <xdr:nvPicPr>
        <xdr:cNvPr id="631509" name="Imagen 4">
          <a:extLst>
            <a:ext uri="{FF2B5EF4-FFF2-40B4-BE49-F238E27FC236}">
              <a16:creationId xmlns:a16="http://schemas.microsoft.com/office/drawing/2014/main" id="{CD57818C-E61E-F622-BB91-BB63A10FB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29625" y="119348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32525" name="Picture 9">
          <a:extLst>
            <a:ext uri="{FF2B5EF4-FFF2-40B4-BE49-F238E27FC236}">
              <a16:creationId xmlns:a16="http://schemas.microsoft.com/office/drawing/2014/main" id="{200AD26F-9219-AB2B-1C33-17C7A327F9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32526" name="Picture 10">
          <a:extLst>
            <a:ext uri="{FF2B5EF4-FFF2-40B4-BE49-F238E27FC236}">
              <a16:creationId xmlns:a16="http://schemas.microsoft.com/office/drawing/2014/main" id="{77BDCECD-76A5-E0D5-C959-18772F6638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57</xdr:row>
      <xdr:rowOff>57150</xdr:rowOff>
    </xdr:from>
    <xdr:to>
      <xdr:col>2</xdr:col>
      <xdr:colOff>1409700</xdr:colOff>
      <xdr:row>61</xdr:row>
      <xdr:rowOff>47625</xdr:rowOff>
    </xdr:to>
    <xdr:pic>
      <xdr:nvPicPr>
        <xdr:cNvPr id="632527" name="Imagen 3">
          <a:extLst>
            <a:ext uri="{FF2B5EF4-FFF2-40B4-BE49-F238E27FC236}">
              <a16:creationId xmlns:a16="http://schemas.microsoft.com/office/drawing/2014/main" id="{93E17B2E-6311-5F84-02C1-287AB5D6E8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1344275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56</xdr:row>
      <xdr:rowOff>104775</xdr:rowOff>
    </xdr:from>
    <xdr:to>
      <xdr:col>4</xdr:col>
      <xdr:colOff>438150</xdr:colOff>
      <xdr:row>60</xdr:row>
      <xdr:rowOff>171450</xdr:rowOff>
    </xdr:to>
    <xdr:pic>
      <xdr:nvPicPr>
        <xdr:cNvPr id="632528" name="Imagen 4">
          <a:extLst>
            <a:ext uri="{FF2B5EF4-FFF2-40B4-BE49-F238E27FC236}">
              <a16:creationId xmlns:a16="http://schemas.microsoft.com/office/drawing/2014/main" id="{D3888C82-6223-CA32-99B7-251E64762D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1201400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33549" name="Picture 9">
          <a:extLst>
            <a:ext uri="{FF2B5EF4-FFF2-40B4-BE49-F238E27FC236}">
              <a16:creationId xmlns:a16="http://schemas.microsoft.com/office/drawing/2014/main" id="{3CB1D1BC-7BBF-FEDA-ECC1-3B9286C47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33550" name="Picture 10">
          <a:extLst>
            <a:ext uri="{FF2B5EF4-FFF2-40B4-BE49-F238E27FC236}">
              <a16:creationId xmlns:a16="http://schemas.microsoft.com/office/drawing/2014/main" id="{19F2A02E-427D-4634-59AC-23981814D6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33551" name="Imagen 3">
          <a:extLst>
            <a:ext uri="{FF2B5EF4-FFF2-40B4-BE49-F238E27FC236}">
              <a16:creationId xmlns:a16="http://schemas.microsoft.com/office/drawing/2014/main" id="{BB6782F3-EC61-6A76-E027-1E91825C3F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33552" name="Imagen 4">
          <a:extLst>
            <a:ext uri="{FF2B5EF4-FFF2-40B4-BE49-F238E27FC236}">
              <a16:creationId xmlns:a16="http://schemas.microsoft.com/office/drawing/2014/main" id="{F10C2DFE-EEFB-56F9-3A48-E284621EE9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70173" name="Picture 10">
          <a:extLst>
            <a:ext uri="{FF2B5EF4-FFF2-40B4-BE49-F238E27FC236}">
              <a16:creationId xmlns:a16="http://schemas.microsoft.com/office/drawing/2014/main" id="{D6098697-6F50-1DF2-440E-FFCF53CB0B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70174" name="Picture 9">
          <a:extLst>
            <a:ext uri="{FF2B5EF4-FFF2-40B4-BE49-F238E27FC236}">
              <a16:creationId xmlns:a16="http://schemas.microsoft.com/office/drawing/2014/main" id="{00CA9722-F52D-AECA-42DE-A03B8CCFBA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230</xdr:row>
      <xdr:rowOff>76200</xdr:rowOff>
    </xdr:from>
    <xdr:to>
      <xdr:col>4</xdr:col>
      <xdr:colOff>876300</xdr:colOff>
      <xdr:row>242</xdr:row>
      <xdr:rowOff>95250</xdr:rowOff>
    </xdr:to>
    <xdr:pic>
      <xdr:nvPicPr>
        <xdr:cNvPr id="670175" name="Imagen 3">
          <a:extLst>
            <a:ext uri="{FF2B5EF4-FFF2-40B4-BE49-F238E27FC236}">
              <a16:creationId xmlns:a16="http://schemas.microsoft.com/office/drawing/2014/main" id="{5B5B5AD3-FCFD-2147-B417-3AECFC0E9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5498782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231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DE2B2CEA-7C17-138B-E947-4FB8EA8264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588750" y="4943157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75278" name="Picture 10">
          <a:extLst>
            <a:ext uri="{FF2B5EF4-FFF2-40B4-BE49-F238E27FC236}">
              <a16:creationId xmlns:a16="http://schemas.microsoft.com/office/drawing/2014/main" id="{EB4F6FE3-C7B5-6BE7-7C50-32FC22271A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75279" name="Picture 9">
          <a:extLst>
            <a:ext uri="{FF2B5EF4-FFF2-40B4-BE49-F238E27FC236}">
              <a16:creationId xmlns:a16="http://schemas.microsoft.com/office/drawing/2014/main" id="{EBD04AC8-112E-EFED-F488-6298FCB013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126</xdr:row>
      <xdr:rowOff>19050</xdr:rowOff>
    </xdr:from>
    <xdr:to>
      <xdr:col>3</xdr:col>
      <xdr:colOff>228600</xdr:colOff>
      <xdr:row>133</xdr:row>
      <xdr:rowOff>171450</xdr:rowOff>
    </xdr:to>
    <xdr:pic>
      <xdr:nvPicPr>
        <xdr:cNvPr id="675280" name="Imagen 3">
          <a:extLst>
            <a:ext uri="{FF2B5EF4-FFF2-40B4-BE49-F238E27FC236}">
              <a16:creationId xmlns:a16="http://schemas.microsoft.com/office/drawing/2014/main" id="{9ABC77DA-A92F-F4EA-A714-3BB70442C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269652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126</xdr:row>
      <xdr:rowOff>0</xdr:rowOff>
    </xdr:from>
    <xdr:to>
      <xdr:col>5</xdr:col>
      <xdr:colOff>847725</xdr:colOff>
      <xdr:row>133</xdr:row>
      <xdr:rowOff>152400</xdr:rowOff>
    </xdr:to>
    <xdr:pic>
      <xdr:nvPicPr>
        <xdr:cNvPr id="675281" name="Imagen 4">
          <a:extLst>
            <a:ext uri="{FF2B5EF4-FFF2-40B4-BE49-F238E27FC236}">
              <a16:creationId xmlns:a16="http://schemas.microsoft.com/office/drawing/2014/main" id="{EC0CE1DA-6C51-C1C2-8578-65F861DFF2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26946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73237" name="Picture 10">
          <a:extLst>
            <a:ext uri="{FF2B5EF4-FFF2-40B4-BE49-F238E27FC236}">
              <a16:creationId xmlns:a16="http://schemas.microsoft.com/office/drawing/2014/main" id="{C4EC476A-19BC-48C0-1C53-23C2E3078D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73238" name="Picture 9">
          <a:extLst>
            <a:ext uri="{FF2B5EF4-FFF2-40B4-BE49-F238E27FC236}">
              <a16:creationId xmlns:a16="http://schemas.microsoft.com/office/drawing/2014/main" id="{DDFDB34C-456F-03A3-7573-14E7EFD14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43</xdr:row>
      <xdr:rowOff>180975</xdr:rowOff>
    </xdr:from>
    <xdr:to>
      <xdr:col>5</xdr:col>
      <xdr:colOff>857250</xdr:colOff>
      <xdr:row>50</xdr:row>
      <xdr:rowOff>47625</xdr:rowOff>
    </xdr:to>
    <xdr:pic>
      <xdr:nvPicPr>
        <xdr:cNvPr id="673239" name="Imagen 3">
          <a:extLst>
            <a:ext uri="{FF2B5EF4-FFF2-40B4-BE49-F238E27FC236}">
              <a16:creationId xmlns:a16="http://schemas.microsoft.com/office/drawing/2014/main" id="{5BEA8DAA-0D2D-DD46-9751-0E87A4E8C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23348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43</xdr:row>
      <xdr:rowOff>238125</xdr:rowOff>
    </xdr:from>
    <xdr:to>
      <xdr:col>8</xdr:col>
      <xdr:colOff>523875</xdr:colOff>
      <xdr:row>50</xdr:row>
      <xdr:rowOff>142875</xdr:rowOff>
    </xdr:to>
    <xdr:pic>
      <xdr:nvPicPr>
        <xdr:cNvPr id="673240" name="Imagen 4">
          <a:extLst>
            <a:ext uri="{FF2B5EF4-FFF2-40B4-BE49-F238E27FC236}">
              <a16:creationId xmlns:a16="http://schemas.microsoft.com/office/drawing/2014/main" id="{E3596A4E-D4ED-7DB2-036F-B3D78BB6C0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43975" y="123920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72221" name="Picture 9">
          <a:extLst>
            <a:ext uri="{FF2B5EF4-FFF2-40B4-BE49-F238E27FC236}">
              <a16:creationId xmlns:a16="http://schemas.microsoft.com/office/drawing/2014/main" id="{D10B2184-4BAD-C05C-D017-82C2F37B4E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72222" name="Picture 10">
          <a:extLst>
            <a:ext uri="{FF2B5EF4-FFF2-40B4-BE49-F238E27FC236}">
              <a16:creationId xmlns:a16="http://schemas.microsoft.com/office/drawing/2014/main" id="{C4BC365E-8232-9693-E9A7-0F8056BD7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53</xdr:row>
      <xdr:rowOff>57150</xdr:rowOff>
    </xdr:from>
    <xdr:to>
      <xdr:col>2</xdr:col>
      <xdr:colOff>1409700</xdr:colOff>
      <xdr:row>57</xdr:row>
      <xdr:rowOff>47625</xdr:rowOff>
    </xdr:to>
    <xdr:pic>
      <xdr:nvPicPr>
        <xdr:cNvPr id="672223" name="Imagen 3">
          <a:extLst>
            <a:ext uri="{FF2B5EF4-FFF2-40B4-BE49-F238E27FC236}">
              <a16:creationId xmlns:a16="http://schemas.microsoft.com/office/drawing/2014/main" id="{9D373041-75F9-0599-3566-CDCEDA08A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0553700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52</xdr:row>
      <xdr:rowOff>104775</xdr:rowOff>
    </xdr:from>
    <xdr:to>
      <xdr:col>4</xdr:col>
      <xdr:colOff>438150</xdr:colOff>
      <xdr:row>56</xdr:row>
      <xdr:rowOff>171450</xdr:rowOff>
    </xdr:to>
    <xdr:pic>
      <xdr:nvPicPr>
        <xdr:cNvPr id="672224" name="Imagen 4">
          <a:extLst>
            <a:ext uri="{FF2B5EF4-FFF2-40B4-BE49-F238E27FC236}">
              <a16:creationId xmlns:a16="http://schemas.microsoft.com/office/drawing/2014/main" id="{CBE4A259-B1EF-BD70-063A-9A5EF2A039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0410825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71197" name="Picture 9">
          <a:extLst>
            <a:ext uri="{FF2B5EF4-FFF2-40B4-BE49-F238E27FC236}">
              <a16:creationId xmlns:a16="http://schemas.microsoft.com/office/drawing/2014/main" id="{47894EEF-318F-8277-0420-28CFD5120B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71198" name="Picture 10">
          <a:extLst>
            <a:ext uri="{FF2B5EF4-FFF2-40B4-BE49-F238E27FC236}">
              <a16:creationId xmlns:a16="http://schemas.microsoft.com/office/drawing/2014/main" id="{39AB0700-1FF3-4142-E5EF-C67AAEB92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71199" name="Imagen 3">
          <a:extLst>
            <a:ext uri="{FF2B5EF4-FFF2-40B4-BE49-F238E27FC236}">
              <a16:creationId xmlns:a16="http://schemas.microsoft.com/office/drawing/2014/main" id="{97AC0AE9-F9AB-EADE-8CBA-5B14D7A007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71200" name="Imagen 4">
          <a:extLst>
            <a:ext uri="{FF2B5EF4-FFF2-40B4-BE49-F238E27FC236}">
              <a16:creationId xmlns:a16="http://schemas.microsoft.com/office/drawing/2014/main" id="{3DD7C4BB-CD82-BBA1-CADE-33EF9B712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04781" name="Picture 10">
          <a:extLst>
            <a:ext uri="{FF2B5EF4-FFF2-40B4-BE49-F238E27FC236}">
              <a16:creationId xmlns:a16="http://schemas.microsoft.com/office/drawing/2014/main" id="{A4D9475A-287B-D108-CCDA-ADE32B35CF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04782" name="Picture 9">
          <a:extLst>
            <a:ext uri="{FF2B5EF4-FFF2-40B4-BE49-F238E27FC236}">
              <a16:creationId xmlns:a16="http://schemas.microsoft.com/office/drawing/2014/main" id="{9CF3495F-9C91-B83E-AD8C-674DF8947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238</xdr:row>
      <xdr:rowOff>57150</xdr:rowOff>
    </xdr:from>
    <xdr:to>
      <xdr:col>4</xdr:col>
      <xdr:colOff>752475</xdr:colOff>
      <xdr:row>249</xdr:row>
      <xdr:rowOff>142875</xdr:rowOff>
    </xdr:to>
    <xdr:pic>
      <xdr:nvPicPr>
        <xdr:cNvPr id="704783" name="Imagen 3">
          <a:extLst>
            <a:ext uri="{FF2B5EF4-FFF2-40B4-BE49-F238E27FC236}">
              <a16:creationId xmlns:a16="http://schemas.microsoft.com/office/drawing/2014/main" id="{119F454C-815F-1EC1-7E6A-4DCE80D780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64642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239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81B8115D-D249-4DA9-03C8-950C04AF07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081000" y="5638800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05805" name="Picture 10">
          <a:extLst>
            <a:ext uri="{FF2B5EF4-FFF2-40B4-BE49-F238E27FC236}">
              <a16:creationId xmlns:a16="http://schemas.microsoft.com/office/drawing/2014/main" id="{E5677346-57B0-15A0-979B-EF90DABCA2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05806" name="Picture 9">
          <a:extLst>
            <a:ext uri="{FF2B5EF4-FFF2-40B4-BE49-F238E27FC236}">
              <a16:creationId xmlns:a16="http://schemas.microsoft.com/office/drawing/2014/main" id="{1DE7AD74-4AB8-63D8-A824-A6B48530E3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134</xdr:row>
      <xdr:rowOff>180975</xdr:rowOff>
    </xdr:from>
    <xdr:to>
      <xdr:col>2</xdr:col>
      <xdr:colOff>3067050</xdr:colOff>
      <xdr:row>142</xdr:row>
      <xdr:rowOff>9525</xdr:rowOff>
    </xdr:to>
    <xdr:pic>
      <xdr:nvPicPr>
        <xdr:cNvPr id="705807" name="Imagen 3">
          <a:extLst>
            <a:ext uri="{FF2B5EF4-FFF2-40B4-BE49-F238E27FC236}">
              <a16:creationId xmlns:a16="http://schemas.microsoft.com/office/drawing/2014/main" id="{0CB8088D-AE10-AFC8-3D18-E90C21AA7C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134</xdr:row>
      <xdr:rowOff>180975</xdr:rowOff>
    </xdr:from>
    <xdr:to>
      <xdr:col>5</xdr:col>
      <xdr:colOff>247650</xdr:colOff>
      <xdr:row>142</xdr:row>
      <xdr:rowOff>9525</xdr:rowOff>
    </xdr:to>
    <xdr:pic>
      <xdr:nvPicPr>
        <xdr:cNvPr id="705808" name="Imagen 4">
          <a:extLst>
            <a:ext uri="{FF2B5EF4-FFF2-40B4-BE49-F238E27FC236}">
              <a16:creationId xmlns:a16="http://schemas.microsoft.com/office/drawing/2014/main" id="{66EAAD90-B4F5-73F0-F827-C5A0CA9F0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06829" name="Picture 10">
          <a:extLst>
            <a:ext uri="{FF2B5EF4-FFF2-40B4-BE49-F238E27FC236}">
              <a16:creationId xmlns:a16="http://schemas.microsoft.com/office/drawing/2014/main" id="{8BC8CB35-F0B3-DCF5-4434-8A4992415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06830" name="Picture 9">
          <a:extLst>
            <a:ext uri="{FF2B5EF4-FFF2-40B4-BE49-F238E27FC236}">
              <a16:creationId xmlns:a16="http://schemas.microsoft.com/office/drawing/2014/main" id="{0C55DFEC-07FD-F3CE-45BE-387366932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06831" name="Imagen 3">
          <a:extLst>
            <a:ext uri="{FF2B5EF4-FFF2-40B4-BE49-F238E27FC236}">
              <a16:creationId xmlns:a16="http://schemas.microsoft.com/office/drawing/2014/main" id="{7FBE7DAF-F974-2915-1A62-C563FF699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06832" name="Imagen 4">
          <a:extLst>
            <a:ext uri="{FF2B5EF4-FFF2-40B4-BE49-F238E27FC236}">
              <a16:creationId xmlns:a16="http://schemas.microsoft.com/office/drawing/2014/main" id="{D6FF989E-DA33-1372-24A1-53980397D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07853" name="Picture 9">
          <a:extLst>
            <a:ext uri="{FF2B5EF4-FFF2-40B4-BE49-F238E27FC236}">
              <a16:creationId xmlns:a16="http://schemas.microsoft.com/office/drawing/2014/main" id="{A71456A8-5A28-58A8-59B6-877A3A71FA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07854" name="Picture 10">
          <a:extLst>
            <a:ext uri="{FF2B5EF4-FFF2-40B4-BE49-F238E27FC236}">
              <a16:creationId xmlns:a16="http://schemas.microsoft.com/office/drawing/2014/main" id="{7377C1D2-4202-6D9D-B807-F73D49899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07855" name="Imagen 3">
          <a:extLst>
            <a:ext uri="{FF2B5EF4-FFF2-40B4-BE49-F238E27FC236}">
              <a16:creationId xmlns:a16="http://schemas.microsoft.com/office/drawing/2014/main" id="{F4488271-6FE6-74BB-EF64-882AD784D8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07856" name="Imagen 4">
          <a:extLst>
            <a:ext uri="{FF2B5EF4-FFF2-40B4-BE49-F238E27FC236}">
              <a16:creationId xmlns:a16="http://schemas.microsoft.com/office/drawing/2014/main" id="{DE8146E5-9EDC-D275-4634-807A3F99F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08877" name="Picture 9">
          <a:extLst>
            <a:ext uri="{FF2B5EF4-FFF2-40B4-BE49-F238E27FC236}">
              <a16:creationId xmlns:a16="http://schemas.microsoft.com/office/drawing/2014/main" id="{E4AD268B-B671-E98D-AAFF-62F6D67267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08878" name="Picture 10">
          <a:extLst>
            <a:ext uri="{FF2B5EF4-FFF2-40B4-BE49-F238E27FC236}">
              <a16:creationId xmlns:a16="http://schemas.microsoft.com/office/drawing/2014/main" id="{9DB333DE-9676-5D33-3BED-70A84A8B3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31</xdr:row>
      <xdr:rowOff>152400</xdr:rowOff>
    </xdr:from>
    <xdr:to>
      <xdr:col>2</xdr:col>
      <xdr:colOff>1514475</xdr:colOff>
      <xdr:row>36</xdr:row>
      <xdr:rowOff>180975</xdr:rowOff>
    </xdr:to>
    <xdr:pic>
      <xdr:nvPicPr>
        <xdr:cNvPr id="708879" name="Imagen 3">
          <a:extLst>
            <a:ext uri="{FF2B5EF4-FFF2-40B4-BE49-F238E27FC236}">
              <a16:creationId xmlns:a16="http://schemas.microsoft.com/office/drawing/2014/main" id="{9F471FA4-8D7E-8087-811E-E4F1B8A2FC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31</xdr:row>
      <xdr:rowOff>152400</xdr:rowOff>
    </xdr:from>
    <xdr:to>
      <xdr:col>3</xdr:col>
      <xdr:colOff>276225</xdr:colOff>
      <xdr:row>36</xdr:row>
      <xdr:rowOff>95250</xdr:rowOff>
    </xdr:to>
    <xdr:pic>
      <xdr:nvPicPr>
        <xdr:cNvPr id="708880" name="Imagen 4">
          <a:extLst>
            <a:ext uri="{FF2B5EF4-FFF2-40B4-BE49-F238E27FC236}">
              <a16:creationId xmlns:a16="http://schemas.microsoft.com/office/drawing/2014/main" id="{4206B585-762B-A870-FD50-D5B2B5ED9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53701" name="Picture 10">
          <a:extLst>
            <a:ext uri="{FF2B5EF4-FFF2-40B4-BE49-F238E27FC236}">
              <a16:creationId xmlns:a16="http://schemas.microsoft.com/office/drawing/2014/main" id="{133E35AA-00A3-E0BF-682A-BDDB209FC4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53702" name="Picture 9">
          <a:extLst>
            <a:ext uri="{FF2B5EF4-FFF2-40B4-BE49-F238E27FC236}">
              <a16:creationId xmlns:a16="http://schemas.microsoft.com/office/drawing/2014/main" id="{AF624963-E259-8A3B-44A4-7F2FA08D9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241</xdr:row>
      <xdr:rowOff>57150</xdr:rowOff>
    </xdr:from>
    <xdr:to>
      <xdr:col>4</xdr:col>
      <xdr:colOff>752475</xdr:colOff>
      <xdr:row>252</xdr:row>
      <xdr:rowOff>142875</xdr:rowOff>
    </xdr:to>
    <xdr:pic>
      <xdr:nvPicPr>
        <xdr:cNvPr id="753703" name="Imagen 3">
          <a:extLst>
            <a:ext uri="{FF2B5EF4-FFF2-40B4-BE49-F238E27FC236}">
              <a16:creationId xmlns:a16="http://schemas.microsoft.com/office/drawing/2014/main" id="{A2F63C2C-522D-EC07-32D4-91915EB74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74167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242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385620C2-0FE8-7C8F-1D9D-0902E306C7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392150" y="5665787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54725" name="Picture 10">
          <a:extLst>
            <a:ext uri="{FF2B5EF4-FFF2-40B4-BE49-F238E27FC236}">
              <a16:creationId xmlns:a16="http://schemas.microsoft.com/office/drawing/2014/main" id="{9679A864-AC04-F2DB-AFD2-5F044DE42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54726" name="Picture 9">
          <a:extLst>
            <a:ext uri="{FF2B5EF4-FFF2-40B4-BE49-F238E27FC236}">
              <a16:creationId xmlns:a16="http://schemas.microsoft.com/office/drawing/2014/main" id="{F9D1C80B-76D9-EAF9-9BE7-460474D834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142</xdr:row>
      <xdr:rowOff>180975</xdr:rowOff>
    </xdr:from>
    <xdr:to>
      <xdr:col>2</xdr:col>
      <xdr:colOff>3067050</xdr:colOff>
      <xdr:row>150</xdr:row>
      <xdr:rowOff>9525</xdr:rowOff>
    </xdr:to>
    <xdr:pic>
      <xdr:nvPicPr>
        <xdr:cNvPr id="754727" name="Imagen 3">
          <a:extLst>
            <a:ext uri="{FF2B5EF4-FFF2-40B4-BE49-F238E27FC236}">
              <a16:creationId xmlns:a16="http://schemas.microsoft.com/office/drawing/2014/main" id="{A5808679-29B0-F5A4-9298-ADEE93061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142</xdr:row>
      <xdr:rowOff>180975</xdr:rowOff>
    </xdr:from>
    <xdr:to>
      <xdr:col>5</xdr:col>
      <xdr:colOff>247650</xdr:colOff>
      <xdr:row>150</xdr:row>
      <xdr:rowOff>9525</xdr:rowOff>
    </xdr:to>
    <xdr:pic>
      <xdr:nvPicPr>
        <xdr:cNvPr id="754728" name="Imagen 4">
          <a:extLst>
            <a:ext uri="{FF2B5EF4-FFF2-40B4-BE49-F238E27FC236}">
              <a16:creationId xmlns:a16="http://schemas.microsoft.com/office/drawing/2014/main" id="{BEE32388-069D-5FAC-ABF3-ECCBBCEBA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55749" name="Picture 10">
          <a:extLst>
            <a:ext uri="{FF2B5EF4-FFF2-40B4-BE49-F238E27FC236}">
              <a16:creationId xmlns:a16="http://schemas.microsoft.com/office/drawing/2014/main" id="{524A547B-775D-29FB-AC27-0A20C907E2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55750" name="Picture 9">
          <a:extLst>
            <a:ext uri="{FF2B5EF4-FFF2-40B4-BE49-F238E27FC236}">
              <a16:creationId xmlns:a16="http://schemas.microsoft.com/office/drawing/2014/main" id="{9D940FE1-E61A-15C1-4AA6-6ABF9C09E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55751" name="Imagen 3">
          <a:extLst>
            <a:ext uri="{FF2B5EF4-FFF2-40B4-BE49-F238E27FC236}">
              <a16:creationId xmlns:a16="http://schemas.microsoft.com/office/drawing/2014/main" id="{03B5DEE0-92C9-265E-E39F-1F6641DE1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55752" name="Imagen 4">
          <a:extLst>
            <a:ext uri="{FF2B5EF4-FFF2-40B4-BE49-F238E27FC236}">
              <a16:creationId xmlns:a16="http://schemas.microsoft.com/office/drawing/2014/main" id="{B1C9A258-2F6E-9BC2-C65C-27BD55D3CD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56773" name="Picture 9">
          <a:extLst>
            <a:ext uri="{FF2B5EF4-FFF2-40B4-BE49-F238E27FC236}">
              <a16:creationId xmlns:a16="http://schemas.microsoft.com/office/drawing/2014/main" id="{7D127184-6054-9796-9504-18E410CC3C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56774" name="Picture 10">
          <a:extLst>
            <a:ext uri="{FF2B5EF4-FFF2-40B4-BE49-F238E27FC236}">
              <a16:creationId xmlns:a16="http://schemas.microsoft.com/office/drawing/2014/main" id="{B96DB8B2-FE6E-C0D2-B306-AC60FD47A2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56775" name="Imagen 3">
          <a:extLst>
            <a:ext uri="{FF2B5EF4-FFF2-40B4-BE49-F238E27FC236}">
              <a16:creationId xmlns:a16="http://schemas.microsoft.com/office/drawing/2014/main" id="{5D9406DF-DD12-D806-1656-D519BDF3CA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56776" name="Imagen 4">
          <a:extLst>
            <a:ext uri="{FF2B5EF4-FFF2-40B4-BE49-F238E27FC236}">
              <a16:creationId xmlns:a16="http://schemas.microsoft.com/office/drawing/2014/main" id="{4F099909-0B6D-1288-7EEC-B1FD4A0FA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57797" name="Picture 9">
          <a:extLst>
            <a:ext uri="{FF2B5EF4-FFF2-40B4-BE49-F238E27FC236}">
              <a16:creationId xmlns:a16="http://schemas.microsoft.com/office/drawing/2014/main" id="{3589B1CB-6249-500A-6BF7-A3AADC7B42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57798" name="Picture 10">
          <a:extLst>
            <a:ext uri="{FF2B5EF4-FFF2-40B4-BE49-F238E27FC236}">
              <a16:creationId xmlns:a16="http://schemas.microsoft.com/office/drawing/2014/main" id="{3AA45ED5-8DC4-A2C8-D1C9-666E6E907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29</xdr:row>
      <xdr:rowOff>152400</xdr:rowOff>
    </xdr:from>
    <xdr:to>
      <xdr:col>2</xdr:col>
      <xdr:colOff>1514475</xdr:colOff>
      <xdr:row>34</xdr:row>
      <xdr:rowOff>180975</xdr:rowOff>
    </xdr:to>
    <xdr:pic>
      <xdr:nvPicPr>
        <xdr:cNvPr id="757799" name="Imagen 3">
          <a:extLst>
            <a:ext uri="{FF2B5EF4-FFF2-40B4-BE49-F238E27FC236}">
              <a16:creationId xmlns:a16="http://schemas.microsoft.com/office/drawing/2014/main" id="{E9C0E65A-F8F5-ED1E-6061-5FB236D4E2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29</xdr:row>
      <xdr:rowOff>152400</xdr:rowOff>
    </xdr:from>
    <xdr:to>
      <xdr:col>3</xdr:col>
      <xdr:colOff>276225</xdr:colOff>
      <xdr:row>34</xdr:row>
      <xdr:rowOff>95250</xdr:rowOff>
    </xdr:to>
    <xdr:pic>
      <xdr:nvPicPr>
        <xdr:cNvPr id="757800" name="Imagen 4">
          <a:extLst>
            <a:ext uri="{FF2B5EF4-FFF2-40B4-BE49-F238E27FC236}">
              <a16:creationId xmlns:a16="http://schemas.microsoft.com/office/drawing/2014/main" id="{9128437F-2CB9-28B9-B7BE-6AFF059015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758805" name="Picture 9">
          <a:extLst>
            <a:ext uri="{FF2B5EF4-FFF2-40B4-BE49-F238E27FC236}">
              <a16:creationId xmlns:a16="http://schemas.microsoft.com/office/drawing/2014/main" id="{940901CF-B7B4-B282-7D52-65AC25538D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758806" name="Picture 10">
          <a:extLst>
            <a:ext uri="{FF2B5EF4-FFF2-40B4-BE49-F238E27FC236}">
              <a16:creationId xmlns:a16="http://schemas.microsoft.com/office/drawing/2014/main" id="{EBDA1EDD-5F6F-362E-722D-632CC4779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25</xdr:row>
      <xdr:rowOff>152400</xdr:rowOff>
    </xdr:from>
    <xdr:to>
      <xdr:col>2</xdr:col>
      <xdr:colOff>1514475</xdr:colOff>
      <xdr:row>30</xdr:row>
      <xdr:rowOff>180976</xdr:rowOff>
    </xdr:to>
    <xdr:pic>
      <xdr:nvPicPr>
        <xdr:cNvPr id="758807" name="Imagen 3">
          <a:extLst>
            <a:ext uri="{FF2B5EF4-FFF2-40B4-BE49-F238E27FC236}">
              <a16:creationId xmlns:a16="http://schemas.microsoft.com/office/drawing/2014/main" id="{21FA7B76-DEBA-A8D7-4B4F-64E35F41E8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90925" y="5162550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25</xdr:row>
      <xdr:rowOff>152400</xdr:rowOff>
    </xdr:from>
    <xdr:to>
      <xdr:col>4</xdr:col>
      <xdr:colOff>180975</xdr:colOff>
      <xdr:row>30</xdr:row>
      <xdr:rowOff>95251</xdr:rowOff>
    </xdr:to>
    <xdr:pic>
      <xdr:nvPicPr>
        <xdr:cNvPr id="758808" name="Imagen 4">
          <a:extLst>
            <a:ext uri="{FF2B5EF4-FFF2-40B4-BE49-F238E27FC236}">
              <a16:creationId xmlns:a16="http://schemas.microsoft.com/office/drawing/2014/main" id="{4D7A5982-D48C-96DE-2B6F-E6CAB2A4B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5610225" y="516255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D305613-9C3C-460B-B782-120E48209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A16D1C3-9CFF-4DA4-9362-FB8EE2C83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114299</xdr:colOff>
      <xdr:row>238</xdr:row>
      <xdr:rowOff>44780</xdr:rowOff>
    </xdr:from>
    <xdr:to>
      <xdr:col>4</xdr:col>
      <xdr:colOff>2459552</xdr:colOff>
      <xdr:row>249</xdr:row>
      <xdr:rowOff>130505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9E6CAF8-00EC-4CCA-82F8-15E4C43F4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480468" y="55561923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666133</xdr:colOff>
      <xdr:row>238</xdr:row>
      <xdr:rowOff>143081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95CF1240-A50B-4D93-8129-2F148CC92A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4001133" y="55660224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7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3429000</xdr:colOff>
      <xdr:row>1</xdr:row>
      <xdr:rowOff>9525</xdr:rowOff>
    </xdr:from>
    <xdr:to>
      <xdr:col>4</xdr:col>
      <xdr:colOff>28575</xdr:colOff>
      <xdr:row>4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631273A-49FC-4645-B97C-4A42B13C44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200025"/>
          <a:ext cx="1409700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1771650</xdr:colOff>
      <xdr:row>0</xdr:row>
      <xdr:rowOff>161925</xdr:rowOff>
    </xdr:from>
    <xdr:to>
      <xdr:col>2</xdr:col>
      <xdr:colOff>3600450</xdr:colOff>
      <xdr:row>4</xdr:row>
      <xdr:rowOff>28575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B0FBEF39-8893-474D-B81F-7A29D1C75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82075" y="161925"/>
          <a:ext cx="182880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144</xdr:row>
      <xdr:rowOff>180975</xdr:rowOff>
    </xdr:from>
    <xdr:to>
      <xdr:col>2</xdr:col>
      <xdr:colOff>3067050</xdr:colOff>
      <xdr:row>152</xdr:row>
      <xdr:rowOff>9525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A078682-909D-4274-ADC6-3B5D0C64F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317658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144</xdr:row>
      <xdr:rowOff>180975</xdr:rowOff>
    </xdr:from>
    <xdr:to>
      <xdr:col>5</xdr:col>
      <xdr:colOff>247650</xdr:colOff>
      <xdr:row>152</xdr:row>
      <xdr:rowOff>9525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5455E5A-6D37-418C-AF1F-94BACBD9C8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317658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8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26E7685-6982-41C1-A755-7BA05026B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7CD37DB-B322-428B-89CF-5813A635E3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5</xdr:col>
      <xdr:colOff>38100</xdr:colOff>
      <xdr:row>45</xdr:row>
      <xdr:rowOff>203200</xdr:rowOff>
    </xdr:from>
    <xdr:to>
      <xdr:col>6</xdr:col>
      <xdr:colOff>400050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D745B5F-EDC8-44B7-A999-6AD2791835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61225" y="12982575"/>
          <a:ext cx="14573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1016000</xdr:colOff>
      <xdr:row>45</xdr:row>
      <xdr:rowOff>142875</xdr:rowOff>
    </xdr:from>
    <xdr:to>
      <xdr:col>8</xdr:col>
      <xdr:colOff>635000</xdr:colOff>
      <xdr:row>51</xdr:row>
      <xdr:rowOff>38100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C3FE25C-BDF8-4FAB-A53E-29384387AE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34500" y="12922250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1FF163C-F828-44B0-BF9B-FA20528B4D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AE5B2D8-2CCE-4B83-B08C-702FB674F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63</xdr:row>
      <xdr:rowOff>171450</xdr:rowOff>
    </xdr:from>
    <xdr:to>
      <xdr:col>2</xdr:col>
      <xdr:colOff>2124075</xdr:colOff>
      <xdr:row>68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AA23E26-6A7A-4B69-9754-934D01E5F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63</xdr:row>
      <xdr:rowOff>133350</xdr:rowOff>
    </xdr:from>
    <xdr:to>
      <xdr:col>4</xdr:col>
      <xdr:colOff>219075</xdr:colOff>
      <xdr:row>68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955D16F-14E6-4CF9-A293-D5295B2AB4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42DAC93-6B56-4838-97B7-A3D6C3B01A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1263FB7B-9867-4141-B836-3D56EB09F9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266700</xdr:colOff>
      <xdr:row>29</xdr:row>
      <xdr:rowOff>152400</xdr:rowOff>
    </xdr:from>
    <xdr:to>
      <xdr:col>3</xdr:col>
      <xdr:colOff>1514475</xdr:colOff>
      <xdr:row>34</xdr:row>
      <xdr:rowOff>180975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133E310-4E72-42B8-A355-DC9B636652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048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2581275</xdr:colOff>
      <xdr:row>29</xdr:row>
      <xdr:rowOff>152400</xdr:rowOff>
    </xdr:from>
    <xdr:to>
      <xdr:col>4</xdr:col>
      <xdr:colOff>276224</xdr:colOff>
      <xdr:row>34</xdr:row>
      <xdr:rowOff>95250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16487C6-B946-4531-933A-271CEC5D09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048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2724B6A-2A5F-47B3-8C16-89F65EE008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6A5BDF9-48CA-441F-93C2-1EECF6A13D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1275381</xdr:colOff>
      <xdr:row>26</xdr:row>
      <xdr:rowOff>121081</xdr:rowOff>
    </xdr:from>
    <xdr:to>
      <xdr:col>4</xdr:col>
      <xdr:colOff>443961</xdr:colOff>
      <xdr:row>32</xdr:row>
      <xdr:rowOff>77654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DEA363B-1F98-454C-962F-2BEF3F8404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59830" y="5198390"/>
          <a:ext cx="1452966" cy="14095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1000931</xdr:colOff>
      <xdr:row>26</xdr:row>
      <xdr:rowOff>161443</xdr:rowOff>
    </xdr:from>
    <xdr:to>
      <xdr:col>6</xdr:col>
      <xdr:colOff>678050</xdr:colOff>
      <xdr:row>32</xdr:row>
      <xdr:rowOff>70769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52982B0-02BD-49A5-9C63-399C79BD3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0995" y="5238752"/>
          <a:ext cx="1372246" cy="1362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2152650</xdr:colOff>
      <xdr:row>0</xdr:row>
      <xdr:rowOff>257175</xdr:rowOff>
    </xdr:from>
    <xdr:to>
      <xdr:col>5</xdr:col>
      <xdr:colOff>755650</xdr:colOff>
      <xdr:row>4</xdr:row>
      <xdr:rowOff>152400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F96F155-FE67-4AC6-81C8-54692BA7C3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9025" y="257175"/>
          <a:ext cx="1571625" cy="815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327025</xdr:colOff>
      <xdr:row>0</xdr:row>
      <xdr:rowOff>149225</xdr:rowOff>
    </xdr:from>
    <xdr:to>
      <xdr:col>4</xdr:col>
      <xdr:colOff>2324100</xdr:colOff>
      <xdr:row>4</xdr:row>
      <xdr:rowOff>158750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6861AA3-7C5E-4109-86DF-ACA1B4B0D2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93400" y="149225"/>
          <a:ext cx="1997075" cy="930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2860467</xdr:colOff>
      <xdr:row>235</xdr:row>
      <xdr:rowOff>205592</xdr:rowOff>
    </xdr:from>
    <xdr:to>
      <xdr:col>4</xdr:col>
      <xdr:colOff>1593642</xdr:colOff>
      <xdr:row>247</xdr:row>
      <xdr:rowOff>93394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2A5EE1D-569B-4E28-A6FD-E32162F802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614558" y="55017637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2830905</xdr:colOff>
      <xdr:row>235</xdr:row>
      <xdr:rowOff>204932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56F722C0-F492-415D-8108-7798AD18D6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97074" y="55016977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5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3590925</xdr:colOff>
      <xdr:row>0</xdr:row>
      <xdr:rowOff>142874</xdr:rowOff>
    </xdr:from>
    <xdr:to>
      <xdr:col>4</xdr:col>
      <xdr:colOff>190500</xdr:colOff>
      <xdr:row>4</xdr:row>
      <xdr:rowOff>66674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900B9F6-37B9-4409-9500-337A8A831D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25150" y="142874"/>
          <a:ext cx="173355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2000250</xdr:colOff>
      <xdr:row>0</xdr:row>
      <xdr:rowOff>76200</xdr:rowOff>
    </xdr:from>
    <xdr:to>
      <xdr:col>2</xdr:col>
      <xdr:colOff>3829050</xdr:colOff>
      <xdr:row>4</xdr:row>
      <xdr:rowOff>38100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1250859-A4F2-4181-8582-A306FA285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34475" y="762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149</xdr:row>
      <xdr:rowOff>180975</xdr:rowOff>
    </xdr:from>
    <xdr:to>
      <xdr:col>2</xdr:col>
      <xdr:colOff>3067050</xdr:colOff>
      <xdr:row>157</xdr:row>
      <xdr:rowOff>9526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DD19644-7909-4E2D-A524-269AAF5B89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810625" y="321183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149</xdr:row>
      <xdr:rowOff>180975</xdr:rowOff>
    </xdr:from>
    <xdr:to>
      <xdr:col>5</xdr:col>
      <xdr:colOff>247650</xdr:colOff>
      <xdr:row>157</xdr:row>
      <xdr:rowOff>9526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2324131-2595-4B11-AD90-D0C56318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1658600" y="32118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4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180974</xdr:rowOff>
    </xdr:from>
    <xdr:to>
      <xdr:col>7</xdr:col>
      <xdr:colOff>438150</xdr:colOff>
      <xdr:row>5</xdr:row>
      <xdr:rowOff>171449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A523C9ED-B103-4234-B39F-52B8DEC060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4825" y="371474"/>
          <a:ext cx="14192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F4FA86F-585F-4D3D-8F35-181D5B4E5C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1330325</xdr:colOff>
      <xdr:row>45</xdr:row>
      <xdr:rowOff>203200</xdr:rowOff>
    </xdr:from>
    <xdr:to>
      <xdr:col>6</xdr:col>
      <xdr:colOff>234950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9FA16C8-7578-48DF-8211-9393B90A8B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45300" y="128524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825500</xdr:colOff>
      <xdr:row>45</xdr:row>
      <xdr:rowOff>127000</xdr:rowOff>
    </xdr:from>
    <xdr:to>
      <xdr:col>8</xdr:col>
      <xdr:colOff>444500</xdr:colOff>
      <xdr:row>51</xdr:row>
      <xdr:rowOff>22225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D9705BC-371F-4ADB-9ABC-E4F297CAC5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4000" y="12906375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1563876</xdr:colOff>
      <xdr:row>1</xdr:row>
      <xdr:rowOff>119466</xdr:rowOff>
    </xdr:from>
    <xdr:to>
      <xdr:col>3</xdr:col>
      <xdr:colOff>8072</xdr:colOff>
      <xdr:row>5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16AD82CA-7E77-485F-905A-22A0FAA248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143" y="313195"/>
          <a:ext cx="1446993" cy="6669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2836029</xdr:colOff>
      <xdr:row>1</xdr:row>
      <xdr:rowOff>122372</xdr:rowOff>
    </xdr:from>
    <xdr:to>
      <xdr:col>4</xdr:col>
      <xdr:colOff>298666</xdr:colOff>
      <xdr:row>5</xdr:row>
      <xdr:rowOff>27122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7845265-6084-458C-8197-B4479D1EC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8296" y="316101"/>
          <a:ext cx="1329141" cy="6796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66</xdr:row>
      <xdr:rowOff>171450</xdr:rowOff>
    </xdr:from>
    <xdr:to>
      <xdr:col>2</xdr:col>
      <xdr:colOff>2124075</xdr:colOff>
      <xdr:row>71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5E7B088-90EB-4BAD-94A3-612E7E051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26492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66</xdr:row>
      <xdr:rowOff>133350</xdr:rowOff>
    </xdr:from>
    <xdr:to>
      <xdr:col>4</xdr:col>
      <xdr:colOff>219075</xdr:colOff>
      <xdr:row>71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E40472F-8CF4-42E4-8E40-780C6AC396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26111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6FA8D06-AAA3-4976-89EF-9E722A312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A821985-6163-4CBF-9609-465DB0490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488950</xdr:colOff>
      <xdr:row>30</xdr:row>
      <xdr:rowOff>9525</xdr:rowOff>
    </xdr:from>
    <xdr:to>
      <xdr:col>3</xdr:col>
      <xdr:colOff>1736725</xdr:colOff>
      <xdr:row>35</xdr:row>
      <xdr:rowOff>38100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D38F6B6-978D-40C9-966C-D43FC58322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267325" y="6105525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2295525</xdr:colOff>
      <xdr:row>29</xdr:row>
      <xdr:rowOff>168275</xdr:rowOff>
    </xdr:from>
    <xdr:to>
      <xdr:col>3</xdr:col>
      <xdr:colOff>3498849</xdr:colOff>
      <xdr:row>34</xdr:row>
      <xdr:rowOff>111125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F361358-0E81-467B-813E-AC0D05622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73900" y="6073775"/>
          <a:ext cx="1203324" cy="1196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3087F79-3D77-4A31-98BB-49BCC61118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8439B1A-1F80-4F44-B5F6-E811C1CC0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9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1146228</xdr:colOff>
      <xdr:row>29</xdr:row>
      <xdr:rowOff>24216</xdr:rowOff>
    </xdr:from>
    <xdr:to>
      <xdr:col>3</xdr:col>
      <xdr:colOff>2219809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AA615D3-0066-4EA2-8677-7CDE8F57F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6355" y="5682712"/>
          <a:ext cx="1073581" cy="1041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129151</xdr:colOff>
      <xdr:row>28</xdr:row>
      <xdr:rowOff>153371</xdr:rowOff>
    </xdr:from>
    <xdr:to>
      <xdr:col>5</xdr:col>
      <xdr:colOff>226021</xdr:colOff>
      <xdr:row>33</xdr:row>
      <xdr:rowOff>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F6DE9C7-E42D-47EE-8171-667D395289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13664" y="5618138"/>
          <a:ext cx="1113946" cy="1105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2152650</xdr:colOff>
      <xdr:row>0</xdr:row>
      <xdr:rowOff>257175</xdr:rowOff>
    </xdr:from>
    <xdr:to>
      <xdr:col>5</xdr:col>
      <xdr:colOff>755650</xdr:colOff>
      <xdr:row>4</xdr:row>
      <xdr:rowOff>152400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38024D-F7C9-43D1-AE24-F60D2783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25375" y="257175"/>
          <a:ext cx="1574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327025</xdr:colOff>
      <xdr:row>0</xdr:row>
      <xdr:rowOff>149225</xdr:rowOff>
    </xdr:from>
    <xdr:to>
      <xdr:col>4</xdr:col>
      <xdr:colOff>2324100</xdr:colOff>
      <xdr:row>4</xdr:row>
      <xdr:rowOff>158750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2E7CD9B-A748-4D9E-8F07-BBDD7DF0B7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99750" y="149225"/>
          <a:ext cx="199707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2860467</xdr:colOff>
      <xdr:row>240</xdr:row>
      <xdr:rowOff>205592</xdr:rowOff>
    </xdr:from>
    <xdr:to>
      <xdr:col>4</xdr:col>
      <xdr:colOff>1593642</xdr:colOff>
      <xdr:row>252</xdr:row>
      <xdr:rowOff>93394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3033AB3-038D-44EC-8AFB-491F53D507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623217" y="55679192"/>
          <a:ext cx="2343150" cy="23071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2830905</xdr:colOff>
      <xdr:row>240</xdr:row>
      <xdr:rowOff>204932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EB99E71-CCB7-4B72-BF26-25F85158A6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203630" y="55678532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5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933877</xdr:colOff>
      <xdr:row>0</xdr:row>
      <xdr:rowOff>171448</xdr:rowOff>
    </xdr:from>
    <xdr:to>
      <xdr:col>5</xdr:col>
      <xdr:colOff>861851</xdr:colOff>
      <xdr:row>4</xdr:row>
      <xdr:rowOff>95248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C32C3CCF-9C1F-4984-B610-4D1DBE8E91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94664" y="171448"/>
          <a:ext cx="1736653" cy="77998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3758415</xdr:colOff>
      <xdr:row>0</xdr:row>
      <xdr:rowOff>129711</xdr:rowOff>
    </xdr:from>
    <xdr:to>
      <xdr:col>4</xdr:col>
      <xdr:colOff>324634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DB541BE-E9FC-422D-BC55-D7963434F0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1449" y="129711"/>
          <a:ext cx="2045769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146</xdr:row>
      <xdr:rowOff>31142</xdr:rowOff>
    </xdr:from>
    <xdr:to>
      <xdr:col>2</xdr:col>
      <xdr:colOff>3784101</xdr:colOff>
      <xdr:row>153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AA9F766-4D1F-4010-A3EF-8F3714E30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40285" y="32191395"/>
          <a:ext cx="1466850" cy="1498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145</xdr:row>
      <xdr:rowOff>159570</xdr:rowOff>
    </xdr:from>
    <xdr:to>
      <xdr:col>6</xdr:col>
      <xdr:colOff>269055</xdr:colOff>
      <xdr:row>152</xdr:row>
      <xdr:rowOff>180762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7905C68-10BF-439E-B652-12D2FF976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951503" y="32127182"/>
          <a:ext cx="1475305" cy="1498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0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180974</xdr:rowOff>
    </xdr:from>
    <xdr:to>
      <xdr:col>7</xdr:col>
      <xdr:colOff>438150</xdr:colOff>
      <xdr:row>5</xdr:row>
      <xdr:rowOff>171449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0205810-AD6C-417F-8A7D-C61624923B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4825" y="371474"/>
          <a:ext cx="14192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0F26294-45FF-41FD-AA8D-474B652C2C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0" y="266700"/>
          <a:ext cx="19526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1063625</xdr:colOff>
      <xdr:row>46</xdr:row>
      <xdr:rowOff>3175</xdr:rowOff>
    </xdr:from>
    <xdr:to>
      <xdr:col>5</xdr:col>
      <xdr:colOff>1063625</xdr:colOff>
      <xdr:row>51</xdr:row>
      <xdr:rowOff>107950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19F5683-A3CA-41AA-84ED-302F97FF5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578600" y="1290002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749300</xdr:colOff>
      <xdr:row>45</xdr:row>
      <xdr:rowOff>127000</xdr:rowOff>
    </xdr:from>
    <xdr:to>
      <xdr:col>8</xdr:col>
      <xdr:colOff>368300</xdr:colOff>
      <xdr:row>51</xdr:row>
      <xdr:rowOff>22225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319138C-59C1-4822-AE24-911DCA82B7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16975" y="1277620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1563876</xdr:colOff>
      <xdr:row>0</xdr:row>
      <xdr:rowOff>119466</xdr:rowOff>
    </xdr:from>
    <xdr:to>
      <xdr:col>4</xdr:col>
      <xdr:colOff>8072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9AB382C-DE6D-4167-8561-1F080D3E2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8726" y="309966"/>
          <a:ext cx="1444571" cy="6539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2836029</xdr:colOff>
      <xdr:row>0</xdr:row>
      <xdr:rowOff>122372</xdr:rowOff>
    </xdr:from>
    <xdr:to>
      <xdr:col>5</xdr:col>
      <xdr:colOff>298666</xdr:colOff>
      <xdr:row>4</xdr:row>
      <xdr:rowOff>27122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6287F65-57B6-4F3F-A70B-603A8D3A78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0879" y="312872"/>
          <a:ext cx="1329787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885825</xdr:colOff>
      <xdr:row>65</xdr:row>
      <xdr:rowOff>171450</xdr:rowOff>
    </xdr:from>
    <xdr:to>
      <xdr:col>3</xdr:col>
      <xdr:colOff>2124075</xdr:colOff>
      <xdr:row>70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9BE6AEB-C39F-4683-8982-63560B092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3249275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2914650</xdr:colOff>
      <xdr:row>65</xdr:row>
      <xdr:rowOff>133350</xdr:rowOff>
    </xdr:from>
    <xdr:to>
      <xdr:col>5</xdr:col>
      <xdr:colOff>219074</xdr:colOff>
      <xdr:row>70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4376B9B-A12E-4A0B-89AA-A8B7DC88F3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3211175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0</xdr:row>
      <xdr:rowOff>28575</xdr:rowOff>
    </xdr:from>
    <xdr:to>
      <xdr:col>3</xdr:col>
      <xdr:colOff>3343275</xdr:colOff>
      <xdr:row>3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9E5A1C3-4FDC-45A7-BA83-DD98BA904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0</xdr:row>
      <xdr:rowOff>114300</xdr:rowOff>
    </xdr:from>
    <xdr:to>
      <xdr:col>5</xdr:col>
      <xdr:colOff>361950</xdr:colOff>
      <xdr:row>3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7651916-0E34-4A83-9283-525A81071E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575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35</xdr:row>
      <xdr:rowOff>1454</xdr:rowOff>
    </xdr:from>
    <xdr:to>
      <xdr:col>3</xdr:col>
      <xdr:colOff>1760942</xdr:colOff>
      <xdr:row>40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9D02232-FCEC-4F39-9FAD-349AE93ED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6514" y="6935331"/>
          <a:ext cx="1247775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35</xdr:row>
      <xdr:rowOff>31050</xdr:rowOff>
    </xdr:from>
    <xdr:to>
      <xdr:col>4</xdr:col>
      <xdr:colOff>681709</xdr:colOff>
      <xdr:row>39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ACE224C-01EA-421D-9725-67FA664CE5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4995" y="6964927"/>
          <a:ext cx="1203324" cy="1202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BA5E7B0-6987-4A22-922E-1FCF9E2C3F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A5DEE82A-FE51-45EF-ABDF-2E4681356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A3CCDC7-074D-4048-949F-8DF20BD9B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3113" y="5682712"/>
          <a:ext cx="1073581" cy="1041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768D665-B989-43B8-B6F2-AFC7D64035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0168" y="5634282"/>
          <a:ext cx="1113946" cy="1105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1</xdr:row>
      <xdr:rowOff>114300</xdr:rowOff>
    </xdr:from>
    <xdr:to>
      <xdr:col>7</xdr:col>
      <xdr:colOff>76200</xdr:colOff>
      <xdr:row>6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D4DEDC7-C3B5-4741-B518-CCE102346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8625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1</xdr:row>
      <xdr:rowOff>114300</xdr:rowOff>
    </xdr:from>
    <xdr:to>
      <xdr:col>5</xdr:col>
      <xdr:colOff>123825</xdr:colOff>
      <xdr:row>5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35C6895-6133-41D2-B863-2084B0737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950" y="3048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933450</xdr:colOff>
      <xdr:row>30</xdr:row>
      <xdr:rowOff>28575</xdr:rowOff>
    </xdr:from>
    <xdr:to>
      <xdr:col>3</xdr:col>
      <xdr:colOff>2447925</xdr:colOff>
      <xdr:row>38</xdr:row>
      <xdr:rowOff>28575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5D6C271-C863-41D1-9B08-92511C8A0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95825" y="5886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180975</xdr:colOff>
      <xdr:row>30</xdr:row>
      <xdr:rowOff>57150</xdr:rowOff>
    </xdr:from>
    <xdr:to>
      <xdr:col>7</xdr:col>
      <xdr:colOff>161925</xdr:colOff>
      <xdr:row>38</xdr:row>
      <xdr:rowOff>38100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E21706F-A3EE-4C7C-860E-97D60398A1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5915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2056007</xdr:colOff>
      <xdr:row>0</xdr:row>
      <xdr:rowOff>209086</xdr:rowOff>
    </xdr:from>
    <xdr:to>
      <xdr:col>5</xdr:col>
      <xdr:colOff>278781</xdr:colOff>
      <xdr:row>5</xdr:row>
      <xdr:rowOff>1395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D7928A2-6ED9-49D8-8A14-FE42178753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4422" y="209086"/>
          <a:ext cx="1904999" cy="88419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267164</xdr:colOff>
      <xdr:row>0</xdr:row>
      <xdr:rowOff>149224</xdr:rowOff>
    </xdr:from>
    <xdr:to>
      <xdr:col>4</xdr:col>
      <xdr:colOff>104542</xdr:colOff>
      <xdr:row>4</xdr:row>
      <xdr:rowOff>158749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25DB50D6-1CB9-45AC-9900-D865C0AAB8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35579" y="149224"/>
          <a:ext cx="2090853" cy="9039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242</xdr:row>
      <xdr:rowOff>67327</xdr:rowOff>
    </xdr:from>
    <xdr:to>
      <xdr:col>3</xdr:col>
      <xdr:colOff>1224931</xdr:colOff>
      <xdr:row>253</xdr:row>
      <xdr:rowOff>170210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0B553C6-9E7B-44C8-AD2F-7EB09B9D00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143894" y="58615351"/>
          <a:ext cx="2343456" cy="22997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242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E1E612A0-520E-4949-AFDE-D3471E346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834920" y="58722230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872665</xdr:colOff>
      <xdr:row>0</xdr:row>
      <xdr:rowOff>138429</xdr:rowOff>
    </xdr:from>
    <xdr:to>
      <xdr:col>5</xdr:col>
      <xdr:colOff>800639</xdr:colOff>
      <xdr:row>4</xdr:row>
      <xdr:rowOff>62229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AB48E39-C512-464C-92D5-F97F9975C4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1720" y="138429"/>
          <a:ext cx="1740047" cy="7601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3565775</xdr:colOff>
      <xdr:row>0</xdr:row>
      <xdr:rowOff>129711</xdr:rowOff>
    </xdr:from>
    <xdr:to>
      <xdr:col>4</xdr:col>
      <xdr:colOff>131994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193C2D57-E509-4907-BB55-5F15F8BA3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8809" y="129711"/>
          <a:ext cx="1970854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143</xdr:row>
      <xdr:rowOff>31142</xdr:rowOff>
    </xdr:from>
    <xdr:to>
      <xdr:col>2</xdr:col>
      <xdr:colOff>3784101</xdr:colOff>
      <xdr:row>150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BA58E82-5998-4DC3-BBFE-87C4B566A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32151" y="31749392"/>
          <a:ext cx="146685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142</xdr:row>
      <xdr:rowOff>159570</xdr:rowOff>
    </xdr:from>
    <xdr:to>
      <xdr:col>6</xdr:col>
      <xdr:colOff>269056</xdr:colOff>
      <xdr:row>149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8AAA972-6DBC-4AC8-97A3-166DB1E594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940694" y="31687320"/>
          <a:ext cx="1472736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1019175</xdr:colOff>
      <xdr:row>1</xdr:row>
      <xdr:rowOff>9524</xdr:rowOff>
    </xdr:from>
    <xdr:to>
      <xdr:col>7</xdr:col>
      <xdr:colOff>390525</xdr:colOff>
      <xdr:row>4</xdr:row>
      <xdr:rowOff>190499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A8F8F71-431D-4C48-B4B6-66CF3687C8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1475" y="200024"/>
          <a:ext cx="150495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923926</xdr:colOff>
      <xdr:row>0</xdr:row>
      <xdr:rowOff>171450</xdr:rowOff>
    </xdr:from>
    <xdr:to>
      <xdr:col>6</xdr:col>
      <xdr:colOff>161132</xdr:colOff>
      <xdr:row>4</xdr:row>
      <xdr:rowOff>142875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E26163AE-697D-4C9F-A43F-27D9E4DFDD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1" y="171450"/>
          <a:ext cx="1789906" cy="733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45</xdr:row>
      <xdr:rowOff>22225</xdr:rowOff>
    </xdr:from>
    <xdr:to>
      <xdr:col>5</xdr:col>
      <xdr:colOff>606425</xdr:colOff>
      <xdr:row>50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30A808D-7B0C-4A84-9DE1-01D2186FD1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6142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44</xdr:row>
      <xdr:rowOff>184150</xdr:rowOff>
    </xdr:from>
    <xdr:to>
      <xdr:col>8</xdr:col>
      <xdr:colOff>501650</xdr:colOff>
      <xdr:row>50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2058678-908C-43A4-8391-4F111D8BB1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25285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1878685</xdr:colOff>
      <xdr:row>0</xdr:row>
      <xdr:rowOff>119466</xdr:rowOff>
    </xdr:from>
    <xdr:to>
      <xdr:col>4</xdr:col>
      <xdr:colOff>322881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C3BA0586-1ACA-4465-9F76-957A035462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2054" y="119466"/>
          <a:ext cx="1446992" cy="6669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172258</xdr:colOff>
      <xdr:row>0</xdr:row>
      <xdr:rowOff>146588</xdr:rowOff>
    </xdr:from>
    <xdr:to>
      <xdr:col>5</xdr:col>
      <xdr:colOff>637691</xdr:colOff>
      <xdr:row>4</xdr:row>
      <xdr:rowOff>51338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36AFA91-8588-4770-ABBD-89FE22C01B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8423" y="146588"/>
          <a:ext cx="1329141" cy="6796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67</xdr:row>
      <xdr:rowOff>50371</xdr:rowOff>
    </xdr:from>
    <xdr:to>
      <xdr:col>3</xdr:col>
      <xdr:colOff>1672040</xdr:colOff>
      <xdr:row>71</xdr:row>
      <xdr:rowOff>91699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733C7C7-125B-4605-B7B8-0240B2F7D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7159" y="13466091"/>
          <a:ext cx="1238250" cy="11068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66</xdr:row>
      <xdr:rowOff>181781</xdr:rowOff>
    </xdr:from>
    <xdr:to>
      <xdr:col>6</xdr:col>
      <xdr:colOff>356299</xdr:colOff>
      <xdr:row>71</xdr:row>
      <xdr:rowOff>96055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1A41E6B-25E9-4EF4-8CFB-8A7EF6FB7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90158" y="13403773"/>
          <a:ext cx="1170929" cy="11735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577911B-8251-4553-8FE2-5353D9E23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2042" y="44719"/>
          <a:ext cx="1404696" cy="6954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E6BC26B-A6D7-4B89-962C-885CE22C0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6352" y="122372"/>
          <a:ext cx="1225174" cy="62832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35</xdr:row>
      <xdr:rowOff>1454</xdr:rowOff>
    </xdr:from>
    <xdr:to>
      <xdr:col>3</xdr:col>
      <xdr:colOff>1760942</xdr:colOff>
      <xdr:row>40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685191C-298C-497D-BE3E-1E77D76550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6840404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35</xdr:row>
      <xdr:rowOff>31050</xdr:rowOff>
    </xdr:from>
    <xdr:to>
      <xdr:col>4</xdr:col>
      <xdr:colOff>544484</xdr:colOff>
      <xdr:row>39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7FA9039-0A86-4114-9BDE-4D7D7AFC5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6870000"/>
          <a:ext cx="1205261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7B13587-935A-4AA2-A27D-4E86AABA73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2666D75-201B-4315-9650-5B6D4C237E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3048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1057275</xdr:colOff>
      <xdr:row>30</xdr:row>
      <xdr:rowOff>47625</xdr:rowOff>
    </xdr:from>
    <xdr:to>
      <xdr:col>3</xdr:col>
      <xdr:colOff>2571750</xdr:colOff>
      <xdr:row>38</xdr:row>
      <xdr:rowOff>57150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48A0677-00C9-4122-87CD-EB90F73DC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7725" y="5905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333375</xdr:colOff>
      <xdr:row>30</xdr:row>
      <xdr:rowOff>57150</xdr:rowOff>
    </xdr:from>
    <xdr:to>
      <xdr:col>7</xdr:col>
      <xdr:colOff>314325</xdr:colOff>
      <xdr:row>38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F4AADBB-9CB2-400A-A750-343DCEA6F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96225" y="5915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6A12EB8-BE97-4B1D-97A3-D616BC5D3C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578D203-0DB0-4815-88BC-6CFA888E65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2141582-7219-4B16-923B-299BF8D96E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0046" y="5605866"/>
          <a:ext cx="1073581" cy="1033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642778-4CD3-46E2-B0BC-36DB5CE1DD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68715" y="5560665"/>
          <a:ext cx="1116045" cy="1094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1960757</xdr:colOff>
      <xdr:row>0</xdr:row>
      <xdr:rowOff>119062</xdr:rowOff>
    </xdr:from>
    <xdr:to>
      <xdr:col>5</xdr:col>
      <xdr:colOff>-1</xdr:colOff>
      <xdr:row>5</xdr:row>
      <xdr:rowOff>11907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BE0C199-C874-4D1E-8380-704D616E18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76320" y="119062"/>
          <a:ext cx="2230242" cy="101203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362414</xdr:colOff>
      <xdr:row>0</xdr:row>
      <xdr:rowOff>190500</xdr:rowOff>
    </xdr:from>
    <xdr:to>
      <xdr:col>3</xdr:col>
      <xdr:colOff>2282621</xdr:colOff>
      <xdr:row>4</xdr:row>
      <xdr:rowOff>178594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85E4A46-7604-40D4-B32E-56EC060A31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7977" y="190500"/>
          <a:ext cx="1920207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239</xdr:row>
      <xdr:rowOff>67327</xdr:rowOff>
    </xdr:from>
    <xdr:to>
      <xdr:col>3</xdr:col>
      <xdr:colOff>1224931</xdr:colOff>
      <xdr:row>250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5BB3315-0B41-433E-95EF-65D0D8DE7F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883032" y="57074452"/>
          <a:ext cx="2343149" cy="23031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239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51B9919-8A23-40E6-A026-9B25B07C4B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578667" y="5718133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7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86106</xdr:colOff>
      <xdr:row>0</xdr:row>
      <xdr:rowOff>169482</xdr:rowOff>
    </xdr:from>
    <xdr:to>
      <xdr:col>6</xdr:col>
      <xdr:colOff>72396</xdr:colOff>
      <xdr:row>4</xdr:row>
      <xdr:rowOff>93282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BA1FF42-2DC4-4B98-BEF1-CA8ED1645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06999" y="169482"/>
          <a:ext cx="1735780" cy="77910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3479541</xdr:colOff>
      <xdr:row>0</xdr:row>
      <xdr:rowOff>129711</xdr:rowOff>
    </xdr:from>
    <xdr:to>
      <xdr:col>4</xdr:col>
      <xdr:colOff>200030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B61070E-C651-451A-9B6A-B153D14F1E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64286" y="129711"/>
          <a:ext cx="1356637" cy="76840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147</xdr:row>
      <xdr:rowOff>31142</xdr:rowOff>
    </xdr:from>
    <xdr:to>
      <xdr:col>3</xdr:col>
      <xdr:colOff>405238</xdr:colOff>
      <xdr:row>154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702195D-2EC0-4B35-B5C8-631B5989E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32151" y="38512142"/>
          <a:ext cx="146685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146</xdr:row>
      <xdr:rowOff>159570</xdr:rowOff>
    </xdr:from>
    <xdr:to>
      <xdr:col>6</xdr:col>
      <xdr:colOff>269056</xdr:colOff>
      <xdr:row>153</xdr:row>
      <xdr:rowOff>180760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4D9BE8C-DD69-4DB3-8857-692B643F52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473969" y="38450070"/>
          <a:ext cx="1472737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1019175</xdr:colOff>
      <xdr:row>1</xdr:row>
      <xdr:rowOff>9524</xdr:rowOff>
    </xdr:from>
    <xdr:to>
      <xdr:col>7</xdr:col>
      <xdr:colOff>390525</xdr:colOff>
      <xdr:row>4</xdr:row>
      <xdr:rowOff>190499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8E8B749-AAC1-4C9B-A30A-3BF7BFF52C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1475" y="200024"/>
          <a:ext cx="150495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923926</xdr:colOff>
      <xdr:row>0</xdr:row>
      <xdr:rowOff>171450</xdr:rowOff>
    </xdr:from>
    <xdr:to>
      <xdr:col>6</xdr:col>
      <xdr:colOff>161132</xdr:colOff>
      <xdr:row>4</xdr:row>
      <xdr:rowOff>142875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18B96DE-46AA-408F-8B3B-4860D737B0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1" y="171450"/>
          <a:ext cx="1789906" cy="733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45</xdr:row>
      <xdr:rowOff>22225</xdr:rowOff>
    </xdr:from>
    <xdr:to>
      <xdr:col>5</xdr:col>
      <xdr:colOff>606425</xdr:colOff>
      <xdr:row>50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582581C-0BA9-459A-B61B-C3285A673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6142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44</xdr:row>
      <xdr:rowOff>184150</xdr:rowOff>
    </xdr:from>
    <xdr:to>
      <xdr:col>8</xdr:col>
      <xdr:colOff>501650</xdr:colOff>
      <xdr:row>50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971EFC8-E1EB-48D7-A381-A4327A5BCC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25285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1878685</xdr:colOff>
      <xdr:row>0</xdr:row>
      <xdr:rowOff>119466</xdr:rowOff>
    </xdr:from>
    <xdr:to>
      <xdr:col>4</xdr:col>
      <xdr:colOff>322881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24392C5-23D5-4AC1-9CAF-E3DADC6D49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1085" y="119466"/>
          <a:ext cx="1444571" cy="6539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172258</xdr:colOff>
      <xdr:row>0</xdr:row>
      <xdr:rowOff>146588</xdr:rowOff>
    </xdr:from>
    <xdr:to>
      <xdr:col>5</xdr:col>
      <xdr:colOff>637691</xdr:colOff>
      <xdr:row>4</xdr:row>
      <xdr:rowOff>51338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D0536DBA-22A1-46AF-9056-70BDCF7EB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5033" y="146588"/>
          <a:ext cx="1332208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64</xdr:row>
      <xdr:rowOff>50371</xdr:rowOff>
    </xdr:from>
    <xdr:to>
      <xdr:col>3</xdr:col>
      <xdr:colOff>1672040</xdr:colOff>
      <xdr:row>68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437635E-C1B3-4F34-B28C-D5816E9B6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6190" y="11194621"/>
          <a:ext cx="1238250" cy="1098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63</xdr:row>
      <xdr:rowOff>181781</xdr:rowOff>
    </xdr:from>
    <xdr:to>
      <xdr:col>6</xdr:col>
      <xdr:colOff>356299</xdr:colOff>
      <xdr:row>68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7C26213-6E67-46B5-84AF-28DB45A33D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86768" y="11135531"/>
          <a:ext cx="1170606" cy="11620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67546CD-7EC4-4FE8-A330-EDE44910FE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524F509-BD3E-47F5-8F41-7D16D911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1152525</xdr:colOff>
      <xdr:row>34</xdr:row>
      <xdr:rowOff>133350</xdr:rowOff>
    </xdr:from>
    <xdr:to>
      <xdr:col>3</xdr:col>
      <xdr:colOff>2667000</xdr:colOff>
      <xdr:row>42</xdr:row>
      <xdr:rowOff>142875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6203768-D5A9-4E5C-907B-0B4CCFE6F4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52975" y="67532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447675</xdr:colOff>
      <xdr:row>34</xdr:row>
      <xdr:rowOff>114300</xdr:rowOff>
    </xdr:from>
    <xdr:to>
      <xdr:col>7</xdr:col>
      <xdr:colOff>428625</xdr:colOff>
      <xdr:row>42</xdr:row>
      <xdr:rowOff>104775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C2C14AB-DB6E-4523-86FC-8BC050B11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10525" y="67341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77C36D2-CD6F-4436-B022-08B628F5A6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40D26928-9D6B-4FC8-A145-CD13E6083B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39</xdr:row>
      <xdr:rowOff>1454</xdr:rowOff>
    </xdr:from>
    <xdr:to>
      <xdr:col>3</xdr:col>
      <xdr:colOff>1760942</xdr:colOff>
      <xdr:row>44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5C62B9A-6B4B-4782-BFDB-292D4B7521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6840404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39</xdr:row>
      <xdr:rowOff>31050</xdr:rowOff>
    </xdr:from>
    <xdr:to>
      <xdr:col>4</xdr:col>
      <xdr:colOff>544484</xdr:colOff>
      <xdr:row>43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0F24FAA-FF5E-45AF-9B46-2FBF931637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6870000"/>
          <a:ext cx="1201386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BDA246C-8CE3-4474-ACB7-B6233777EE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8BD0C26-9658-4B2C-BA3F-7DA1493FC0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ED46C03-3924-498F-85F8-4BC95724A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0046" y="5605866"/>
          <a:ext cx="1073581" cy="1033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7719840-897E-4F2A-B289-09E96A7BD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68715" y="5560665"/>
          <a:ext cx="1116045" cy="1094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2186976</xdr:colOff>
      <xdr:row>0</xdr:row>
      <xdr:rowOff>261938</xdr:rowOff>
    </xdr:from>
    <xdr:to>
      <xdr:col>4</xdr:col>
      <xdr:colOff>1381125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2AEDF88-867B-4165-BE3D-3AA4E843AE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2539" y="261938"/>
          <a:ext cx="1956399" cy="88776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552914</xdr:colOff>
      <xdr:row>0</xdr:row>
      <xdr:rowOff>214312</xdr:rowOff>
    </xdr:from>
    <xdr:to>
      <xdr:col>3</xdr:col>
      <xdr:colOff>2473121</xdr:colOff>
      <xdr:row>5</xdr:row>
      <xdr:rowOff>-1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447F1ED-7D6A-49D0-9A84-1E6414D289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68477" y="214312"/>
          <a:ext cx="1920207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243</xdr:row>
      <xdr:rowOff>67327</xdr:rowOff>
    </xdr:from>
    <xdr:to>
      <xdr:col>3</xdr:col>
      <xdr:colOff>1224931</xdr:colOff>
      <xdr:row>254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61A7EED-5B21-4DC7-9670-CFF2F6008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102107" y="56255302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243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757D9B2A-A722-4CA6-9CB5-12400297BA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312092" y="5636218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8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610953</xdr:colOff>
      <xdr:row>0</xdr:row>
      <xdr:rowOff>188920</xdr:rowOff>
    </xdr:from>
    <xdr:to>
      <xdr:col>6</xdr:col>
      <xdr:colOff>597243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ED4DD16-38D7-4C43-8D1E-67972839F8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12611" y="188920"/>
          <a:ext cx="1735780" cy="77910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3625331</xdr:colOff>
      <xdr:row>0</xdr:row>
      <xdr:rowOff>139431</xdr:rowOff>
    </xdr:from>
    <xdr:to>
      <xdr:col>4</xdr:col>
      <xdr:colOff>758113</xdr:colOff>
      <xdr:row>4</xdr:row>
      <xdr:rowOff>52528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F80BB6C2-0327-481B-8B9A-F297D692C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1862" y="139431"/>
          <a:ext cx="1545384" cy="76840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152</xdr:row>
      <xdr:rowOff>31142</xdr:rowOff>
    </xdr:from>
    <xdr:to>
      <xdr:col>3</xdr:col>
      <xdr:colOff>142814</xdr:colOff>
      <xdr:row>159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994472C-67AE-4329-B176-0D24BF450F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593976" y="39683717"/>
          <a:ext cx="1469362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151</xdr:row>
      <xdr:rowOff>159570</xdr:rowOff>
    </xdr:from>
    <xdr:to>
      <xdr:col>6</xdr:col>
      <xdr:colOff>269057</xdr:colOff>
      <xdr:row>158</xdr:row>
      <xdr:rowOff>180760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458D5CE-280C-4F68-94AA-81CBBA5BD0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9994" y="39621645"/>
          <a:ext cx="1472737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904874</xdr:colOff>
      <xdr:row>1</xdr:row>
      <xdr:rowOff>57151</xdr:rowOff>
    </xdr:from>
    <xdr:to>
      <xdr:col>7</xdr:col>
      <xdr:colOff>561975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3D28F27-ADA9-417F-B38B-BE64FC45B3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0074" y="247651"/>
          <a:ext cx="1790701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46</xdr:row>
      <xdr:rowOff>22225</xdr:rowOff>
    </xdr:from>
    <xdr:to>
      <xdr:col>5</xdr:col>
      <xdr:colOff>263525</xdr:colOff>
      <xdr:row>51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7056E69-64C8-49FC-897F-0EBB9781BB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195705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45</xdr:row>
      <xdr:rowOff>184150</xdr:rowOff>
    </xdr:from>
    <xdr:to>
      <xdr:col>8</xdr:col>
      <xdr:colOff>501650</xdr:colOff>
      <xdr:row>51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10E987F-4EC0-40AF-9DE7-90AEDF312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18713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1266825</xdr:colOff>
      <xdr:row>1</xdr:row>
      <xdr:rowOff>76200</xdr:rowOff>
    </xdr:from>
    <xdr:to>
      <xdr:col>5</xdr:col>
      <xdr:colOff>990992</xdr:colOff>
      <xdr:row>5</xdr:row>
      <xdr:rowOff>142876</xdr:rowOff>
    </xdr:to>
    <xdr:pic>
      <xdr:nvPicPr>
        <xdr:cNvPr id="6" name="Picture 9">
          <a:extLst>
            <a:ext uri="{FF2B5EF4-FFF2-40B4-BE49-F238E27FC236}">
              <a16:creationId xmlns:a16="http://schemas.microsoft.com/office/drawing/2014/main" id="{0A7EE7D7-2E07-4290-B519-29875BAD03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26670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17DDCFB-69ED-4FB7-BB0B-6CB4783137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7711" y="154485"/>
          <a:ext cx="1195929" cy="57389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163B8C0-904A-43A7-9448-553E5C7999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4740" y="111571"/>
          <a:ext cx="1333889" cy="66114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75</xdr:row>
      <xdr:rowOff>50371</xdr:rowOff>
    </xdr:from>
    <xdr:to>
      <xdr:col>3</xdr:col>
      <xdr:colOff>1672040</xdr:colOff>
      <xdr:row>79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6E85ED4-69FB-495F-8D44-1E1B2AC643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6190" y="996589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74</xdr:row>
      <xdr:rowOff>181781</xdr:rowOff>
    </xdr:from>
    <xdr:to>
      <xdr:col>6</xdr:col>
      <xdr:colOff>482365</xdr:colOff>
      <xdr:row>79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E958056-BCCE-429E-A28F-32A11AD449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86768" y="9916331"/>
          <a:ext cx="1170606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E801A5E-F1FC-4F7E-A95B-ECFCAA260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57D4DDB-1D45-49F9-BD98-788C83AEBC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39</xdr:row>
      <xdr:rowOff>1454</xdr:rowOff>
    </xdr:from>
    <xdr:to>
      <xdr:col>3</xdr:col>
      <xdr:colOff>1760942</xdr:colOff>
      <xdr:row>44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3890668-F7C5-461B-A8AB-26E775CBAB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75547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39</xdr:row>
      <xdr:rowOff>31050</xdr:rowOff>
    </xdr:from>
    <xdr:to>
      <xdr:col>4</xdr:col>
      <xdr:colOff>544484</xdr:colOff>
      <xdr:row>43</xdr:row>
      <xdr:rowOff>167629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8079490-34BA-4B35-AAED-0F20955344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7584375"/>
          <a:ext cx="1201386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08573D-7A6E-464F-BB50-05EA3E1733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A4073AB-4327-4F7D-B25A-77BDF874A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F0C7C615-FE1F-4955-88B2-143F2C1596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BCE4E87-EE0C-4942-9EC9-314C3D31F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2186976</xdr:colOff>
      <xdr:row>0</xdr:row>
      <xdr:rowOff>261938</xdr:rowOff>
    </xdr:from>
    <xdr:to>
      <xdr:col>4</xdr:col>
      <xdr:colOff>1381125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5B59114-616E-48A8-A2C5-40F36B38D3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4426" y="261938"/>
          <a:ext cx="1956399" cy="87348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552914</xdr:colOff>
      <xdr:row>0</xdr:row>
      <xdr:rowOff>214312</xdr:rowOff>
    </xdr:from>
    <xdr:to>
      <xdr:col>3</xdr:col>
      <xdr:colOff>2473121</xdr:colOff>
      <xdr:row>5</xdr:row>
      <xdr:rowOff>-1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71E8790-E2FA-4063-A5D0-99CF8DB6DA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0364" y="214312"/>
          <a:ext cx="1920207" cy="8905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246</xdr:row>
      <xdr:rowOff>67327</xdr:rowOff>
    </xdr:from>
    <xdr:to>
      <xdr:col>3</xdr:col>
      <xdr:colOff>1224931</xdr:colOff>
      <xdr:row>257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D528513-A2A5-489B-B834-C7DBD21C5F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959232" y="57350677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246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5548FF9-2CFD-47D6-9272-8350F62F29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69217" y="5745755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8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212232</xdr:colOff>
      <xdr:row>1</xdr:row>
      <xdr:rowOff>635</xdr:rowOff>
    </xdr:from>
    <xdr:to>
      <xdr:col>7</xdr:col>
      <xdr:colOff>10237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13AE0C3-A9BC-4CD2-BA1B-55EF81FD4B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48627" y="188920"/>
          <a:ext cx="1736232" cy="76554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479201</xdr:colOff>
      <xdr:row>0</xdr:row>
      <xdr:rowOff>106205</xdr:rowOff>
    </xdr:from>
    <xdr:to>
      <xdr:col>5</xdr:col>
      <xdr:colOff>381543</xdr:colOff>
      <xdr:row>4</xdr:row>
      <xdr:rowOff>19302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BF4408D-6E87-49E9-9F6F-A89824F898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76410" y="106205"/>
          <a:ext cx="1541528" cy="7548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157</xdr:row>
      <xdr:rowOff>31142</xdr:rowOff>
    </xdr:from>
    <xdr:to>
      <xdr:col>3</xdr:col>
      <xdr:colOff>356641</xdr:colOff>
      <xdr:row>164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C64F8D8-1419-42A5-96E6-B3D113B120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89226" y="40979117"/>
          <a:ext cx="1473638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156</xdr:row>
      <xdr:rowOff>159570</xdr:rowOff>
    </xdr:from>
    <xdr:to>
      <xdr:col>6</xdr:col>
      <xdr:colOff>269056</xdr:colOff>
      <xdr:row>163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02276EC-0310-40DA-B736-230DBCCCE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40494" y="40917045"/>
          <a:ext cx="1472738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904874</xdr:colOff>
      <xdr:row>1</xdr:row>
      <xdr:rowOff>57151</xdr:rowOff>
    </xdr:from>
    <xdr:to>
      <xdr:col>6</xdr:col>
      <xdr:colOff>723900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E6F78EE-AAF4-4059-8A32-68CDA89BA6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0074" y="247651"/>
          <a:ext cx="1952626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606425</xdr:colOff>
      <xdr:row>53</xdr:row>
      <xdr:rowOff>22225</xdr:rowOff>
    </xdr:from>
    <xdr:to>
      <xdr:col>4</xdr:col>
      <xdr:colOff>263525</xdr:colOff>
      <xdr:row>58</xdr:row>
      <xdr:rowOff>165100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47F60B8D-F835-4C75-A00E-08B3A4FF12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14755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882650</xdr:colOff>
      <xdr:row>52</xdr:row>
      <xdr:rowOff>184150</xdr:rowOff>
    </xdr:from>
    <xdr:to>
      <xdr:col>7</xdr:col>
      <xdr:colOff>501650</xdr:colOff>
      <xdr:row>58</xdr:row>
      <xdr:rowOff>117475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0B680BD-2461-4139-81A9-C8F89EF3CC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293225" y="120618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1295400</xdr:colOff>
      <xdr:row>1</xdr:row>
      <xdr:rowOff>95250</xdr:rowOff>
    </xdr:from>
    <xdr:to>
      <xdr:col>4</xdr:col>
      <xdr:colOff>1019567</xdr:colOff>
      <xdr:row>5</xdr:row>
      <xdr:rowOff>161926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4441A234-5216-4CF8-9CF4-4420987E7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28575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96B9C228-C634-4E62-AC5F-836E34973D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0232" y="154485"/>
          <a:ext cx="1195649" cy="578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D7E4235-89FD-426F-A98A-DFB269FA26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6981" y="111571"/>
          <a:ext cx="1335570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80</xdr:row>
      <xdr:rowOff>50371</xdr:rowOff>
    </xdr:from>
    <xdr:to>
      <xdr:col>3</xdr:col>
      <xdr:colOff>1672040</xdr:colOff>
      <xdr:row>84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7FED660-68C4-401C-881B-A6DF5087E8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253315" y="1209949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79</xdr:row>
      <xdr:rowOff>181781</xdr:rowOff>
    </xdr:from>
    <xdr:to>
      <xdr:col>6</xdr:col>
      <xdr:colOff>482365</xdr:colOff>
      <xdr:row>84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8F1CF06-F4C0-4890-B823-1FCD5AB493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29543" y="120499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AC976FD-D59A-4749-BE73-4BFB9D6944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5705DEA-5135-495B-9999-9820EDBA8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70216EA-0D17-402B-A289-108A4814E0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74785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544484</xdr:colOff>
      <xdr:row>50</xdr:row>
      <xdr:rowOff>167629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AECA6AE-5FB5-4BB3-B8EB-3ED6A787A7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7508175"/>
          <a:ext cx="1201386" cy="1193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1123950</xdr:colOff>
      <xdr:row>0</xdr:row>
      <xdr:rowOff>114300</xdr:rowOff>
    </xdr:from>
    <xdr:to>
      <xdr:col>6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1BD6E5B-0A73-4CE1-BE02-65B2A930BB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2314575</xdr:colOff>
      <xdr:row>0</xdr:row>
      <xdr:rowOff>114300</xdr:rowOff>
    </xdr:from>
    <xdr:to>
      <xdr:col>4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896BBF4-FB38-4991-B52D-29F1233D6C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1368425</xdr:colOff>
      <xdr:row>35</xdr:row>
      <xdr:rowOff>25400</xdr:rowOff>
    </xdr:from>
    <xdr:to>
      <xdr:col>2</xdr:col>
      <xdr:colOff>2618213</xdr:colOff>
      <xdr:row>41</xdr:row>
      <xdr:rowOff>168767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E11AC63-D345-4CF3-2A7F-77136D4D1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81550" y="6835775"/>
          <a:ext cx="1249788" cy="1286367"/>
        </a:xfrm>
        <a:prstGeom prst="rect">
          <a:avLst/>
        </a:prstGeom>
      </xdr:spPr>
    </xdr:pic>
    <xdr:clientData/>
  </xdr:twoCellAnchor>
  <xdr:twoCellAnchor editAs="oneCell">
    <xdr:from>
      <xdr:col>4</xdr:col>
      <xdr:colOff>755650</xdr:colOff>
      <xdr:row>35</xdr:row>
      <xdr:rowOff>31750</xdr:rowOff>
    </xdr:from>
    <xdr:to>
      <xdr:col>6</xdr:col>
      <xdr:colOff>402183</xdr:colOff>
      <xdr:row>41</xdr:row>
      <xdr:rowOff>53187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F9F6A503-D247-50A8-9FEE-32A97A9CF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121650" y="6842125"/>
          <a:ext cx="1170533" cy="1164437"/>
        </a:xfrm>
        <a:prstGeom prst="rect">
          <a:avLst/>
        </a:prstGeom>
      </xdr:spPr>
    </xdr:pic>
    <xdr:clientData/>
  </xdr:twoCellAnchor>
</xdr:wsDr>
</file>

<file path=xl/drawings/drawing29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7C0B984-A166-4534-9A2C-8BBE08FE7C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59C2CC1-A010-4D49-9F00-88BC7F38AE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2282226</xdr:colOff>
      <xdr:row>0</xdr:row>
      <xdr:rowOff>261938</xdr:rowOff>
    </xdr:from>
    <xdr:to>
      <xdr:col>5</xdr:col>
      <xdr:colOff>15875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0EAF5D6-CFB7-4D8C-BCA4-736A1E3B62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16726" y="261938"/>
          <a:ext cx="1924649" cy="103858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521164</xdr:colOff>
      <xdr:row>0</xdr:row>
      <xdr:rowOff>150812</xdr:rowOff>
    </xdr:from>
    <xdr:to>
      <xdr:col>3</xdr:col>
      <xdr:colOff>2441371</xdr:colOff>
      <xdr:row>4</xdr:row>
      <xdr:rowOff>285749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37D38BC3-58C3-4E09-9757-007DAE50DB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5664" y="150812"/>
          <a:ext cx="1920207" cy="10556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247</xdr:row>
      <xdr:rowOff>67327</xdr:rowOff>
    </xdr:from>
    <xdr:to>
      <xdr:col>3</xdr:col>
      <xdr:colOff>1224931</xdr:colOff>
      <xdr:row>258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2A64362-EF20-47D9-9115-0961EE9361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959232" y="57845977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247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8B64EA62-CE76-4F4A-9144-41E3031E36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69217" y="5795285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9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212232</xdr:colOff>
      <xdr:row>1</xdr:row>
      <xdr:rowOff>635</xdr:rowOff>
    </xdr:from>
    <xdr:to>
      <xdr:col>7</xdr:col>
      <xdr:colOff>10237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E91C487-3511-4B46-822C-8E3A2925E5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51507" y="191135"/>
          <a:ext cx="1741105" cy="76931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479201</xdr:colOff>
      <xdr:row>0</xdr:row>
      <xdr:rowOff>106205</xdr:rowOff>
    </xdr:from>
    <xdr:to>
      <xdr:col>5</xdr:col>
      <xdr:colOff>381543</xdr:colOff>
      <xdr:row>4</xdr:row>
      <xdr:rowOff>19302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F9E2777-39A7-4764-A301-E1361AEE84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80176" y="106205"/>
          <a:ext cx="1540642" cy="7608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157</xdr:row>
      <xdr:rowOff>31142</xdr:rowOff>
    </xdr:from>
    <xdr:to>
      <xdr:col>3</xdr:col>
      <xdr:colOff>356641</xdr:colOff>
      <xdr:row>164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32A0A7A-FAC4-4FA7-A7A5-5D158AC428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89226" y="42112592"/>
          <a:ext cx="146839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156</xdr:row>
      <xdr:rowOff>159570</xdr:rowOff>
    </xdr:from>
    <xdr:to>
      <xdr:col>6</xdr:col>
      <xdr:colOff>269056</xdr:colOff>
      <xdr:row>163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85A1A7A-C9C5-4CF4-81F4-6CFDC2AA90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21419" y="42050520"/>
          <a:ext cx="1472737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904874</xdr:colOff>
      <xdr:row>1</xdr:row>
      <xdr:rowOff>57151</xdr:rowOff>
    </xdr:from>
    <xdr:to>
      <xdr:col>6</xdr:col>
      <xdr:colOff>723900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05F4F50-8217-47EA-A6B4-066B65451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34374" y="247651"/>
          <a:ext cx="1952626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606425</xdr:colOff>
      <xdr:row>53</xdr:row>
      <xdr:rowOff>22225</xdr:rowOff>
    </xdr:from>
    <xdr:to>
      <xdr:col>4</xdr:col>
      <xdr:colOff>263525</xdr:colOff>
      <xdr:row>58</xdr:row>
      <xdr:rowOff>165100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B6A764EF-8D22-4542-95EC-375B6C25F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35700" y="139096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882650</xdr:colOff>
      <xdr:row>52</xdr:row>
      <xdr:rowOff>184150</xdr:rowOff>
    </xdr:from>
    <xdr:to>
      <xdr:col>7</xdr:col>
      <xdr:colOff>501650</xdr:colOff>
      <xdr:row>58</xdr:row>
      <xdr:rowOff>117475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D17F669-E2AC-450A-9D2F-B98C56BA18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407525" y="138239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1295400</xdr:colOff>
      <xdr:row>1</xdr:row>
      <xdr:rowOff>95250</xdr:rowOff>
    </xdr:from>
    <xdr:to>
      <xdr:col>4</xdr:col>
      <xdr:colOff>1019567</xdr:colOff>
      <xdr:row>5</xdr:row>
      <xdr:rowOff>161926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C8132B06-F042-44C9-A42B-4815B2E0D0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8575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61A464B-0088-4F2A-9231-2BD1339378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0232" y="154485"/>
          <a:ext cx="947999" cy="578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2370C44-01F4-4EE7-9AB6-17D3727174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59331" y="111571"/>
          <a:ext cx="1335570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690965</xdr:colOff>
      <xdr:row>77</xdr:row>
      <xdr:rowOff>59896</xdr:rowOff>
    </xdr:from>
    <xdr:to>
      <xdr:col>3</xdr:col>
      <xdr:colOff>1929215</xdr:colOff>
      <xdr:row>81</xdr:row>
      <xdr:rowOff>101224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A275BBF-ABE3-4A94-820C-58C13C3D95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0490" y="12566221"/>
          <a:ext cx="1238250" cy="1098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500143</xdr:colOff>
      <xdr:row>77</xdr:row>
      <xdr:rowOff>806</xdr:rowOff>
    </xdr:from>
    <xdr:to>
      <xdr:col>6</xdr:col>
      <xdr:colOff>158515</xdr:colOff>
      <xdr:row>81</xdr:row>
      <xdr:rowOff>108961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DF96E3D-6D62-46CF-9FC5-D22C4C270E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48518" y="12507131"/>
          <a:ext cx="1172847" cy="11654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2009775</xdr:colOff>
      <xdr:row>0</xdr:row>
      <xdr:rowOff>52790</xdr:rowOff>
    </xdr:from>
    <xdr:to>
      <xdr:col>4</xdr:col>
      <xdr:colOff>40360</xdr:colOff>
      <xdr:row>4</xdr:row>
      <xdr:rowOff>145296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C461078-83C4-482E-945A-129BC063F4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87953" y="52790"/>
          <a:ext cx="1719504" cy="8674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42136</xdr:colOff>
      <xdr:row>0</xdr:row>
      <xdr:rowOff>154660</xdr:rowOff>
    </xdr:from>
    <xdr:to>
      <xdr:col>5</xdr:col>
      <xdr:colOff>476250</xdr:colOff>
      <xdr:row>4</xdr:row>
      <xdr:rowOff>145297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9A27DCE-2BAB-4B23-A84B-E7D8F6695A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9233" y="154660"/>
          <a:ext cx="1297822" cy="76555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CEFA7AC-674D-4E73-A0A5-D136C23022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87358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496053</xdr:colOff>
      <xdr:row>50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45BA4B2-F0AB-44C5-8305-F0FA0831F5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8765475"/>
          <a:ext cx="1201386" cy="1193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1123950</xdr:colOff>
      <xdr:row>0</xdr:row>
      <xdr:rowOff>114300</xdr:rowOff>
    </xdr:from>
    <xdr:to>
      <xdr:col>6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92F44CA-339B-4E7C-9BC8-E5ED22250D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2314575</xdr:colOff>
      <xdr:row>0</xdr:row>
      <xdr:rowOff>114300</xdr:rowOff>
    </xdr:from>
    <xdr:to>
      <xdr:col>4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8CFE94F-927D-44C0-ADF5-819A4B8689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245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1638300</xdr:colOff>
      <xdr:row>35</xdr:row>
      <xdr:rowOff>9525</xdr:rowOff>
    </xdr:from>
    <xdr:to>
      <xdr:col>3</xdr:col>
      <xdr:colOff>205213</xdr:colOff>
      <xdr:row>41</xdr:row>
      <xdr:rowOff>152892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73A70F9-EAA6-43DB-B109-18AF3535F3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51425" y="6819900"/>
          <a:ext cx="1249788" cy="1286367"/>
        </a:xfrm>
        <a:prstGeom prst="rect">
          <a:avLst/>
        </a:prstGeom>
      </xdr:spPr>
    </xdr:pic>
    <xdr:clientData/>
  </xdr:twoCellAnchor>
  <xdr:twoCellAnchor editAs="oneCell">
    <xdr:from>
      <xdr:col>4</xdr:col>
      <xdr:colOff>454025</xdr:colOff>
      <xdr:row>35</xdr:row>
      <xdr:rowOff>0</xdr:rowOff>
    </xdr:from>
    <xdr:to>
      <xdr:col>6</xdr:col>
      <xdr:colOff>100558</xdr:colOff>
      <xdr:row>41</xdr:row>
      <xdr:rowOff>21437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0046A36-DBC2-40A4-AF1D-78F380071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20025" y="6810375"/>
          <a:ext cx="1170533" cy="1164437"/>
        </a:xfrm>
        <a:prstGeom prst="rect">
          <a:avLst/>
        </a:prstGeom>
      </xdr:spPr>
    </xdr:pic>
    <xdr:clientData/>
  </xdr:twoCellAnchor>
</xdr:wsDr>
</file>

<file path=xl/drawings/drawing29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D70893DD-7E90-4CAC-B4A6-70282B258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76F5EA7-DE64-4EA8-AA62-A7222749F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2234601</xdr:colOff>
      <xdr:row>0</xdr:row>
      <xdr:rowOff>297657</xdr:rowOff>
    </xdr:from>
    <xdr:to>
      <xdr:col>5</xdr:col>
      <xdr:colOff>99880</xdr:colOff>
      <xdr:row>5</xdr:row>
      <xdr:rowOff>11906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41E7C86D-D71B-45EB-A457-0CA897DB6F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95257" y="297657"/>
          <a:ext cx="2056279" cy="9763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488156</xdr:colOff>
      <xdr:row>0</xdr:row>
      <xdr:rowOff>174625</xdr:rowOff>
    </xdr:from>
    <xdr:to>
      <xdr:col>3</xdr:col>
      <xdr:colOff>2608059</xdr:colOff>
      <xdr:row>4</xdr:row>
      <xdr:rowOff>309562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860C183-D80B-4D93-A1A1-81C51A8B7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48812" y="174625"/>
          <a:ext cx="2119903" cy="105171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239</xdr:row>
      <xdr:rowOff>67327</xdr:rowOff>
    </xdr:from>
    <xdr:to>
      <xdr:col>3</xdr:col>
      <xdr:colOff>1082056</xdr:colOff>
      <xdr:row>250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FCC3B57-698D-4EDD-A396-9A3E383A72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216282" y="58846102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2393267</xdr:colOff>
      <xdr:row>239</xdr:row>
      <xdr:rowOff>190081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3658F371-7480-42B2-AE02-E7C03AE15F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870642" y="5751470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0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148019</xdr:colOff>
      <xdr:row>1</xdr:row>
      <xdr:rowOff>635</xdr:rowOff>
    </xdr:from>
    <xdr:to>
      <xdr:col>6</xdr:col>
      <xdr:colOff>1005547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2F081B5-111C-4BE7-9365-D2713C305C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34227" y="193275"/>
          <a:ext cx="1745814" cy="775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447094</xdr:colOff>
      <xdr:row>0</xdr:row>
      <xdr:rowOff>127609</xdr:rowOff>
    </xdr:from>
    <xdr:to>
      <xdr:col>5</xdr:col>
      <xdr:colOff>349436</xdr:colOff>
      <xdr:row>4</xdr:row>
      <xdr:rowOff>40706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C5E97B1-AC1A-45DD-A9A0-FE638AC8D4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5858" y="127609"/>
          <a:ext cx="1539786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2049694</xdr:colOff>
      <xdr:row>152</xdr:row>
      <xdr:rowOff>31142</xdr:rowOff>
    </xdr:from>
    <xdr:to>
      <xdr:col>3</xdr:col>
      <xdr:colOff>448518</xdr:colOff>
      <xdr:row>159</xdr:row>
      <xdr:rowOff>52333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197693F-8D14-4A98-90C7-CBE1230FDE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426913" y="42893642"/>
          <a:ext cx="1470369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3105</xdr:colOff>
      <xdr:row>152</xdr:row>
      <xdr:rowOff>31143</xdr:rowOff>
    </xdr:from>
    <xdr:to>
      <xdr:col>6</xdr:col>
      <xdr:colOff>590124</xdr:colOff>
      <xdr:row>159</xdr:row>
      <xdr:rowOff>52334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D49459F-A2D7-4ED4-9E95-33BD00861C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9313" y="42893643"/>
          <a:ext cx="1475305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879474</xdr:colOff>
      <xdr:row>0</xdr:row>
      <xdr:rowOff>171451</xdr:rowOff>
    </xdr:from>
    <xdr:to>
      <xdr:col>6</xdr:col>
      <xdr:colOff>499250</xdr:colOff>
      <xdr:row>5</xdr:row>
      <xdr:rowOff>127000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C80DABAA-F9FB-4317-807D-10AA38B8C9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2974" y="171451"/>
          <a:ext cx="1985151" cy="90804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825500</xdr:colOff>
      <xdr:row>52</xdr:row>
      <xdr:rowOff>222250</xdr:rowOff>
    </xdr:from>
    <xdr:to>
      <xdr:col>4</xdr:col>
      <xdr:colOff>482600</xdr:colOff>
      <xdr:row>58</xdr:row>
      <xdr:rowOff>117475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EFB22D9F-C737-446D-BE77-739D5F4E8D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11950" y="130333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301625</xdr:colOff>
      <xdr:row>52</xdr:row>
      <xdr:rowOff>155575</xdr:rowOff>
    </xdr:from>
    <xdr:to>
      <xdr:col>6</xdr:col>
      <xdr:colOff>444500</xdr:colOff>
      <xdr:row>58</xdr:row>
      <xdr:rowOff>88900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136CF60-BC44-4E8A-8706-4752EF53F5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3675" y="1296670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1111250</xdr:colOff>
      <xdr:row>0</xdr:row>
      <xdr:rowOff>142875</xdr:rowOff>
    </xdr:from>
    <xdr:to>
      <xdr:col>5</xdr:col>
      <xdr:colOff>140092</xdr:colOff>
      <xdr:row>5</xdr:row>
      <xdr:rowOff>168276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0A208A24-5042-41E3-8F0F-11047D9E68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42875"/>
          <a:ext cx="191809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1771930</xdr:colOff>
      <xdr:row>1</xdr:row>
      <xdr:rowOff>56434</xdr:rowOff>
    </xdr:from>
    <xdr:to>
      <xdr:col>4</xdr:col>
      <xdr:colOff>609320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C6CEDA7A-26E8-4565-BB25-D200A3359C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8934" y="245533"/>
          <a:ext cx="1064559" cy="49685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480420</xdr:colOff>
      <xdr:row>1</xdr:row>
      <xdr:rowOff>55541</xdr:rowOff>
    </xdr:from>
    <xdr:to>
      <xdr:col>6</xdr:col>
      <xdr:colOff>112059</xdr:colOff>
      <xdr:row>3</xdr:row>
      <xdr:rowOff>168087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B599541-287F-4BC7-B9A2-2AEA5F0B5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4593" y="244640"/>
          <a:ext cx="1144433" cy="4907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76</xdr:row>
      <xdr:rowOff>97996</xdr:rowOff>
    </xdr:from>
    <xdr:to>
      <xdr:col>3</xdr:col>
      <xdr:colOff>2072090</xdr:colOff>
      <xdr:row>80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0BD074A-B035-4DA7-8B93-8586F789E7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25662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76</xdr:row>
      <xdr:rowOff>806</xdr:rowOff>
    </xdr:from>
    <xdr:to>
      <xdr:col>6</xdr:col>
      <xdr:colOff>15640</xdr:colOff>
      <xdr:row>80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8F77FF2-94FB-4AE3-9F19-3E6994D0FD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18975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2260008</xdr:colOff>
      <xdr:row>1</xdr:row>
      <xdr:rowOff>20502</xdr:rowOff>
    </xdr:from>
    <xdr:to>
      <xdr:col>4</xdr:col>
      <xdr:colOff>24217</xdr:colOff>
      <xdr:row>4</xdr:row>
      <xdr:rowOff>172361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5C889C16-386A-42C3-9EB3-2270B8613C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8186" y="214231"/>
          <a:ext cx="1453128" cy="7330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3535551</xdr:colOff>
      <xdr:row>1</xdr:row>
      <xdr:rowOff>49724</xdr:rowOff>
    </xdr:from>
    <xdr:to>
      <xdr:col>5</xdr:col>
      <xdr:colOff>289908</xdr:colOff>
      <xdr:row>4</xdr:row>
      <xdr:rowOff>153369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2ED5EA3-7929-43E5-8111-6496A7BAE9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3729" y="243453"/>
          <a:ext cx="1306984" cy="68483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B2DD0D0-B4BC-4E3D-8B7E-49394D4664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89892" y="8869229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496053</xdr:colOff>
      <xdr:row>50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A4C72F4-A712-44F7-BBED-6F06027E39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373" y="8898825"/>
          <a:ext cx="1200580" cy="1193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57151</xdr:rowOff>
    </xdr:from>
    <xdr:to>
      <xdr:col>6</xdr:col>
      <xdr:colOff>28575</xdr:colOff>
      <xdr:row>4</xdr:row>
      <xdr:rowOff>123825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BF59649-7701-44C5-8A0B-6610B5979E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57151"/>
          <a:ext cx="1866900" cy="8286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2324100</xdr:colOff>
      <xdr:row>0</xdr:row>
      <xdr:rowOff>57149</xdr:rowOff>
    </xdr:from>
    <xdr:to>
      <xdr:col>3</xdr:col>
      <xdr:colOff>1200150</xdr:colOff>
      <xdr:row>4</xdr:row>
      <xdr:rowOff>123824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990EE1A-24BD-45E3-B5C4-8A6D373BC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57149"/>
          <a:ext cx="1562100" cy="8286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1120775</xdr:colOff>
      <xdr:row>35</xdr:row>
      <xdr:rowOff>47625</xdr:rowOff>
    </xdr:from>
    <xdr:to>
      <xdr:col>5</xdr:col>
      <xdr:colOff>259308</xdr:colOff>
      <xdr:row>41</xdr:row>
      <xdr:rowOff>69062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2E4394B-6A3B-4BCB-A15A-1EADC80EF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6775" y="6858000"/>
          <a:ext cx="1170533" cy="1164437"/>
        </a:xfrm>
        <a:prstGeom prst="rect">
          <a:avLst/>
        </a:prstGeom>
      </xdr:spPr>
    </xdr:pic>
    <xdr:clientData/>
  </xdr:twoCellAnchor>
  <xdr:twoCellAnchor editAs="oneCell">
    <xdr:from>
      <xdr:col>2</xdr:col>
      <xdr:colOff>1939925</xdr:colOff>
      <xdr:row>35</xdr:row>
      <xdr:rowOff>22225</xdr:rowOff>
    </xdr:from>
    <xdr:to>
      <xdr:col>3</xdr:col>
      <xdr:colOff>501650</xdr:colOff>
      <xdr:row>41</xdr:row>
      <xdr:rowOff>167037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80D42275-AC7E-4B7B-8E6B-CF2784A3B1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53050" y="6832600"/>
          <a:ext cx="1244600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1DD184F-C4B3-4F01-89C6-530C7AD5D7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C4CE586B-B176-4F7B-9D69-67DE0DA5D1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847564</xdr:colOff>
      <xdr:row>29</xdr:row>
      <xdr:rowOff>80720</xdr:rowOff>
    </xdr:from>
    <xdr:to>
      <xdr:col>2</xdr:col>
      <xdr:colOff>2092164</xdr:colOff>
      <xdr:row>34</xdr:row>
      <xdr:rowOff>109295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91729FB-ECE1-4BDE-A33F-4775A58351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3242" y="5739216"/>
          <a:ext cx="1244600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29</xdr:row>
      <xdr:rowOff>169512</xdr:rowOff>
    </xdr:from>
    <xdr:to>
      <xdr:col>4</xdr:col>
      <xdr:colOff>394051</xdr:colOff>
      <xdr:row>34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95C6253-9D44-4404-9ECD-B55E30568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361" y="5828008"/>
          <a:ext cx="1265830" cy="1259238"/>
        </a:xfrm>
        <a:prstGeom prst="rect">
          <a:avLst/>
        </a:prstGeom>
      </xdr:spPr>
    </xdr:pic>
    <xdr:clientData/>
  </xdr:twoCellAnchor>
</xdr:wsDr>
</file>

<file path=xl/drawings/drawing30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1984570</xdr:colOff>
      <xdr:row>1</xdr:row>
      <xdr:rowOff>11906</xdr:rowOff>
    </xdr:from>
    <xdr:to>
      <xdr:col>4</xdr:col>
      <xdr:colOff>1278599</xdr:colOff>
      <xdr:row>5</xdr:row>
      <xdr:rowOff>35718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A910A91-71D4-4F47-90EF-0B5B1D9342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50039" y="321469"/>
          <a:ext cx="2056279" cy="9763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190499</xdr:colOff>
      <xdr:row>0</xdr:row>
      <xdr:rowOff>222250</xdr:rowOff>
    </xdr:from>
    <xdr:to>
      <xdr:col>3</xdr:col>
      <xdr:colOff>2310402</xdr:colOff>
      <xdr:row>5</xdr:row>
      <xdr:rowOff>11905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C28CB9E-C136-4802-96C3-0399E345F2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55968" y="222250"/>
          <a:ext cx="2119903" cy="105171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455788</xdr:colOff>
      <xdr:row>240</xdr:row>
      <xdr:rowOff>31609</xdr:rowOff>
    </xdr:from>
    <xdr:to>
      <xdr:col>3</xdr:col>
      <xdr:colOff>2350326</xdr:colOff>
      <xdr:row>249</xdr:row>
      <xdr:rowOff>95249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03F8B52-2722-4E5C-8D6D-AB99E00A9B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921257" y="57955515"/>
          <a:ext cx="1894538" cy="18852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381110</xdr:colOff>
      <xdr:row>240</xdr:row>
      <xdr:rowOff>71020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2DC3B240-32C9-4805-B5C6-90EBBD57E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608829" y="57994926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0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148019</xdr:colOff>
      <xdr:row>1</xdr:row>
      <xdr:rowOff>635</xdr:rowOff>
    </xdr:from>
    <xdr:to>
      <xdr:col>6</xdr:col>
      <xdr:colOff>1005547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32154A-332E-41EE-AD8C-9826B388D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34869" y="191135"/>
          <a:ext cx="1743353" cy="76931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447094</xdr:colOff>
      <xdr:row>0</xdr:row>
      <xdr:rowOff>127609</xdr:rowOff>
    </xdr:from>
    <xdr:to>
      <xdr:col>5</xdr:col>
      <xdr:colOff>349436</xdr:colOff>
      <xdr:row>4</xdr:row>
      <xdr:rowOff>40706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2A814C0-4412-4AC5-8809-22E34C6722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5644" y="127609"/>
          <a:ext cx="1540642" cy="7608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2049694</xdr:colOff>
      <xdr:row>152</xdr:row>
      <xdr:rowOff>31142</xdr:rowOff>
    </xdr:from>
    <xdr:to>
      <xdr:col>3</xdr:col>
      <xdr:colOff>511418</xdr:colOff>
      <xdr:row>159</xdr:row>
      <xdr:rowOff>52333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DC70066-C0D2-442C-A948-5E0DE77C0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421669" y="41217242"/>
          <a:ext cx="1475399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3105</xdr:colOff>
      <xdr:row>152</xdr:row>
      <xdr:rowOff>31143</xdr:rowOff>
    </xdr:from>
    <xdr:to>
      <xdr:col>6</xdr:col>
      <xdr:colOff>590124</xdr:colOff>
      <xdr:row>159</xdr:row>
      <xdr:rowOff>52334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B61BC9F-C564-4865-B76C-B9E49026F3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9955" y="41217243"/>
          <a:ext cx="1472844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1022349</xdr:colOff>
      <xdr:row>1</xdr:row>
      <xdr:rowOff>123827</xdr:rowOff>
    </xdr:from>
    <xdr:to>
      <xdr:col>6</xdr:col>
      <xdr:colOff>300923</xdr:colOff>
      <xdr:row>5</xdr:row>
      <xdr:rowOff>114301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6B7D038-CC0C-4190-9ABA-934D72C65C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2274" y="314327"/>
          <a:ext cx="1650299" cy="7524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825500</xdr:colOff>
      <xdr:row>46</xdr:row>
      <xdr:rowOff>222250</xdr:rowOff>
    </xdr:from>
    <xdr:to>
      <xdr:col>4</xdr:col>
      <xdr:colOff>482600</xdr:colOff>
      <xdr:row>52</xdr:row>
      <xdr:rowOff>117475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F8DC3FF9-D8C4-4097-ABFE-2ED91C471A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11950" y="131572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301625</xdr:colOff>
      <xdr:row>46</xdr:row>
      <xdr:rowOff>155575</xdr:rowOff>
    </xdr:from>
    <xdr:to>
      <xdr:col>6</xdr:col>
      <xdr:colOff>444500</xdr:colOff>
      <xdr:row>52</xdr:row>
      <xdr:rowOff>88900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D6F8728-2974-47AF-BBEC-BBC04AEE95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3675" y="130905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1158875</xdr:colOff>
      <xdr:row>0</xdr:row>
      <xdr:rowOff>142875</xdr:rowOff>
    </xdr:from>
    <xdr:to>
      <xdr:col>5</xdr:col>
      <xdr:colOff>187717</xdr:colOff>
      <xdr:row>5</xdr:row>
      <xdr:rowOff>168276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34D9F40D-E323-4DB2-9DDC-7AF0B15BD0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8575" y="142875"/>
          <a:ext cx="192444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1771930</xdr:colOff>
      <xdr:row>1</xdr:row>
      <xdr:rowOff>56434</xdr:rowOff>
    </xdr:from>
    <xdr:to>
      <xdr:col>4</xdr:col>
      <xdr:colOff>609320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12516A9-079C-477A-90ED-5C06FE0C26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1455" y="246934"/>
          <a:ext cx="1066240" cy="49965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480420</xdr:colOff>
      <xdr:row>1</xdr:row>
      <xdr:rowOff>55541</xdr:rowOff>
    </xdr:from>
    <xdr:to>
      <xdr:col>6</xdr:col>
      <xdr:colOff>112059</xdr:colOff>
      <xdr:row>3</xdr:row>
      <xdr:rowOff>168087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47E78C9-24A7-46E0-AF37-25D7E412C4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8795" y="246041"/>
          <a:ext cx="1146114" cy="4935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76</xdr:row>
      <xdr:rowOff>97996</xdr:rowOff>
    </xdr:from>
    <xdr:to>
      <xdr:col>3</xdr:col>
      <xdr:colOff>2072090</xdr:colOff>
      <xdr:row>80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8F7E2F6-4603-4A13-AF13-E39BA1B330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25662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76</xdr:row>
      <xdr:rowOff>806</xdr:rowOff>
    </xdr:from>
    <xdr:to>
      <xdr:col>6</xdr:col>
      <xdr:colOff>15640</xdr:colOff>
      <xdr:row>80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4E49D69-4B8A-4AC6-9FA0-43C756F40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24690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2260008</xdr:colOff>
      <xdr:row>1</xdr:row>
      <xdr:rowOff>20502</xdr:rowOff>
    </xdr:from>
    <xdr:to>
      <xdr:col>4</xdr:col>
      <xdr:colOff>24217</xdr:colOff>
      <xdr:row>4</xdr:row>
      <xdr:rowOff>172361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C91E132-A717-436F-8783-8EEFA8956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41483" y="211002"/>
          <a:ext cx="1450384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3535551</xdr:colOff>
      <xdr:row>1</xdr:row>
      <xdr:rowOff>49724</xdr:rowOff>
    </xdr:from>
    <xdr:to>
      <xdr:col>5</xdr:col>
      <xdr:colOff>289908</xdr:colOff>
      <xdr:row>4</xdr:row>
      <xdr:rowOff>153369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81C97CE-EA09-47D1-A8B2-264B9FD9F2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7026" y="240224"/>
          <a:ext cx="1307307" cy="6751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50</xdr:row>
      <xdr:rowOff>1454</xdr:rowOff>
    </xdr:from>
    <xdr:to>
      <xdr:col>3</xdr:col>
      <xdr:colOff>1760942</xdr:colOff>
      <xdr:row>55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265672D-5AC7-44F3-A4F7-9341970FAE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94642" y="8869229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50</xdr:row>
      <xdr:rowOff>31050</xdr:rowOff>
    </xdr:from>
    <xdr:to>
      <xdr:col>4</xdr:col>
      <xdr:colOff>496053</xdr:colOff>
      <xdr:row>54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824D9DA-96EC-4CFC-A767-91CF3B76CC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63123" y="8898825"/>
          <a:ext cx="1200580" cy="1193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57151</xdr:rowOff>
    </xdr:from>
    <xdr:to>
      <xdr:col>6</xdr:col>
      <xdr:colOff>28575</xdr:colOff>
      <xdr:row>4</xdr:row>
      <xdr:rowOff>123825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EF31500-8E87-4AC8-A8B4-678A3EB665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57151"/>
          <a:ext cx="1866900" cy="8286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2324100</xdr:colOff>
      <xdr:row>0</xdr:row>
      <xdr:rowOff>57149</xdr:rowOff>
    </xdr:from>
    <xdr:to>
      <xdr:col>3</xdr:col>
      <xdr:colOff>1200150</xdr:colOff>
      <xdr:row>4</xdr:row>
      <xdr:rowOff>123824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F263148-E13A-45A5-ADA4-652674716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57149"/>
          <a:ext cx="1562100" cy="8286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1120775</xdr:colOff>
      <xdr:row>31</xdr:row>
      <xdr:rowOff>47625</xdr:rowOff>
    </xdr:from>
    <xdr:to>
      <xdr:col>5</xdr:col>
      <xdr:colOff>259308</xdr:colOff>
      <xdr:row>37</xdr:row>
      <xdr:rowOff>69062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EE4E9FB-4947-419E-8320-96C1BEBDE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6775" y="6858000"/>
          <a:ext cx="1176883" cy="1164437"/>
        </a:xfrm>
        <a:prstGeom prst="rect">
          <a:avLst/>
        </a:prstGeom>
      </xdr:spPr>
    </xdr:pic>
    <xdr:clientData/>
  </xdr:twoCellAnchor>
  <xdr:twoCellAnchor editAs="oneCell">
    <xdr:from>
      <xdr:col>2</xdr:col>
      <xdr:colOff>1939925</xdr:colOff>
      <xdr:row>31</xdr:row>
      <xdr:rowOff>22225</xdr:rowOff>
    </xdr:from>
    <xdr:to>
      <xdr:col>3</xdr:col>
      <xdr:colOff>501650</xdr:colOff>
      <xdr:row>37</xdr:row>
      <xdr:rowOff>167037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0D195F0-9D71-4DFD-AE94-2E45DA502E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49875" y="6832600"/>
          <a:ext cx="1247775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2042225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8971436A-5CD4-42A9-A0DB-3C966AAE6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7903" y="212779"/>
          <a:ext cx="1544987" cy="6954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A7B61D97-996A-405E-B710-69572F804B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847564</xdr:colOff>
      <xdr:row>29</xdr:row>
      <xdr:rowOff>80720</xdr:rowOff>
    </xdr:from>
    <xdr:to>
      <xdr:col>2</xdr:col>
      <xdr:colOff>2092164</xdr:colOff>
      <xdr:row>34</xdr:row>
      <xdr:rowOff>109295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4131CC1-BFC6-483D-AB16-E5FFA2F9E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789" y="5662370"/>
          <a:ext cx="12446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29</xdr:row>
      <xdr:rowOff>169512</xdr:rowOff>
    </xdr:from>
    <xdr:to>
      <xdr:col>4</xdr:col>
      <xdr:colOff>394051</xdr:colOff>
      <xdr:row>34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3823513-DF51-447C-B566-C701DE494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522" y="5751162"/>
          <a:ext cx="1267929" cy="1247776"/>
        </a:xfrm>
        <a:prstGeom prst="rect">
          <a:avLst/>
        </a:prstGeom>
      </xdr:spPr>
    </xdr:pic>
    <xdr:clientData/>
  </xdr:twoCellAnchor>
</xdr:wsDr>
</file>

<file path=xl/drawings/drawing31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841570</xdr:colOff>
      <xdr:row>1</xdr:row>
      <xdr:rowOff>11906</xdr:rowOff>
    </xdr:from>
    <xdr:to>
      <xdr:col>4</xdr:col>
      <xdr:colOff>135599</xdr:colOff>
      <xdr:row>5</xdr:row>
      <xdr:rowOff>35718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12DC4809-6AFC-4AA1-9B83-71088E609B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71645" y="316706"/>
          <a:ext cx="2056279" cy="9667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2714625</xdr:colOff>
      <xdr:row>0</xdr:row>
      <xdr:rowOff>174625</xdr:rowOff>
    </xdr:from>
    <xdr:to>
      <xdr:col>3</xdr:col>
      <xdr:colOff>1084059</xdr:colOff>
      <xdr:row>4</xdr:row>
      <xdr:rowOff>309562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29D5263-EC25-488E-97AA-B431186EB9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91850" y="174625"/>
          <a:ext cx="2122284" cy="10398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254</xdr:row>
      <xdr:rowOff>93728</xdr:rowOff>
    </xdr:from>
    <xdr:to>
      <xdr:col>3</xdr:col>
      <xdr:colOff>1542771</xdr:colOff>
      <xdr:row>263</xdr:row>
      <xdr:rowOff>157367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8373BDD-92BD-427F-AEAA-84394BDFFC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1658017" y="62751663"/>
          <a:ext cx="1894538" cy="1927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254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E263ABE7-66D3-49DC-8E9D-22C0DDC338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4647904" y="6270824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1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163</xdr:row>
      <xdr:rowOff>138165</xdr:rowOff>
    </xdr:from>
    <xdr:to>
      <xdr:col>4</xdr:col>
      <xdr:colOff>756606</xdr:colOff>
      <xdr:row>170</xdr:row>
      <xdr:rowOff>159355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8544EE0-C4F5-4302-A4A2-D63B44D1F6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3739" y="49015328"/>
          <a:ext cx="1468092" cy="149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163</xdr:row>
      <xdr:rowOff>127463</xdr:rowOff>
    </xdr:from>
    <xdr:to>
      <xdr:col>7</xdr:col>
      <xdr:colOff>1039619</xdr:colOff>
      <xdr:row>170</xdr:row>
      <xdr:rowOff>148653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8245453-FB21-49B3-AC89-38A694E1B8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25773" y="49004626"/>
          <a:ext cx="1475306" cy="149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723900</xdr:colOff>
      <xdr:row>0</xdr:row>
      <xdr:rowOff>180976</xdr:rowOff>
    </xdr:from>
    <xdr:to>
      <xdr:col>7</xdr:col>
      <xdr:colOff>47625</xdr:colOff>
      <xdr:row>4</xdr:row>
      <xdr:rowOff>36110</xdr:rowOff>
    </xdr:to>
    <xdr:pic>
      <xdr:nvPicPr>
        <xdr:cNvPr id="6" name="Picture 9">
          <a:extLst>
            <a:ext uri="{FF2B5EF4-FFF2-40B4-BE49-F238E27FC236}">
              <a16:creationId xmlns:a16="http://schemas.microsoft.com/office/drawing/2014/main" id="{0AADC454-A68C-40AE-8E41-255CAFDE55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1295401"/>
          <a:ext cx="1847850" cy="921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561975</xdr:colOff>
      <xdr:row>1</xdr:row>
      <xdr:rowOff>0</xdr:rowOff>
    </xdr:from>
    <xdr:to>
      <xdr:col>8</xdr:col>
      <xdr:colOff>314324</xdr:colOff>
      <xdr:row>4</xdr:row>
      <xdr:rowOff>47625</xdr:rowOff>
    </xdr:to>
    <xdr:pic>
      <xdr:nvPicPr>
        <xdr:cNvPr id="7" name="Picture 10">
          <a:extLst>
            <a:ext uri="{FF2B5EF4-FFF2-40B4-BE49-F238E27FC236}">
              <a16:creationId xmlns:a16="http://schemas.microsoft.com/office/drawing/2014/main" id="{4C72B700-C782-4BCC-9400-955FFCA0F4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4400" y="1381125"/>
          <a:ext cx="1695449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1041399</xdr:colOff>
      <xdr:row>1</xdr:row>
      <xdr:rowOff>142877</xdr:rowOff>
    </xdr:from>
    <xdr:to>
      <xdr:col>6</xdr:col>
      <xdr:colOff>653348</xdr:colOff>
      <xdr:row>5</xdr:row>
      <xdr:rowOff>133351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76AB10F-4D55-4950-A13A-860BE36D9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7924" y="333377"/>
          <a:ext cx="1650299" cy="7524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47</xdr:row>
      <xdr:rowOff>222250</xdr:rowOff>
    </xdr:from>
    <xdr:to>
      <xdr:col>3</xdr:col>
      <xdr:colOff>482600</xdr:colOff>
      <xdr:row>53</xdr:row>
      <xdr:rowOff>117475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9B0822D-7303-471F-A5D8-B0B2D1D0D0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45200" y="114427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47</xdr:row>
      <xdr:rowOff>155575</xdr:rowOff>
    </xdr:from>
    <xdr:to>
      <xdr:col>5</xdr:col>
      <xdr:colOff>444500</xdr:colOff>
      <xdr:row>53</xdr:row>
      <xdr:rowOff>88900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F9CB229-F9DC-4BFC-8A31-C24D099A41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16925" y="113760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463550</xdr:colOff>
      <xdr:row>0</xdr:row>
      <xdr:rowOff>123825</xdr:rowOff>
    </xdr:from>
    <xdr:to>
      <xdr:col>5</xdr:col>
      <xdr:colOff>16267</xdr:colOff>
      <xdr:row>5</xdr:row>
      <xdr:rowOff>149226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E063653A-DBF0-406F-90AC-E9A197BB0C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4700" y="123825"/>
          <a:ext cx="192444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1771930</xdr:colOff>
      <xdr:row>1</xdr:row>
      <xdr:rowOff>56434</xdr:rowOff>
    </xdr:from>
    <xdr:to>
      <xdr:col>4</xdr:col>
      <xdr:colOff>609320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4C408005-9545-4CFF-8D22-12DDF2BF43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1455" y="246934"/>
          <a:ext cx="1066240" cy="49965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480420</xdr:colOff>
      <xdr:row>1</xdr:row>
      <xdr:rowOff>55541</xdr:rowOff>
    </xdr:from>
    <xdr:to>
      <xdr:col>6</xdr:col>
      <xdr:colOff>112059</xdr:colOff>
      <xdr:row>3</xdr:row>
      <xdr:rowOff>168087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D9BB58E-6131-4438-8A3A-B21EF1C1DD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8795" y="246041"/>
          <a:ext cx="1146114" cy="4935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78</xdr:row>
      <xdr:rowOff>97996</xdr:rowOff>
    </xdr:from>
    <xdr:to>
      <xdr:col>3</xdr:col>
      <xdr:colOff>2072090</xdr:colOff>
      <xdr:row>82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315AB0B-C906-4255-AFAC-69C16DF330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25662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78</xdr:row>
      <xdr:rowOff>806</xdr:rowOff>
    </xdr:from>
    <xdr:to>
      <xdr:col>6</xdr:col>
      <xdr:colOff>15640</xdr:colOff>
      <xdr:row>82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4BA0401-A84D-4BC0-BC6E-56BBA53B96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24690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1872551</xdr:colOff>
      <xdr:row>1</xdr:row>
      <xdr:rowOff>12430</xdr:rowOff>
    </xdr:from>
    <xdr:to>
      <xdr:col>3</xdr:col>
      <xdr:colOff>3325679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C369F0E-2082-4F25-8DC0-7E09EEB1FE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62403" y="206159"/>
          <a:ext cx="1453128" cy="7330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3131949</xdr:colOff>
      <xdr:row>1</xdr:row>
      <xdr:rowOff>90084</xdr:rowOff>
    </xdr:from>
    <xdr:to>
      <xdr:col>4</xdr:col>
      <xdr:colOff>750014</xdr:colOff>
      <xdr:row>5</xdr:row>
      <xdr:rowOff>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4A8CD3C-AEA1-4F92-A577-BEF11C64D0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1801" y="283813"/>
          <a:ext cx="1306984" cy="68483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925917</xdr:colOff>
      <xdr:row>50</xdr:row>
      <xdr:rowOff>96704</xdr:rowOff>
    </xdr:from>
    <xdr:to>
      <xdr:col>3</xdr:col>
      <xdr:colOff>2173692</xdr:colOff>
      <xdr:row>55</xdr:row>
      <xdr:rowOff>125279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C12FE44-EA86-4BDC-A43D-427142C663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751917" y="10431329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2965773</xdr:colOff>
      <xdr:row>49</xdr:row>
      <xdr:rowOff>189800</xdr:rowOff>
    </xdr:from>
    <xdr:to>
      <xdr:col>4</xdr:col>
      <xdr:colOff>480178</xdr:colOff>
      <xdr:row>54</xdr:row>
      <xdr:rowOff>135879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D1C02AD-E109-4ED0-93C4-D53BF3CB35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91773" y="10333925"/>
          <a:ext cx="1197405" cy="12002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2042225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08D7948-A685-45E6-9D42-C3DC12261D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6450" y="209550"/>
          <a:ext cx="154870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A2E9115-C1A6-4D87-995E-CD92AA9C45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736439</xdr:colOff>
      <xdr:row>26</xdr:row>
      <xdr:rowOff>48970</xdr:rowOff>
    </xdr:from>
    <xdr:to>
      <xdr:col>2</xdr:col>
      <xdr:colOff>1981039</xdr:colOff>
      <xdr:row>31</xdr:row>
      <xdr:rowOff>77545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0468B5A-E272-4787-A9E9-481C8AEE85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70189" y="5049595"/>
          <a:ext cx="1244600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25</xdr:row>
      <xdr:rowOff>169512</xdr:rowOff>
    </xdr:from>
    <xdr:to>
      <xdr:col>4</xdr:col>
      <xdr:colOff>394051</xdr:colOff>
      <xdr:row>30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0B1C85F-1E47-4502-8C8D-811D049B8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522" y="5751162"/>
          <a:ext cx="1267929" cy="1247776"/>
        </a:xfrm>
        <a:prstGeom prst="rect">
          <a:avLst/>
        </a:prstGeom>
      </xdr:spPr>
    </xdr:pic>
    <xdr:clientData/>
  </xdr:twoCellAnchor>
</xdr:wsDr>
</file>

<file path=xl/drawings/drawing3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606708</xdr:colOff>
      <xdr:row>4</xdr:row>
      <xdr:rowOff>38002</xdr:rowOff>
    </xdr:from>
    <xdr:to>
      <xdr:col>4</xdr:col>
      <xdr:colOff>808973</xdr:colOff>
      <xdr:row>12</xdr:row>
      <xdr:rowOff>327626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3811116-310A-443E-9147-6E0747656B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45270" y="925262"/>
          <a:ext cx="2968429" cy="185537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2531302</xdr:colOff>
      <xdr:row>5</xdr:row>
      <xdr:rowOff>52193</xdr:rowOff>
    </xdr:from>
    <xdr:to>
      <xdr:col>3</xdr:col>
      <xdr:colOff>456678</xdr:colOff>
      <xdr:row>12</xdr:row>
      <xdr:rowOff>247912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527DF75-C89A-485E-B7A9-58641198F8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2055" y="1135172"/>
          <a:ext cx="1683185" cy="156575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259</xdr:row>
      <xdr:rowOff>93728</xdr:rowOff>
    </xdr:from>
    <xdr:to>
      <xdr:col>3</xdr:col>
      <xdr:colOff>1542771</xdr:colOff>
      <xdr:row>268</xdr:row>
      <xdr:rowOff>157369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C40A25D-1AC7-4760-ABAE-2AAF2B7EF3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682740" y="60606053"/>
          <a:ext cx="1899506" cy="18638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259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582AE6E5-2841-4244-94BA-6F66D14D3B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677596" y="6056263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2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173</xdr:row>
      <xdr:rowOff>138165</xdr:rowOff>
    </xdr:from>
    <xdr:to>
      <xdr:col>4</xdr:col>
      <xdr:colOff>566106</xdr:colOff>
      <xdr:row>180</xdr:row>
      <xdr:rowOff>159355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670EE571-2539-490B-8E81-19D5985F88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50590" y="47915565"/>
          <a:ext cx="1468841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173</xdr:row>
      <xdr:rowOff>127463</xdr:rowOff>
    </xdr:from>
    <xdr:to>
      <xdr:col>7</xdr:col>
      <xdr:colOff>1039619</xdr:colOff>
      <xdr:row>180</xdr:row>
      <xdr:rowOff>148653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290A2994-0831-4322-A389-A72DAF6AA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453724" y="47904863"/>
          <a:ext cx="1472845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723900</xdr:colOff>
      <xdr:row>0</xdr:row>
      <xdr:rowOff>180976</xdr:rowOff>
    </xdr:from>
    <xdr:to>
      <xdr:col>7</xdr:col>
      <xdr:colOff>47625</xdr:colOff>
      <xdr:row>4</xdr:row>
      <xdr:rowOff>36110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32DE635B-5728-4BDC-865D-D95C88138C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86725" y="180976"/>
          <a:ext cx="1847850" cy="921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561975</xdr:colOff>
      <xdr:row>1</xdr:row>
      <xdr:rowOff>0</xdr:rowOff>
    </xdr:from>
    <xdr:to>
      <xdr:col>8</xdr:col>
      <xdr:colOff>314324</xdr:colOff>
      <xdr:row>4</xdr:row>
      <xdr:rowOff>47625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714886CC-2022-4E48-8F4F-9283C5B230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63100" y="266700"/>
          <a:ext cx="1695449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1571626</xdr:colOff>
      <xdr:row>0</xdr:row>
      <xdr:rowOff>158750</xdr:rowOff>
    </xdr:from>
    <xdr:to>
      <xdr:col>4</xdr:col>
      <xdr:colOff>609321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1CB698CA-712B-4C42-81D9-BB2A806D86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9564" y="158750"/>
          <a:ext cx="1268132" cy="587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480419</xdr:colOff>
      <xdr:row>0</xdr:row>
      <xdr:rowOff>103188</xdr:rowOff>
    </xdr:from>
    <xdr:to>
      <xdr:col>6</xdr:col>
      <xdr:colOff>285749</xdr:colOff>
      <xdr:row>4</xdr:row>
      <xdr:rowOff>39688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214F0568-77A6-4761-89C7-79A85E906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8794" y="103188"/>
          <a:ext cx="1321393" cy="698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65</xdr:row>
      <xdr:rowOff>97996</xdr:rowOff>
    </xdr:from>
    <xdr:to>
      <xdr:col>3</xdr:col>
      <xdr:colOff>2072090</xdr:colOff>
      <xdr:row>69</xdr:row>
      <xdr:rowOff>139326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8A16693-59D4-4A03-B815-F43E2F4CAE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30615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65</xdr:row>
      <xdr:rowOff>806</xdr:rowOff>
    </xdr:from>
    <xdr:to>
      <xdr:col>6</xdr:col>
      <xdr:colOff>15640</xdr:colOff>
      <xdr:row>69</xdr:row>
      <xdr:rowOff>108963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804F677-0E46-4C7E-8533-7CEF8D9C0D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29643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1872551</xdr:colOff>
      <xdr:row>1</xdr:row>
      <xdr:rowOff>12430</xdr:rowOff>
    </xdr:from>
    <xdr:to>
      <xdr:col>3</xdr:col>
      <xdr:colOff>3325679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F2FB60BB-5FC6-4E35-AC86-C5F98D2154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1726" y="202930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3131949</xdr:colOff>
      <xdr:row>1</xdr:row>
      <xdr:rowOff>90084</xdr:rowOff>
    </xdr:from>
    <xdr:to>
      <xdr:col>4</xdr:col>
      <xdr:colOff>750014</xdr:colOff>
      <xdr:row>5</xdr:row>
      <xdr:rowOff>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14E7F45-BA01-471C-BDAB-66DF4459AF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1124" y="280584"/>
          <a:ext cx="1304240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878292</xdr:colOff>
      <xdr:row>46</xdr:row>
      <xdr:rowOff>1454</xdr:rowOff>
    </xdr:from>
    <xdr:to>
      <xdr:col>3</xdr:col>
      <xdr:colOff>2126067</xdr:colOff>
      <xdr:row>54</xdr:row>
      <xdr:rowOff>14154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4006EBE-BE22-42F1-90C4-2B2BC3FCBE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44042" y="10193204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2949898</xdr:colOff>
      <xdr:row>47</xdr:row>
      <xdr:rowOff>15175</xdr:rowOff>
    </xdr:from>
    <xdr:to>
      <xdr:col>4</xdr:col>
      <xdr:colOff>464303</xdr:colOff>
      <xdr:row>54</xdr:row>
      <xdr:rowOff>143682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C542023-A26D-461C-860C-E028BCCBB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315648" y="10397425"/>
          <a:ext cx="1197405" cy="12080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2042225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F6A6D48E-F08E-4B4C-90E5-4315CB2B1D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6450" y="209550"/>
          <a:ext cx="154870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C992C25-74A8-427D-A571-0B62B068A2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736439</xdr:colOff>
      <xdr:row>26</xdr:row>
      <xdr:rowOff>48970</xdr:rowOff>
    </xdr:from>
    <xdr:to>
      <xdr:col>2</xdr:col>
      <xdr:colOff>1981039</xdr:colOff>
      <xdr:row>31</xdr:row>
      <xdr:rowOff>77545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D6FDB3E-AC99-4CC5-B05E-04870F4B1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60664" y="5059120"/>
          <a:ext cx="12446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25</xdr:row>
      <xdr:rowOff>169512</xdr:rowOff>
    </xdr:from>
    <xdr:to>
      <xdr:col>4</xdr:col>
      <xdr:colOff>394051</xdr:colOff>
      <xdr:row>30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35B4390-6441-4773-A988-6E772F149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522" y="4989162"/>
          <a:ext cx="1267929" cy="1247776"/>
        </a:xfrm>
        <a:prstGeom prst="rect">
          <a:avLst/>
        </a:prstGeom>
      </xdr:spPr>
    </xdr:pic>
    <xdr:clientData/>
  </xdr:twoCellAnchor>
</xdr:wsDr>
</file>

<file path=xl/drawings/drawing32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1041399</xdr:colOff>
      <xdr:row>1</xdr:row>
      <xdr:rowOff>142877</xdr:rowOff>
    </xdr:from>
    <xdr:to>
      <xdr:col>6</xdr:col>
      <xdr:colOff>653348</xdr:colOff>
      <xdr:row>5</xdr:row>
      <xdr:rowOff>133351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92C96DB-658F-49DE-B37D-C4F3031588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7924" y="333377"/>
          <a:ext cx="1650299" cy="7524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61</xdr:row>
      <xdr:rowOff>222250</xdr:rowOff>
    </xdr:from>
    <xdr:to>
      <xdr:col>2</xdr:col>
      <xdr:colOff>2276475</xdr:colOff>
      <xdr:row>67</xdr:row>
      <xdr:rowOff>117476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6E4C7632-9B16-4B92-B283-7737269980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16425" y="117094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61</xdr:row>
      <xdr:rowOff>155575</xdr:rowOff>
    </xdr:from>
    <xdr:to>
      <xdr:col>5</xdr:col>
      <xdr:colOff>508000</xdr:colOff>
      <xdr:row>67</xdr:row>
      <xdr:rowOff>88901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2793004-B09B-47D2-A8C2-6F8AD2E5B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31375" y="16014700"/>
          <a:ext cx="1476375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463550</xdr:colOff>
      <xdr:row>0</xdr:row>
      <xdr:rowOff>123825</xdr:rowOff>
    </xdr:from>
    <xdr:to>
      <xdr:col>5</xdr:col>
      <xdr:colOff>16267</xdr:colOff>
      <xdr:row>5</xdr:row>
      <xdr:rowOff>149226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39EF0D5A-7F99-4A68-B9E8-ABA79FD56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4700" y="123825"/>
          <a:ext cx="192444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1865369</xdr:colOff>
      <xdr:row>5</xdr:row>
      <xdr:rowOff>158198</xdr:rowOff>
    </xdr:from>
    <xdr:to>
      <xdr:col>4</xdr:col>
      <xdr:colOff>1235982</xdr:colOff>
      <xdr:row>10</xdr:row>
      <xdr:rowOff>237503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A5869C9-D6CB-4055-91A7-75B317EC49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6262" y="1280787"/>
          <a:ext cx="2420881" cy="10998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3741966</xdr:colOff>
      <xdr:row>5</xdr:row>
      <xdr:rowOff>104320</xdr:rowOff>
    </xdr:from>
    <xdr:to>
      <xdr:col>3</xdr:col>
      <xdr:colOff>2267860</xdr:colOff>
      <xdr:row>10</xdr:row>
      <xdr:rowOff>312960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560D363-65EB-4D2E-B1F8-B20A99E3E5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9555" y="1226909"/>
          <a:ext cx="2279198" cy="12291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255</xdr:row>
      <xdr:rowOff>93728</xdr:rowOff>
    </xdr:from>
    <xdr:to>
      <xdr:col>3</xdr:col>
      <xdr:colOff>1542770</xdr:colOff>
      <xdr:row>264</xdr:row>
      <xdr:rowOff>157370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1F2A7B9-B8F3-43AB-B3EE-C28B4D35E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682740" y="61463303"/>
          <a:ext cx="1899506" cy="1863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255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848E3A71-BADF-4CB2-9D37-5BA7EE7581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677596" y="6141988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2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188</xdr:row>
      <xdr:rowOff>138165</xdr:rowOff>
    </xdr:from>
    <xdr:to>
      <xdr:col>4</xdr:col>
      <xdr:colOff>461331</xdr:colOff>
      <xdr:row>195</xdr:row>
      <xdr:rowOff>159355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B638EB0B-6E05-47FC-92AD-22EBE36C72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50590" y="51230265"/>
          <a:ext cx="1459316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188</xdr:row>
      <xdr:rowOff>127463</xdr:rowOff>
    </xdr:from>
    <xdr:to>
      <xdr:col>7</xdr:col>
      <xdr:colOff>1039619</xdr:colOff>
      <xdr:row>195</xdr:row>
      <xdr:rowOff>148653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C6EF4E6F-09F8-4904-AB59-D2E3902CD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634699" y="51219563"/>
          <a:ext cx="1472845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723900</xdr:colOff>
      <xdr:row>0</xdr:row>
      <xdr:rowOff>180976</xdr:rowOff>
    </xdr:from>
    <xdr:to>
      <xdr:col>7</xdr:col>
      <xdr:colOff>47625</xdr:colOff>
      <xdr:row>4</xdr:row>
      <xdr:rowOff>36110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C6CF82FB-2885-4339-B7A9-3DEACA578B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67700" y="180976"/>
          <a:ext cx="1847850" cy="921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561975</xdr:colOff>
      <xdr:row>1</xdr:row>
      <xdr:rowOff>0</xdr:rowOff>
    </xdr:from>
    <xdr:to>
      <xdr:col>8</xdr:col>
      <xdr:colOff>314324</xdr:colOff>
      <xdr:row>4</xdr:row>
      <xdr:rowOff>47625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B0729852-6777-4D3E-9FA2-F935CBA71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4075" y="266700"/>
          <a:ext cx="1695449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1571626</xdr:colOff>
      <xdr:row>0</xdr:row>
      <xdr:rowOff>158750</xdr:rowOff>
    </xdr:from>
    <xdr:to>
      <xdr:col>4</xdr:col>
      <xdr:colOff>609321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54A28835-3870-43AA-A9FE-AD5C249687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1151" y="158750"/>
          <a:ext cx="1266545" cy="587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395923</xdr:colOff>
      <xdr:row>0</xdr:row>
      <xdr:rowOff>118550</xdr:rowOff>
    </xdr:from>
    <xdr:to>
      <xdr:col>6</xdr:col>
      <xdr:colOff>468569</xdr:colOff>
      <xdr:row>4</xdr:row>
      <xdr:rowOff>55050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C49FCDBC-CFE1-4390-8A11-B8828BF046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0943" y="118550"/>
          <a:ext cx="1585892" cy="7046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46</xdr:row>
      <xdr:rowOff>97996</xdr:rowOff>
    </xdr:from>
    <xdr:to>
      <xdr:col>3</xdr:col>
      <xdr:colOff>2072090</xdr:colOff>
      <xdr:row>50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56B487B-4BC3-4CDA-8272-188E671E5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0908871"/>
          <a:ext cx="1238250" cy="10986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46</xdr:row>
      <xdr:rowOff>806</xdr:rowOff>
    </xdr:from>
    <xdr:to>
      <xdr:col>6</xdr:col>
      <xdr:colOff>15640</xdr:colOff>
      <xdr:row>50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A527C87-4A9E-4B03-A52A-7BFF7E01DB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0811681"/>
          <a:ext cx="1172847" cy="11654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1618551</xdr:colOff>
      <xdr:row>1</xdr:row>
      <xdr:rowOff>12430</xdr:rowOff>
    </xdr:from>
    <xdr:to>
      <xdr:col>3</xdr:col>
      <xdr:colOff>3071679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83D588C2-7AE3-4788-8C29-DC4128E958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4301" y="202930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3004949</xdr:colOff>
      <xdr:row>1</xdr:row>
      <xdr:rowOff>90084</xdr:rowOff>
    </xdr:from>
    <xdr:to>
      <xdr:col>4</xdr:col>
      <xdr:colOff>623014</xdr:colOff>
      <xdr:row>5</xdr:row>
      <xdr:rowOff>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66145FC-7484-4F55-B7B5-6B1E164C2C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70699" y="280584"/>
          <a:ext cx="1301065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552133</xdr:colOff>
      <xdr:row>49</xdr:row>
      <xdr:rowOff>24545</xdr:rowOff>
    </xdr:from>
    <xdr:to>
      <xdr:col>3</xdr:col>
      <xdr:colOff>1799908</xdr:colOff>
      <xdr:row>54</xdr:row>
      <xdr:rowOff>54563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11CCAED-3010-4D0E-AEA9-C6913C2C2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929428" y="11090863"/>
          <a:ext cx="1247775" cy="12769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2845989</xdr:colOff>
      <xdr:row>49</xdr:row>
      <xdr:rowOff>171039</xdr:rowOff>
    </xdr:from>
    <xdr:to>
      <xdr:col>4</xdr:col>
      <xdr:colOff>360394</xdr:colOff>
      <xdr:row>54</xdr:row>
      <xdr:rowOff>126364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02F4F12-2C15-40B7-B028-CE7D9E2FF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223284" y="11237357"/>
          <a:ext cx="1203178" cy="12022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838993</xdr:colOff>
      <xdr:row>1</xdr:row>
      <xdr:rowOff>47626</xdr:rowOff>
    </xdr:from>
    <xdr:to>
      <xdr:col>5</xdr:col>
      <xdr:colOff>452438</xdr:colOff>
      <xdr:row>5</xdr:row>
      <xdr:rowOff>83343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96E2E56C-24E7-4511-AFA8-9D1E95A681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40056" y="238126"/>
          <a:ext cx="1982788" cy="79771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65</xdr:row>
      <xdr:rowOff>222250</xdr:rowOff>
    </xdr:from>
    <xdr:to>
      <xdr:col>2</xdr:col>
      <xdr:colOff>2276475</xdr:colOff>
      <xdr:row>71</xdr:row>
      <xdr:rowOff>117476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2B144600-8962-406B-B61C-C04452B6F0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54725" y="15557500"/>
          <a:ext cx="1450975" cy="13430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65</xdr:row>
      <xdr:rowOff>155575</xdr:rowOff>
    </xdr:from>
    <xdr:to>
      <xdr:col>5</xdr:col>
      <xdr:colOff>508001</xdr:colOff>
      <xdr:row>71</xdr:row>
      <xdr:rowOff>88901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FC4A5E5-B7FB-42C9-BFD8-A9CFB817A6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40900" y="15490825"/>
          <a:ext cx="1482725" cy="13811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2142331</xdr:colOff>
      <xdr:row>0</xdr:row>
      <xdr:rowOff>88106</xdr:rowOff>
    </xdr:from>
    <xdr:to>
      <xdr:col>3</xdr:col>
      <xdr:colOff>944953</xdr:colOff>
      <xdr:row>5</xdr:row>
      <xdr:rowOff>113507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22495743-8D49-4084-9BFF-81FE92227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3956" y="88106"/>
          <a:ext cx="1922060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2035458</xdr:colOff>
      <xdr:row>5</xdr:row>
      <xdr:rowOff>146860</xdr:rowOff>
    </xdr:from>
    <xdr:to>
      <xdr:col>4</xdr:col>
      <xdr:colOff>1258661</xdr:colOff>
      <xdr:row>10</xdr:row>
      <xdr:rowOff>23123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43867EB-AE96-459A-8F8F-A7E090218B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6976" y="1269449"/>
          <a:ext cx="2273471" cy="103287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415019</xdr:colOff>
      <xdr:row>4</xdr:row>
      <xdr:rowOff>163285</xdr:rowOff>
    </xdr:from>
    <xdr:to>
      <xdr:col>3</xdr:col>
      <xdr:colOff>2483998</xdr:colOff>
      <xdr:row>9</xdr:row>
      <xdr:rowOff>315233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E2045F9A-83D9-40B9-8DE3-DA0EBC86E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24269" y="1084035"/>
          <a:ext cx="2068979" cy="118382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257</xdr:row>
      <xdr:rowOff>93728</xdr:rowOff>
    </xdr:from>
    <xdr:to>
      <xdr:col>3</xdr:col>
      <xdr:colOff>1542770</xdr:colOff>
      <xdr:row>266</xdr:row>
      <xdr:rowOff>157370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DE39394-6BC7-413D-9E97-02A147E3DE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225540" y="60796553"/>
          <a:ext cx="1899505" cy="18638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257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07F10F3B-DDB9-49C1-953C-1169C9107F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220396" y="6075313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3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186</xdr:row>
      <xdr:rowOff>138165</xdr:rowOff>
    </xdr:from>
    <xdr:to>
      <xdr:col>4</xdr:col>
      <xdr:colOff>461332</xdr:colOff>
      <xdr:row>193</xdr:row>
      <xdr:rowOff>159355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7BBFCBC-02C2-4A6F-A6A0-8C82768EF3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45790" y="55583190"/>
          <a:ext cx="1459316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186</xdr:row>
      <xdr:rowOff>127463</xdr:rowOff>
    </xdr:from>
    <xdr:to>
      <xdr:col>7</xdr:col>
      <xdr:colOff>1039618</xdr:colOff>
      <xdr:row>193</xdr:row>
      <xdr:rowOff>148653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952BE6C-DACB-4EE8-8113-B84A4BE8F3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434674" y="55572488"/>
          <a:ext cx="1472845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586484</xdr:colOff>
      <xdr:row>0</xdr:row>
      <xdr:rowOff>239303</xdr:rowOff>
    </xdr:from>
    <xdr:to>
      <xdr:col>6</xdr:col>
      <xdr:colOff>799459</xdr:colOff>
      <xdr:row>4</xdr:row>
      <xdr:rowOff>94437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D6DC86C4-6621-41CC-9B66-AAF74416C3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0669" y="239303"/>
          <a:ext cx="1850419" cy="925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469508</xdr:colOff>
      <xdr:row>1</xdr:row>
      <xdr:rowOff>26220</xdr:rowOff>
    </xdr:from>
    <xdr:to>
      <xdr:col>8</xdr:col>
      <xdr:colOff>221857</xdr:colOff>
      <xdr:row>4</xdr:row>
      <xdr:rowOff>73845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6EA7DAC5-3EC9-429F-B25A-9B1FDFFA63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81137" y="293776"/>
          <a:ext cx="1700158" cy="85029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1571626</xdr:colOff>
      <xdr:row>0</xdr:row>
      <xdr:rowOff>158750</xdr:rowOff>
    </xdr:from>
    <xdr:to>
      <xdr:col>4</xdr:col>
      <xdr:colOff>609321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974A57D3-12AC-44B4-BB6F-7613B5B25A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1" y="158750"/>
          <a:ext cx="1361795" cy="587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395923</xdr:colOff>
      <xdr:row>0</xdr:row>
      <xdr:rowOff>118550</xdr:rowOff>
    </xdr:from>
    <xdr:to>
      <xdr:col>6</xdr:col>
      <xdr:colOff>468569</xdr:colOff>
      <xdr:row>4</xdr:row>
      <xdr:rowOff>55050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4F79025-C70F-4B50-B692-6B6AFC8898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4798" y="118550"/>
          <a:ext cx="1587121" cy="698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36</xdr:row>
      <xdr:rowOff>97996</xdr:rowOff>
    </xdr:from>
    <xdr:to>
      <xdr:col>3</xdr:col>
      <xdr:colOff>2072090</xdr:colOff>
      <xdr:row>40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BED8659-EA0C-4492-83F9-44B1F38C2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8615" y="762274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36</xdr:row>
      <xdr:rowOff>806</xdr:rowOff>
    </xdr:from>
    <xdr:to>
      <xdr:col>6</xdr:col>
      <xdr:colOff>15640</xdr:colOff>
      <xdr:row>40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093EB3C-90F1-4370-878C-C9FF7B190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6143" y="7525556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1729676</xdr:colOff>
      <xdr:row>1</xdr:row>
      <xdr:rowOff>12430</xdr:rowOff>
    </xdr:from>
    <xdr:to>
      <xdr:col>3</xdr:col>
      <xdr:colOff>3182804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E2D98AC-921E-4420-866E-4DD33A9142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5426" y="202930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3052574</xdr:colOff>
      <xdr:row>1</xdr:row>
      <xdr:rowOff>58334</xdr:rowOff>
    </xdr:from>
    <xdr:to>
      <xdr:col>4</xdr:col>
      <xdr:colOff>670639</xdr:colOff>
      <xdr:row>4</xdr:row>
      <xdr:rowOff>158750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7A4CCF63-88DD-4FCE-8FB3-430B10DDEC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18324" y="248834"/>
          <a:ext cx="1301065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699338</xdr:colOff>
      <xdr:row>49</xdr:row>
      <xdr:rowOff>137113</xdr:rowOff>
    </xdr:from>
    <xdr:to>
      <xdr:col>3</xdr:col>
      <xdr:colOff>1947113</xdr:colOff>
      <xdr:row>54</xdr:row>
      <xdr:rowOff>167132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ACE9297-1D31-46BE-9D92-B12001E8FE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6633" y="11073545"/>
          <a:ext cx="1247775" cy="12769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2845989</xdr:colOff>
      <xdr:row>50</xdr:row>
      <xdr:rowOff>6516</xdr:rowOff>
    </xdr:from>
    <xdr:to>
      <xdr:col>4</xdr:col>
      <xdr:colOff>360394</xdr:colOff>
      <xdr:row>54</xdr:row>
      <xdr:rowOff>152342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7D084C5-2CC9-4AF2-89B0-39D450C90B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223284" y="11133448"/>
          <a:ext cx="1203178" cy="1202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588960</xdr:colOff>
      <xdr:row>1</xdr:row>
      <xdr:rowOff>11907</xdr:rowOff>
    </xdr:from>
    <xdr:to>
      <xdr:col>5</xdr:col>
      <xdr:colOff>214312</xdr:colOff>
      <xdr:row>5</xdr:row>
      <xdr:rowOff>130969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173CA834-0C7D-41C8-975C-E00C72AE8E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90023" y="202407"/>
          <a:ext cx="1994695" cy="88106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65</xdr:row>
      <xdr:rowOff>222250</xdr:rowOff>
    </xdr:from>
    <xdr:to>
      <xdr:col>2</xdr:col>
      <xdr:colOff>2276475</xdr:colOff>
      <xdr:row>70</xdr:row>
      <xdr:rowOff>331789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AA71AB4-AAA7-492F-A0F5-2CAAB98769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7125" y="21339175"/>
          <a:ext cx="1450975" cy="13430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65</xdr:row>
      <xdr:rowOff>155575</xdr:rowOff>
    </xdr:from>
    <xdr:to>
      <xdr:col>5</xdr:col>
      <xdr:colOff>508001</xdr:colOff>
      <xdr:row>70</xdr:row>
      <xdr:rowOff>303214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5212BF3-3147-43E3-8DE7-A3BB0A2DDC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893300" y="21272500"/>
          <a:ext cx="1482726" cy="13811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2130425</xdr:colOff>
      <xdr:row>0</xdr:row>
      <xdr:rowOff>88106</xdr:rowOff>
    </xdr:from>
    <xdr:to>
      <xdr:col>3</xdr:col>
      <xdr:colOff>933047</xdr:colOff>
      <xdr:row>5</xdr:row>
      <xdr:rowOff>113507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652CC46A-CE73-4A21-8D5C-C74EB91D64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12050" y="88106"/>
          <a:ext cx="1922060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2035458</xdr:colOff>
      <xdr:row>5</xdr:row>
      <xdr:rowOff>44806</xdr:rowOff>
    </xdr:from>
    <xdr:to>
      <xdr:col>4</xdr:col>
      <xdr:colOff>1258661</xdr:colOff>
      <xdr:row>9</xdr:row>
      <xdr:rowOff>261247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D1EF8A9-A7CE-43CA-9BB4-4ACD5616EB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6976" y="1167395"/>
          <a:ext cx="2284810" cy="103287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419554</xdr:colOff>
      <xdr:row>4</xdr:row>
      <xdr:rowOff>174625</xdr:rowOff>
    </xdr:from>
    <xdr:to>
      <xdr:col>3</xdr:col>
      <xdr:colOff>2563374</xdr:colOff>
      <xdr:row>9</xdr:row>
      <xdr:rowOff>326573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D5C6E8B-8E82-4E5A-A2F2-69F946B317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31072" y="1093107"/>
          <a:ext cx="2143820" cy="117248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259</xdr:row>
      <xdr:rowOff>93728</xdr:rowOff>
    </xdr:from>
    <xdr:to>
      <xdr:col>3</xdr:col>
      <xdr:colOff>1542770</xdr:colOff>
      <xdr:row>268</xdr:row>
      <xdr:rowOff>157370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681F2CB-E077-44B1-B0C5-22C44641D4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149340" y="62168153"/>
          <a:ext cx="1899505" cy="18638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259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AB95B92C-62DF-4CDA-AF12-F61A9C2B38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44196" y="6212473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3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1750031</xdr:colOff>
      <xdr:row>189</xdr:row>
      <xdr:rowOff>127463</xdr:rowOff>
    </xdr:from>
    <xdr:to>
      <xdr:col>4</xdr:col>
      <xdr:colOff>589973</xdr:colOff>
      <xdr:row>195</xdr:row>
      <xdr:rowOff>555339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481630B4-8B58-4276-BF43-84CA711D2C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2166" y="55768446"/>
          <a:ext cx="1461992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431195</xdr:colOff>
      <xdr:row>189</xdr:row>
      <xdr:rowOff>159569</xdr:rowOff>
    </xdr:from>
    <xdr:to>
      <xdr:col>7</xdr:col>
      <xdr:colOff>1018214</xdr:colOff>
      <xdr:row>195</xdr:row>
      <xdr:rowOff>568395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24961433-7845-4E17-82EE-5FB5D711C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2824" y="55800552"/>
          <a:ext cx="1475306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737599</xdr:colOff>
      <xdr:row>0</xdr:row>
      <xdr:rowOff>258353</xdr:rowOff>
    </xdr:from>
    <xdr:to>
      <xdr:col>7</xdr:col>
      <xdr:colOff>62287</xdr:colOff>
      <xdr:row>4</xdr:row>
      <xdr:rowOff>113487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D33EDB87-1DBD-4985-968A-2977E82977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1784" y="258353"/>
          <a:ext cx="1850419" cy="925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700356</xdr:colOff>
      <xdr:row>1</xdr:row>
      <xdr:rowOff>103597</xdr:rowOff>
    </xdr:from>
    <xdr:to>
      <xdr:col>8</xdr:col>
      <xdr:colOff>452705</xdr:colOff>
      <xdr:row>4</xdr:row>
      <xdr:rowOff>151222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EDB3BEEB-BDB2-4ECF-8609-DF3833FFCC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11985" y="371153"/>
          <a:ext cx="1700158" cy="85029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1648441</xdr:colOff>
      <xdr:row>0</xdr:row>
      <xdr:rowOff>158750</xdr:rowOff>
    </xdr:from>
    <xdr:to>
      <xdr:col>4</xdr:col>
      <xdr:colOff>686136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94E18B7-F68D-4FD8-9EA3-4175E01A50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5981" y="158750"/>
          <a:ext cx="1365175" cy="59245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395923</xdr:colOff>
      <xdr:row>0</xdr:row>
      <xdr:rowOff>118550</xdr:rowOff>
    </xdr:from>
    <xdr:to>
      <xdr:col>6</xdr:col>
      <xdr:colOff>345665</xdr:colOff>
      <xdr:row>4</xdr:row>
      <xdr:rowOff>55050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38CE07A4-2332-44C2-8B4B-0D999B34D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0943" y="118550"/>
          <a:ext cx="1462988" cy="7046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36</xdr:row>
      <xdr:rowOff>97996</xdr:rowOff>
    </xdr:from>
    <xdr:to>
      <xdr:col>3</xdr:col>
      <xdr:colOff>2072090</xdr:colOff>
      <xdr:row>40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C69A5C1-7A29-4B07-834B-4DF5EED607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8615" y="595587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36</xdr:row>
      <xdr:rowOff>806</xdr:rowOff>
    </xdr:from>
    <xdr:to>
      <xdr:col>6</xdr:col>
      <xdr:colOff>15640</xdr:colOff>
      <xdr:row>40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08FB41B-4649-46EB-A9BC-3F9756930B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6143" y="585868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1772972</xdr:colOff>
      <xdr:row>1</xdr:row>
      <xdr:rowOff>29748</xdr:rowOff>
    </xdr:from>
    <xdr:to>
      <xdr:col>3</xdr:col>
      <xdr:colOff>3226100</xdr:colOff>
      <xdr:row>4</xdr:row>
      <xdr:rowOff>181607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7DF5BA7E-497D-4008-9E25-66808F3C3B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0267" y="220248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2991961</xdr:colOff>
      <xdr:row>1</xdr:row>
      <xdr:rowOff>75652</xdr:rowOff>
    </xdr:from>
    <xdr:to>
      <xdr:col>4</xdr:col>
      <xdr:colOff>610026</xdr:colOff>
      <xdr:row>4</xdr:row>
      <xdr:rowOff>176068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E400707-5839-41E6-A748-EBC6FCF929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9256" y="266152"/>
          <a:ext cx="1306838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699338</xdr:colOff>
      <xdr:row>49</xdr:row>
      <xdr:rowOff>137113</xdr:rowOff>
    </xdr:from>
    <xdr:to>
      <xdr:col>3</xdr:col>
      <xdr:colOff>1947113</xdr:colOff>
      <xdr:row>54</xdr:row>
      <xdr:rowOff>167132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5B4E06F-2C53-4DF4-81CA-121966E10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1438" y="11405188"/>
          <a:ext cx="1247775" cy="12777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2845989</xdr:colOff>
      <xdr:row>50</xdr:row>
      <xdr:rowOff>6516</xdr:rowOff>
    </xdr:from>
    <xdr:to>
      <xdr:col>4</xdr:col>
      <xdr:colOff>360394</xdr:colOff>
      <xdr:row>54</xdr:row>
      <xdr:rowOff>152342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E32427E-C778-473C-B227-D08EA8A835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218089" y="11465091"/>
          <a:ext cx="1200580" cy="1203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4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541335</xdr:colOff>
      <xdr:row>1</xdr:row>
      <xdr:rowOff>83344</xdr:rowOff>
    </xdr:from>
    <xdr:to>
      <xdr:col>5</xdr:col>
      <xdr:colOff>166687</xdr:colOff>
      <xdr:row>6</xdr:row>
      <xdr:rowOff>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A7FDDB0-B394-4F0C-ADEB-442BCDA566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42398" y="273844"/>
          <a:ext cx="1994695" cy="88106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65</xdr:row>
      <xdr:rowOff>222250</xdr:rowOff>
    </xdr:from>
    <xdr:to>
      <xdr:col>2</xdr:col>
      <xdr:colOff>2276475</xdr:colOff>
      <xdr:row>70</xdr:row>
      <xdr:rowOff>331789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4DDD5A06-289D-40FA-82F0-3725416F6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7125" y="22167850"/>
          <a:ext cx="1450975" cy="13477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65</xdr:row>
      <xdr:rowOff>155575</xdr:rowOff>
    </xdr:from>
    <xdr:to>
      <xdr:col>5</xdr:col>
      <xdr:colOff>508001</xdr:colOff>
      <xdr:row>70</xdr:row>
      <xdr:rowOff>303214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10F83B1-3D7F-4BC9-A88B-6E9035968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893300" y="22101175"/>
          <a:ext cx="1482726" cy="13858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2154237</xdr:colOff>
      <xdr:row>0</xdr:row>
      <xdr:rowOff>183357</xdr:rowOff>
    </xdr:from>
    <xdr:to>
      <xdr:col>3</xdr:col>
      <xdr:colOff>956859</xdr:colOff>
      <xdr:row>6</xdr:row>
      <xdr:rowOff>6352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75324DCE-E378-4A9E-B182-6A2E9A67F2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5862" y="183357"/>
          <a:ext cx="1922060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2035458</xdr:colOff>
      <xdr:row>5</xdr:row>
      <xdr:rowOff>44806</xdr:rowOff>
    </xdr:from>
    <xdr:to>
      <xdr:col>4</xdr:col>
      <xdr:colOff>1258661</xdr:colOff>
      <xdr:row>9</xdr:row>
      <xdr:rowOff>261247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AAD934A6-AED1-409B-AAF3-C7FE1278B6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1533" y="1149706"/>
          <a:ext cx="2280728" cy="10165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419554</xdr:colOff>
      <xdr:row>4</xdr:row>
      <xdr:rowOff>174625</xdr:rowOff>
    </xdr:from>
    <xdr:to>
      <xdr:col>3</xdr:col>
      <xdr:colOff>2563374</xdr:colOff>
      <xdr:row>9</xdr:row>
      <xdr:rowOff>326573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048FA04-B01F-4A2F-8B0A-34CD47836D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25629" y="1079500"/>
          <a:ext cx="2143820" cy="115207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259</xdr:row>
      <xdr:rowOff>93728</xdr:rowOff>
    </xdr:from>
    <xdr:to>
      <xdr:col>3</xdr:col>
      <xdr:colOff>1542770</xdr:colOff>
      <xdr:row>268</xdr:row>
      <xdr:rowOff>157370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630A3BA-C52B-41D9-BCD6-48DC113772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149340" y="62520578"/>
          <a:ext cx="1899505" cy="18638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259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14FF0864-9BD8-44CA-985C-19C75C016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44196" y="62477163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4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1750031</xdr:colOff>
      <xdr:row>190</xdr:row>
      <xdr:rowOff>127463</xdr:rowOff>
    </xdr:from>
    <xdr:to>
      <xdr:col>4</xdr:col>
      <xdr:colOff>589973</xdr:colOff>
      <xdr:row>196</xdr:row>
      <xdr:rowOff>555339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1BA09BE5-83E2-440C-858D-30C1F77AF2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98206" y="54772388"/>
          <a:ext cx="1459317" cy="15042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431195</xdr:colOff>
      <xdr:row>190</xdr:row>
      <xdr:rowOff>159569</xdr:rowOff>
    </xdr:from>
    <xdr:to>
      <xdr:col>7</xdr:col>
      <xdr:colOff>1018214</xdr:colOff>
      <xdr:row>196</xdr:row>
      <xdr:rowOff>568395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5F264EE3-1232-4142-9A7B-E023AF4D34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37045" y="54785444"/>
          <a:ext cx="1472844" cy="15042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670924</xdr:colOff>
      <xdr:row>0</xdr:row>
      <xdr:rowOff>258353</xdr:rowOff>
    </xdr:from>
    <xdr:to>
      <xdr:col>6</xdr:col>
      <xdr:colOff>881437</xdr:colOff>
      <xdr:row>4</xdr:row>
      <xdr:rowOff>113487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1486A144-B572-46DF-8639-C06EC4750D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0349" y="258353"/>
          <a:ext cx="1848813" cy="921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557481</xdr:colOff>
      <xdr:row>0</xdr:row>
      <xdr:rowOff>257175</xdr:rowOff>
    </xdr:from>
    <xdr:to>
      <xdr:col>8</xdr:col>
      <xdr:colOff>476250</xdr:colOff>
      <xdr:row>4</xdr:row>
      <xdr:rowOff>151222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66A53BA5-028E-4B50-950B-DD358CDC97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06" y="257175"/>
          <a:ext cx="1861869" cy="96084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1648441</xdr:colOff>
      <xdr:row>0</xdr:row>
      <xdr:rowOff>158750</xdr:rowOff>
    </xdr:from>
    <xdr:to>
      <xdr:col>4</xdr:col>
      <xdr:colOff>686136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D14F8B66-314D-48F4-A2FC-862164BA0C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3216" y="158750"/>
          <a:ext cx="1361795" cy="587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395923</xdr:colOff>
      <xdr:row>0</xdr:row>
      <xdr:rowOff>118550</xdr:rowOff>
    </xdr:from>
    <xdr:to>
      <xdr:col>6</xdr:col>
      <xdr:colOff>345665</xdr:colOff>
      <xdr:row>4</xdr:row>
      <xdr:rowOff>55050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25FB116B-3F9F-4A7B-AAA5-F6D6D9B567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4798" y="118550"/>
          <a:ext cx="1464217" cy="698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36</xdr:row>
      <xdr:rowOff>97996</xdr:rowOff>
    </xdr:from>
    <xdr:to>
      <xdr:col>3</xdr:col>
      <xdr:colOff>2072090</xdr:colOff>
      <xdr:row>40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DD3C29D-5CB1-421C-9FF2-6730E9A00A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8615" y="595587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36</xdr:row>
      <xdr:rowOff>806</xdr:rowOff>
    </xdr:from>
    <xdr:to>
      <xdr:col>6</xdr:col>
      <xdr:colOff>15640</xdr:colOff>
      <xdr:row>40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5D06195-DD70-447E-B03C-79924392A0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6143" y="585868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4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1772972</xdr:colOff>
      <xdr:row>1</xdr:row>
      <xdr:rowOff>29748</xdr:rowOff>
    </xdr:from>
    <xdr:to>
      <xdr:col>3</xdr:col>
      <xdr:colOff>3226100</xdr:colOff>
      <xdr:row>4</xdr:row>
      <xdr:rowOff>181607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4F9E6D16-0408-4651-A204-45A05C513E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5072" y="220248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2991961</xdr:colOff>
      <xdr:row>1</xdr:row>
      <xdr:rowOff>75652</xdr:rowOff>
    </xdr:from>
    <xdr:to>
      <xdr:col>4</xdr:col>
      <xdr:colOff>610026</xdr:colOff>
      <xdr:row>4</xdr:row>
      <xdr:rowOff>176068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F9A0C59-7DAF-4787-8127-A3C0D1C6D7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4061" y="266152"/>
          <a:ext cx="1304240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699338</xdr:colOff>
      <xdr:row>49</xdr:row>
      <xdr:rowOff>137113</xdr:rowOff>
    </xdr:from>
    <xdr:to>
      <xdr:col>3</xdr:col>
      <xdr:colOff>1947113</xdr:colOff>
      <xdr:row>54</xdr:row>
      <xdr:rowOff>167132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6EDDC6C-6512-4535-95B6-BDA74F76FD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1438" y="11605213"/>
          <a:ext cx="1247775" cy="12777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2845989</xdr:colOff>
      <xdr:row>50</xdr:row>
      <xdr:rowOff>6516</xdr:rowOff>
    </xdr:from>
    <xdr:to>
      <xdr:col>4</xdr:col>
      <xdr:colOff>360394</xdr:colOff>
      <xdr:row>54</xdr:row>
      <xdr:rowOff>152342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ED2855E-DF67-4D02-9065-F6258EBCD5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218089" y="11665116"/>
          <a:ext cx="1200580" cy="1203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4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541335</xdr:colOff>
      <xdr:row>1</xdr:row>
      <xdr:rowOff>83344</xdr:rowOff>
    </xdr:from>
    <xdr:to>
      <xdr:col>5</xdr:col>
      <xdr:colOff>166687</xdr:colOff>
      <xdr:row>6</xdr:row>
      <xdr:rowOff>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BC94461-0AA1-4957-B0CA-5C0E6F087E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37635" y="273844"/>
          <a:ext cx="1997077" cy="87868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65</xdr:row>
      <xdr:rowOff>222250</xdr:rowOff>
    </xdr:from>
    <xdr:to>
      <xdr:col>2</xdr:col>
      <xdr:colOff>2276475</xdr:colOff>
      <xdr:row>70</xdr:row>
      <xdr:rowOff>331789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7DD970E-5EF3-4992-A3D3-2B88D7DDB6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7125" y="21396325"/>
          <a:ext cx="1450975" cy="13477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65</xdr:row>
      <xdr:rowOff>155575</xdr:rowOff>
    </xdr:from>
    <xdr:to>
      <xdr:col>5</xdr:col>
      <xdr:colOff>508001</xdr:colOff>
      <xdr:row>70</xdr:row>
      <xdr:rowOff>303214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DD84304-5387-4CFB-85D8-1EB84102CC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893300" y="21329650"/>
          <a:ext cx="1482726" cy="13858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2154237</xdr:colOff>
      <xdr:row>0</xdr:row>
      <xdr:rowOff>183357</xdr:rowOff>
    </xdr:from>
    <xdr:to>
      <xdr:col>3</xdr:col>
      <xdr:colOff>956859</xdr:colOff>
      <xdr:row>6</xdr:row>
      <xdr:rowOff>6352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6C59EFF8-3923-4B34-8C85-6A3947ED5D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5862" y="183357"/>
          <a:ext cx="1917297" cy="97552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2309870</xdr:colOff>
      <xdr:row>4</xdr:row>
      <xdr:rowOff>162735</xdr:rowOff>
    </xdr:from>
    <xdr:to>
      <xdr:col>4</xdr:col>
      <xdr:colOff>1396640</xdr:colOff>
      <xdr:row>8</xdr:row>
      <xdr:rowOff>317500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8F5A493-3302-4E10-98F8-F7BF69AE77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46209" y="1081217"/>
          <a:ext cx="2148377" cy="97119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680357</xdr:colOff>
      <xdr:row>4</xdr:row>
      <xdr:rowOff>99786</xdr:rowOff>
    </xdr:from>
    <xdr:to>
      <xdr:col>3</xdr:col>
      <xdr:colOff>2766786</xdr:colOff>
      <xdr:row>8</xdr:row>
      <xdr:rowOff>337558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B96C391-001D-412E-AADD-80F99F8F47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16696" y="1018268"/>
          <a:ext cx="2086429" cy="10542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3350758</xdr:colOff>
      <xdr:row>260</xdr:row>
      <xdr:rowOff>93728</xdr:rowOff>
    </xdr:from>
    <xdr:to>
      <xdr:col>3</xdr:col>
      <xdr:colOff>1497414</xdr:colOff>
      <xdr:row>268</xdr:row>
      <xdr:rowOff>202727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6E24C35-01D6-4ECC-8B98-CD82AB7996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303883" y="63797835"/>
          <a:ext cx="1899959" cy="19006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260</xdr:row>
      <xdr:rowOff>4956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89299D53-0D98-42A8-A5E4-A9000186C6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344550" y="63709063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4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1750031</xdr:colOff>
      <xdr:row>196</xdr:row>
      <xdr:rowOff>127463</xdr:rowOff>
    </xdr:from>
    <xdr:to>
      <xdr:col>4</xdr:col>
      <xdr:colOff>589973</xdr:colOff>
      <xdr:row>202</xdr:row>
      <xdr:rowOff>341294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E7D3CC6C-95B4-4570-BCCF-FB29394DA5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960081" y="55077188"/>
          <a:ext cx="1459317" cy="15042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431195</xdr:colOff>
      <xdr:row>196</xdr:row>
      <xdr:rowOff>159569</xdr:rowOff>
    </xdr:from>
    <xdr:to>
      <xdr:col>7</xdr:col>
      <xdr:colOff>1018214</xdr:colOff>
      <xdr:row>202</xdr:row>
      <xdr:rowOff>363876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C0E3FF27-00EB-4A46-8F5E-A5C92A2CB0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98920" y="55090244"/>
          <a:ext cx="1472844" cy="15042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766175</xdr:colOff>
      <xdr:row>0</xdr:row>
      <xdr:rowOff>66676</xdr:rowOff>
    </xdr:from>
    <xdr:to>
      <xdr:col>6</xdr:col>
      <xdr:colOff>785577</xdr:colOff>
      <xdr:row>3</xdr:row>
      <xdr:rowOff>85726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7B2EF41E-0327-48CB-B724-6D134CACDA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5600" y="66676"/>
          <a:ext cx="1657702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481282</xdr:colOff>
      <xdr:row>0</xdr:row>
      <xdr:rowOff>76200</xdr:rowOff>
    </xdr:from>
    <xdr:to>
      <xdr:col>8</xdr:col>
      <xdr:colOff>438150</xdr:colOff>
      <xdr:row>3</xdr:row>
      <xdr:rowOff>164154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ABEA6AD8-E1B8-4137-A5AE-9C5F57258D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49007" y="76200"/>
          <a:ext cx="1899968" cy="88805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1723161</xdr:colOff>
      <xdr:row>0</xdr:row>
      <xdr:rowOff>86591</xdr:rowOff>
    </xdr:from>
    <xdr:to>
      <xdr:col>4</xdr:col>
      <xdr:colOff>147206</xdr:colOff>
      <xdr:row>5</xdr:row>
      <xdr:rowOff>43295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563F993-F658-403E-B5CF-7F18330CEC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6775" y="86591"/>
          <a:ext cx="1575954" cy="77931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3043049</xdr:colOff>
      <xdr:row>1</xdr:row>
      <xdr:rowOff>32357</xdr:rowOff>
    </xdr:from>
    <xdr:to>
      <xdr:col>5</xdr:col>
      <xdr:colOff>103909</xdr:colOff>
      <xdr:row>5</xdr:row>
      <xdr:rowOff>17318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D948597-9C1F-4BD4-AC9E-2E1957954F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56663" y="196880"/>
          <a:ext cx="1243201" cy="64305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699338</xdr:colOff>
      <xdr:row>54</xdr:row>
      <xdr:rowOff>137113</xdr:rowOff>
    </xdr:from>
    <xdr:to>
      <xdr:col>3</xdr:col>
      <xdr:colOff>1947113</xdr:colOff>
      <xdr:row>59</xdr:row>
      <xdr:rowOff>167132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51FCB5A-E819-4F2B-8E7E-455485B24A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1438" y="11605213"/>
          <a:ext cx="1247775" cy="12777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2854648</xdr:colOff>
      <xdr:row>54</xdr:row>
      <xdr:rowOff>87334</xdr:rowOff>
    </xdr:from>
    <xdr:to>
      <xdr:col>4</xdr:col>
      <xdr:colOff>905917</xdr:colOff>
      <xdr:row>59</xdr:row>
      <xdr:rowOff>42660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2C83282-0DD4-48B7-AC73-80DBC12C5D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56773" y="10533084"/>
          <a:ext cx="1210394" cy="12094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4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1219991</xdr:colOff>
      <xdr:row>0</xdr:row>
      <xdr:rowOff>142873</xdr:rowOff>
    </xdr:from>
    <xdr:to>
      <xdr:col>5</xdr:col>
      <xdr:colOff>571500</xdr:colOff>
      <xdr:row>5</xdr:row>
      <xdr:rowOff>178594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1CD73A7C-0676-4D5F-AAA9-FF49FCEE90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0429" y="142873"/>
          <a:ext cx="2197102" cy="9882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64</xdr:row>
      <xdr:rowOff>222250</xdr:rowOff>
    </xdr:from>
    <xdr:to>
      <xdr:col>3</xdr:col>
      <xdr:colOff>347662</xdr:colOff>
      <xdr:row>69</xdr:row>
      <xdr:rowOff>331788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5C1D6BC-7C20-450F-BF3F-F5D001876A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7125" y="21396325"/>
          <a:ext cx="1450975" cy="13477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64</xdr:row>
      <xdr:rowOff>155575</xdr:rowOff>
    </xdr:from>
    <xdr:to>
      <xdr:col>5</xdr:col>
      <xdr:colOff>508001</xdr:colOff>
      <xdr:row>69</xdr:row>
      <xdr:rowOff>303213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505A6F3-DE43-40A1-99DA-F288BABF76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893300" y="21329650"/>
          <a:ext cx="1482726" cy="13858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1631155</xdr:colOff>
      <xdr:row>0</xdr:row>
      <xdr:rowOff>159546</xdr:rowOff>
    </xdr:from>
    <xdr:to>
      <xdr:col>3</xdr:col>
      <xdr:colOff>1464468</xdr:colOff>
      <xdr:row>5</xdr:row>
      <xdr:rowOff>173622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97BBBFF8-73A7-436D-BFBB-94CC93A85D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2780" y="159546"/>
          <a:ext cx="1762126" cy="9665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2309870</xdr:colOff>
      <xdr:row>4</xdr:row>
      <xdr:rowOff>162735</xdr:rowOff>
    </xdr:from>
    <xdr:to>
      <xdr:col>4</xdr:col>
      <xdr:colOff>1396640</xdr:colOff>
      <xdr:row>8</xdr:row>
      <xdr:rowOff>317500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1C7898F-C0B2-4A93-981C-C452E32E23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34870" y="1067610"/>
          <a:ext cx="2144295" cy="9548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680357</xdr:colOff>
      <xdr:row>4</xdr:row>
      <xdr:rowOff>99786</xdr:rowOff>
    </xdr:from>
    <xdr:to>
      <xdr:col>3</xdr:col>
      <xdr:colOff>2766786</xdr:colOff>
      <xdr:row>8</xdr:row>
      <xdr:rowOff>337558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CF42DB6-DD06-4FCD-918D-DEFA1AA7C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5357" y="1004661"/>
          <a:ext cx="2086429" cy="103787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3350758</xdr:colOff>
      <xdr:row>260</xdr:row>
      <xdr:rowOff>93728</xdr:rowOff>
    </xdr:from>
    <xdr:to>
      <xdr:col>3</xdr:col>
      <xdr:colOff>1497414</xdr:colOff>
      <xdr:row>268</xdr:row>
      <xdr:rowOff>202727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22D68BD-0226-4D08-95AC-D0F79DDB73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122908" y="56415053"/>
          <a:ext cx="1899506" cy="18711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260</xdr:row>
      <xdr:rowOff>4956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F9E41FE8-BC07-4A92-B24C-F9C4B4A606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163121" y="56326281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5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1750031</xdr:colOff>
      <xdr:row>196</xdr:row>
      <xdr:rowOff>127463</xdr:rowOff>
    </xdr:from>
    <xdr:to>
      <xdr:col>4</xdr:col>
      <xdr:colOff>589973</xdr:colOff>
      <xdr:row>202</xdr:row>
      <xdr:rowOff>341294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906411F-D9AA-40D3-AF38-35CD6F17D6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960081" y="57610838"/>
          <a:ext cx="1459317" cy="15282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431195</xdr:colOff>
      <xdr:row>196</xdr:row>
      <xdr:rowOff>159569</xdr:rowOff>
    </xdr:from>
    <xdr:to>
      <xdr:col>7</xdr:col>
      <xdr:colOff>1018214</xdr:colOff>
      <xdr:row>202</xdr:row>
      <xdr:rowOff>363876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7011DAE9-E2EC-42D3-91F0-28EF1FF1A4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98920" y="57642944"/>
          <a:ext cx="1472844" cy="15187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766175</xdr:colOff>
      <xdr:row>0</xdr:row>
      <xdr:rowOff>66676</xdr:rowOff>
    </xdr:from>
    <xdr:to>
      <xdr:col>6</xdr:col>
      <xdr:colOff>785577</xdr:colOff>
      <xdr:row>3</xdr:row>
      <xdr:rowOff>85726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67EB0E01-E01E-4534-B6C1-100F4AD613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5600" y="66676"/>
          <a:ext cx="1657702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481282</xdr:colOff>
      <xdr:row>0</xdr:row>
      <xdr:rowOff>76200</xdr:rowOff>
    </xdr:from>
    <xdr:to>
      <xdr:col>8</xdr:col>
      <xdr:colOff>438150</xdr:colOff>
      <xdr:row>3</xdr:row>
      <xdr:rowOff>164154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A8350B1C-6563-44FA-9D9C-CC2B9FE30F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49007" y="76200"/>
          <a:ext cx="1899968" cy="88805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1723161</xdr:colOff>
      <xdr:row>0</xdr:row>
      <xdr:rowOff>86591</xdr:rowOff>
    </xdr:from>
    <xdr:to>
      <xdr:col>4</xdr:col>
      <xdr:colOff>147206</xdr:colOff>
      <xdr:row>5</xdr:row>
      <xdr:rowOff>43295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1307563-F82A-4A5D-9778-E20F0C9B61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95236" y="86591"/>
          <a:ext cx="1576820" cy="76632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3043049</xdr:colOff>
      <xdr:row>1</xdr:row>
      <xdr:rowOff>32357</xdr:rowOff>
    </xdr:from>
    <xdr:to>
      <xdr:col>5</xdr:col>
      <xdr:colOff>103909</xdr:colOff>
      <xdr:row>5</xdr:row>
      <xdr:rowOff>17318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BF78C4D-3747-4941-8B90-E57B6A535F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15124" y="194282"/>
          <a:ext cx="1242335" cy="63266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699338</xdr:colOff>
      <xdr:row>54</xdr:row>
      <xdr:rowOff>137113</xdr:rowOff>
    </xdr:from>
    <xdr:to>
      <xdr:col>3</xdr:col>
      <xdr:colOff>1947113</xdr:colOff>
      <xdr:row>59</xdr:row>
      <xdr:rowOff>167132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31B84D9-2177-4B53-A9E7-3961768F74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871413" y="20006263"/>
          <a:ext cx="1247775" cy="12777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2854648</xdr:colOff>
      <xdr:row>54</xdr:row>
      <xdr:rowOff>87334</xdr:rowOff>
    </xdr:from>
    <xdr:to>
      <xdr:col>4</xdr:col>
      <xdr:colOff>905917</xdr:colOff>
      <xdr:row>59</xdr:row>
      <xdr:rowOff>42660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D27F857-C0C7-45A1-AB54-C6B677F8D6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26723" y="19956484"/>
          <a:ext cx="1204044" cy="1203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5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1219991</xdr:colOff>
      <xdr:row>0</xdr:row>
      <xdr:rowOff>142873</xdr:rowOff>
    </xdr:from>
    <xdr:to>
      <xdr:col>5</xdr:col>
      <xdr:colOff>571500</xdr:colOff>
      <xdr:row>5</xdr:row>
      <xdr:rowOff>178594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B50F1D5-9CBB-4268-8698-5DB28ACBE8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25666" y="142873"/>
          <a:ext cx="2199484" cy="9882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64</xdr:row>
      <xdr:rowOff>222250</xdr:rowOff>
    </xdr:from>
    <xdr:to>
      <xdr:col>3</xdr:col>
      <xdr:colOff>347662</xdr:colOff>
      <xdr:row>69</xdr:row>
      <xdr:rowOff>331788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20A7EB47-D716-4985-8012-B233C2DA3D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7125" y="20386675"/>
          <a:ext cx="1446212" cy="13477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64</xdr:row>
      <xdr:rowOff>155575</xdr:rowOff>
    </xdr:from>
    <xdr:to>
      <xdr:col>5</xdr:col>
      <xdr:colOff>508001</xdr:colOff>
      <xdr:row>69</xdr:row>
      <xdr:rowOff>303213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351FB80-CEFD-4205-B394-012D60F87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78925" y="20320000"/>
          <a:ext cx="1482726" cy="13858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1631155</xdr:colOff>
      <xdr:row>0</xdr:row>
      <xdr:rowOff>159546</xdr:rowOff>
    </xdr:from>
    <xdr:to>
      <xdr:col>3</xdr:col>
      <xdr:colOff>1464468</xdr:colOff>
      <xdr:row>5</xdr:row>
      <xdr:rowOff>173622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16AE7518-EDAF-4E7C-B08D-44B0406B9E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2780" y="159546"/>
          <a:ext cx="1757363" cy="9665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2650048</xdr:colOff>
      <xdr:row>4</xdr:row>
      <xdr:rowOff>185414</xdr:rowOff>
    </xdr:from>
    <xdr:to>
      <xdr:col>5</xdr:col>
      <xdr:colOff>308068</xdr:colOff>
      <xdr:row>9</xdr:row>
      <xdr:rowOff>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6824884-99A2-44CF-91C6-F7C12ADC64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86387" y="1103896"/>
          <a:ext cx="2148377" cy="97119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997857</xdr:colOff>
      <xdr:row>4</xdr:row>
      <xdr:rowOff>88447</xdr:rowOff>
    </xdr:from>
    <xdr:to>
      <xdr:col>4</xdr:col>
      <xdr:colOff>22679</xdr:colOff>
      <xdr:row>8</xdr:row>
      <xdr:rowOff>326219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7630A0A-A589-4002-A059-20FDCECC74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34196" y="1006929"/>
          <a:ext cx="2086429" cy="10542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2670401</xdr:colOff>
      <xdr:row>259</xdr:row>
      <xdr:rowOff>37032</xdr:rowOff>
    </xdr:from>
    <xdr:to>
      <xdr:col>3</xdr:col>
      <xdr:colOff>1111878</xdr:colOff>
      <xdr:row>267</xdr:row>
      <xdr:rowOff>146030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92E551D-45ED-4906-9409-48C512DC2E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954508" y="64863728"/>
          <a:ext cx="1899959" cy="19006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2853567</xdr:colOff>
      <xdr:row>259</xdr:row>
      <xdr:rowOff>4956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FFF03EAA-055C-485B-AB05-B4DC7670B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596156" y="64831652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5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1750031</xdr:colOff>
      <xdr:row>193</xdr:row>
      <xdr:rowOff>127463</xdr:rowOff>
    </xdr:from>
    <xdr:to>
      <xdr:col>4</xdr:col>
      <xdr:colOff>589973</xdr:colOff>
      <xdr:row>199</xdr:row>
      <xdr:rowOff>341294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5C3E2A2-0C88-4A8C-8BB8-A4244B7DC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960081" y="57610838"/>
          <a:ext cx="1459317" cy="15282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431195</xdr:colOff>
      <xdr:row>193</xdr:row>
      <xdr:rowOff>159569</xdr:rowOff>
    </xdr:from>
    <xdr:to>
      <xdr:col>7</xdr:col>
      <xdr:colOff>1018214</xdr:colOff>
      <xdr:row>199</xdr:row>
      <xdr:rowOff>363876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41877A9D-A59A-46AC-8297-71840814F2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98920" y="57642944"/>
          <a:ext cx="1472844" cy="15187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147050</xdr:colOff>
      <xdr:row>0</xdr:row>
      <xdr:rowOff>66676</xdr:rowOff>
    </xdr:from>
    <xdr:to>
      <xdr:col>7</xdr:col>
      <xdr:colOff>52152</xdr:colOff>
      <xdr:row>3</xdr:row>
      <xdr:rowOff>85726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2785000D-4295-4643-BF1C-03F86EA428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48000" y="66676"/>
          <a:ext cx="1657702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643207</xdr:colOff>
      <xdr:row>0</xdr:row>
      <xdr:rowOff>47625</xdr:rowOff>
    </xdr:from>
    <xdr:to>
      <xdr:col>8</xdr:col>
      <xdr:colOff>600075</xdr:colOff>
      <xdr:row>3</xdr:row>
      <xdr:rowOff>135579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97829BB6-4098-4C24-A621-85215D0798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10932" y="47625"/>
          <a:ext cx="1899968" cy="88805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1822381</xdr:colOff>
      <xdr:row>0</xdr:row>
      <xdr:rowOff>15153</xdr:rowOff>
    </xdr:from>
    <xdr:to>
      <xdr:col>4</xdr:col>
      <xdr:colOff>246426</xdr:colOff>
      <xdr:row>4</xdr:row>
      <xdr:rowOff>138545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8153D3B-FA4D-443D-84C6-AB497E07B6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1600" y="15153"/>
          <a:ext cx="1579201" cy="7901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3459766</xdr:colOff>
      <xdr:row>0</xdr:row>
      <xdr:rowOff>119063</xdr:rowOff>
    </xdr:from>
    <xdr:to>
      <xdr:col>5</xdr:col>
      <xdr:colOff>357185</xdr:colOff>
      <xdr:row>4</xdr:row>
      <xdr:rowOff>148288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4588089-2992-491E-8D0E-6BA10B2BA3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38985" y="119063"/>
          <a:ext cx="1445606" cy="695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699338</xdr:colOff>
      <xdr:row>54</xdr:row>
      <xdr:rowOff>137113</xdr:rowOff>
    </xdr:from>
    <xdr:to>
      <xdr:col>3</xdr:col>
      <xdr:colOff>1947113</xdr:colOff>
      <xdr:row>59</xdr:row>
      <xdr:rowOff>167131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84C20D0-0A7E-4E62-B641-8CEEC5F0BE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871413" y="20006263"/>
          <a:ext cx="1247775" cy="12777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2854648</xdr:colOff>
      <xdr:row>54</xdr:row>
      <xdr:rowOff>87334</xdr:rowOff>
    </xdr:from>
    <xdr:to>
      <xdr:col>4</xdr:col>
      <xdr:colOff>536823</xdr:colOff>
      <xdr:row>59</xdr:row>
      <xdr:rowOff>42659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A0F3C4C-527C-4A03-B976-66A9CFBDCD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26723" y="19956484"/>
          <a:ext cx="1204044" cy="1203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1219991</xdr:colOff>
      <xdr:row>0</xdr:row>
      <xdr:rowOff>142873</xdr:rowOff>
    </xdr:from>
    <xdr:to>
      <xdr:col>5</xdr:col>
      <xdr:colOff>571500</xdr:colOff>
      <xdr:row>5</xdr:row>
      <xdr:rowOff>178594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12F96D2-F6E6-416C-B952-2FBB9FA950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25666" y="142873"/>
          <a:ext cx="2199484" cy="9882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60</xdr:row>
      <xdr:rowOff>222250</xdr:rowOff>
    </xdr:from>
    <xdr:to>
      <xdr:col>3</xdr:col>
      <xdr:colOff>347662</xdr:colOff>
      <xdr:row>65</xdr:row>
      <xdr:rowOff>331789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47A6E3-02F0-463E-8062-CE4C4A210E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7125" y="20386675"/>
          <a:ext cx="1446212" cy="13477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60</xdr:row>
      <xdr:rowOff>155575</xdr:rowOff>
    </xdr:from>
    <xdr:to>
      <xdr:col>5</xdr:col>
      <xdr:colOff>508001</xdr:colOff>
      <xdr:row>65</xdr:row>
      <xdr:rowOff>303214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B13F1C0-029E-4190-9130-848832064A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78925" y="20320000"/>
          <a:ext cx="1482726" cy="13858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1631155</xdr:colOff>
      <xdr:row>0</xdr:row>
      <xdr:rowOff>159546</xdr:rowOff>
    </xdr:from>
    <xdr:to>
      <xdr:col>3</xdr:col>
      <xdr:colOff>1464468</xdr:colOff>
      <xdr:row>5</xdr:row>
      <xdr:rowOff>173622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8FF8C032-6F2E-4B96-838F-61CD076C3B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2780" y="159546"/>
          <a:ext cx="1757363" cy="9665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2856423</xdr:colOff>
      <xdr:row>4</xdr:row>
      <xdr:rowOff>185414</xdr:rowOff>
    </xdr:from>
    <xdr:to>
      <xdr:col>5</xdr:col>
      <xdr:colOff>514443</xdr:colOff>
      <xdr:row>9</xdr:row>
      <xdr:rowOff>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4839BD3-8253-4BD1-83AD-877F1EEAA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03548" y="1106164"/>
          <a:ext cx="2150645" cy="98933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1124857</xdr:colOff>
      <xdr:row>4</xdr:row>
      <xdr:rowOff>88447</xdr:rowOff>
    </xdr:from>
    <xdr:to>
      <xdr:col>4</xdr:col>
      <xdr:colOff>149679</xdr:colOff>
      <xdr:row>8</xdr:row>
      <xdr:rowOff>326219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B8D438AE-BD1C-470B-9BB4-0C3DC8E48D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1982" y="1009197"/>
          <a:ext cx="2088697" cy="106327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2670401</xdr:colOff>
      <xdr:row>257</xdr:row>
      <xdr:rowOff>37032</xdr:rowOff>
    </xdr:from>
    <xdr:to>
      <xdr:col>3</xdr:col>
      <xdr:colOff>1111878</xdr:colOff>
      <xdr:row>265</xdr:row>
      <xdr:rowOff>146031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F213997-845F-4E2E-A2A0-65AE11428C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947251" y="64778457"/>
          <a:ext cx="1899052" cy="18711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2853567</xdr:colOff>
      <xdr:row>257</xdr:row>
      <xdr:rowOff>4956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916ACB03-11E9-4000-9A4A-CBDD8BACD1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587992" y="64746381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59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1750031</xdr:colOff>
      <xdr:row>195</xdr:row>
      <xdr:rowOff>127463</xdr:rowOff>
    </xdr:from>
    <xdr:to>
      <xdr:col>4</xdr:col>
      <xdr:colOff>589973</xdr:colOff>
      <xdr:row>201</xdr:row>
      <xdr:rowOff>341294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D8285F2A-3F4D-47A3-A0B4-0C15722CEB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960081" y="56810738"/>
          <a:ext cx="1459317" cy="15282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431195</xdr:colOff>
      <xdr:row>195</xdr:row>
      <xdr:rowOff>159569</xdr:rowOff>
    </xdr:from>
    <xdr:to>
      <xdr:col>7</xdr:col>
      <xdr:colOff>1018214</xdr:colOff>
      <xdr:row>201</xdr:row>
      <xdr:rowOff>363876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9F865A6B-A1DE-44E3-B674-B6D73ED833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98920" y="56842844"/>
          <a:ext cx="1472844" cy="15187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72884</xdr:colOff>
      <xdr:row>0</xdr:row>
      <xdr:rowOff>47626</xdr:rowOff>
    </xdr:from>
    <xdr:to>
      <xdr:col>6</xdr:col>
      <xdr:colOff>862848</xdr:colOff>
      <xdr:row>3</xdr:row>
      <xdr:rowOff>66676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4601A897-BCD9-4F56-841B-2A97FF8903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82" y="47626"/>
          <a:ext cx="1656846" cy="82171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538432</xdr:colOff>
      <xdr:row>0</xdr:row>
      <xdr:rowOff>85725</xdr:rowOff>
    </xdr:from>
    <xdr:to>
      <xdr:col>8</xdr:col>
      <xdr:colOff>276225</xdr:colOff>
      <xdr:row>3</xdr:row>
      <xdr:rowOff>71282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A62D0F0C-6A19-4785-BB23-CDEFB4AEE7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06157" y="85725"/>
          <a:ext cx="1680893" cy="78565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6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1822381</xdr:colOff>
      <xdr:row>0</xdr:row>
      <xdr:rowOff>15153</xdr:rowOff>
    </xdr:from>
    <xdr:to>
      <xdr:col>4</xdr:col>
      <xdr:colOff>246426</xdr:colOff>
      <xdr:row>4</xdr:row>
      <xdr:rowOff>138545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58187C75-6270-4B81-A047-A1C6278E9F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4456" y="15153"/>
          <a:ext cx="1948295" cy="77109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3459766</xdr:colOff>
      <xdr:row>0</xdr:row>
      <xdr:rowOff>119063</xdr:rowOff>
    </xdr:from>
    <xdr:to>
      <xdr:col>5</xdr:col>
      <xdr:colOff>349250</xdr:colOff>
      <xdr:row>4</xdr:row>
      <xdr:rowOff>148288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2FBC7E49-987D-4239-9093-4298E2532D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35016" y="119063"/>
          <a:ext cx="1445609" cy="854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254838</xdr:colOff>
      <xdr:row>55</xdr:row>
      <xdr:rowOff>25988</xdr:rowOff>
    </xdr:from>
    <xdr:to>
      <xdr:col>3</xdr:col>
      <xdr:colOff>1502613</xdr:colOff>
      <xdr:row>60</xdr:row>
      <xdr:rowOff>71881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386A36F-62B3-4CF0-82B4-DF4F3AAC96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30088" y="21155613"/>
          <a:ext cx="1247775" cy="12841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251148</xdr:colOff>
      <xdr:row>55</xdr:row>
      <xdr:rowOff>39709</xdr:rowOff>
    </xdr:from>
    <xdr:to>
      <xdr:col>5</xdr:col>
      <xdr:colOff>235198</xdr:colOff>
      <xdr:row>60</xdr:row>
      <xdr:rowOff>10909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BA1D299-CC7F-4512-9385-35A4FB5F0A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648" y="21169334"/>
          <a:ext cx="1206425" cy="1209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1565272</xdr:colOff>
      <xdr:row>0</xdr:row>
      <xdr:rowOff>166685</xdr:rowOff>
    </xdr:from>
    <xdr:to>
      <xdr:col>6</xdr:col>
      <xdr:colOff>154781</xdr:colOff>
      <xdr:row>6</xdr:row>
      <xdr:rowOff>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9F4B33AF-FAB3-4669-AD5F-24A9D743C3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7085" y="166685"/>
          <a:ext cx="2197102" cy="9882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60</xdr:row>
      <xdr:rowOff>222250</xdr:rowOff>
    </xdr:from>
    <xdr:to>
      <xdr:col>3</xdr:col>
      <xdr:colOff>347662</xdr:colOff>
      <xdr:row>65</xdr:row>
      <xdr:rowOff>331788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6B87BB3F-7C6D-461D-B4BA-4512092229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778500" y="19062700"/>
          <a:ext cx="1446212" cy="13477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60</xdr:row>
      <xdr:rowOff>155575</xdr:rowOff>
    </xdr:from>
    <xdr:to>
      <xdr:col>5</xdr:col>
      <xdr:colOff>508001</xdr:colOff>
      <xdr:row>65</xdr:row>
      <xdr:rowOff>303213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F10CB9C-5D76-4C77-B351-47AFEAA61A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50300" y="18996025"/>
          <a:ext cx="1482726" cy="13858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1750218</xdr:colOff>
      <xdr:row>0</xdr:row>
      <xdr:rowOff>147639</xdr:rowOff>
    </xdr:from>
    <xdr:to>
      <xdr:col>4</xdr:col>
      <xdr:colOff>214312</xdr:colOff>
      <xdr:row>5</xdr:row>
      <xdr:rowOff>161715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47A9E40D-284D-416E-B005-946686BD23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3218" y="147639"/>
          <a:ext cx="1964532" cy="9665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6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2856423</xdr:colOff>
      <xdr:row>4</xdr:row>
      <xdr:rowOff>185414</xdr:rowOff>
    </xdr:from>
    <xdr:to>
      <xdr:col>5</xdr:col>
      <xdr:colOff>514443</xdr:colOff>
      <xdr:row>9</xdr:row>
      <xdr:rowOff>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C9A34522-37D7-4F0C-8AB6-33DD7EB15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90848" y="1090289"/>
          <a:ext cx="2144295" cy="9575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1124857</xdr:colOff>
      <xdr:row>4</xdr:row>
      <xdr:rowOff>88447</xdr:rowOff>
    </xdr:from>
    <xdr:to>
      <xdr:col>4</xdr:col>
      <xdr:colOff>149679</xdr:colOff>
      <xdr:row>8</xdr:row>
      <xdr:rowOff>326219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9DAA58E-8406-42B5-B2BF-6D932C4D4D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9282" y="993322"/>
          <a:ext cx="2082347" cy="103787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2670401</xdr:colOff>
      <xdr:row>256</xdr:row>
      <xdr:rowOff>37032</xdr:rowOff>
    </xdr:from>
    <xdr:to>
      <xdr:col>3</xdr:col>
      <xdr:colOff>1111878</xdr:colOff>
      <xdr:row>264</xdr:row>
      <xdr:rowOff>146031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A7CFA2D-E92E-4B70-BEFC-860B110800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947251" y="64273632"/>
          <a:ext cx="1899052" cy="18711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2853567</xdr:colOff>
      <xdr:row>256</xdr:row>
      <xdr:rowOff>4956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70F13DF5-E48A-45E8-B4C6-623AA72913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587992" y="64241556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6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1750031</xdr:colOff>
      <xdr:row>196</xdr:row>
      <xdr:rowOff>127463</xdr:rowOff>
    </xdr:from>
    <xdr:to>
      <xdr:col>4</xdr:col>
      <xdr:colOff>589973</xdr:colOff>
      <xdr:row>202</xdr:row>
      <xdr:rowOff>341294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A8C1A2C-DA4A-4872-A2DA-4A58EB7B3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960081" y="57344138"/>
          <a:ext cx="1459317" cy="15282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431195</xdr:colOff>
      <xdr:row>196</xdr:row>
      <xdr:rowOff>159569</xdr:rowOff>
    </xdr:from>
    <xdr:to>
      <xdr:col>7</xdr:col>
      <xdr:colOff>1018214</xdr:colOff>
      <xdr:row>202</xdr:row>
      <xdr:rowOff>363876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4C91B10-63BA-49DA-B03B-C05E358B15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98920" y="57376244"/>
          <a:ext cx="1472844" cy="15187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72884</xdr:colOff>
      <xdr:row>0</xdr:row>
      <xdr:rowOff>47626</xdr:rowOff>
    </xdr:from>
    <xdr:to>
      <xdr:col>6</xdr:col>
      <xdr:colOff>862848</xdr:colOff>
      <xdr:row>3</xdr:row>
      <xdr:rowOff>66676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BBC8B5C3-A6FC-444F-BA3B-0BD0B6ECD3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73834" y="47626"/>
          <a:ext cx="1656739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538432</xdr:colOff>
      <xdr:row>0</xdr:row>
      <xdr:rowOff>85725</xdr:rowOff>
    </xdr:from>
    <xdr:to>
      <xdr:col>8</xdr:col>
      <xdr:colOff>276225</xdr:colOff>
      <xdr:row>3</xdr:row>
      <xdr:rowOff>71282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4CA65796-767F-4657-8717-C63A729C7E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06157" y="85725"/>
          <a:ext cx="1680893" cy="78565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6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1565272</xdr:colOff>
      <xdr:row>0</xdr:row>
      <xdr:rowOff>166685</xdr:rowOff>
    </xdr:from>
    <xdr:to>
      <xdr:col>6</xdr:col>
      <xdr:colOff>154781</xdr:colOff>
      <xdr:row>6</xdr:row>
      <xdr:rowOff>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A55E849F-0FBE-49B2-807C-E3A658DD4E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2322" y="166685"/>
          <a:ext cx="2199484" cy="98584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60</xdr:row>
      <xdr:rowOff>222250</xdr:rowOff>
    </xdr:from>
    <xdr:to>
      <xdr:col>3</xdr:col>
      <xdr:colOff>347662</xdr:colOff>
      <xdr:row>65</xdr:row>
      <xdr:rowOff>331788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CAB57490-22CC-426F-A721-2C385971D3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778500" y="19310350"/>
          <a:ext cx="1446212" cy="13477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60</xdr:row>
      <xdr:rowOff>155575</xdr:rowOff>
    </xdr:from>
    <xdr:to>
      <xdr:col>5</xdr:col>
      <xdr:colOff>508001</xdr:colOff>
      <xdr:row>65</xdr:row>
      <xdr:rowOff>303213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400DE99-6DE9-44AD-AEB3-464EA995A0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50300" y="19243675"/>
          <a:ext cx="1482726" cy="13858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1750218</xdr:colOff>
      <xdr:row>0</xdr:row>
      <xdr:rowOff>147639</xdr:rowOff>
    </xdr:from>
    <xdr:to>
      <xdr:col>4</xdr:col>
      <xdr:colOff>214312</xdr:colOff>
      <xdr:row>5</xdr:row>
      <xdr:rowOff>161715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297CB6E3-4E3C-4EF8-AD5B-E9C41CC882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3218" y="147639"/>
          <a:ext cx="1959769" cy="9665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1822381</xdr:colOff>
      <xdr:row>0</xdr:row>
      <xdr:rowOff>15153</xdr:rowOff>
    </xdr:from>
    <xdr:to>
      <xdr:col>4</xdr:col>
      <xdr:colOff>246426</xdr:colOff>
      <xdr:row>4</xdr:row>
      <xdr:rowOff>138545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B082CE3-8A1F-4338-B321-D39750A6FA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4456" y="15153"/>
          <a:ext cx="1948295" cy="96159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3459766</xdr:colOff>
      <xdr:row>0</xdr:row>
      <xdr:rowOff>119063</xdr:rowOff>
    </xdr:from>
    <xdr:to>
      <xdr:col>5</xdr:col>
      <xdr:colOff>349250</xdr:colOff>
      <xdr:row>4</xdr:row>
      <xdr:rowOff>148288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7CF35D97-949D-4FEA-9B27-DE4FD3CD5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31841" y="119063"/>
          <a:ext cx="1632934" cy="867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254838</xdr:colOff>
      <xdr:row>52</xdr:row>
      <xdr:rowOff>25988</xdr:rowOff>
    </xdr:from>
    <xdr:to>
      <xdr:col>3</xdr:col>
      <xdr:colOff>1502613</xdr:colOff>
      <xdr:row>57</xdr:row>
      <xdr:rowOff>71881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EAEFFCC-21AE-4BC0-95FB-596A891A73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26913" y="21523913"/>
          <a:ext cx="1247775" cy="12841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251148</xdr:colOff>
      <xdr:row>52</xdr:row>
      <xdr:rowOff>39709</xdr:rowOff>
    </xdr:from>
    <xdr:to>
      <xdr:col>5</xdr:col>
      <xdr:colOff>235198</xdr:colOff>
      <xdr:row>57</xdr:row>
      <xdr:rowOff>10909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A75BDF0-7CDF-4AAA-A9F0-E8B3E21DA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47473" y="21537634"/>
          <a:ext cx="1203250" cy="1209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5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6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37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38.bin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39.bin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40.bin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41.bin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42.bin"/></Relationships>
</file>

<file path=xl/worksheets/_rels/sheet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43.bin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printerSettings" Target="../printerSettings/printerSettings44.bin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printerSettings" Target="../printerSettings/printerSettings45.bin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6.xml"/><Relationship Id="rId1" Type="http://schemas.openxmlformats.org/officeDocument/2006/relationships/printerSettings" Target="../printerSettings/printerSettings46.bin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printerSettings" Target="../printerSettings/printerSettings47.bin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printerSettings" Target="../printerSettings/printerSettings48.bin"/></Relationships>
</file>

<file path=xl/worksheets/_rels/sheet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.xml"/><Relationship Id="rId1" Type="http://schemas.openxmlformats.org/officeDocument/2006/relationships/printerSettings" Target="../printerSettings/printerSettings49.bin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printerSettings" Target="../printerSettings/printerSettings50.bin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printerSettings" Target="../printerSettings/printerSettings51.bin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2.xml"/><Relationship Id="rId1" Type="http://schemas.openxmlformats.org/officeDocument/2006/relationships/printerSettings" Target="../printerSettings/printerSettings52.bin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printerSettings" Target="../printerSettings/printerSettings53.bin"/></Relationships>
</file>

<file path=xl/worksheets/_rels/sheet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4.xml"/><Relationship Id="rId1" Type="http://schemas.openxmlformats.org/officeDocument/2006/relationships/printerSettings" Target="../printerSettings/printerSettings54.bin"/></Relationships>
</file>

<file path=xl/worksheets/_rels/sheet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printerSettings" Target="../printerSettings/printerSettings55.bin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6.xml"/><Relationship Id="rId1" Type="http://schemas.openxmlformats.org/officeDocument/2006/relationships/printerSettings" Target="../printerSettings/printerSettings56.bin"/></Relationships>
</file>

<file path=xl/worksheets/_rels/sheet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7.xml"/><Relationship Id="rId1" Type="http://schemas.openxmlformats.org/officeDocument/2006/relationships/printerSettings" Target="../printerSettings/printerSettings57.bin"/></Relationships>
</file>

<file path=xl/worksheets/_rels/sheet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8.xml"/><Relationship Id="rId1" Type="http://schemas.openxmlformats.org/officeDocument/2006/relationships/printerSettings" Target="../printerSettings/printerSettings58.bin"/></Relationships>
</file>

<file path=xl/worksheets/_rels/sheet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9.xml"/><Relationship Id="rId1" Type="http://schemas.openxmlformats.org/officeDocument/2006/relationships/printerSettings" Target="../printerSettings/printerSettings59.bin"/></Relationships>
</file>

<file path=xl/worksheets/_rels/sheet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0.xml"/><Relationship Id="rId1" Type="http://schemas.openxmlformats.org/officeDocument/2006/relationships/printerSettings" Target="../printerSettings/printerSettings60.bin"/></Relationships>
</file>

<file path=xl/worksheets/_rels/sheet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1.xml"/><Relationship Id="rId1" Type="http://schemas.openxmlformats.org/officeDocument/2006/relationships/printerSettings" Target="../printerSettings/printerSettings61.bin"/></Relationships>
</file>

<file path=xl/worksheets/_rels/sheet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2.xml"/><Relationship Id="rId1" Type="http://schemas.openxmlformats.org/officeDocument/2006/relationships/printerSettings" Target="../printerSettings/printerSettings62.bin"/></Relationships>
</file>

<file path=xl/worksheets/_rels/sheet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3.xml"/><Relationship Id="rId1" Type="http://schemas.openxmlformats.org/officeDocument/2006/relationships/printerSettings" Target="../printerSettings/printerSettings63.bin"/></Relationships>
</file>

<file path=xl/worksheets/_rels/sheet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4.xml"/><Relationship Id="rId1" Type="http://schemas.openxmlformats.org/officeDocument/2006/relationships/printerSettings" Target="../printerSettings/printerSettings64.bin"/></Relationships>
</file>

<file path=xl/worksheets/_rels/sheet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5.xml"/><Relationship Id="rId1" Type="http://schemas.openxmlformats.org/officeDocument/2006/relationships/printerSettings" Target="../printerSettings/printerSettings65.bin"/></Relationships>
</file>

<file path=xl/worksheets/_rels/sheet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6.xml"/><Relationship Id="rId1" Type="http://schemas.openxmlformats.org/officeDocument/2006/relationships/printerSettings" Target="../printerSettings/printerSettings66.bin"/></Relationships>
</file>

<file path=xl/worksheets/_rels/sheet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7.xml"/><Relationship Id="rId1" Type="http://schemas.openxmlformats.org/officeDocument/2006/relationships/printerSettings" Target="../printerSettings/printerSettings67.bin"/></Relationships>
</file>

<file path=xl/worksheets/_rels/sheet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8.xml"/><Relationship Id="rId1" Type="http://schemas.openxmlformats.org/officeDocument/2006/relationships/printerSettings" Target="../printerSettings/printerSettings68.bin"/></Relationships>
</file>

<file path=xl/worksheets/_rels/sheet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9.xml"/><Relationship Id="rId1" Type="http://schemas.openxmlformats.org/officeDocument/2006/relationships/printerSettings" Target="../printerSettings/printerSettings69.bin"/></Relationships>
</file>

<file path=xl/worksheets/_rels/sheet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0.xml"/><Relationship Id="rId1" Type="http://schemas.openxmlformats.org/officeDocument/2006/relationships/printerSettings" Target="../printerSettings/printerSettings70.bin"/></Relationships>
</file>

<file path=xl/worksheets/_rels/sheet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1.xml"/><Relationship Id="rId1" Type="http://schemas.openxmlformats.org/officeDocument/2006/relationships/printerSettings" Target="../printerSettings/printerSettings71.bin"/></Relationships>
</file>

<file path=xl/worksheets/_rels/sheet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2.xml"/><Relationship Id="rId1" Type="http://schemas.openxmlformats.org/officeDocument/2006/relationships/printerSettings" Target="../printerSettings/printerSettings72.bin"/></Relationships>
</file>

<file path=xl/worksheets/_rels/sheet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3.xml"/><Relationship Id="rId1" Type="http://schemas.openxmlformats.org/officeDocument/2006/relationships/printerSettings" Target="../printerSettings/printerSettings73.bin"/></Relationships>
</file>

<file path=xl/worksheets/_rels/sheet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4.xml"/><Relationship Id="rId1" Type="http://schemas.openxmlformats.org/officeDocument/2006/relationships/printerSettings" Target="../printerSettings/printerSettings74.bin"/></Relationships>
</file>

<file path=xl/worksheets/_rels/sheet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5.xml"/><Relationship Id="rId1" Type="http://schemas.openxmlformats.org/officeDocument/2006/relationships/printerSettings" Target="../printerSettings/printerSettings75.bin"/></Relationships>
</file>

<file path=xl/worksheets/_rels/sheet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6.xml"/><Relationship Id="rId1" Type="http://schemas.openxmlformats.org/officeDocument/2006/relationships/printerSettings" Target="../printerSettings/printerSettings76.bin"/></Relationships>
</file>

<file path=xl/worksheets/_rels/sheet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7.xml"/><Relationship Id="rId1" Type="http://schemas.openxmlformats.org/officeDocument/2006/relationships/printerSettings" Target="../printerSettings/printerSettings77.bin"/></Relationships>
</file>

<file path=xl/worksheets/_rels/sheet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8.xml"/><Relationship Id="rId1" Type="http://schemas.openxmlformats.org/officeDocument/2006/relationships/printerSettings" Target="../printerSettings/printerSettings78.bin"/></Relationships>
</file>

<file path=xl/worksheets/_rels/sheet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9.xml"/><Relationship Id="rId1" Type="http://schemas.openxmlformats.org/officeDocument/2006/relationships/printerSettings" Target="../printerSettings/printerSettings79.bin"/></Relationships>
</file>

<file path=xl/worksheets/_rels/sheet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0.xml"/><Relationship Id="rId1" Type="http://schemas.openxmlformats.org/officeDocument/2006/relationships/printerSettings" Target="../printerSettings/printerSettings80.bin"/></Relationships>
</file>

<file path=xl/worksheets/_rels/sheet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1.xml"/><Relationship Id="rId1" Type="http://schemas.openxmlformats.org/officeDocument/2006/relationships/printerSettings" Target="../printerSettings/printerSettings81.bin"/></Relationships>
</file>

<file path=xl/worksheets/_rels/sheet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2.xml"/><Relationship Id="rId1" Type="http://schemas.openxmlformats.org/officeDocument/2006/relationships/printerSettings" Target="../printerSettings/printerSettings82.bin"/></Relationships>
</file>

<file path=xl/worksheets/_rels/sheet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3.xml"/><Relationship Id="rId1" Type="http://schemas.openxmlformats.org/officeDocument/2006/relationships/printerSettings" Target="../printerSettings/printerSettings83.bin"/></Relationships>
</file>

<file path=xl/worksheets/_rels/sheet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4.xml"/><Relationship Id="rId1" Type="http://schemas.openxmlformats.org/officeDocument/2006/relationships/printerSettings" Target="../printerSettings/printerSettings84.bin"/></Relationships>
</file>

<file path=xl/worksheets/_rels/sheet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5.xml"/><Relationship Id="rId1" Type="http://schemas.openxmlformats.org/officeDocument/2006/relationships/printerSettings" Target="../printerSettings/printerSettings85.bin"/></Relationships>
</file>

<file path=xl/worksheets/_rels/sheet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6.xml"/><Relationship Id="rId1" Type="http://schemas.openxmlformats.org/officeDocument/2006/relationships/printerSettings" Target="../printerSettings/printerSettings86.bin"/></Relationships>
</file>

<file path=xl/worksheets/_rels/sheet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7.xml"/><Relationship Id="rId1" Type="http://schemas.openxmlformats.org/officeDocument/2006/relationships/printerSettings" Target="../printerSettings/printerSettings87.bin"/></Relationships>
</file>

<file path=xl/worksheets/_rels/sheet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8.xml"/><Relationship Id="rId1" Type="http://schemas.openxmlformats.org/officeDocument/2006/relationships/printerSettings" Target="../printerSettings/printerSettings88.bin"/></Relationships>
</file>

<file path=xl/worksheets/_rels/sheet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9.xml"/><Relationship Id="rId1" Type="http://schemas.openxmlformats.org/officeDocument/2006/relationships/printerSettings" Target="../printerSettings/printerSettings89.bin"/></Relationships>
</file>

<file path=xl/worksheets/_rels/sheet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0.xml"/><Relationship Id="rId1" Type="http://schemas.openxmlformats.org/officeDocument/2006/relationships/printerSettings" Target="../printerSettings/printerSettings90.bin"/></Relationships>
</file>

<file path=xl/worksheets/_rels/sheet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1.xml"/><Relationship Id="rId1" Type="http://schemas.openxmlformats.org/officeDocument/2006/relationships/printerSettings" Target="../printerSettings/printerSettings91.bin"/></Relationships>
</file>

<file path=xl/worksheets/_rels/sheet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2.xml"/><Relationship Id="rId1" Type="http://schemas.openxmlformats.org/officeDocument/2006/relationships/printerSettings" Target="../printerSettings/printerSettings92.bin"/></Relationships>
</file>

<file path=xl/worksheets/_rels/sheet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3.xml"/><Relationship Id="rId1" Type="http://schemas.openxmlformats.org/officeDocument/2006/relationships/printerSettings" Target="../printerSettings/printerSettings93.bin"/></Relationships>
</file>

<file path=xl/worksheets/_rels/sheet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4.xml"/><Relationship Id="rId1" Type="http://schemas.openxmlformats.org/officeDocument/2006/relationships/printerSettings" Target="../printerSettings/printerSettings94.bin"/></Relationships>
</file>

<file path=xl/worksheets/_rels/sheet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5.xml"/><Relationship Id="rId1" Type="http://schemas.openxmlformats.org/officeDocument/2006/relationships/printerSettings" Target="../printerSettings/printerSettings95.bin"/></Relationships>
</file>

<file path=xl/worksheets/_rels/sheet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6.xml"/><Relationship Id="rId1" Type="http://schemas.openxmlformats.org/officeDocument/2006/relationships/printerSettings" Target="../printerSettings/printerSettings96.bin"/></Relationships>
</file>

<file path=xl/worksheets/_rels/sheet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7.xml"/><Relationship Id="rId1" Type="http://schemas.openxmlformats.org/officeDocument/2006/relationships/printerSettings" Target="../printerSettings/printerSettings97.bin"/></Relationships>
</file>

<file path=xl/worksheets/_rels/sheet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8.xml"/><Relationship Id="rId1" Type="http://schemas.openxmlformats.org/officeDocument/2006/relationships/printerSettings" Target="../printerSettings/printerSettings98.bin"/></Relationships>
</file>

<file path=xl/worksheets/_rels/sheet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9.xml"/><Relationship Id="rId1" Type="http://schemas.openxmlformats.org/officeDocument/2006/relationships/printerSettings" Target="../printerSettings/printerSettings99.bin"/></Relationships>
</file>

<file path=xl/worksheets/_rels/sheet1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0.xml"/><Relationship Id="rId1" Type="http://schemas.openxmlformats.org/officeDocument/2006/relationships/printerSettings" Target="../printerSettings/printerSettings100.bin"/></Relationships>
</file>

<file path=xl/worksheets/_rels/sheet1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1.xml"/><Relationship Id="rId1" Type="http://schemas.openxmlformats.org/officeDocument/2006/relationships/printerSettings" Target="../printerSettings/printerSettings101.bin"/></Relationships>
</file>

<file path=xl/worksheets/_rels/sheet1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2.xml"/><Relationship Id="rId1" Type="http://schemas.openxmlformats.org/officeDocument/2006/relationships/printerSettings" Target="../printerSettings/printerSettings102.bin"/></Relationships>
</file>

<file path=xl/worksheets/_rels/sheet1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3.xml"/><Relationship Id="rId1" Type="http://schemas.openxmlformats.org/officeDocument/2006/relationships/printerSettings" Target="../printerSettings/printerSettings103.bin"/></Relationships>
</file>

<file path=xl/worksheets/_rels/sheet1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4.xml"/><Relationship Id="rId1" Type="http://schemas.openxmlformats.org/officeDocument/2006/relationships/printerSettings" Target="../printerSettings/printerSettings104.bin"/></Relationships>
</file>

<file path=xl/worksheets/_rels/sheet1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5.xml"/><Relationship Id="rId1" Type="http://schemas.openxmlformats.org/officeDocument/2006/relationships/printerSettings" Target="../printerSettings/printerSettings105.bin"/></Relationships>
</file>

<file path=xl/worksheets/_rels/sheet1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6.xml"/><Relationship Id="rId1" Type="http://schemas.openxmlformats.org/officeDocument/2006/relationships/printerSettings" Target="../printerSettings/printerSettings106.bin"/></Relationships>
</file>

<file path=xl/worksheets/_rels/sheet1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7.xml"/><Relationship Id="rId1" Type="http://schemas.openxmlformats.org/officeDocument/2006/relationships/printerSettings" Target="../printerSettings/printerSettings107.bin"/></Relationships>
</file>

<file path=xl/worksheets/_rels/sheet10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8.xml"/><Relationship Id="rId1" Type="http://schemas.openxmlformats.org/officeDocument/2006/relationships/printerSettings" Target="../printerSettings/printerSettings108.bin"/></Relationships>
</file>

<file path=xl/worksheets/_rels/sheet1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9.xml"/><Relationship Id="rId1" Type="http://schemas.openxmlformats.org/officeDocument/2006/relationships/printerSettings" Target="../printerSettings/printerSettings109.bin"/></Relationships>
</file>

<file path=xl/worksheets/_rels/sheet1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0.xml"/><Relationship Id="rId1" Type="http://schemas.openxmlformats.org/officeDocument/2006/relationships/printerSettings" Target="../printerSettings/printerSettings110.bin"/></Relationships>
</file>

<file path=xl/worksheets/_rels/sheet1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1.xml"/><Relationship Id="rId1" Type="http://schemas.openxmlformats.org/officeDocument/2006/relationships/printerSettings" Target="../printerSettings/printerSettings111.bin"/></Relationships>
</file>

<file path=xl/worksheets/_rels/sheet1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2.xml"/><Relationship Id="rId1" Type="http://schemas.openxmlformats.org/officeDocument/2006/relationships/printerSettings" Target="../printerSettings/printerSettings112.bin"/></Relationships>
</file>

<file path=xl/worksheets/_rels/sheet1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3.xml"/><Relationship Id="rId1" Type="http://schemas.openxmlformats.org/officeDocument/2006/relationships/printerSettings" Target="../printerSettings/printerSettings113.bin"/></Relationships>
</file>

<file path=xl/worksheets/_rels/sheet1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4.xml"/><Relationship Id="rId1" Type="http://schemas.openxmlformats.org/officeDocument/2006/relationships/printerSettings" Target="../printerSettings/printerSettings114.bin"/></Relationships>
</file>

<file path=xl/worksheets/_rels/sheet1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5.xml"/><Relationship Id="rId1" Type="http://schemas.openxmlformats.org/officeDocument/2006/relationships/printerSettings" Target="../printerSettings/printerSettings115.bin"/></Relationships>
</file>

<file path=xl/worksheets/_rels/sheet1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6.xml"/><Relationship Id="rId1" Type="http://schemas.openxmlformats.org/officeDocument/2006/relationships/printerSettings" Target="../printerSettings/printerSettings116.bin"/></Relationships>
</file>

<file path=xl/worksheets/_rels/sheet1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7.xml"/><Relationship Id="rId1" Type="http://schemas.openxmlformats.org/officeDocument/2006/relationships/printerSettings" Target="../printerSettings/printerSettings117.bin"/></Relationships>
</file>

<file path=xl/worksheets/_rels/sheet1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8.xml"/><Relationship Id="rId1" Type="http://schemas.openxmlformats.org/officeDocument/2006/relationships/printerSettings" Target="../printerSettings/printerSettings118.bin"/></Relationships>
</file>

<file path=xl/worksheets/_rels/sheet1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9.xml"/><Relationship Id="rId1" Type="http://schemas.openxmlformats.org/officeDocument/2006/relationships/printerSettings" Target="../printerSettings/printerSettings119.bin"/></Relationships>
</file>

<file path=xl/worksheets/_rels/sheet1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0.xml"/><Relationship Id="rId1" Type="http://schemas.openxmlformats.org/officeDocument/2006/relationships/printerSettings" Target="../printerSettings/printerSettings120.bin"/></Relationships>
</file>

<file path=xl/worksheets/_rels/sheet1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1.xml"/><Relationship Id="rId1" Type="http://schemas.openxmlformats.org/officeDocument/2006/relationships/printerSettings" Target="../printerSettings/printerSettings121.bin"/></Relationships>
</file>

<file path=xl/worksheets/_rels/sheet1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2.xml"/><Relationship Id="rId1" Type="http://schemas.openxmlformats.org/officeDocument/2006/relationships/printerSettings" Target="../printerSettings/printerSettings122.bin"/></Relationships>
</file>

<file path=xl/worksheets/_rels/sheet1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3.xml"/><Relationship Id="rId1" Type="http://schemas.openxmlformats.org/officeDocument/2006/relationships/printerSettings" Target="../printerSettings/printerSettings123.bin"/></Relationships>
</file>

<file path=xl/worksheets/_rels/sheet1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4.xml"/><Relationship Id="rId1" Type="http://schemas.openxmlformats.org/officeDocument/2006/relationships/printerSettings" Target="../printerSettings/printerSettings124.bin"/></Relationships>
</file>

<file path=xl/worksheets/_rels/sheet1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5.xml"/><Relationship Id="rId1" Type="http://schemas.openxmlformats.org/officeDocument/2006/relationships/printerSettings" Target="../printerSettings/printerSettings125.bin"/></Relationships>
</file>

<file path=xl/worksheets/_rels/sheet1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6.xml"/><Relationship Id="rId1" Type="http://schemas.openxmlformats.org/officeDocument/2006/relationships/printerSettings" Target="../printerSettings/printerSettings126.bin"/></Relationships>
</file>

<file path=xl/worksheets/_rels/sheet1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7.xml"/><Relationship Id="rId1" Type="http://schemas.openxmlformats.org/officeDocument/2006/relationships/printerSettings" Target="../printerSettings/printerSettings127.bin"/></Relationships>
</file>

<file path=xl/worksheets/_rels/sheet1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8.xml"/><Relationship Id="rId1" Type="http://schemas.openxmlformats.org/officeDocument/2006/relationships/printerSettings" Target="../printerSettings/printerSettings128.bin"/></Relationships>
</file>

<file path=xl/worksheets/_rels/sheet1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9.xml"/><Relationship Id="rId1" Type="http://schemas.openxmlformats.org/officeDocument/2006/relationships/printerSettings" Target="../printerSettings/printerSettings129.bin"/></Relationships>
</file>

<file path=xl/worksheets/_rels/sheet1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0.xml"/><Relationship Id="rId1" Type="http://schemas.openxmlformats.org/officeDocument/2006/relationships/printerSettings" Target="../printerSettings/printerSettings130.bin"/></Relationships>
</file>

<file path=xl/worksheets/_rels/sheet1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1.xml"/><Relationship Id="rId1" Type="http://schemas.openxmlformats.org/officeDocument/2006/relationships/printerSettings" Target="../printerSettings/printerSettings131.bin"/></Relationships>
</file>

<file path=xl/worksheets/_rels/sheet1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2.xml"/><Relationship Id="rId1" Type="http://schemas.openxmlformats.org/officeDocument/2006/relationships/printerSettings" Target="../printerSettings/printerSettings132.bin"/></Relationships>
</file>

<file path=xl/worksheets/_rels/sheet1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3.xml"/><Relationship Id="rId1" Type="http://schemas.openxmlformats.org/officeDocument/2006/relationships/printerSettings" Target="../printerSettings/printerSettings133.bin"/></Relationships>
</file>

<file path=xl/worksheets/_rels/sheet1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4.xml"/><Relationship Id="rId1" Type="http://schemas.openxmlformats.org/officeDocument/2006/relationships/printerSettings" Target="../printerSettings/printerSettings134.bin"/></Relationships>
</file>

<file path=xl/worksheets/_rels/sheet1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5.xml"/><Relationship Id="rId1" Type="http://schemas.openxmlformats.org/officeDocument/2006/relationships/printerSettings" Target="../printerSettings/printerSettings135.bin"/></Relationships>
</file>

<file path=xl/worksheets/_rels/sheet1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6.xml"/><Relationship Id="rId1" Type="http://schemas.openxmlformats.org/officeDocument/2006/relationships/printerSettings" Target="../printerSettings/printerSettings136.bin"/></Relationships>
</file>

<file path=xl/worksheets/_rels/sheet1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7.xml"/><Relationship Id="rId1" Type="http://schemas.openxmlformats.org/officeDocument/2006/relationships/printerSettings" Target="../printerSettings/printerSettings137.bin"/></Relationships>
</file>

<file path=xl/worksheets/_rels/sheet1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8.xml"/><Relationship Id="rId1" Type="http://schemas.openxmlformats.org/officeDocument/2006/relationships/printerSettings" Target="../printerSettings/printerSettings138.bin"/></Relationships>
</file>

<file path=xl/worksheets/_rels/sheet1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9.xml"/><Relationship Id="rId1" Type="http://schemas.openxmlformats.org/officeDocument/2006/relationships/printerSettings" Target="../printerSettings/printerSettings139.bin"/></Relationships>
</file>

<file path=xl/worksheets/_rels/sheet1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0.xml"/><Relationship Id="rId1" Type="http://schemas.openxmlformats.org/officeDocument/2006/relationships/printerSettings" Target="../printerSettings/printerSettings140.bin"/></Relationships>
</file>

<file path=xl/worksheets/_rels/sheet1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1.xml"/><Relationship Id="rId1" Type="http://schemas.openxmlformats.org/officeDocument/2006/relationships/printerSettings" Target="../printerSettings/printerSettings141.bin"/></Relationships>
</file>

<file path=xl/worksheets/_rels/sheet1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2.xml"/><Relationship Id="rId1" Type="http://schemas.openxmlformats.org/officeDocument/2006/relationships/printerSettings" Target="../printerSettings/printerSettings142.bin"/></Relationships>
</file>

<file path=xl/worksheets/_rels/sheet1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3.xml"/><Relationship Id="rId1" Type="http://schemas.openxmlformats.org/officeDocument/2006/relationships/printerSettings" Target="../printerSettings/printerSettings143.bin"/></Relationships>
</file>

<file path=xl/worksheets/_rels/sheet1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4.xml"/><Relationship Id="rId1" Type="http://schemas.openxmlformats.org/officeDocument/2006/relationships/printerSettings" Target="../printerSettings/printerSettings144.bin"/></Relationships>
</file>

<file path=xl/worksheets/_rels/sheet1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5.xml"/><Relationship Id="rId1" Type="http://schemas.openxmlformats.org/officeDocument/2006/relationships/printerSettings" Target="../printerSettings/printerSettings145.bin"/></Relationships>
</file>

<file path=xl/worksheets/_rels/sheet1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6.xml"/><Relationship Id="rId1" Type="http://schemas.openxmlformats.org/officeDocument/2006/relationships/printerSettings" Target="../printerSettings/printerSettings146.bin"/></Relationships>
</file>

<file path=xl/worksheets/_rels/sheet1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7.xml"/><Relationship Id="rId1" Type="http://schemas.openxmlformats.org/officeDocument/2006/relationships/printerSettings" Target="../printerSettings/printerSettings147.bin"/></Relationships>
</file>

<file path=xl/worksheets/_rels/sheet1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8.xml"/><Relationship Id="rId1" Type="http://schemas.openxmlformats.org/officeDocument/2006/relationships/printerSettings" Target="../printerSettings/printerSettings148.bin"/></Relationships>
</file>

<file path=xl/worksheets/_rels/sheet1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9.xml"/><Relationship Id="rId1" Type="http://schemas.openxmlformats.org/officeDocument/2006/relationships/printerSettings" Target="../printerSettings/printerSettings149.bin"/></Relationships>
</file>

<file path=xl/worksheets/_rels/sheet1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0.xml"/><Relationship Id="rId1" Type="http://schemas.openxmlformats.org/officeDocument/2006/relationships/printerSettings" Target="../printerSettings/printerSettings150.bin"/></Relationships>
</file>

<file path=xl/worksheets/_rels/sheet1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1.xml"/><Relationship Id="rId1" Type="http://schemas.openxmlformats.org/officeDocument/2006/relationships/printerSettings" Target="../printerSettings/printerSettings151.bin"/></Relationships>
</file>

<file path=xl/worksheets/_rels/sheet1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2.xml"/><Relationship Id="rId1" Type="http://schemas.openxmlformats.org/officeDocument/2006/relationships/printerSettings" Target="../printerSettings/printerSettings152.bin"/></Relationships>
</file>

<file path=xl/worksheets/_rels/sheet1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3.xml"/><Relationship Id="rId1" Type="http://schemas.openxmlformats.org/officeDocument/2006/relationships/printerSettings" Target="../printerSettings/printerSettings153.bin"/></Relationships>
</file>

<file path=xl/worksheets/_rels/sheet1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4.xml"/><Relationship Id="rId1" Type="http://schemas.openxmlformats.org/officeDocument/2006/relationships/printerSettings" Target="../printerSettings/printerSettings154.bin"/></Relationships>
</file>

<file path=xl/worksheets/_rels/sheet1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5.xml"/><Relationship Id="rId1" Type="http://schemas.openxmlformats.org/officeDocument/2006/relationships/printerSettings" Target="../printerSettings/printerSettings155.bin"/></Relationships>
</file>

<file path=xl/worksheets/_rels/sheet1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6.xml"/><Relationship Id="rId1" Type="http://schemas.openxmlformats.org/officeDocument/2006/relationships/printerSettings" Target="../printerSettings/printerSettings156.bin"/></Relationships>
</file>

<file path=xl/worksheets/_rels/sheet1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7.xml"/><Relationship Id="rId1" Type="http://schemas.openxmlformats.org/officeDocument/2006/relationships/printerSettings" Target="../printerSettings/printerSettings157.bin"/></Relationships>
</file>

<file path=xl/worksheets/_rels/sheet1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8.xml"/><Relationship Id="rId1" Type="http://schemas.openxmlformats.org/officeDocument/2006/relationships/printerSettings" Target="../printerSettings/printerSettings158.bin"/></Relationships>
</file>

<file path=xl/worksheets/_rels/sheet1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9.xml"/><Relationship Id="rId1" Type="http://schemas.openxmlformats.org/officeDocument/2006/relationships/printerSettings" Target="../printerSettings/printerSettings159.bin"/></Relationships>
</file>

<file path=xl/worksheets/_rels/sheet1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0.xml"/><Relationship Id="rId1" Type="http://schemas.openxmlformats.org/officeDocument/2006/relationships/printerSettings" Target="../printerSettings/printerSettings160.bin"/></Relationships>
</file>

<file path=xl/worksheets/_rels/sheet1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1.xml"/><Relationship Id="rId1" Type="http://schemas.openxmlformats.org/officeDocument/2006/relationships/printerSettings" Target="../printerSettings/printerSettings161.bin"/></Relationships>
</file>

<file path=xl/worksheets/_rels/sheet1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2.xml"/><Relationship Id="rId1" Type="http://schemas.openxmlformats.org/officeDocument/2006/relationships/printerSettings" Target="../printerSettings/printerSettings162.bin"/></Relationships>
</file>

<file path=xl/worksheets/_rels/sheet1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3.xml"/><Relationship Id="rId1" Type="http://schemas.openxmlformats.org/officeDocument/2006/relationships/printerSettings" Target="../printerSettings/printerSettings163.bin"/></Relationships>
</file>

<file path=xl/worksheets/_rels/sheet1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4.xml"/><Relationship Id="rId1" Type="http://schemas.openxmlformats.org/officeDocument/2006/relationships/printerSettings" Target="../printerSettings/printerSettings164.bin"/></Relationships>
</file>

<file path=xl/worksheets/_rels/sheet1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5.xml"/><Relationship Id="rId1" Type="http://schemas.openxmlformats.org/officeDocument/2006/relationships/printerSettings" Target="../printerSettings/printerSettings165.bin"/></Relationships>
</file>

<file path=xl/worksheets/_rels/sheet1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6.xml"/><Relationship Id="rId1" Type="http://schemas.openxmlformats.org/officeDocument/2006/relationships/printerSettings" Target="../printerSettings/printerSettings166.bin"/></Relationships>
</file>

<file path=xl/worksheets/_rels/sheet1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7.xml"/><Relationship Id="rId1" Type="http://schemas.openxmlformats.org/officeDocument/2006/relationships/printerSettings" Target="../printerSettings/printerSettings167.bin"/></Relationships>
</file>

<file path=xl/worksheets/_rels/sheet1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8.xml"/><Relationship Id="rId1" Type="http://schemas.openxmlformats.org/officeDocument/2006/relationships/printerSettings" Target="../printerSettings/printerSettings168.bin"/></Relationships>
</file>

<file path=xl/worksheets/_rels/sheet1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9.xml"/><Relationship Id="rId1" Type="http://schemas.openxmlformats.org/officeDocument/2006/relationships/printerSettings" Target="../printerSettings/printerSettings169.bin"/></Relationships>
</file>

<file path=xl/worksheets/_rels/sheet1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0.xml"/><Relationship Id="rId1" Type="http://schemas.openxmlformats.org/officeDocument/2006/relationships/printerSettings" Target="../printerSettings/printerSettings170.bin"/></Relationships>
</file>

<file path=xl/worksheets/_rels/sheet1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1.xml"/><Relationship Id="rId1" Type="http://schemas.openxmlformats.org/officeDocument/2006/relationships/printerSettings" Target="../printerSettings/printerSettings171.bin"/></Relationships>
</file>

<file path=xl/worksheets/_rels/sheet1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2.xml"/><Relationship Id="rId1" Type="http://schemas.openxmlformats.org/officeDocument/2006/relationships/printerSettings" Target="../printerSettings/printerSettings172.bin"/></Relationships>
</file>

<file path=xl/worksheets/_rels/sheet1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3.xml"/><Relationship Id="rId1" Type="http://schemas.openxmlformats.org/officeDocument/2006/relationships/printerSettings" Target="../printerSettings/printerSettings173.bin"/></Relationships>
</file>

<file path=xl/worksheets/_rels/sheet1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4.xml"/><Relationship Id="rId1" Type="http://schemas.openxmlformats.org/officeDocument/2006/relationships/printerSettings" Target="../printerSettings/printerSettings174.bin"/></Relationships>
</file>

<file path=xl/worksheets/_rels/sheet1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5.xml"/><Relationship Id="rId1" Type="http://schemas.openxmlformats.org/officeDocument/2006/relationships/printerSettings" Target="../printerSettings/printerSettings175.bin"/></Relationships>
</file>

<file path=xl/worksheets/_rels/sheet1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6.xml"/><Relationship Id="rId1" Type="http://schemas.openxmlformats.org/officeDocument/2006/relationships/printerSettings" Target="../printerSettings/printerSettings176.bin"/></Relationships>
</file>

<file path=xl/worksheets/_rels/sheet1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7.xml"/><Relationship Id="rId1" Type="http://schemas.openxmlformats.org/officeDocument/2006/relationships/printerSettings" Target="../printerSettings/printerSettings177.bin"/></Relationships>
</file>

<file path=xl/worksheets/_rels/sheet1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8.xml"/><Relationship Id="rId1" Type="http://schemas.openxmlformats.org/officeDocument/2006/relationships/printerSettings" Target="../printerSettings/printerSettings178.bin"/></Relationships>
</file>

<file path=xl/worksheets/_rels/sheet1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9.xml"/><Relationship Id="rId1" Type="http://schemas.openxmlformats.org/officeDocument/2006/relationships/printerSettings" Target="../printerSettings/printerSettings179.bin"/></Relationships>
</file>

<file path=xl/worksheets/_rels/sheet1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0.xml"/><Relationship Id="rId1" Type="http://schemas.openxmlformats.org/officeDocument/2006/relationships/printerSettings" Target="../printerSettings/printerSettings180.bin"/></Relationships>
</file>

<file path=xl/worksheets/_rels/sheet1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1.xml"/><Relationship Id="rId1" Type="http://schemas.openxmlformats.org/officeDocument/2006/relationships/printerSettings" Target="../printerSettings/printerSettings181.bin"/></Relationships>
</file>

<file path=xl/worksheets/_rels/sheet1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2.xml"/><Relationship Id="rId1" Type="http://schemas.openxmlformats.org/officeDocument/2006/relationships/printerSettings" Target="../printerSettings/printerSettings182.bin"/></Relationships>
</file>

<file path=xl/worksheets/_rels/sheet1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3.xml"/><Relationship Id="rId1" Type="http://schemas.openxmlformats.org/officeDocument/2006/relationships/printerSettings" Target="../printerSettings/printerSettings183.bin"/></Relationships>
</file>

<file path=xl/worksheets/_rels/sheet1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4.xml"/><Relationship Id="rId1" Type="http://schemas.openxmlformats.org/officeDocument/2006/relationships/printerSettings" Target="../printerSettings/printerSettings184.bin"/></Relationships>
</file>

<file path=xl/worksheets/_rels/sheet1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5.xml"/><Relationship Id="rId1" Type="http://schemas.openxmlformats.org/officeDocument/2006/relationships/printerSettings" Target="../printerSettings/printerSettings185.bin"/></Relationships>
</file>

<file path=xl/worksheets/_rels/sheet1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6.xml"/><Relationship Id="rId1" Type="http://schemas.openxmlformats.org/officeDocument/2006/relationships/printerSettings" Target="../printerSettings/printerSettings186.bin"/></Relationships>
</file>

<file path=xl/worksheets/_rels/sheet1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7.xml"/><Relationship Id="rId1" Type="http://schemas.openxmlformats.org/officeDocument/2006/relationships/printerSettings" Target="../printerSettings/printerSettings187.bin"/></Relationships>
</file>

<file path=xl/worksheets/_rels/sheet1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8.xml"/><Relationship Id="rId1" Type="http://schemas.openxmlformats.org/officeDocument/2006/relationships/printerSettings" Target="../printerSettings/printerSettings188.bin"/></Relationships>
</file>

<file path=xl/worksheets/_rels/sheet1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9.xml"/><Relationship Id="rId1" Type="http://schemas.openxmlformats.org/officeDocument/2006/relationships/printerSettings" Target="../printerSettings/printerSettings189.bin"/></Relationships>
</file>

<file path=xl/worksheets/_rels/sheet1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0.xml"/><Relationship Id="rId1" Type="http://schemas.openxmlformats.org/officeDocument/2006/relationships/printerSettings" Target="../printerSettings/printerSettings190.bin"/></Relationships>
</file>

<file path=xl/worksheets/_rels/sheet1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1.xml"/><Relationship Id="rId1" Type="http://schemas.openxmlformats.org/officeDocument/2006/relationships/printerSettings" Target="../printerSettings/printerSettings191.bin"/></Relationships>
</file>

<file path=xl/worksheets/_rels/sheet1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2.xml"/><Relationship Id="rId1" Type="http://schemas.openxmlformats.org/officeDocument/2006/relationships/printerSettings" Target="../printerSettings/printerSettings192.bin"/></Relationships>
</file>

<file path=xl/worksheets/_rels/sheet1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3.xml"/><Relationship Id="rId1" Type="http://schemas.openxmlformats.org/officeDocument/2006/relationships/printerSettings" Target="../printerSettings/printerSettings193.bin"/></Relationships>
</file>

<file path=xl/worksheets/_rels/sheet1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4.xml"/><Relationship Id="rId1" Type="http://schemas.openxmlformats.org/officeDocument/2006/relationships/printerSettings" Target="../printerSettings/printerSettings194.bin"/></Relationships>
</file>

<file path=xl/worksheets/_rels/sheet1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5.xml"/><Relationship Id="rId1" Type="http://schemas.openxmlformats.org/officeDocument/2006/relationships/printerSettings" Target="../printerSettings/printerSettings195.bin"/></Relationships>
</file>

<file path=xl/worksheets/_rels/sheet1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6.xml"/><Relationship Id="rId1" Type="http://schemas.openxmlformats.org/officeDocument/2006/relationships/printerSettings" Target="../printerSettings/printerSettings196.bin"/></Relationships>
</file>

<file path=xl/worksheets/_rels/sheet1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7.xml"/><Relationship Id="rId1" Type="http://schemas.openxmlformats.org/officeDocument/2006/relationships/printerSettings" Target="../printerSettings/printerSettings197.bin"/></Relationships>
</file>

<file path=xl/worksheets/_rels/sheet1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8.xml"/><Relationship Id="rId1" Type="http://schemas.openxmlformats.org/officeDocument/2006/relationships/printerSettings" Target="../printerSettings/printerSettings198.bin"/></Relationships>
</file>

<file path=xl/worksheets/_rels/sheet1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9.xml"/><Relationship Id="rId1" Type="http://schemas.openxmlformats.org/officeDocument/2006/relationships/printerSettings" Target="../printerSettings/printerSettings199.bin"/></Relationships>
</file>

<file path=xl/worksheets/_rels/sheet2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0.xml"/><Relationship Id="rId1" Type="http://schemas.openxmlformats.org/officeDocument/2006/relationships/printerSettings" Target="../printerSettings/printerSettings200.bin"/></Relationships>
</file>

<file path=xl/worksheets/_rels/sheet2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1.xml"/><Relationship Id="rId1" Type="http://schemas.openxmlformats.org/officeDocument/2006/relationships/printerSettings" Target="../printerSettings/printerSettings201.bin"/></Relationships>
</file>

<file path=xl/worksheets/_rels/sheet2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2.xml"/><Relationship Id="rId1" Type="http://schemas.openxmlformats.org/officeDocument/2006/relationships/printerSettings" Target="../printerSettings/printerSettings202.bin"/></Relationships>
</file>

<file path=xl/worksheets/_rels/sheet2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3.xml"/><Relationship Id="rId1" Type="http://schemas.openxmlformats.org/officeDocument/2006/relationships/printerSettings" Target="../printerSettings/printerSettings203.bin"/></Relationships>
</file>

<file path=xl/worksheets/_rels/sheet2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4.xml"/><Relationship Id="rId1" Type="http://schemas.openxmlformats.org/officeDocument/2006/relationships/printerSettings" Target="../printerSettings/printerSettings204.bin"/></Relationships>
</file>

<file path=xl/worksheets/_rels/sheet2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5.xml"/><Relationship Id="rId1" Type="http://schemas.openxmlformats.org/officeDocument/2006/relationships/printerSettings" Target="../printerSettings/printerSettings205.bin"/></Relationships>
</file>

<file path=xl/worksheets/_rels/sheet2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6.xml"/><Relationship Id="rId1" Type="http://schemas.openxmlformats.org/officeDocument/2006/relationships/printerSettings" Target="../printerSettings/printerSettings206.bin"/></Relationships>
</file>

<file path=xl/worksheets/_rels/sheet2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7.xml"/><Relationship Id="rId1" Type="http://schemas.openxmlformats.org/officeDocument/2006/relationships/printerSettings" Target="../printerSettings/printerSettings207.bin"/></Relationships>
</file>

<file path=xl/worksheets/_rels/sheet20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8.xml"/></Relationships>
</file>

<file path=xl/worksheets/_rels/sheet2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9.xml"/><Relationship Id="rId1" Type="http://schemas.openxmlformats.org/officeDocument/2006/relationships/printerSettings" Target="../printerSettings/printerSettings208.bin"/></Relationships>
</file>

<file path=xl/worksheets/_rels/sheet2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0.xml"/><Relationship Id="rId1" Type="http://schemas.openxmlformats.org/officeDocument/2006/relationships/printerSettings" Target="../printerSettings/printerSettings209.bin"/></Relationships>
</file>

<file path=xl/worksheets/_rels/sheet2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1.xml"/><Relationship Id="rId1" Type="http://schemas.openxmlformats.org/officeDocument/2006/relationships/printerSettings" Target="../printerSettings/printerSettings210.bin"/></Relationships>
</file>

<file path=xl/worksheets/_rels/sheet2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2.xml"/><Relationship Id="rId1" Type="http://schemas.openxmlformats.org/officeDocument/2006/relationships/printerSettings" Target="../printerSettings/printerSettings211.bin"/></Relationships>
</file>

<file path=xl/worksheets/_rels/sheet2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3.xml"/><Relationship Id="rId1" Type="http://schemas.openxmlformats.org/officeDocument/2006/relationships/printerSettings" Target="../printerSettings/printerSettings212.bin"/></Relationships>
</file>

<file path=xl/worksheets/_rels/sheet2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4.xml"/><Relationship Id="rId1" Type="http://schemas.openxmlformats.org/officeDocument/2006/relationships/printerSettings" Target="../printerSettings/printerSettings213.bin"/></Relationships>
</file>

<file path=xl/worksheets/_rels/sheet2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5.xml"/><Relationship Id="rId1" Type="http://schemas.openxmlformats.org/officeDocument/2006/relationships/printerSettings" Target="../printerSettings/printerSettings214.bin"/></Relationships>
</file>

<file path=xl/worksheets/_rels/sheet2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6.xml"/><Relationship Id="rId1" Type="http://schemas.openxmlformats.org/officeDocument/2006/relationships/printerSettings" Target="../printerSettings/printerSettings215.bin"/></Relationships>
</file>

<file path=xl/worksheets/_rels/sheet2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7.xml"/><Relationship Id="rId1" Type="http://schemas.openxmlformats.org/officeDocument/2006/relationships/printerSettings" Target="../printerSettings/printerSettings216.bin"/></Relationships>
</file>

<file path=xl/worksheets/_rels/sheet2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8.xml"/><Relationship Id="rId1" Type="http://schemas.openxmlformats.org/officeDocument/2006/relationships/printerSettings" Target="../printerSettings/printerSettings217.bin"/></Relationships>
</file>

<file path=xl/worksheets/_rels/sheet2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9.xml"/><Relationship Id="rId1" Type="http://schemas.openxmlformats.org/officeDocument/2006/relationships/printerSettings" Target="../printerSettings/printerSettings218.bin"/></Relationships>
</file>

<file path=xl/worksheets/_rels/sheet2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0.xml"/><Relationship Id="rId1" Type="http://schemas.openxmlformats.org/officeDocument/2006/relationships/printerSettings" Target="../printerSettings/printerSettings219.bin"/></Relationships>
</file>

<file path=xl/worksheets/_rels/sheet2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1.xml"/><Relationship Id="rId1" Type="http://schemas.openxmlformats.org/officeDocument/2006/relationships/printerSettings" Target="../printerSettings/printerSettings220.bin"/></Relationships>
</file>

<file path=xl/worksheets/_rels/sheet2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2.xml"/><Relationship Id="rId1" Type="http://schemas.openxmlformats.org/officeDocument/2006/relationships/printerSettings" Target="../printerSettings/printerSettings221.bin"/></Relationships>
</file>

<file path=xl/worksheets/_rels/sheet2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3.xml"/><Relationship Id="rId1" Type="http://schemas.openxmlformats.org/officeDocument/2006/relationships/printerSettings" Target="../printerSettings/printerSettings222.bin"/></Relationships>
</file>

<file path=xl/worksheets/_rels/sheet2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4.xml"/><Relationship Id="rId1" Type="http://schemas.openxmlformats.org/officeDocument/2006/relationships/printerSettings" Target="../printerSettings/printerSettings223.bin"/></Relationships>
</file>

<file path=xl/worksheets/_rels/sheet2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5.xml"/><Relationship Id="rId1" Type="http://schemas.openxmlformats.org/officeDocument/2006/relationships/printerSettings" Target="../printerSettings/printerSettings224.bin"/></Relationships>
</file>

<file path=xl/worksheets/_rels/sheet2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6.xml"/><Relationship Id="rId1" Type="http://schemas.openxmlformats.org/officeDocument/2006/relationships/printerSettings" Target="../printerSettings/printerSettings225.bin"/></Relationships>
</file>

<file path=xl/worksheets/_rels/sheet2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7.xml"/><Relationship Id="rId1" Type="http://schemas.openxmlformats.org/officeDocument/2006/relationships/printerSettings" Target="../printerSettings/printerSettings226.bin"/></Relationships>
</file>

<file path=xl/worksheets/_rels/sheet2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8.xml"/><Relationship Id="rId1" Type="http://schemas.openxmlformats.org/officeDocument/2006/relationships/printerSettings" Target="../printerSettings/printerSettings227.bin"/></Relationships>
</file>

<file path=xl/worksheets/_rels/sheet2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9.xml"/><Relationship Id="rId1" Type="http://schemas.openxmlformats.org/officeDocument/2006/relationships/printerSettings" Target="../printerSettings/printerSettings228.bin"/></Relationships>
</file>

<file path=xl/worksheets/_rels/sheet2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0.xml"/><Relationship Id="rId1" Type="http://schemas.openxmlformats.org/officeDocument/2006/relationships/printerSettings" Target="../printerSettings/printerSettings229.bin"/></Relationships>
</file>

<file path=xl/worksheets/_rels/sheet2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1.xml"/><Relationship Id="rId1" Type="http://schemas.openxmlformats.org/officeDocument/2006/relationships/printerSettings" Target="../printerSettings/printerSettings230.bin"/></Relationships>
</file>

<file path=xl/worksheets/_rels/sheet2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2.xml"/><Relationship Id="rId1" Type="http://schemas.openxmlformats.org/officeDocument/2006/relationships/printerSettings" Target="../printerSettings/printerSettings231.bin"/></Relationships>
</file>

<file path=xl/worksheets/_rels/sheet2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3.xml"/><Relationship Id="rId1" Type="http://schemas.openxmlformats.org/officeDocument/2006/relationships/printerSettings" Target="../printerSettings/printerSettings232.bin"/></Relationships>
</file>

<file path=xl/worksheets/_rels/sheet2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4.xml"/><Relationship Id="rId1" Type="http://schemas.openxmlformats.org/officeDocument/2006/relationships/printerSettings" Target="../printerSettings/printerSettings233.bin"/></Relationships>
</file>

<file path=xl/worksheets/_rels/sheet2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5.xml"/><Relationship Id="rId1" Type="http://schemas.openxmlformats.org/officeDocument/2006/relationships/printerSettings" Target="../printerSettings/printerSettings234.bin"/></Relationships>
</file>

<file path=xl/worksheets/_rels/sheet2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6.xml"/><Relationship Id="rId1" Type="http://schemas.openxmlformats.org/officeDocument/2006/relationships/printerSettings" Target="../printerSettings/printerSettings235.bin"/></Relationships>
</file>

<file path=xl/worksheets/_rels/sheet2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7.xml"/><Relationship Id="rId1" Type="http://schemas.openxmlformats.org/officeDocument/2006/relationships/printerSettings" Target="../printerSettings/printerSettings236.bin"/></Relationships>
</file>

<file path=xl/worksheets/_rels/sheet2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8.xml"/><Relationship Id="rId1" Type="http://schemas.openxmlformats.org/officeDocument/2006/relationships/printerSettings" Target="../printerSettings/printerSettings237.bin"/></Relationships>
</file>

<file path=xl/worksheets/_rels/sheet2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9.xml"/><Relationship Id="rId1" Type="http://schemas.openxmlformats.org/officeDocument/2006/relationships/printerSettings" Target="../printerSettings/printerSettings238.bin"/></Relationships>
</file>

<file path=xl/worksheets/_rels/sheet2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0.xml"/><Relationship Id="rId1" Type="http://schemas.openxmlformats.org/officeDocument/2006/relationships/printerSettings" Target="../printerSettings/printerSettings239.bin"/></Relationships>
</file>

<file path=xl/worksheets/_rels/sheet2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1.xml"/><Relationship Id="rId1" Type="http://schemas.openxmlformats.org/officeDocument/2006/relationships/printerSettings" Target="../printerSettings/printerSettings240.bin"/></Relationships>
</file>

<file path=xl/worksheets/_rels/sheet2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2.xml"/><Relationship Id="rId1" Type="http://schemas.openxmlformats.org/officeDocument/2006/relationships/printerSettings" Target="../printerSettings/printerSettings241.bin"/></Relationships>
</file>

<file path=xl/worksheets/_rels/sheet2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3.xml"/><Relationship Id="rId1" Type="http://schemas.openxmlformats.org/officeDocument/2006/relationships/printerSettings" Target="../printerSettings/printerSettings242.bin"/></Relationships>
</file>

<file path=xl/worksheets/_rels/sheet2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4.xml"/><Relationship Id="rId1" Type="http://schemas.openxmlformats.org/officeDocument/2006/relationships/printerSettings" Target="../printerSettings/printerSettings243.bin"/></Relationships>
</file>

<file path=xl/worksheets/_rels/sheet2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5.xml"/><Relationship Id="rId1" Type="http://schemas.openxmlformats.org/officeDocument/2006/relationships/printerSettings" Target="../printerSettings/printerSettings244.bin"/></Relationships>
</file>

<file path=xl/worksheets/_rels/sheet2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6.xml"/><Relationship Id="rId1" Type="http://schemas.openxmlformats.org/officeDocument/2006/relationships/printerSettings" Target="../printerSettings/printerSettings245.bin"/></Relationships>
</file>

<file path=xl/worksheets/_rels/sheet2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7.xml"/><Relationship Id="rId1" Type="http://schemas.openxmlformats.org/officeDocument/2006/relationships/printerSettings" Target="../printerSettings/printerSettings246.bin"/></Relationships>
</file>

<file path=xl/worksheets/_rels/sheet2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8.xml"/><Relationship Id="rId1" Type="http://schemas.openxmlformats.org/officeDocument/2006/relationships/printerSettings" Target="../printerSettings/printerSettings247.bin"/></Relationships>
</file>

<file path=xl/worksheets/_rels/sheet2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9.xml"/><Relationship Id="rId1" Type="http://schemas.openxmlformats.org/officeDocument/2006/relationships/printerSettings" Target="../printerSettings/printerSettings248.bin"/></Relationships>
</file>

<file path=xl/worksheets/_rels/sheet2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0.xml"/><Relationship Id="rId1" Type="http://schemas.openxmlformats.org/officeDocument/2006/relationships/printerSettings" Target="../printerSettings/printerSettings249.bin"/></Relationships>
</file>

<file path=xl/worksheets/_rels/sheet2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1.xml"/><Relationship Id="rId1" Type="http://schemas.openxmlformats.org/officeDocument/2006/relationships/printerSettings" Target="../printerSettings/printerSettings250.bin"/></Relationships>
</file>

<file path=xl/worksheets/_rels/sheet2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2.xml"/><Relationship Id="rId1" Type="http://schemas.openxmlformats.org/officeDocument/2006/relationships/printerSettings" Target="../printerSettings/printerSettings251.bin"/></Relationships>
</file>

<file path=xl/worksheets/_rels/sheet2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3.xml"/><Relationship Id="rId1" Type="http://schemas.openxmlformats.org/officeDocument/2006/relationships/printerSettings" Target="../printerSettings/printerSettings252.bin"/></Relationships>
</file>

<file path=xl/worksheets/_rels/sheet2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4.xml"/><Relationship Id="rId1" Type="http://schemas.openxmlformats.org/officeDocument/2006/relationships/printerSettings" Target="../printerSettings/printerSettings253.bin"/></Relationships>
</file>

<file path=xl/worksheets/_rels/sheet2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5.xml"/><Relationship Id="rId1" Type="http://schemas.openxmlformats.org/officeDocument/2006/relationships/printerSettings" Target="../printerSettings/printerSettings254.bin"/></Relationships>
</file>

<file path=xl/worksheets/_rels/sheet2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6.xml"/><Relationship Id="rId1" Type="http://schemas.openxmlformats.org/officeDocument/2006/relationships/printerSettings" Target="../printerSettings/printerSettings255.bin"/></Relationships>
</file>

<file path=xl/worksheets/_rels/sheet2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7.xml"/><Relationship Id="rId1" Type="http://schemas.openxmlformats.org/officeDocument/2006/relationships/printerSettings" Target="../printerSettings/printerSettings256.bin"/></Relationships>
</file>

<file path=xl/worksheets/_rels/sheet2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8.xml"/><Relationship Id="rId1" Type="http://schemas.openxmlformats.org/officeDocument/2006/relationships/printerSettings" Target="../printerSettings/printerSettings257.bin"/></Relationships>
</file>

<file path=xl/worksheets/_rels/sheet2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9.xml"/><Relationship Id="rId1" Type="http://schemas.openxmlformats.org/officeDocument/2006/relationships/printerSettings" Target="../printerSettings/printerSettings258.bin"/></Relationships>
</file>

<file path=xl/worksheets/_rels/sheet2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0.xml"/><Relationship Id="rId1" Type="http://schemas.openxmlformats.org/officeDocument/2006/relationships/printerSettings" Target="../printerSettings/printerSettings259.bin"/></Relationships>
</file>

<file path=xl/worksheets/_rels/sheet2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1.xml"/><Relationship Id="rId1" Type="http://schemas.openxmlformats.org/officeDocument/2006/relationships/printerSettings" Target="../printerSettings/printerSettings260.bin"/></Relationships>
</file>

<file path=xl/worksheets/_rels/sheet2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2.xml"/><Relationship Id="rId1" Type="http://schemas.openxmlformats.org/officeDocument/2006/relationships/printerSettings" Target="../printerSettings/printerSettings261.bin"/></Relationships>
</file>

<file path=xl/worksheets/_rels/sheet2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3.xml"/><Relationship Id="rId1" Type="http://schemas.openxmlformats.org/officeDocument/2006/relationships/printerSettings" Target="../printerSettings/printerSettings262.bin"/></Relationships>
</file>

<file path=xl/worksheets/_rels/sheet2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4.xml"/><Relationship Id="rId1" Type="http://schemas.openxmlformats.org/officeDocument/2006/relationships/printerSettings" Target="../printerSettings/printerSettings263.bin"/></Relationships>
</file>

<file path=xl/worksheets/_rels/sheet2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5.xml"/><Relationship Id="rId1" Type="http://schemas.openxmlformats.org/officeDocument/2006/relationships/printerSettings" Target="../printerSettings/printerSettings264.bin"/></Relationships>
</file>

<file path=xl/worksheets/_rels/sheet2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6.xml"/><Relationship Id="rId1" Type="http://schemas.openxmlformats.org/officeDocument/2006/relationships/printerSettings" Target="../printerSettings/printerSettings265.bin"/></Relationships>
</file>

<file path=xl/worksheets/_rels/sheet2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7.xml"/><Relationship Id="rId1" Type="http://schemas.openxmlformats.org/officeDocument/2006/relationships/printerSettings" Target="../printerSettings/printerSettings266.bin"/></Relationships>
</file>

<file path=xl/worksheets/_rels/sheet2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8.xml"/><Relationship Id="rId1" Type="http://schemas.openxmlformats.org/officeDocument/2006/relationships/printerSettings" Target="../printerSettings/printerSettings267.bin"/></Relationships>
</file>

<file path=xl/worksheets/_rels/sheet2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9.xml"/><Relationship Id="rId1" Type="http://schemas.openxmlformats.org/officeDocument/2006/relationships/printerSettings" Target="../printerSettings/printerSettings268.bin"/></Relationships>
</file>

<file path=xl/worksheets/_rels/sheet2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0.xml"/><Relationship Id="rId1" Type="http://schemas.openxmlformats.org/officeDocument/2006/relationships/printerSettings" Target="../printerSettings/printerSettings269.bin"/></Relationships>
</file>

<file path=xl/worksheets/_rels/sheet2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1.xml"/><Relationship Id="rId1" Type="http://schemas.openxmlformats.org/officeDocument/2006/relationships/printerSettings" Target="../printerSettings/printerSettings270.bin"/></Relationships>
</file>

<file path=xl/worksheets/_rels/sheet2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2.xml"/><Relationship Id="rId1" Type="http://schemas.openxmlformats.org/officeDocument/2006/relationships/printerSettings" Target="../printerSettings/printerSettings271.bin"/></Relationships>
</file>

<file path=xl/worksheets/_rels/sheet2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3.xml"/><Relationship Id="rId1" Type="http://schemas.openxmlformats.org/officeDocument/2006/relationships/printerSettings" Target="../printerSettings/printerSettings272.bin"/></Relationships>
</file>

<file path=xl/worksheets/_rels/sheet2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4.xml"/><Relationship Id="rId1" Type="http://schemas.openxmlformats.org/officeDocument/2006/relationships/printerSettings" Target="../printerSettings/printerSettings273.bin"/></Relationships>
</file>

<file path=xl/worksheets/_rels/sheet2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5.xml"/><Relationship Id="rId1" Type="http://schemas.openxmlformats.org/officeDocument/2006/relationships/printerSettings" Target="../printerSettings/printerSettings274.bin"/></Relationships>
</file>

<file path=xl/worksheets/_rels/sheet2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6.xml"/><Relationship Id="rId1" Type="http://schemas.openxmlformats.org/officeDocument/2006/relationships/printerSettings" Target="../printerSettings/printerSettings275.bin"/></Relationships>
</file>

<file path=xl/worksheets/_rels/sheet2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7.xml"/><Relationship Id="rId1" Type="http://schemas.openxmlformats.org/officeDocument/2006/relationships/printerSettings" Target="../printerSettings/printerSettings276.bin"/></Relationships>
</file>

<file path=xl/worksheets/_rels/sheet2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8.xml"/><Relationship Id="rId1" Type="http://schemas.openxmlformats.org/officeDocument/2006/relationships/printerSettings" Target="../printerSettings/printerSettings277.bin"/></Relationships>
</file>

<file path=xl/worksheets/_rels/sheet2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9.xml"/><Relationship Id="rId1" Type="http://schemas.openxmlformats.org/officeDocument/2006/relationships/printerSettings" Target="../printerSettings/printerSettings278.bin"/></Relationships>
</file>

<file path=xl/worksheets/_rels/sheet2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0.xml"/><Relationship Id="rId1" Type="http://schemas.openxmlformats.org/officeDocument/2006/relationships/printerSettings" Target="../printerSettings/printerSettings279.bin"/></Relationships>
</file>

<file path=xl/worksheets/_rels/sheet2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1.xml"/><Relationship Id="rId1" Type="http://schemas.openxmlformats.org/officeDocument/2006/relationships/printerSettings" Target="../printerSettings/printerSettings280.bin"/></Relationships>
</file>

<file path=xl/worksheets/_rels/sheet2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2.xml"/><Relationship Id="rId1" Type="http://schemas.openxmlformats.org/officeDocument/2006/relationships/printerSettings" Target="../printerSettings/printerSettings281.bin"/></Relationships>
</file>

<file path=xl/worksheets/_rels/sheet2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3.xml"/><Relationship Id="rId1" Type="http://schemas.openxmlformats.org/officeDocument/2006/relationships/printerSettings" Target="../printerSettings/printerSettings282.bin"/></Relationships>
</file>

<file path=xl/worksheets/_rels/sheet2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4.xml"/><Relationship Id="rId1" Type="http://schemas.openxmlformats.org/officeDocument/2006/relationships/printerSettings" Target="../printerSettings/printerSettings283.bin"/></Relationships>
</file>

<file path=xl/worksheets/_rels/sheet2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5.xml"/><Relationship Id="rId1" Type="http://schemas.openxmlformats.org/officeDocument/2006/relationships/printerSettings" Target="../printerSettings/printerSettings284.bin"/></Relationships>
</file>

<file path=xl/worksheets/_rels/sheet2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6.xml"/><Relationship Id="rId1" Type="http://schemas.openxmlformats.org/officeDocument/2006/relationships/printerSettings" Target="../printerSettings/printerSettings285.bin"/></Relationships>
</file>

<file path=xl/worksheets/_rels/sheet2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7.xml"/><Relationship Id="rId1" Type="http://schemas.openxmlformats.org/officeDocument/2006/relationships/printerSettings" Target="../printerSettings/printerSettings286.bin"/></Relationships>
</file>

<file path=xl/worksheets/_rels/sheet2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8.xml"/><Relationship Id="rId1" Type="http://schemas.openxmlformats.org/officeDocument/2006/relationships/printerSettings" Target="../printerSettings/printerSettings287.bin"/></Relationships>
</file>

<file path=xl/worksheets/_rels/sheet2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9.xml"/><Relationship Id="rId1" Type="http://schemas.openxmlformats.org/officeDocument/2006/relationships/printerSettings" Target="../printerSettings/printerSettings288.bin"/></Relationships>
</file>

<file path=xl/worksheets/_rels/sheet2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0.xml"/><Relationship Id="rId1" Type="http://schemas.openxmlformats.org/officeDocument/2006/relationships/printerSettings" Target="../printerSettings/printerSettings289.bin"/></Relationships>
</file>

<file path=xl/worksheets/_rels/sheet2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1.xml"/><Relationship Id="rId1" Type="http://schemas.openxmlformats.org/officeDocument/2006/relationships/printerSettings" Target="../printerSettings/printerSettings290.bin"/></Relationships>
</file>

<file path=xl/worksheets/_rels/sheet2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2.xml"/><Relationship Id="rId1" Type="http://schemas.openxmlformats.org/officeDocument/2006/relationships/printerSettings" Target="../printerSettings/printerSettings291.bin"/></Relationships>
</file>

<file path=xl/worksheets/_rels/sheet2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3.xml"/><Relationship Id="rId1" Type="http://schemas.openxmlformats.org/officeDocument/2006/relationships/printerSettings" Target="../printerSettings/printerSettings292.bin"/></Relationships>
</file>

<file path=xl/worksheets/_rels/sheet2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4.xml"/><Relationship Id="rId1" Type="http://schemas.openxmlformats.org/officeDocument/2006/relationships/printerSettings" Target="../printerSettings/printerSettings293.bin"/></Relationships>
</file>

<file path=xl/worksheets/_rels/sheet2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5.xml"/><Relationship Id="rId1" Type="http://schemas.openxmlformats.org/officeDocument/2006/relationships/printerSettings" Target="../printerSettings/printerSettings294.bin"/></Relationships>
</file>

<file path=xl/worksheets/_rels/sheet2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6.xml"/><Relationship Id="rId1" Type="http://schemas.openxmlformats.org/officeDocument/2006/relationships/printerSettings" Target="../printerSettings/printerSettings295.bin"/></Relationships>
</file>

<file path=xl/worksheets/_rels/sheet2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7.xml"/><Relationship Id="rId1" Type="http://schemas.openxmlformats.org/officeDocument/2006/relationships/printerSettings" Target="../printerSettings/printerSettings296.bin"/></Relationships>
</file>

<file path=xl/worksheets/_rels/sheet2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8.xml"/><Relationship Id="rId1" Type="http://schemas.openxmlformats.org/officeDocument/2006/relationships/printerSettings" Target="../printerSettings/printerSettings297.bin"/></Relationships>
</file>

<file path=xl/worksheets/_rels/sheet2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9.xml"/><Relationship Id="rId1" Type="http://schemas.openxmlformats.org/officeDocument/2006/relationships/printerSettings" Target="../printerSettings/printerSettings298.bin"/></Relationships>
</file>

<file path=xl/worksheets/_rels/sheet3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0.xml"/><Relationship Id="rId1" Type="http://schemas.openxmlformats.org/officeDocument/2006/relationships/printerSettings" Target="../printerSettings/printerSettings299.bin"/></Relationships>
</file>

<file path=xl/worksheets/_rels/sheet3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1.xml"/><Relationship Id="rId1" Type="http://schemas.openxmlformats.org/officeDocument/2006/relationships/printerSettings" Target="../printerSettings/printerSettings300.bin"/></Relationships>
</file>

<file path=xl/worksheets/_rels/sheet3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2.xml"/><Relationship Id="rId1" Type="http://schemas.openxmlformats.org/officeDocument/2006/relationships/printerSettings" Target="../printerSettings/printerSettings301.bin"/></Relationships>
</file>

<file path=xl/worksheets/_rels/sheet3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3.xml"/><Relationship Id="rId1" Type="http://schemas.openxmlformats.org/officeDocument/2006/relationships/printerSettings" Target="../printerSettings/printerSettings302.bin"/></Relationships>
</file>

<file path=xl/worksheets/_rels/sheet3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4.xml"/><Relationship Id="rId1" Type="http://schemas.openxmlformats.org/officeDocument/2006/relationships/printerSettings" Target="../printerSettings/printerSettings303.bin"/></Relationships>
</file>

<file path=xl/worksheets/_rels/sheet3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5.xml"/><Relationship Id="rId1" Type="http://schemas.openxmlformats.org/officeDocument/2006/relationships/printerSettings" Target="../printerSettings/printerSettings304.bin"/></Relationships>
</file>

<file path=xl/worksheets/_rels/sheet3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6.xml"/><Relationship Id="rId1" Type="http://schemas.openxmlformats.org/officeDocument/2006/relationships/printerSettings" Target="../printerSettings/printerSettings305.bin"/></Relationships>
</file>

<file path=xl/worksheets/_rels/sheet3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7.xml"/><Relationship Id="rId1" Type="http://schemas.openxmlformats.org/officeDocument/2006/relationships/printerSettings" Target="../printerSettings/printerSettings306.bin"/></Relationships>
</file>

<file path=xl/worksheets/_rels/sheet30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8.xml"/><Relationship Id="rId1" Type="http://schemas.openxmlformats.org/officeDocument/2006/relationships/printerSettings" Target="../printerSettings/printerSettings307.bin"/></Relationships>
</file>

<file path=xl/worksheets/_rels/sheet3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9.xml"/><Relationship Id="rId1" Type="http://schemas.openxmlformats.org/officeDocument/2006/relationships/printerSettings" Target="../printerSettings/printerSettings308.bin"/></Relationships>
</file>

<file path=xl/worksheets/_rels/sheet3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0.xml"/><Relationship Id="rId1" Type="http://schemas.openxmlformats.org/officeDocument/2006/relationships/printerSettings" Target="../printerSettings/printerSettings309.bin"/></Relationships>
</file>

<file path=xl/worksheets/_rels/sheet3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1.xml"/><Relationship Id="rId1" Type="http://schemas.openxmlformats.org/officeDocument/2006/relationships/printerSettings" Target="../printerSettings/printerSettings310.bin"/></Relationships>
</file>

<file path=xl/worksheets/_rels/sheet3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2.xml"/><Relationship Id="rId1" Type="http://schemas.openxmlformats.org/officeDocument/2006/relationships/printerSettings" Target="../printerSettings/printerSettings311.bin"/></Relationships>
</file>

<file path=xl/worksheets/_rels/sheet3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3.xml"/><Relationship Id="rId1" Type="http://schemas.openxmlformats.org/officeDocument/2006/relationships/printerSettings" Target="../printerSettings/printerSettings312.bin"/></Relationships>
</file>

<file path=xl/worksheets/_rels/sheet3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4.xml"/><Relationship Id="rId1" Type="http://schemas.openxmlformats.org/officeDocument/2006/relationships/printerSettings" Target="../printerSettings/printerSettings313.bin"/></Relationships>
</file>

<file path=xl/worksheets/_rels/sheet3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5.xml"/><Relationship Id="rId1" Type="http://schemas.openxmlformats.org/officeDocument/2006/relationships/printerSettings" Target="../printerSettings/printerSettings314.bin"/></Relationships>
</file>

<file path=xl/worksheets/_rels/sheet3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6.xml"/><Relationship Id="rId1" Type="http://schemas.openxmlformats.org/officeDocument/2006/relationships/printerSettings" Target="../printerSettings/printerSettings315.bin"/></Relationships>
</file>

<file path=xl/worksheets/_rels/sheet3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7.xml"/><Relationship Id="rId1" Type="http://schemas.openxmlformats.org/officeDocument/2006/relationships/printerSettings" Target="../printerSettings/printerSettings316.bin"/></Relationships>
</file>

<file path=xl/worksheets/_rels/sheet3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8.xml"/><Relationship Id="rId1" Type="http://schemas.openxmlformats.org/officeDocument/2006/relationships/printerSettings" Target="../printerSettings/printerSettings317.bin"/></Relationships>
</file>

<file path=xl/worksheets/_rels/sheet3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9.xml"/><Relationship Id="rId1" Type="http://schemas.openxmlformats.org/officeDocument/2006/relationships/printerSettings" Target="../printerSettings/printerSettings318.bin"/></Relationships>
</file>

<file path=xl/worksheets/_rels/sheet3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0.xml"/><Relationship Id="rId1" Type="http://schemas.openxmlformats.org/officeDocument/2006/relationships/printerSettings" Target="../printerSettings/printerSettings319.bin"/></Relationships>
</file>

<file path=xl/worksheets/_rels/sheet3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1.xml"/><Relationship Id="rId1" Type="http://schemas.openxmlformats.org/officeDocument/2006/relationships/printerSettings" Target="../printerSettings/printerSettings320.bin"/></Relationships>
</file>

<file path=xl/worksheets/_rels/sheet3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2.xml"/><Relationship Id="rId1" Type="http://schemas.openxmlformats.org/officeDocument/2006/relationships/printerSettings" Target="../printerSettings/printerSettings321.bin"/></Relationships>
</file>

<file path=xl/worksheets/_rels/sheet3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3.xml"/><Relationship Id="rId1" Type="http://schemas.openxmlformats.org/officeDocument/2006/relationships/printerSettings" Target="../printerSettings/printerSettings322.bin"/></Relationships>
</file>

<file path=xl/worksheets/_rels/sheet3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4.xml"/><Relationship Id="rId1" Type="http://schemas.openxmlformats.org/officeDocument/2006/relationships/printerSettings" Target="../printerSettings/printerSettings323.bin"/></Relationships>
</file>

<file path=xl/worksheets/_rels/sheet3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5.xml"/><Relationship Id="rId1" Type="http://schemas.openxmlformats.org/officeDocument/2006/relationships/printerSettings" Target="../printerSettings/printerSettings324.bin"/></Relationships>
</file>

<file path=xl/worksheets/_rels/sheet3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6.xml"/><Relationship Id="rId1" Type="http://schemas.openxmlformats.org/officeDocument/2006/relationships/printerSettings" Target="../printerSettings/printerSettings325.bin"/></Relationships>
</file>

<file path=xl/worksheets/_rels/sheet3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7.xml"/><Relationship Id="rId1" Type="http://schemas.openxmlformats.org/officeDocument/2006/relationships/printerSettings" Target="../printerSettings/printerSettings326.bin"/></Relationships>
</file>

<file path=xl/worksheets/_rels/sheet3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8.xml"/><Relationship Id="rId1" Type="http://schemas.openxmlformats.org/officeDocument/2006/relationships/printerSettings" Target="../printerSettings/printerSettings327.bin"/></Relationships>
</file>

<file path=xl/worksheets/_rels/sheet3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9.xml"/><Relationship Id="rId1" Type="http://schemas.openxmlformats.org/officeDocument/2006/relationships/printerSettings" Target="../printerSettings/printerSettings328.bin"/></Relationships>
</file>

<file path=xl/worksheets/_rels/sheet3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0.xml"/><Relationship Id="rId1" Type="http://schemas.openxmlformats.org/officeDocument/2006/relationships/printerSettings" Target="../printerSettings/printerSettings329.bin"/></Relationships>
</file>

<file path=xl/worksheets/_rels/sheet3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1.xml"/><Relationship Id="rId1" Type="http://schemas.openxmlformats.org/officeDocument/2006/relationships/printerSettings" Target="../printerSettings/printerSettings330.bin"/></Relationships>
</file>

<file path=xl/worksheets/_rels/sheet3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2.xml"/><Relationship Id="rId1" Type="http://schemas.openxmlformats.org/officeDocument/2006/relationships/printerSettings" Target="../printerSettings/printerSettings331.bin"/></Relationships>
</file>

<file path=xl/worksheets/_rels/sheet3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3.xml"/><Relationship Id="rId1" Type="http://schemas.openxmlformats.org/officeDocument/2006/relationships/printerSettings" Target="../printerSettings/printerSettings332.bin"/></Relationships>
</file>

<file path=xl/worksheets/_rels/sheet3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4.xml"/><Relationship Id="rId1" Type="http://schemas.openxmlformats.org/officeDocument/2006/relationships/printerSettings" Target="../printerSettings/printerSettings333.bin"/></Relationships>
</file>

<file path=xl/worksheets/_rels/sheet3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5.xml"/><Relationship Id="rId1" Type="http://schemas.openxmlformats.org/officeDocument/2006/relationships/printerSettings" Target="../printerSettings/printerSettings334.bin"/></Relationships>
</file>

<file path=xl/worksheets/_rels/sheet3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6.xml"/><Relationship Id="rId1" Type="http://schemas.openxmlformats.org/officeDocument/2006/relationships/printerSettings" Target="../printerSettings/printerSettings335.bin"/></Relationships>
</file>

<file path=xl/worksheets/_rels/sheet3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7.xml"/><Relationship Id="rId1" Type="http://schemas.openxmlformats.org/officeDocument/2006/relationships/printerSettings" Target="../printerSettings/printerSettings336.bin"/></Relationships>
</file>

<file path=xl/worksheets/_rels/sheet3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8.xml"/><Relationship Id="rId1" Type="http://schemas.openxmlformats.org/officeDocument/2006/relationships/printerSettings" Target="../printerSettings/printerSettings337.bin"/></Relationships>
</file>

<file path=xl/worksheets/_rels/sheet3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9.xml"/><Relationship Id="rId1" Type="http://schemas.openxmlformats.org/officeDocument/2006/relationships/printerSettings" Target="../printerSettings/printerSettings338.bin"/></Relationships>
</file>

<file path=xl/worksheets/_rels/sheet3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0.xml"/><Relationship Id="rId1" Type="http://schemas.openxmlformats.org/officeDocument/2006/relationships/printerSettings" Target="../printerSettings/printerSettings339.bin"/></Relationships>
</file>

<file path=xl/worksheets/_rels/sheet3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1.xml"/><Relationship Id="rId1" Type="http://schemas.openxmlformats.org/officeDocument/2006/relationships/printerSettings" Target="../printerSettings/printerSettings340.bin"/></Relationships>
</file>

<file path=xl/worksheets/_rels/sheet3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2.xml"/><Relationship Id="rId1" Type="http://schemas.openxmlformats.org/officeDocument/2006/relationships/printerSettings" Target="../printerSettings/printerSettings341.bin"/></Relationships>
</file>

<file path=xl/worksheets/_rels/sheet3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3.xml"/><Relationship Id="rId1" Type="http://schemas.openxmlformats.org/officeDocument/2006/relationships/printerSettings" Target="../printerSettings/printerSettings342.bin"/></Relationships>
</file>

<file path=xl/worksheets/_rels/sheet3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4.xml"/><Relationship Id="rId1" Type="http://schemas.openxmlformats.org/officeDocument/2006/relationships/printerSettings" Target="../printerSettings/printerSettings343.bin"/></Relationships>
</file>

<file path=xl/worksheets/_rels/sheet3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5.xml"/><Relationship Id="rId1" Type="http://schemas.openxmlformats.org/officeDocument/2006/relationships/printerSettings" Target="../printerSettings/printerSettings344.bin"/></Relationships>
</file>

<file path=xl/worksheets/_rels/sheet3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6.xml"/><Relationship Id="rId1" Type="http://schemas.openxmlformats.org/officeDocument/2006/relationships/printerSettings" Target="../printerSettings/printerSettings345.bin"/></Relationships>
</file>

<file path=xl/worksheets/_rels/sheet3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7.xml"/><Relationship Id="rId1" Type="http://schemas.openxmlformats.org/officeDocument/2006/relationships/printerSettings" Target="../printerSettings/printerSettings346.bin"/></Relationships>
</file>

<file path=xl/worksheets/_rels/sheet3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8.xml"/><Relationship Id="rId1" Type="http://schemas.openxmlformats.org/officeDocument/2006/relationships/printerSettings" Target="../printerSettings/printerSettings347.bin"/></Relationships>
</file>

<file path=xl/worksheets/_rels/sheet3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9.xml"/><Relationship Id="rId1" Type="http://schemas.openxmlformats.org/officeDocument/2006/relationships/printerSettings" Target="../printerSettings/printerSettings348.bin"/></Relationships>
</file>

<file path=xl/worksheets/_rels/sheet3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0.xml"/><Relationship Id="rId1" Type="http://schemas.openxmlformats.org/officeDocument/2006/relationships/printerSettings" Target="../printerSettings/printerSettings349.bin"/></Relationships>
</file>

<file path=xl/worksheets/_rels/sheet3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1.xml"/><Relationship Id="rId1" Type="http://schemas.openxmlformats.org/officeDocument/2006/relationships/printerSettings" Target="../printerSettings/printerSettings350.bin"/></Relationships>
</file>

<file path=xl/worksheets/_rels/sheet3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2.xml"/><Relationship Id="rId1" Type="http://schemas.openxmlformats.org/officeDocument/2006/relationships/printerSettings" Target="../printerSettings/printerSettings351.bin"/></Relationships>
</file>

<file path=xl/worksheets/_rels/sheet3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3.xml"/><Relationship Id="rId1" Type="http://schemas.openxmlformats.org/officeDocument/2006/relationships/printerSettings" Target="../printerSettings/printerSettings352.bin"/></Relationships>
</file>

<file path=xl/worksheets/_rels/sheet3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4.xml"/><Relationship Id="rId1" Type="http://schemas.openxmlformats.org/officeDocument/2006/relationships/printerSettings" Target="../printerSettings/printerSettings353.bin"/></Relationships>
</file>

<file path=xl/worksheets/_rels/sheet3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5.xml"/><Relationship Id="rId1" Type="http://schemas.openxmlformats.org/officeDocument/2006/relationships/printerSettings" Target="../printerSettings/printerSettings354.bin"/></Relationships>
</file>

<file path=xl/worksheets/_rels/sheet3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6.xml"/><Relationship Id="rId1" Type="http://schemas.openxmlformats.org/officeDocument/2006/relationships/printerSettings" Target="../printerSettings/printerSettings355.bin"/></Relationships>
</file>

<file path=xl/worksheets/_rels/sheet3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7.xml"/><Relationship Id="rId1" Type="http://schemas.openxmlformats.org/officeDocument/2006/relationships/printerSettings" Target="../printerSettings/printerSettings356.bin"/></Relationships>
</file>

<file path=xl/worksheets/_rels/sheet3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8.xml"/><Relationship Id="rId1" Type="http://schemas.openxmlformats.org/officeDocument/2006/relationships/printerSettings" Target="../printerSettings/printerSettings357.bin"/></Relationships>
</file>

<file path=xl/worksheets/_rels/sheet3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9.xml"/><Relationship Id="rId1" Type="http://schemas.openxmlformats.org/officeDocument/2006/relationships/printerSettings" Target="../printerSettings/printerSettings358.bin"/></Relationships>
</file>

<file path=xl/worksheets/_rels/sheet3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0.xml"/><Relationship Id="rId1" Type="http://schemas.openxmlformats.org/officeDocument/2006/relationships/printerSettings" Target="../printerSettings/printerSettings359.bin"/></Relationships>
</file>

<file path=xl/worksheets/_rels/sheet3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1.xml"/><Relationship Id="rId1" Type="http://schemas.openxmlformats.org/officeDocument/2006/relationships/printerSettings" Target="../printerSettings/printerSettings360.bin"/></Relationships>
</file>

<file path=xl/worksheets/_rels/sheet3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2.xml"/><Relationship Id="rId1" Type="http://schemas.openxmlformats.org/officeDocument/2006/relationships/printerSettings" Target="../printerSettings/printerSettings361.bin"/></Relationships>
</file>

<file path=xl/worksheets/_rels/sheet3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3.xml"/><Relationship Id="rId1" Type="http://schemas.openxmlformats.org/officeDocument/2006/relationships/printerSettings" Target="../printerSettings/printerSettings362.bin"/></Relationships>
</file>

<file path=xl/worksheets/_rels/sheet3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4.xml"/><Relationship Id="rId1" Type="http://schemas.openxmlformats.org/officeDocument/2006/relationships/printerSettings" Target="../printerSettings/printerSettings363.bin"/></Relationships>
</file>

<file path=xl/worksheets/_rels/sheet3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5.xml"/><Relationship Id="rId1" Type="http://schemas.openxmlformats.org/officeDocument/2006/relationships/printerSettings" Target="../printerSettings/printerSettings36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5286B-2DAA-47B1-B709-CED46940A4E0}">
  <dimension ref="A6:P94"/>
  <sheetViews>
    <sheetView topLeftCell="B1" workbookViewId="0">
      <selection activeCell="B8" sqref="B8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629" t="s">
        <v>0</v>
      </c>
      <c r="C6" s="1629"/>
      <c r="D6" s="1629"/>
      <c r="E6" s="1629"/>
      <c r="F6" s="1629"/>
      <c r="G6" s="1629"/>
      <c r="H6" s="1629"/>
      <c r="I6" s="1629"/>
      <c r="J6" s="1629"/>
      <c r="K6" s="1629"/>
      <c r="L6" s="1629"/>
      <c r="M6" s="1629"/>
      <c r="N6" s="1629"/>
      <c r="O6" s="1629"/>
      <c r="P6" s="1629"/>
    </row>
    <row r="7" spans="1:16" x14ac:dyDescent="0.25">
      <c r="B7" s="1629" t="s">
        <v>1</v>
      </c>
      <c r="C7" s="1629"/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</row>
    <row r="8" spans="1:16" x14ac:dyDescent="0.25">
      <c r="B8" s="1643" t="s">
        <v>2</v>
      </c>
      <c r="C8" s="1643"/>
      <c r="D8" s="1643"/>
      <c r="E8" s="1643"/>
      <c r="F8" s="1643"/>
      <c r="G8" s="1643"/>
      <c r="H8" s="1643"/>
      <c r="I8" s="1643"/>
      <c r="J8" s="1643"/>
      <c r="K8" s="1643"/>
      <c r="L8" s="1643"/>
      <c r="M8" s="1643"/>
      <c r="N8" s="1643"/>
      <c r="O8" s="1643"/>
      <c r="P8" s="1643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629" t="s">
        <v>3</v>
      </c>
      <c r="C10" s="1629"/>
      <c r="D10" s="1629"/>
      <c r="E10" s="1629"/>
      <c r="F10" s="1629"/>
      <c r="G10" s="1629"/>
      <c r="H10" s="1629"/>
      <c r="I10" s="1629"/>
      <c r="J10" s="1629"/>
      <c r="K10" s="1629"/>
      <c r="L10" s="1629"/>
      <c r="M10" s="1629"/>
      <c r="N10" s="1629"/>
      <c r="O10" s="1629"/>
      <c r="P10" s="1629"/>
    </row>
    <row r="11" spans="1:16" x14ac:dyDescent="0.25">
      <c r="B11" s="1629" t="s">
        <v>4</v>
      </c>
      <c r="C11" s="1629"/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</row>
    <row r="12" spans="1:16" x14ac:dyDescent="0.25">
      <c r="B12" s="1642" t="s">
        <v>5</v>
      </c>
      <c r="C12" s="1642"/>
      <c r="D12" s="1642"/>
      <c r="E12" s="1642"/>
      <c r="F12" s="1642"/>
      <c r="G12" s="1642"/>
      <c r="H12" s="1642"/>
      <c r="I12" s="1642"/>
      <c r="J12" s="1642"/>
      <c r="K12" s="1642"/>
      <c r="L12" s="1642"/>
      <c r="M12" s="1642"/>
      <c r="N12" s="1642"/>
      <c r="O12" s="1642"/>
      <c r="P12" s="1642"/>
    </row>
    <row r="14" spans="1:16" x14ac:dyDescent="0.25">
      <c r="A14" s="1641" t="s">
        <v>6</v>
      </c>
      <c r="B14" s="1636" t="s">
        <v>7</v>
      </c>
      <c r="C14" s="1636" t="s">
        <v>8</v>
      </c>
      <c r="D14" s="1636" t="s">
        <v>9</v>
      </c>
      <c r="E14" s="1636" t="s">
        <v>10</v>
      </c>
      <c r="F14" s="1640" t="s">
        <v>11</v>
      </c>
      <c r="G14" s="1636" t="s">
        <v>11</v>
      </c>
      <c r="H14" s="3" t="s">
        <v>12</v>
      </c>
      <c r="I14" s="1639" t="s">
        <v>13</v>
      </c>
      <c r="J14" s="1636" t="s">
        <v>14</v>
      </c>
      <c r="K14" s="1636" t="s">
        <v>15</v>
      </c>
      <c r="L14" s="1636" t="s">
        <v>16</v>
      </c>
      <c r="M14" s="1636" t="s">
        <v>17</v>
      </c>
      <c r="N14" s="1636" t="s">
        <v>18</v>
      </c>
      <c r="O14" s="1636" t="s">
        <v>19</v>
      </c>
      <c r="P14" s="1637" t="s">
        <v>20</v>
      </c>
    </row>
    <row r="15" spans="1:16" x14ac:dyDescent="0.25">
      <c r="A15" s="1641"/>
      <c r="B15" s="1636"/>
      <c r="C15" s="1636"/>
      <c r="D15" s="1636"/>
      <c r="E15" s="1636"/>
      <c r="F15" s="1640"/>
      <c r="G15" s="1636"/>
      <c r="H15" s="4" t="s">
        <v>21</v>
      </c>
      <c r="I15" s="1639"/>
      <c r="J15" s="1636"/>
      <c r="K15" s="1636"/>
      <c r="L15" s="1636"/>
      <c r="M15" s="1636"/>
      <c r="N15" s="1636"/>
      <c r="O15" s="1636"/>
      <c r="P15" s="1637"/>
    </row>
    <row r="17" spans="1:16" x14ac:dyDescent="0.25">
      <c r="A17" s="6">
        <v>1</v>
      </c>
      <c r="B17" s="7" t="s">
        <v>22</v>
      </c>
      <c r="C17" s="7" t="s">
        <v>23</v>
      </c>
      <c r="D17" s="1638" t="s">
        <v>24</v>
      </c>
      <c r="E17" s="1638"/>
      <c r="F17" s="1638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635" t="s">
        <v>27</v>
      </c>
      <c r="E18" s="1635"/>
      <c r="F18" s="1635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635" t="s">
        <v>30</v>
      </c>
      <c r="E19" s="1635" t="s">
        <v>31</v>
      </c>
      <c r="F19" s="1635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635" t="s">
        <v>27</v>
      </c>
      <c r="E20" s="1635" t="s">
        <v>33</v>
      </c>
      <c r="F20" s="1635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635" t="s">
        <v>36</v>
      </c>
      <c r="E21" s="1635" t="s">
        <v>37</v>
      </c>
      <c r="F21" s="1635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635" t="s">
        <v>40</v>
      </c>
      <c r="E22" s="1635" t="s">
        <v>41</v>
      </c>
      <c r="F22" s="1635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635" t="s">
        <v>44</v>
      </c>
      <c r="E23" s="1635" t="s">
        <v>45</v>
      </c>
      <c r="F23" s="1635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635" t="s">
        <v>49</v>
      </c>
      <c r="E24" s="1635" t="s">
        <v>50</v>
      </c>
      <c r="F24" s="1635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635" t="s">
        <v>53</v>
      </c>
      <c r="E25" s="1635" t="s">
        <v>54</v>
      </c>
      <c r="F25" s="1635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635" t="s">
        <v>56</v>
      </c>
      <c r="E26" s="1635" t="s">
        <v>57</v>
      </c>
      <c r="F26" s="1635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635" t="s">
        <v>53</v>
      </c>
      <c r="E27" s="1635" t="s">
        <v>60</v>
      </c>
      <c r="F27" s="1635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635" t="s">
        <v>63</v>
      </c>
      <c r="E28" s="1635" t="s">
        <v>64</v>
      </c>
      <c r="F28" s="1635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635" t="s">
        <v>67</v>
      </c>
      <c r="E29" s="1635" t="s">
        <v>68</v>
      </c>
      <c r="F29" s="1635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635" t="s">
        <v>71</v>
      </c>
      <c r="E30" s="1635" t="s">
        <v>72</v>
      </c>
      <c r="F30" s="1635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635" t="s">
        <v>75</v>
      </c>
      <c r="E31" s="1635" t="s">
        <v>76</v>
      </c>
      <c r="F31" s="1635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635" t="s">
        <v>78</v>
      </c>
      <c r="E32" s="1635" t="s">
        <v>79</v>
      </c>
      <c r="F32" s="1635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635" t="s">
        <v>82</v>
      </c>
      <c r="E33" s="1635" t="s">
        <v>83</v>
      </c>
      <c r="F33" s="1635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635" t="s">
        <v>85</v>
      </c>
      <c r="E34" s="1635" t="s">
        <v>86</v>
      </c>
      <c r="F34" s="1635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635" t="s">
        <v>89</v>
      </c>
      <c r="E35" s="1635" t="s">
        <v>90</v>
      </c>
      <c r="F35" s="1635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635" t="s">
        <v>92</v>
      </c>
      <c r="E36" s="1635" t="s">
        <v>93</v>
      </c>
      <c r="F36" s="1635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635" t="s">
        <v>71</v>
      </c>
      <c r="E37" s="1635" t="s">
        <v>95</v>
      </c>
      <c r="F37" s="1635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635" t="s">
        <v>97</v>
      </c>
      <c r="E38" s="1635" t="s">
        <v>98</v>
      </c>
      <c r="F38" s="1635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635" t="s">
        <v>92</v>
      </c>
      <c r="E39" s="1635" t="s">
        <v>100</v>
      </c>
      <c r="F39" s="1635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635" t="s">
        <v>102</v>
      </c>
      <c r="E40" s="1635" t="s">
        <v>103</v>
      </c>
      <c r="F40" s="1635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635" t="s">
        <v>105</v>
      </c>
      <c r="E41" s="1635" t="s">
        <v>106</v>
      </c>
      <c r="F41" s="1635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635" t="s">
        <v>105</v>
      </c>
      <c r="E42" s="1635" t="s">
        <v>108</v>
      </c>
      <c r="F42" s="1635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635" t="s">
        <v>105</v>
      </c>
      <c r="E43" s="1635" t="s">
        <v>110</v>
      </c>
      <c r="F43" s="1635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635" t="s">
        <v>112</v>
      </c>
      <c r="E44" s="1635" t="s">
        <v>113</v>
      </c>
      <c r="F44" s="1635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635" t="s">
        <v>78</v>
      </c>
      <c r="E45" s="1635" t="s">
        <v>115</v>
      </c>
      <c r="F45" s="1635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635" t="s">
        <v>117</v>
      </c>
      <c r="E46" s="1635" t="s">
        <v>118</v>
      </c>
      <c r="F46" s="1635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635" t="s">
        <v>120</v>
      </c>
      <c r="E47" s="1635" t="s">
        <v>121</v>
      </c>
      <c r="F47" s="1635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635" t="s">
        <v>49</v>
      </c>
      <c r="E48" s="1635" t="s">
        <v>123</v>
      </c>
      <c r="F48" s="1635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635" t="s">
        <v>125</v>
      </c>
      <c r="E49" s="1635" t="s">
        <v>126</v>
      </c>
      <c r="F49" s="1635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635" t="s">
        <v>105</v>
      </c>
      <c r="E50" s="1635" t="s">
        <v>128</v>
      </c>
      <c r="F50" s="1635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635" t="s">
        <v>102</v>
      </c>
      <c r="E51" s="1635" t="s">
        <v>130</v>
      </c>
      <c r="F51" s="1635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635" t="s">
        <v>132</v>
      </c>
      <c r="E52" s="1635" t="s">
        <v>133</v>
      </c>
      <c r="F52" s="1635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635" t="s">
        <v>117</v>
      </c>
      <c r="E53" s="1635" t="s">
        <v>135</v>
      </c>
      <c r="F53" s="1635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635" t="s">
        <v>85</v>
      </c>
      <c r="E54" s="1635" t="s">
        <v>137</v>
      </c>
      <c r="F54" s="1635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635" t="s">
        <v>139</v>
      </c>
      <c r="E55" s="1635" t="s">
        <v>140</v>
      </c>
      <c r="F55" s="1635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635" t="s">
        <v>142</v>
      </c>
      <c r="E56" s="1635" t="s">
        <v>143</v>
      </c>
      <c r="F56" s="1635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635" t="s">
        <v>145</v>
      </c>
      <c r="E57" s="1635" t="s">
        <v>146</v>
      </c>
      <c r="F57" s="1635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635" t="s">
        <v>148</v>
      </c>
      <c r="E58" s="1635" t="s">
        <v>149</v>
      </c>
      <c r="F58" s="1635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635" t="s">
        <v>151</v>
      </c>
      <c r="E59" s="1635" t="s">
        <v>152</v>
      </c>
      <c r="F59" s="1635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635" t="s">
        <v>154</v>
      </c>
      <c r="E60" s="1635" t="s">
        <v>155</v>
      </c>
      <c r="F60" s="1635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635" t="s">
        <v>157</v>
      </c>
      <c r="E61" s="1635" t="s">
        <v>158</v>
      </c>
      <c r="F61" s="1635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635" t="s">
        <v>160</v>
      </c>
      <c r="E62" s="1635" t="s">
        <v>161</v>
      </c>
      <c r="F62" s="1635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635" t="s">
        <v>163</v>
      </c>
      <c r="E63" s="1635" t="s">
        <v>164</v>
      </c>
      <c r="F63" s="1635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635" t="s">
        <v>92</v>
      </c>
      <c r="E65" s="1635" t="s">
        <v>168</v>
      </c>
      <c r="F65" s="1635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635" t="s">
        <v>105</v>
      </c>
      <c r="E66" s="1635" t="s">
        <v>170</v>
      </c>
      <c r="F66" s="1635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635" t="s">
        <v>40</v>
      </c>
      <c r="E67" s="1635" t="s">
        <v>172</v>
      </c>
      <c r="F67" s="1635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635" t="s">
        <v>92</v>
      </c>
      <c r="E70" s="1635" t="s">
        <v>176</v>
      </c>
      <c r="F70" s="1635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635" t="s">
        <v>178</v>
      </c>
      <c r="E71" s="1635" t="s">
        <v>179</v>
      </c>
      <c r="F71" s="1635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635" t="s">
        <v>181</v>
      </c>
      <c r="E72" s="1635" t="s">
        <v>182</v>
      </c>
      <c r="F72" s="1635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635" t="s">
        <v>184</v>
      </c>
      <c r="E73" s="1635" t="s">
        <v>185</v>
      </c>
      <c r="F73" s="1635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635" t="s">
        <v>187</v>
      </c>
      <c r="E74" s="1635" t="s">
        <v>188</v>
      </c>
      <c r="F74" s="1635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635" t="s">
        <v>190</v>
      </c>
      <c r="E75" s="1635" t="s">
        <v>191</v>
      </c>
      <c r="F75" s="1635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634" t="s">
        <v>92</v>
      </c>
      <c r="E76" s="1634" t="s">
        <v>193</v>
      </c>
      <c r="F76" s="1634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632" t="s">
        <v>194</v>
      </c>
      <c r="C77" s="1632"/>
      <c r="D77" s="1632"/>
      <c r="E77" s="1632"/>
      <c r="F77" s="1632"/>
      <c r="G77" s="1632"/>
      <c r="H77" s="1630" t="e">
        <f ca="1">SUM(H17:H77)</f>
        <v>#VALUE!</v>
      </c>
      <c r="I77" s="1633">
        <v>0</v>
      </c>
      <c r="J77" s="1630" t="e">
        <f ca="1">SUM(J17:J77)</f>
        <v>#VALUE!</v>
      </c>
      <c r="K77" s="1630" t="e">
        <f ca="1">SUM(K17:K77)</f>
        <v>#VALUE!</v>
      </c>
      <c r="L77" s="1630" t="e">
        <f ca="1">SUM(L17:L77)</f>
        <v>#VALUE!</v>
      </c>
      <c r="M77" s="1630">
        <v>68224.509999999995</v>
      </c>
      <c r="N77" s="1630">
        <v>42225.96</v>
      </c>
      <c r="O77" s="1630">
        <v>305460.49</v>
      </c>
      <c r="P77" s="1631">
        <v>2020507.01</v>
      </c>
    </row>
    <row r="78" spans="1:16" x14ac:dyDescent="0.25">
      <c r="B78" s="1632"/>
      <c r="C78" s="1632"/>
      <c r="D78" s="1632"/>
      <c r="E78" s="1632"/>
      <c r="F78" s="1632"/>
      <c r="G78" s="1632"/>
      <c r="H78" s="1630"/>
      <c r="I78" s="1633"/>
      <c r="J78" s="1630"/>
      <c r="K78" s="1630"/>
      <c r="L78" s="1630"/>
      <c r="M78" s="1630"/>
      <c r="N78" s="1630"/>
      <c r="O78" s="1630"/>
      <c r="P78" s="1631"/>
    </row>
    <row r="81" spans="2:15" x14ac:dyDescent="0.25">
      <c r="B81" s="24" t="s">
        <v>195</v>
      </c>
      <c r="C81" s="24"/>
      <c r="M81" s="1629" t="s">
        <v>196</v>
      </c>
      <c r="N81" s="1629"/>
      <c r="O81" s="1629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628" t="s">
        <v>198</v>
      </c>
      <c r="N84" s="1628"/>
      <c r="O84" s="1628"/>
    </row>
    <row r="85" spans="2:15" x14ac:dyDescent="0.25">
      <c r="B85" s="24" t="s">
        <v>199</v>
      </c>
      <c r="C85" s="24"/>
      <c r="M85" s="1629" t="s">
        <v>200</v>
      </c>
      <c r="N85" s="1629"/>
      <c r="O85" s="1629"/>
    </row>
    <row r="86" spans="2:15" x14ac:dyDescent="0.25">
      <c r="B86" s="25" t="s">
        <v>201</v>
      </c>
      <c r="C86" s="25"/>
      <c r="M86" s="1628" t="s">
        <v>202</v>
      </c>
      <c r="N86" s="1628"/>
      <c r="O86" s="1628"/>
    </row>
    <row r="89" spans="2:15" x14ac:dyDescent="0.25">
      <c r="B89" s="1629" t="s">
        <v>203</v>
      </c>
      <c r="C89" s="1629"/>
      <c r="D89" s="1629"/>
      <c r="E89" s="1629"/>
      <c r="F89" s="1629"/>
      <c r="G89" s="1629"/>
      <c r="H89" s="1629"/>
      <c r="I89" s="1629"/>
      <c r="J89" s="1629"/>
      <c r="K89" s="1629"/>
      <c r="L89" s="1629"/>
      <c r="M89" s="1629"/>
      <c r="N89" s="1629"/>
      <c r="O89" s="1629"/>
    </row>
    <row r="92" spans="2:15" x14ac:dyDescent="0.25">
      <c r="B92" s="1628" t="s">
        <v>204</v>
      </c>
      <c r="C92" s="1628"/>
      <c r="D92" s="1628"/>
      <c r="E92" s="1628"/>
      <c r="F92" s="1628"/>
      <c r="G92" s="1628"/>
      <c r="H92" s="1628"/>
      <c r="I92" s="1628"/>
      <c r="J92" s="1628"/>
      <c r="K92" s="1628"/>
      <c r="L92" s="1628"/>
      <c r="M92" s="1628"/>
      <c r="N92" s="1628"/>
      <c r="O92" s="1628"/>
    </row>
    <row r="93" spans="2:15" x14ac:dyDescent="0.25">
      <c r="B93" s="1629" t="s">
        <v>205</v>
      </c>
      <c r="C93" s="1629"/>
      <c r="D93" s="1629"/>
      <c r="E93" s="1629"/>
      <c r="F93" s="1629"/>
      <c r="G93" s="1629"/>
      <c r="H93" s="1629"/>
      <c r="I93" s="1629"/>
      <c r="J93" s="1629"/>
      <c r="K93" s="1629"/>
      <c r="L93" s="1629"/>
      <c r="M93" s="1629"/>
      <c r="N93" s="1629"/>
      <c r="O93" s="1629"/>
    </row>
    <row r="94" spans="2:15" x14ac:dyDescent="0.25">
      <c r="B94" s="1628" t="s">
        <v>206</v>
      </c>
      <c r="C94" s="1628"/>
      <c r="D94" s="1628"/>
      <c r="E94" s="1628"/>
      <c r="F94" s="1628"/>
      <c r="G94" s="1628"/>
      <c r="H94" s="1628"/>
      <c r="I94" s="1628"/>
      <c r="J94" s="1628"/>
      <c r="K94" s="1628"/>
      <c r="L94" s="1628"/>
      <c r="M94" s="1628"/>
      <c r="N94" s="1628"/>
      <c r="O94" s="1628"/>
    </row>
  </sheetData>
  <sheetProtection selectLockedCells="1" selectUnlockedCells="1"/>
  <mergeCells count="96">
    <mergeCell ref="B12:P12"/>
    <mergeCell ref="B6:P6"/>
    <mergeCell ref="B7:P7"/>
    <mergeCell ref="B8:P8"/>
    <mergeCell ref="B10:P10"/>
    <mergeCell ref="B11:P11"/>
    <mergeCell ref="D20:F20"/>
    <mergeCell ref="D21:F21"/>
    <mergeCell ref="A14:A15"/>
    <mergeCell ref="B14:B15"/>
    <mergeCell ref="C14:C15"/>
    <mergeCell ref="D14:D15"/>
    <mergeCell ref="E14:E15"/>
    <mergeCell ref="D19:F19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FEF33B-7B39-42AB-9415-4611CF21D9D5}">
  <dimension ref="A7:P46"/>
  <sheetViews>
    <sheetView topLeftCell="A9" workbookViewId="0">
      <selection activeCell="G21" sqref="G21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629" t="s">
        <v>0</v>
      </c>
      <c r="C7" s="1629"/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</row>
    <row r="8" spans="1:16" x14ac:dyDescent="0.25">
      <c r="B8" s="1629" t="s">
        <v>1</v>
      </c>
      <c r="C8" s="1629"/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  <c r="P8" s="1629"/>
    </row>
    <row r="9" spans="1:16" x14ac:dyDescent="0.25">
      <c r="B9" s="1643" t="s">
        <v>2</v>
      </c>
      <c r="C9" s="1643"/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  <c r="O9" s="1643"/>
      <c r="P9" s="1643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629" t="s">
        <v>3</v>
      </c>
      <c r="C11" s="1629"/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</row>
    <row r="12" spans="1:16" x14ac:dyDescent="0.25">
      <c r="B12" s="1629" t="s">
        <v>207</v>
      </c>
      <c r="C12" s="1629"/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</row>
    <row r="13" spans="1:16" x14ac:dyDescent="0.25">
      <c r="B13" s="1642" t="s">
        <v>5</v>
      </c>
      <c r="C13" s="1642"/>
      <c r="D13" s="1642"/>
      <c r="E13" s="1642"/>
      <c r="F13" s="1642"/>
      <c r="G13" s="1642"/>
      <c r="H13" s="1642"/>
      <c r="I13" s="1642"/>
      <c r="J13" s="1642"/>
      <c r="K13" s="1642"/>
      <c r="L13" s="1642"/>
      <c r="M13" s="1642"/>
      <c r="N13" s="1642"/>
      <c r="O13" s="1642"/>
      <c r="P13" s="1642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641" t="s">
        <v>6</v>
      </c>
      <c r="B15" s="1636" t="s">
        <v>7</v>
      </c>
      <c r="C15" s="1636" t="s">
        <v>8</v>
      </c>
      <c r="D15" s="1636" t="s">
        <v>10</v>
      </c>
      <c r="E15" s="1640" t="s">
        <v>11</v>
      </c>
      <c r="F15" s="1636" t="s">
        <v>208</v>
      </c>
      <c r="G15" s="1636" t="s">
        <v>209</v>
      </c>
      <c r="H15" s="3" t="s">
        <v>12</v>
      </c>
      <c r="I15" s="1639" t="s">
        <v>13</v>
      </c>
      <c r="J15" s="1636" t="s">
        <v>14</v>
      </c>
      <c r="K15" s="1636" t="s">
        <v>15</v>
      </c>
      <c r="L15" s="1636" t="s">
        <v>16</v>
      </c>
      <c r="M15" s="1636" t="s">
        <v>17</v>
      </c>
      <c r="N15" s="1636" t="s">
        <v>18</v>
      </c>
      <c r="O15" s="1636" t="s">
        <v>19</v>
      </c>
      <c r="P15" s="1637" t="s">
        <v>20</v>
      </c>
    </row>
    <row r="16" spans="1:16" x14ac:dyDescent="0.25">
      <c r="A16" s="1641"/>
      <c r="B16" s="1636"/>
      <c r="C16" s="1636"/>
      <c r="D16" s="1636"/>
      <c r="E16" s="1640"/>
      <c r="F16" s="1636"/>
      <c r="G16" s="1636"/>
      <c r="H16" s="4" t="s">
        <v>21</v>
      </c>
      <c r="I16" s="1639"/>
      <c r="J16" s="1636"/>
      <c r="K16" s="1636"/>
      <c r="L16" s="1636"/>
      <c r="M16" s="1636"/>
      <c r="N16" s="1636"/>
      <c r="O16" s="1636"/>
      <c r="P16" s="1637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43111</v>
      </c>
      <c r="G21" s="29" t="s">
        <v>219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43435</v>
      </c>
      <c r="G26" s="29">
        <v>43616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632" t="s">
        <v>194</v>
      </c>
      <c r="C29" s="1632"/>
      <c r="D29" s="1632"/>
      <c r="E29" s="1632"/>
      <c r="F29" s="1632"/>
      <c r="G29" s="1632"/>
      <c r="H29" s="1630">
        <f t="shared" ref="H29:P29" si="0">SUM(H18:H28)</f>
        <v>259500</v>
      </c>
      <c r="I29" s="1633">
        <f t="shared" si="0"/>
        <v>0</v>
      </c>
      <c r="J29" s="1630">
        <f t="shared" si="0"/>
        <v>259500</v>
      </c>
      <c r="K29" s="1630">
        <f t="shared" si="0"/>
        <v>7447.6600000000008</v>
      </c>
      <c r="L29" s="1633">
        <f t="shared" si="0"/>
        <v>442.65</v>
      </c>
      <c r="M29" s="1630">
        <f t="shared" si="0"/>
        <v>7888.8</v>
      </c>
      <c r="N29" s="1630">
        <f t="shared" si="0"/>
        <v>2845</v>
      </c>
      <c r="O29" s="1630">
        <f t="shared" si="0"/>
        <v>18624.11</v>
      </c>
      <c r="P29" s="1631">
        <f t="shared" si="0"/>
        <v>240875.89</v>
      </c>
    </row>
    <row r="30" spans="1:16" x14ac:dyDescent="0.25">
      <c r="B30" s="1632"/>
      <c r="C30" s="1632"/>
      <c r="D30" s="1632"/>
      <c r="E30" s="1632"/>
      <c r="F30" s="1632"/>
      <c r="G30" s="1632"/>
      <c r="H30" s="1630"/>
      <c r="I30" s="1633"/>
      <c r="J30" s="1630"/>
      <c r="K30" s="1630"/>
      <c r="L30" s="1633"/>
      <c r="M30" s="1630"/>
      <c r="N30" s="1630"/>
      <c r="O30" s="1630"/>
      <c r="P30" s="1631"/>
    </row>
    <row r="33" spans="2:15" x14ac:dyDescent="0.25">
      <c r="B33" s="24" t="s">
        <v>195</v>
      </c>
      <c r="C33" s="24"/>
      <c r="M33" s="1629" t="s">
        <v>196</v>
      </c>
      <c r="N33" s="1629"/>
      <c r="O33" s="1629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M36" t="s">
        <v>198</v>
      </c>
    </row>
    <row r="37" spans="2:15" x14ac:dyDescent="0.25">
      <c r="B37" s="24" t="s">
        <v>199</v>
      </c>
      <c r="C37" s="24"/>
      <c r="M37" s="1629" t="s">
        <v>200</v>
      </c>
      <c r="N37" s="1629"/>
      <c r="O37" s="1629"/>
    </row>
    <row r="38" spans="2:15" x14ac:dyDescent="0.25">
      <c r="B38" s="25" t="s">
        <v>201</v>
      </c>
      <c r="C38" s="25"/>
      <c r="M38" s="1628" t="s">
        <v>202</v>
      </c>
      <c r="N38" s="1628"/>
      <c r="O38" s="1628"/>
    </row>
    <row r="41" spans="2:15" x14ac:dyDescent="0.25">
      <c r="B41" s="1629" t="s">
        <v>203</v>
      </c>
      <c r="C41" s="1629"/>
      <c r="D41" s="1629"/>
      <c r="E41" s="1629"/>
      <c r="F41" s="1629"/>
      <c r="G41" s="1629"/>
      <c r="H41" s="1629"/>
      <c r="I41" s="1629"/>
      <c r="J41" s="1629"/>
      <c r="K41" s="1629"/>
      <c r="L41" s="1629"/>
      <c r="M41" s="1629"/>
      <c r="N41" s="1629"/>
      <c r="O41" s="1629"/>
    </row>
    <row r="44" spans="2:15" x14ac:dyDescent="0.25">
      <c r="B44" s="1628" t="s">
        <v>204</v>
      </c>
      <c r="C44" s="1628"/>
      <c r="D44" s="1628"/>
      <c r="E44" s="1628"/>
      <c r="F44" s="1628"/>
      <c r="G44" s="1628"/>
      <c r="H44" s="1628"/>
      <c r="I44" s="1628"/>
      <c r="J44" s="1628"/>
      <c r="K44" s="1628"/>
      <c r="L44" s="1628"/>
      <c r="M44" s="1628"/>
      <c r="N44" s="1628"/>
      <c r="O44" s="1628"/>
    </row>
    <row r="45" spans="2:15" x14ac:dyDescent="0.25">
      <c r="B45" s="1629" t="s">
        <v>205</v>
      </c>
      <c r="C45" s="1629"/>
      <c r="D45" s="1629"/>
      <c r="E45" s="1629"/>
      <c r="F45" s="1629"/>
      <c r="G45" s="1629"/>
      <c r="H45" s="1629"/>
      <c r="I45" s="1629"/>
      <c r="J45" s="1629"/>
      <c r="K45" s="1629"/>
      <c r="L45" s="1629"/>
      <c r="M45" s="1629"/>
      <c r="N45" s="1629"/>
      <c r="O45" s="1629"/>
    </row>
    <row r="46" spans="2:15" x14ac:dyDescent="0.25">
      <c r="B46" s="1628" t="s">
        <v>206</v>
      </c>
      <c r="C46" s="1628"/>
      <c r="D46" s="1628"/>
      <c r="E46" s="1628"/>
      <c r="F46" s="1628"/>
      <c r="G46" s="1628"/>
      <c r="H46" s="1628"/>
      <c r="I46" s="1628"/>
      <c r="J46" s="1628"/>
      <c r="K46" s="1628"/>
      <c r="L46" s="1628"/>
      <c r="M46" s="1628"/>
      <c r="N46" s="1628"/>
      <c r="O46" s="1628"/>
    </row>
  </sheetData>
  <sheetProtection selectLockedCells="1" selectUnlockedCells="1"/>
  <mergeCells count="38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29:P30"/>
    <mergeCell ref="M33:O33"/>
    <mergeCell ref="M37:O37"/>
    <mergeCell ref="M38:O38"/>
    <mergeCell ref="N15:N16"/>
    <mergeCell ref="O15:O16"/>
    <mergeCell ref="P15:P16"/>
    <mergeCell ref="M29:M30"/>
    <mergeCell ref="M15:M16"/>
    <mergeCell ref="B41:O41"/>
    <mergeCell ref="B44:O44"/>
    <mergeCell ref="B45:O45"/>
    <mergeCell ref="B46:O46"/>
    <mergeCell ref="N29:N30"/>
    <mergeCell ref="O29:O30"/>
    <mergeCell ref="B29:G30"/>
    <mergeCell ref="H29:H30"/>
    <mergeCell ref="I29:I30"/>
    <mergeCell ref="J29:J30"/>
    <mergeCell ref="K29:K30"/>
    <mergeCell ref="L29:L30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AA93C2-509C-4FC4-8873-3294C3ADDDD7}">
  <dimension ref="A7:N36"/>
  <sheetViews>
    <sheetView topLeftCell="A17" workbookViewId="0">
      <selection activeCell="B42" sqref="B42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29" t="s">
        <v>0</v>
      </c>
      <c r="C7" s="1629"/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</row>
    <row r="8" spans="1:14" x14ac:dyDescent="0.25">
      <c r="B8" s="1629" t="s">
        <v>1</v>
      </c>
      <c r="C8" s="1629"/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</row>
    <row r="9" spans="1:14" x14ac:dyDescent="0.25">
      <c r="B9" s="1643" t="s">
        <v>2</v>
      </c>
      <c r="C9" s="1643"/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29" t="s">
        <v>3</v>
      </c>
      <c r="C11" s="1629"/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</row>
    <row r="12" spans="1:14" x14ac:dyDescent="0.25">
      <c r="B12" s="1629" t="s">
        <v>233</v>
      </c>
      <c r="C12" s="1629"/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</row>
    <row r="13" spans="1:14" x14ac:dyDescent="0.25">
      <c r="B13" s="1642" t="s">
        <v>5</v>
      </c>
      <c r="C13" s="1642"/>
      <c r="D13" s="1642"/>
      <c r="E13" s="1642"/>
      <c r="F13" s="1642"/>
      <c r="G13" s="1642"/>
      <c r="H13" s="1642"/>
      <c r="I13" s="1642"/>
      <c r="J13" s="1642"/>
      <c r="K13" s="1642"/>
      <c r="L13" s="1642"/>
      <c r="M13" s="1642"/>
      <c r="N13" s="1642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41" t="s">
        <v>6</v>
      </c>
      <c r="B15" s="1636" t="s">
        <v>7</v>
      </c>
      <c r="C15" s="1636" t="s">
        <v>8</v>
      </c>
      <c r="D15" s="1636" t="s">
        <v>10</v>
      </c>
      <c r="E15" s="1640" t="s">
        <v>11</v>
      </c>
      <c r="F15" s="37" t="s">
        <v>12</v>
      </c>
      <c r="G15" s="1639" t="s">
        <v>13</v>
      </c>
      <c r="H15" s="1636" t="s">
        <v>14</v>
      </c>
      <c r="I15" s="1636" t="s">
        <v>15</v>
      </c>
      <c r="J15" s="1636" t="s">
        <v>16</v>
      </c>
      <c r="K15" s="1636" t="s">
        <v>17</v>
      </c>
      <c r="L15" s="1636" t="s">
        <v>18</v>
      </c>
      <c r="M15" s="1636" t="s">
        <v>19</v>
      </c>
      <c r="N15" s="1637" t="s">
        <v>20</v>
      </c>
    </row>
    <row r="16" spans="1:14" x14ac:dyDescent="0.25">
      <c r="A16" s="1641"/>
      <c r="B16" s="1636"/>
      <c r="C16" s="1636"/>
      <c r="D16" s="1636"/>
      <c r="E16" s="1640"/>
      <c r="F16" s="38" t="s">
        <v>21</v>
      </c>
      <c r="G16" s="1639"/>
      <c r="H16" s="1636"/>
      <c r="I16" s="1636"/>
      <c r="J16" s="1636"/>
      <c r="K16" s="1636"/>
      <c r="L16" s="1636"/>
      <c r="M16" s="1636"/>
      <c r="N16" s="1637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632" t="s">
        <v>194</v>
      </c>
      <c r="C20" s="1632"/>
      <c r="D20" s="1632"/>
      <c r="E20" s="1632"/>
      <c r="F20" s="1630">
        <v>35000</v>
      </c>
      <c r="G20" s="1633">
        <v>0</v>
      </c>
      <c r="H20" s="1630">
        <v>35000</v>
      </c>
      <c r="I20" s="1633">
        <v>0</v>
      </c>
      <c r="J20" s="1633">
        <v>0</v>
      </c>
      <c r="K20" s="1633">
        <v>0</v>
      </c>
      <c r="L20" s="1633">
        <v>0</v>
      </c>
      <c r="M20" s="1633">
        <v>0</v>
      </c>
      <c r="N20" s="1631">
        <v>35000</v>
      </c>
    </row>
    <row r="21" spans="1:14" x14ac:dyDescent="0.25">
      <c r="B21" s="1632"/>
      <c r="C21" s="1632"/>
      <c r="D21" s="1632"/>
      <c r="E21" s="1632"/>
      <c r="F21" s="1630"/>
      <c r="G21" s="1633"/>
      <c r="H21" s="1630"/>
      <c r="I21" s="1633"/>
      <c r="J21" s="1633"/>
      <c r="K21" s="1633"/>
      <c r="L21" s="1633"/>
      <c r="M21" s="1633"/>
      <c r="N21" s="1631"/>
    </row>
    <row r="24" spans="1:14" x14ac:dyDescent="0.25">
      <c r="B24" s="1629" t="s">
        <v>195</v>
      </c>
      <c r="C24" s="1629"/>
      <c r="L24" s="1629" t="s">
        <v>196</v>
      </c>
      <c r="M24" s="1629"/>
      <c r="N24" s="1629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629" t="s">
        <v>199</v>
      </c>
      <c r="C28" s="1629"/>
      <c r="L28" s="1629" t="s">
        <v>200</v>
      </c>
      <c r="M28" s="1629"/>
      <c r="N28" s="1629"/>
    </row>
    <row r="29" spans="1:14" x14ac:dyDescent="0.25">
      <c r="B29" s="1628" t="s">
        <v>201</v>
      </c>
      <c r="C29" s="1628"/>
      <c r="L29" s="1628" t="s">
        <v>202</v>
      </c>
      <c r="M29" s="1628"/>
      <c r="N29" s="1628"/>
    </row>
    <row r="31" spans="1:14" x14ac:dyDescent="0.25">
      <c r="A31" s="1629" t="s">
        <v>203</v>
      </c>
      <c r="B31" s="1629"/>
      <c r="C31" s="1629"/>
      <c r="D31" s="1629"/>
      <c r="E31" s="1629"/>
      <c r="F31" s="1629"/>
      <c r="G31" s="1629"/>
      <c r="H31" s="1629"/>
      <c r="I31" s="1629"/>
      <c r="J31" s="1629"/>
      <c r="K31" s="1629"/>
      <c r="L31" s="1629"/>
      <c r="M31" s="1629"/>
      <c r="N31" s="1629"/>
    </row>
    <row r="34" spans="1:14" x14ac:dyDescent="0.25">
      <c r="A34" s="1628" t="s">
        <v>204</v>
      </c>
      <c r="B34" s="1628"/>
      <c r="C34" s="1628"/>
      <c r="D34" s="1628"/>
      <c r="E34" s="1628"/>
      <c r="F34" s="1628"/>
      <c r="G34" s="1628"/>
      <c r="H34" s="1628"/>
      <c r="I34" s="1628"/>
      <c r="J34" s="1628"/>
      <c r="K34" s="1628"/>
      <c r="L34" s="1628"/>
      <c r="M34" s="1628"/>
      <c r="N34" s="1628"/>
    </row>
    <row r="35" spans="1:14" x14ac:dyDescent="0.25">
      <c r="A35" s="1629" t="s">
        <v>205</v>
      </c>
      <c r="B35" s="1629"/>
      <c r="C35" s="1629"/>
      <c r="D35" s="1629"/>
      <c r="E35" s="1629"/>
      <c r="F35" s="1629"/>
      <c r="G35" s="1629"/>
      <c r="H35" s="1629"/>
      <c r="I35" s="1629"/>
      <c r="J35" s="1629"/>
      <c r="K35" s="1629"/>
      <c r="L35" s="1629"/>
      <c r="M35" s="1629"/>
      <c r="N35" s="1629"/>
    </row>
    <row r="36" spans="1:14" x14ac:dyDescent="0.25">
      <c r="A36" s="1628" t="s">
        <v>206</v>
      </c>
      <c r="B36" s="1628"/>
      <c r="C36" s="1628"/>
      <c r="D36" s="1628"/>
      <c r="E36" s="1628"/>
      <c r="F36" s="1628"/>
      <c r="G36" s="1628"/>
      <c r="H36" s="1628"/>
      <c r="I36" s="1628"/>
      <c r="J36" s="1628"/>
      <c r="K36" s="1628"/>
      <c r="L36" s="1628"/>
      <c r="M36" s="1628"/>
      <c r="N36" s="1628"/>
    </row>
  </sheetData>
  <sheetProtection selectLockedCells="1" selectUnlockedCells="1"/>
  <mergeCells count="39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08E383-AAE6-40D4-AAD7-03440AD61823}">
  <dimension ref="A6:P94"/>
  <sheetViews>
    <sheetView topLeftCell="B1" workbookViewId="0">
      <selection activeCell="C44" sqref="C4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629" t="s">
        <v>0</v>
      </c>
      <c r="C6" s="1629"/>
      <c r="D6" s="1629"/>
      <c r="E6" s="1629"/>
      <c r="F6" s="1629"/>
      <c r="G6" s="1629"/>
      <c r="H6" s="1629"/>
      <c r="I6" s="1629"/>
      <c r="J6" s="1629"/>
      <c r="K6" s="1629"/>
      <c r="L6" s="1629"/>
      <c r="M6" s="1629"/>
      <c r="N6" s="1629"/>
      <c r="O6" s="1629"/>
      <c r="P6" s="1629"/>
    </row>
    <row r="7" spans="1:16" x14ac:dyDescent="0.25">
      <c r="B7" s="1629" t="s">
        <v>1</v>
      </c>
      <c r="C7" s="1629"/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</row>
    <row r="8" spans="1:16" x14ac:dyDescent="0.25">
      <c r="B8" s="1643" t="s">
        <v>2</v>
      </c>
      <c r="C8" s="1643"/>
      <c r="D8" s="1643"/>
      <c r="E8" s="1643"/>
      <c r="F8" s="1643"/>
      <c r="G8" s="1643"/>
      <c r="H8" s="1643"/>
      <c r="I8" s="1643"/>
      <c r="J8" s="1643"/>
      <c r="K8" s="1643"/>
      <c r="L8" s="1643"/>
      <c r="M8" s="1643"/>
      <c r="N8" s="1643"/>
      <c r="O8" s="1643"/>
      <c r="P8" s="1643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629" t="s">
        <v>3</v>
      </c>
      <c r="C10" s="1629"/>
      <c r="D10" s="1629"/>
      <c r="E10" s="1629"/>
      <c r="F10" s="1629"/>
      <c r="G10" s="1629"/>
      <c r="H10" s="1629"/>
      <c r="I10" s="1629"/>
      <c r="J10" s="1629"/>
      <c r="K10" s="1629"/>
      <c r="L10" s="1629"/>
      <c r="M10" s="1629"/>
      <c r="N10" s="1629"/>
      <c r="O10" s="1629"/>
      <c r="P10" s="1629"/>
    </row>
    <row r="11" spans="1:16" x14ac:dyDescent="0.25">
      <c r="B11" s="1629" t="s">
        <v>239</v>
      </c>
      <c r="C11" s="1629"/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</row>
    <row r="12" spans="1:16" x14ac:dyDescent="0.25">
      <c r="B12" s="1642" t="s">
        <v>5</v>
      </c>
      <c r="C12" s="1642"/>
      <c r="D12" s="1642"/>
      <c r="E12" s="1642"/>
      <c r="F12" s="1642"/>
      <c r="G12" s="1642"/>
      <c r="H12" s="1642"/>
      <c r="I12" s="1642"/>
      <c r="J12" s="1642"/>
      <c r="K12" s="1642"/>
      <c r="L12" s="1642"/>
      <c r="M12" s="1642"/>
      <c r="N12" s="1642"/>
      <c r="O12" s="1642"/>
      <c r="P12" s="1642"/>
    </row>
    <row r="14" spans="1:16" x14ac:dyDescent="0.25">
      <c r="A14" s="1641" t="s">
        <v>6</v>
      </c>
      <c r="B14" s="1636" t="s">
        <v>7</v>
      </c>
      <c r="C14" s="1636" t="s">
        <v>8</v>
      </c>
      <c r="D14" s="1636" t="s">
        <v>9</v>
      </c>
      <c r="E14" s="1636" t="s">
        <v>10</v>
      </c>
      <c r="F14" s="1640" t="s">
        <v>11</v>
      </c>
      <c r="G14" s="1636" t="s">
        <v>11</v>
      </c>
      <c r="H14" s="3" t="s">
        <v>12</v>
      </c>
      <c r="I14" s="1639" t="s">
        <v>13</v>
      </c>
      <c r="J14" s="1636" t="s">
        <v>14</v>
      </c>
      <c r="K14" s="1636" t="s">
        <v>15</v>
      </c>
      <c r="L14" s="1636" t="s">
        <v>16</v>
      </c>
      <c r="M14" s="1636" t="s">
        <v>17</v>
      </c>
      <c r="N14" s="1636" t="s">
        <v>18</v>
      </c>
      <c r="O14" s="1636" t="s">
        <v>19</v>
      </c>
      <c r="P14" s="1637" t="s">
        <v>20</v>
      </c>
    </row>
    <row r="15" spans="1:16" x14ac:dyDescent="0.25">
      <c r="A15" s="1641"/>
      <c r="B15" s="1636"/>
      <c r="C15" s="1636"/>
      <c r="D15" s="1636"/>
      <c r="E15" s="1636"/>
      <c r="F15" s="1640"/>
      <c r="G15" s="1636"/>
      <c r="H15" s="4" t="s">
        <v>21</v>
      </c>
      <c r="I15" s="1639"/>
      <c r="J15" s="1636"/>
      <c r="K15" s="1636"/>
      <c r="L15" s="1636"/>
      <c r="M15" s="1636"/>
      <c r="N15" s="1636"/>
      <c r="O15" s="1636"/>
      <c r="P15" s="1637"/>
    </row>
    <row r="17" spans="1:16" x14ac:dyDescent="0.25">
      <c r="A17" s="6">
        <v>1</v>
      </c>
      <c r="B17" s="7" t="s">
        <v>22</v>
      </c>
      <c r="C17" s="7" t="s">
        <v>23</v>
      </c>
      <c r="D17" s="1638" t="s">
        <v>24</v>
      </c>
      <c r="E17" s="1638"/>
      <c r="F17" s="1638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635" t="s">
        <v>27</v>
      </c>
      <c r="E18" s="1635"/>
      <c r="F18" s="1635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635" t="s">
        <v>30</v>
      </c>
      <c r="E19" s="1635" t="s">
        <v>31</v>
      </c>
      <c r="F19" s="1635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635" t="s">
        <v>27</v>
      </c>
      <c r="E20" s="1635" t="s">
        <v>33</v>
      </c>
      <c r="F20" s="1635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635" t="s">
        <v>36</v>
      </c>
      <c r="E21" s="1635" t="s">
        <v>37</v>
      </c>
      <c r="F21" s="1635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635" t="s">
        <v>40</v>
      </c>
      <c r="E22" s="1635" t="s">
        <v>41</v>
      </c>
      <c r="F22" s="1635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635" t="s">
        <v>44</v>
      </c>
      <c r="E23" s="1635" t="s">
        <v>45</v>
      </c>
      <c r="F23" s="1635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635" t="s">
        <v>49</v>
      </c>
      <c r="E24" s="1635" t="s">
        <v>50</v>
      </c>
      <c r="F24" s="1635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635" t="s">
        <v>53</v>
      </c>
      <c r="E25" s="1635" t="s">
        <v>54</v>
      </c>
      <c r="F25" s="1635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635" t="s">
        <v>56</v>
      </c>
      <c r="E26" s="1635" t="s">
        <v>57</v>
      </c>
      <c r="F26" s="1635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635" t="s">
        <v>53</v>
      </c>
      <c r="E27" s="1635" t="s">
        <v>60</v>
      </c>
      <c r="F27" s="1635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635" t="s">
        <v>63</v>
      </c>
      <c r="E28" s="1635" t="s">
        <v>64</v>
      </c>
      <c r="F28" s="1635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635" t="s">
        <v>67</v>
      </c>
      <c r="E29" s="1635" t="s">
        <v>68</v>
      </c>
      <c r="F29" s="1635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635" t="s">
        <v>71</v>
      </c>
      <c r="E30" s="1635" t="s">
        <v>72</v>
      </c>
      <c r="F30" s="1635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635" t="s">
        <v>75</v>
      </c>
      <c r="E31" s="1635" t="s">
        <v>76</v>
      </c>
      <c r="F31" s="1635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635" t="s">
        <v>78</v>
      </c>
      <c r="E32" s="1635" t="s">
        <v>79</v>
      </c>
      <c r="F32" s="1635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635" t="s">
        <v>82</v>
      </c>
      <c r="E33" s="1635" t="s">
        <v>83</v>
      </c>
      <c r="F33" s="1635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635" t="s">
        <v>85</v>
      </c>
      <c r="E34" s="1635" t="s">
        <v>86</v>
      </c>
      <c r="F34" s="1635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635" t="s">
        <v>89</v>
      </c>
      <c r="E35" s="1635" t="s">
        <v>90</v>
      </c>
      <c r="F35" s="1635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635" t="s">
        <v>92</v>
      </c>
      <c r="E36" s="1635" t="s">
        <v>93</v>
      </c>
      <c r="F36" s="1635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635" t="s">
        <v>71</v>
      </c>
      <c r="E37" s="1635" t="s">
        <v>95</v>
      </c>
      <c r="F37" s="1635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635" t="s">
        <v>97</v>
      </c>
      <c r="E38" s="1635" t="s">
        <v>98</v>
      </c>
      <c r="F38" s="1635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635" t="s">
        <v>92</v>
      </c>
      <c r="E39" s="1635" t="s">
        <v>100</v>
      </c>
      <c r="F39" s="1635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635" t="s">
        <v>102</v>
      </c>
      <c r="E40" s="1635" t="s">
        <v>103</v>
      </c>
      <c r="F40" s="1635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635" t="s">
        <v>105</v>
      </c>
      <c r="E41" s="1635" t="s">
        <v>106</v>
      </c>
      <c r="F41" s="1635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635" t="s">
        <v>105</v>
      </c>
      <c r="E42" s="1635" t="s">
        <v>108</v>
      </c>
      <c r="F42" s="1635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635" t="s">
        <v>105</v>
      </c>
      <c r="E43" s="1635" t="s">
        <v>110</v>
      </c>
      <c r="F43" s="1635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635" t="s">
        <v>112</v>
      </c>
      <c r="E44" s="1635" t="s">
        <v>113</v>
      </c>
      <c r="F44" s="1635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635" t="s">
        <v>78</v>
      </c>
      <c r="E45" s="1635" t="s">
        <v>115</v>
      </c>
      <c r="F45" s="1635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635" t="s">
        <v>117</v>
      </c>
      <c r="E46" s="1635" t="s">
        <v>118</v>
      </c>
      <c r="F46" s="1635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635" t="s">
        <v>120</v>
      </c>
      <c r="E47" s="1635" t="s">
        <v>121</v>
      </c>
      <c r="F47" s="1635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635" t="s">
        <v>49</v>
      </c>
      <c r="E48" s="1635" t="s">
        <v>123</v>
      </c>
      <c r="F48" s="1635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635" t="s">
        <v>125</v>
      </c>
      <c r="E49" s="1635" t="s">
        <v>126</v>
      </c>
      <c r="F49" s="1635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635" t="s">
        <v>105</v>
      </c>
      <c r="E50" s="1635" t="s">
        <v>128</v>
      </c>
      <c r="F50" s="1635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635" t="s">
        <v>102</v>
      </c>
      <c r="E51" s="1635" t="s">
        <v>130</v>
      </c>
      <c r="F51" s="1635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635" t="s">
        <v>132</v>
      </c>
      <c r="E52" s="1635" t="s">
        <v>133</v>
      </c>
      <c r="F52" s="1635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635" t="s">
        <v>117</v>
      </c>
      <c r="E53" s="1635" t="s">
        <v>135</v>
      </c>
      <c r="F53" s="1635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635" t="s">
        <v>85</v>
      </c>
      <c r="E54" s="1635" t="s">
        <v>137</v>
      </c>
      <c r="F54" s="1635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635" t="s">
        <v>139</v>
      </c>
      <c r="E55" s="1635" t="s">
        <v>140</v>
      </c>
      <c r="F55" s="1635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635" t="s">
        <v>142</v>
      </c>
      <c r="E56" s="1635" t="s">
        <v>143</v>
      </c>
      <c r="F56" s="1635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635" t="s">
        <v>145</v>
      </c>
      <c r="E57" s="1635" t="s">
        <v>146</v>
      </c>
      <c r="F57" s="1635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635" t="s">
        <v>148</v>
      </c>
      <c r="E58" s="1635" t="s">
        <v>149</v>
      </c>
      <c r="F58" s="1635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635" t="s">
        <v>151</v>
      </c>
      <c r="E59" s="1635" t="s">
        <v>152</v>
      </c>
      <c r="F59" s="1635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635" t="s">
        <v>154</v>
      </c>
      <c r="E60" s="1635" t="s">
        <v>155</v>
      </c>
      <c r="F60" s="1635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635" t="s">
        <v>157</v>
      </c>
      <c r="E61" s="1635" t="s">
        <v>158</v>
      </c>
      <c r="F61" s="1635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635" t="s">
        <v>160</v>
      </c>
      <c r="E62" s="1635" t="s">
        <v>161</v>
      </c>
      <c r="F62" s="1635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635" t="s">
        <v>163</v>
      </c>
      <c r="E63" s="1635" t="s">
        <v>164</v>
      </c>
      <c r="F63" s="1635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635" t="s">
        <v>92</v>
      </c>
      <c r="E65" s="1635" t="s">
        <v>168</v>
      </c>
      <c r="F65" s="1635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635" t="s">
        <v>105</v>
      </c>
      <c r="E66" s="1635" t="s">
        <v>170</v>
      </c>
      <c r="F66" s="1635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635" t="s">
        <v>40</v>
      </c>
      <c r="E67" s="1635" t="s">
        <v>172</v>
      </c>
      <c r="F67" s="1635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635" t="s">
        <v>92</v>
      </c>
      <c r="E70" s="1635" t="s">
        <v>176</v>
      </c>
      <c r="F70" s="1635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635" t="s">
        <v>178</v>
      </c>
      <c r="E71" s="1635" t="s">
        <v>179</v>
      </c>
      <c r="F71" s="1635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635" t="s">
        <v>181</v>
      </c>
      <c r="E72" s="1635" t="s">
        <v>182</v>
      </c>
      <c r="F72" s="1635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635" t="s">
        <v>184</v>
      </c>
      <c r="E73" s="1635" t="s">
        <v>185</v>
      </c>
      <c r="F73" s="1635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635" t="s">
        <v>187</v>
      </c>
      <c r="E74" s="1635" t="s">
        <v>188</v>
      </c>
      <c r="F74" s="1635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635" t="s">
        <v>190</v>
      </c>
      <c r="E75" s="1635" t="s">
        <v>191</v>
      </c>
      <c r="F75" s="1635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634" t="s">
        <v>92</v>
      </c>
      <c r="E76" s="1634" t="s">
        <v>193</v>
      </c>
      <c r="F76" s="1634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632" t="s">
        <v>194</v>
      </c>
      <c r="C77" s="1632"/>
      <c r="D77" s="1632"/>
      <c r="E77" s="1632"/>
      <c r="F77" s="1632"/>
      <c r="G77" s="1632"/>
      <c r="H77" s="1630" t="e">
        <f ca="1">SUM(H17:H77)</f>
        <v>#VALUE!</v>
      </c>
      <c r="I77" s="1633">
        <v>0</v>
      </c>
      <c r="J77" s="1630" t="e">
        <f ca="1">SUM(J17:J77)</f>
        <v>#VALUE!</v>
      </c>
      <c r="K77" s="1630" t="e">
        <f ca="1">SUM(K17:K77)</f>
        <v>#VALUE!</v>
      </c>
      <c r="L77" s="1630" t="e">
        <f ca="1">SUM(L17:L77)</f>
        <v>#VALUE!</v>
      </c>
      <c r="M77" s="1630">
        <v>68224.509999999995</v>
      </c>
      <c r="N77" s="1630">
        <v>42225.96</v>
      </c>
      <c r="O77" s="1630">
        <v>305460.49</v>
      </c>
      <c r="P77" s="1631">
        <v>2020507.01</v>
      </c>
    </row>
    <row r="78" spans="1:16" x14ac:dyDescent="0.25">
      <c r="B78" s="1632"/>
      <c r="C78" s="1632"/>
      <c r="D78" s="1632"/>
      <c r="E78" s="1632"/>
      <c r="F78" s="1632"/>
      <c r="G78" s="1632"/>
      <c r="H78" s="1630"/>
      <c r="I78" s="1633"/>
      <c r="J78" s="1630"/>
      <c r="K78" s="1630"/>
      <c r="L78" s="1630"/>
      <c r="M78" s="1630"/>
      <c r="N78" s="1630"/>
      <c r="O78" s="1630"/>
      <c r="P78" s="1631"/>
    </row>
    <row r="81" spans="2:15" x14ac:dyDescent="0.25">
      <c r="B81" s="24" t="s">
        <v>195</v>
      </c>
      <c r="C81" s="24"/>
      <c r="M81" s="1629" t="s">
        <v>196</v>
      </c>
      <c r="N81" s="1629"/>
      <c r="O81" s="1629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628" t="s">
        <v>198</v>
      </c>
      <c r="N84" s="1628"/>
      <c r="O84" s="1628"/>
    </row>
    <row r="85" spans="2:15" x14ac:dyDescent="0.25">
      <c r="B85" s="24" t="s">
        <v>199</v>
      </c>
      <c r="C85" s="24"/>
      <c r="M85" s="1629" t="s">
        <v>200</v>
      </c>
      <c r="N85" s="1629"/>
      <c r="O85" s="1629"/>
    </row>
    <row r="86" spans="2:15" x14ac:dyDescent="0.25">
      <c r="B86" s="25" t="s">
        <v>201</v>
      </c>
      <c r="C86" s="25"/>
      <c r="M86" s="1628" t="s">
        <v>202</v>
      </c>
      <c r="N86" s="1628"/>
      <c r="O86" s="1628"/>
    </row>
    <row r="89" spans="2:15" x14ac:dyDescent="0.25">
      <c r="B89" s="1629" t="s">
        <v>203</v>
      </c>
      <c r="C89" s="1629"/>
      <c r="D89" s="1629"/>
      <c r="E89" s="1629"/>
      <c r="F89" s="1629"/>
      <c r="G89" s="1629"/>
      <c r="H89" s="1629"/>
      <c r="I89" s="1629"/>
      <c r="J89" s="1629"/>
      <c r="K89" s="1629"/>
      <c r="L89" s="1629"/>
      <c r="M89" s="1629"/>
      <c r="N89" s="1629"/>
      <c r="O89" s="1629"/>
    </row>
    <row r="92" spans="2:15" x14ac:dyDescent="0.25">
      <c r="B92" s="1628" t="s">
        <v>204</v>
      </c>
      <c r="C92" s="1628"/>
      <c r="D92" s="1628"/>
      <c r="E92" s="1628"/>
      <c r="F92" s="1628"/>
      <c r="G92" s="1628"/>
      <c r="H92" s="1628"/>
      <c r="I92" s="1628"/>
      <c r="J92" s="1628"/>
      <c r="K92" s="1628"/>
      <c r="L92" s="1628"/>
      <c r="M92" s="1628"/>
      <c r="N92" s="1628"/>
      <c r="O92" s="1628"/>
    </row>
    <row r="93" spans="2:15" x14ac:dyDescent="0.25">
      <c r="B93" s="1629" t="s">
        <v>205</v>
      </c>
      <c r="C93" s="1629"/>
      <c r="D93" s="1629"/>
      <c r="E93" s="1629"/>
      <c r="F93" s="1629"/>
      <c r="G93" s="1629"/>
      <c r="H93" s="1629"/>
      <c r="I93" s="1629"/>
      <c r="J93" s="1629"/>
      <c r="K93" s="1629"/>
      <c r="L93" s="1629"/>
      <c r="M93" s="1629"/>
      <c r="N93" s="1629"/>
      <c r="O93" s="1629"/>
    </row>
    <row r="94" spans="2:15" x14ac:dyDescent="0.25">
      <c r="B94" s="1628" t="s">
        <v>206</v>
      </c>
      <c r="C94" s="1628"/>
      <c r="D94" s="1628"/>
      <c r="E94" s="1628"/>
      <c r="F94" s="1628"/>
      <c r="G94" s="1628"/>
      <c r="H94" s="1628"/>
      <c r="I94" s="1628"/>
      <c r="J94" s="1628"/>
      <c r="K94" s="1628"/>
      <c r="L94" s="1628"/>
      <c r="M94" s="1628"/>
      <c r="N94" s="1628"/>
      <c r="O94" s="1628"/>
    </row>
  </sheetData>
  <sheetProtection selectLockedCells="1" selectUnlockedCells="1"/>
  <mergeCells count="96">
    <mergeCell ref="B12:P12"/>
    <mergeCell ref="B6:P6"/>
    <mergeCell ref="B7:P7"/>
    <mergeCell ref="B8:P8"/>
    <mergeCell ref="B10:P10"/>
    <mergeCell ref="B11:P11"/>
    <mergeCell ref="D20:F20"/>
    <mergeCell ref="D21:F21"/>
    <mergeCell ref="A14:A15"/>
    <mergeCell ref="B14:B15"/>
    <mergeCell ref="C14:C15"/>
    <mergeCell ref="D14:D15"/>
    <mergeCell ref="E14:E15"/>
    <mergeCell ref="D19:F19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E73A2F-D165-4244-89B3-255D2BBACA70}">
  <dimension ref="A7:P49"/>
  <sheetViews>
    <sheetView topLeftCell="A25" workbookViewId="0">
      <selection activeCell="B28" sqref="B28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629" t="s">
        <v>0</v>
      </c>
      <c r="C7" s="1629"/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</row>
    <row r="8" spans="1:16" x14ac:dyDescent="0.25">
      <c r="B8" s="1629" t="s">
        <v>1</v>
      </c>
      <c r="C8" s="1629"/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  <c r="P8" s="1629"/>
    </row>
    <row r="9" spans="1:16" x14ac:dyDescent="0.25">
      <c r="B9" s="1643" t="s">
        <v>2</v>
      </c>
      <c r="C9" s="1643"/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  <c r="O9" s="1643"/>
      <c r="P9" s="1643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629" t="s">
        <v>3</v>
      </c>
      <c r="C11" s="1629"/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</row>
    <row r="12" spans="1:16" x14ac:dyDescent="0.25">
      <c r="B12" s="1629" t="s">
        <v>240</v>
      </c>
      <c r="C12" s="1629"/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</row>
    <row r="13" spans="1:16" x14ac:dyDescent="0.25">
      <c r="B13" s="1642" t="s">
        <v>5</v>
      </c>
      <c r="C13" s="1642"/>
      <c r="D13" s="1642"/>
      <c r="E13" s="1642"/>
      <c r="F13" s="1642"/>
      <c r="G13" s="1642"/>
      <c r="H13" s="1642"/>
      <c r="I13" s="1642"/>
      <c r="J13" s="1642"/>
      <c r="K13" s="1642"/>
      <c r="L13" s="1642"/>
      <c r="M13" s="1642"/>
      <c r="N13" s="1642"/>
      <c r="O13" s="1642"/>
      <c r="P13" s="1642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641" t="s">
        <v>6</v>
      </c>
      <c r="B15" s="1636" t="s">
        <v>7</v>
      </c>
      <c r="C15" s="1636" t="s">
        <v>8</v>
      </c>
      <c r="D15" s="1636" t="s">
        <v>10</v>
      </c>
      <c r="E15" s="1640" t="s">
        <v>11</v>
      </c>
      <c r="F15" s="1636" t="s">
        <v>208</v>
      </c>
      <c r="G15" s="1636" t="s">
        <v>209</v>
      </c>
      <c r="H15" s="3" t="s">
        <v>12</v>
      </c>
      <c r="I15" s="1639" t="s">
        <v>13</v>
      </c>
      <c r="J15" s="1636" t="s">
        <v>14</v>
      </c>
      <c r="K15" s="1636" t="s">
        <v>15</v>
      </c>
      <c r="L15" s="1636" t="s">
        <v>16</v>
      </c>
      <c r="M15" s="1636" t="s">
        <v>17</v>
      </c>
      <c r="N15" s="1636" t="s">
        <v>18</v>
      </c>
      <c r="O15" s="1636" t="s">
        <v>19</v>
      </c>
      <c r="P15" s="1637" t="s">
        <v>20</v>
      </c>
    </row>
    <row r="16" spans="1:16" x14ac:dyDescent="0.25">
      <c r="A16" s="1641"/>
      <c r="B16" s="1636"/>
      <c r="C16" s="1636"/>
      <c r="D16" s="1636"/>
      <c r="E16" s="1640"/>
      <c r="F16" s="1636"/>
      <c r="G16" s="1636"/>
      <c r="H16" s="4" t="s">
        <v>21</v>
      </c>
      <c r="I16" s="1639"/>
      <c r="J16" s="1636"/>
      <c r="K16" s="1636"/>
      <c r="L16" s="1636"/>
      <c r="M16" s="1636"/>
      <c r="N16" s="1636"/>
      <c r="O16" s="1636"/>
      <c r="P16" s="1637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241</v>
      </c>
      <c r="C26" s="12" t="s">
        <v>242</v>
      </c>
      <c r="D26" s="12" t="s">
        <v>85</v>
      </c>
      <c r="E26" s="12" t="s">
        <v>211</v>
      </c>
      <c r="F26" s="28">
        <v>43556</v>
      </c>
      <c r="G26" s="29">
        <v>43738</v>
      </c>
      <c r="H26" s="14">
        <v>31500</v>
      </c>
      <c r="I26" s="15">
        <v>0</v>
      </c>
      <c r="J26" s="14">
        <v>31500</v>
      </c>
      <c r="K26" s="14">
        <v>904.05</v>
      </c>
      <c r="L26" s="15">
        <v>0</v>
      </c>
      <c r="M26" s="14">
        <v>957.6</v>
      </c>
      <c r="N26" s="14">
        <v>25</v>
      </c>
      <c r="O26" s="14">
        <v>1886.65</v>
      </c>
      <c r="P26" s="17">
        <v>29613.35</v>
      </c>
    </row>
    <row r="27" spans="1:16" x14ac:dyDescent="0.25">
      <c r="A27" s="11">
        <v>10</v>
      </c>
      <c r="B27" s="12" t="s">
        <v>243</v>
      </c>
      <c r="C27" s="12" t="s">
        <v>242</v>
      </c>
      <c r="D27" s="12" t="s">
        <v>181</v>
      </c>
      <c r="E27" s="12" t="s">
        <v>211</v>
      </c>
      <c r="F27" s="28">
        <v>43556</v>
      </c>
      <c r="G27" s="29">
        <v>43738</v>
      </c>
      <c r="H27" s="14">
        <v>60000</v>
      </c>
      <c r="I27" s="15">
        <v>0</v>
      </c>
      <c r="J27" s="14">
        <v>60000</v>
      </c>
      <c r="K27" s="14">
        <v>1722</v>
      </c>
      <c r="L27" s="15">
        <v>3486.68</v>
      </c>
      <c r="M27" s="14">
        <v>1824</v>
      </c>
      <c r="N27" s="14">
        <v>25</v>
      </c>
      <c r="O27" s="14">
        <v>7057.68</v>
      </c>
      <c r="P27" s="17">
        <v>52942.32</v>
      </c>
    </row>
    <row r="28" spans="1:16" x14ac:dyDescent="0.25">
      <c r="A28" s="11">
        <v>11</v>
      </c>
      <c r="B28" s="12" t="s">
        <v>244</v>
      </c>
      <c r="C28" s="12" t="s">
        <v>245</v>
      </c>
      <c r="D28" s="12" t="s">
        <v>181</v>
      </c>
      <c r="E28" s="12" t="s">
        <v>211</v>
      </c>
      <c r="F28" s="28">
        <v>43556</v>
      </c>
      <c r="G28" s="29">
        <v>43738</v>
      </c>
      <c r="H28" s="14">
        <v>60000</v>
      </c>
      <c r="I28" s="15">
        <v>0</v>
      </c>
      <c r="J28" s="14">
        <v>60000</v>
      </c>
      <c r="K28" s="14">
        <v>1722</v>
      </c>
      <c r="L28" s="15">
        <v>3486.68</v>
      </c>
      <c r="M28" s="14">
        <v>1824</v>
      </c>
      <c r="N28" s="14">
        <v>25</v>
      </c>
      <c r="O28" s="14">
        <v>7057.68</v>
      </c>
      <c r="P28" s="17">
        <v>52942.32</v>
      </c>
    </row>
    <row r="29" spans="1:16" x14ac:dyDescent="0.25">
      <c r="A29" s="11">
        <v>12</v>
      </c>
      <c r="B29" s="12" t="s">
        <v>228</v>
      </c>
      <c r="C29" s="12" t="s">
        <v>229</v>
      </c>
      <c r="D29" s="12" t="s">
        <v>44</v>
      </c>
      <c r="E29" s="12" t="s">
        <v>211</v>
      </c>
      <c r="F29" s="28">
        <v>43435</v>
      </c>
      <c r="G29" s="29">
        <v>43616</v>
      </c>
      <c r="H29" s="14">
        <v>16500</v>
      </c>
      <c r="I29" s="15">
        <v>0</v>
      </c>
      <c r="J29" s="14">
        <v>16500</v>
      </c>
      <c r="K29" s="14">
        <v>473.55</v>
      </c>
      <c r="L29" s="15">
        <v>0</v>
      </c>
      <c r="M29" s="14">
        <v>501.6</v>
      </c>
      <c r="N29" s="14">
        <v>1245</v>
      </c>
      <c r="O29" s="14">
        <v>2220.15</v>
      </c>
      <c r="P29" s="17">
        <v>14279.85</v>
      </c>
    </row>
    <row r="30" spans="1:16" x14ac:dyDescent="0.25">
      <c r="A30" s="11">
        <v>13</v>
      </c>
      <c r="B30" s="12" t="s">
        <v>230</v>
      </c>
      <c r="C30" s="12" t="s">
        <v>62</v>
      </c>
      <c r="D30" s="12" t="s">
        <v>231</v>
      </c>
      <c r="E30" s="12" t="s">
        <v>211</v>
      </c>
      <c r="F30" s="28">
        <v>43467</v>
      </c>
      <c r="G30" s="29">
        <v>43646</v>
      </c>
      <c r="H30" s="14">
        <v>26250</v>
      </c>
      <c r="I30" s="15">
        <v>0</v>
      </c>
      <c r="J30" s="14">
        <v>26250</v>
      </c>
      <c r="K30" s="14">
        <v>753.38</v>
      </c>
      <c r="L30" s="15">
        <v>0</v>
      </c>
      <c r="M30" s="14">
        <v>798</v>
      </c>
      <c r="N30" s="14">
        <v>25</v>
      </c>
      <c r="O30" s="14">
        <v>1576.38</v>
      </c>
      <c r="P30" s="17">
        <v>24673.62</v>
      </c>
    </row>
    <row r="31" spans="1:16" x14ac:dyDescent="0.25">
      <c r="A31" s="18">
        <v>14</v>
      </c>
      <c r="B31" s="30" t="s">
        <v>232</v>
      </c>
      <c r="C31" s="30" t="s">
        <v>62</v>
      </c>
      <c r="D31" s="30" t="s">
        <v>231</v>
      </c>
      <c r="E31" s="30" t="s">
        <v>211</v>
      </c>
      <c r="F31" s="31">
        <v>43467</v>
      </c>
      <c r="G31" s="32">
        <v>43646</v>
      </c>
      <c r="H31" s="33">
        <v>26250</v>
      </c>
      <c r="I31" s="34">
        <v>0</v>
      </c>
      <c r="J31" s="33">
        <v>26250</v>
      </c>
      <c r="K31" s="33">
        <v>753.38</v>
      </c>
      <c r="L31" s="34">
        <v>0</v>
      </c>
      <c r="M31" s="33">
        <v>798</v>
      </c>
      <c r="N31" s="33">
        <v>25</v>
      </c>
      <c r="O31" s="33">
        <v>1576.38</v>
      </c>
      <c r="P31" s="35">
        <v>24673.62</v>
      </c>
    </row>
    <row r="32" spans="1:16" ht="14.45" customHeight="1" x14ac:dyDescent="0.25">
      <c r="B32" s="1632" t="s">
        <v>194</v>
      </c>
      <c r="C32" s="1632"/>
      <c r="D32" s="1632"/>
      <c r="E32" s="1632"/>
      <c r="F32" s="1632"/>
      <c r="G32" s="1632"/>
      <c r="H32" s="1630">
        <f t="shared" ref="H32:P32" si="0">SUM(H18:H31)</f>
        <v>411000</v>
      </c>
      <c r="I32" s="1633">
        <f t="shared" si="0"/>
        <v>0</v>
      </c>
      <c r="J32" s="1630">
        <f t="shared" si="0"/>
        <v>411000</v>
      </c>
      <c r="K32" s="1630">
        <f t="shared" si="0"/>
        <v>11795.71</v>
      </c>
      <c r="L32" s="1633">
        <f t="shared" si="0"/>
        <v>7416.01</v>
      </c>
      <c r="M32" s="1630">
        <f t="shared" si="0"/>
        <v>12494.4</v>
      </c>
      <c r="N32" s="1630">
        <f t="shared" si="0"/>
        <v>2920</v>
      </c>
      <c r="O32" s="1630">
        <f t="shared" si="0"/>
        <v>34626.119999999995</v>
      </c>
      <c r="P32" s="1631">
        <f t="shared" si="0"/>
        <v>376373.88</v>
      </c>
    </row>
    <row r="33" spans="2:16" x14ac:dyDescent="0.25">
      <c r="B33" s="1632"/>
      <c r="C33" s="1632"/>
      <c r="D33" s="1632"/>
      <c r="E33" s="1632"/>
      <c r="F33" s="1632"/>
      <c r="G33" s="1632"/>
      <c r="H33" s="1630"/>
      <c r="I33" s="1633"/>
      <c r="J33" s="1630"/>
      <c r="K33" s="1630"/>
      <c r="L33" s="1633"/>
      <c r="M33" s="1630"/>
      <c r="N33" s="1630"/>
      <c r="O33" s="1630"/>
      <c r="P33" s="1631"/>
    </row>
    <row r="36" spans="2:16" x14ac:dyDescent="0.25">
      <c r="B36" s="24" t="s">
        <v>195</v>
      </c>
      <c r="C36" s="24"/>
      <c r="M36" s="1629" t="s">
        <v>196</v>
      </c>
      <c r="N36" s="1629"/>
      <c r="O36" s="1629"/>
    </row>
    <row r="37" spans="2:16" x14ac:dyDescent="0.25">
      <c r="B37" s="24"/>
      <c r="C37" s="24"/>
      <c r="M37" s="24"/>
      <c r="N37" s="24"/>
      <c r="O37" s="24"/>
    </row>
    <row r="39" spans="2:16" x14ac:dyDescent="0.25">
      <c r="B39" s="25" t="s">
        <v>197</v>
      </c>
      <c r="C39" s="25"/>
      <c r="M39" t="s">
        <v>198</v>
      </c>
    </row>
    <row r="40" spans="2:16" x14ac:dyDescent="0.25">
      <c r="B40" s="24" t="s">
        <v>199</v>
      </c>
      <c r="C40" s="24"/>
      <c r="M40" s="1629" t="s">
        <v>200</v>
      </c>
      <c r="N40" s="1629"/>
      <c r="O40" s="1629"/>
    </row>
    <row r="41" spans="2:16" x14ac:dyDescent="0.25">
      <c r="B41" s="25" t="s">
        <v>201</v>
      </c>
      <c r="C41" s="25"/>
      <c r="M41" s="1628" t="s">
        <v>202</v>
      </c>
      <c r="N41" s="1628"/>
      <c r="O41" s="1628"/>
    </row>
    <row r="44" spans="2:16" x14ac:dyDescent="0.25">
      <c r="B44" s="1629" t="s">
        <v>203</v>
      </c>
      <c r="C44" s="1629"/>
      <c r="D44" s="1629"/>
      <c r="E44" s="1629"/>
      <c r="F44" s="1629"/>
      <c r="G44" s="1629"/>
      <c r="H44" s="1629"/>
      <c r="I44" s="1629"/>
      <c r="J44" s="1629"/>
      <c r="K44" s="1629"/>
      <c r="L44" s="1629"/>
      <c r="M44" s="1629"/>
      <c r="N44" s="1629"/>
      <c r="O44" s="1629"/>
    </row>
    <row r="47" spans="2:16" x14ac:dyDescent="0.25">
      <c r="B47" s="1628" t="s">
        <v>204</v>
      </c>
      <c r="C47" s="1628"/>
      <c r="D47" s="1628"/>
      <c r="E47" s="1628"/>
      <c r="F47" s="1628"/>
      <c r="G47" s="1628"/>
      <c r="H47" s="1628"/>
      <c r="I47" s="1628"/>
      <c r="J47" s="1628"/>
      <c r="K47" s="1628"/>
      <c r="L47" s="1628"/>
      <c r="M47" s="1628"/>
      <c r="N47" s="1628"/>
      <c r="O47" s="1628"/>
    </row>
    <row r="48" spans="2:16" x14ac:dyDescent="0.25">
      <c r="B48" s="1629" t="s">
        <v>205</v>
      </c>
      <c r="C48" s="1629"/>
      <c r="D48" s="1629"/>
      <c r="E48" s="1629"/>
      <c r="F48" s="1629"/>
      <c r="G48" s="1629"/>
      <c r="H48" s="1629"/>
      <c r="I48" s="1629"/>
      <c r="J48" s="1629"/>
      <c r="K48" s="1629"/>
      <c r="L48" s="1629"/>
      <c r="M48" s="1629"/>
      <c r="N48" s="1629"/>
      <c r="O48" s="1629"/>
    </row>
    <row r="49" spans="2:15" x14ac:dyDescent="0.25">
      <c r="B49" s="1628" t="s">
        <v>206</v>
      </c>
      <c r="C49" s="1628"/>
      <c r="D49" s="1628"/>
      <c r="E49" s="1628"/>
      <c r="F49" s="1628"/>
      <c r="G49" s="1628"/>
      <c r="H49" s="1628"/>
      <c r="I49" s="1628"/>
      <c r="J49" s="1628"/>
      <c r="K49" s="1628"/>
      <c r="L49" s="1628"/>
      <c r="M49" s="1628"/>
      <c r="N49" s="1628"/>
      <c r="O49" s="1628"/>
    </row>
  </sheetData>
  <sheetProtection selectLockedCells="1" selectUnlockedCells="1"/>
  <mergeCells count="38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32:P33"/>
    <mergeCell ref="M36:O36"/>
    <mergeCell ref="M40:O40"/>
    <mergeCell ref="M41:O41"/>
    <mergeCell ref="N15:N16"/>
    <mergeCell ref="O15:O16"/>
    <mergeCell ref="P15:P16"/>
    <mergeCell ref="M32:M33"/>
    <mergeCell ref="M15:M16"/>
    <mergeCell ref="B44:O44"/>
    <mergeCell ref="B47:O47"/>
    <mergeCell ref="B48:O48"/>
    <mergeCell ref="B49:O49"/>
    <mergeCell ref="N32:N33"/>
    <mergeCell ref="O32:O33"/>
    <mergeCell ref="B32:G33"/>
    <mergeCell ref="H32:H33"/>
    <mergeCell ref="I32:I33"/>
    <mergeCell ref="J32:J33"/>
    <mergeCell ref="K32:K33"/>
    <mergeCell ref="L32:L33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4CB8CE-DF24-4034-91DE-7AF7216E23EA}">
  <dimension ref="A7:N36"/>
  <sheetViews>
    <sheetView topLeftCell="A10" workbookViewId="0">
      <selection activeCell="L10" sqref="L10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29" t="s">
        <v>0</v>
      </c>
      <c r="C7" s="1629"/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</row>
    <row r="8" spans="1:14" x14ac:dyDescent="0.25">
      <c r="B8" s="1629" t="s">
        <v>1</v>
      </c>
      <c r="C8" s="1629"/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</row>
    <row r="9" spans="1:14" x14ac:dyDescent="0.25">
      <c r="B9" s="1643" t="s">
        <v>2</v>
      </c>
      <c r="C9" s="1643"/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29" t="s">
        <v>3</v>
      </c>
      <c r="C11" s="1629"/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</row>
    <row r="12" spans="1:14" x14ac:dyDescent="0.25">
      <c r="B12" s="1629" t="s">
        <v>246</v>
      </c>
      <c r="C12" s="1629"/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</row>
    <row r="13" spans="1:14" x14ac:dyDescent="0.25">
      <c r="B13" s="1642" t="s">
        <v>5</v>
      </c>
      <c r="C13" s="1642"/>
      <c r="D13" s="1642"/>
      <c r="E13" s="1642"/>
      <c r="F13" s="1642"/>
      <c r="G13" s="1642"/>
      <c r="H13" s="1642"/>
      <c r="I13" s="1642"/>
      <c r="J13" s="1642"/>
      <c r="K13" s="1642"/>
      <c r="L13" s="1642"/>
      <c r="M13" s="1642"/>
      <c r="N13" s="1642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41" t="s">
        <v>6</v>
      </c>
      <c r="B15" s="1636" t="s">
        <v>7</v>
      </c>
      <c r="C15" s="1636" t="s">
        <v>8</v>
      </c>
      <c r="D15" s="1636" t="s">
        <v>10</v>
      </c>
      <c r="E15" s="1640" t="s">
        <v>11</v>
      </c>
      <c r="F15" s="37" t="s">
        <v>12</v>
      </c>
      <c r="G15" s="1639" t="s">
        <v>13</v>
      </c>
      <c r="H15" s="1636" t="s">
        <v>14</v>
      </c>
      <c r="I15" s="1636" t="s">
        <v>15</v>
      </c>
      <c r="J15" s="1636" t="s">
        <v>16</v>
      </c>
      <c r="K15" s="1636" t="s">
        <v>17</v>
      </c>
      <c r="L15" s="1636" t="s">
        <v>18</v>
      </c>
      <c r="M15" s="1636" t="s">
        <v>19</v>
      </c>
      <c r="N15" s="1637" t="s">
        <v>20</v>
      </c>
    </row>
    <row r="16" spans="1:14" x14ac:dyDescent="0.25">
      <c r="A16" s="1641"/>
      <c r="B16" s="1636"/>
      <c r="C16" s="1636"/>
      <c r="D16" s="1636"/>
      <c r="E16" s="1640"/>
      <c r="F16" s="38" t="s">
        <v>21</v>
      </c>
      <c r="G16" s="1639"/>
      <c r="H16" s="1636"/>
      <c r="I16" s="1636"/>
      <c r="J16" s="1636"/>
      <c r="K16" s="1636"/>
      <c r="L16" s="1636"/>
      <c r="M16" s="1636"/>
      <c r="N16" s="1637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632" t="s">
        <v>194</v>
      </c>
      <c r="C20" s="1632"/>
      <c r="D20" s="1632"/>
      <c r="E20" s="1632"/>
      <c r="F20" s="1630">
        <v>35000</v>
      </c>
      <c r="G20" s="1633">
        <v>0</v>
      </c>
      <c r="H20" s="1630">
        <v>35000</v>
      </c>
      <c r="I20" s="1633">
        <v>0</v>
      </c>
      <c r="J20" s="1633">
        <v>0</v>
      </c>
      <c r="K20" s="1633">
        <v>0</v>
      </c>
      <c r="L20" s="1633">
        <v>0</v>
      </c>
      <c r="M20" s="1633">
        <v>0</v>
      </c>
      <c r="N20" s="1631">
        <v>35000</v>
      </c>
    </row>
    <row r="21" spans="1:14" x14ac:dyDescent="0.25">
      <c r="B21" s="1632"/>
      <c r="C21" s="1632"/>
      <c r="D21" s="1632"/>
      <c r="E21" s="1632"/>
      <c r="F21" s="1630"/>
      <c r="G21" s="1633"/>
      <c r="H21" s="1630"/>
      <c r="I21" s="1633"/>
      <c r="J21" s="1633"/>
      <c r="K21" s="1633"/>
      <c r="L21" s="1633"/>
      <c r="M21" s="1633"/>
      <c r="N21" s="1631"/>
    </row>
    <row r="24" spans="1:14" x14ac:dyDescent="0.25">
      <c r="B24" s="1629" t="s">
        <v>195</v>
      </c>
      <c r="C24" s="1629"/>
      <c r="L24" s="1629" t="s">
        <v>196</v>
      </c>
      <c r="M24" s="1629"/>
      <c r="N24" s="1629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629" t="s">
        <v>199</v>
      </c>
      <c r="C28" s="1629"/>
      <c r="L28" s="1629" t="s">
        <v>200</v>
      </c>
      <c r="M28" s="1629"/>
      <c r="N28" s="1629"/>
    </row>
    <row r="29" spans="1:14" x14ac:dyDescent="0.25">
      <c r="B29" s="1628" t="s">
        <v>201</v>
      </c>
      <c r="C29" s="1628"/>
      <c r="L29" s="1628" t="s">
        <v>202</v>
      </c>
      <c r="M29" s="1628"/>
      <c r="N29" s="1628"/>
    </row>
    <row r="31" spans="1:14" x14ac:dyDescent="0.25">
      <c r="A31" s="1629" t="s">
        <v>203</v>
      </c>
      <c r="B31" s="1629"/>
      <c r="C31" s="1629"/>
      <c r="D31" s="1629"/>
      <c r="E31" s="1629"/>
      <c r="F31" s="1629"/>
      <c r="G31" s="1629"/>
      <c r="H31" s="1629"/>
      <c r="I31" s="1629"/>
      <c r="J31" s="1629"/>
      <c r="K31" s="1629"/>
      <c r="L31" s="1629"/>
      <c r="M31" s="1629"/>
      <c r="N31" s="1629"/>
    </row>
    <row r="34" spans="1:14" x14ac:dyDescent="0.25">
      <c r="A34" s="1628" t="s">
        <v>204</v>
      </c>
      <c r="B34" s="1628"/>
      <c r="C34" s="1628"/>
      <c r="D34" s="1628"/>
      <c r="E34" s="1628"/>
      <c r="F34" s="1628"/>
      <c r="G34" s="1628"/>
      <c r="H34" s="1628"/>
      <c r="I34" s="1628"/>
      <c r="J34" s="1628"/>
      <c r="K34" s="1628"/>
      <c r="L34" s="1628"/>
      <c r="M34" s="1628"/>
      <c r="N34" s="1628"/>
    </row>
    <row r="35" spans="1:14" x14ac:dyDescent="0.25">
      <c r="A35" s="1629" t="s">
        <v>205</v>
      </c>
      <c r="B35" s="1629"/>
      <c r="C35" s="1629"/>
      <c r="D35" s="1629"/>
      <c r="E35" s="1629"/>
      <c r="F35" s="1629"/>
      <c r="G35" s="1629"/>
      <c r="H35" s="1629"/>
      <c r="I35" s="1629"/>
      <c r="J35" s="1629"/>
      <c r="K35" s="1629"/>
      <c r="L35" s="1629"/>
      <c r="M35" s="1629"/>
      <c r="N35" s="1629"/>
    </row>
    <row r="36" spans="1:14" x14ac:dyDescent="0.25">
      <c r="A36" s="1628" t="s">
        <v>206</v>
      </c>
      <c r="B36" s="1628"/>
      <c r="C36" s="1628"/>
      <c r="D36" s="1628"/>
      <c r="E36" s="1628"/>
      <c r="F36" s="1628"/>
      <c r="G36" s="1628"/>
      <c r="H36" s="1628"/>
      <c r="I36" s="1628"/>
      <c r="J36" s="1628"/>
      <c r="K36" s="1628"/>
      <c r="L36" s="1628"/>
      <c r="M36" s="1628"/>
      <c r="N36" s="1628"/>
    </row>
  </sheetData>
  <sheetProtection selectLockedCells="1" selectUnlockedCells="1"/>
  <mergeCells count="39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8EF0BF-60FC-4170-8E9F-D0808D0E3A15}">
  <dimension ref="A6:P97"/>
  <sheetViews>
    <sheetView topLeftCell="A9" workbookViewId="0">
      <selection activeCell="B84" sqref="B8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629" t="s">
        <v>0</v>
      </c>
      <c r="C6" s="1629"/>
      <c r="D6" s="1629"/>
      <c r="E6" s="1629"/>
      <c r="F6" s="1629"/>
      <c r="G6" s="1629"/>
      <c r="H6" s="1629"/>
      <c r="I6" s="1629"/>
      <c r="J6" s="1629"/>
      <c r="K6" s="1629"/>
      <c r="L6" s="1629"/>
      <c r="M6" s="1629"/>
      <c r="N6" s="1629"/>
      <c r="O6" s="1629"/>
      <c r="P6" s="1629"/>
    </row>
    <row r="7" spans="1:16" x14ac:dyDescent="0.25">
      <c r="B7" s="1629" t="s">
        <v>1</v>
      </c>
      <c r="C7" s="1629"/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</row>
    <row r="8" spans="1:16" x14ac:dyDescent="0.25">
      <c r="B8" s="1643" t="s">
        <v>2</v>
      </c>
      <c r="C8" s="1643"/>
      <c r="D8" s="1643"/>
      <c r="E8" s="1643"/>
      <c r="F8" s="1643"/>
      <c r="G8" s="1643"/>
      <c r="H8" s="1643"/>
      <c r="I8" s="1643"/>
      <c r="J8" s="1643"/>
      <c r="K8" s="1643"/>
      <c r="L8" s="1643"/>
      <c r="M8" s="1643"/>
      <c r="N8" s="1643"/>
      <c r="O8" s="1643"/>
      <c r="P8" s="1643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629" t="s">
        <v>3</v>
      </c>
      <c r="C10" s="1629"/>
      <c r="D10" s="1629"/>
      <c r="E10" s="1629"/>
      <c r="F10" s="1629"/>
      <c r="G10" s="1629"/>
      <c r="H10" s="1629"/>
      <c r="I10" s="1629"/>
      <c r="J10" s="1629"/>
      <c r="K10" s="1629"/>
      <c r="L10" s="1629"/>
      <c r="M10" s="1629"/>
      <c r="N10" s="1629"/>
      <c r="O10" s="1629"/>
      <c r="P10" s="1629"/>
    </row>
    <row r="11" spans="1:16" x14ac:dyDescent="0.25">
      <c r="B11" s="1629" t="s">
        <v>247</v>
      </c>
      <c r="C11" s="1629"/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</row>
    <row r="12" spans="1:16" x14ac:dyDescent="0.25">
      <c r="B12" s="1642" t="s">
        <v>5</v>
      </c>
      <c r="C12" s="1642"/>
      <c r="D12" s="1642"/>
      <c r="E12" s="1642"/>
      <c r="F12" s="1642"/>
      <c r="G12" s="1642"/>
      <c r="H12" s="1642"/>
      <c r="I12" s="1642"/>
      <c r="J12" s="1642"/>
      <c r="K12" s="1642"/>
      <c r="L12" s="1642"/>
      <c r="M12" s="1642"/>
      <c r="N12" s="1642"/>
      <c r="O12" s="1642"/>
      <c r="P12" s="1642"/>
    </row>
    <row r="14" spans="1:16" x14ac:dyDescent="0.25">
      <c r="A14" s="1641" t="s">
        <v>6</v>
      </c>
      <c r="B14" s="1636" t="s">
        <v>7</v>
      </c>
      <c r="C14" s="1636" t="s">
        <v>8</v>
      </c>
      <c r="D14" s="1636" t="s">
        <v>9</v>
      </c>
      <c r="E14" s="1636" t="s">
        <v>10</v>
      </c>
      <c r="F14" s="1640" t="s">
        <v>11</v>
      </c>
      <c r="G14" s="1636" t="s">
        <v>11</v>
      </c>
      <c r="H14" s="3" t="s">
        <v>12</v>
      </c>
      <c r="I14" s="1639" t="s">
        <v>13</v>
      </c>
      <c r="J14" s="1636" t="s">
        <v>14</v>
      </c>
      <c r="K14" s="1636" t="s">
        <v>15</v>
      </c>
      <c r="L14" s="1636" t="s">
        <v>16</v>
      </c>
      <c r="M14" s="1636" t="s">
        <v>17</v>
      </c>
      <c r="N14" s="1636" t="s">
        <v>18</v>
      </c>
      <c r="O14" s="1636" t="s">
        <v>19</v>
      </c>
      <c r="P14" s="1637" t="s">
        <v>20</v>
      </c>
    </row>
    <row r="15" spans="1:16" x14ac:dyDescent="0.25">
      <c r="A15" s="1641"/>
      <c r="B15" s="1636"/>
      <c r="C15" s="1636"/>
      <c r="D15" s="1636"/>
      <c r="E15" s="1636"/>
      <c r="F15" s="1640"/>
      <c r="G15" s="1636"/>
      <c r="H15" s="4" t="s">
        <v>21</v>
      </c>
      <c r="I15" s="1639"/>
      <c r="J15" s="1636"/>
      <c r="K15" s="1636"/>
      <c r="L15" s="1636"/>
      <c r="M15" s="1636"/>
      <c r="N15" s="1636"/>
      <c r="O15" s="1636"/>
      <c r="P15" s="1637"/>
    </row>
    <row r="17" spans="1:16" x14ac:dyDescent="0.25">
      <c r="A17" s="6">
        <v>1</v>
      </c>
      <c r="B17" s="7" t="s">
        <v>22</v>
      </c>
      <c r="C17" s="7" t="s">
        <v>23</v>
      </c>
      <c r="D17" s="1638" t="s">
        <v>24</v>
      </c>
      <c r="E17" s="1638"/>
      <c r="F17" s="1638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635" t="s">
        <v>27</v>
      </c>
      <c r="E18" s="1635"/>
      <c r="F18" s="1635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635" t="s">
        <v>30</v>
      </c>
      <c r="E19" s="1635" t="s">
        <v>31</v>
      </c>
      <c r="F19" s="1635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635" t="s">
        <v>27</v>
      </c>
      <c r="E20" s="1635" t="s">
        <v>33</v>
      </c>
      <c r="F20" s="1635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635" t="s">
        <v>36</v>
      </c>
      <c r="E21" s="1635" t="s">
        <v>37</v>
      </c>
      <c r="F21" s="1635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635" t="s">
        <v>40</v>
      </c>
      <c r="E22" s="1635" t="s">
        <v>41</v>
      </c>
      <c r="F22" s="1635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635" t="s">
        <v>44</v>
      </c>
      <c r="E23" s="1635" t="s">
        <v>45</v>
      </c>
      <c r="F23" s="1635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635" t="s">
        <v>49</v>
      </c>
      <c r="E24" s="1635" t="s">
        <v>50</v>
      </c>
      <c r="F24" s="1635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635" t="s">
        <v>53</v>
      </c>
      <c r="E25" s="1635" t="s">
        <v>54</v>
      </c>
      <c r="F25" s="1635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635" t="s">
        <v>56</v>
      </c>
      <c r="E26" s="1635" t="s">
        <v>57</v>
      </c>
      <c r="F26" s="1635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635" t="s">
        <v>53</v>
      </c>
      <c r="E27" s="1635" t="s">
        <v>60</v>
      </c>
      <c r="F27" s="1635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635" t="s">
        <v>63</v>
      </c>
      <c r="E28" s="1635" t="s">
        <v>64</v>
      </c>
      <c r="F28" s="1635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635" t="s">
        <v>67</v>
      </c>
      <c r="E29" s="1635" t="s">
        <v>68</v>
      </c>
      <c r="F29" s="1635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635" t="s">
        <v>71</v>
      </c>
      <c r="E30" s="1635" t="s">
        <v>72</v>
      </c>
      <c r="F30" s="1635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635" t="s">
        <v>75</v>
      </c>
      <c r="E31" s="1635" t="s">
        <v>76</v>
      </c>
      <c r="F31" s="1635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635" t="s">
        <v>78</v>
      </c>
      <c r="E32" s="1635" t="s">
        <v>79</v>
      </c>
      <c r="F32" s="1635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635" t="s">
        <v>82</v>
      </c>
      <c r="E33" s="1635" t="s">
        <v>83</v>
      </c>
      <c r="F33" s="1635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635" t="s">
        <v>85</v>
      </c>
      <c r="E34" s="1635" t="s">
        <v>86</v>
      </c>
      <c r="F34" s="1635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635" t="s">
        <v>89</v>
      </c>
      <c r="E35" s="1635" t="s">
        <v>90</v>
      </c>
      <c r="F35" s="1635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635" t="s">
        <v>92</v>
      </c>
      <c r="E36" s="1635" t="s">
        <v>93</v>
      </c>
      <c r="F36" s="1635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635" t="s">
        <v>71</v>
      </c>
      <c r="E37" s="1635" t="s">
        <v>95</v>
      </c>
      <c r="F37" s="1635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635" t="s">
        <v>97</v>
      </c>
      <c r="E38" s="1635" t="s">
        <v>98</v>
      </c>
      <c r="F38" s="1635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635" t="s">
        <v>92</v>
      </c>
      <c r="E39" s="1635" t="s">
        <v>100</v>
      </c>
      <c r="F39" s="1635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635" t="s">
        <v>102</v>
      </c>
      <c r="E40" s="1635" t="s">
        <v>103</v>
      </c>
      <c r="F40" s="1635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635" t="s">
        <v>105</v>
      </c>
      <c r="E41" s="1635" t="s">
        <v>106</v>
      </c>
      <c r="F41" s="1635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635" t="s">
        <v>105</v>
      </c>
      <c r="E42" s="1635" t="s">
        <v>108</v>
      </c>
      <c r="F42" s="1635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635" t="s">
        <v>105</v>
      </c>
      <c r="E43" s="1635" t="s">
        <v>110</v>
      </c>
      <c r="F43" s="1635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635" t="s">
        <v>112</v>
      </c>
      <c r="E44" s="1635" t="s">
        <v>113</v>
      </c>
      <c r="F44" s="1635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635" t="s">
        <v>78</v>
      </c>
      <c r="E45" s="1635" t="s">
        <v>115</v>
      </c>
      <c r="F45" s="1635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700</v>
      </c>
      <c r="O45" s="14">
        <v>2768.5</v>
      </c>
      <c r="P45" s="17">
        <v>32231.5</v>
      </c>
    </row>
    <row r="46" spans="1:16" x14ac:dyDescent="0.25">
      <c r="A46" s="11">
        <v>30</v>
      </c>
      <c r="B46" s="12" t="s">
        <v>116</v>
      </c>
      <c r="C46" s="12" t="s">
        <v>70</v>
      </c>
      <c r="D46" s="1635" t="s">
        <v>117</v>
      </c>
      <c r="E46" s="1635" t="s">
        <v>118</v>
      </c>
      <c r="F46" s="1635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635" t="s">
        <v>120</v>
      </c>
      <c r="E47" s="1635" t="s">
        <v>121</v>
      </c>
      <c r="F47" s="1635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635" t="s">
        <v>49</v>
      </c>
      <c r="E48" s="1635" t="s">
        <v>123</v>
      </c>
      <c r="F48" s="1635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635" t="s">
        <v>125</v>
      </c>
      <c r="E49" s="1635" t="s">
        <v>126</v>
      </c>
      <c r="F49" s="1635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635" t="s">
        <v>105</v>
      </c>
      <c r="E50" s="1635" t="s">
        <v>128</v>
      </c>
      <c r="F50" s="1635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635" t="s">
        <v>102</v>
      </c>
      <c r="E51" s="1635" t="s">
        <v>130</v>
      </c>
      <c r="F51" s="1635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635" t="s">
        <v>132</v>
      </c>
      <c r="E52" s="1635" t="s">
        <v>133</v>
      </c>
      <c r="F52" s="1635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635" t="s">
        <v>117</v>
      </c>
      <c r="E53" s="1635" t="s">
        <v>135</v>
      </c>
      <c r="F53" s="1635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635" t="s">
        <v>85</v>
      </c>
      <c r="E54" s="1635" t="s">
        <v>137</v>
      </c>
      <c r="F54" s="1635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635" t="s">
        <v>139</v>
      </c>
      <c r="E55" s="1635" t="s">
        <v>140</v>
      </c>
      <c r="F55" s="1635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635" t="s">
        <v>142</v>
      </c>
      <c r="E56" s="1635" t="s">
        <v>143</v>
      </c>
      <c r="F56" s="1635">
        <v>209</v>
      </c>
      <c r="G56" s="12" t="s">
        <v>28</v>
      </c>
      <c r="H56" s="14">
        <v>20000</v>
      </c>
      <c r="I56" s="15">
        <v>0</v>
      </c>
      <c r="J56" s="14">
        <v>20000</v>
      </c>
      <c r="K56" s="14">
        <v>574</v>
      </c>
      <c r="L56" s="14">
        <v>0</v>
      </c>
      <c r="M56" s="14">
        <v>608</v>
      </c>
      <c r="N56" s="14">
        <v>1060.93</v>
      </c>
      <c r="O56" s="14">
        <v>2242.9299999999998</v>
      </c>
      <c r="P56" s="17">
        <v>17757.07</v>
      </c>
    </row>
    <row r="57" spans="1:16" x14ac:dyDescent="0.25">
      <c r="A57" s="11">
        <v>41</v>
      </c>
      <c r="B57" s="12" t="s">
        <v>144</v>
      </c>
      <c r="C57" s="12" t="s">
        <v>66</v>
      </c>
      <c r="D57" s="1635" t="s">
        <v>145</v>
      </c>
      <c r="E57" s="1635" t="s">
        <v>146</v>
      </c>
      <c r="F57" s="1635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14198.64</v>
      </c>
      <c r="M57" s="14">
        <v>3344</v>
      </c>
      <c r="N57" s="14">
        <v>2510</v>
      </c>
      <c r="O57" s="14">
        <v>23210.57</v>
      </c>
      <c r="P57" s="17">
        <v>86789.43</v>
      </c>
    </row>
    <row r="58" spans="1:16" x14ac:dyDescent="0.25">
      <c r="A58" s="11">
        <v>42</v>
      </c>
      <c r="B58" s="12" t="s">
        <v>147</v>
      </c>
      <c r="C58" s="12" t="s">
        <v>62</v>
      </c>
      <c r="D58" s="1635" t="s">
        <v>148</v>
      </c>
      <c r="E58" s="1635" t="s">
        <v>149</v>
      </c>
      <c r="F58" s="1635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635" t="s">
        <v>151</v>
      </c>
      <c r="E59" s="1635" t="s">
        <v>152</v>
      </c>
      <c r="F59" s="1635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635" t="s">
        <v>154</v>
      </c>
      <c r="E60" s="1635" t="s">
        <v>155</v>
      </c>
      <c r="F60" s="1635">
        <v>219</v>
      </c>
      <c r="G60" s="12" t="s">
        <v>25</v>
      </c>
      <c r="H60" s="14">
        <v>15000</v>
      </c>
      <c r="I60" s="15">
        <v>0</v>
      </c>
      <c r="J60" s="14">
        <v>15000</v>
      </c>
      <c r="K60" s="14">
        <v>430.5</v>
      </c>
      <c r="L60" s="14">
        <v>0</v>
      </c>
      <c r="M60" s="14">
        <v>456</v>
      </c>
      <c r="N60" s="14">
        <v>125</v>
      </c>
      <c r="O60" s="14">
        <v>1011.5</v>
      </c>
      <c r="P60" s="17">
        <v>13988.5</v>
      </c>
    </row>
    <row r="61" spans="1:16" x14ac:dyDescent="0.25">
      <c r="A61" s="11">
        <v>45</v>
      </c>
      <c r="B61" s="12" t="s">
        <v>156</v>
      </c>
      <c r="C61" s="12" t="s">
        <v>81</v>
      </c>
      <c r="D61" s="1635" t="s">
        <v>157</v>
      </c>
      <c r="E61" s="1635" t="s">
        <v>158</v>
      </c>
      <c r="F61" s="1635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635" t="s">
        <v>160</v>
      </c>
      <c r="E62" s="1635" t="s">
        <v>161</v>
      </c>
      <c r="F62" s="1635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635" t="s">
        <v>163</v>
      </c>
      <c r="E63" s="1635" t="s">
        <v>164</v>
      </c>
      <c r="F63" s="1635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635" t="s">
        <v>92</v>
      </c>
      <c r="E65" s="1635" t="s">
        <v>168</v>
      </c>
      <c r="F65" s="1635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635" t="s">
        <v>105</v>
      </c>
      <c r="E66" s="1635" t="s">
        <v>170</v>
      </c>
      <c r="F66" s="1635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635" t="s">
        <v>40</v>
      </c>
      <c r="E67" s="1635" t="s">
        <v>172</v>
      </c>
      <c r="F67" s="1635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635" t="s">
        <v>92</v>
      </c>
      <c r="E70" s="1635" t="s">
        <v>176</v>
      </c>
      <c r="F70" s="1635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635" t="s">
        <v>178</v>
      </c>
      <c r="E71" s="1635" t="s">
        <v>179</v>
      </c>
      <c r="F71" s="1635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635" t="s">
        <v>181</v>
      </c>
      <c r="E72" s="1635" t="s">
        <v>182</v>
      </c>
      <c r="F72" s="1635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635" t="s">
        <v>184</v>
      </c>
      <c r="E73" s="1635" t="s">
        <v>185</v>
      </c>
      <c r="F73" s="1635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635" t="s">
        <v>187</v>
      </c>
      <c r="E74" s="1635" t="s">
        <v>188</v>
      </c>
      <c r="F74" s="1635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221</v>
      </c>
      <c r="C75" s="12" t="s">
        <v>222</v>
      </c>
      <c r="D75" s="12" t="s">
        <v>248</v>
      </c>
      <c r="E75" s="12" t="s">
        <v>211</v>
      </c>
      <c r="F75" s="28">
        <v>43419</v>
      </c>
      <c r="G75" s="12" t="s">
        <v>25</v>
      </c>
      <c r="H75" s="14">
        <v>22000</v>
      </c>
      <c r="I75" s="15">
        <v>0</v>
      </c>
      <c r="J75" s="14">
        <v>22000</v>
      </c>
      <c r="K75" s="14">
        <v>631.4</v>
      </c>
      <c r="L75" s="15">
        <v>0</v>
      </c>
      <c r="M75" s="14">
        <v>668.8</v>
      </c>
      <c r="N75" s="14">
        <v>1375</v>
      </c>
      <c r="O75" s="14">
        <v>2675.2</v>
      </c>
      <c r="P75" s="17">
        <v>19324.8</v>
      </c>
    </row>
    <row r="76" spans="1:16" x14ac:dyDescent="0.25">
      <c r="A76" s="12">
        <v>60</v>
      </c>
      <c r="B76" s="12" t="s">
        <v>224</v>
      </c>
      <c r="C76" s="12" t="s">
        <v>213</v>
      </c>
      <c r="D76" s="12" t="s">
        <v>248</v>
      </c>
      <c r="E76" s="12" t="s">
        <v>211</v>
      </c>
      <c r="F76" s="28">
        <v>43435</v>
      </c>
      <c r="G76" s="12" t="s">
        <v>25</v>
      </c>
      <c r="H76" s="14">
        <v>22000</v>
      </c>
      <c r="I76" s="15">
        <v>0</v>
      </c>
      <c r="J76" s="14">
        <v>22000</v>
      </c>
      <c r="K76" s="14">
        <v>631.4</v>
      </c>
      <c r="L76" s="15">
        <v>0</v>
      </c>
      <c r="M76" s="14">
        <v>668.8</v>
      </c>
      <c r="N76" s="14">
        <v>25</v>
      </c>
      <c r="O76" s="14">
        <v>1325.2</v>
      </c>
      <c r="P76" s="17">
        <v>20674.8</v>
      </c>
    </row>
    <row r="77" spans="1:16" x14ac:dyDescent="0.25">
      <c r="A77" s="12">
        <v>61</v>
      </c>
      <c r="B77" s="12" t="s">
        <v>226</v>
      </c>
      <c r="C77" s="12" t="s">
        <v>39</v>
      </c>
      <c r="D77" s="12" t="s">
        <v>249</v>
      </c>
      <c r="E77" s="12" t="s">
        <v>211</v>
      </c>
      <c r="F77" s="28">
        <v>43435</v>
      </c>
      <c r="G77" s="12" t="s">
        <v>25</v>
      </c>
      <c r="H77" s="14">
        <v>35000</v>
      </c>
      <c r="I77" s="15">
        <v>0</v>
      </c>
      <c r="J77" s="14">
        <v>35000</v>
      </c>
      <c r="K77" s="14">
        <v>1004.5</v>
      </c>
      <c r="L77" s="15">
        <v>0</v>
      </c>
      <c r="M77" s="14">
        <v>1064</v>
      </c>
      <c r="N77" s="14">
        <v>25</v>
      </c>
      <c r="O77" s="14">
        <v>2093.5</v>
      </c>
      <c r="P77" s="17">
        <v>32906.5</v>
      </c>
    </row>
    <row r="78" spans="1:16" ht="14.45" customHeight="1" x14ac:dyDescent="0.25">
      <c r="A78" s="12">
        <v>62</v>
      </c>
      <c r="B78" s="12" t="s">
        <v>189</v>
      </c>
      <c r="C78" s="12" t="s">
        <v>35</v>
      </c>
      <c r="D78" s="1635" t="s">
        <v>190</v>
      </c>
      <c r="E78" s="1635" t="s">
        <v>191</v>
      </c>
      <c r="F78" s="1635"/>
      <c r="G78" s="12" t="s">
        <v>25</v>
      </c>
      <c r="H78" s="14">
        <v>50000</v>
      </c>
      <c r="I78" s="15">
        <v>0</v>
      </c>
      <c r="J78" s="14">
        <v>50000</v>
      </c>
      <c r="K78" s="14">
        <v>1435</v>
      </c>
      <c r="L78" s="14">
        <v>1854</v>
      </c>
      <c r="M78" s="14">
        <v>1520</v>
      </c>
      <c r="N78" s="14">
        <v>125</v>
      </c>
      <c r="O78" s="14">
        <v>4934</v>
      </c>
      <c r="P78" s="17">
        <v>45066</v>
      </c>
    </row>
    <row r="79" spans="1:16" x14ac:dyDescent="0.25">
      <c r="A79" s="12">
        <v>63</v>
      </c>
      <c r="B79" s="19" t="s">
        <v>192</v>
      </c>
      <c r="C79" s="19" t="s">
        <v>39</v>
      </c>
      <c r="D79" s="1634" t="s">
        <v>92</v>
      </c>
      <c r="E79" s="1634" t="s">
        <v>193</v>
      </c>
      <c r="F79" s="1634"/>
      <c r="G79" s="19" t="s">
        <v>25</v>
      </c>
      <c r="H79" s="21">
        <v>22000</v>
      </c>
      <c r="I79" s="22">
        <v>0</v>
      </c>
      <c r="J79" s="21">
        <v>22000</v>
      </c>
      <c r="K79" s="21">
        <v>631.4</v>
      </c>
      <c r="L79" s="22">
        <v>0</v>
      </c>
      <c r="M79" s="21">
        <v>668</v>
      </c>
      <c r="N79" s="21">
        <v>25</v>
      </c>
      <c r="O79" s="21">
        <v>1325.2</v>
      </c>
      <c r="P79" s="23">
        <v>20674.8</v>
      </c>
    </row>
    <row r="80" spans="1:16" ht="14.45" customHeight="1" x14ac:dyDescent="0.25">
      <c r="B80" s="1632" t="s">
        <v>194</v>
      </c>
      <c r="C80" s="1632"/>
      <c r="D80" s="1632"/>
      <c r="E80" s="1632"/>
      <c r="F80" s="1632"/>
      <c r="G80" s="1632"/>
      <c r="H80" s="46"/>
      <c r="I80" s="1633">
        <v>0</v>
      </c>
      <c r="J80" s="1630">
        <v>2194967.5</v>
      </c>
      <c r="K80" s="1630">
        <v>62995.59</v>
      </c>
      <c r="L80" s="1630">
        <v>90857.31</v>
      </c>
      <c r="M80" s="1630">
        <v>66727.009999999995</v>
      </c>
      <c r="N80" s="1630">
        <v>44686.89</v>
      </c>
      <c r="O80" s="1630">
        <v>265266.8</v>
      </c>
      <c r="P80" s="1631">
        <v>1929700.7</v>
      </c>
    </row>
    <row r="81" spans="2:16" x14ac:dyDescent="0.25">
      <c r="B81" s="1632"/>
      <c r="C81" s="1632"/>
      <c r="D81" s="1632"/>
      <c r="E81" s="1632"/>
      <c r="F81" s="1632"/>
      <c r="G81" s="1632"/>
      <c r="H81" s="47">
        <f>SUM(H17:H80)</f>
        <v>2194967.5</v>
      </c>
      <c r="I81" s="1633"/>
      <c r="J81" s="1630"/>
      <c r="K81" s="1630"/>
      <c r="L81" s="1630"/>
      <c r="M81" s="1630"/>
      <c r="N81" s="1630"/>
      <c r="O81" s="1630"/>
      <c r="P81" s="1631"/>
    </row>
    <row r="82" spans="2:16" x14ac:dyDescent="0.25">
      <c r="H82" s="48"/>
      <c r="J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629" t="s">
        <v>196</v>
      </c>
      <c r="N84" s="1629"/>
      <c r="O84" s="1629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628" t="s">
        <v>198</v>
      </c>
      <c r="N87" s="1628"/>
      <c r="O87" s="1628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629" t="s">
        <v>253</v>
      </c>
      <c r="N88" s="1629"/>
      <c r="O88" s="1629"/>
    </row>
    <row r="89" spans="2:16" x14ac:dyDescent="0.25">
      <c r="B89" s="25" t="s">
        <v>201</v>
      </c>
      <c r="C89" s="25"/>
      <c r="D89" t="s">
        <v>254</v>
      </c>
      <c r="M89" s="1628" t="s">
        <v>202</v>
      </c>
      <c r="N89" s="1628"/>
      <c r="O89" s="1628"/>
    </row>
    <row r="92" spans="2:16" x14ac:dyDescent="0.25">
      <c r="B92" s="1629"/>
      <c r="C92" s="1629"/>
      <c r="D92" s="1629"/>
      <c r="E92" s="1629"/>
      <c r="F92" s="1629"/>
      <c r="G92" s="1629"/>
      <c r="H92" s="1629"/>
      <c r="I92" s="1629"/>
      <c r="J92" s="1629"/>
      <c r="K92" s="1629"/>
      <c r="L92" s="1629"/>
      <c r="M92" s="1629"/>
      <c r="N92" s="1629"/>
      <c r="O92" s="1629"/>
    </row>
    <row r="95" spans="2:16" x14ac:dyDescent="0.25">
      <c r="B95" s="1628"/>
      <c r="C95" s="1628"/>
      <c r="D95" s="1628"/>
      <c r="E95" s="1628"/>
      <c r="F95" s="1628"/>
      <c r="G95" s="1628"/>
      <c r="H95" s="1628"/>
      <c r="I95" s="1628"/>
      <c r="J95" s="1628"/>
      <c r="K95" s="1628"/>
      <c r="L95" s="1628"/>
      <c r="M95" s="1628"/>
      <c r="N95" s="1628"/>
      <c r="O95" s="1628"/>
    </row>
    <row r="96" spans="2:16" x14ac:dyDescent="0.25">
      <c r="B96" s="1629"/>
      <c r="C96" s="1629"/>
      <c r="D96" s="1629"/>
      <c r="E96" s="1629"/>
      <c r="F96" s="1629"/>
      <c r="G96" s="1629"/>
      <c r="H96" s="1629"/>
      <c r="I96" s="1629"/>
      <c r="J96" s="1629"/>
      <c r="K96" s="1629"/>
      <c r="L96" s="1629"/>
      <c r="M96" s="1629"/>
      <c r="N96" s="1629"/>
      <c r="O96" s="1629"/>
    </row>
    <row r="97" spans="2:15" x14ac:dyDescent="0.25">
      <c r="B97" s="1628"/>
      <c r="C97" s="1628"/>
      <c r="D97" s="1628"/>
      <c r="E97" s="1628"/>
      <c r="F97" s="1628"/>
      <c r="G97" s="1628"/>
      <c r="H97" s="1628"/>
      <c r="I97" s="1628"/>
      <c r="J97" s="1628"/>
      <c r="K97" s="1628"/>
      <c r="L97" s="1628"/>
      <c r="M97" s="1628"/>
      <c r="N97" s="1628"/>
      <c r="O97" s="1628"/>
    </row>
  </sheetData>
  <sheetProtection selectLockedCells="1" selectUnlockedCells="1"/>
  <mergeCells count="95">
    <mergeCell ref="B12:P12"/>
    <mergeCell ref="B6:P6"/>
    <mergeCell ref="B7:P7"/>
    <mergeCell ref="B8:P8"/>
    <mergeCell ref="B10:P10"/>
    <mergeCell ref="B11:P11"/>
    <mergeCell ref="D20:F20"/>
    <mergeCell ref="D21:F21"/>
    <mergeCell ref="A14:A15"/>
    <mergeCell ref="B14:B15"/>
    <mergeCell ref="C14:C15"/>
    <mergeCell ref="D14:D15"/>
    <mergeCell ref="E14:E15"/>
    <mergeCell ref="D19:F19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O80:O81"/>
    <mergeCell ref="D79:F79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8:F78"/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45E8B3-1806-42A6-BD00-A9F9E5C400AE}">
  <dimension ref="A7:P46"/>
  <sheetViews>
    <sheetView topLeftCell="A26" workbookViewId="0">
      <selection activeCell="B32" sqref="B32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629" t="s">
        <v>0</v>
      </c>
      <c r="C7" s="1629"/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</row>
    <row r="8" spans="1:16" x14ac:dyDescent="0.25">
      <c r="B8" s="1629" t="s">
        <v>1</v>
      </c>
      <c r="C8" s="1629"/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  <c r="P8" s="1629"/>
    </row>
    <row r="9" spans="1:16" x14ac:dyDescent="0.25">
      <c r="B9" s="1643" t="s">
        <v>2</v>
      </c>
      <c r="C9" s="1643"/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  <c r="O9" s="1643"/>
      <c r="P9" s="1643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629" t="s">
        <v>3</v>
      </c>
      <c r="C11" s="1629"/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</row>
    <row r="12" spans="1:16" x14ac:dyDescent="0.25">
      <c r="B12" s="1629" t="s">
        <v>255</v>
      </c>
      <c r="C12" s="1629"/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</row>
    <row r="13" spans="1:16" x14ac:dyDescent="0.25">
      <c r="B13" s="1642" t="s">
        <v>5</v>
      </c>
      <c r="C13" s="1642"/>
      <c r="D13" s="1642"/>
      <c r="E13" s="1642"/>
      <c r="F13" s="1642"/>
      <c r="G13" s="1642"/>
      <c r="H13" s="1642"/>
      <c r="I13" s="1642"/>
      <c r="J13" s="1642"/>
      <c r="K13" s="1642"/>
      <c r="L13" s="1642"/>
      <c r="M13" s="1642"/>
      <c r="N13" s="1642"/>
      <c r="O13" s="1642"/>
      <c r="P13" s="1642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641" t="s">
        <v>6</v>
      </c>
      <c r="B15" s="1636" t="s">
        <v>7</v>
      </c>
      <c r="C15" s="1636" t="s">
        <v>8</v>
      </c>
      <c r="D15" s="1636" t="s">
        <v>10</v>
      </c>
      <c r="E15" s="1640" t="s">
        <v>11</v>
      </c>
      <c r="F15" s="1636" t="s">
        <v>208</v>
      </c>
      <c r="G15" s="1636" t="s">
        <v>209</v>
      </c>
      <c r="H15" s="3" t="s">
        <v>12</v>
      </c>
      <c r="I15" s="1639" t="s">
        <v>13</v>
      </c>
      <c r="J15" s="1636" t="s">
        <v>14</v>
      </c>
      <c r="K15" s="1636" t="s">
        <v>15</v>
      </c>
      <c r="L15" s="1636" t="s">
        <v>16</v>
      </c>
      <c r="M15" s="1636" t="s">
        <v>17</v>
      </c>
      <c r="N15" s="1636" t="s">
        <v>18</v>
      </c>
      <c r="O15" s="1636" t="s">
        <v>19</v>
      </c>
      <c r="P15" s="1637" t="s">
        <v>20</v>
      </c>
    </row>
    <row r="16" spans="1:16" x14ac:dyDescent="0.25">
      <c r="A16" s="1641"/>
      <c r="B16" s="1636"/>
      <c r="C16" s="1636"/>
      <c r="D16" s="1636"/>
      <c r="E16" s="1640"/>
      <c r="F16" s="1636"/>
      <c r="G16" s="1636"/>
      <c r="H16" s="4" t="s">
        <v>21</v>
      </c>
      <c r="I16" s="1639"/>
      <c r="J16" s="1636"/>
      <c r="K16" s="1636"/>
      <c r="L16" s="1636"/>
      <c r="M16" s="1636"/>
      <c r="N16" s="1636"/>
      <c r="O16" s="1636"/>
      <c r="P16" s="1637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241</v>
      </c>
      <c r="C23" s="12" t="s">
        <v>242</v>
      </c>
      <c r="D23" s="12" t="s">
        <v>85</v>
      </c>
      <c r="E23" s="12" t="s">
        <v>211</v>
      </c>
      <c r="F23" s="28">
        <v>43556</v>
      </c>
      <c r="G23" s="29">
        <v>43738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25</v>
      </c>
      <c r="O23" s="14">
        <v>1886.65</v>
      </c>
      <c r="P23" s="17">
        <v>29613.35</v>
      </c>
    </row>
    <row r="24" spans="1:16" x14ac:dyDescent="0.25">
      <c r="A24" s="11">
        <v>7</v>
      </c>
      <c r="B24" s="12" t="s">
        <v>243</v>
      </c>
      <c r="C24" s="12" t="s">
        <v>242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244</v>
      </c>
      <c r="C25" s="12" t="s">
        <v>245</v>
      </c>
      <c r="D25" s="12" t="s">
        <v>181</v>
      </c>
      <c r="E25" s="12" t="s">
        <v>211</v>
      </c>
      <c r="F25" s="28">
        <v>43556</v>
      </c>
      <c r="G25" s="29">
        <v>43738</v>
      </c>
      <c r="H25" s="14">
        <v>60000</v>
      </c>
      <c r="I25" s="15">
        <v>0</v>
      </c>
      <c r="J25" s="14">
        <v>60000</v>
      </c>
      <c r="K25" s="14">
        <v>1722</v>
      </c>
      <c r="L25" s="15">
        <v>3486.68</v>
      </c>
      <c r="M25" s="14">
        <v>1824</v>
      </c>
      <c r="N25" s="14">
        <v>25</v>
      </c>
      <c r="O25" s="14">
        <v>7057.68</v>
      </c>
      <c r="P25" s="17">
        <v>52942.32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43646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632" t="s">
        <v>194</v>
      </c>
      <c r="C29" s="1632"/>
      <c r="D29" s="1632"/>
      <c r="E29" s="1632"/>
      <c r="F29" s="1632"/>
      <c r="G29" s="1632"/>
      <c r="H29" s="1630">
        <f t="shared" ref="H29:P29" si="0">SUM(H18:H28)</f>
        <v>332000</v>
      </c>
      <c r="I29" s="1633">
        <f t="shared" si="0"/>
        <v>0</v>
      </c>
      <c r="J29" s="1630">
        <f t="shared" si="0"/>
        <v>332000</v>
      </c>
      <c r="K29" s="1630">
        <f t="shared" si="0"/>
        <v>9528.41</v>
      </c>
      <c r="L29" s="1630">
        <f t="shared" si="0"/>
        <v>7416.01</v>
      </c>
      <c r="M29" s="1630">
        <f t="shared" si="0"/>
        <v>10092.799999999999</v>
      </c>
      <c r="N29" s="1630">
        <f t="shared" si="0"/>
        <v>1495</v>
      </c>
      <c r="O29" s="1630">
        <f t="shared" si="0"/>
        <v>28532.22</v>
      </c>
      <c r="P29" s="1631">
        <f t="shared" si="0"/>
        <v>303467.78000000003</v>
      </c>
    </row>
    <row r="30" spans="1:16" x14ac:dyDescent="0.25">
      <c r="B30" s="1632"/>
      <c r="C30" s="1632"/>
      <c r="D30" s="1632"/>
      <c r="E30" s="1632"/>
      <c r="F30" s="1632"/>
      <c r="G30" s="1632"/>
      <c r="H30" s="1630"/>
      <c r="I30" s="1633"/>
      <c r="J30" s="1630"/>
      <c r="K30" s="1630"/>
      <c r="L30" s="1630"/>
      <c r="M30" s="1630"/>
      <c r="N30" s="1630"/>
      <c r="O30" s="1630"/>
      <c r="P30" s="1631"/>
    </row>
    <row r="33" spans="2:15" x14ac:dyDescent="0.25">
      <c r="B33" s="24" t="s">
        <v>195</v>
      </c>
      <c r="C33" s="24"/>
      <c r="D33" s="5" t="s">
        <v>250</v>
      </c>
      <c r="M33" s="1629" t="s">
        <v>196</v>
      </c>
      <c r="N33" s="1629"/>
      <c r="O33" s="1629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628" t="s">
        <v>198</v>
      </c>
      <c r="N36" s="1628"/>
      <c r="O36" s="1628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629" t="s">
        <v>253</v>
      </c>
      <c r="N37" s="1629"/>
      <c r="O37" s="1629"/>
    </row>
    <row r="38" spans="2:15" x14ac:dyDescent="0.25">
      <c r="B38" s="25" t="s">
        <v>201</v>
      </c>
      <c r="C38" s="25"/>
      <c r="D38" t="s">
        <v>254</v>
      </c>
      <c r="M38" s="1628" t="s">
        <v>202</v>
      </c>
      <c r="N38" s="1628"/>
      <c r="O38" s="1628"/>
    </row>
    <row r="41" spans="2:15" x14ac:dyDescent="0.25">
      <c r="B41" s="1629"/>
      <c r="C41" s="1629"/>
      <c r="D41" s="1629"/>
      <c r="E41" s="1629"/>
      <c r="F41" s="1629"/>
      <c r="G41" s="1629"/>
      <c r="H41" s="1629"/>
      <c r="I41" s="1629"/>
      <c r="J41" s="1629"/>
      <c r="K41" s="1629"/>
      <c r="L41" s="1629"/>
      <c r="M41" s="1629"/>
      <c r="N41" s="1629"/>
      <c r="O41" s="1629"/>
    </row>
    <row r="44" spans="2:15" x14ac:dyDescent="0.25">
      <c r="B44" s="1628"/>
      <c r="C44" s="1628"/>
      <c r="D44" s="1628"/>
      <c r="E44" s="1628"/>
      <c r="F44" s="1628"/>
      <c r="G44" s="1628"/>
      <c r="H44" s="1628"/>
      <c r="I44" s="1628"/>
      <c r="J44" s="1628"/>
      <c r="K44" s="1628"/>
      <c r="L44" s="1628"/>
      <c r="M44" s="1628"/>
      <c r="N44" s="1628"/>
      <c r="O44" s="1628"/>
    </row>
    <row r="45" spans="2:15" x14ac:dyDescent="0.25">
      <c r="B45" s="1629"/>
      <c r="C45" s="1629"/>
      <c r="D45" s="1629"/>
      <c r="E45" s="1629"/>
      <c r="F45" s="1629"/>
      <c r="G45" s="1629"/>
      <c r="H45" s="1629"/>
      <c r="I45" s="1629"/>
      <c r="J45" s="1629"/>
      <c r="K45" s="1629"/>
      <c r="L45" s="1629"/>
      <c r="M45" s="1629"/>
      <c r="N45" s="1629"/>
      <c r="O45" s="1629"/>
    </row>
    <row r="46" spans="2:15" x14ac:dyDescent="0.25">
      <c r="B46" s="1628"/>
      <c r="C46" s="1628"/>
      <c r="D46" s="1628"/>
      <c r="E46" s="1628"/>
      <c r="F46" s="1628"/>
      <c r="G46" s="1628"/>
      <c r="H46" s="1628"/>
      <c r="I46" s="1628"/>
      <c r="J46" s="1628"/>
      <c r="K46" s="1628"/>
      <c r="L46" s="1628"/>
      <c r="M46" s="1628"/>
      <c r="N46" s="1628"/>
      <c r="O46" s="1628"/>
    </row>
  </sheetData>
  <sheetProtection selectLockedCells="1" selectUnlockedCells="1"/>
  <mergeCells count="39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5EAF77-9187-4F8D-8EB2-663436F67087}">
  <dimension ref="A7:N36"/>
  <sheetViews>
    <sheetView topLeftCell="A2" workbookViewId="0">
      <selection activeCell="K19" sqref="K19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29" t="s">
        <v>0</v>
      </c>
      <c r="C7" s="1629"/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</row>
    <row r="8" spans="1:14" x14ac:dyDescent="0.25">
      <c r="B8" s="1629" t="s">
        <v>1</v>
      </c>
      <c r="C8" s="1629"/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</row>
    <row r="9" spans="1:14" x14ac:dyDescent="0.25">
      <c r="B9" s="1643" t="s">
        <v>2</v>
      </c>
      <c r="C9" s="1643"/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29" t="s">
        <v>3</v>
      </c>
      <c r="C11" s="1629"/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</row>
    <row r="12" spans="1:14" x14ac:dyDescent="0.25">
      <c r="B12" s="1629" t="s">
        <v>256</v>
      </c>
      <c r="C12" s="1629"/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</row>
    <row r="13" spans="1:14" x14ac:dyDescent="0.25">
      <c r="B13" s="1642" t="s">
        <v>5</v>
      </c>
      <c r="C13" s="1642"/>
      <c r="D13" s="1642"/>
      <c r="E13" s="1642"/>
      <c r="F13" s="1642"/>
      <c r="G13" s="1642"/>
      <c r="H13" s="1642"/>
      <c r="I13" s="1642"/>
      <c r="J13" s="1642"/>
      <c r="K13" s="1642"/>
      <c r="L13" s="1642"/>
      <c r="M13" s="1642"/>
      <c r="N13" s="1642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41" t="s">
        <v>6</v>
      </c>
      <c r="B15" s="1636" t="s">
        <v>7</v>
      </c>
      <c r="C15" s="1636" t="s">
        <v>8</v>
      </c>
      <c r="D15" s="1636" t="s">
        <v>10</v>
      </c>
      <c r="E15" s="1640" t="s">
        <v>11</v>
      </c>
      <c r="F15" s="37" t="s">
        <v>12</v>
      </c>
      <c r="G15" s="1639" t="s">
        <v>13</v>
      </c>
      <c r="H15" s="1636" t="s">
        <v>14</v>
      </c>
      <c r="I15" s="1636" t="s">
        <v>15</v>
      </c>
      <c r="J15" s="1636" t="s">
        <v>16</v>
      </c>
      <c r="K15" s="1636" t="s">
        <v>17</v>
      </c>
      <c r="L15" s="1636" t="s">
        <v>18</v>
      </c>
      <c r="M15" s="1636" t="s">
        <v>19</v>
      </c>
      <c r="N15" s="1637" t="s">
        <v>20</v>
      </c>
    </row>
    <row r="16" spans="1:14" x14ac:dyDescent="0.25">
      <c r="A16" s="1641"/>
      <c r="B16" s="1636"/>
      <c r="C16" s="1636"/>
      <c r="D16" s="1636"/>
      <c r="E16" s="1640"/>
      <c r="F16" s="38" t="s">
        <v>21</v>
      </c>
      <c r="G16" s="1639"/>
      <c r="H16" s="1636"/>
      <c r="I16" s="1636"/>
      <c r="J16" s="1636"/>
      <c r="K16" s="1636"/>
      <c r="L16" s="1636"/>
      <c r="M16" s="1636"/>
      <c r="N16" s="1637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632" t="s">
        <v>194</v>
      </c>
      <c r="C20" s="1632"/>
      <c r="D20" s="1632"/>
      <c r="E20" s="1632"/>
      <c r="F20" s="1630">
        <v>35000</v>
      </c>
      <c r="G20" s="1633">
        <v>0</v>
      </c>
      <c r="H20" s="1630">
        <v>35000</v>
      </c>
      <c r="I20" s="1633">
        <v>0</v>
      </c>
      <c r="J20" s="1633">
        <v>0</v>
      </c>
      <c r="K20" s="1633">
        <v>0</v>
      </c>
      <c r="L20" s="1633">
        <v>0</v>
      </c>
      <c r="M20" s="1633">
        <v>0</v>
      </c>
      <c r="N20" s="1631">
        <v>35000</v>
      </c>
    </row>
    <row r="21" spans="1:14" x14ac:dyDescent="0.25">
      <c r="B21" s="1632"/>
      <c r="C21" s="1632"/>
      <c r="D21" s="1632"/>
      <c r="E21" s="1632"/>
      <c r="F21" s="1630"/>
      <c r="G21" s="1633"/>
      <c r="H21" s="1630"/>
      <c r="I21" s="1633"/>
      <c r="J21" s="1633"/>
      <c r="K21" s="1633"/>
      <c r="L21" s="1633"/>
      <c r="M21" s="1633"/>
      <c r="N21" s="1631"/>
    </row>
    <row r="24" spans="1:14" x14ac:dyDescent="0.25">
      <c r="A24" s="24" t="s">
        <v>257</v>
      </c>
      <c r="B24" s="24"/>
      <c r="C24" s="5" t="s">
        <v>258</v>
      </c>
      <c r="L24" s="1629" t="s">
        <v>196</v>
      </c>
      <c r="M24" s="1629"/>
      <c r="N24" s="1629"/>
    </row>
    <row r="25" spans="1:14" x14ac:dyDescent="0.25">
      <c r="A25" s="24"/>
      <c r="B25" s="24"/>
      <c r="L25" s="24"/>
      <c r="M25" s="24"/>
      <c r="N25" s="24"/>
    </row>
    <row r="27" spans="1:14" x14ac:dyDescent="0.25">
      <c r="A27" s="25" t="s">
        <v>259</v>
      </c>
      <c r="B27" s="25"/>
      <c r="C27" t="s">
        <v>260</v>
      </c>
      <c r="L27" s="1628" t="s">
        <v>198</v>
      </c>
      <c r="M27" s="1628"/>
      <c r="N27" s="1628"/>
    </row>
    <row r="28" spans="1:14" x14ac:dyDescent="0.25">
      <c r="A28" s="24" t="s">
        <v>261</v>
      </c>
      <c r="B28" s="24"/>
      <c r="C28" s="5" t="s">
        <v>262</v>
      </c>
      <c r="D28" s="5"/>
      <c r="E28" s="5"/>
      <c r="F28" s="5"/>
      <c r="L28" s="1629" t="s">
        <v>253</v>
      </c>
      <c r="M28" s="1629"/>
      <c r="N28" s="1629"/>
    </row>
    <row r="29" spans="1:14" x14ac:dyDescent="0.25">
      <c r="A29" s="25" t="s">
        <v>263</v>
      </c>
      <c r="B29" s="25"/>
      <c r="C29" t="s">
        <v>264</v>
      </c>
      <c r="L29" s="1628" t="s">
        <v>202</v>
      </c>
      <c r="M29" s="1628"/>
      <c r="N29" s="1628"/>
    </row>
    <row r="34" spans="1:14" x14ac:dyDescent="0.25">
      <c r="A34" s="1628"/>
      <c r="B34" s="1628"/>
      <c r="C34" s="1628"/>
      <c r="D34" s="1628"/>
      <c r="E34" s="1628"/>
      <c r="F34" s="1628"/>
      <c r="G34" s="1628"/>
      <c r="H34" s="1628"/>
      <c r="I34" s="1628"/>
      <c r="J34" s="1628"/>
      <c r="K34" s="1628"/>
      <c r="L34" s="1628"/>
      <c r="M34" s="1628"/>
      <c r="N34" s="1628"/>
    </row>
    <row r="35" spans="1:14" x14ac:dyDescent="0.25">
      <c r="A35" s="1629"/>
      <c r="B35" s="1629"/>
      <c r="C35" s="1629"/>
      <c r="D35" s="1629"/>
      <c r="E35" s="1629"/>
      <c r="F35" s="1629"/>
      <c r="G35" s="1629"/>
      <c r="H35" s="1629"/>
      <c r="I35" s="1629"/>
      <c r="J35" s="1629"/>
      <c r="K35" s="1629"/>
      <c r="L35" s="1629"/>
      <c r="M35" s="1629"/>
      <c r="N35" s="1629"/>
    </row>
    <row r="36" spans="1:14" x14ac:dyDescent="0.25">
      <c r="A36" s="1628"/>
      <c r="B36" s="1628"/>
      <c r="C36" s="1628"/>
      <c r="D36" s="1628"/>
      <c r="E36" s="1628"/>
      <c r="F36" s="1628"/>
      <c r="G36" s="1628"/>
      <c r="H36" s="1628"/>
      <c r="I36" s="1628"/>
      <c r="J36" s="1628"/>
      <c r="K36" s="1628"/>
      <c r="L36" s="1628"/>
      <c r="M36" s="1628"/>
      <c r="N36" s="1628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20:I21"/>
    <mergeCell ref="A15:A16"/>
    <mergeCell ref="B15:B16"/>
    <mergeCell ref="C15:C16"/>
    <mergeCell ref="D15:D16"/>
    <mergeCell ref="E15:E16"/>
    <mergeCell ref="A35:N35"/>
    <mergeCell ref="A36:N36"/>
    <mergeCell ref="N20:N21"/>
    <mergeCell ref="L24:N24"/>
    <mergeCell ref="L27:N27"/>
    <mergeCell ref="L28:N28"/>
    <mergeCell ref="L29:N29"/>
    <mergeCell ref="A34:N34"/>
    <mergeCell ref="J20:J21"/>
    <mergeCell ref="K20:K21"/>
    <mergeCell ref="L20:L21"/>
    <mergeCell ref="M20:M21"/>
    <mergeCell ref="B20:E21"/>
    <mergeCell ref="F20:F21"/>
    <mergeCell ref="G20:G21"/>
    <mergeCell ref="H20:H21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B6914D-61A3-45CB-A43B-99CF326B6776}">
  <dimension ref="A6:P97"/>
  <sheetViews>
    <sheetView topLeftCell="A12" workbookViewId="0">
      <selection activeCell="R83" sqref="R83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629" t="s">
        <v>0</v>
      </c>
      <c r="C6" s="1629"/>
      <c r="D6" s="1629"/>
      <c r="E6" s="1629"/>
      <c r="F6" s="1629"/>
      <c r="G6" s="1629"/>
      <c r="H6" s="1629"/>
      <c r="I6" s="1629"/>
      <c r="J6" s="1629"/>
      <c r="K6" s="1629"/>
      <c r="L6" s="1629"/>
      <c r="M6" s="1629"/>
      <c r="N6" s="1629"/>
      <c r="O6" s="1629"/>
      <c r="P6" s="1629"/>
    </row>
    <row r="7" spans="1:16" x14ac:dyDescent="0.25">
      <c r="B7" s="1629" t="s">
        <v>1</v>
      </c>
      <c r="C7" s="1629"/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</row>
    <row r="8" spans="1:16" x14ac:dyDescent="0.25">
      <c r="B8" s="1643" t="s">
        <v>2</v>
      </c>
      <c r="C8" s="1643"/>
      <c r="D8" s="1643"/>
      <c r="E8" s="1643"/>
      <c r="F8" s="1643"/>
      <c r="G8" s="1643"/>
      <c r="H8" s="1643"/>
      <c r="I8" s="1643"/>
      <c r="J8" s="1643"/>
      <c r="K8" s="1643"/>
      <c r="L8" s="1643"/>
      <c r="M8" s="1643"/>
      <c r="N8" s="1643"/>
      <c r="O8" s="1643"/>
      <c r="P8" s="1643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629" t="s">
        <v>3</v>
      </c>
      <c r="C10" s="1629"/>
      <c r="D10" s="1629"/>
      <c r="E10" s="1629"/>
      <c r="F10" s="1629"/>
      <c r="G10" s="1629"/>
      <c r="H10" s="1629"/>
      <c r="I10" s="1629"/>
      <c r="J10" s="1629"/>
      <c r="K10" s="1629"/>
      <c r="L10" s="1629"/>
      <c r="M10" s="1629"/>
      <c r="N10" s="1629"/>
      <c r="O10" s="1629"/>
      <c r="P10" s="1629"/>
    </row>
    <row r="11" spans="1:16" x14ac:dyDescent="0.25">
      <c r="B11" s="1629" t="s">
        <v>265</v>
      </c>
      <c r="C11" s="1629"/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</row>
    <row r="12" spans="1:16" x14ac:dyDescent="0.25">
      <c r="B12" s="1642" t="s">
        <v>5</v>
      </c>
      <c r="C12" s="1642"/>
      <c r="D12" s="1642"/>
      <c r="E12" s="1642"/>
      <c r="F12" s="1642"/>
      <c r="G12" s="1642"/>
      <c r="H12" s="1642"/>
      <c r="I12" s="1642"/>
      <c r="J12" s="1642"/>
      <c r="K12" s="1642"/>
      <c r="L12" s="1642"/>
      <c r="M12" s="1642"/>
      <c r="N12" s="1642"/>
      <c r="O12" s="1642"/>
      <c r="P12" s="1642"/>
    </row>
    <row r="14" spans="1:16" x14ac:dyDescent="0.25">
      <c r="A14" s="1641" t="s">
        <v>6</v>
      </c>
      <c r="B14" s="1636" t="s">
        <v>7</v>
      </c>
      <c r="C14" s="1636" t="s">
        <v>8</v>
      </c>
      <c r="D14" s="1636" t="s">
        <v>9</v>
      </c>
      <c r="E14" s="1636" t="s">
        <v>10</v>
      </c>
      <c r="F14" s="1640" t="s">
        <v>11</v>
      </c>
      <c r="G14" s="1636" t="s">
        <v>11</v>
      </c>
      <c r="H14" s="3" t="s">
        <v>12</v>
      </c>
      <c r="I14" s="1639" t="s">
        <v>13</v>
      </c>
      <c r="J14" s="1636" t="s">
        <v>14</v>
      </c>
      <c r="K14" s="1636" t="s">
        <v>15</v>
      </c>
      <c r="L14" s="1636" t="s">
        <v>16</v>
      </c>
      <c r="M14" s="1636" t="s">
        <v>17</v>
      </c>
      <c r="N14" s="1636" t="s">
        <v>18</v>
      </c>
      <c r="O14" s="1636" t="s">
        <v>19</v>
      </c>
      <c r="P14" s="1637" t="s">
        <v>20</v>
      </c>
    </row>
    <row r="15" spans="1:16" x14ac:dyDescent="0.25">
      <c r="A15" s="1641"/>
      <c r="B15" s="1636"/>
      <c r="C15" s="1636"/>
      <c r="D15" s="1636"/>
      <c r="E15" s="1636"/>
      <c r="F15" s="1640"/>
      <c r="G15" s="1636"/>
      <c r="H15" s="4" t="s">
        <v>21</v>
      </c>
      <c r="I15" s="1639"/>
      <c r="J15" s="1636"/>
      <c r="K15" s="1636"/>
      <c r="L15" s="1636"/>
      <c r="M15" s="1636"/>
      <c r="N15" s="1636"/>
      <c r="O15" s="1636"/>
      <c r="P15" s="1637"/>
    </row>
    <row r="17" spans="1:16" x14ac:dyDescent="0.25">
      <c r="A17" s="6">
        <v>1</v>
      </c>
      <c r="B17" s="7" t="s">
        <v>22</v>
      </c>
      <c r="C17" s="7" t="s">
        <v>23</v>
      </c>
      <c r="D17" s="1638" t="s">
        <v>24</v>
      </c>
      <c r="E17" s="1638"/>
      <c r="F17" s="1638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635" t="s">
        <v>27</v>
      </c>
      <c r="E18" s="1635"/>
      <c r="F18" s="1635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635" t="s">
        <v>30</v>
      </c>
      <c r="E19" s="1635" t="s">
        <v>31</v>
      </c>
      <c r="F19" s="1635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635" t="s">
        <v>27</v>
      </c>
      <c r="E20" s="1635" t="s">
        <v>33</v>
      </c>
      <c r="F20" s="1635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635" t="s">
        <v>36</v>
      </c>
      <c r="E21" s="1635" t="s">
        <v>37</v>
      </c>
      <c r="F21" s="1635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635" t="s">
        <v>40</v>
      </c>
      <c r="E22" s="1635" t="s">
        <v>41</v>
      </c>
      <c r="F22" s="1635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635" t="s">
        <v>44</v>
      </c>
      <c r="E23" s="1635" t="s">
        <v>45</v>
      </c>
      <c r="F23" s="1635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635" t="s">
        <v>49</v>
      </c>
      <c r="E24" s="1635" t="s">
        <v>50</v>
      </c>
      <c r="F24" s="1635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635" t="s">
        <v>53</v>
      </c>
      <c r="E25" s="1635" t="s">
        <v>54</v>
      </c>
      <c r="F25" s="1635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635" t="s">
        <v>56</v>
      </c>
      <c r="E26" s="1635" t="s">
        <v>57</v>
      </c>
      <c r="F26" s="1635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635" t="s">
        <v>53</v>
      </c>
      <c r="E27" s="1635" t="s">
        <v>60</v>
      </c>
      <c r="F27" s="1635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635" t="s">
        <v>63</v>
      </c>
      <c r="E28" s="1635" t="s">
        <v>64</v>
      </c>
      <c r="F28" s="1635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635" t="s">
        <v>67</v>
      </c>
      <c r="E29" s="1635" t="s">
        <v>68</v>
      </c>
      <c r="F29" s="1635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635" t="s">
        <v>71</v>
      </c>
      <c r="E30" s="1635" t="s">
        <v>72</v>
      </c>
      <c r="F30" s="1635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635" t="s">
        <v>75</v>
      </c>
      <c r="E31" s="1635" t="s">
        <v>76</v>
      </c>
      <c r="F31" s="1635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635" t="s">
        <v>78</v>
      </c>
      <c r="E32" s="1635" t="s">
        <v>79</v>
      </c>
      <c r="F32" s="1635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635" t="s">
        <v>82</v>
      </c>
      <c r="E33" s="1635" t="s">
        <v>83</v>
      </c>
      <c r="F33" s="1635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635" t="s">
        <v>85</v>
      </c>
      <c r="E34" s="1635" t="s">
        <v>86</v>
      </c>
      <c r="F34" s="1635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635" t="s">
        <v>89</v>
      </c>
      <c r="E35" s="1635" t="s">
        <v>90</v>
      </c>
      <c r="F35" s="1635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635" t="s">
        <v>92</v>
      </c>
      <c r="E36" s="1635" t="s">
        <v>93</v>
      </c>
      <c r="F36" s="1635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2050</v>
      </c>
      <c r="O36" s="14">
        <v>3025.15</v>
      </c>
      <c r="P36" s="17">
        <v>13474.85</v>
      </c>
    </row>
    <row r="37" spans="1:16" x14ac:dyDescent="0.25">
      <c r="A37" s="11">
        <v>21</v>
      </c>
      <c r="B37" s="12" t="s">
        <v>94</v>
      </c>
      <c r="C37" s="12" t="s">
        <v>81</v>
      </c>
      <c r="D37" s="1635" t="s">
        <v>71</v>
      </c>
      <c r="E37" s="1635" t="s">
        <v>95</v>
      </c>
      <c r="F37" s="1635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635" t="s">
        <v>97</v>
      </c>
      <c r="E38" s="1635" t="s">
        <v>98</v>
      </c>
      <c r="F38" s="1635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635" t="s">
        <v>92</v>
      </c>
      <c r="E39" s="1635" t="s">
        <v>100</v>
      </c>
      <c r="F39" s="1635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635" t="s">
        <v>102</v>
      </c>
      <c r="E40" s="1635" t="s">
        <v>103</v>
      </c>
      <c r="F40" s="1635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635" t="s">
        <v>105</v>
      </c>
      <c r="E41" s="1635" t="s">
        <v>106</v>
      </c>
      <c r="F41" s="1635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635" t="s">
        <v>105</v>
      </c>
      <c r="E42" s="1635" t="s">
        <v>108</v>
      </c>
      <c r="F42" s="1635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635" t="s">
        <v>105</v>
      </c>
      <c r="E43" s="1635" t="s">
        <v>110</v>
      </c>
      <c r="F43" s="1635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114</v>
      </c>
      <c r="C44" s="12" t="s">
        <v>74</v>
      </c>
      <c r="D44" s="1635" t="s">
        <v>78</v>
      </c>
      <c r="E44" s="1635" t="s">
        <v>115</v>
      </c>
      <c r="F44" s="1635">
        <v>51</v>
      </c>
      <c r="G44" s="12" t="s">
        <v>25</v>
      </c>
      <c r="H44" s="14">
        <v>35000</v>
      </c>
      <c r="I44" s="15">
        <v>0</v>
      </c>
      <c r="J44" s="14">
        <v>35000</v>
      </c>
      <c r="K44" s="14">
        <v>1004.5</v>
      </c>
      <c r="L44" s="15">
        <v>0</v>
      </c>
      <c r="M44" s="14">
        <v>1064</v>
      </c>
      <c r="N44" s="14">
        <v>700</v>
      </c>
      <c r="O44" s="14">
        <v>2768.5</v>
      </c>
      <c r="P44" s="17">
        <v>32231.5</v>
      </c>
    </row>
    <row r="45" spans="1:16" x14ac:dyDescent="0.25">
      <c r="A45" s="11">
        <v>29</v>
      </c>
      <c r="B45" s="12" t="s">
        <v>116</v>
      </c>
      <c r="C45" s="12" t="s">
        <v>70</v>
      </c>
      <c r="D45" s="1635" t="s">
        <v>117</v>
      </c>
      <c r="E45" s="1635" t="s">
        <v>118</v>
      </c>
      <c r="F45" s="1635">
        <v>52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125</v>
      </c>
      <c r="O45" s="14">
        <v>2193.5</v>
      </c>
      <c r="P45" s="17">
        <v>32806.5</v>
      </c>
    </row>
    <row r="46" spans="1:16" x14ac:dyDescent="0.25">
      <c r="A46" s="11">
        <v>30</v>
      </c>
      <c r="B46" s="12" t="s">
        <v>119</v>
      </c>
      <c r="C46" s="12" t="s">
        <v>66</v>
      </c>
      <c r="D46" s="1635" t="s">
        <v>120</v>
      </c>
      <c r="E46" s="1635" t="s">
        <v>121</v>
      </c>
      <c r="F46" s="1635">
        <v>54</v>
      </c>
      <c r="G46" s="12" t="s">
        <v>25</v>
      </c>
      <c r="H46" s="14">
        <v>16500</v>
      </c>
      <c r="I46" s="15">
        <v>0</v>
      </c>
      <c r="J46" s="14">
        <v>16500</v>
      </c>
      <c r="K46" s="14">
        <v>473.55</v>
      </c>
      <c r="L46" s="15">
        <v>0</v>
      </c>
      <c r="M46" s="14">
        <v>501.6</v>
      </c>
      <c r="N46" s="14">
        <v>125</v>
      </c>
      <c r="O46" s="14">
        <v>1100.1500000000001</v>
      </c>
      <c r="P46" s="17">
        <v>15399.85</v>
      </c>
    </row>
    <row r="47" spans="1:16" x14ac:dyDescent="0.25">
      <c r="A47" s="11">
        <v>31</v>
      </c>
      <c r="B47" s="12" t="s">
        <v>122</v>
      </c>
      <c r="C47" s="12" t="s">
        <v>48</v>
      </c>
      <c r="D47" s="1635" t="s">
        <v>49</v>
      </c>
      <c r="E47" s="1635" t="s">
        <v>123</v>
      </c>
      <c r="F47" s="1635">
        <v>57</v>
      </c>
      <c r="G47" s="12" t="s">
        <v>25</v>
      </c>
      <c r="H47" s="14">
        <v>45000</v>
      </c>
      <c r="I47" s="15">
        <v>0</v>
      </c>
      <c r="J47" s="14">
        <v>45000</v>
      </c>
      <c r="K47" s="14">
        <v>1291.5</v>
      </c>
      <c r="L47" s="14">
        <v>1148.33</v>
      </c>
      <c r="M47" s="14">
        <v>1368</v>
      </c>
      <c r="N47" s="14">
        <v>125</v>
      </c>
      <c r="O47" s="14">
        <v>3932.83</v>
      </c>
      <c r="P47" s="17">
        <v>41067.17</v>
      </c>
    </row>
    <row r="48" spans="1:16" x14ac:dyDescent="0.25">
      <c r="A48" s="11">
        <v>32</v>
      </c>
      <c r="B48" s="12" t="s">
        <v>124</v>
      </c>
      <c r="C48" s="12" t="s">
        <v>66</v>
      </c>
      <c r="D48" s="1635" t="s">
        <v>125</v>
      </c>
      <c r="E48" s="1635" t="s">
        <v>126</v>
      </c>
      <c r="F48" s="1635">
        <v>58</v>
      </c>
      <c r="G48" s="12" t="s">
        <v>25</v>
      </c>
      <c r="H48" s="14">
        <v>19800</v>
      </c>
      <c r="I48" s="15">
        <v>0</v>
      </c>
      <c r="J48" s="14">
        <v>19800</v>
      </c>
      <c r="K48" s="14">
        <v>568.26</v>
      </c>
      <c r="L48" s="15">
        <v>0</v>
      </c>
      <c r="M48" s="14">
        <v>601.91999999999996</v>
      </c>
      <c r="N48" s="14">
        <v>125</v>
      </c>
      <c r="O48" s="14">
        <v>1295.18</v>
      </c>
      <c r="P48" s="17">
        <v>18504.82</v>
      </c>
    </row>
    <row r="49" spans="1:16" x14ac:dyDescent="0.25">
      <c r="A49" s="11">
        <v>33</v>
      </c>
      <c r="B49" s="12" t="s">
        <v>127</v>
      </c>
      <c r="C49" s="12" t="s">
        <v>39</v>
      </c>
      <c r="D49" s="1635" t="s">
        <v>105</v>
      </c>
      <c r="E49" s="1635" t="s">
        <v>128</v>
      </c>
      <c r="F49" s="1635">
        <v>59</v>
      </c>
      <c r="G49" s="12" t="s">
        <v>25</v>
      </c>
      <c r="H49" s="14">
        <v>11000</v>
      </c>
      <c r="I49" s="15">
        <v>0</v>
      </c>
      <c r="J49" s="14">
        <v>11000</v>
      </c>
      <c r="K49" s="14">
        <v>315.7</v>
      </c>
      <c r="L49" s="15">
        <v>0</v>
      </c>
      <c r="M49" s="14">
        <v>334.4</v>
      </c>
      <c r="N49" s="14">
        <v>25</v>
      </c>
      <c r="O49" s="14">
        <v>675.1</v>
      </c>
      <c r="P49" s="17">
        <v>10324.9</v>
      </c>
    </row>
    <row r="50" spans="1:16" x14ac:dyDescent="0.25">
      <c r="A50" s="11">
        <v>34</v>
      </c>
      <c r="B50" s="12" t="s">
        <v>129</v>
      </c>
      <c r="C50" s="12" t="s">
        <v>39</v>
      </c>
      <c r="D50" s="1635" t="s">
        <v>102</v>
      </c>
      <c r="E50" s="1635" t="s">
        <v>130</v>
      </c>
      <c r="F50" s="1635">
        <v>62</v>
      </c>
      <c r="G50" s="12" t="s">
        <v>25</v>
      </c>
      <c r="H50" s="14">
        <v>16500</v>
      </c>
      <c r="I50" s="15">
        <v>0</v>
      </c>
      <c r="J50" s="14">
        <v>16500</v>
      </c>
      <c r="K50" s="14">
        <v>473.55</v>
      </c>
      <c r="L50" s="15">
        <v>0</v>
      </c>
      <c r="M50" s="14">
        <v>501.6</v>
      </c>
      <c r="N50" s="14">
        <v>700</v>
      </c>
      <c r="O50" s="14">
        <v>1675.15</v>
      </c>
      <c r="P50" s="17">
        <v>14824.85</v>
      </c>
    </row>
    <row r="51" spans="1:16" x14ac:dyDescent="0.25">
      <c r="A51" s="11">
        <v>35</v>
      </c>
      <c r="B51" s="12" t="s">
        <v>131</v>
      </c>
      <c r="C51" s="12" t="s">
        <v>66</v>
      </c>
      <c r="D51" s="1635" t="s">
        <v>132</v>
      </c>
      <c r="E51" s="1635" t="s">
        <v>133</v>
      </c>
      <c r="F51" s="1635">
        <v>64</v>
      </c>
      <c r="G51" s="12" t="s">
        <v>25</v>
      </c>
      <c r="H51" s="14">
        <v>31500</v>
      </c>
      <c r="I51" s="15">
        <v>0</v>
      </c>
      <c r="J51" s="14">
        <v>31500</v>
      </c>
      <c r="K51" s="14">
        <v>904.05</v>
      </c>
      <c r="L51" s="15">
        <v>0</v>
      </c>
      <c r="M51" s="14">
        <v>957.6</v>
      </c>
      <c r="N51" s="14">
        <v>697</v>
      </c>
      <c r="O51" s="14">
        <v>2558.65</v>
      </c>
      <c r="P51" s="17">
        <v>28941.35</v>
      </c>
    </row>
    <row r="52" spans="1:16" x14ac:dyDescent="0.25">
      <c r="A52" s="11">
        <v>36</v>
      </c>
      <c r="B52" s="12" t="s">
        <v>134</v>
      </c>
      <c r="C52" s="12" t="s">
        <v>59</v>
      </c>
      <c r="D52" s="1635" t="s">
        <v>117</v>
      </c>
      <c r="E52" s="1635" t="s">
        <v>135</v>
      </c>
      <c r="F52" s="1635">
        <v>74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700</v>
      </c>
      <c r="O52" s="14">
        <v>2561.65</v>
      </c>
      <c r="P52" s="17">
        <v>28938.35</v>
      </c>
    </row>
    <row r="53" spans="1:16" x14ac:dyDescent="0.25">
      <c r="A53" s="11">
        <v>37</v>
      </c>
      <c r="B53" s="12" t="s">
        <v>136</v>
      </c>
      <c r="C53" s="12" t="s">
        <v>88</v>
      </c>
      <c r="D53" s="1635" t="s">
        <v>85</v>
      </c>
      <c r="E53" s="1635" t="s">
        <v>137</v>
      </c>
      <c r="F53" s="1635">
        <v>81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25</v>
      </c>
      <c r="O53" s="14">
        <v>1886.65</v>
      </c>
      <c r="P53" s="17">
        <v>29613.35</v>
      </c>
    </row>
    <row r="54" spans="1:16" x14ac:dyDescent="0.25">
      <c r="A54" s="11">
        <v>38</v>
      </c>
      <c r="B54" s="12" t="s">
        <v>138</v>
      </c>
      <c r="C54" s="12" t="s">
        <v>59</v>
      </c>
      <c r="D54" s="1635" t="s">
        <v>139</v>
      </c>
      <c r="E54" s="1635" t="s">
        <v>140</v>
      </c>
      <c r="F54" s="1635">
        <v>203</v>
      </c>
      <c r="G54" s="12" t="s">
        <v>25</v>
      </c>
      <c r="H54" s="14">
        <v>60000</v>
      </c>
      <c r="I54" s="15">
        <v>0</v>
      </c>
      <c r="J54" s="14">
        <v>60000</v>
      </c>
      <c r="K54" s="14">
        <v>1722</v>
      </c>
      <c r="L54" s="14">
        <v>3486.68</v>
      </c>
      <c r="M54" s="14">
        <v>1824</v>
      </c>
      <c r="N54" s="14">
        <v>4905</v>
      </c>
      <c r="O54" s="14">
        <v>11937.68</v>
      </c>
      <c r="P54" s="17">
        <v>48062.32</v>
      </c>
    </row>
    <row r="55" spans="1:16" x14ac:dyDescent="0.25">
      <c r="A55" s="11">
        <v>39</v>
      </c>
      <c r="B55" s="12" t="s">
        <v>147</v>
      </c>
      <c r="C55" s="12" t="s">
        <v>62</v>
      </c>
      <c r="D55" s="1635" t="s">
        <v>148</v>
      </c>
      <c r="E55" s="1635" t="s">
        <v>149</v>
      </c>
      <c r="F55" s="1635">
        <v>215</v>
      </c>
      <c r="G55" s="12" t="s">
        <v>25</v>
      </c>
      <c r="H55" s="14">
        <v>80000</v>
      </c>
      <c r="I55" s="15">
        <v>0</v>
      </c>
      <c r="J55" s="14">
        <v>80000</v>
      </c>
      <c r="K55" s="14">
        <v>2296</v>
      </c>
      <c r="L55" s="14">
        <v>7400.87</v>
      </c>
      <c r="M55" s="14">
        <v>2432</v>
      </c>
      <c r="N55" s="14">
        <v>1161.53</v>
      </c>
      <c r="O55" s="14">
        <v>13290.4</v>
      </c>
      <c r="P55" s="17">
        <v>66709.600000000006</v>
      </c>
    </row>
    <row r="56" spans="1:16" x14ac:dyDescent="0.25">
      <c r="A56" s="11">
        <v>40</v>
      </c>
      <c r="B56" s="12" t="s">
        <v>150</v>
      </c>
      <c r="C56" s="12" t="s">
        <v>48</v>
      </c>
      <c r="D56" s="1635" t="s">
        <v>151</v>
      </c>
      <c r="E56" s="1635" t="s">
        <v>152</v>
      </c>
      <c r="F56" s="1635">
        <v>217</v>
      </c>
      <c r="G56" s="12" t="s">
        <v>25</v>
      </c>
      <c r="H56" s="14">
        <v>31500</v>
      </c>
      <c r="I56" s="15">
        <v>0</v>
      </c>
      <c r="J56" s="14">
        <v>31500</v>
      </c>
      <c r="K56" s="14">
        <v>904.05</v>
      </c>
      <c r="L56" s="15">
        <v>0</v>
      </c>
      <c r="M56" s="14">
        <v>957.6</v>
      </c>
      <c r="N56" s="14">
        <v>125</v>
      </c>
      <c r="O56" s="14">
        <v>1986.65</v>
      </c>
      <c r="P56" s="17">
        <v>29513.35</v>
      </c>
    </row>
    <row r="57" spans="1:16" x14ac:dyDescent="0.25">
      <c r="A57" s="11">
        <v>41</v>
      </c>
      <c r="B57" s="12" t="s">
        <v>156</v>
      </c>
      <c r="C57" s="12" t="s">
        <v>81</v>
      </c>
      <c r="D57" s="1635" t="s">
        <v>157</v>
      </c>
      <c r="E57" s="1635" t="s">
        <v>158</v>
      </c>
      <c r="F57" s="1635">
        <v>233</v>
      </c>
      <c r="G57" s="12" t="s">
        <v>46</v>
      </c>
      <c r="H57" s="14">
        <v>30187.5</v>
      </c>
      <c r="I57" s="15">
        <v>0</v>
      </c>
      <c r="J57" s="14">
        <v>30187.5</v>
      </c>
      <c r="K57" s="14">
        <v>866.38</v>
      </c>
      <c r="L57" s="15">
        <v>0</v>
      </c>
      <c r="M57" s="14">
        <v>917.7</v>
      </c>
      <c r="N57" s="14">
        <v>25</v>
      </c>
      <c r="O57" s="14">
        <v>1809.08</v>
      </c>
      <c r="P57" s="17">
        <v>28378.42</v>
      </c>
    </row>
    <row r="58" spans="1:16" x14ac:dyDescent="0.25">
      <c r="A58" s="11">
        <v>42</v>
      </c>
      <c r="B58" s="12" t="s">
        <v>159</v>
      </c>
      <c r="C58" s="12" t="s">
        <v>66</v>
      </c>
      <c r="D58" s="1635" t="s">
        <v>160</v>
      </c>
      <c r="E58" s="1635" t="s">
        <v>161</v>
      </c>
      <c r="F58" s="1635">
        <v>253</v>
      </c>
      <c r="G58" s="12" t="s">
        <v>46</v>
      </c>
      <c r="H58" s="14">
        <v>28980</v>
      </c>
      <c r="I58" s="15">
        <v>0</v>
      </c>
      <c r="J58" s="14">
        <v>28980</v>
      </c>
      <c r="K58" s="14">
        <v>831.73</v>
      </c>
      <c r="L58" s="15">
        <v>0</v>
      </c>
      <c r="M58" s="14">
        <v>880.99</v>
      </c>
      <c r="N58" s="14">
        <v>1375</v>
      </c>
      <c r="O58" s="14">
        <v>3087.72</v>
      </c>
      <c r="P58" s="17">
        <v>25892.28</v>
      </c>
    </row>
    <row r="59" spans="1:16" x14ac:dyDescent="0.25">
      <c r="A59" s="11">
        <v>43</v>
      </c>
      <c r="B59" s="12" t="s">
        <v>162</v>
      </c>
      <c r="C59" s="12" t="s">
        <v>48</v>
      </c>
      <c r="D59" s="1635" t="s">
        <v>163</v>
      </c>
      <c r="E59" s="1635" t="s">
        <v>164</v>
      </c>
      <c r="F59" s="1635">
        <v>257</v>
      </c>
      <c r="G59" s="12" t="s">
        <v>46</v>
      </c>
      <c r="H59" s="14">
        <v>42000</v>
      </c>
      <c r="I59" s="15">
        <v>0</v>
      </c>
      <c r="J59" s="14">
        <v>42000</v>
      </c>
      <c r="K59" s="14">
        <v>1205.4000000000001</v>
      </c>
      <c r="L59" s="12">
        <v>724.92</v>
      </c>
      <c r="M59" s="14">
        <v>1276.8</v>
      </c>
      <c r="N59" s="14">
        <v>25</v>
      </c>
      <c r="O59" s="14">
        <v>3232.12</v>
      </c>
      <c r="P59" s="17">
        <v>38767.879999999997</v>
      </c>
    </row>
    <row r="60" spans="1:16" x14ac:dyDescent="0.25">
      <c r="A60" s="11">
        <v>44</v>
      </c>
      <c r="B60" s="12" t="s">
        <v>165</v>
      </c>
      <c r="C60" s="12" t="s">
        <v>59</v>
      </c>
      <c r="D60" s="13" t="s">
        <v>166</v>
      </c>
      <c r="E60" s="13"/>
      <c r="F60" s="13"/>
      <c r="G60" s="12" t="s">
        <v>25</v>
      </c>
      <c r="H60" s="14">
        <v>22000</v>
      </c>
      <c r="I60" s="15">
        <v>0</v>
      </c>
      <c r="J60" s="14">
        <v>22000</v>
      </c>
      <c r="K60" s="14">
        <v>631.4</v>
      </c>
      <c r="L60" s="15">
        <v>0</v>
      </c>
      <c r="M60" s="14">
        <v>668.8</v>
      </c>
      <c r="N60" s="14">
        <v>25</v>
      </c>
      <c r="O60" s="14">
        <v>1325.2</v>
      </c>
      <c r="P60" s="17">
        <v>20674.8</v>
      </c>
    </row>
    <row r="61" spans="1:16" x14ac:dyDescent="0.25">
      <c r="A61" s="11">
        <v>45</v>
      </c>
      <c r="B61" s="12" t="s">
        <v>167</v>
      </c>
      <c r="C61" s="12" t="s">
        <v>39</v>
      </c>
      <c r="D61" s="1635" t="s">
        <v>92</v>
      </c>
      <c r="E61" s="1635" t="s">
        <v>168</v>
      </c>
      <c r="F61" s="1635">
        <v>277</v>
      </c>
      <c r="G61" s="12" t="s">
        <v>25</v>
      </c>
      <c r="H61" s="14">
        <v>22000</v>
      </c>
      <c r="I61" s="15">
        <v>0</v>
      </c>
      <c r="J61" s="14">
        <v>22000</v>
      </c>
      <c r="K61" s="14">
        <v>631.4</v>
      </c>
      <c r="L61" s="15">
        <v>0</v>
      </c>
      <c r="M61" s="14">
        <v>668.8</v>
      </c>
      <c r="N61" s="14">
        <v>25</v>
      </c>
      <c r="O61" s="14">
        <v>1325.2</v>
      </c>
      <c r="P61" s="17">
        <v>20674.8</v>
      </c>
    </row>
    <row r="62" spans="1:16" x14ac:dyDescent="0.25">
      <c r="A62" s="11">
        <v>46</v>
      </c>
      <c r="B62" s="12" t="s">
        <v>169</v>
      </c>
      <c r="C62" s="12" t="s">
        <v>59</v>
      </c>
      <c r="D62" s="1635" t="s">
        <v>105</v>
      </c>
      <c r="E62" s="1635" t="s">
        <v>170</v>
      </c>
      <c r="F62" s="1635">
        <v>279</v>
      </c>
      <c r="G62" s="12" t="s">
        <v>25</v>
      </c>
      <c r="H62" s="14">
        <v>11000</v>
      </c>
      <c r="I62" s="15">
        <v>0</v>
      </c>
      <c r="J62" s="14">
        <v>11000</v>
      </c>
      <c r="K62" s="14">
        <v>315.7</v>
      </c>
      <c r="L62" s="15">
        <v>0</v>
      </c>
      <c r="M62" s="14">
        <v>334.4</v>
      </c>
      <c r="N62" s="14">
        <v>361</v>
      </c>
      <c r="O62" s="14">
        <v>1011.1</v>
      </c>
      <c r="P62" s="17">
        <v>9998.7999999999993</v>
      </c>
    </row>
    <row r="63" spans="1:16" x14ac:dyDescent="0.25">
      <c r="A63" s="11">
        <v>47</v>
      </c>
      <c r="B63" s="12" t="s">
        <v>171</v>
      </c>
      <c r="C63" s="12" t="s">
        <v>66</v>
      </c>
      <c r="D63" s="1635" t="s">
        <v>40</v>
      </c>
      <c r="E63" s="1635" t="s">
        <v>172</v>
      </c>
      <c r="F63" s="1635">
        <v>293</v>
      </c>
      <c r="G63" s="12" t="s">
        <v>25</v>
      </c>
      <c r="H63" s="14">
        <v>26250</v>
      </c>
      <c r="I63" s="15">
        <v>0</v>
      </c>
      <c r="J63" s="14">
        <v>26250</v>
      </c>
      <c r="K63" s="14">
        <v>753.38</v>
      </c>
      <c r="L63" s="15">
        <v>0</v>
      </c>
      <c r="M63" s="14">
        <v>798</v>
      </c>
      <c r="N63" s="14">
        <v>361</v>
      </c>
      <c r="O63" s="14">
        <v>1912.38</v>
      </c>
      <c r="P63" s="17">
        <v>24337.62</v>
      </c>
    </row>
    <row r="64" spans="1:16" x14ac:dyDescent="0.25">
      <c r="A64" s="11">
        <v>48</v>
      </c>
      <c r="B64" s="12" t="s">
        <v>173</v>
      </c>
      <c r="C64" s="12" t="s">
        <v>81</v>
      </c>
      <c r="D64" s="13" t="s">
        <v>105</v>
      </c>
      <c r="E64" s="13"/>
      <c r="F64" s="13"/>
      <c r="G64" s="12" t="s">
        <v>25</v>
      </c>
      <c r="H64" s="14">
        <v>11000</v>
      </c>
      <c r="I64" s="15">
        <v>0</v>
      </c>
      <c r="J64" s="14">
        <v>11000</v>
      </c>
      <c r="K64" s="14">
        <v>315.7</v>
      </c>
      <c r="L64" s="15">
        <v>0</v>
      </c>
      <c r="M64" s="14">
        <v>334.4</v>
      </c>
      <c r="N64" s="14">
        <v>25</v>
      </c>
      <c r="O64" s="14">
        <v>675.1</v>
      </c>
      <c r="P64" s="17">
        <v>10324.9</v>
      </c>
    </row>
    <row r="65" spans="1:16" x14ac:dyDescent="0.25">
      <c r="A65" s="11">
        <v>49</v>
      </c>
      <c r="B65" s="12" t="s">
        <v>174</v>
      </c>
      <c r="C65" s="12" t="s">
        <v>81</v>
      </c>
      <c r="D65" s="13" t="s">
        <v>97</v>
      </c>
      <c r="E65" s="13"/>
      <c r="F65" s="13"/>
      <c r="G65" s="12" t="s">
        <v>25</v>
      </c>
      <c r="H65" s="14">
        <v>13750</v>
      </c>
      <c r="I65" s="15">
        <v>0</v>
      </c>
      <c r="J65" s="14">
        <v>13750</v>
      </c>
      <c r="K65" s="14">
        <v>394.63</v>
      </c>
      <c r="L65" s="15">
        <v>0</v>
      </c>
      <c r="M65" s="14">
        <v>418</v>
      </c>
      <c r="N65" s="14">
        <v>25</v>
      </c>
      <c r="O65" s="14">
        <v>873.63</v>
      </c>
      <c r="P65" s="17">
        <v>12912.37</v>
      </c>
    </row>
    <row r="66" spans="1:16" x14ac:dyDescent="0.25">
      <c r="A66" s="11">
        <v>50</v>
      </c>
      <c r="B66" s="12" t="s">
        <v>175</v>
      </c>
      <c r="C66" s="12" t="s">
        <v>39</v>
      </c>
      <c r="D66" s="1635" t="s">
        <v>92</v>
      </c>
      <c r="E66" s="1635" t="s">
        <v>176</v>
      </c>
      <c r="F66" s="1635">
        <v>5475</v>
      </c>
      <c r="G66" s="12" t="s">
        <v>25</v>
      </c>
      <c r="H66" s="14">
        <v>22000</v>
      </c>
      <c r="I66" s="15">
        <v>0</v>
      </c>
      <c r="J66" s="14">
        <v>22000</v>
      </c>
      <c r="K66" s="14">
        <v>631.4</v>
      </c>
      <c r="L66" s="15">
        <v>0</v>
      </c>
      <c r="M66" s="14">
        <v>668.8</v>
      </c>
      <c r="N66" s="14">
        <v>25</v>
      </c>
      <c r="O66" s="14">
        <v>1325.2</v>
      </c>
      <c r="P66" s="17">
        <v>20674.8</v>
      </c>
    </row>
    <row r="67" spans="1:16" x14ac:dyDescent="0.25">
      <c r="A67" s="11">
        <v>51</v>
      </c>
      <c r="B67" s="12" t="s">
        <v>177</v>
      </c>
      <c r="C67" s="12" t="s">
        <v>81</v>
      </c>
      <c r="D67" s="1635" t="s">
        <v>178</v>
      </c>
      <c r="E67" s="1635" t="s">
        <v>179</v>
      </c>
      <c r="F67" s="1635">
        <v>5477</v>
      </c>
      <c r="G67" s="12" t="s">
        <v>25</v>
      </c>
      <c r="H67" s="14">
        <v>22000</v>
      </c>
      <c r="I67" s="15">
        <v>0</v>
      </c>
      <c r="J67" s="14">
        <v>22000</v>
      </c>
      <c r="K67" s="14">
        <v>631.4</v>
      </c>
      <c r="L67" s="15">
        <v>0</v>
      </c>
      <c r="M67" s="14">
        <v>668.8</v>
      </c>
      <c r="N67" s="14">
        <v>25</v>
      </c>
      <c r="O67" s="14">
        <v>1325.2</v>
      </c>
      <c r="P67" s="17">
        <v>20674.8</v>
      </c>
    </row>
    <row r="68" spans="1:16" x14ac:dyDescent="0.25">
      <c r="A68" s="11">
        <v>52</v>
      </c>
      <c r="B68" s="12" t="s">
        <v>180</v>
      </c>
      <c r="C68" s="12" t="s">
        <v>35</v>
      </c>
      <c r="D68" s="1635" t="s">
        <v>181</v>
      </c>
      <c r="E68" s="1635" t="s">
        <v>182</v>
      </c>
      <c r="F68" s="1635">
        <v>12354843</v>
      </c>
      <c r="G68" s="12" t="s">
        <v>25</v>
      </c>
      <c r="H68" s="14">
        <v>80000</v>
      </c>
      <c r="I68" s="15">
        <v>0</v>
      </c>
      <c r="J68" s="14">
        <v>80000</v>
      </c>
      <c r="K68" s="14">
        <v>2296</v>
      </c>
      <c r="L68" s="14">
        <v>7400.87</v>
      </c>
      <c r="M68" s="14">
        <v>2432</v>
      </c>
      <c r="N68" s="14">
        <v>125</v>
      </c>
      <c r="O68" s="14">
        <v>12253.87</v>
      </c>
      <c r="P68" s="17">
        <v>67746.13</v>
      </c>
    </row>
    <row r="69" spans="1:16" x14ac:dyDescent="0.25">
      <c r="A69" s="11">
        <v>53</v>
      </c>
      <c r="B69" s="12" t="s">
        <v>221</v>
      </c>
      <c r="C69" s="12" t="s">
        <v>222</v>
      </c>
      <c r="D69" s="12" t="s">
        <v>248</v>
      </c>
      <c r="E69" s="12" t="s">
        <v>211</v>
      </c>
      <c r="F69" s="28">
        <v>43419</v>
      </c>
      <c r="G69" s="12" t="s">
        <v>25</v>
      </c>
      <c r="H69" s="14">
        <v>22000</v>
      </c>
      <c r="I69" s="15">
        <v>0</v>
      </c>
      <c r="J69" s="14">
        <v>22000</v>
      </c>
      <c r="K69" s="14">
        <v>631.4</v>
      </c>
      <c r="L69" s="15">
        <v>0</v>
      </c>
      <c r="M69" s="14">
        <v>668.8</v>
      </c>
      <c r="N69" s="14">
        <v>2050</v>
      </c>
      <c r="O69" s="14">
        <v>3350.2</v>
      </c>
      <c r="P69" s="17">
        <v>18649.8</v>
      </c>
    </row>
    <row r="70" spans="1:16" x14ac:dyDescent="0.25">
      <c r="A70" s="12">
        <v>54</v>
      </c>
      <c r="B70" s="12" t="s">
        <v>224</v>
      </c>
      <c r="C70" s="12" t="s">
        <v>213</v>
      </c>
      <c r="D70" s="12" t="s">
        <v>248</v>
      </c>
      <c r="E70" s="12" t="s">
        <v>211</v>
      </c>
      <c r="F70" s="28">
        <v>43435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2">
        <v>55</v>
      </c>
      <c r="B71" s="12" t="s">
        <v>226</v>
      </c>
      <c r="C71" s="12" t="s">
        <v>39</v>
      </c>
      <c r="D71" s="12" t="s">
        <v>249</v>
      </c>
      <c r="E71" s="12" t="s">
        <v>211</v>
      </c>
      <c r="F71" s="28">
        <v>43435</v>
      </c>
      <c r="G71" s="12" t="s">
        <v>25</v>
      </c>
      <c r="H71" s="14">
        <v>35000</v>
      </c>
      <c r="I71" s="15">
        <v>0</v>
      </c>
      <c r="J71" s="14">
        <v>35000</v>
      </c>
      <c r="K71" s="14">
        <v>1004.5</v>
      </c>
      <c r="L71" s="15">
        <v>0</v>
      </c>
      <c r="M71" s="14">
        <v>1064</v>
      </c>
      <c r="N71" s="14">
        <v>700</v>
      </c>
      <c r="O71" s="14">
        <v>2768.5</v>
      </c>
      <c r="P71" s="17">
        <v>32231.5</v>
      </c>
    </row>
    <row r="72" spans="1:16" x14ac:dyDescent="0.25">
      <c r="A72" s="12">
        <v>56</v>
      </c>
      <c r="B72" s="19" t="s">
        <v>192</v>
      </c>
      <c r="C72" s="19" t="s">
        <v>39</v>
      </c>
      <c r="D72" s="1634" t="s">
        <v>92</v>
      </c>
      <c r="E72" s="1634" t="s">
        <v>193</v>
      </c>
      <c r="F72" s="1634"/>
      <c r="G72" s="12" t="s">
        <v>25</v>
      </c>
      <c r="H72" s="14">
        <v>22000</v>
      </c>
      <c r="I72" s="15">
        <v>0</v>
      </c>
      <c r="J72" s="21">
        <v>22000</v>
      </c>
      <c r="K72" s="21">
        <v>631.4</v>
      </c>
      <c r="L72" s="14">
        <v>0</v>
      </c>
      <c r="M72" s="21">
        <v>668</v>
      </c>
      <c r="N72" s="21">
        <v>25</v>
      </c>
      <c r="O72" s="21">
        <v>1325.2</v>
      </c>
      <c r="P72" s="23">
        <v>20674.8</v>
      </c>
    </row>
    <row r="73" spans="1:16" x14ac:dyDescent="0.25">
      <c r="A73" s="12">
        <v>57</v>
      </c>
      <c r="B73" s="19" t="s">
        <v>266</v>
      </c>
      <c r="C73" s="19" t="s">
        <v>35</v>
      </c>
      <c r="D73" s="20" t="s">
        <v>190</v>
      </c>
      <c r="E73" s="20"/>
      <c r="F73" s="20"/>
      <c r="G73" s="12" t="s">
        <v>25</v>
      </c>
      <c r="H73" s="21">
        <v>80000</v>
      </c>
      <c r="I73" s="22">
        <v>0</v>
      </c>
      <c r="J73" s="21">
        <v>80000</v>
      </c>
      <c r="K73" s="21">
        <v>2296</v>
      </c>
      <c r="L73" s="21">
        <v>7400.87</v>
      </c>
      <c r="M73" s="21">
        <v>2432</v>
      </c>
      <c r="N73" s="21">
        <v>25</v>
      </c>
      <c r="O73" s="21">
        <v>12153.87</v>
      </c>
      <c r="P73" s="23">
        <v>67846.13</v>
      </c>
    </row>
    <row r="74" spans="1:16" x14ac:dyDescent="0.25">
      <c r="A74" s="12">
        <v>58</v>
      </c>
      <c r="B74" s="19" t="s">
        <v>267</v>
      </c>
      <c r="C74" s="19" t="s">
        <v>39</v>
      </c>
      <c r="D74" s="20" t="s">
        <v>268</v>
      </c>
      <c r="E74" s="20"/>
      <c r="F74" s="20"/>
      <c r="G74" s="12" t="s">
        <v>25</v>
      </c>
      <c r="H74" s="21">
        <v>22000</v>
      </c>
      <c r="I74" s="22">
        <v>0</v>
      </c>
      <c r="J74" s="21">
        <v>22000</v>
      </c>
      <c r="K74" s="21">
        <v>631.4</v>
      </c>
      <c r="L74" s="21">
        <v>0</v>
      </c>
      <c r="M74" s="21">
        <v>668.8</v>
      </c>
      <c r="N74" s="21">
        <v>25</v>
      </c>
      <c r="O74" s="21">
        <v>1325.2</v>
      </c>
      <c r="P74" s="23">
        <v>20674.8</v>
      </c>
    </row>
    <row r="75" spans="1:16" x14ac:dyDescent="0.25">
      <c r="A75" s="12">
        <v>59</v>
      </c>
      <c r="B75" s="19" t="s">
        <v>269</v>
      </c>
      <c r="C75" s="19" t="s">
        <v>39</v>
      </c>
      <c r="D75" s="20" t="s">
        <v>268</v>
      </c>
      <c r="E75" s="20"/>
      <c r="F75" s="20"/>
      <c r="G75" s="12" t="s">
        <v>25</v>
      </c>
      <c r="H75" s="21">
        <v>25000</v>
      </c>
      <c r="I75" s="22">
        <v>0</v>
      </c>
      <c r="J75" s="21">
        <v>25000</v>
      </c>
      <c r="K75" s="21">
        <v>717.5</v>
      </c>
      <c r="L75" s="21">
        <v>0</v>
      </c>
      <c r="M75" s="21">
        <v>760</v>
      </c>
      <c r="N75" s="21">
        <v>25</v>
      </c>
      <c r="O75" s="21">
        <v>1502.5</v>
      </c>
      <c r="P75" s="23">
        <v>23497.5</v>
      </c>
    </row>
    <row r="76" spans="1:16" x14ac:dyDescent="0.25">
      <c r="A76" s="12">
        <v>60</v>
      </c>
      <c r="B76" s="19" t="s">
        <v>270</v>
      </c>
      <c r="C76" s="12" t="s">
        <v>35</v>
      </c>
      <c r="D76" s="20" t="s">
        <v>271</v>
      </c>
      <c r="E76" s="20"/>
      <c r="F76" s="20"/>
      <c r="G76" s="12" t="s">
        <v>25</v>
      </c>
      <c r="H76" s="21">
        <v>35000</v>
      </c>
      <c r="I76" s="22">
        <v>0</v>
      </c>
      <c r="J76" s="21">
        <v>35000</v>
      </c>
      <c r="K76" s="21">
        <v>1004.5</v>
      </c>
      <c r="L76" s="21">
        <v>0</v>
      </c>
      <c r="M76" s="21">
        <v>1064</v>
      </c>
      <c r="N76" s="21">
        <v>25</v>
      </c>
      <c r="O76" s="21">
        <v>2093.5</v>
      </c>
      <c r="P76" s="23">
        <v>32906.5</v>
      </c>
    </row>
    <row r="77" spans="1:16" x14ac:dyDescent="0.25">
      <c r="A77" s="12">
        <v>61</v>
      </c>
      <c r="B77" s="19" t="s">
        <v>272</v>
      </c>
      <c r="C77" s="12" t="s">
        <v>39</v>
      </c>
      <c r="D77" s="20" t="s">
        <v>273</v>
      </c>
      <c r="E77" s="20"/>
      <c r="F77" s="20"/>
      <c r="G77" s="12" t="s">
        <v>25</v>
      </c>
      <c r="H77" s="21">
        <v>25000</v>
      </c>
      <c r="I77" s="22">
        <v>0</v>
      </c>
      <c r="J77" s="21">
        <v>25000</v>
      </c>
      <c r="K77" s="21">
        <v>717.5</v>
      </c>
      <c r="L77" s="21">
        <v>0</v>
      </c>
      <c r="M77" s="21">
        <v>760</v>
      </c>
      <c r="N77" s="21">
        <v>25</v>
      </c>
      <c r="O77" s="21">
        <v>1502.5</v>
      </c>
      <c r="P77" s="23">
        <v>23497.5</v>
      </c>
    </row>
    <row r="78" spans="1:16" x14ac:dyDescent="0.25">
      <c r="A78" s="12">
        <v>62</v>
      </c>
      <c r="B78" s="19" t="s">
        <v>274</v>
      </c>
      <c r="C78" s="19" t="s">
        <v>39</v>
      </c>
      <c r="D78" s="20" t="s">
        <v>92</v>
      </c>
      <c r="E78" s="20"/>
      <c r="F78" s="20"/>
      <c r="G78" s="12" t="s">
        <v>25</v>
      </c>
      <c r="H78" s="21">
        <v>22000</v>
      </c>
      <c r="I78" s="22">
        <v>0</v>
      </c>
      <c r="J78" s="21">
        <v>22000</v>
      </c>
      <c r="K78" s="21">
        <v>631.4</v>
      </c>
      <c r="L78" s="21">
        <v>0</v>
      </c>
      <c r="M78" s="21">
        <v>668.8</v>
      </c>
      <c r="N78" s="21">
        <v>25</v>
      </c>
      <c r="O78" s="21">
        <v>1325.2</v>
      </c>
      <c r="P78" s="23">
        <v>20674.8</v>
      </c>
    </row>
    <row r="79" spans="1:16" x14ac:dyDescent="0.25">
      <c r="A79" s="12">
        <v>63</v>
      </c>
      <c r="B79" s="19" t="s">
        <v>275</v>
      </c>
      <c r="C79" s="12" t="s">
        <v>66</v>
      </c>
      <c r="D79" s="1634" t="s">
        <v>276</v>
      </c>
      <c r="E79" s="1634"/>
      <c r="F79" s="1634"/>
      <c r="G79" s="12" t="s">
        <v>25</v>
      </c>
      <c r="H79" s="21">
        <v>20000</v>
      </c>
      <c r="I79" s="22">
        <v>0</v>
      </c>
      <c r="J79" s="21">
        <v>20000</v>
      </c>
      <c r="K79" s="21">
        <v>574</v>
      </c>
      <c r="L79" s="22">
        <v>0</v>
      </c>
      <c r="M79" s="21">
        <v>608</v>
      </c>
      <c r="N79" s="21">
        <v>25</v>
      </c>
      <c r="O79" s="21">
        <v>1207</v>
      </c>
      <c r="P79" s="23">
        <v>18793</v>
      </c>
    </row>
    <row r="80" spans="1:16" ht="14.45" customHeight="1" x14ac:dyDescent="0.25">
      <c r="B80" s="1632" t="s">
        <v>194</v>
      </c>
      <c r="C80" s="1632"/>
      <c r="D80" s="1632"/>
      <c r="E80" s="1632"/>
      <c r="F80" s="1632"/>
      <c r="G80" s="1632"/>
      <c r="H80" s="46"/>
      <c r="I80" s="1633">
        <v>0</v>
      </c>
      <c r="J80" s="1630">
        <v>2156717.5</v>
      </c>
      <c r="K80" s="1630">
        <v>61897.81</v>
      </c>
      <c r="L80" s="1630">
        <v>82205.539999999994</v>
      </c>
      <c r="M80" s="1630">
        <v>65564.210000000006</v>
      </c>
      <c r="N80" s="1630">
        <v>43904.03</v>
      </c>
      <c r="O80" s="1630">
        <v>253571.59</v>
      </c>
      <c r="P80" s="1631">
        <v>1903145.91</v>
      </c>
    </row>
    <row r="81" spans="2:16" x14ac:dyDescent="0.25">
      <c r="B81" s="1632"/>
      <c r="C81" s="1632"/>
      <c r="D81" s="1632"/>
      <c r="E81" s="1632"/>
      <c r="F81" s="1632"/>
      <c r="G81" s="1632"/>
      <c r="H81" s="47">
        <f>SUM(H17:H80)</f>
        <v>2156717.5</v>
      </c>
      <c r="I81" s="1633"/>
      <c r="J81" s="1630"/>
      <c r="K81" s="1630"/>
      <c r="L81" s="1630"/>
      <c r="M81" s="1630"/>
      <c r="N81" s="1630"/>
      <c r="O81" s="1630"/>
      <c r="P81" s="1631"/>
    </row>
    <row r="82" spans="2:16" x14ac:dyDescent="0.25">
      <c r="H82" s="48"/>
      <c r="J82" s="48"/>
      <c r="K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629" t="s">
        <v>196</v>
      </c>
      <c r="N84" s="1629"/>
      <c r="O84" s="1629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628" t="s">
        <v>198</v>
      </c>
      <c r="N87" s="1628"/>
      <c r="O87" s="1628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629" t="s">
        <v>253</v>
      </c>
      <c r="N88" s="1629"/>
      <c r="O88" s="1629"/>
    </row>
    <row r="89" spans="2:16" x14ac:dyDescent="0.25">
      <c r="B89" s="25" t="s">
        <v>201</v>
      </c>
      <c r="C89" s="25"/>
      <c r="D89" t="s">
        <v>254</v>
      </c>
      <c r="M89" s="1628" t="s">
        <v>202</v>
      </c>
      <c r="N89" s="1628"/>
      <c r="O89" s="1628"/>
    </row>
    <row r="92" spans="2:16" x14ac:dyDescent="0.25">
      <c r="B92" s="1629"/>
      <c r="C92" s="1629"/>
      <c r="D92" s="1629"/>
      <c r="E92" s="1629"/>
      <c r="F92" s="1629"/>
      <c r="G92" s="1629"/>
      <c r="H92" s="1629"/>
      <c r="I92" s="1629"/>
      <c r="J92" s="1629"/>
      <c r="K92" s="1629"/>
      <c r="L92" s="1629"/>
      <c r="M92" s="1629"/>
      <c r="N92" s="1629"/>
      <c r="O92" s="1629"/>
    </row>
    <row r="95" spans="2:16" x14ac:dyDescent="0.25">
      <c r="B95" s="1628"/>
      <c r="C95" s="1628"/>
      <c r="D95" s="1628"/>
      <c r="E95" s="1628"/>
      <c r="F95" s="1628"/>
      <c r="G95" s="1628"/>
      <c r="H95" s="1628"/>
      <c r="I95" s="1628"/>
      <c r="J95" s="1628"/>
      <c r="K95" s="1628"/>
      <c r="L95" s="1628"/>
      <c r="M95" s="1628"/>
      <c r="N95" s="1628"/>
      <c r="O95" s="1628"/>
    </row>
    <row r="96" spans="2:16" x14ac:dyDescent="0.25">
      <c r="B96" s="1629"/>
      <c r="C96" s="1629"/>
      <c r="D96" s="1629"/>
      <c r="E96" s="1629"/>
      <c r="F96" s="1629"/>
      <c r="G96" s="1629"/>
      <c r="H96" s="1629"/>
      <c r="I96" s="1629"/>
      <c r="J96" s="1629"/>
      <c r="K96" s="1629"/>
      <c r="L96" s="1629"/>
      <c r="M96" s="1629"/>
      <c r="N96" s="1629"/>
      <c r="O96" s="1629"/>
    </row>
    <row r="97" spans="2:15" x14ac:dyDescent="0.25">
      <c r="B97" s="1628"/>
      <c r="C97" s="1628"/>
      <c r="D97" s="1628"/>
      <c r="E97" s="1628"/>
      <c r="F97" s="1628"/>
      <c r="G97" s="1628"/>
      <c r="H97" s="1628"/>
      <c r="I97" s="1628"/>
      <c r="J97" s="1628"/>
      <c r="K97" s="1628"/>
      <c r="L97" s="1628"/>
      <c r="M97" s="1628"/>
      <c r="N97" s="1628"/>
      <c r="O97" s="1628"/>
    </row>
  </sheetData>
  <sheetProtection selectLockedCells="1" selectUnlockedCells="1"/>
  <mergeCells count="89">
    <mergeCell ref="B12:P12"/>
    <mergeCell ref="B6:P6"/>
    <mergeCell ref="B7:P7"/>
    <mergeCell ref="B8:P8"/>
    <mergeCell ref="B10:P10"/>
    <mergeCell ref="B11:P11"/>
    <mergeCell ref="A14:A15"/>
    <mergeCell ref="B14:B15"/>
    <mergeCell ref="C14:C15"/>
    <mergeCell ref="D14:D15"/>
    <mergeCell ref="E14:E15"/>
    <mergeCell ref="D19:F19"/>
    <mergeCell ref="G14:G15"/>
    <mergeCell ref="I14:I15"/>
    <mergeCell ref="J14:J15"/>
    <mergeCell ref="K14:K15"/>
    <mergeCell ref="F14:F15"/>
    <mergeCell ref="N14:N15"/>
    <mergeCell ref="O14:O15"/>
    <mergeCell ref="P14:P15"/>
    <mergeCell ref="D17:F17"/>
    <mergeCell ref="D18:F18"/>
    <mergeCell ref="L14:L15"/>
    <mergeCell ref="M14:M15"/>
    <mergeCell ref="D31:F31"/>
    <mergeCell ref="D20:F20"/>
    <mergeCell ref="D21:F21"/>
    <mergeCell ref="D22:F22"/>
    <mergeCell ref="D23:F23"/>
    <mergeCell ref="D24:F24"/>
    <mergeCell ref="D25:F25"/>
    <mergeCell ref="D26:F26"/>
    <mergeCell ref="D27:F27"/>
    <mergeCell ref="D28:F28"/>
    <mergeCell ref="D29:F29"/>
    <mergeCell ref="D30:F30"/>
    <mergeCell ref="D43:F43"/>
    <mergeCell ref="D32:F32"/>
    <mergeCell ref="D33:F33"/>
    <mergeCell ref="D34:F34"/>
    <mergeCell ref="D35:F35"/>
    <mergeCell ref="D36:F36"/>
    <mergeCell ref="D37:F37"/>
    <mergeCell ref="D38:F38"/>
    <mergeCell ref="D39:F39"/>
    <mergeCell ref="D40:F40"/>
    <mergeCell ref="D41:F41"/>
    <mergeCell ref="D42:F42"/>
    <mergeCell ref="D55:F55"/>
    <mergeCell ref="D44:F44"/>
    <mergeCell ref="D45:F45"/>
    <mergeCell ref="D46:F46"/>
    <mergeCell ref="D47:F47"/>
    <mergeCell ref="D48:F48"/>
    <mergeCell ref="D49:F49"/>
    <mergeCell ref="D50:F50"/>
    <mergeCell ref="D51:F51"/>
    <mergeCell ref="D52:F52"/>
    <mergeCell ref="D53:F53"/>
    <mergeCell ref="D54:F54"/>
    <mergeCell ref="O80:O81"/>
    <mergeCell ref="D79:F79"/>
    <mergeCell ref="D56:F56"/>
    <mergeCell ref="D57:F57"/>
    <mergeCell ref="D58:F58"/>
    <mergeCell ref="D59:F59"/>
    <mergeCell ref="D61:F61"/>
    <mergeCell ref="D62:F62"/>
    <mergeCell ref="D63:F63"/>
    <mergeCell ref="D66:F66"/>
    <mergeCell ref="D67:F67"/>
    <mergeCell ref="D68:F68"/>
    <mergeCell ref="D72:F72"/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0DA2E6-2138-4902-B1B7-E81A12A0F042}">
  <dimension ref="A7:N38"/>
  <sheetViews>
    <sheetView topLeftCell="A5" workbookViewId="0">
      <selection activeCell="B11" sqref="B11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29" t="s">
        <v>0</v>
      </c>
      <c r="C7" s="1629"/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</row>
    <row r="8" spans="1:14" x14ac:dyDescent="0.25">
      <c r="B8" s="1629" t="s">
        <v>1</v>
      </c>
      <c r="C8" s="1629"/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</row>
    <row r="9" spans="1:14" x14ac:dyDescent="0.25">
      <c r="B9" s="1643" t="s">
        <v>2</v>
      </c>
      <c r="C9" s="1643"/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29" t="s">
        <v>3</v>
      </c>
      <c r="C11" s="1629"/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</row>
    <row r="12" spans="1:14" x14ac:dyDescent="0.25">
      <c r="B12" s="1629" t="s">
        <v>277</v>
      </c>
      <c r="C12" s="1629"/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</row>
    <row r="13" spans="1:14" x14ac:dyDescent="0.25">
      <c r="B13" s="1642" t="s">
        <v>5</v>
      </c>
      <c r="C13" s="1642"/>
      <c r="D13" s="1642"/>
      <c r="E13" s="1642"/>
      <c r="F13" s="1642"/>
      <c r="G13" s="1642"/>
      <c r="H13" s="1642"/>
      <c r="I13" s="1642"/>
      <c r="J13" s="1642"/>
      <c r="K13" s="1642"/>
      <c r="L13" s="1642"/>
      <c r="M13" s="1642"/>
      <c r="N13" s="1642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41" t="s">
        <v>6</v>
      </c>
      <c r="B15" s="1636" t="s">
        <v>7</v>
      </c>
      <c r="C15" s="1636" t="s">
        <v>8</v>
      </c>
      <c r="D15" s="1636" t="s">
        <v>10</v>
      </c>
      <c r="E15" s="1640" t="s">
        <v>11</v>
      </c>
      <c r="F15" s="37" t="s">
        <v>12</v>
      </c>
      <c r="G15" s="1639" t="s">
        <v>13</v>
      </c>
      <c r="H15" s="1636" t="s">
        <v>14</v>
      </c>
      <c r="I15" s="1636" t="s">
        <v>15</v>
      </c>
      <c r="J15" s="1636" t="s">
        <v>16</v>
      </c>
      <c r="K15" s="1636" t="s">
        <v>17</v>
      </c>
      <c r="L15" s="1636" t="s">
        <v>18</v>
      </c>
      <c r="M15" s="1636" t="s">
        <v>19</v>
      </c>
      <c r="N15" s="1637" t="s">
        <v>20</v>
      </c>
    </row>
    <row r="16" spans="1:14" x14ac:dyDescent="0.25">
      <c r="A16" s="1641"/>
      <c r="B16" s="1636"/>
      <c r="C16" s="1636"/>
      <c r="D16" s="1636"/>
      <c r="E16" s="1640"/>
      <c r="F16" s="38" t="s">
        <v>21</v>
      </c>
      <c r="G16" s="1639"/>
      <c r="H16" s="1636"/>
      <c r="I16" s="1636"/>
      <c r="J16" s="1636"/>
      <c r="K16" s="1636"/>
      <c r="L16" s="1636"/>
      <c r="M16" s="1636"/>
      <c r="N16" s="1637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632" t="s">
        <v>194</v>
      </c>
      <c r="C22" s="1632"/>
      <c r="D22" s="1632"/>
      <c r="E22" s="1632"/>
      <c r="F22" s="1630">
        <v>55000</v>
      </c>
      <c r="G22" s="1633">
        <v>0</v>
      </c>
      <c r="H22" s="1630">
        <v>55000</v>
      </c>
      <c r="I22" s="1633">
        <v>0</v>
      </c>
      <c r="J22" s="1633">
        <v>0</v>
      </c>
      <c r="K22" s="1633">
        <v>0</v>
      </c>
      <c r="L22" s="1633">
        <v>0</v>
      </c>
      <c r="M22" s="1633">
        <v>0</v>
      </c>
      <c r="N22" s="1631">
        <v>55000</v>
      </c>
    </row>
    <row r="23" spans="1:14" x14ac:dyDescent="0.25">
      <c r="B23" s="1632"/>
      <c r="C23" s="1632"/>
      <c r="D23" s="1632"/>
      <c r="E23" s="1632"/>
      <c r="F23" s="1630"/>
      <c r="G23" s="1633"/>
      <c r="H23" s="1630"/>
      <c r="I23" s="1633"/>
      <c r="J23" s="1633"/>
      <c r="K23" s="1633"/>
      <c r="L23" s="1633"/>
      <c r="M23" s="1633"/>
      <c r="N23" s="1631"/>
    </row>
    <row r="26" spans="1:14" x14ac:dyDescent="0.25">
      <c r="A26" s="24" t="s">
        <v>257</v>
      </c>
      <c r="B26" s="24"/>
      <c r="C26" s="5" t="s">
        <v>258</v>
      </c>
      <c r="L26" s="1629" t="s">
        <v>196</v>
      </c>
      <c r="M26" s="1629"/>
      <c r="N26" s="1629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628" t="s">
        <v>198</v>
      </c>
      <c r="M29" s="1628"/>
      <c r="N29" s="1628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629" t="s">
        <v>253</v>
      </c>
      <c r="M30" s="1629"/>
      <c r="N30" s="1629"/>
    </row>
    <row r="31" spans="1:14" x14ac:dyDescent="0.25">
      <c r="A31" s="25" t="s">
        <v>263</v>
      </c>
      <c r="B31" s="25"/>
      <c r="C31" t="s">
        <v>264</v>
      </c>
      <c r="L31" s="1628" t="s">
        <v>202</v>
      </c>
      <c r="M31" s="1628"/>
      <c r="N31" s="1628"/>
    </row>
    <row r="36" spans="1:14" x14ac:dyDescent="0.25">
      <c r="A36" s="1628"/>
      <c r="B36" s="1628"/>
      <c r="C36" s="1628"/>
      <c r="D36" s="1628"/>
      <c r="E36" s="1628"/>
      <c r="F36" s="1628"/>
      <c r="G36" s="1628"/>
      <c r="H36" s="1628"/>
      <c r="I36" s="1628"/>
      <c r="J36" s="1628"/>
      <c r="K36" s="1628"/>
      <c r="L36" s="1628"/>
      <c r="M36" s="1628"/>
      <c r="N36" s="1628"/>
    </row>
    <row r="37" spans="1:14" x14ac:dyDescent="0.25">
      <c r="A37" s="1629"/>
      <c r="B37" s="1629"/>
      <c r="C37" s="1629"/>
      <c r="D37" s="1629"/>
      <c r="E37" s="1629"/>
      <c r="F37" s="1629"/>
      <c r="G37" s="1629"/>
      <c r="H37" s="1629"/>
      <c r="I37" s="1629"/>
      <c r="J37" s="1629"/>
      <c r="K37" s="1629"/>
      <c r="L37" s="1629"/>
      <c r="M37" s="1629"/>
      <c r="N37" s="1629"/>
    </row>
    <row r="38" spans="1:14" x14ac:dyDescent="0.25">
      <c r="A38" s="1628"/>
      <c r="B38" s="1628"/>
      <c r="C38" s="1628"/>
      <c r="D38" s="1628"/>
      <c r="E38" s="1628"/>
      <c r="F38" s="1628"/>
      <c r="G38" s="1628"/>
      <c r="H38" s="1628"/>
      <c r="I38" s="1628"/>
      <c r="J38" s="1628"/>
      <c r="K38" s="1628"/>
      <c r="L38" s="1628"/>
      <c r="M38" s="1628"/>
      <c r="N38" s="1628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22:I23"/>
    <mergeCell ref="A15:A16"/>
    <mergeCell ref="B15:B16"/>
    <mergeCell ref="C15:C16"/>
    <mergeCell ref="D15:D16"/>
    <mergeCell ref="E15:E16"/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8CA398-E1C3-4A8C-939D-3CA6552A989A}">
  <dimension ref="A7:P46"/>
  <sheetViews>
    <sheetView topLeftCell="A12" workbookViewId="0">
      <selection activeCell="C37" sqref="C37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629" t="s">
        <v>0</v>
      </c>
      <c r="C7" s="1629"/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</row>
    <row r="8" spans="1:16" x14ac:dyDescent="0.25">
      <c r="B8" s="1629" t="s">
        <v>1</v>
      </c>
      <c r="C8" s="1629"/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  <c r="P8" s="1629"/>
    </row>
    <row r="9" spans="1:16" x14ac:dyDescent="0.25">
      <c r="B9" s="1643" t="s">
        <v>2</v>
      </c>
      <c r="C9" s="1643"/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  <c r="O9" s="1643"/>
      <c r="P9" s="1643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629" t="s">
        <v>3</v>
      </c>
      <c r="C11" s="1629"/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</row>
    <row r="12" spans="1:16" x14ac:dyDescent="0.25">
      <c r="B12" s="1629" t="s">
        <v>280</v>
      </c>
      <c r="C12" s="1629"/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</row>
    <row r="13" spans="1:16" x14ac:dyDescent="0.25">
      <c r="B13" s="1642" t="s">
        <v>5</v>
      </c>
      <c r="C13" s="1642"/>
      <c r="D13" s="1642"/>
      <c r="E13" s="1642"/>
      <c r="F13" s="1642"/>
      <c r="G13" s="1642"/>
      <c r="H13" s="1642"/>
      <c r="I13" s="1642"/>
      <c r="J13" s="1642"/>
      <c r="K13" s="1642"/>
      <c r="L13" s="1642"/>
      <c r="M13" s="1642"/>
      <c r="N13" s="1642"/>
      <c r="O13" s="1642"/>
      <c r="P13" s="1642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641" t="s">
        <v>6</v>
      </c>
      <c r="B15" s="1636" t="s">
        <v>7</v>
      </c>
      <c r="C15" s="1636" t="s">
        <v>8</v>
      </c>
      <c r="D15" s="1636" t="s">
        <v>10</v>
      </c>
      <c r="E15" s="1640" t="s">
        <v>11</v>
      </c>
      <c r="F15" s="1636" t="s">
        <v>208</v>
      </c>
      <c r="G15" s="1636" t="s">
        <v>209</v>
      </c>
      <c r="H15" s="3" t="s">
        <v>12</v>
      </c>
      <c r="I15" s="1639" t="s">
        <v>13</v>
      </c>
      <c r="J15" s="1636" t="s">
        <v>14</v>
      </c>
      <c r="K15" s="1636" t="s">
        <v>15</v>
      </c>
      <c r="L15" s="1636" t="s">
        <v>16</v>
      </c>
      <c r="M15" s="1636" t="s">
        <v>17</v>
      </c>
      <c r="N15" s="1636" t="s">
        <v>18</v>
      </c>
      <c r="O15" s="1636" t="s">
        <v>19</v>
      </c>
      <c r="P15" s="1637" t="s">
        <v>20</v>
      </c>
    </row>
    <row r="16" spans="1:16" x14ac:dyDescent="0.25">
      <c r="A16" s="1641"/>
      <c r="B16" s="1636"/>
      <c r="C16" s="1636"/>
      <c r="D16" s="1636"/>
      <c r="E16" s="1640"/>
      <c r="F16" s="1636"/>
      <c r="G16" s="1636"/>
      <c r="H16" s="4" t="s">
        <v>21</v>
      </c>
      <c r="I16" s="1639"/>
      <c r="J16" s="1636"/>
      <c r="K16" s="1636"/>
      <c r="L16" s="1636"/>
      <c r="M16" s="1636"/>
      <c r="N16" s="1636"/>
      <c r="O16" s="1636"/>
      <c r="P16" s="1637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241</v>
      </c>
      <c r="C22" s="12" t="s">
        <v>242</v>
      </c>
      <c r="D22" s="12" t="s">
        <v>85</v>
      </c>
      <c r="E22" s="12" t="s">
        <v>211</v>
      </c>
      <c r="F22" s="28">
        <v>43556</v>
      </c>
      <c r="G22" s="29">
        <v>43738</v>
      </c>
      <c r="H22" s="14">
        <v>31500</v>
      </c>
      <c r="I22" s="15">
        <v>0</v>
      </c>
      <c r="J22" s="14">
        <v>31500</v>
      </c>
      <c r="K22" s="14">
        <v>904.05</v>
      </c>
      <c r="L22" s="15">
        <v>0</v>
      </c>
      <c r="M22" s="14">
        <v>957.6</v>
      </c>
      <c r="N22" s="14">
        <v>25</v>
      </c>
      <c r="O22" s="14">
        <v>1886.65</v>
      </c>
      <c r="P22" s="17">
        <v>29613.35</v>
      </c>
    </row>
    <row r="23" spans="1:16" x14ac:dyDescent="0.25">
      <c r="A23" s="11">
        <v>6</v>
      </c>
      <c r="B23" s="12" t="s">
        <v>243</v>
      </c>
      <c r="C23" s="12" t="s">
        <v>242</v>
      </c>
      <c r="D23" s="12" t="s">
        <v>181</v>
      </c>
      <c r="E23" s="12" t="s">
        <v>211</v>
      </c>
      <c r="F23" s="28">
        <v>43556</v>
      </c>
      <c r="G23" s="29">
        <v>43738</v>
      </c>
      <c r="H23" s="14">
        <v>60000</v>
      </c>
      <c r="I23" s="15">
        <v>0</v>
      </c>
      <c r="J23" s="14">
        <v>60000</v>
      </c>
      <c r="K23" s="14">
        <v>1722</v>
      </c>
      <c r="L23" s="15">
        <v>3486.68</v>
      </c>
      <c r="M23" s="14">
        <v>1824</v>
      </c>
      <c r="N23" s="14">
        <v>25</v>
      </c>
      <c r="O23" s="14">
        <v>7057.68</v>
      </c>
      <c r="P23" s="17">
        <v>52942.32</v>
      </c>
    </row>
    <row r="24" spans="1:16" x14ac:dyDescent="0.25">
      <c r="A24" s="11">
        <v>7</v>
      </c>
      <c r="B24" s="12" t="s">
        <v>244</v>
      </c>
      <c r="C24" s="12" t="s">
        <v>245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281</v>
      </c>
      <c r="C25" s="12" t="s">
        <v>242</v>
      </c>
      <c r="D25" s="12" t="s">
        <v>282</v>
      </c>
      <c r="E25" s="12" t="s">
        <v>211</v>
      </c>
      <c r="F25" s="28">
        <v>43556</v>
      </c>
      <c r="G25" s="29">
        <v>43921</v>
      </c>
      <c r="H25" s="14">
        <v>40000</v>
      </c>
      <c r="I25" s="15">
        <v>0</v>
      </c>
      <c r="J25" s="14">
        <v>40000</v>
      </c>
      <c r="K25" s="14">
        <v>1148</v>
      </c>
      <c r="L25" s="15">
        <v>442.65</v>
      </c>
      <c r="M25" s="14">
        <v>1216</v>
      </c>
      <c r="N25" s="14">
        <v>25</v>
      </c>
      <c r="O25" s="14">
        <v>2831.65</v>
      </c>
      <c r="P25" s="17">
        <v>37168.35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43799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31">
        <v>43647</v>
      </c>
      <c r="G27" s="32">
        <v>43830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43647</v>
      </c>
      <c r="G28" s="32">
        <v>43830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632" t="s">
        <v>194</v>
      </c>
      <c r="C29" s="1632"/>
      <c r="D29" s="1632"/>
      <c r="E29" s="1632"/>
      <c r="F29" s="1632"/>
      <c r="G29" s="1632"/>
      <c r="H29" s="1630">
        <f t="shared" ref="H29:P29" si="0">SUM(H18:H28)</f>
        <v>355500</v>
      </c>
      <c r="I29" s="1633">
        <f t="shared" si="0"/>
        <v>0</v>
      </c>
      <c r="J29" s="1630">
        <f t="shared" si="0"/>
        <v>355500</v>
      </c>
      <c r="K29" s="1630">
        <f t="shared" si="0"/>
        <v>10202.859999999997</v>
      </c>
      <c r="L29" s="1630">
        <f t="shared" si="0"/>
        <v>7858.66</v>
      </c>
      <c r="M29" s="1630">
        <f t="shared" si="0"/>
        <v>10807.2</v>
      </c>
      <c r="N29" s="1630">
        <f t="shared" si="0"/>
        <v>1495</v>
      </c>
      <c r="O29" s="1630">
        <f t="shared" si="0"/>
        <v>30363.720000000005</v>
      </c>
      <c r="P29" s="1631">
        <f t="shared" si="0"/>
        <v>325136.28000000003</v>
      </c>
    </row>
    <row r="30" spans="1:16" x14ac:dyDescent="0.25">
      <c r="B30" s="1632"/>
      <c r="C30" s="1632"/>
      <c r="D30" s="1632"/>
      <c r="E30" s="1632"/>
      <c r="F30" s="1632"/>
      <c r="G30" s="1632"/>
      <c r="H30" s="1630"/>
      <c r="I30" s="1633"/>
      <c r="J30" s="1630"/>
      <c r="K30" s="1630"/>
      <c r="L30" s="1630"/>
      <c r="M30" s="1630"/>
      <c r="N30" s="1630"/>
      <c r="O30" s="1630"/>
      <c r="P30" s="1631"/>
    </row>
    <row r="33" spans="2:15" x14ac:dyDescent="0.25">
      <c r="B33" s="24" t="s">
        <v>195</v>
      </c>
      <c r="C33" s="24"/>
      <c r="D33" s="5" t="s">
        <v>250</v>
      </c>
      <c r="M33" s="1629" t="s">
        <v>196</v>
      </c>
      <c r="N33" s="1629"/>
      <c r="O33" s="1629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628" t="s">
        <v>198</v>
      </c>
      <c r="N36" s="1628"/>
      <c r="O36" s="1628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629" t="s">
        <v>253</v>
      </c>
      <c r="N37" s="1629"/>
      <c r="O37" s="1629"/>
    </row>
    <row r="38" spans="2:15" x14ac:dyDescent="0.25">
      <c r="B38" s="25" t="s">
        <v>201</v>
      </c>
      <c r="C38" s="25"/>
      <c r="D38" t="s">
        <v>254</v>
      </c>
      <c r="M38" s="1628" t="s">
        <v>202</v>
      </c>
      <c r="N38" s="1628"/>
      <c r="O38" s="1628"/>
    </row>
    <row r="41" spans="2:15" x14ac:dyDescent="0.25">
      <c r="B41" s="1629"/>
      <c r="C41" s="1629"/>
      <c r="D41" s="1629"/>
      <c r="E41" s="1629"/>
      <c r="F41" s="1629"/>
      <c r="G41" s="1629"/>
      <c r="H41" s="1629"/>
      <c r="I41" s="1629"/>
      <c r="J41" s="1629"/>
      <c r="K41" s="1629"/>
      <c r="L41" s="1629"/>
      <c r="M41" s="1629"/>
      <c r="N41" s="1629"/>
      <c r="O41" s="1629"/>
    </row>
    <row r="44" spans="2:15" x14ac:dyDescent="0.25">
      <c r="B44" s="1628"/>
      <c r="C44" s="1628"/>
      <c r="D44" s="1628"/>
      <c r="E44" s="1628"/>
      <c r="F44" s="1628"/>
      <c r="G44" s="1628"/>
      <c r="H44" s="1628"/>
      <c r="I44" s="1628"/>
      <c r="J44" s="1628"/>
      <c r="K44" s="1628"/>
      <c r="L44" s="1628"/>
      <c r="M44" s="1628"/>
      <c r="N44" s="1628"/>
      <c r="O44" s="1628"/>
    </row>
    <row r="45" spans="2:15" x14ac:dyDescent="0.25">
      <c r="B45" s="1629"/>
      <c r="C45" s="1629"/>
      <c r="D45" s="1629"/>
      <c r="E45" s="1629"/>
      <c r="F45" s="1629"/>
      <c r="G45" s="1629"/>
      <c r="H45" s="1629"/>
      <c r="I45" s="1629"/>
      <c r="J45" s="1629"/>
      <c r="K45" s="1629"/>
      <c r="L45" s="1629"/>
      <c r="M45" s="1629"/>
      <c r="N45" s="1629"/>
      <c r="O45" s="1629"/>
    </row>
    <row r="46" spans="2:15" x14ac:dyDescent="0.25">
      <c r="B46" s="1628"/>
      <c r="C46" s="1628"/>
      <c r="D46" s="1628"/>
      <c r="E46" s="1628"/>
      <c r="F46" s="1628"/>
      <c r="G46" s="1628"/>
      <c r="H46" s="1628"/>
      <c r="I46" s="1628"/>
      <c r="J46" s="1628"/>
      <c r="K46" s="1628"/>
      <c r="L46" s="1628"/>
      <c r="M46" s="1628"/>
      <c r="N46" s="1628"/>
      <c r="O46" s="1628"/>
    </row>
  </sheetData>
  <sheetProtection selectLockedCells="1" selectUnlockedCells="1"/>
  <mergeCells count="39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5D04F5-062D-4127-9F79-18396DD848E2}">
  <dimension ref="B6:Q97"/>
  <sheetViews>
    <sheetView topLeftCell="E49" workbookViewId="0">
      <selection activeCell="R68" sqref="R6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2.57031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1.85546875" customWidth="1"/>
    <col min="12" max="12" width="10.140625" customWidth="1"/>
    <col min="13" max="14" width="10.42578125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629" t="s">
        <v>0</v>
      </c>
      <c r="D6" s="1629"/>
      <c r="E6" s="1629"/>
      <c r="F6" s="1629"/>
      <c r="G6" s="1629"/>
      <c r="H6" s="1629"/>
      <c r="I6" s="1629"/>
      <c r="J6" s="1629"/>
      <c r="K6" s="1629"/>
      <c r="L6" s="1629"/>
      <c r="M6" s="1629"/>
      <c r="N6" s="1629"/>
      <c r="O6" s="1629"/>
      <c r="P6" s="1629"/>
      <c r="Q6" s="1629"/>
    </row>
    <row r="7" spans="2:17" x14ac:dyDescent="0.25">
      <c r="C7" s="1629" t="s">
        <v>1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43" t="s">
        <v>2</v>
      </c>
      <c r="D8" s="1643"/>
      <c r="E8" s="1643"/>
      <c r="F8" s="1643"/>
      <c r="G8" s="1643"/>
      <c r="H8" s="1643"/>
      <c r="I8" s="1643"/>
      <c r="J8" s="1643"/>
      <c r="K8" s="1643"/>
      <c r="L8" s="1643"/>
      <c r="M8" s="1643"/>
      <c r="N8" s="1643"/>
      <c r="O8" s="1643"/>
      <c r="P8" s="1643"/>
      <c r="Q8" s="1643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9" t="s">
        <v>3</v>
      </c>
      <c r="D10" s="1629"/>
      <c r="E10" s="1629"/>
      <c r="F10" s="1629"/>
      <c r="G10" s="1629"/>
      <c r="H10" s="1629"/>
      <c r="I10" s="1629"/>
      <c r="J10" s="1629"/>
      <c r="K10" s="1629"/>
      <c r="L10" s="1629"/>
      <c r="M10" s="1629"/>
      <c r="N10" s="1629"/>
      <c r="O10" s="1629"/>
      <c r="P10" s="1629"/>
      <c r="Q10" s="1629"/>
    </row>
    <row r="11" spans="2:17" x14ac:dyDescent="0.25">
      <c r="C11" s="1629" t="s">
        <v>283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42" t="s">
        <v>5</v>
      </c>
      <c r="D12" s="1642"/>
      <c r="E12" s="1642"/>
      <c r="F12" s="1642"/>
      <c r="G12" s="1642"/>
      <c r="H12" s="1642"/>
      <c r="I12" s="1642"/>
      <c r="J12" s="1642"/>
      <c r="K12" s="1642"/>
      <c r="L12" s="1642"/>
      <c r="M12" s="1642"/>
      <c r="N12" s="1642"/>
      <c r="O12" s="1642"/>
      <c r="P12" s="1642"/>
      <c r="Q12" s="1642"/>
    </row>
    <row r="14" spans="2:17" x14ac:dyDescent="0.25">
      <c r="B14" s="1650" t="s">
        <v>6</v>
      </c>
      <c r="C14" s="1646" t="s">
        <v>7</v>
      </c>
      <c r="D14" s="1646" t="s">
        <v>8</v>
      </c>
      <c r="E14" s="1646" t="s">
        <v>9</v>
      </c>
      <c r="F14" s="1646" t="s">
        <v>10</v>
      </c>
      <c r="G14" s="1649" t="s">
        <v>11</v>
      </c>
      <c r="H14" s="1646" t="s">
        <v>11</v>
      </c>
      <c r="I14" s="51" t="s">
        <v>12</v>
      </c>
      <c r="J14" s="1648" t="s">
        <v>13</v>
      </c>
      <c r="K14" s="1646" t="s">
        <v>14</v>
      </c>
      <c r="L14" s="1646" t="s">
        <v>15</v>
      </c>
      <c r="M14" s="1646" t="s">
        <v>16</v>
      </c>
      <c r="N14" s="1646" t="s">
        <v>17</v>
      </c>
      <c r="O14" s="1646" t="s">
        <v>18</v>
      </c>
      <c r="P14" s="1646" t="s">
        <v>19</v>
      </c>
      <c r="Q14" s="1647" t="s">
        <v>20</v>
      </c>
    </row>
    <row r="15" spans="2:17" x14ac:dyDescent="0.25">
      <c r="B15" s="1650"/>
      <c r="C15" s="1646"/>
      <c r="D15" s="1646"/>
      <c r="E15" s="1646"/>
      <c r="F15" s="1646"/>
      <c r="G15" s="1649"/>
      <c r="H15" s="1646"/>
      <c r="I15" s="52" t="s">
        <v>21</v>
      </c>
      <c r="J15" s="1648"/>
      <c r="K15" s="1646"/>
      <c r="L15" s="1646"/>
      <c r="M15" s="1646"/>
      <c r="N15" s="1646"/>
      <c r="O15" s="1646"/>
      <c r="P15" s="1646"/>
      <c r="Q15" s="1647"/>
    </row>
    <row r="17" spans="2:17" x14ac:dyDescent="0.25">
      <c r="B17" s="53">
        <v>1</v>
      </c>
      <c r="C17" s="54" t="s">
        <v>22</v>
      </c>
      <c r="D17" s="7" t="s">
        <v>23</v>
      </c>
      <c r="E17" s="1638" t="s">
        <v>24</v>
      </c>
      <c r="F17" s="1638"/>
      <c r="G17" s="1638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5">
        <v>2</v>
      </c>
      <c r="C18" s="56" t="s">
        <v>29</v>
      </c>
      <c r="D18" s="12" t="s">
        <v>23</v>
      </c>
      <c r="E18" s="1635" t="s">
        <v>30</v>
      </c>
      <c r="F18" s="1635" t="s">
        <v>31</v>
      </c>
      <c r="G18" s="1635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5">
        <v>3</v>
      </c>
      <c r="C19" s="56" t="s">
        <v>34</v>
      </c>
      <c r="D19" s="12" t="s">
        <v>35</v>
      </c>
      <c r="E19" s="1635" t="s">
        <v>36</v>
      </c>
      <c r="F19" s="1635" t="s">
        <v>37</v>
      </c>
      <c r="G19" s="1635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5">
        <v>4</v>
      </c>
      <c r="C20" s="56" t="s">
        <v>38</v>
      </c>
      <c r="D20" s="12" t="s">
        <v>39</v>
      </c>
      <c r="E20" s="1635" t="s">
        <v>40</v>
      </c>
      <c r="F20" s="1635" t="s">
        <v>41</v>
      </c>
      <c r="G20" s="1635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5">
        <v>5</v>
      </c>
      <c r="C21" s="56" t="s">
        <v>42</v>
      </c>
      <c r="D21" s="12" t="s">
        <v>43</v>
      </c>
      <c r="E21" s="1635" t="s">
        <v>44</v>
      </c>
      <c r="F21" s="1635" t="s">
        <v>45</v>
      </c>
      <c r="G21" s="1635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5">
        <v>6</v>
      </c>
      <c r="C22" s="56" t="s">
        <v>47</v>
      </c>
      <c r="D22" s="12" t="s">
        <v>48</v>
      </c>
      <c r="E22" s="1635" t="s">
        <v>49</v>
      </c>
      <c r="F22" s="1635" t="s">
        <v>50</v>
      </c>
      <c r="G22" s="1635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5">
        <v>7</v>
      </c>
      <c r="C23" s="56" t="s">
        <v>51</v>
      </c>
      <c r="D23" s="12" t="s">
        <v>52</v>
      </c>
      <c r="E23" s="1635" t="s">
        <v>53</v>
      </c>
      <c r="F23" s="1635" t="s">
        <v>54</v>
      </c>
      <c r="G23" s="1635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5">
        <v>8</v>
      </c>
      <c r="C24" s="56" t="s">
        <v>55</v>
      </c>
      <c r="D24" s="12" t="s">
        <v>52</v>
      </c>
      <c r="E24" s="1635" t="s">
        <v>56</v>
      </c>
      <c r="F24" s="1635" t="s">
        <v>57</v>
      </c>
      <c r="G24" s="1635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5">
        <v>9</v>
      </c>
      <c r="C25" s="56" t="s">
        <v>58</v>
      </c>
      <c r="D25" s="12" t="s">
        <v>59</v>
      </c>
      <c r="E25" s="1635" t="s">
        <v>53</v>
      </c>
      <c r="F25" s="1635" t="s">
        <v>60</v>
      </c>
      <c r="G25" s="1635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5">
        <v>10</v>
      </c>
      <c r="C26" s="56" t="s">
        <v>61</v>
      </c>
      <c r="D26" s="12" t="s">
        <v>62</v>
      </c>
      <c r="E26" s="1635" t="s">
        <v>63</v>
      </c>
      <c r="F26" s="1635" t="s">
        <v>64</v>
      </c>
      <c r="G26" s="1635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1698.61</v>
      </c>
      <c r="N26" s="14">
        <v>1520</v>
      </c>
      <c r="O26" s="14">
        <v>1060.93</v>
      </c>
      <c r="P26" s="14">
        <v>5714.54</v>
      </c>
      <c r="Q26" s="17">
        <v>44285.46</v>
      </c>
    </row>
    <row r="27" spans="2:17" x14ac:dyDescent="0.25">
      <c r="B27" s="55">
        <v>11</v>
      </c>
      <c r="C27" s="56" t="s">
        <v>65</v>
      </c>
      <c r="D27" s="12" t="s">
        <v>66</v>
      </c>
      <c r="E27" s="1635" t="s">
        <v>67</v>
      </c>
      <c r="F27" s="1635" t="s">
        <v>68</v>
      </c>
      <c r="G27" s="1635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5">
        <v>12</v>
      </c>
      <c r="C28" s="56" t="s">
        <v>69</v>
      </c>
      <c r="D28" s="12" t="s">
        <v>70</v>
      </c>
      <c r="E28" s="1635" t="s">
        <v>71</v>
      </c>
      <c r="F28" s="1635" t="s">
        <v>72</v>
      </c>
      <c r="G28" s="1635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5">
        <v>13</v>
      </c>
      <c r="C29" s="56" t="s">
        <v>73</v>
      </c>
      <c r="D29" s="12" t="s">
        <v>74</v>
      </c>
      <c r="E29" s="1635" t="s">
        <v>75</v>
      </c>
      <c r="F29" s="1635" t="s">
        <v>76</v>
      </c>
      <c r="G29" s="1635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5">
        <v>14</v>
      </c>
      <c r="C30" s="56" t="s">
        <v>77</v>
      </c>
      <c r="D30" s="12" t="s">
        <v>74</v>
      </c>
      <c r="E30" s="1635" t="s">
        <v>78</v>
      </c>
      <c r="F30" s="1635" t="s">
        <v>79</v>
      </c>
      <c r="G30" s="1635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5">
        <v>15</v>
      </c>
      <c r="C31" s="56" t="s">
        <v>80</v>
      </c>
      <c r="D31" s="12" t="s">
        <v>81</v>
      </c>
      <c r="E31" s="1635" t="s">
        <v>82</v>
      </c>
      <c r="F31" s="1635" t="s">
        <v>83</v>
      </c>
      <c r="G31" s="1635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5">
        <v>16</v>
      </c>
      <c r="C32" s="56" t="s">
        <v>84</v>
      </c>
      <c r="D32" s="12" t="s">
        <v>81</v>
      </c>
      <c r="E32" s="1635" t="s">
        <v>85</v>
      </c>
      <c r="F32" s="1635" t="s">
        <v>86</v>
      </c>
      <c r="G32" s="1635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5">
        <v>17</v>
      </c>
      <c r="C33" s="56" t="s">
        <v>87</v>
      </c>
      <c r="D33" s="12" t="s">
        <v>88</v>
      </c>
      <c r="E33" s="1635" t="s">
        <v>89</v>
      </c>
      <c r="F33" s="1635" t="s">
        <v>90</v>
      </c>
      <c r="G33" s="1635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25</v>
      </c>
      <c r="P33" s="14">
        <v>2831.65</v>
      </c>
      <c r="Q33" s="17">
        <v>37168.35</v>
      </c>
    </row>
    <row r="34" spans="2:17" x14ac:dyDescent="0.25">
      <c r="B34" s="55">
        <v>18</v>
      </c>
      <c r="C34" s="56" t="s">
        <v>91</v>
      </c>
      <c r="D34" s="12" t="s">
        <v>88</v>
      </c>
      <c r="E34" s="1635" t="s">
        <v>92</v>
      </c>
      <c r="F34" s="1635" t="s">
        <v>93</v>
      </c>
      <c r="G34" s="1635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5">
        <v>19</v>
      </c>
      <c r="C35" s="56" t="s">
        <v>94</v>
      </c>
      <c r="D35" s="12" t="s">
        <v>81</v>
      </c>
      <c r="E35" s="1635" t="s">
        <v>71</v>
      </c>
      <c r="F35" s="1635" t="s">
        <v>95</v>
      </c>
      <c r="G35" s="1635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5">
        <v>20</v>
      </c>
      <c r="C36" s="56" t="s">
        <v>96</v>
      </c>
      <c r="D36" s="12" t="s">
        <v>81</v>
      </c>
      <c r="E36" s="1635" t="s">
        <v>97</v>
      </c>
      <c r="F36" s="1635" t="s">
        <v>98</v>
      </c>
      <c r="G36" s="1635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5">
        <v>21</v>
      </c>
      <c r="C37" s="56" t="s">
        <v>99</v>
      </c>
      <c r="D37" s="12" t="s">
        <v>39</v>
      </c>
      <c r="E37" s="1635" t="s">
        <v>92</v>
      </c>
      <c r="F37" s="1635" t="s">
        <v>100</v>
      </c>
      <c r="G37" s="1635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5">
        <v>22</v>
      </c>
      <c r="C38" s="56" t="s">
        <v>101</v>
      </c>
      <c r="D38" s="12" t="s">
        <v>39</v>
      </c>
      <c r="E38" s="1635" t="s">
        <v>102</v>
      </c>
      <c r="F38" s="1635" t="s">
        <v>103</v>
      </c>
      <c r="G38" s="1635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5">
        <v>23</v>
      </c>
      <c r="C39" s="56" t="s">
        <v>104</v>
      </c>
      <c r="D39" s="12" t="s">
        <v>39</v>
      </c>
      <c r="E39" s="1635" t="s">
        <v>105</v>
      </c>
      <c r="F39" s="1635" t="s">
        <v>106</v>
      </c>
      <c r="G39" s="1635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5">
        <v>24</v>
      </c>
      <c r="C40" s="56" t="s">
        <v>107</v>
      </c>
      <c r="D40" s="12" t="s">
        <v>39</v>
      </c>
      <c r="E40" s="1635" t="s">
        <v>105</v>
      </c>
      <c r="F40" s="1635" t="s">
        <v>108</v>
      </c>
      <c r="G40" s="1635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5">
        <v>25</v>
      </c>
      <c r="C41" s="56" t="s">
        <v>109</v>
      </c>
      <c r="D41" s="12" t="s">
        <v>39</v>
      </c>
      <c r="E41" s="1635" t="s">
        <v>105</v>
      </c>
      <c r="F41" s="1635" t="s">
        <v>110</v>
      </c>
      <c r="G41" s="1635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5">
        <v>26</v>
      </c>
      <c r="C42" s="56" t="s">
        <v>114</v>
      </c>
      <c r="D42" s="12" t="s">
        <v>74</v>
      </c>
      <c r="E42" s="1635" t="s">
        <v>78</v>
      </c>
      <c r="F42" s="1635" t="s">
        <v>115</v>
      </c>
      <c r="G42" s="1635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5">
        <v>27</v>
      </c>
      <c r="C43" s="56" t="s">
        <v>116</v>
      </c>
      <c r="D43" s="12" t="s">
        <v>70</v>
      </c>
      <c r="E43" s="1635" t="s">
        <v>117</v>
      </c>
      <c r="F43" s="1635" t="s">
        <v>118</v>
      </c>
      <c r="G43" s="1635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5">
        <v>28</v>
      </c>
      <c r="C44" s="56" t="s">
        <v>119</v>
      </c>
      <c r="D44" s="12" t="s">
        <v>66</v>
      </c>
      <c r="E44" s="1635" t="s">
        <v>120</v>
      </c>
      <c r="F44" s="1635" t="s">
        <v>121</v>
      </c>
      <c r="G44" s="1635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5">
        <v>29</v>
      </c>
      <c r="C45" s="56" t="s">
        <v>122</v>
      </c>
      <c r="D45" s="12" t="s">
        <v>48</v>
      </c>
      <c r="E45" s="1635" t="s">
        <v>49</v>
      </c>
      <c r="F45" s="1635" t="s">
        <v>123</v>
      </c>
      <c r="G45" s="1635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5">
        <v>30</v>
      </c>
      <c r="C46" s="56" t="s">
        <v>124</v>
      </c>
      <c r="D46" s="12" t="s">
        <v>66</v>
      </c>
      <c r="E46" s="1635" t="s">
        <v>125</v>
      </c>
      <c r="F46" s="1635" t="s">
        <v>126</v>
      </c>
      <c r="G46" s="1635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5">
        <v>31</v>
      </c>
      <c r="C47" s="56" t="s">
        <v>127</v>
      </c>
      <c r="D47" s="12" t="s">
        <v>39</v>
      </c>
      <c r="E47" s="1635" t="s">
        <v>105</v>
      </c>
      <c r="F47" s="1635" t="s">
        <v>128</v>
      </c>
      <c r="G47" s="1635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5">
        <v>32</v>
      </c>
      <c r="C48" s="56" t="s">
        <v>129</v>
      </c>
      <c r="D48" s="12" t="s">
        <v>39</v>
      </c>
      <c r="E48" s="1635" t="s">
        <v>102</v>
      </c>
      <c r="F48" s="1635" t="s">
        <v>130</v>
      </c>
      <c r="G48" s="1635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5">
        <v>33</v>
      </c>
      <c r="C49" s="56" t="s">
        <v>131</v>
      </c>
      <c r="D49" s="12" t="s">
        <v>66</v>
      </c>
      <c r="E49" s="1635" t="s">
        <v>132</v>
      </c>
      <c r="F49" s="1635" t="s">
        <v>133</v>
      </c>
      <c r="G49" s="1635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5">
        <v>34</v>
      </c>
      <c r="C50" s="56" t="s">
        <v>134</v>
      </c>
      <c r="D50" s="12" t="s">
        <v>59</v>
      </c>
      <c r="E50" s="1635" t="s">
        <v>117</v>
      </c>
      <c r="F50" s="1635" t="s">
        <v>135</v>
      </c>
      <c r="G50" s="1635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5">
        <v>35</v>
      </c>
      <c r="C51" s="56" t="s">
        <v>136</v>
      </c>
      <c r="D51" s="12" t="s">
        <v>88</v>
      </c>
      <c r="E51" s="1635" t="s">
        <v>85</v>
      </c>
      <c r="F51" s="1635" t="s">
        <v>137</v>
      </c>
      <c r="G51" s="1635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5">
        <v>36</v>
      </c>
      <c r="C52" s="56" t="s">
        <v>138</v>
      </c>
      <c r="D52" s="12" t="s">
        <v>59</v>
      </c>
      <c r="E52" s="1635" t="s">
        <v>139</v>
      </c>
      <c r="F52" s="1635" t="s">
        <v>140</v>
      </c>
      <c r="G52" s="1635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5">
        <v>37</v>
      </c>
      <c r="C53" s="56" t="s">
        <v>147</v>
      </c>
      <c r="D53" s="12" t="s">
        <v>62</v>
      </c>
      <c r="E53" s="1635" t="s">
        <v>148</v>
      </c>
      <c r="F53" s="1635" t="s">
        <v>149</v>
      </c>
      <c r="G53" s="1635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5">
        <v>38</v>
      </c>
      <c r="C54" s="56" t="s">
        <v>150</v>
      </c>
      <c r="D54" s="12" t="s">
        <v>48</v>
      </c>
      <c r="E54" s="1635" t="s">
        <v>151</v>
      </c>
      <c r="F54" s="1635" t="s">
        <v>152</v>
      </c>
      <c r="G54" s="1635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5">
        <v>39</v>
      </c>
      <c r="C55" s="56" t="s">
        <v>156</v>
      </c>
      <c r="D55" s="12" t="s">
        <v>81</v>
      </c>
      <c r="E55" s="1635" t="s">
        <v>157</v>
      </c>
      <c r="F55" s="1635" t="s">
        <v>158</v>
      </c>
      <c r="G55" s="1635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5">
        <v>40</v>
      </c>
      <c r="C56" s="56" t="s">
        <v>159</v>
      </c>
      <c r="D56" s="12" t="s">
        <v>66</v>
      </c>
      <c r="E56" s="1635" t="s">
        <v>160</v>
      </c>
      <c r="F56" s="1635" t="s">
        <v>161</v>
      </c>
      <c r="G56" s="1635">
        <v>253</v>
      </c>
      <c r="H56" s="12" t="s">
        <v>46</v>
      </c>
      <c r="I56" s="14">
        <v>28980</v>
      </c>
      <c r="J56" s="15">
        <v>0</v>
      </c>
      <c r="K56" s="14">
        <v>28980</v>
      </c>
      <c r="L56" s="14">
        <v>831.73</v>
      </c>
      <c r="M56" s="15">
        <v>0</v>
      </c>
      <c r="N56" s="14">
        <v>880.99</v>
      </c>
      <c r="O56" s="14">
        <v>1375</v>
      </c>
      <c r="P56" s="14">
        <v>3087.72</v>
      </c>
      <c r="Q56" s="17">
        <v>25892.28</v>
      </c>
    </row>
    <row r="57" spans="2:17" x14ac:dyDescent="0.25">
      <c r="B57" s="55">
        <v>41</v>
      </c>
      <c r="C57" s="56" t="s">
        <v>162</v>
      </c>
      <c r="D57" s="12" t="s">
        <v>48</v>
      </c>
      <c r="E57" s="1635" t="s">
        <v>163</v>
      </c>
      <c r="F57" s="1635" t="s">
        <v>164</v>
      </c>
      <c r="G57" s="1635">
        <v>257</v>
      </c>
      <c r="H57" s="12" t="s">
        <v>46</v>
      </c>
      <c r="I57" s="14">
        <v>42000</v>
      </c>
      <c r="J57" s="15">
        <v>0</v>
      </c>
      <c r="K57" s="14">
        <v>42000</v>
      </c>
      <c r="L57" s="14">
        <v>1205.4000000000001</v>
      </c>
      <c r="M57" s="12">
        <v>724.92</v>
      </c>
      <c r="N57" s="14">
        <v>1276.8</v>
      </c>
      <c r="O57" s="14">
        <v>25</v>
      </c>
      <c r="P57" s="14">
        <v>3232.12</v>
      </c>
      <c r="Q57" s="17">
        <v>38767.879999999997</v>
      </c>
    </row>
    <row r="58" spans="2:17" x14ac:dyDescent="0.25">
      <c r="B58" s="55">
        <v>42</v>
      </c>
      <c r="C58" s="56" t="s">
        <v>165</v>
      </c>
      <c r="D58" s="12" t="s">
        <v>59</v>
      </c>
      <c r="E58" s="13" t="s">
        <v>166</v>
      </c>
      <c r="F58" s="13"/>
      <c r="G58" s="13"/>
      <c r="H58" s="12" t="s">
        <v>25</v>
      </c>
      <c r="I58" s="14">
        <v>22000</v>
      </c>
      <c r="J58" s="15">
        <v>0</v>
      </c>
      <c r="K58" s="14">
        <v>22000</v>
      </c>
      <c r="L58" s="14">
        <v>631.4</v>
      </c>
      <c r="M58" s="15">
        <v>0</v>
      </c>
      <c r="N58" s="14">
        <v>668.8</v>
      </c>
      <c r="O58" s="14">
        <v>25</v>
      </c>
      <c r="P58" s="14">
        <v>1325.2</v>
      </c>
      <c r="Q58" s="17">
        <v>20674.8</v>
      </c>
    </row>
    <row r="59" spans="2:17" x14ac:dyDescent="0.25">
      <c r="B59" s="55">
        <v>43</v>
      </c>
      <c r="C59" s="56" t="s">
        <v>221</v>
      </c>
      <c r="D59" s="12" t="s">
        <v>222</v>
      </c>
      <c r="E59" s="12" t="s">
        <v>248</v>
      </c>
      <c r="F59" s="12" t="s">
        <v>211</v>
      </c>
      <c r="G59" s="28">
        <v>43419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2050</v>
      </c>
      <c r="P59" s="14">
        <v>3350.2</v>
      </c>
      <c r="Q59" s="17">
        <v>18649.8</v>
      </c>
    </row>
    <row r="60" spans="2:17" x14ac:dyDescent="0.25">
      <c r="B60" s="55">
        <v>44</v>
      </c>
      <c r="C60" s="56" t="s">
        <v>167</v>
      </c>
      <c r="D60" s="12" t="s">
        <v>39</v>
      </c>
      <c r="E60" s="1635" t="s">
        <v>92</v>
      </c>
      <c r="F60" s="1635" t="s">
        <v>168</v>
      </c>
      <c r="G60" s="1635">
        <v>277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5">
        <v>45</v>
      </c>
      <c r="C61" s="56" t="s">
        <v>169</v>
      </c>
      <c r="D61" s="12" t="s">
        <v>59</v>
      </c>
      <c r="E61" s="1635" t="s">
        <v>105</v>
      </c>
      <c r="F61" s="1635" t="s">
        <v>170</v>
      </c>
      <c r="G61" s="1635">
        <v>279</v>
      </c>
      <c r="H61" s="12" t="s">
        <v>25</v>
      </c>
      <c r="I61" s="14">
        <v>11000</v>
      </c>
      <c r="J61" s="15">
        <v>0</v>
      </c>
      <c r="K61" s="14">
        <v>11000</v>
      </c>
      <c r="L61" s="14">
        <v>315.7</v>
      </c>
      <c r="M61" s="15">
        <v>0</v>
      </c>
      <c r="N61" s="14">
        <v>334.4</v>
      </c>
      <c r="O61" s="14">
        <v>361</v>
      </c>
      <c r="P61" s="14">
        <v>1011.1</v>
      </c>
      <c r="Q61" s="17">
        <v>9998.7999999999993</v>
      </c>
    </row>
    <row r="62" spans="2:17" x14ac:dyDescent="0.25">
      <c r="B62" s="55">
        <v>46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5">
        <v>47</v>
      </c>
      <c r="C63" s="56" t="s">
        <v>226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55">
        <v>48</v>
      </c>
      <c r="C64" s="56" t="s">
        <v>171</v>
      </c>
      <c r="D64" s="12" t="s">
        <v>66</v>
      </c>
      <c r="E64" s="1635" t="s">
        <v>40</v>
      </c>
      <c r="F64" s="1635" t="s">
        <v>172</v>
      </c>
      <c r="G64" s="1635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55">
        <v>49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11000</v>
      </c>
      <c r="J65" s="15">
        <v>0</v>
      </c>
      <c r="K65" s="14">
        <v>11000</v>
      </c>
      <c r="L65" s="14">
        <v>315.7</v>
      </c>
      <c r="M65" s="15">
        <v>0</v>
      </c>
      <c r="N65" s="14">
        <v>334.4</v>
      </c>
      <c r="O65" s="14">
        <v>25</v>
      </c>
      <c r="P65" s="14">
        <v>675.1</v>
      </c>
      <c r="Q65" s="17">
        <v>10324.9</v>
      </c>
    </row>
    <row r="66" spans="2:17" x14ac:dyDescent="0.25">
      <c r="B66" s="55">
        <v>50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13750</v>
      </c>
      <c r="J66" s="15">
        <v>0</v>
      </c>
      <c r="K66" s="14">
        <v>13750</v>
      </c>
      <c r="L66" s="14">
        <v>394.63</v>
      </c>
      <c r="M66" s="15">
        <v>0</v>
      </c>
      <c r="N66" s="14">
        <v>418</v>
      </c>
      <c r="O66" s="14">
        <v>25</v>
      </c>
      <c r="P66" s="14">
        <v>873.63</v>
      </c>
      <c r="Q66" s="17">
        <v>12912.37</v>
      </c>
    </row>
    <row r="67" spans="2:17" x14ac:dyDescent="0.25">
      <c r="B67" s="55">
        <v>51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55">
        <v>52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22000</v>
      </c>
      <c r="J68" s="15">
        <v>0</v>
      </c>
      <c r="K68" s="14">
        <v>22000</v>
      </c>
      <c r="L68" s="14">
        <v>631.4</v>
      </c>
      <c r="M68" s="14">
        <v>0</v>
      </c>
      <c r="N68" s="14">
        <v>668.8</v>
      </c>
      <c r="O68" s="14">
        <v>25</v>
      </c>
      <c r="P68" s="14">
        <v>1325.2</v>
      </c>
      <c r="Q68" s="17">
        <v>20674.8</v>
      </c>
    </row>
    <row r="69" spans="2:17" x14ac:dyDescent="0.25">
      <c r="B69" s="55">
        <v>53</v>
      </c>
      <c r="C69" s="56" t="s">
        <v>284</v>
      </c>
      <c r="D69" s="12" t="s">
        <v>35</v>
      </c>
      <c r="E69" s="1635" t="s">
        <v>92</v>
      </c>
      <c r="F69" s="1635"/>
      <c r="G69" s="1635"/>
      <c r="H69" s="12" t="s">
        <v>25</v>
      </c>
      <c r="I69" s="14">
        <v>26250</v>
      </c>
      <c r="J69" s="15">
        <v>0</v>
      </c>
      <c r="K69" s="14">
        <v>26250</v>
      </c>
      <c r="L69" s="14">
        <v>753.38</v>
      </c>
      <c r="M69" s="15">
        <v>0</v>
      </c>
      <c r="N69" s="14">
        <v>798</v>
      </c>
      <c r="O69" s="14">
        <v>25</v>
      </c>
      <c r="P69" s="14">
        <v>1576.38</v>
      </c>
      <c r="Q69" s="17">
        <v>24673.62</v>
      </c>
    </row>
    <row r="70" spans="2:17" x14ac:dyDescent="0.25">
      <c r="B70" s="55">
        <v>54</v>
      </c>
      <c r="C70" s="56" t="s">
        <v>269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55">
        <v>55</v>
      </c>
      <c r="C71" s="56" t="s">
        <v>270</v>
      </c>
      <c r="D71" s="12" t="s">
        <v>35</v>
      </c>
      <c r="E71" s="13" t="s">
        <v>271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55">
        <v>56</v>
      </c>
      <c r="C72" s="56" t="s">
        <v>272</v>
      </c>
      <c r="D72" s="12" t="s">
        <v>39</v>
      </c>
      <c r="E72" s="13" t="s">
        <v>273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5">
        <v>57</v>
      </c>
      <c r="C73" s="56" t="s">
        <v>274</v>
      </c>
      <c r="D73" s="12" t="s">
        <v>39</v>
      </c>
      <c r="E73" s="13" t="s">
        <v>92</v>
      </c>
      <c r="F73" s="13"/>
      <c r="G73" s="13"/>
      <c r="H73" s="12" t="s">
        <v>25</v>
      </c>
      <c r="I73" s="14">
        <v>22000</v>
      </c>
      <c r="J73" s="15">
        <v>0</v>
      </c>
      <c r="K73" s="14">
        <v>22000</v>
      </c>
      <c r="L73" s="14">
        <v>631.4</v>
      </c>
      <c r="M73" s="14">
        <v>0</v>
      </c>
      <c r="N73" s="14">
        <v>668.8</v>
      </c>
      <c r="O73" s="14">
        <v>25</v>
      </c>
      <c r="P73" s="14">
        <v>1325.2</v>
      </c>
      <c r="Q73" s="17">
        <v>20674.8</v>
      </c>
    </row>
    <row r="74" spans="2:17" x14ac:dyDescent="0.25">
      <c r="B74" s="55">
        <v>58</v>
      </c>
      <c r="C74" s="56" t="s">
        <v>275</v>
      </c>
      <c r="D74" s="12" t="s">
        <v>66</v>
      </c>
      <c r="E74" s="1635" t="s">
        <v>276</v>
      </c>
      <c r="F74" s="1635"/>
      <c r="G74" s="1635"/>
      <c r="H74" s="12" t="s">
        <v>25</v>
      </c>
      <c r="I74" s="14">
        <v>20000</v>
      </c>
      <c r="J74" s="15">
        <v>0</v>
      </c>
      <c r="K74" s="14">
        <v>20000</v>
      </c>
      <c r="L74" s="14">
        <v>574</v>
      </c>
      <c r="M74" s="15">
        <v>0</v>
      </c>
      <c r="N74" s="14">
        <v>608</v>
      </c>
      <c r="O74" s="14">
        <v>25</v>
      </c>
      <c r="P74" s="14">
        <v>1207</v>
      </c>
      <c r="Q74" s="17">
        <v>18793</v>
      </c>
    </row>
    <row r="75" spans="2:17" x14ac:dyDescent="0.25">
      <c r="B75" s="55">
        <v>59</v>
      </c>
      <c r="C75" s="56" t="s">
        <v>285</v>
      </c>
      <c r="D75" s="12" t="s">
        <v>23</v>
      </c>
      <c r="E75" s="1635" t="s">
        <v>30</v>
      </c>
      <c r="F75" s="1635" t="s">
        <v>31</v>
      </c>
      <c r="G75" s="1635">
        <v>6</v>
      </c>
      <c r="H75" s="12" t="s">
        <v>28</v>
      </c>
      <c r="I75" s="14">
        <v>110000</v>
      </c>
      <c r="J75" s="15">
        <v>0</v>
      </c>
      <c r="K75" s="14">
        <v>110000</v>
      </c>
      <c r="L75" s="14">
        <v>3157</v>
      </c>
      <c r="M75" s="14">
        <v>14457.62</v>
      </c>
      <c r="N75" s="14">
        <v>3344</v>
      </c>
      <c r="O75" s="14">
        <v>25</v>
      </c>
      <c r="P75" s="14">
        <v>20983.62</v>
      </c>
      <c r="Q75" s="17">
        <v>89016.38</v>
      </c>
    </row>
    <row r="76" spans="2:17" x14ac:dyDescent="0.25">
      <c r="B76" s="55">
        <v>60</v>
      </c>
      <c r="C76" s="56" t="s">
        <v>286</v>
      </c>
      <c r="D76" s="12" t="s">
        <v>23</v>
      </c>
      <c r="E76" s="1635" t="s">
        <v>30</v>
      </c>
      <c r="F76" s="1635" t="s">
        <v>31</v>
      </c>
      <c r="G76" s="1635">
        <v>6</v>
      </c>
      <c r="H76" s="12" t="s">
        <v>28</v>
      </c>
      <c r="I76" s="14">
        <v>110000</v>
      </c>
      <c r="J76" s="15">
        <v>0</v>
      </c>
      <c r="K76" s="14">
        <v>110000</v>
      </c>
      <c r="L76" s="14">
        <v>3157</v>
      </c>
      <c r="M76" s="14">
        <v>14457.62</v>
      </c>
      <c r="N76" s="14">
        <v>3344</v>
      </c>
      <c r="O76" s="14">
        <v>25</v>
      </c>
      <c r="P76" s="14">
        <v>20983.62</v>
      </c>
      <c r="Q76" s="17">
        <v>89016.38</v>
      </c>
    </row>
    <row r="77" spans="2:17" ht="14.45" customHeight="1" x14ac:dyDescent="0.25">
      <c r="B77" s="55">
        <v>61</v>
      </c>
      <c r="C77" s="56" t="s">
        <v>287</v>
      </c>
      <c r="D77" s="12" t="s">
        <v>23</v>
      </c>
      <c r="E77" s="1635" t="s">
        <v>30</v>
      </c>
      <c r="F77" s="1635" t="s">
        <v>31</v>
      </c>
      <c r="G77" s="1635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4.45" customHeight="1" x14ac:dyDescent="0.25">
      <c r="B78" s="55">
        <v>62</v>
      </c>
      <c r="C78" s="56" t="s">
        <v>175</v>
      </c>
      <c r="D78" s="12" t="s">
        <v>39</v>
      </c>
      <c r="E78" s="1635" t="s">
        <v>92</v>
      </c>
      <c r="F78" s="1635" t="s">
        <v>176</v>
      </c>
      <c r="G78" s="1635">
        <v>5475</v>
      </c>
      <c r="H78" s="12" t="s">
        <v>25</v>
      </c>
      <c r="I78" s="14">
        <v>22000</v>
      </c>
      <c r="J78" s="15">
        <v>0</v>
      </c>
      <c r="K78" s="14">
        <v>22000</v>
      </c>
      <c r="L78" s="14">
        <v>631.4</v>
      </c>
      <c r="M78" s="15">
        <v>0</v>
      </c>
      <c r="N78" s="14">
        <v>668.8</v>
      </c>
      <c r="O78" s="14">
        <v>25</v>
      </c>
      <c r="P78" s="14">
        <v>1325.2</v>
      </c>
      <c r="Q78" s="17">
        <v>20674.8</v>
      </c>
    </row>
    <row r="79" spans="2:17" x14ac:dyDescent="0.25">
      <c r="B79" s="55">
        <v>63</v>
      </c>
      <c r="C79" s="56" t="s">
        <v>177</v>
      </c>
      <c r="D79" s="12" t="s">
        <v>81</v>
      </c>
      <c r="E79" s="1635" t="s">
        <v>178</v>
      </c>
      <c r="F79" s="1635" t="s">
        <v>179</v>
      </c>
      <c r="G79" s="1635">
        <v>5477</v>
      </c>
      <c r="H79" s="12" t="s">
        <v>25</v>
      </c>
      <c r="I79" s="14">
        <v>22000</v>
      </c>
      <c r="J79" s="15">
        <v>0</v>
      </c>
      <c r="K79" s="14">
        <v>22000</v>
      </c>
      <c r="L79" s="14">
        <v>631.4</v>
      </c>
      <c r="M79" s="15">
        <v>0</v>
      </c>
      <c r="N79" s="14">
        <v>668.8</v>
      </c>
      <c r="O79" s="14">
        <v>25</v>
      </c>
      <c r="P79" s="14">
        <v>1325.2</v>
      </c>
      <c r="Q79" s="17">
        <v>20674.8</v>
      </c>
    </row>
    <row r="80" spans="2:17" x14ac:dyDescent="0.25">
      <c r="B80" s="57">
        <v>64</v>
      </c>
      <c r="C80" s="58" t="s">
        <v>192</v>
      </c>
      <c r="D80" s="30" t="s">
        <v>39</v>
      </c>
      <c r="E80" s="1644" t="s">
        <v>92</v>
      </c>
      <c r="F80" s="1644" t="s">
        <v>193</v>
      </c>
      <c r="G80" s="1644"/>
      <c r="H80" s="30" t="s">
        <v>25</v>
      </c>
      <c r="I80" s="33">
        <v>22000</v>
      </c>
      <c r="J80" s="34">
        <v>0</v>
      </c>
      <c r="K80" s="33">
        <v>22000</v>
      </c>
      <c r="L80" s="33">
        <v>631.4</v>
      </c>
      <c r="M80" s="33">
        <v>0</v>
      </c>
      <c r="N80" s="33">
        <v>668</v>
      </c>
      <c r="O80" s="33">
        <v>25</v>
      </c>
      <c r="P80" s="33">
        <v>1325.2</v>
      </c>
      <c r="Q80" s="35">
        <v>20674.8</v>
      </c>
    </row>
    <row r="81" spans="3:17" ht="33" customHeight="1" x14ac:dyDescent="0.25">
      <c r="C81" s="1645" t="s">
        <v>288</v>
      </c>
      <c r="D81" s="1645"/>
      <c r="E81" s="1645"/>
      <c r="F81" s="1645"/>
      <c r="G81" s="1645"/>
      <c r="H81" s="1645"/>
      <c r="I81" s="60">
        <f>SUM(I17:I80)</f>
        <v>2212967.5</v>
      </c>
      <c r="J81" s="61">
        <v>0</v>
      </c>
      <c r="K81" s="60">
        <f>SUM(K17:K80)</f>
        <v>2212967.5</v>
      </c>
      <c r="L81" s="60">
        <f>SUM(L17:L80)</f>
        <v>63512.189999999995</v>
      </c>
      <c r="M81" s="60">
        <f>SUM(M17:M80)</f>
        <v>89262.290000000008</v>
      </c>
      <c r="N81" s="60">
        <v>67274.210000000006</v>
      </c>
      <c r="O81" s="60">
        <f>SUM(O17:O80)</f>
        <v>32468.34</v>
      </c>
      <c r="P81" s="60">
        <v>252517.03</v>
      </c>
      <c r="Q81" s="62">
        <v>1960450.47</v>
      </c>
    </row>
    <row r="82" spans="3:17" x14ac:dyDescent="0.25">
      <c r="I82" s="48"/>
      <c r="K82" s="48"/>
      <c r="L82" s="48"/>
      <c r="N82" s="48"/>
      <c r="O82" s="48"/>
      <c r="P82" s="48"/>
      <c r="Q82" s="48"/>
    </row>
    <row r="84" spans="3:17" x14ac:dyDescent="0.25">
      <c r="C84" s="24" t="s">
        <v>195</v>
      </c>
      <c r="D84" s="24"/>
      <c r="E84" s="5" t="s">
        <v>250</v>
      </c>
      <c r="N84" s="1629" t="s">
        <v>196</v>
      </c>
      <c r="O84" s="1629"/>
      <c r="P84" s="1629"/>
    </row>
    <row r="85" spans="3:17" x14ac:dyDescent="0.25">
      <c r="C85" s="24"/>
      <c r="D85" s="24"/>
      <c r="N85" s="24"/>
      <c r="O85" s="24"/>
      <c r="P85" s="24"/>
    </row>
    <row r="87" spans="3:17" x14ac:dyDescent="0.25">
      <c r="C87" s="25" t="s">
        <v>197</v>
      </c>
      <c r="D87" s="25"/>
      <c r="E87" t="s">
        <v>251</v>
      </c>
      <c r="N87" s="1628" t="s">
        <v>198</v>
      </c>
      <c r="O87" s="1628"/>
      <c r="P87" s="1628"/>
    </row>
    <row r="88" spans="3:17" x14ac:dyDescent="0.25">
      <c r="C88" s="24" t="s">
        <v>199</v>
      </c>
      <c r="D88" s="24"/>
      <c r="E88" s="5" t="s">
        <v>252</v>
      </c>
      <c r="F88" s="5"/>
      <c r="G88" s="5"/>
      <c r="H88" s="5"/>
      <c r="N88" s="1629" t="s">
        <v>253</v>
      </c>
      <c r="O88" s="1629"/>
      <c r="P88" s="1629"/>
    </row>
    <row r="89" spans="3:17" x14ac:dyDescent="0.25">
      <c r="C89" s="25" t="s">
        <v>201</v>
      </c>
      <c r="D89" s="25"/>
      <c r="E89" t="s">
        <v>254</v>
      </c>
      <c r="N89" s="1628" t="s">
        <v>202</v>
      </c>
      <c r="O89" s="1628"/>
      <c r="P89" s="1628"/>
    </row>
    <row r="92" spans="3:17" x14ac:dyDescent="0.25">
      <c r="C92" s="1629"/>
      <c r="D92" s="1629"/>
      <c r="E92" s="1629"/>
      <c r="F92" s="1629"/>
      <c r="G92" s="1629"/>
      <c r="H92" s="1629"/>
      <c r="I92" s="1629"/>
      <c r="J92" s="1629"/>
      <c r="K92" s="1629"/>
      <c r="L92" s="1629"/>
      <c r="M92" s="1629"/>
      <c r="N92" s="1629"/>
      <c r="O92" s="1629"/>
      <c r="P92" s="1629"/>
    </row>
    <row r="95" spans="3:17" x14ac:dyDescent="0.25">
      <c r="C95" s="1628"/>
      <c r="D95" s="1628"/>
      <c r="E95" s="1628"/>
      <c r="F95" s="1628"/>
      <c r="G95" s="1628"/>
      <c r="H95" s="1628"/>
      <c r="I95" s="1628"/>
      <c r="J95" s="1628"/>
      <c r="K95" s="1628"/>
      <c r="L95" s="1628"/>
      <c r="M95" s="1628"/>
      <c r="N95" s="1628"/>
      <c r="O95" s="1628"/>
      <c r="P95" s="1628"/>
    </row>
    <row r="96" spans="3:17" x14ac:dyDescent="0.25">
      <c r="C96" s="1629"/>
      <c r="D96" s="1629"/>
      <c r="E96" s="1629"/>
      <c r="F96" s="1629"/>
      <c r="G96" s="1629"/>
      <c r="H96" s="1629"/>
      <c r="I96" s="1629"/>
      <c r="J96" s="1629"/>
      <c r="K96" s="1629"/>
      <c r="L96" s="1629"/>
      <c r="M96" s="1629"/>
      <c r="N96" s="1629"/>
      <c r="O96" s="1629"/>
      <c r="P96" s="1629"/>
    </row>
    <row r="97" spans="3:16" x14ac:dyDescent="0.25">
      <c r="C97" s="1628"/>
      <c r="D97" s="1628"/>
      <c r="E97" s="1628"/>
      <c r="F97" s="1628"/>
      <c r="G97" s="1628"/>
      <c r="H97" s="1628"/>
      <c r="I97" s="1628"/>
      <c r="J97" s="1628"/>
      <c r="K97" s="1628"/>
      <c r="L97" s="1628"/>
      <c r="M97" s="1628"/>
      <c r="N97" s="1628"/>
      <c r="O97" s="1628"/>
      <c r="P97" s="1628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79:G79"/>
    <mergeCell ref="E56:G56"/>
    <mergeCell ref="E57:G57"/>
    <mergeCell ref="E60:G60"/>
    <mergeCell ref="E61:G61"/>
    <mergeCell ref="E64:G64"/>
    <mergeCell ref="E69:G69"/>
    <mergeCell ref="E74:G74"/>
    <mergeCell ref="E75:G75"/>
    <mergeCell ref="E76:G76"/>
    <mergeCell ref="E77:G77"/>
    <mergeCell ref="E78:G78"/>
    <mergeCell ref="C92:P92"/>
    <mergeCell ref="C95:P95"/>
    <mergeCell ref="C96:P96"/>
    <mergeCell ref="C97:P97"/>
    <mergeCell ref="E80:G80"/>
    <mergeCell ref="C81:H81"/>
    <mergeCell ref="N84:P84"/>
    <mergeCell ref="N87:P87"/>
    <mergeCell ref="N88:P88"/>
    <mergeCell ref="N89:P89"/>
  </mergeCells>
  <pageMargins left="0.39027777777777778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435F86-DC2F-4E83-918B-099163A4BE5A}">
  <dimension ref="B7:Q51"/>
  <sheetViews>
    <sheetView topLeftCell="A14" workbookViewId="0">
      <selection activeCell="D20" sqref="D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23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0.57031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0" customWidth="1"/>
  </cols>
  <sheetData>
    <row r="7" spans="2:17" x14ac:dyDescent="0.25">
      <c r="C7" s="1629" t="s">
        <v>0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29" t="s">
        <v>1</v>
      </c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  <c r="P8" s="1629"/>
      <c r="Q8" s="1629"/>
    </row>
    <row r="9" spans="2:17" x14ac:dyDescent="0.25">
      <c r="C9" s="1643" t="s">
        <v>2</v>
      </c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  <c r="O9" s="1643"/>
      <c r="P9" s="1643"/>
      <c r="Q9" s="1643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9" t="s">
        <v>3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29" t="s">
        <v>289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3" spans="2:17" x14ac:dyDescent="0.25">
      <c r="C13" s="1642" t="s">
        <v>5</v>
      </c>
      <c r="D13" s="1642"/>
      <c r="E13" s="1642"/>
      <c r="F13" s="1642"/>
      <c r="G13" s="1642"/>
      <c r="H13" s="1642"/>
      <c r="I13" s="1642"/>
      <c r="J13" s="1642"/>
      <c r="K13" s="1642"/>
      <c r="L13" s="1642"/>
      <c r="M13" s="1642"/>
      <c r="N13" s="1642"/>
      <c r="O13" s="1642"/>
      <c r="P13" s="1642"/>
      <c r="Q13" s="16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41" t="s">
        <v>6</v>
      </c>
      <c r="C15" s="1636" t="s">
        <v>7</v>
      </c>
      <c r="D15" s="1636" t="s">
        <v>8</v>
      </c>
      <c r="E15" s="1636" t="s">
        <v>10</v>
      </c>
      <c r="F15" s="1640" t="s">
        <v>11</v>
      </c>
      <c r="G15" s="1636" t="s">
        <v>208</v>
      </c>
      <c r="H15" s="1636" t="s">
        <v>209</v>
      </c>
      <c r="I15" s="3" t="s">
        <v>12</v>
      </c>
      <c r="J15" s="1639" t="s">
        <v>13</v>
      </c>
      <c r="K15" s="1636" t="s">
        <v>14</v>
      </c>
      <c r="L15" s="1636" t="s">
        <v>15</v>
      </c>
      <c r="M15" s="1636" t="s">
        <v>16</v>
      </c>
      <c r="N15" s="1636" t="s">
        <v>17</v>
      </c>
      <c r="O15" s="1636" t="s">
        <v>18</v>
      </c>
      <c r="P15" s="1636" t="s">
        <v>19</v>
      </c>
      <c r="Q15" s="1637" t="s">
        <v>20</v>
      </c>
    </row>
    <row r="16" spans="2:17" x14ac:dyDescent="0.25">
      <c r="B16" s="1641"/>
      <c r="C16" s="1636"/>
      <c r="D16" s="1636"/>
      <c r="E16" s="1636"/>
      <c r="F16" s="1640"/>
      <c r="G16" s="1636"/>
      <c r="H16" s="1636"/>
      <c r="I16" s="4" t="s">
        <v>21</v>
      </c>
      <c r="J16" s="1639"/>
      <c r="K16" s="1636"/>
      <c r="L16" s="1636"/>
      <c r="M16" s="1636"/>
      <c r="N16" s="1636"/>
      <c r="O16" s="1636"/>
      <c r="P16" s="1636"/>
      <c r="Q16" s="1637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11">
        <v>2</v>
      </c>
      <c r="C19" s="12" t="s">
        <v>215</v>
      </c>
      <c r="D19" s="12" t="s">
        <v>39</v>
      </c>
      <c r="E19" s="12" t="s">
        <v>216</v>
      </c>
      <c r="F19" s="12" t="s">
        <v>211</v>
      </c>
      <c r="G19" s="28">
        <v>43374</v>
      </c>
      <c r="H19" s="29">
        <v>43739</v>
      </c>
      <c r="I19" s="14">
        <v>16500</v>
      </c>
      <c r="J19" s="15">
        <v>0</v>
      </c>
      <c r="K19" s="14">
        <v>16500</v>
      </c>
      <c r="L19" s="14">
        <v>473.55</v>
      </c>
      <c r="M19" s="14">
        <v>0</v>
      </c>
      <c r="N19" s="14">
        <v>501.6</v>
      </c>
      <c r="O19" s="14">
        <v>25</v>
      </c>
      <c r="P19" s="14">
        <v>1000.15</v>
      </c>
      <c r="Q19" s="17">
        <v>15499.85</v>
      </c>
    </row>
    <row r="20" spans="2:17" x14ac:dyDescent="0.25">
      <c r="B20" s="11">
        <v>3</v>
      </c>
      <c r="C20" s="12" t="s">
        <v>217</v>
      </c>
      <c r="D20" s="12" t="s">
        <v>74</v>
      </c>
      <c r="E20" s="12" t="s">
        <v>218</v>
      </c>
      <c r="F20" s="12" t="s">
        <v>211</v>
      </c>
      <c r="G20" s="28">
        <v>43586</v>
      </c>
      <c r="H20" s="29">
        <v>43769</v>
      </c>
      <c r="I20" s="14">
        <v>22000</v>
      </c>
      <c r="J20" s="15">
        <v>0</v>
      </c>
      <c r="K20" s="14">
        <v>22000</v>
      </c>
      <c r="L20" s="14">
        <v>631.4</v>
      </c>
      <c r="M20" s="14">
        <v>0</v>
      </c>
      <c r="N20" s="14">
        <v>668.8</v>
      </c>
      <c r="O20" s="14">
        <v>25</v>
      </c>
      <c r="P20" s="14">
        <v>1325.2</v>
      </c>
      <c r="Q20" s="17">
        <v>20674.8</v>
      </c>
    </row>
    <row r="21" spans="2:17" x14ac:dyDescent="0.25">
      <c r="B21" s="11">
        <v>4</v>
      </c>
      <c r="C21" s="12" t="s">
        <v>243</v>
      </c>
      <c r="D21" s="12" t="s">
        <v>242</v>
      </c>
      <c r="E21" s="12" t="s">
        <v>181</v>
      </c>
      <c r="F21" s="12" t="s">
        <v>211</v>
      </c>
      <c r="G21" s="28">
        <v>43556</v>
      </c>
      <c r="H21" s="29">
        <v>43738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11">
        <v>5</v>
      </c>
      <c r="C22" s="12" t="s">
        <v>281</v>
      </c>
      <c r="D22" s="12" t="s">
        <v>242</v>
      </c>
      <c r="E22" s="12" t="s">
        <v>282</v>
      </c>
      <c r="F22" s="12" t="s">
        <v>211</v>
      </c>
      <c r="G22" s="28">
        <v>43556</v>
      </c>
      <c r="H22" s="29">
        <v>43921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1">
        <v>6</v>
      </c>
      <c r="C23" s="12" t="s">
        <v>241</v>
      </c>
      <c r="D23" s="12" t="s">
        <v>242</v>
      </c>
      <c r="E23" s="12" t="s">
        <v>85</v>
      </c>
      <c r="F23" s="12" t="s">
        <v>211</v>
      </c>
      <c r="G23" s="28">
        <v>43556</v>
      </c>
      <c r="H23" s="29">
        <v>43738</v>
      </c>
      <c r="I23" s="14">
        <v>31500</v>
      </c>
      <c r="J23" s="15">
        <v>0</v>
      </c>
      <c r="K23" s="14">
        <v>31500</v>
      </c>
      <c r="L23" s="14">
        <v>904.05</v>
      </c>
      <c r="M23" s="14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11">
        <v>7</v>
      </c>
      <c r="C24" s="12" t="s">
        <v>244</v>
      </c>
      <c r="D24" s="12" t="s">
        <v>245</v>
      </c>
      <c r="E24" s="12" t="s">
        <v>181</v>
      </c>
      <c r="F24" s="12" t="s">
        <v>211</v>
      </c>
      <c r="G24" s="28">
        <v>43556</v>
      </c>
      <c r="H24" s="29">
        <v>43738</v>
      </c>
      <c r="I24" s="14">
        <v>60000</v>
      </c>
      <c r="J24" s="15">
        <v>0</v>
      </c>
      <c r="K24" s="14">
        <v>60000</v>
      </c>
      <c r="L24" s="14">
        <v>1722</v>
      </c>
      <c r="M24" s="14">
        <v>3486.68</v>
      </c>
      <c r="N24" s="14">
        <v>1824</v>
      </c>
      <c r="O24" s="14">
        <v>25</v>
      </c>
      <c r="P24" s="14">
        <v>7057.68</v>
      </c>
      <c r="Q24" s="17">
        <v>52942.32</v>
      </c>
    </row>
    <row r="25" spans="2:17" x14ac:dyDescent="0.25">
      <c r="B25" s="11">
        <v>8</v>
      </c>
      <c r="C25" s="12" t="s">
        <v>228</v>
      </c>
      <c r="D25" s="12" t="s">
        <v>229</v>
      </c>
      <c r="E25" s="12" t="s">
        <v>44</v>
      </c>
      <c r="F25" s="12" t="s">
        <v>211</v>
      </c>
      <c r="G25" s="28">
        <v>43617</v>
      </c>
      <c r="H25" s="29">
        <v>43799</v>
      </c>
      <c r="I25" s="14">
        <v>16500</v>
      </c>
      <c r="J25" s="15">
        <v>0</v>
      </c>
      <c r="K25" s="14">
        <v>16500</v>
      </c>
      <c r="L25" s="14">
        <v>473.55</v>
      </c>
      <c r="M25" s="14">
        <v>0</v>
      </c>
      <c r="N25" s="14">
        <v>501.6</v>
      </c>
      <c r="O25" s="14">
        <v>1245</v>
      </c>
      <c r="P25" s="14">
        <v>2220.15</v>
      </c>
      <c r="Q25" s="17">
        <v>14279.85</v>
      </c>
    </row>
    <row r="26" spans="2:17" x14ac:dyDescent="0.25">
      <c r="B26" s="11">
        <v>9</v>
      </c>
      <c r="C26" s="12" t="s">
        <v>230</v>
      </c>
      <c r="D26" s="12" t="s">
        <v>62</v>
      </c>
      <c r="E26" s="12" t="s">
        <v>231</v>
      </c>
      <c r="F26" s="12" t="s">
        <v>211</v>
      </c>
      <c r="G26" s="28">
        <v>43647</v>
      </c>
      <c r="H26" s="29">
        <v>43830</v>
      </c>
      <c r="I26" s="14">
        <v>26250</v>
      </c>
      <c r="J26" s="15">
        <v>0</v>
      </c>
      <c r="K26" s="14">
        <v>26250</v>
      </c>
      <c r="L26" s="14">
        <v>753.38</v>
      </c>
      <c r="M26" s="14">
        <v>0</v>
      </c>
      <c r="N26" s="14">
        <v>798</v>
      </c>
      <c r="O26" s="14">
        <v>25</v>
      </c>
      <c r="P26" s="14">
        <v>1576.38</v>
      </c>
      <c r="Q26" s="17">
        <v>24673.62</v>
      </c>
    </row>
    <row r="27" spans="2:17" x14ac:dyDescent="0.25">
      <c r="B27" s="11">
        <v>10</v>
      </c>
      <c r="C27" s="12" t="s">
        <v>232</v>
      </c>
      <c r="D27" s="12" t="s">
        <v>62</v>
      </c>
      <c r="E27" s="12" t="s">
        <v>231</v>
      </c>
      <c r="F27" s="12" t="s">
        <v>211</v>
      </c>
      <c r="G27" s="28">
        <v>43647</v>
      </c>
      <c r="H27" s="29">
        <v>43830</v>
      </c>
      <c r="I27" s="14">
        <v>26250</v>
      </c>
      <c r="J27" s="15">
        <v>0</v>
      </c>
      <c r="K27" s="14">
        <v>26250</v>
      </c>
      <c r="L27" s="14">
        <v>753.38</v>
      </c>
      <c r="M27" s="14">
        <v>0</v>
      </c>
      <c r="N27" s="14">
        <v>798</v>
      </c>
      <c r="O27" s="14">
        <v>25</v>
      </c>
      <c r="P27" s="14">
        <v>1576.38</v>
      </c>
      <c r="Q27" s="17">
        <v>24673.62</v>
      </c>
    </row>
    <row r="28" spans="2:17" x14ac:dyDescent="0.25">
      <c r="B28" s="11">
        <v>11</v>
      </c>
      <c r="C28" s="12" t="s">
        <v>290</v>
      </c>
      <c r="D28" s="12" t="s">
        <v>291</v>
      </c>
      <c r="E28" s="12" t="s">
        <v>292</v>
      </c>
      <c r="F28" s="12" t="s">
        <v>211</v>
      </c>
      <c r="G28" s="28">
        <v>43620</v>
      </c>
      <c r="H28" s="29">
        <v>43803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25</v>
      </c>
      <c r="P28" s="14">
        <v>7057.68</v>
      </c>
      <c r="Q28" s="17">
        <v>52942.32</v>
      </c>
    </row>
    <row r="29" spans="2:17" x14ac:dyDescent="0.25">
      <c r="B29" s="11">
        <v>12</v>
      </c>
      <c r="C29" s="12" t="s">
        <v>293</v>
      </c>
      <c r="D29" s="12" t="s">
        <v>291</v>
      </c>
      <c r="E29" s="12" t="s">
        <v>294</v>
      </c>
      <c r="F29" s="12" t="s">
        <v>211</v>
      </c>
      <c r="G29" s="28">
        <v>43620</v>
      </c>
      <c r="H29" s="29">
        <v>43803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11">
        <v>13</v>
      </c>
      <c r="C30" s="12" t="s">
        <v>295</v>
      </c>
      <c r="D30" s="12" t="s">
        <v>291</v>
      </c>
      <c r="E30" s="12" t="s">
        <v>296</v>
      </c>
      <c r="F30" s="12" t="s">
        <v>211</v>
      </c>
      <c r="G30" s="28">
        <v>43620</v>
      </c>
      <c r="H30" s="29">
        <v>43803</v>
      </c>
      <c r="I30" s="14">
        <v>110000</v>
      </c>
      <c r="J30" s="15">
        <v>0</v>
      </c>
      <c r="K30" s="14">
        <v>110000</v>
      </c>
      <c r="L30" s="14">
        <v>3157</v>
      </c>
      <c r="M30" s="14">
        <v>14457.62</v>
      </c>
      <c r="N30" s="14">
        <v>3344</v>
      </c>
      <c r="O30" s="14">
        <v>25</v>
      </c>
      <c r="P30" s="14">
        <v>20983.62</v>
      </c>
      <c r="Q30" s="17">
        <v>89016.38</v>
      </c>
    </row>
    <row r="31" spans="2:17" x14ac:dyDescent="0.25">
      <c r="B31" s="11">
        <v>14</v>
      </c>
      <c r="C31" s="12" t="s">
        <v>297</v>
      </c>
      <c r="D31" s="12" t="s">
        <v>291</v>
      </c>
      <c r="E31" s="12" t="s">
        <v>44</v>
      </c>
      <c r="F31" s="12" t="s">
        <v>211</v>
      </c>
      <c r="G31" s="28">
        <v>43620</v>
      </c>
      <c r="H31" s="29">
        <v>43803</v>
      </c>
      <c r="I31" s="14">
        <v>45000</v>
      </c>
      <c r="J31" s="15">
        <v>0</v>
      </c>
      <c r="K31" s="14">
        <v>45000</v>
      </c>
      <c r="L31" s="14">
        <v>1291.5</v>
      </c>
      <c r="M31" s="14">
        <v>1148.33</v>
      </c>
      <c r="N31" s="14">
        <v>1368</v>
      </c>
      <c r="O31" s="14">
        <v>25</v>
      </c>
      <c r="P31" s="14">
        <v>3832.83</v>
      </c>
      <c r="Q31" s="17">
        <v>41167.17</v>
      </c>
    </row>
    <row r="32" spans="2:17" x14ac:dyDescent="0.25">
      <c r="B32" s="11">
        <v>15</v>
      </c>
      <c r="C32" s="12" t="s">
        <v>298</v>
      </c>
      <c r="D32" s="12" t="s">
        <v>291</v>
      </c>
      <c r="E32" s="12" t="s">
        <v>44</v>
      </c>
      <c r="F32" s="12" t="s">
        <v>211</v>
      </c>
      <c r="G32" s="28">
        <v>43620</v>
      </c>
      <c r="H32" s="29">
        <v>43803</v>
      </c>
      <c r="I32" s="14">
        <v>20000</v>
      </c>
      <c r="J32" s="15">
        <v>0</v>
      </c>
      <c r="K32" s="14">
        <v>20000</v>
      </c>
      <c r="L32" s="14">
        <v>574</v>
      </c>
      <c r="M32" s="14">
        <v>0</v>
      </c>
      <c r="N32" s="14">
        <v>608</v>
      </c>
      <c r="O32" s="14">
        <v>25</v>
      </c>
      <c r="P32" s="14">
        <v>1207</v>
      </c>
      <c r="Q32" s="17">
        <v>18793</v>
      </c>
    </row>
    <row r="33" spans="2:17" x14ac:dyDescent="0.25">
      <c r="B33" s="18">
        <v>16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ht="14.45" customHeight="1" x14ac:dyDescent="0.25">
      <c r="C34" s="1652" t="s">
        <v>194</v>
      </c>
      <c r="D34" s="1652"/>
      <c r="E34" s="1652"/>
      <c r="F34" s="1652"/>
      <c r="G34" s="1652"/>
      <c r="H34" s="1652"/>
      <c r="I34" s="1651">
        <f t="shared" ref="I34:Q34" si="0">SUM(I18:I33)</f>
        <v>620500</v>
      </c>
      <c r="J34" s="1653">
        <f t="shared" si="0"/>
        <v>0</v>
      </c>
      <c r="K34" s="1651">
        <f t="shared" si="0"/>
        <v>620500</v>
      </c>
      <c r="L34" s="1651">
        <f t="shared" si="0"/>
        <v>17808.36</v>
      </c>
      <c r="M34" s="1651">
        <f t="shared" si="0"/>
        <v>26951.29</v>
      </c>
      <c r="N34" s="1651">
        <f t="shared" si="0"/>
        <v>18863.2</v>
      </c>
      <c r="O34" s="1651">
        <f t="shared" si="0"/>
        <v>1620</v>
      </c>
      <c r="P34" s="1651">
        <f t="shared" si="0"/>
        <v>65242.850000000006</v>
      </c>
      <c r="Q34" s="1654">
        <f t="shared" si="0"/>
        <v>555257.15</v>
      </c>
    </row>
    <row r="35" spans="2:17" x14ac:dyDescent="0.25">
      <c r="C35" s="1652"/>
      <c r="D35" s="1652"/>
      <c r="E35" s="1652"/>
      <c r="F35" s="1652"/>
      <c r="G35" s="1652"/>
      <c r="H35" s="1652"/>
      <c r="I35" s="1651"/>
      <c r="J35" s="1653"/>
      <c r="K35" s="1651"/>
      <c r="L35" s="1651"/>
      <c r="M35" s="1651"/>
      <c r="N35" s="1651"/>
      <c r="O35" s="1651"/>
      <c r="P35" s="1651"/>
      <c r="Q35" s="1654"/>
    </row>
    <row r="38" spans="2:17" x14ac:dyDescent="0.25">
      <c r="C38" s="24" t="s">
        <v>195</v>
      </c>
      <c r="D38" s="24"/>
      <c r="E38" s="5" t="s">
        <v>250</v>
      </c>
      <c r="N38" s="1629" t="s">
        <v>196</v>
      </c>
      <c r="O38" s="1629"/>
      <c r="P38" s="1629"/>
    </row>
    <row r="39" spans="2:17" x14ac:dyDescent="0.25">
      <c r="C39" s="24"/>
      <c r="D39" s="24"/>
      <c r="N39" s="24"/>
      <c r="O39" s="24"/>
      <c r="P39" s="24"/>
    </row>
    <row r="41" spans="2:17" x14ac:dyDescent="0.25">
      <c r="C41" s="25" t="s">
        <v>197</v>
      </c>
      <c r="D41" s="25"/>
      <c r="E41" t="s">
        <v>251</v>
      </c>
      <c r="N41" s="1628" t="s">
        <v>198</v>
      </c>
      <c r="O41" s="1628"/>
      <c r="P41" s="1628"/>
    </row>
    <row r="42" spans="2:17" x14ac:dyDescent="0.25">
      <c r="C42" s="24" t="s">
        <v>199</v>
      </c>
      <c r="D42" s="24"/>
      <c r="E42" s="5" t="s">
        <v>252</v>
      </c>
      <c r="F42" s="5"/>
      <c r="G42" s="5"/>
      <c r="H42" s="5"/>
      <c r="N42" s="1629" t="s">
        <v>253</v>
      </c>
      <c r="O42" s="1629"/>
      <c r="P42" s="1629"/>
    </row>
    <row r="43" spans="2:17" x14ac:dyDescent="0.25">
      <c r="C43" s="25" t="s">
        <v>201</v>
      </c>
      <c r="D43" s="25"/>
      <c r="E43" t="s">
        <v>254</v>
      </c>
      <c r="N43" s="1628" t="s">
        <v>202</v>
      </c>
      <c r="O43" s="1628"/>
      <c r="P43" s="1628"/>
    </row>
    <row r="46" spans="2:17" x14ac:dyDescent="0.25">
      <c r="C46" s="1629"/>
      <c r="D46" s="1629"/>
      <c r="E46" s="1629"/>
      <c r="F46" s="1629"/>
      <c r="G46" s="1629"/>
      <c r="H46" s="1629"/>
      <c r="I46" s="1629"/>
      <c r="J46" s="1629"/>
      <c r="K46" s="1629"/>
      <c r="L46" s="1629"/>
      <c r="M46" s="1629"/>
      <c r="N46" s="1629"/>
      <c r="O46" s="1629"/>
      <c r="P46" s="1629"/>
    </row>
    <row r="49" spans="3:16" x14ac:dyDescent="0.25">
      <c r="C49" s="1628"/>
      <c r="D49" s="1628"/>
      <c r="E49" s="1628"/>
      <c r="F49" s="1628"/>
      <c r="G49" s="1628"/>
      <c r="H49" s="1628"/>
      <c r="I49" s="1628"/>
      <c r="J49" s="1628"/>
      <c r="K49" s="1628"/>
      <c r="L49" s="1628"/>
      <c r="M49" s="1628"/>
      <c r="N49" s="1628"/>
      <c r="O49" s="1628"/>
      <c r="P49" s="1628"/>
    </row>
    <row r="50" spans="3:16" x14ac:dyDescent="0.25">
      <c r="C50" s="1629"/>
      <c r="D50" s="1629"/>
      <c r="E50" s="1629"/>
      <c r="F50" s="1629"/>
      <c r="G50" s="1629"/>
      <c r="H50" s="1629"/>
      <c r="I50" s="1629"/>
      <c r="J50" s="1629"/>
      <c r="K50" s="1629"/>
      <c r="L50" s="1629"/>
      <c r="M50" s="1629"/>
      <c r="N50" s="1629"/>
      <c r="O50" s="1629"/>
      <c r="P50" s="1629"/>
    </row>
    <row r="51" spans="3:16" x14ac:dyDescent="0.25">
      <c r="C51" s="1628"/>
      <c r="D51" s="1628"/>
      <c r="E51" s="1628"/>
      <c r="F51" s="1628"/>
      <c r="G51" s="1628"/>
      <c r="H51" s="1628"/>
      <c r="I51" s="1628"/>
      <c r="J51" s="1628"/>
      <c r="K51" s="1628"/>
      <c r="L51" s="1628"/>
      <c r="M51" s="1628"/>
      <c r="N51" s="1628"/>
      <c r="O51" s="1628"/>
      <c r="P51" s="1628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34:Q35"/>
    <mergeCell ref="N38:P38"/>
    <mergeCell ref="N41:P41"/>
    <mergeCell ref="N42:P42"/>
    <mergeCell ref="O15:O16"/>
    <mergeCell ref="P15:P16"/>
    <mergeCell ref="Q15:Q16"/>
    <mergeCell ref="N34:N35"/>
    <mergeCell ref="N15:N16"/>
    <mergeCell ref="O34:O35"/>
    <mergeCell ref="P34:P35"/>
    <mergeCell ref="C51:P51"/>
    <mergeCell ref="M34:M35"/>
    <mergeCell ref="N43:P43"/>
    <mergeCell ref="C46:P46"/>
    <mergeCell ref="C49:P49"/>
    <mergeCell ref="C50:P50"/>
    <mergeCell ref="C34:H35"/>
    <mergeCell ref="I34:I35"/>
    <mergeCell ref="J34:J35"/>
    <mergeCell ref="K34:K35"/>
    <mergeCell ref="L34:L35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4E0DEA-D099-4B50-A6C0-15A5340D251B}">
  <dimension ref="A7:N38"/>
  <sheetViews>
    <sheetView topLeftCell="A13" workbookViewId="0">
      <selection activeCell="G30" sqref="G30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29" t="s">
        <v>0</v>
      </c>
      <c r="C7" s="1629"/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</row>
    <row r="8" spans="1:14" x14ac:dyDescent="0.25">
      <c r="B8" s="1629" t="s">
        <v>1</v>
      </c>
      <c r="C8" s="1629"/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</row>
    <row r="9" spans="1:14" x14ac:dyDescent="0.25">
      <c r="B9" s="1643" t="s">
        <v>2</v>
      </c>
      <c r="C9" s="1643"/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29" t="s">
        <v>3</v>
      </c>
      <c r="C11" s="1629"/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</row>
    <row r="12" spans="1:14" x14ac:dyDescent="0.25">
      <c r="B12" s="1629" t="s">
        <v>302</v>
      </c>
      <c r="C12" s="1629"/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</row>
    <row r="13" spans="1:14" x14ac:dyDescent="0.25">
      <c r="B13" s="1642" t="s">
        <v>5</v>
      </c>
      <c r="C13" s="1642"/>
      <c r="D13" s="1642"/>
      <c r="E13" s="1642"/>
      <c r="F13" s="1642"/>
      <c r="G13" s="1642"/>
      <c r="H13" s="1642"/>
      <c r="I13" s="1642"/>
      <c r="J13" s="1642"/>
      <c r="K13" s="1642"/>
      <c r="L13" s="1642"/>
      <c r="M13" s="1642"/>
      <c r="N13" s="1642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41" t="s">
        <v>6</v>
      </c>
      <c r="B15" s="1636" t="s">
        <v>7</v>
      </c>
      <c r="C15" s="1636" t="s">
        <v>8</v>
      </c>
      <c r="D15" s="1636" t="s">
        <v>10</v>
      </c>
      <c r="E15" s="1640" t="s">
        <v>11</v>
      </c>
      <c r="F15" s="37" t="s">
        <v>12</v>
      </c>
      <c r="G15" s="1639" t="s">
        <v>13</v>
      </c>
      <c r="H15" s="1636" t="s">
        <v>14</v>
      </c>
      <c r="I15" s="1636" t="s">
        <v>15</v>
      </c>
      <c r="J15" s="1636" t="s">
        <v>16</v>
      </c>
      <c r="K15" s="1636" t="s">
        <v>17</v>
      </c>
      <c r="L15" s="1636" t="s">
        <v>18</v>
      </c>
      <c r="M15" s="1636" t="s">
        <v>19</v>
      </c>
      <c r="N15" s="1637" t="s">
        <v>20</v>
      </c>
    </row>
    <row r="16" spans="1:14" x14ac:dyDescent="0.25">
      <c r="A16" s="1641"/>
      <c r="B16" s="1636"/>
      <c r="C16" s="1636"/>
      <c r="D16" s="1636"/>
      <c r="E16" s="1640"/>
      <c r="F16" s="38" t="s">
        <v>21</v>
      </c>
      <c r="G16" s="1639"/>
      <c r="H16" s="1636"/>
      <c r="I16" s="1636"/>
      <c r="J16" s="1636"/>
      <c r="K16" s="1636"/>
      <c r="L16" s="1636"/>
      <c r="M16" s="1636"/>
      <c r="N16" s="1637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632" t="s">
        <v>194</v>
      </c>
      <c r="C22" s="1632"/>
      <c r="D22" s="1632"/>
      <c r="E22" s="1632"/>
      <c r="F22" s="1630">
        <v>55000</v>
      </c>
      <c r="G22" s="1633">
        <v>0</v>
      </c>
      <c r="H22" s="1630">
        <v>55000</v>
      </c>
      <c r="I22" s="1633">
        <v>0</v>
      </c>
      <c r="J22" s="1633">
        <v>0</v>
      </c>
      <c r="K22" s="1633">
        <v>0</v>
      </c>
      <c r="L22" s="1633">
        <v>0</v>
      </c>
      <c r="M22" s="1633">
        <v>0</v>
      </c>
      <c r="N22" s="1631">
        <v>55000</v>
      </c>
    </row>
    <row r="23" spans="1:14" x14ac:dyDescent="0.25">
      <c r="B23" s="1632"/>
      <c r="C23" s="1632"/>
      <c r="D23" s="1632"/>
      <c r="E23" s="1632"/>
      <c r="F23" s="1630"/>
      <c r="G23" s="1633"/>
      <c r="H23" s="1630"/>
      <c r="I23" s="1633"/>
      <c r="J23" s="1633"/>
      <c r="K23" s="1633"/>
      <c r="L23" s="1633"/>
      <c r="M23" s="1633"/>
      <c r="N23" s="1631"/>
    </row>
    <row r="26" spans="1:14" x14ac:dyDescent="0.25">
      <c r="A26" s="24" t="s">
        <v>257</v>
      </c>
      <c r="B26" s="24"/>
      <c r="C26" s="5" t="s">
        <v>258</v>
      </c>
      <c r="L26" s="1629" t="s">
        <v>196</v>
      </c>
      <c r="M26" s="1629"/>
      <c r="N26" s="1629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628" t="s">
        <v>198</v>
      </c>
      <c r="M29" s="1628"/>
      <c r="N29" s="1628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629" t="s">
        <v>253</v>
      </c>
      <c r="M30" s="1629"/>
      <c r="N30" s="1629"/>
    </row>
    <row r="31" spans="1:14" x14ac:dyDescent="0.25">
      <c r="A31" s="25" t="s">
        <v>263</v>
      </c>
      <c r="B31" s="25"/>
      <c r="C31" t="s">
        <v>264</v>
      </c>
      <c r="L31" s="1628" t="s">
        <v>202</v>
      </c>
      <c r="M31" s="1628"/>
      <c r="N31" s="1628"/>
    </row>
    <row r="36" spans="1:14" x14ac:dyDescent="0.25">
      <c r="A36" s="1628"/>
      <c r="B36" s="1628"/>
      <c r="C36" s="1628"/>
      <c r="D36" s="1628"/>
      <c r="E36" s="1628"/>
      <c r="F36" s="1628"/>
      <c r="G36" s="1628"/>
      <c r="H36" s="1628"/>
      <c r="I36" s="1628"/>
      <c r="J36" s="1628"/>
      <c r="K36" s="1628"/>
      <c r="L36" s="1628"/>
      <c r="M36" s="1628"/>
      <c r="N36" s="1628"/>
    </row>
    <row r="37" spans="1:14" x14ac:dyDescent="0.25">
      <c r="A37" s="1629"/>
      <c r="B37" s="1629"/>
      <c r="C37" s="1629"/>
      <c r="D37" s="1629"/>
      <c r="E37" s="1629"/>
      <c r="F37" s="1629"/>
      <c r="G37" s="1629"/>
      <c r="H37" s="1629"/>
      <c r="I37" s="1629"/>
      <c r="J37" s="1629"/>
      <c r="K37" s="1629"/>
      <c r="L37" s="1629"/>
      <c r="M37" s="1629"/>
      <c r="N37" s="1629"/>
    </row>
    <row r="38" spans="1:14" x14ac:dyDescent="0.25">
      <c r="A38" s="1628"/>
      <c r="B38" s="1628"/>
      <c r="C38" s="1628"/>
      <c r="D38" s="1628"/>
      <c r="E38" s="1628"/>
      <c r="F38" s="1628"/>
      <c r="G38" s="1628"/>
      <c r="H38" s="1628"/>
      <c r="I38" s="1628"/>
      <c r="J38" s="1628"/>
      <c r="K38" s="1628"/>
      <c r="L38" s="1628"/>
      <c r="M38" s="1628"/>
      <c r="N38" s="1628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22:I23"/>
    <mergeCell ref="A15:A16"/>
    <mergeCell ref="B15:B16"/>
    <mergeCell ref="C15:C16"/>
    <mergeCell ref="D15:D16"/>
    <mergeCell ref="E15:E16"/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0D3762-BB7D-4770-8B8C-357C9CD0E0A7}">
  <dimension ref="B6:Q132"/>
  <sheetViews>
    <sheetView topLeftCell="D1" zoomScale="85" zoomScaleNormal="85" workbookViewId="0">
      <selection activeCell="O118" sqref="O11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629" t="s">
        <v>0</v>
      </c>
      <c r="D6" s="1629"/>
      <c r="E6" s="1629"/>
      <c r="F6" s="1629"/>
      <c r="G6" s="1629"/>
      <c r="H6" s="1629"/>
      <c r="I6" s="1629"/>
      <c r="J6" s="1629"/>
      <c r="K6" s="1629"/>
      <c r="L6" s="1629"/>
      <c r="M6" s="1629"/>
      <c r="N6" s="1629"/>
      <c r="O6" s="1629"/>
      <c r="P6" s="1629"/>
      <c r="Q6" s="1629"/>
    </row>
    <row r="7" spans="2:17" x14ac:dyDescent="0.25">
      <c r="C7" s="1629" t="s">
        <v>1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43" t="s">
        <v>2</v>
      </c>
      <c r="D8" s="1643"/>
      <c r="E8" s="1643"/>
      <c r="F8" s="1643"/>
      <c r="G8" s="1643"/>
      <c r="H8" s="1643"/>
      <c r="I8" s="1643"/>
      <c r="J8" s="1643"/>
      <c r="K8" s="1643"/>
      <c r="L8" s="1643"/>
      <c r="M8" s="1643"/>
      <c r="N8" s="1643"/>
      <c r="O8" s="1643"/>
      <c r="P8" s="1643"/>
      <c r="Q8" s="1643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9" t="s">
        <v>3</v>
      </c>
      <c r="D10" s="1629"/>
      <c r="E10" s="1629"/>
      <c r="F10" s="1629"/>
      <c r="G10" s="1629"/>
      <c r="H10" s="1629"/>
      <c r="I10" s="1629"/>
      <c r="J10" s="1629"/>
      <c r="K10" s="1629"/>
      <c r="L10" s="1629"/>
      <c r="M10" s="1629"/>
      <c r="N10" s="1629"/>
      <c r="O10" s="1629"/>
      <c r="P10" s="1629"/>
      <c r="Q10" s="1629"/>
    </row>
    <row r="11" spans="2:17" x14ac:dyDescent="0.25">
      <c r="C11" s="1629" t="s">
        <v>303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42" t="s">
        <v>5</v>
      </c>
      <c r="D12" s="1642"/>
      <c r="E12" s="1642"/>
      <c r="F12" s="1642"/>
      <c r="G12" s="1642"/>
      <c r="H12" s="1642"/>
      <c r="I12" s="1642"/>
      <c r="J12" s="1642"/>
      <c r="K12" s="1642"/>
      <c r="L12" s="1642"/>
      <c r="M12" s="1642"/>
      <c r="N12" s="1642"/>
      <c r="O12" s="1642"/>
      <c r="P12" s="1642"/>
      <c r="Q12" s="1642"/>
    </row>
    <row r="14" spans="2:17" x14ac:dyDescent="0.25">
      <c r="B14" s="1650" t="s">
        <v>6</v>
      </c>
      <c r="C14" s="1646" t="s">
        <v>7</v>
      </c>
      <c r="D14" s="1646" t="s">
        <v>8</v>
      </c>
      <c r="E14" s="1646" t="s">
        <v>9</v>
      </c>
      <c r="F14" s="1646" t="s">
        <v>10</v>
      </c>
      <c r="G14" s="1649" t="s">
        <v>11</v>
      </c>
      <c r="H14" s="1646" t="s">
        <v>11</v>
      </c>
      <c r="I14" s="51" t="s">
        <v>12</v>
      </c>
      <c r="J14" s="1648" t="s">
        <v>13</v>
      </c>
      <c r="K14" s="1646" t="s">
        <v>14</v>
      </c>
      <c r="L14" s="1646" t="s">
        <v>15</v>
      </c>
      <c r="M14" s="1646" t="s">
        <v>16</v>
      </c>
      <c r="N14" s="1646" t="s">
        <v>17</v>
      </c>
      <c r="O14" s="1646" t="s">
        <v>18</v>
      </c>
      <c r="P14" s="1646" t="s">
        <v>19</v>
      </c>
      <c r="Q14" s="1647" t="s">
        <v>20</v>
      </c>
    </row>
    <row r="15" spans="2:17" x14ac:dyDescent="0.25">
      <c r="B15" s="1650"/>
      <c r="C15" s="1646"/>
      <c r="D15" s="1646"/>
      <c r="E15" s="1646"/>
      <c r="F15" s="1646"/>
      <c r="G15" s="1649"/>
      <c r="H15" s="1646"/>
      <c r="I15" s="52" t="s">
        <v>21</v>
      </c>
      <c r="J15" s="1648"/>
      <c r="K15" s="1646"/>
      <c r="L15" s="1646"/>
      <c r="M15" s="1646"/>
      <c r="N15" s="1646"/>
      <c r="O15" s="1646"/>
      <c r="P15" s="1646"/>
      <c r="Q15" s="1647"/>
    </row>
    <row r="17" spans="2:17" x14ac:dyDescent="0.25">
      <c r="B17" s="53">
        <v>1</v>
      </c>
      <c r="C17" s="54" t="s">
        <v>22</v>
      </c>
      <c r="D17" s="7" t="s">
        <v>23</v>
      </c>
      <c r="E17" s="1638" t="s">
        <v>24</v>
      </c>
      <c r="F17" s="1638"/>
      <c r="G17" s="1638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635" t="s">
        <v>30</v>
      </c>
      <c r="F18" s="1635" t="s">
        <v>31</v>
      </c>
      <c r="G18" s="1635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635" t="s">
        <v>36</v>
      </c>
      <c r="F19" s="1635" t="s">
        <v>37</v>
      </c>
      <c r="G19" s="1635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635" t="s">
        <v>40</v>
      </c>
      <c r="F20" s="1635" t="s">
        <v>41</v>
      </c>
      <c r="G20" s="1635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635" t="s">
        <v>44</v>
      </c>
      <c r="F21" s="1635" t="s">
        <v>45</v>
      </c>
      <c r="G21" s="1635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635" t="s">
        <v>49</v>
      </c>
      <c r="F22" s="1635" t="s">
        <v>50</v>
      </c>
      <c r="G22" s="1635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635" t="s">
        <v>53</v>
      </c>
      <c r="F23" s="1635" t="s">
        <v>54</v>
      </c>
      <c r="G23" s="1635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635" t="s">
        <v>56</v>
      </c>
      <c r="F24" s="1635" t="s">
        <v>57</v>
      </c>
      <c r="G24" s="1635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635" t="s">
        <v>53</v>
      </c>
      <c r="F25" s="1635" t="s">
        <v>60</v>
      </c>
      <c r="G25" s="1635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635" t="s">
        <v>63</v>
      </c>
      <c r="F26" s="1635" t="s">
        <v>64</v>
      </c>
      <c r="G26" s="1635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635" t="s">
        <v>67</v>
      </c>
      <c r="F27" s="1635" t="s">
        <v>68</v>
      </c>
      <c r="G27" s="1635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635" t="s">
        <v>71</v>
      </c>
      <c r="F28" s="1635" t="s">
        <v>72</v>
      </c>
      <c r="G28" s="1635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635" t="s">
        <v>75</v>
      </c>
      <c r="F29" s="1635" t="s">
        <v>76</v>
      </c>
      <c r="G29" s="1635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635" t="s">
        <v>78</v>
      </c>
      <c r="F30" s="1635" t="s">
        <v>79</v>
      </c>
      <c r="G30" s="1635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635" t="s">
        <v>82</v>
      </c>
      <c r="F31" s="1635" t="s">
        <v>83</v>
      </c>
      <c r="G31" s="1635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635" t="s">
        <v>85</v>
      </c>
      <c r="F32" s="1635" t="s">
        <v>86</v>
      </c>
      <c r="G32" s="1635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635" t="s">
        <v>89</v>
      </c>
      <c r="F33" s="1635" t="s">
        <v>90</v>
      </c>
      <c r="G33" s="1635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635" t="s">
        <v>92</v>
      </c>
      <c r="F34" s="1635" t="s">
        <v>93</v>
      </c>
      <c r="G34" s="1635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635" t="s">
        <v>71</v>
      </c>
      <c r="F35" s="1635" t="s">
        <v>95</v>
      </c>
      <c r="G35" s="1635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635" t="s">
        <v>97</v>
      </c>
      <c r="F36" s="1635" t="s">
        <v>98</v>
      </c>
      <c r="G36" s="1635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635" t="s">
        <v>92</v>
      </c>
      <c r="F37" s="1635" t="s">
        <v>100</v>
      </c>
      <c r="G37" s="1635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635" t="s">
        <v>102</v>
      </c>
      <c r="F38" s="1635" t="s">
        <v>103</v>
      </c>
      <c r="G38" s="1635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635" t="s">
        <v>105</v>
      </c>
      <c r="F39" s="1635" t="s">
        <v>106</v>
      </c>
      <c r="G39" s="1635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635" t="s">
        <v>105</v>
      </c>
      <c r="F40" s="1635" t="s">
        <v>108</v>
      </c>
      <c r="G40" s="1635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635" t="s">
        <v>105</v>
      </c>
      <c r="F41" s="1635" t="s">
        <v>110</v>
      </c>
      <c r="G41" s="1635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635" t="s">
        <v>78</v>
      </c>
      <c r="F42" s="1635" t="s">
        <v>115</v>
      </c>
      <c r="G42" s="1635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635" t="s">
        <v>117</v>
      </c>
      <c r="F43" s="1635" t="s">
        <v>118</v>
      </c>
      <c r="G43" s="1635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635" t="s">
        <v>120</v>
      </c>
      <c r="F44" s="1635" t="s">
        <v>121</v>
      </c>
      <c r="G44" s="1635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635" t="s">
        <v>49</v>
      </c>
      <c r="F45" s="1635" t="s">
        <v>123</v>
      </c>
      <c r="G45" s="1635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635" t="s">
        <v>125</v>
      </c>
      <c r="F46" s="1635" t="s">
        <v>126</v>
      </c>
      <c r="G46" s="1635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635" t="s">
        <v>105</v>
      </c>
      <c r="F47" s="1635" t="s">
        <v>128</v>
      </c>
      <c r="G47" s="1635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635" t="s">
        <v>102</v>
      </c>
      <c r="F48" s="1635" t="s">
        <v>130</v>
      </c>
      <c r="G48" s="1635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635" t="s">
        <v>132</v>
      </c>
      <c r="F49" s="1635" t="s">
        <v>133</v>
      </c>
      <c r="G49" s="1635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635" t="s">
        <v>117</v>
      </c>
      <c r="F50" s="1635" t="s">
        <v>135</v>
      </c>
      <c r="G50" s="1635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635" t="s">
        <v>85</v>
      </c>
      <c r="F51" s="1635" t="s">
        <v>137</v>
      </c>
      <c r="G51" s="1635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635" t="s">
        <v>139</v>
      </c>
      <c r="F52" s="1635" t="s">
        <v>140</v>
      </c>
      <c r="G52" s="1635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635" t="s">
        <v>148</v>
      </c>
      <c r="F53" s="1635" t="s">
        <v>149</v>
      </c>
      <c r="G53" s="1635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635" t="s">
        <v>151</v>
      </c>
      <c r="F54" s="1635" t="s">
        <v>152</v>
      </c>
      <c r="G54" s="1635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635" t="s">
        <v>157</v>
      </c>
      <c r="F55" s="1635" t="s">
        <v>158</v>
      </c>
      <c r="G55" s="1635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635" t="s">
        <v>160</v>
      </c>
      <c r="F57" s="1635" t="s">
        <v>161</v>
      </c>
      <c r="G57" s="1635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635" t="s">
        <v>163</v>
      </c>
      <c r="F58" s="1635" t="s">
        <v>164</v>
      </c>
      <c r="G58" s="1635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635" t="s">
        <v>92</v>
      </c>
      <c r="F61" s="1635" t="s">
        <v>168</v>
      </c>
      <c r="G61" s="1635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635" t="s">
        <v>105</v>
      </c>
      <c r="F62" s="1635" t="s">
        <v>170</v>
      </c>
      <c r="G62" s="1635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635" t="s">
        <v>40</v>
      </c>
      <c r="F66" s="1635" t="s">
        <v>172</v>
      </c>
      <c r="G66" s="1635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635" t="s">
        <v>92</v>
      </c>
      <c r="F71" s="1635"/>
      <c r="G71" s="1635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635" t="s">
        <v>276</v>
      </c>
      <c r="F76" s="1635"/>
      <c r="G76" s="1635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635" t="s">
        <v>30</v>
      </c>
      <c r="F77" s="1635" t="s">
        <v>31</v>
      </c>
      <c r="G77" s="1635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635" t="s">
        <v>30</v>
      </c>
      <c r="F78" s="1635" t="s">
        <v>31</v>
      </c>
      <c r="G78" s="1635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635" t="s">
        <v>30</v>
      </c>
      <c r="F79" s="1635" t="s">
        <v>31</v>
      </c>
      <c r="G79" s="1635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635" t="s">
        <v>92</v>
      </c>
      <c r="F86" s="1635" t="s">
        <v>176</v>
      </c>
      <c r="G86" s="1635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635" t="s">
        <v>178</v>
      </c>
      <c r="F87" s="1635" t="s">
        <v>179</v>
      </c>
      <c r="G87" s="1635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644" t="s">
        <v>92</v>
      </c>
      <c r="F88" s="1644" t="s">
        <v>193</v>
      </c>
      <c r="G88" s="1644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645" t="s">
        <v>288</v>
      </c>
      <c r="D116" s="1645"/>
      <c r="E116" s="1645"/>
      <c r="F116" s="1645"/>
      <c r="G116" s="1645"/>
      <c r="H116" s="1645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629" t="s">
        <v>196</v>
      </c>
      <c r="O119" s="1629"/>
      <c r="P119" s="1629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628" t="s">
        <v>198</v>
      </c>
      <c r="O122" s="1628"/>
      <c r="P122" s="1628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629" t="s">
        <v>253</v>
      </c>
      <c r="O123" s="1629"/>
      <c r="P123" s="1629"/>
    </row>
    <row r="124" spans="2:17" x14ac:dyDescent="0.25">
      <c r="C124" s="25" t="s">
        <v>201</v>
      </c>
      <c r="D124" s="25"/>
      <c r="E124" t="s">
        <v>254</v>
      </c>
      <c r="N124" s="1628" t="s">
        <v>202</v>
      </c>
      <c r="O124" s="1628"/>
      <c r="P124" s="1628"/>
    </row>
    <row r="127" spans="2:17" x14ac:dyDescent="0.25">
      <c r="C127" s="1629"/>
      <c r="D127" s="1629"/>
      <c r="E127" s="1629"/>
      <c r="F127" s="1629"/>
      <c r="G127" s="1629"/>
      <c r="H127" s="1629"/>
      <c r="I127" s="1629"/>
      <c r="J127" s="1629"/>
      <c r="K127" s="1629"/>
      <c r="L127" s="1629"/>
      <c r="M127" s="1629"/>
      <c r="N127" s="1629"/>
      <c r="O127" s="1629"/>
      <c r="P127" s="1629"/>
    </row>
    <row r="130" spans="3:16" x14ac:dyDescent="0.25">
      <c r="C130" s="1628"/>
      <c r="D130" s="1628"/>
      <c r="E130" s="1628"/>
      <c r="F130" s="1628"/>
      <c r="G130" s="1628"/>
      <c r="H130" s="1628"/>
      <c r="I130" s="1628"/>
      <c r="J130" s="1628"/>
      <c r="K130" s="1628"/>
      <c r="L130" s="1628"/>
      <c r="M130" s="1628"/>
      <c r="N130" s="1628"/>
      <c r="O130" s="1628"/>
      <c r="P130" s="1628"/>
    </row>
    <row r="131" spans="3:16" x14ac:dyDescent="0.25">
      <c r="C131" s="1629"/>
      <c r="D131" s="1629"/>
      <c r="E131" s="1629"/>
      <c r="F131" s="1629"/>
      <c r="G131" s="1629"/>
      <c r="H131" s="1629"/>
      <c r="I131" s="1629"/>
      <c r="J131" s="1629"/>
      <c r="K131" s="1629"/>
      <c r="L131" s="1629"/>
      <c r="M131" s="1629"/>
      <c r="N131" s="1629"/>
      <c r="O131" s="1629"/>
      <c r="P131" s="1629"/>
    </row>
    <row r="132" spans="3:16" x14ac:dyDescent="0.25">
      <c r="C132" s="1628"/>
      <c r="D132" s="1628"/>
      <c r="E132" s="1628"/>
      <c r="F132" s="1628"/>
      <c r="G132" s="1628"/>
      <c r="H132" s="1628"/>
      <c r="I132" s="1628"/>
      <c r="J132" s="1628"/>
      <c r="K132" s="1628"/>
      <c r="L132" s="1628"/>
      <c r="M132" s="1628"/>
      <c r="N132" s="1628"/>
      <c r="O132" s="1628"/>
      <c r="P132" s="1628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6437D0-F70A-47AC-92DA-A5EB57729531}">
  <dimension ref="B7:Q66"/>
  <sheetViews>
    <sheetView topLeftCell="D25" zoomScale="96" zoomScaleNormal="96" workbookViewId="0">
      <selection activeCell="D41" sqref="D4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9" t="s">
        <v>0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29" t="s">
        <v>1</v>
      </c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  <c r="P8" s="1629"/>
      <c r="Q8" s="1629"/>
    </row>
    <row r="9" spans="2:17" x14ac:dyDescent="0.25">
      <c r="C9" s="1643" t="s">
        <v>2</v>
      </c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  <c r="O9" s="1643"/>
      <c r="P9" s="1643"/>
      <c r="Q9" s="1643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9" t="s">
        <v>3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29" t="s">
        <v>352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3" spans="2:17" x14ac:dyDescent="0.25">
      <c r="C13" s="1642" t="s">
        <v>5</v>
      </c>
      <c r="D13" s="1642"/>
      <c r="E13" s="1642"/>
      <c r="F13" s="1642"/>
      <c r="G13" s="1642"/>
      <c r="H13" s="1642"/>
      <c r="I13" s="1642"/>
      <c r="J13" s="1642"/>
      <c r="K13" s="1642"/>
      <c r="L13" s="1642"/>
      <c r="M13" s="1642"/>
      <c r="N13" s="1642"/>
      <c r="O13" s="1642"/>
      <c r="P13" s="1642"/>
      <c r="Q13" s="16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41" t="s">
        <v>6</v>
      </c>
      <c r="C15" s="1636" t="s">
        <v>7</v>
      </c>
      <c r="D15" s="1636" t="s">
        <v>8</v>
      </c>
      <c r="E15" s="1636" t="s">
        <v>10</v>
      </c>
      <c r="F15" s="1640" t="s">
        <v>11</v>
      </c>
      <c r="G15" s="1636" t="s">
        <v>208</v>
      </c>
      <c r="H15" s="1636" t="s">
        <v>209</v>
      </c>
      <c r="I15" s="3" t="s">
        <v>12</v>
      </c>
      <c r="J15" s="1639" t="s">
        <v>13</v>
      </c>
      <c r="K15" s="1636" t="s">
        <v>14</v>
      </c>
      <c r="L15" s="1636" t="s">
        <v>15</v>
      </c>
      <c r="M15" s="1636" t="s">
        <v>16</v>
      </c>
      <c r="N15" s="1636" t="s">
        <v>17</v>
      </c>
      <c r="O15" s="1636" t="s">
        <v>18</v>
      </c>
      <c r="P15" s="1636" t="s">
        <v>19</v>
      </c>
      <c r="Q15" s="1637" t="s">
        <v>20</v>
      </c>
    </row>
    <row r="16" spans="2:17" x14ac:dyDescent="0.25">
      <c r="B16" s="1641"/>
      <c r="C16" s="1636"/>
      <c r="D16" s="1636"/>
      <c r="E16" s="1636"/>
      <c r="F16" s="1640"/>
      <c r="G16" s="1636"/>
      <c r="H16" s="1636"/>
      <c r="I16" s="4" t="s">
        <v>21</v>
      </c>
      <c r="J16" s="1639"/>
      <c r="K16" s="1636"/>
      <c r="L16" s="1636"/>
      <c r="M16" s="1636"/>
      <c r="N16" s="1636"/>
      <c r="O16" s="1636"/>
      <c r="P16" s="1636"/>
      <c r="Q16" s="1637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6">
        <v>2</v>
      </c>
      <c r="C19" s="64" t="s">
        <v>353</v>
      </c>
      <c r="D19" s="64" t="s">
        <v>300</v>
      </c>
      <c r="E19" s="64" t="s">
        <v>354</v>
      </c>
      <c r="F19" s="64" t="s">
        <v>211</v>
      </c>
      <c r="G19" s="65">
        <v>43501</v>
      </c>
      <c r="H19" s="66">
        <v>43866</v>
      </c>
      <c r="I19" s="67">
        <v>50000</v>
      </c>
      <c r="J19" s="68">
        <v>0</v>
      </c>
      <c r="K19" s="67">
        <v>50000</v>
      </c>
      <c r="L19" s="67">
        <v>1435</v>
      </c>
      <c r="M19" s="67">
        <v>1675.48</v>
      </c>
      <c r="N19" s="67">
        <v>1520</v>
      </c>
      <c r="O19" s="67">
        <v>1315.12</v>
      </c>
      <c r="P19" s="67">
        <v>5945.6</v>
      </c>
      <c r="Q19" s="69">
        <v>44054.400000000001</v>
      </c>
    </row>
    <row r="20" spans="2:17" x14ac:dyDescent="0.25">
      <c r="B20" s="6">
        <v>3</v>
      </c>
      <c r="C20" s="12" t="s">
        <v>281</v>
      </c>
      <c r="D20" s="12" t="s">
        <v>242</v>
      </c>
      <c r="E20" s="12" t="s">
        <v>282</v>
      </c>
      <c r="F20" s="12" t="s">
        <v>211</v>
      </c>
      <c r="G20" s="28">
        <v>43556</v>
      </c>
      <c r="H20" s="29">
        <v>43921</v>
      </c>
      <c r="I20" s="14">
        <v>40000</v>
      </c>
      <c r="J20" s="15">
        <v>0</v>
      </c>
      <c r="K20" s="14">
        <v>40000</v>
      </c>
      <c r="L20" s="14">
        <v>1148</v>
      </c>
      <c r="M20" s="14">
        <v>442.65</v>
      </c>
      <c r="N20" s="14">
        <v>1216</v>
      </c>
      <c r="O20" s="14">
        <v>25</v>
      </c>
      <c r="P20" s="14">
        <v>2831.65</v>
      </c>
      <c r="Q20" s="17">
        <v>37168.35</v>
      </c>
    </row>
    <row r="21" spans="2:17" x14ac:dyDescent="0.25">
      <c r="B21" s="6"/>
      <c r="C21" s="12" t="s">
        <v>355</v>
      </c>
      <c r="D21" s="12" t="s">
        <v>356</v>
      </c>
      <c r="E21" s="12" t="s">
        <v>357</v>
      </c>
      <c r="F21" s="12" t="s">
        <v>211</v>
      </c>
      <c r="G21" s="28">
        <v>43739</v>
      </c>
      <c r="H21" s="29">
        <v>43921</v>
      </c>
      <c r="I21" s="14">
        <v>31500</v>
      </c>
      <c r="J21" s="15">
        <v>0</v>
      </c>
      <c r="K21" s="14">
        <v>31500</v>
      </c>
      <c r="L21" s="14">
        <v>904.05</v>
      </c>
      <c r="M21" s="14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6"/>
      <c r="C22" s="12" t="s">
        <v>244</v>
      </c>
      <c r="D22" s="12" t="s">
        <v>356</v>
      </c>
      <c r="E22" s="12" t="s">
        <v>358</v>
      </c>
      <c r="F22" s="12" t="s">
        <v>211</v>
      </c>
      <c r="G22" s="28">
        <v>43739</v>
      </c>
      <c r="H22" s="29">
        <v>43921</v>
      </c>
      <c r="I22" s="14">
        <v>60000</v>
      </c>
      <c r="J22" s="15">
        <v>0</v>
      </c>
      <c r="K22" s="14">
        <v>60000</v>
      </c>
      <c r="L22" s="14">
        <v>1722</v>
      </c>
      <c r="M22" s="14">
        <v>3486.68</v>
      </c>
      <c r="N22" s="14">
        <v>1824</v>
      </c>
      <c r="O22" s="14">
        <v>25</v>
      </c>
      <c r="P22" s="14">
        <v>7057.68</v>
      </c>
      <c r="Q22" s="17">
        <v>52942.32</v>
      </c>
    </row>
    <row r="23" spans="2:17" x14ac:dyDescent="0.25">
      <c r="B23" s="6">
        <v>4</v>
      </c>
      <c r="C23" s="12" t="s">
        <v>230</v>
      </c>
      <c r="D23" s="12" t="s">
        <v>62</v>
      </c>
      <c r="E23" s="12" t="s">
        <v>231</v>
      </c>
      <c r="F23" s="12" t="s">
        <v>211</v>
      </c>
      <c r="G23" s="28">
        <v>43647</v>
      </c>
      <c r="H23" s="29">
        <v>43830</v>
      </c>
      <c r="I23" s="14">
        <v>26250</v>
      </c>
      <c r="J23" s="15">
        <v>0</v>
      </c>
      <c r="K23" s="14">
        <v>26250</v>
      </c>
      <c r="L23" s="14">
        <v>753.38</v>
      </c>
      <c r="M23" s="14">
        <v>0</v>
      </c>
      <c r="N23" s="14">
        <v>798</v>
      </c>
      <c r="O23" s="14">
        <v>25</v>
      </c>
      <c r="P23" s="14">
        <v>1576.38</v>
      </c>
      <c r="Q23" s="17">
        <v>24673.62</v>
      </c>
    </row>
    <row r="24" spans="2:17" x14ac:dyDescent="0.25">
      <c r="B24" s="6">
        <v>5</v>
      </c>
      <c r="C24" s="12" t="s">
        <v>232</v>
      </c>
      <c r="D24" s="12" t="s">
        <v>62</v>
      </c>
      <c r="E24" s="12" t="s">
        <v>231</v>
      </c>
      <c r="F24" s="12" t="s">
        <v>211</v>
      </c>
      <c r="G24" s="28">
        <v>43647</v>
      </c>
      <c r="H24" s="29">
        <v>43830</v>
      </c>
      <c r="I24" s="14">
        <v>26250</v>
      </c>
      <c r="J24" s="15">
        <v>0</v>
      </c>
      <c r="K24" s="14">
        <v>26250</v>
      </c>
      <c r="L24" s="14">
        <v>753.38</v>
      </c>
      <c r="M24" s="14">
        <v>0</v>
      </c>
      <c r="N24" s="14">
        <v>798</v>
      </c>
      <c r="O24" s="14">
        <v>25</v>
      </c>
      <c r="P24" s="14">
        <v>1576.38</v>
      </c>
      <c r="Q24" s="17">
        <v>24673.62</v>
      </c>
    </row>
    <row r="25" spans="2:17" x14ac:dyDescent="0.25">
      <c r="B25" s="6">
        <v>6</v>
      </c>
      <c r="C25" s="12" t="s">
        <v>290</v>
      </c>
      <c r="D25" s="12" t="s">
        <v>291</v>
      </c>
      <c r="E25" s="12" t="s">
        <v>292</v>
      </c>
      <c r="F25" s="12" t="s">
        <v>211</v>
      </c>
      <c r="G25" s="28">
        <v>43803</v>
      </c>
      <c r="H25" s="29">
        <v>43986</v>
      </c>
      <c r="I25" s="14">
        <v>60000</v>
      </c>
      <c r="J25" s="15">
        <v>0</v>
      </c>
      <c r="K25" s="14">
        <v>60000</v>
      </c>
      <c r="L25" s="14">
        <v>1722</v>
      </c>
      <c r="M25" s="14">
        <v>3486.68</v>
      </c>
      <c r="N25" s="14">
        <v>1824</v>
      </c>
      <c r="O25" s="14">
        <v>25</v>
      </c>
      <c r="P25" s="14">
        <v>7057.68</v>
      </c>
      <c r="Q25" s="17">
        <v>52942.32</v>
      </c>
    </row>
    <row r="26" spans="2:17" x14ac:dyDescent="0.25">
      <c r="B26" s="6">
        <v>7</v>
      </c>
      <c r="C26" s="12" t="s">
        <v>293</v>
      </c>
      <c r="D26" s="12" t="s">
        <v>291</v>
      </c>
      <c r="E26" s="12" t="s">
        <v>294</v>
      </c>
      <c r="F26" s="12" t="s">
        <v>211</v>
      </c>
      <c r="G26" s="28">
        <v>43803</v>
      </c>
      <c r="H26" s="29">
        <v>43986</v>
      </c>
      <c r="I26" s="14">
        <v>40000</v>
      </c>
      <c r="J26" s="15">
        <v>0</v>
      </c>
      <c r="K26" s="14">
        <v>40000</v>
      </c>
      <c r="L26" s="14">
        <v>1148</v>
      </c>
      <c r="M26" s="14">
        <v>442.65</v>
      </c>
      <c r="N26" s="14">
        <v>1216</v>
      </c>
      <c r="O26" s="14">
        <v>25</v>
      </c>
      <c r="P26" s="14">
        <v>2831.65</v>
      </c>
      <c r="Q26" s="17">
        <v>37168.35</v>
      </c>
    </row>
    <row r="27" spans="2:17" x14ac:dyDescent="0.25">
      <c r="B27" s="6">
        <v>8</v>
      </c>
      <c r="C27" s="12" t="s">
        <v>295</v>
      </c>
      <c r="D27" s="12" t="s">
        <v>291</v>
      </c>
      <c r="E27" s="12" t="s">
        <v>296</v>
      </c>
      <c r="F27" s="12" t="s">
        <v>211</v>
      </c>
      <c r="G27" s="28">
        <v>43803</v>
      </c>
      <c r="H27" s="29">
        <v>43986</v>
      </c>
      <c r="I27" s="14">
        <v>110000</v>
      </c>
      <c r="J27" s="15">
        <v>0</v>
      </c>
      <c r="K27" s="14">
        <v>110000</v>
      </c>
      <c r="L27" s="14">
        <v>3157</v>
      </c>
      <c r="M27" s="14">
        <v>14457.62</v>
      </c>
      <c r="N27" s="14">
        <v>3344</v>
      </c>
      <c r="O27" s="14">
        <v>25</v>
      </c>
      <c r="P27" s="14">
        <v>20983.62</v>
      </c>
      <c r="Q27" s="17">
        <v>89016.38</v>
      </c>
    </row>
    <row r="28" spans="2:17" x14ac:dyDescent="0.25">
      <c r="B28" s="6">
        <v>9</v>
      </c>
      <c r="C28" s="12" t="s">
        <v>297</v>
      </c>
      <c r="D28" s="12" t="s">
        <v>291</v>
      </c>
      <c r="E28" s="12" t="s">
        <v>44</v>
      </c>
      <c r="F28" s="12" t="s">
        <v>211</v>
      </c>
      <c r="G28" s="28">
        <v>43803</v>
      </c>
      <c r="H28" s="29">
        <v>43986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25</v>
      </c>
      <c r="P28" s="14">
        <v>3832.83</v>
      </c>
      <c r="Q28" s="17">
        <v>41167.17</v>
      </c>
    </row>
    <row r="29" spans="2:17" x14ac:dyDescent="0.25">
      <c r="B29" s="6">
        <v>10</v>
      </c>
      <c r="C29" s="12" t="s">
        <v>359</v>
      </c>
      <c r="D29" s="12" t="s">
        <v>291</v>
      </c>
      <c r="E29" s="12" t="s">
        <v>360</v>
      </c>
      <c r="F29" s="12" t="s">
        <v>211</v>
      </c>
      <c r="G29" s="28">
        <v>43803</v>
      </c>
      <c r="H29" s="29">
        <v>43986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6">
        <v>12</v>
      </c>
      <c r="C30" s="19" t="s">
        <v>361</v>
      </c>
      <c r="D30" s="19" t="s">
        <v>362</v>
      </c>
      <c r="E30" s="19" t="s">
        <v>363</v>
      </c>
      <c r="F30" s="12" t="s">
        <v>211</v>
      </c>
      <c r="G30" s="28">
        <v>43620</v>
      </c>
      <c r="H30" s="29">
        <v>43803</v>
      </c>
      <c r="I30" s="21">
        <v>25000</v>
      </c>
      <c r="J30" s="22">
        <v>0</v>
      </c>
      <c r="K30" s="21">
        <v>25000</v>
      </c>
      <c r="L30" s="21">
        <v>717.5</v>
      </c>
      <c r="M30" s="21">
        <v>0</v>
      </c>
      <c r="N30" s="21">
        <v>760</v>
      </c>
      <c r="O30" s="21">
        <v>25</v>
      </c>
      <c r="P30" s="21">
        <v>1502.5</v>
      </c>
      <c r="Q30" s="23">
        <v>23497.5</v>
      </c>
    </row>
    <row r="31" spans="2:17" x14ac:dyDescent="0.25">
      <c r="B31" s="6">
        <v>13</v>
      </c>
      <c r="C31" s="19" t="s">
        <v>364</v>
      </c>
      <c r="D31" s="19" t="s">
        <v>229</v>
      </c>
      <c r="E31" s="19" t="s">
        <v>44</v>
      </c>
      <c r="F31" s="12" t="s">
        <v>211</v>
      </c>
      <c r="G31" s="28">
        <v>43620</v>
      </c>
      <c r="H31" s="29">
        <v>43803</v>
      </c>
      <c r="I31" s="21">
        <v>25000</v>
      </c>
      <c r="J31" s="22">
        <v>0</v>
      </c>
      <c r="K31" s="21">
        <v>25000</v>
      </c>
      <c r="L31" s="21">
        <v>717.5</v>
      </c>
      <c r="M31" s="21">
        <v>0</v>
      </c>
      <c r="N31" s="21">
        <v>760</v>
      </c>
      <c r="O31" s="21">
        <v>25</v>
      </c>
      <c r="P31" s="21">
        <v>1502.5</v>
      </c>
      <c r="Q31" s="23">
        <v>23497.5</v>
      </c>
    </row>
    <row r="32" spans="2:17" x14ac:dyDescent="0.25">
      <c r="B32" s="6">
        <v>14</v>
      </c>
      <c r="C32" s="19" t="s">
        <v>365</v>
      </c>
      <c r="D32" s="19" t="s">
        <v>291</v>
      </c>
      <c r="E32" s="19" t="s">
        <v>366</v>
      </c>
      <c r="F32" s="12" t="s">
        <v>211</v>
      </c>
      <c r="G32" s="70">
        <v>43803</v>
      </c>
      <c r="H32" s="71">
        <v>43986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x14ac:dyDescent="0.25">
      <c r="B33" s="6">
        <v>15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x14ac:dyDescent="0.25">
      <c r="B34" s="6">
        <v>16</v>
      </c>
      <c r="C34" s="30" t="s">
        <v>367</v>
      </c>
      <c r="D34" s="30" t="s">
        <v>229</v>
      </c>
      <c r="E34" s="30" t="s">
        <v>44</v>
      </c>
      <c r="F34" s="12" t="s">
        <v>211</v>
      </c>
      <c r="G34" s="31">
        <v>43709</v>
      </c>
      <c r="H34" s="32" t="s">
        <v>368</v>
      </c>
      <c r="I34" s="33">
        <v>15000</v>
      </c>
      <c r="J34" s="34">
        <v>0</v>
      </c>
      <c r="K34" s="33">
        <v>15000</v>
      </c>
      <c r="L34" s="33">
        <v>430.5</v>
      </c>
      <c r="M34" s="33">
        <v>0</v>
      </c>
      <c r="N34" s="33">
        <v>456</v>
      </c>
      <c r="O34" s="33">
        <v>25</v>
      </c>
      <c r="P34" s="33">
        <v>911.5</v>
      </c>
      <c r="Q34" s="35">
        <v>14088.5</v>
      </c>
    </row>
    <row r="35" spans="2:17" x14ac:dyDescent="0.25">
      <c r="B35" s="6">
        <v>17</v>
      </c>
      <c r="C35" s="30" t="s">
        <v>369</v>
      </c>
      <c r="D35" s="30" t="s">
        <v>229</v>
      </c>
      <c r="E35" s="30" t="s">
        <v>370</v>
      </c>
      <c r="F35" s="12" t="s">
        <v>211</v>
      </c>
      <c r="G35" s="31">
        <v>43709</v>
      </c>
      <c r="H35" s="32">
        <v>43890</v>
      </c>
      <c r="I35" s="33">
        <v>15000</v>
      </c>
      <c r="J35" s="34">
        <v>0</v>
      </c>
      <c r="K35" s="33">
        <v>15000</v>
      </c>
      <c r="L35" s="33">
        <v>430.5</v>
      </c>
      <c r="M35" s="33">
        <v>0</v>
      </c>
      <c r="N35" s="33">
        <v>456</v>
      </c>
      <c r="O35" s="33">
        <v>25</v>
      </c>
      <c r="P35" s="33">
        <v>911.5</v>
      </c>
      <c r="Q35" s="35">
        <v>14088.5</v>
      </c>
    </row>
    <row r="36" spans="2:17" x14ac:dyDescent="0.25">
      <c r="B36" s="6">
        <v>18</v>
      </c>
      <c r="C36" s="30" t="s">
        <v>371</v>
      </c>
      <c r="D36" s="30" t="s">
        <v>229</v>
      </c>
      <c r="E36" s="30" t="s">
        <v>372</v>
      </c>
      <c r="F36" s="12" t="s">
        <v>211</v>
      </c>
      <c r="G36" s="31">
        <v>43709</v>
      </c>
      <c r="H36" s="32">
        <v>43890</v>
      </c>
      <c r="I36" s="33">
        <v>15000</v>
      </c>
      <c r="J36" s="34">
        <v>0</v>
      </c>
      <c r="K36" s="33">
        <v>15000</v>
      </c>
      <c r="L36" s="33">
        <v>430.5</v>
      </c>
      <c r="M36" s="33">
        <v>0</v>
      </c>
      <c r="N36" s="33">
        <v>456</v>
      </c>
      <c r="O36" s="33">
        <v>25</v>
      </c>
      <c r="P36" s="33">
        <v>911.5</v>
      </c>
      <c r="Q36" s="35">
        <v>14088.5</v>
      </c>
    </row>
    <row r="37" spans="2:17" x14ac:dyDescent="0.25">
      <c r="B37" s="6">
        <v>20</v>
      </c>
      <c r="C37" s="30" t="s">
        <v>373</v>
      </c>
      <c r="D37" s="30" t="s">
        <v>300</v>
      </c>
      <c r="E37" s="30" t="s">
        <v>301</v>
      </c>
      <c r="F37" s="12" t="s">
        <v>211</v>
      </c>
      <c r="G37" s="31">
        <v>43739</v>
      </c>
      <c r="H37" s="32">
        <v>43921</v>
      </c>
      <c r="I37" s="33">
        <v>31500</v>
      </c>
      <c r="J37" s="34">
        <v>0</v>
      </c>
      <c r="K37" s="33">
        <v>31500</v>
      </c>
      <c r="L37" s="33">
        <v>904.05</v>
      </c>
      <c r="M37" s="33">
        <v>0</v>
      </c>
      <c r="N37" s="33">
        <v>957.6</v>
      </c>
      <c r="O37" s="33">
        <v>25</v>
      </c>
      <c r="P37" s="33">
        <v>1886.65</v>
      </c>
      <c r="Q37" s="35">
        <v>29613.35</v>
      </c>
    </row>
    <row r="38" spans="2:17" x14ac:dyDescent="0.25">
      <c r="B38" s="6">
        <v>21</v>
      </c>
      <c r="C38" s="30" t="s">
        <v>374</v>
      </c>
      <c r="D38" s="30" t="s">
        <v>291</v>
      </c>
      <c r="E38" s="30" t="s">
        <v>294</v>
      </c>
      <c r="F38" s="12" t="s">
        <v>211</v>
      </c>
      <c r="G38" s="31">
        <v>43739</v>
      </c>
      <c r="H38" s="32">
        <v>43921</v>
      </c>
      <c r="I38" s="33">
        <v>30000</v>
      </c>
      <c r="J38" s="34">
        <v>0</v>
      </c>
      <c r="K38" s="33">
        <v>30000</v>
      </c>
      <c r="L38" s="33">
        <v>861</v>
      </c>
      <c r="M38" s="33">
        <v>0</v>
      </c>
      <c r="N38" s="33">
        <v>912</v>
      </c>
      <c r="O38" s="33">
        <v>25</v>
      </c>
      <c r="P38" s="33">
        <v>1798</v>
      </c>
      <c r="Q38" s="35">
        <v>28202</v>
      </c>
    </row>
    <row r="39" spans="2:17" ht="14.25" customHeight="1" x14ac:dyDescent="0.25">
      <c r="B39" s="6">
        <v>22</v>
      </c>
      <c r="C39" s="30" t="s">
        <v>375</v>
      </c>
      <c r="D39" s="30" t="s">
        <v>229</v>
      </c>
      <c r="E39" s="30" t="s">
        <v>44</v>
      </c>
      <c r="F39" s="12" t="s">
        <v>211</v>
      </c>
      <c r="G39" s="31">
        <v>43739</v>
      </c>
      <c r="H39" s="32">
        <v>43921</v>
      </c>
      <c r="I39" s="33">
        <v>25000</v>
      </c>
      <c r="J39" s="34">
        <v>0</v>
      </c>
      <c r="K39" s="33">
        <v>25000</v>
      </c>
      <c r="L39" s="33">
        <v>717.5</v>
      </c>
      <c r="M39" s="33">
        <v>0</v>
      </c>
      <c r="N39" s="33">
        <v>760</v>
      </c>
      <c r="O39" s="33">
        <v>25</v>
      </c>
      <c r="P39" s="33">
        <v>1502.5</v>
      </c>
      <c r="Q39" s="35">
        <v>23497.5</v>
      </c>
    </row>
    <row r="40" spans="2:17" x14ac:dyDescent="0.25">
      <c r="B40" s="6">
        <v>23</v>
      </c>
      <c r="C40" s="30" t="s">
        <v>376</v>
      </c>
      <c r="D40" s="30" t="s">
        <v>62</v>
      </c>
      <c r="E40" s="30" t="s">
        <v>377</v>
      </c>
      <c r="F40" s="12" t="s">
        <v>211</v>
      </c>
      <c r="G40" s="31">
        <v>43739</v>
      </c>
      <c r="H40" s="32" t="s">
        <v>378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</v>
      </c>
      <c r="N40" s="33">
        <v>1824</v>
      </c>
      <c r="O40" s="33">
        <v>25</v>
      </c>
      <c r="P40" s="33">
        <v>7057.68</v>
      </c>
      <c r="Q40" s="35">
        <v>52942.32</v>
      </c>
    </row>
    <row r="41" spans="2:17" x14ac:dyDescent="0.25">
      <c r="B41" s="6">
        <v>24</v>
      </c>
      <c r="C41" s="30" t="s">
        <v>379</v>
      </c>
      <c r="D41" s="30" t="s">
        <v>229</v>
      </c>
      <c r="E41" s="30" t="s">
        <v>380</v>
      </c>
      <c r="F41" s="12" t="s">
        <v>211</v>
      </c>
      <c r="G41" s="31">
        <v>43709</v>
      </c>
      <c r="H41" s="32">
        <v>43921</v>
      </c>
      <c r="I41" s="33">
        <v>40000</v>
      </c>
      <c r="J41" s="34">
        <v>0</v>
      </c>
      <c r="K41" s="33">
        <v>40000</v>
      </c>
      <c r="L41" s="33">
        <v>1148</v>
      </c>
      <c r="M41" s="33">
        <v>442.65</v>
      </c>
      <c r="N41" s="33">
        <v>1216</v>
      </c>
      <c r="O41" s="33">
        <v>25</v>
      </c>
      <c r="P41" s="33">
        <v>2831.65</v>
      </c>
      <c r="Q41" s="35">
        <v>37168.35</v>
      </c>
    </row>
    <row r="42" spans="2:17" x14ac:dyDescent="0.25">
      <c r="B42" s="6">
        <v>25</v>
      </c>
      <c r="C42" s="30" t="s">
        <v>381</v>
      </c>
      <c r="D42" s="30" t="s">
        <v>300</v>
      </c>
      <c r="E42" s="30" t="s">
        <v>301</v>
      </c>
      <c r="F42" s="12" t="s">
        <v>211</v>
      </c>
      <c r="G42" s="31">
        <v>43739</v>
      </c>
      <c r="H42" s="32">
        <v>43921</v>
      </c>
      <c r="I42" s="33">
        <v>40000</v>
      </c>
      <c r="J42" s="34">
        <v>0</v>
      </c>
      <c r="K42" s="33">
        <v>40000</v>
      </c>
      <c r="L42" s="33">
        <v>1148</v>
      </c>
      <c r="M42" s="33">
        <v>442.65</v>
      </c>
      <c r="N42" s="33">
        <v>1216</v>
      </c>
      <c r="O42" s="33">
        <v>25</v>
      </c>
      <c r="P42" s="33">
        <v>2831.65</v>
      </c>
      <c r="Q42" s="35">
        <v>37168.35</v>
      </c>
    </row>
    <row r="43" spans="2:17" x14ac:dyDescent="0.25">
      <c r="B43" s="6">
        <v>26</v>
      </c>
      <c r="C43" s="30" t="s">
        <v>382</v>
      </c>
      <c r="D43" s="30" t="s">
        <v>300</v>
      </c>
      <c r="E43" s="30" t="s">
        <v>363</v>
      </c>
      <c r="F43" s="12" t="s">
        <v>211</v>
      </c>
      <c r="G43" s="31">
        <v>43739</v>
      </c>
      <c r="H43" s="32">
        <v>43921</v>
      </c>
      <c r="I43" s="33">
        <v>40000</v>
      </c>
      <c r="J43" s="34">
        <v>0</v>
      </c>
      <c r="K43" s="33">
        <v>40000</v>
      </c>
      <c r="L43" s="33">
        <v>1148</v>
      </c>
      <c r="M43" s="33">
        <v>442.65</v>
      </c>
      <c r="N43" s="33">
        <v>1216</v>
      </c>
      <c r="O43" s="33">
        <v>25</v>
      </c>
      <c r="P43" s="33">
        <v>2831.65</v>
      </c>
      <c r="Q43" s="35">
        <v>37168.35</v>
      </c>
    </row>
    <row r="44" spans="2:17" x14ac:dyDescent="0.25">
      <c r="B44" s="6">
        <v>27</v>
      </c>
      <c r="C44" s="30" t="s">
        <v>383</v>
      </c>
      <c r="D44" s="30" t="s">
        <v>229</v>
      </c>
      <c r="E44" s="30" t="s">
        <v>372</v>
      </c>
      <c r="F44" s="12" t="s">
        <v>211</v>
      </c>
      <c r="G44" s="31">
        <v>43739</v>
      </c>
      <c r="H44" s="32">
        <v>43921</v>
      </c>
      <c r="I44" s="33">
        <v>25000</v>
      </c>
      <c r="J44" s="34">
        <v>0</v>
      </c>
      <c r="K44" s="33">
        <v>25000</v>
      </c>
      <c r="L44" s="33">
        <v>717.5</v>
      </c>
      <c r="M44" s="33">
        <v>0</v>
      </c>
      <c r="N44" s="33">
        <v>760</v>
      </c>
      <c r="O44" s="33">
        <v>25</v>
      </c>
      <c r="P44" s="33">
        <v>1502.5</v>
      </c>
      <c r="Q44" s="35">
        <v>23497.5</v>
      </c>
    </row>
    <row r="45" spans="2:17" x14ac:dyDescent="0.25">
      <c r="B45" s="6">
        <v>28</v>
      </c>
      <c r="C45" s="30" t="s">
        <v>384</v>
      </c>
      <c r="D45" s="30" t="s">
        <v>39</v>
      </c>
      <c r="E45" s="30" t="s">
        <v>385</v>
      </c>
      <c r="F45" s="12" t="s">
        <v>211</v>
      </c>
      <c r="G45" s="31">
        <v>43770</v>
      </c>
      <c r="H45" s="32">
        <v>43951</v>
      </c>
      <c r="I45" s="33">
        <v>25000</v>
      </c>
      <c r="J45" s="34">
        <v>0</v>
      </c>
      <c r="K45" s="33">
        <v>25000</v>
      </c>
      <c r="L45" s="33">
        <v>717.5</v>
      </c>
      <c r="M45" s="33">
        <v>0</v>
      </c>
      <c r="N45" s="33">
        <v>760</v>
      </c>
      <c r="O45" s="33">
        <v>25</v>
      </c>
      <c r="P45" s="33">
        <v>1502.5</v>
      </c>
      <c r="Q45" s="35">
        <v>23497.5</v>
      </c>
    </row>
    <row r="46" spans="2:17" x14ac:dyDescent="0.25">
      <c r="B46" s="6">
        <v>29</v>
      </c>
      <c r="C46" s="30" t="s">
        <v>386</v>
      </c>
      <c r="D46" s="30" t="s">
        <v>300</v>
      </c>
      <c r="E46" s="30" t="s">
        <v>387</v>
      </c>
      <c r="F46" s="12" t="s">
        <v>388</v>
      </c>
      <c r="G46" s="31">
        <v>43800</v>
      </c>
      <c r="H46" s="32">
        <v>43951</v>
      </c>
      <c r="I46" s="33">
        <v>30000</v>
      </c>
      <c r="J46" s="34">
        <v>0</v>
      </c>
      <c r="K46" s="33">
        <v>30000</v>
      </c>
      <c r="L46" s="33">
        <v>861</v>
      </c>
      <c r="M46" s="33">
        <v>0</v>
      </c>
      <c r="N46" s="33">
        <v>912</v>
      </c>
      <c r="O46" s="33">
        <v>25</v>
      </c>
      <c r="P46" s="33">
        <v>1798</v>
      </c>
      <c r="Q46" s="35">
        <v>28202</v>
      </c>
    </row>
    <row r="47" spans="2:17" x14ac:dyDescent="0.25">
      <c r="B47" s="6">
        <v>30</v>
      </c>
      <c r="C47" s="30" t="s">
        <v>389</v>
      </c>
      <c r="D47" s="30" t="s">
        <v>291</v>
      </c>
      <c r="E47" s="30" t="s">
        <v>390</v>
      </c>
      <c r="F47" s="12" t="s">
        <v>211</v>
      </c>
      <c r="G47" s="31">
        <v>43770</v>
      </c>
      <c r="H47" s="32">
        <v>43951</v>
      </c>
      <c r="I47" s="33">
        <v>60000</v>
      </c>
      <c r="J47" s="34">
        <v>0</v>
      </c>
      <c r="K47" s="33">
        <v>60000</v>
      </c>
      <c r="L47" s="33">
        <v>1722</v>
      </c>
      <c r="M47" s="33">
        <v>3486.6818239999998</v>
      </c>
      <c r="N47" s="33">
        <v>1824</v>
      </c>
      <c r="O47" s="33">
        <v>25</v>
      </c>
      <c r="P47" s="33">
        <v>2093.5</v>
      </c>
      <c r="Q47" s="35">
        <v>52942.32</v>
      </c>
    </row>
    <row r="48" spans="2:17" x14ac:dyDescent="0.25">
      <c r="B48" s="6">
        <v>31</v>
      </c>
      <c r="C48" s="30" t="s">
        <v>391</v>
      </c>
      <c r="D48" s="30" t="s">
        <v>39</v>
      </c>
      <c r="E48" s="30" t="s">
        <v>392</v>
      </c>
      <c r="F48" s="12" t="s">
        <v>211</v>
      </c>
      <c r="G48" s="31">
        <v>43770</v>
      </c>
      <c r="H48" s="32">
        <v>43951</v>
      </c>
      <c r="I48" s="33">
        <v>35000</v>
      </c>
      <c r="J48" s="34">
        <v>0</v>
      </c>
      <c r="K48" s="33">
        <v>35000</v>
      </c>
      <c r="L48" s="33">
        <v>1004.5</v>
      </c>
      <c r="M48" s="33">
        <v>0</v>
      </c>
      <c r="N48" s="33">
        <v>1064</v>
      </c>
      <c r="O48" s="33">
        <v>25</v>
      </c>
      <c r="P48" s="33">
        <v>2093.5</v>
      </c>
      <c r="Q48" s="35">
        <v>32906.5</v>
      </c>
    </row>
    <row r="49" spans="3:17" ht="14.45" customHeight="1" x14ac:dyDescent="0.25">
      <c r="C49" s="1652" t="s">
        <v>194</v>
      </c>
      <c r="D49" s="1652"/>
      <c r="E49" s="1652"/>
      <c r="F49" s="1652"/>
      <c r="G49" s="1652"/>
      <c r="H49" s="1652"/>
      <c r="I49" s="1651">
        <f t="shared" ref="I49:O49" si="0">SUM(I18:I48)</f>
        <v>1162000</v>
      </c>
      <c r="J49" s="1653">
        <f t="shared" si="0"/>
        <v>0</v>
      </c>
      <c r="K49" s="1651">
        <f t="shared" si="0"/>
        <v>1162000</v>
      </c>
      <c r="L49" s="1651">
        <f t="shared" si="0"/>
        <v>33349.410000000003</v>
      </c>
      <c r="M49" s="1651">
        <f t="shared" si="0"/>
        <v>35738.051824000009</v>
      </c>
      <c r="N49" s="1651">
        <f t="shared" si="0"/>
        <v>35324.800000000003</v>
      </c>
      <c r="O49" s="1651">
        <f t="shared" si="0"/>
        <v>2065.12</v>
      </c>
      <c r="P49" s="1651">
        <v>106477.38</v>
      </c>
      <c r="Q49" s="1654">
        <f>SUM(Q18:Q48)</f>
        <v>1055522.6199999996</v>
      </c>
    </row>
    <row r="50" spans="3:17" x14ac:dyDescent="0.25">
      <c r="C50" s="1652"/>
      <c r="D50" s="1652"/>
      <c r="E50" s="1652"/>
      <c r="F50" s="1652"/>
      <c r="G50" s="1652"/>
      <c r="H50" s="1652"/>
      <c r="I50" s="1651"/>
      <c r="J50" s="1653"/>
      <c r="K50" s="1651"/>
      <c r="L50" s="1651"/>
      <c r="M50" s="1651"/>
      <c r="N50" s="1651"/>
      <c r="O50" s="1651"/>
      <c r="P50" s="1651"/>
      <c r="Q50" s="1654"/>
    </row>
    <row r="53" spans="3:17" x14ac:dyDescent="0.25">
      <c r="C53" s="24" t="s">
        <v>195</v>
      </c>
      <c r="D53" s="24"/>
      <c r="E53" s="5" t="s">
        <v>250</v>
      </c>
      <c r="N53" s="1629" t="s">
        <v>196</v>
      </c>
      <c r="O53" s="1629"/>
      <c r="P53" s="1629"/>
    </row>
    <row r="54" spans="3:17" x14ac:dyDescent="0.25">
      <c r="C54" s="24"/>
      <c r="D54" s="24"/>
      <c r="N54" s="24"/>
      <c r="O54" s="24"/>
      <c r="P54" s="24"/>
    </row>
    <row r="56" spans="3:17" x14ac:dyDescent="0.25">
      <c r="C56" s="25" t="s">
        <v>197</v>
      </c>
      <c r="D56" s="25"/>
      <c r="E56" t="s">
        <v>251</v>
      </c>
      <c r="N56" s="1628" t="s">
        <v>198</v>
      </c>
      <c r="O56" s="1628"/>
      <c r="P56" s="1628"/>
    </row>
    <row r="57" spans="3:17" x14ac:dyDescent="0.25">
      <c r="C57" s="24" t="s">
        <v>199</v>
      </c>
      <c r="D57" s="24"/>
      <c r="E57" s="5" t="s">
        <v>252</v>
      </c>
      <c r="F57" s="5"/>
      <c r="G57" s="5"/>
      <c r="H57" s="5"/>
      <c r="N57" s="1629" t="s">
        <v>253</v>
      </c>
      <c r="O57" s="1629"/>
      <c r="P57" s="1629"/>
    </row>
    <row r="58" spans="3:17" x14ac:dyDescent="0.25">
      <c r="C58" s="25" t="s">
        <v>201</v>
      </c>
      <c r="D58" s="25"/>
      <c r="E58" t="s">
        <v>254</v>
      </c>
      <c r="N58" s="1628" t="s">
        <v>202</v>
      </c>
      <c r="O58" s="1628"/>
      <c r="P58" s="1628"/>
    </row>
    <row r="61" spans="3:17" x14ac:dyDescent="0.25">
      <c r="C61" s="1629"/>
      <c r="D61" s="1629"/>
      <c r="E61" s="1629"/>
      <c r="F61" s="1629"/>
      <c r="G61" s="1629"/>
      <c r="H61" s="1629"/>
      <c r="I61" s="1629"/>
      <c r="J61" s="1629"/>
      <c r="K61" s="1629"/>
      <c r="L61" s="1629"/>
      <c r="M61" s="1629"/>
      <c r="N61" s="1629"/>
      <c r="O61" s="1629"/>
      <c r="P61" s="1629"/>
    </row>
    <row r="64" spans="3:17" x14ac:dyDescent="0.25">
      <c r="C64" s="1628"/>
      <c r="D64" s="1628"/>
      <c r="E64" s="1628"/>
      <c r="F64" s="1628"/>
      <c r="G64" s="1628"/>
      <c r="H64" s="1628"/>
      <c r="I64" s="1628"/>
      <c r="J64" s="1628"/>
      <c r="K64" s="1628"/>
      <c r="L64" s="1628"/>
      <c r="M64" s="1628"/>
      <c r="N64" s="1628"/>
      <c r="O64" s="1628"/>
      <c r="P64" s="1628"/>
    </row>
    <row r="65" spans="3:16" x14ac:dyDescent="0.25">
      <c r="C65" s="1629"/>
      <c r="D65" s="1629"/>
      <c r="E65" s="1629"/>
      <c r="F65" s="1629"/>
      <c r="G65" s="1629"/>
      <c r="H65" s="1629"/>
      <c r="I65" s="1629"/>
      <c r="J65" s="1629"/>
      <c r="K65" s="1629"/>
      <c r="L65" s="1629"/>
      <c r="M65" s="1629"/>
      <c r="N65" s="1629"/>
      <c r="O65" s="1629"/>
      <c r="P65" s="1629"/>
    </row>
    <row r="66" spans="3:16" x14ac:dyDescent="0.25">
      <c r="C66" s="1628"/>
      <c r="D66" s="1628"/>
      <c r="E66" s="1628"/>
      <c r="F66" s="1628"/>
      <c r="G66" s="1628"/>
      <c r="H66" s="1628"/>
      <c r="I66" s="1628"/>
      <c r="J66" s="1628"/>
      <c r="K66" s="1628"/>
      <c r="L66" s="1628"/>
      <c r="M66" s="1628"/>
      <c r="N66" s="1628"/>
      <c r="O66" s="1628"/>
      <c r="P66" s="1628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9:Q50"/>
    <mergeCell ref="N53:P53"/>
    <mergeCell ref="N56:P56"/>
    <mergeCell ref="N57:P57"/>
    <mergeCell ref="O15:O16"/>
    <mergeCell ref="P15:P16"/>
    <mergeCell ref="Q15:Q16"/>
    <mergeCell ref="N49:N50"/>
    <mergeCell ref="N15:N16"/>
    <mergeCell ref="O49:O50"/>
    <mergeCell ref="P49:P50"/>
    <mergeCell ref="C66:P66"/>
    <mergeCell ref="M49:M50"/>
    <mergeCell ref="N58:P58"/>
    <mergeCell ref="C61:P61"/>
    <mergeCell ref="C64:P64"/>
    <mergeCell ref="C65:P65"/>
    <mergeCell ref="C49:H50"/>
    <mergeCell ref="I49:I50"/>
    <mergeCell ref="J49:J50"/>
    <mergeCell ref="K49:K50"/>
    <mergeCell ref="L49:L50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52A742-0735-4904-9DDF-A7F2D98643BF}">
  <dimension ref="A7:N46"/>
  <sheetViews>
    <sheetView topLeftCell="C22" workbookViewId="0">
      <selection activeCell="H18" sqref="H1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29" t="s">
        <v>0</v>
      </c>
      <c r="C7" s="1629"/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</row>
    <row r="8" spans="1:14" x14ac:dyDescent="0.25">
      <c r="B8" s="1629" t="s">
        <v>1</v>
      </c>
      <c r="C8" s="1629"/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</row>
    <row r="9" spans="1:14" x14ac:dyDescent="0.25">
      <c r="B9" s="1643" t="s">
        <v>2</v>
      </c>
      <c r="C9" s="1643"/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29" t="s">
        <v>3</v>
      </c>
      <c r="C11" s="1629"/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</row>
    <row r="12" spans="1:14" x14ac:dyDescent="0.25">
      <c r="B12" s="1629" t="s">
        <v>393</v>
      </c>
      <c r="C12" s="1629"/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</row>
    <row r="13" spans="1:14" x14ac:dyDescent="0.25">
      <c r="B13" s="1642" t="s">
        <v>5</v>
      </c>
      <c r="C13" s="1642"/>
      <c r="D13" s="1642"/>
      <c r="E13" s="1642"/>
      <c r="F13" s="1642"/>
      <c r="G13" s="1642"/>
      <c r="H13" s="1642"/>
      <c r="I13" s="1642"/>
      <c r="J13" s="1642"/>
      <c r="K13" s="1642"/>
      <c r="L13" s="1642"/>
      <c r="M13" s="1642"/>
      <c r="N13" s="1642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41" t="s">
        <v>6</v>
      </c>
      <c r="B15" s="1636" t="s">
        <v>7</v>
      </c>
      <c r="C15" s="1636" t="s">
        <v>8</v>
      </c>
      <c r="D15" s="1636" t="s">
        <v>10</v>
      </c>
      <c r="E15" s="1640" t="s">
        <v>11</v>
      </c>
      <c r="F15" s="37" t="s">
        <v>12</v>
      </c>
      <c r="G15" s="1639" t="s">
        <v>13</v>
      </c>
      <c r="H15" s="1636" t="s">
        <v>14</v>
      </c>
      <c r="I15" s="1636" t="s">
        <v>15</v>
      </c>
      <c r="J15" s="1636" t="s">
        <v>16</v>
      </c>
      <c r="K15" s="1636" t="s">
        <v>17</v>
      </c>
      <c r="L15" s="1636" t="s">
        <v>18</v>
      </c>
      <c r="M15" s="1636" t="s">
        <v>19</v>
      </c>
      <c r="N15" s="1637" t="s">
        <v>20</v>
      </c>
    </row>
    <row r="16" spans="1:14" x14ac:dyDescent="0.25">
      <c r="A16" s="1641"/>
      <c r="B16" s="1636"/>
      <c r="C16" s="1636"/>
      <c r="D16" s="1636"/>
      <c r="E16" s="1640"/>
      <c r="F16" s="38" t="s">
        <v>21</v>
      </c>
      <c r="G16" s="1639"/>
      <c r="H16" s="1636"/>
      <c r="I16" s="1636"/>
      <c r="J16" s="1636"/>
      <c r="K16" s="1636"/>
      <c r="L16" s="1636"/>
      <c r="M16" s="1636"/>
      <c r="N16" s="1637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14">
        <v>25000</v>
      </c>
      <c r="G29" s="22">
        <v>0</v>
      </c>
      <c r="H29" s="14">
        <v>25000</v>
      </c>
      <c r="I29" s="22">
        <v>0</v>
      </c>
      <c r="J29" s="22">
        <v>0</v>
      </c>
      <c r="K29" s="22">
        <v>0</v>
      </c>
      <c r="L29" s="22">
        <v>0</v>
      </c>
      <c r="M29" s="15">
        <v>0</v>
      </c>
      <c r="N29" s="14">
        <v>25000</v>
      </c>
    </row>
    <row r="30" spans="1:14" ht="14.45" customHeight="1" x14ac:dyDescent="0.25">
      <c r="B30" s="1632" t="s">
        <v>194</v>
      </c>
      <c r="C30" s="1632"/>
      <c r="D30" s="1632"/>
      <c r="E30" s="1632"/>
      <c r="F30" s="1655">
        <v>122000</v>
      </c>
      <c r="G30" s="1633">
        <v>0</v>
      </c>
      <c r="H30" s="1655">
        <v>122000</v>
      </c>
      <c r="I30" s="1633">
        <v>0</v>
      </c>
      <c r="J30" s="1633">
        <v>0</v>
      </c>
      <c r="K30" s="1633">
        <v>0</v>
      </c>
      <c r="L30" s="1633">
        <v>0</v>
      </c>
      <c r="M30" s="1656">
        <v>0</v>
      </c>
      <c r="N30" s="1655">
        <v>122000</v>
      </c>
    </row>
    <row r="31" spans="1:14" x14ac:dyDescent="0.25">
      <c r="B31" s="1632"/>
      <c r="C31" s="1632"/>
      <c r="D31" s="1632"/>
      <c r="E31" s="1632"/>
      <c r="F31" s="1655"/>
      <c r="G31" s="1633"/>
      <c r="H31" s="1655"/>
      <c r="I31" s="1633"/>
      <c r="J31" s="1633"/>
      <c r="K31" s="1633"/>
      <c r="L31" s="1633"/>
      <c r="M31" s="1656"/>
      <c r="N31" s="1655"/>
    </row>
    <row r="34" spans="1:14" x14ac:dyDescent="0.25">
      <c r="A34" s="24" t="s">
        <v>257</v>
      </c>
      <c r="B34" s="24"/>
      <c r="C34" s="5" t="s">
        <v>258</v>
      </c>
      <c r="L34" s="1629" t="s">
        <v>196</v>
      </c>
      <c r="M34" s="1629"/>
      <c r="N34" s="1629"/>
    </row>
    <row r="35" spans="1:14" x14ac:dyDescent="0.25">
      <c r="A35" s="24"/>
      <c r="B35" s="24"/>
      <c r="L35" s="24"/>
      <c r="M35" s="24"/>
      <c r="N35" s="24"/>
    </row>
    <row r="37" spans="1:14" x14ac:dyDescent="0.25">
      <c r="A37" s="25" t="s">
        <v>259</v>
      </c>
      <c r="B37" s="25"/>
      <c r="C37" t="s">
        <v>260</v>
      </c>
      <c r="L37" s="1628" t="s">
        <v>198</v>
      </c>
      <c r="M37" s="1628"/>
      <c r="N37" s="1628"/>
    </row>
    <row r="38" spans="1:14" x14ac:dyDescent="0.25">
      <c r="A38" s="24" t="s">
        <v>261</v>
      </c>
      <c r="B38" s="24"/>
      <c r="C38" s="5" t="s">
        <v>262</v>
      </c>
      <c r="D38" s="5"/>
      <c r="E38" s="5"/>
      <c r="F38" s="5"/>
      <c r="L38" s="1629" t="s">
        <v>253</v>
      </c>
      <c r="M38" s="1629"/>
      <c r="N38" s="1629"/>
    </row>
    <row r="39" spans="1:14" x14ac:dyDescent="0.25">
      <c r="A39" s="25" t="s">
        <v>263</v>
      </c>
      <c r="B39" s="25"/>
      <c r="C39" t="s">
        <v>264</v>
      </c>
      <c r="L39" s="1628" t="s">
        <v>202</v>
      </c>
      <c r="M39" s="1628"/>
      <c r="N39" s="1628"/>
    </row>
    <row r="44" spans="1:14" x14ac:dyDescent="0.25">
      <c r="A44" s="1628"/>
      <c r="B44" s="1628"/>
      <c r="C44" s="1628"/>
      <c r="D44" s="1628"/>
      <c r="E44" s="1628"/>
      <c r="F44" s="1628"/>
      <c r="G44" s="1628"/>
      <c r="H44" s="1628"/>
      <c r="I44" s="1628"/>
      <c r="J44" s="1628"/>
      <c r="K44" s="1628"/>
      <c r="L44" s="1628"/>
      <c r="M44" s="1628"/>
      <c r="N44" s="1628"/>
    </row>
    <row r="45" spans="1:14" x14ac:dyDescent="0.25">
      <c r="A45" s="1629"/>
      <c r="B45" s="1629"/>
      <c r="C45" s="1629"/>
      <c r="D45" s="1629"/>
      <c r="E45" s="1629"/>
      <c r="F45" s="1629"/>
      <c r="G45" s="1629"/>
      <c r="H45" s="1629"/>
      <c r="I45" s="1629"/>
      <c r="J45" s="1629"/>
      <c r="K45" s="1629"/>
      <c r="L45" s="1629"/>
      <c r="M45" s="1629"/>
      <c r="N45" s="1629"/>
    </row>
    <row r="46" spans="1:14" x14ac:dyDescent="0.25">
      <c r="A46" s="1628"/>
      <c r="B46" s="1628"/>
      <c r="C46" s="1628"/>
      <c r="D46" s="1628"/>
      <c r="E46" s="1628"/>
      <c r="F46" s="1628"/>
      <c r="G46" s="1628"/>
      <c r="H46" s="1628"/>
      <c r="I46" s="1628"/>
      <c r="J46" s="1628"/>
      <c r="K46" s="1628"/>
      <c r="L46" s="1628"/>
      <c r="M46" s="1628"/>
      <c r="N46" s="1628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0:I31"/>
    <mergeCell ref="A15:A16"/>
    <mergeCell ref="B15:B16"/>
    <mergeCell ref="C15:C16"/>
    <mergeCell ref="D15:D16"/>
    <mergeCell ref="E15:E16"/>
    <mergeCell ref="A45:N45"/>
    <mergeCell ref="A46:N46"/>
    <mergeCell ref="N30:N31"/>
    <mergeCell ref="L34:N34"/>
    <mergeCell ref="L37:N37"/>
    <mergeCell ref="L38:N38"/>
    <mergeCell ref="L39:N39"/>
    <mergeCell ref="A44:N44"/>
    <mergeCell ref="J30:J31"/>
    <mergeCell ref="K30:K31"/>
    <mergeCell ref="L30:L31"/>
    <mergeCell ref="M30:M31"/>
    <mergeCell ref="B30:E31"/>
    <mergeCell ref="F30:F31"/>
    <mergeCell ref="G30:G31"/>
    <mergeCell ref="H30:H31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EF1FAD-10ED-49CA-B401-5E7E577B2E2A}">
  <dimension ref="B6:Q132"/>
  <sheetViews>
    <sheetView topLeftCell="C1" zoomScale="85" zoomScaleNormal="85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629" t="s">
        <v>0</v>
      </c>
      <c r="D6" s="1629"/>
      <c r="E6" s="1629"/>
      <c r="F6" s="1629"/>
      <c r="G6" s="1629"/>
      <c r="H6" s="1629"/>
      <c r="I6" s="1629"/>
      <c r="J6" s="1629"/>
      <c r="K6" s="1629"/>
      <c r="L6" s="1629"/>
      <c r="M6" s="1629"/>
      <c r="N6" s="1629"/>
      <c r="O6" s="1629"/>
      <c r="P6" s="1629"/>
      <c r="Q6" s="1629"/>
    </row>
    <row r="7" spans="2:17" x14ac:dyDescent="0.25">
      <c r="C7" s="1629" t="s">
        <v>1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43" t="s">
        <v>402</v>
      </c>
      <c r="D8" s="1643"/>
      <c r="E8" s="1643"/>
      <c r="F8" s="1643"/>
      <c r="G8" s="1643"/>
      <c r="H8" s="1643"/>
      <c r="I8" s="1643"/>
      <c r="J8" s="1643"/>
      <c r="K8" s="1643"/>
      <c r="L8" s="1643"/>
      <c r="M8" s="1643"/>
      <c r="N8" s="1643"/>
      <c r="O8" s="1643"/>
      <c r="P8" s="1643"/>
      <c r="Q8" s="1643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9" t="s">
        <v>3</v>
      </c>
      <c r="D10" s="1629"/>
      <c r="E10" s="1629"/>
      <c r="F10" s="1629"/>
      <c r="G10" s="1629"/>
      <c r="H10" s="1629"/>
      <c r="I10" s="1629"/>
      <c r="J10" s="1629"/>
      <c r="K10" s="1629"/>
      <c r="L10" s="1629"/>
      <c r="M10" s="1629"/>
      <c r="N10" s="1629"/>
      <c r="O10" s="1629"/>
      <c r="P10" s="1629"/>
      <c r="Q10" s="1629"/>
    </row>
    <row r="11" spans="2:17" x14ac:dyDescent="0.25">
      <c r="C11" s="1629" t="s">
        <v>403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42" t="s">
        <v>404</v>
      </c>
      <c r="D12" s="1642"/>
      <c r="E12" s="1642"/>
      <c r="F12" s="1642"/>
      <c r="G12" s="1642"/>
      <c r="H12" s="1642"/>
      <c r="I12" s="1642"/>
      <c r="J12" s="1642"/>
      <c r="K12" s="1642"/>
      <c r="L12" s="1642"/>
      <c r="M12" s="1642"/>
      <c r="N12" s="1642"/>
      <c r="O12" s="1642"/>
      <c r="P12" s="1642"/>
      <c r="Q12" s="1642"/>
    </row>
    <row r="14" spans="2:17" x14ac:dyDescent="0.25">
      <c r="B14" s="1650" t="s">
        <v>6</v>
      </c>
      <c r="C14" s="1646" t="s">
        <v>7</v>
      </c>
      <c r="D14" s="1646" t="s">
        <v>8</v>
      </c>
      <c r="E14" s="1646" t="s">
        <v>9</v>
      </c>
      <c r="F14" s="1646" t="s">
        <v>10</v>
      </c>
      <c r="G14" s="1649" t="s">
        <v>11</v>
      </c>
      <c r="H14" s="1646" t="s">
        <v>11</v>
      </c>
      <c r="I14" s="51" t="s">
        <v>12</v>
      </c>
      <c r="J14" s="1648" t="s">
        <v>13</v>
      </c>
      <c r="K14" s="1646" t="s">
        <v>14</v>
      </c>
      <c r="L14" s="1646" t="s">
        <v>15</v>
      </c>
      <c r="M14" s="1646" t="s">
        <v>16</v>
      </c>
      <c r="N14" s="1646" t="s">
        <v>17</v>
      </c>
      <c r="O14" s="1646" t="s">
        <v>18</v>
      </c>
      <c r="P14" s="1646" t="s">
        <v>19</v>
      </c>
      <c r="Q14" s="1647" t="s">
        <v>20</v>
      </c>
    </row>
    <row r="15" spans="2:17" x14ac:dyDescent="0.25">
      <c r="B15" s="1650"/>
      <c r="C15" s="1646"/>
      <c r="D15" s="1646"/>
      <c r="E15" s="1646"/>
      <c r="F15" s="1646"/>
      <c r="G15" s="1649"/>
      <c r="H15" s="1646"/>
      <c r="I15" s="52" t="s">
        <v>21</v>
      </c>
      <c r="J15" s="1648"/>
      <c r="K15" s="1646"/>
      <c r="L15" s="1646"/>
      <c r="M15" s="1646"/>
      <c r="N15" s="1646"/>
      <c r="O15" s="1646"/>
      <c r="P15" s="1646"/>
      <c r="Q15" s="1647"/>
    </row>
    <row r="17" spans="2:17" x14ac:dyDescent="0.25">
      <c r="B17" s="53">
        <v>1</v>
      </c>
      <c r="C17" s="54" t="s">
        <v>22</v>
      </c>
      <c r="D17" s="7" t="s">
        <v>23</v>
      </c>
      <c r="E17" s="1638" t="s">
        <v>24</v>
      </c>
      <c r="F17" s="1638"/>
      <c r="G17" s="1638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635" t="s">
        <v>30</v>
      </c>
      <c r="F18" s="1635" t="s">
        <v>31</v>
      </c>
      <c r="G18" s="1635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635" t="s">
        <v>36</v>
      </c>
      <c r="F19" s="1635" t="s">
        <v>37</v>
      </c>
      <c r="G19" s="1635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635" t="s">
        <v>40</v>
      </c>
      <c r="F20" s="1635" t="s">
        <v>41</v>
      </c>
      <c r="G20" s="1635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635" t="s">
        <v>44</v>
      </c>
      <c r="F21" s="1635" t="s">
        <v>45</v>
      </c>
      <c r="G21" s="1635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635" t="s">
        <v>49</v>
      </c>
      <c r="F22" s="1635" t="s">
        <v>50</v>
      </c>
      <c r="G22" s="1635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635" t="s">
        <v>53</v>
      </c>
      <c r="F23" s="1635" t="s">
        <v>54</v>
      </c>
      <c r="G23" s="1635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635" t="s">
        <v>56</v>
      </c>
      <c r="F24" s="1635" t="s">
        <v>57</v>
      </c>
      <c r="G24" s="1635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635" t="s">
        <v>53</v>
      </c>
      <c r="F25" s="1635" t="s">
        <v>60</v>
      </c>
      <c r="G25" s="1635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635" t="s">
        <v>63</v>
      </c>
      <c r="F26" s="1635" t="s">
        <v>64</v>
      </c>
      <c r="G26" s="1635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635" t="s">
        <v>67</v>
      </c>
      <c r="F27" s="1635" t="s">
        <v>68</v>
      </c>
      <c r="G27" s="1635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635" t="s">
        <v>71</v>
      </c>
      <c r="F28" s="1635" t="s">
        <v>72</v>
      </c>
      <c r="G28" s="1635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635" t="s">
        <v>75</v>
      </c>
      <c r="F29" s="1635" t="s">
        <v>76</v>
      </c>
      <c r="G29" s="1635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635" t="s">
        <v>78</v>
      </c>
      <c r="F30" s="1635" t="s">
        <v>79</v>
      </c>
      <c r="G30" s="1635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635" t="s">
        <v>82</v>
      </c>
      <c r="F31" s="1635" t="s">
        <v>83</v>
      </c>
      <c r="G31" s="1635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635" t="s">
        <v>85</v>
      </c>
      <c r="F32" s="1635" t="s">
        <v>86</v>
      </c>
      <c r="G32" s="1635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635" t="s">
        <v>89</v>
      </c>
      <c r="F33" s="1635" t="s">
        <v>90</v>
      </c>
      <c r="G33" s="1635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635" t="s">
        <v>92</v>
      </c>
      <c r="F34" s="1635" t="s">
        <v>93</v>
      </c>
      <c r="G34" s="1635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635" t="s">
        <v>71</v>
      </c>
      <c r="F35" s="1635" t="s">
        <v>95</v>
      </c>
      <c r="G35" s="1635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635" t="s">
        <v>97</v>
      </c>
      <c r="F36" s="1635" t="s">
        <v>98</v>
      </c>
      <c r="G36" s="1635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635" t="s">
        <v>92</v>
      </c>
      <c r="F37" s="1635" t="s">
        <v>100</v>
      </c>
      <c r="G37" s="1635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635" t="s">
        <v>102</v>
      </c>
      <c r="F38" s="1635" t="s">
        <v>103</v>
      </c>
      <c r="G38" s="1635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635" t="s">
        <v>105</v>
      </c>
      <c r="F39" s="1635" t="s">
        <v>106</v>
      </c>
      <c r="G39" s="1635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635" t="s">
        <v>105</v>
      </c>
      <c r="F40" s="1635" t="s">
        <v>108</v>
      </c>
      <c r="G40" s="1635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635" t="s">
        <v>105</v>
      </c>
      <c r="F41" s="1635" t="s">
        <v>110</v>
      </c>
      <c r="G41" s="1635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635" t="s">
        <v>78</v>
      </c>
      <c r="F42" s="1635" t="s">
        <v>115</v>
      </c>
      <c r="G42" s="1635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635" t="s">
        <v>117</v>
      </c>
      <c r="F43" s="1635" t="s">
        <v>118</v>
      </c>
      <c r="G43" s="1635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635" t="s">
        <v>120</v>
      </c>
      <c r="F44" s="1635" t="s">
        <v>121</v>
      </c>
      <c r="G44" s="1635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635" t="s">
        <v>49</v>
      </c>
      <c r="F45" s="1635" t="s">
        <v>123</v>
      </c>
      <c r="G45" s="1635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635" t="s">
        <v>125</v>
      </c>
      <c r="F46" s="1635" t="s">
        <v>126</v>
      </c>
      <c r="G46" s="1635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635" t="s">
        <v>105</v>
      </c>
      <c r="F47" s="1635" t="s">
        <v>128</v>
      </c>
      <c r="G47" s="1635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635" t="s">
        <v>102</v>
      </c>
      <c r="F48" s="1635" t="s">
        <v>130</v>
      </c>
      <c r="G48" s="1635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635" t="s">
        <v>132</v>
      </c>
      <c r="F49" s="1635" t="s">
        <v>133</v>
      </c>
      <c r="G49" s="1635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635" t="s">
        <v>117</v>
      </c>
      <c r="F50" s="1635" t="s">
        <v>135</v>
      </c>
      <c r="G50" s="1635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635" t="s">
        <v>85</v>
      </c>
      <c r="F51" s="1635" t="s">
        <v>137</v>
      </c>
      <c r="G51" s="1635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635" t="s">
        <v>139</v>
      </c>
      <c r="F52" s="1635" t="s">
        <v>140</v>
      </c>
      <c r="G52" s="1635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635" t="s">
        <v>148</v>
      </c>
      <c r="F53" s="1635" t="s">
        <v>149</v>
      </c>
      <c r="G53" s="1635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635" t="s">
        <v>151</v>
      </c>
      <c r="F54" s="1635" t="s">
        <v>152</v>
      </c>
      <c r="G54" s="1635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635" t="s">
        <v>157</v>
      </c>
      <c r="F55" s="1635" t="s">
        <v>158</v>
      </c>
      <c r="G55" s="1635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635" t="s">
        <v>160</v>
      </c>
      <c r="F57" s="1635" t="s">
        <v>161</v>
      </c>
      <c r="G57" s="1635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635" t="s">
        <v>163</v>
      </c>
      <c r="F58" s="1635" t="s">
        <v>164</v>
      </c>
      <c r="G58" s="1635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635" t="s">
        <v>92</v>
      </c>
      <c r="F61" s="1635" t="s">
        <v>168</v>
      </c>
      <c r="G61" s="1635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635" t="s">
        <v>105</v>
      </c>
      <c r="F62" s="1635" t="s">
        <v>170</v>
      </c>
      <c r="G62" s="1635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635" t="s">
        <v>40</v>
      </c>
      <c r="F66" s="1635" t="s">
        <v>172</v>
      </c>
      <c r="G66" s="1635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635" t="s">
        <v>92</v>
      </c>
      <c r="F71" s="1635"/>
      <c r="G71" s="1635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635" t="s">
        <v>276</v>
      </c>
      <c r="F76" s="1635"/>
      <c r="G76" s="1635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635" t="s">
        <v>30</v>
      </c>
      <c r="F77" s="1635" t="s">
        <v>31</v>
      </c>
      <c r="G77" s="1635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635" t="s">
        <v>30</v>
      </c>
      <c r="F78" s="1635" t="s">
        <v>31</v>
      </c>
      <c r="G78" s="1635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635" t="s">
        <v>30</v>
      </c>
      <c r="F79" s="1635" t="s">
        <v>31</v>
      </c>
      <c r="G79" s="1635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635" t="s">
        <v>92</v>
      </c>
      <c r="F86" s="1635" t="s">
        <v>176</v>
      </c>
      <c r="G86" s="1635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635" t="s">
        <v>178</v>
      </c>
      <c r="F87" s="1635" t="s">
        <v>179</v>
      </c>
      <c r="G87" s="1635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644" t="s">
        <v>92</v>
      </c>
      <c r="F88" s="1644" t="s">
        <v>193</v>
      </c>
      <c r="G88" s="1644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645" t="s">
        <v>288</v>
      </c>
      <c r="D116" s="1645"/>
      <c r="E116" s="1645"/>
      <c r="F116" s="1645"/>
      <c r="G116" s="1645"/>
      <c r="H116" s="1645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629" t="s">
        <v>196</v>
      </c>
      <c r="O119" s="1629"/>
      <c r="P119" s="1629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628" t="s">
        <v>198</v>
      </c>
      <c r="O122" s="1628"/>
      <c r="P122" s="1628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629" t="s">
        <v>253</v>
      </c>
      <c r="O123" s="1629"/>
      <c r="P123" s="1629"/>
    </row>
    <row r="124" spans="2:17" x14ac:dyDescent="0.25">
      <c r="C124" s="25" t="s">
        <v>201</v>
      </c>
      <c r="D124" s="25"/>
      <c r="E124" t="s">
        <v>254</v>
      </c>
      <c r="N124" s="1628" t="s">
        <v>202</v>
      </c>
      <c r="O124" s="1628"/>
      <c r="P124" s="1628"/>
    </row>
    <row r="127" spans="2:17" x14ac:dyDescent="0.25">
      <c r="C127" s="1629"/>
      <c r="D127" s="1629"/>
      <c r="E127" s="1629"/>
      <c r="F127" s="1629"/>
      <c r="G127" s="1629"/>
      <c r="H127" s="1629"/>
      <c r="I127" s="1629"/>
      <c r="J127" s="1629"/>
      <c r="K127" s="1629"/>
      <c r="L127" s="1629"/>
      <c r="M127" s="1629"/>
      <c r="N127" s="1629"/>
      <c r="O127" s="1629"/>
      <c r="P127" s="1629"/>
    </row>
    <row r="130" spans="3:16" x14ac:dyDescent="0.25">
      <c r="C130" s="1628"/>
      <c r="D130" s="1628"/>
      <c r="E130" s="1628"/>
      <c r="F130" s="1628"/>
      <c r="G130" s="1628"/>
      <c r="H130" s="1628"/>
      <c r="I130" s="1628"/>
      <c r="J130" s="1628"/>
      <c r="K130" s="1628"/>
      <c r="L130" s="1628"/>
      <c r="M130" s="1628"/>
      <c r="N130" s="1628"/>
      <c r="O130" s="1628"/>
      <c r="P130" s="1628"/>
    </row>
    <row r="131" spans="3:16" x14ac:dyDescent="0.25">
      <c r="C131" s="1629"/>
      <c r="D131" s="1629"/>
      <c r="E131" s="1629"/>
      <c r="F131" s="1629"/>
      <c r="G131" s="1629"/>
      <c r="H131" s="1629"/>
      <c r="I131" s="1629"/>
      <c r="J131" s="1629"/>
      <c r="K131" s="1629"/>
      <c r="L131" s="1629"/>
      <c r="M131" s="1629"/>
      <c r="N131" s="1629"/>
      <c r="O131" s="1629"/>
      <c r="P131" s="1629"/>
    </row>
    <row r="132" spans="3:16" x14ac:dyDescent="0.25">
      <c r="C132" s="1628"/>
      <c r="D132" s="1628"/>
      <c r="E132" s="1628"/>
      <c r="F132" s="1628"/>
      <c r="G132" s="1628"/>
      <c r="H132" s="1628"/>
      <c r="I132" s="1628"/>
      <c r="J132" s="1628"/>
      <c r="K132" s="1628"/>
      <c r="L132" s="1628"/>
      <c r="M132" s="1628"/>
      <c r="N132" s="1628"/>
      <c r="O132" s="1628"/>
      <c r="P132" s="1628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7DBD58-A900-4467-A3FC-B103A19BA680}">
  <dimension ref="B7:Q61"/>
  <sheetViews>
    <sheetView topLeftCell="B28" zoomScale="96" zoomScaleNormal="96" workbookViewId="0">
      <selection activeCell="I4" sqref="I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9" t="s">
        <v>0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29" t="s">
        <v>1</v>
      </c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  <c r="P8" s="1629"/>
      <c r="Q8" s="1629"/>
    </row>
    <row r="9" spans="2:17" x14ac:dyDescent="0.25">
      <c r="C9" s="1643" t="s">
        <v>402</v>
      </c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  <c r="O9" s="1643"/>
      <c r="P9" s="1643"/>
      <c r="Q9" s="1643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9" t="s">
        <v>3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29" t="s">
        <v>405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3" spans="2:17" x14ac:dyDescent="0.25">
      <c r="C13" s="1642" t="s">
        <v>406</v>
      </c>
      <c r="D13" s="1642"/>
      <c r="E13" s="1642"/>
      <c r="F13" s="1642"/>
      <c r="G13" s="1642"/>
      <c r="H13" s="1642"/>
      <c r="I13" s="1642"/>
      <c r="J13" s="1642"/>
      <c r="K13" s="1642"/>
      <c r="L13" s="1642"/>
      <c r="M13" s="1642"/>
      <c r="N13" s="1642"/>
      <c r="O13" s="1642"/>
      <c r="P13" s="1642"/>
      <c r="Q13" s="16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41" t="s">
        <v>6</v>
      </c>
      <c r="C15" s="1636" t="s">
        <v>7</v>
      </c>
      <c r="D15" s="1636" t="s">
        <v>8</v>
      </c>
      <c r="E15" s="1636" t="s">
        <v>10</v>
      </c>
      <c r="F15" s="1640" t="s">
        <v>11</v>
      </c>
      <c r="G15" s="1636" t="s">
        <v>208</v>
      </c>
      <c r="H15" s="1636" t="s">
        <v>209</v>
      </c>
      <c r="I15" s="3" t="s">
        <v>12</v>
      </c>
      <c r="J15" s="1639" t="s">
        <v>13</v>
      </c>
      <c r="K15" s="1636" t="s">
        <v>14</v>
      </c>
      <c r="L15" s="1636" t="s">
        <v>15</v>
      </c>
      <c r="M15" s="1636" t="s">
        <v>16</v>
      </c>
      <c r="N15" s="1636" t="s">
        <v>17</v>
      </c>
      <c r="O15" s="1636" t="s">
        <v>18</v>
      </c>
      <c r="P15" s="1636" t="s">
        <v>19</v>
      </c>
      <c r="Q15" s="1637" t="s">
        <v>20</v>
      </c>
    </row>
    <row r="16" spans="2:17" x14ac:dyDescent="0.25">
      <c r="B16" s="1641"/>
      <c r="C16" s="1636"/>
      <c r="D16" s="1636"/>
      <c r="E16" s="1636"/>
      <c r="F16" s="1640"/>
      <c r="G16" s="1636"/>
      <c r="H16" s="1636"/>
      <c r="I16" s="4" t="s">
        <v>21</v>
      </c>
      <c r="J16" s="1639"/>
      <c r="K16" s="1636"/>
      <c r="L16" s="1636"/>
      <c r="M16" s="1636"/>
      <c r="N16" s="1636"/>
      <c r="O16" s="1636"/>
      <c r="P16" s="1636"/>
      <c r="Q16" s="1637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43890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43890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 t="s">
        <v>378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x14ac:dyDescent="0.25">
      <c r="C42" s="74"/>
      <c r="D42" s="75"/>
      <c r="E42" s="75"/>
      <c r="F42" s="64"/>
      <c r="G42" s="76"/>
      <c r="H42" s="77"/>
      <c r="I42" s="78"/>
      <c r="J42" s="79"/>
      <c r="K42" s="78"/>
      <c r="L42" s="78"/>
      <c r="M42" s="78"/>
      <c r="N42" s="78"/>
      <c r="O42" s="78"/>
      <c r="P42" s="78"/>
      <c r="Q42" s="80"/>
    </row>
    <row r="43" spans="2:17" x14ac:dyDescent="0.25">
      <c r="C43" s="74"/>
      <c r="D43" s="75"/>
      <c r="E43" s="75"/>
      <c r="F43" s="64"/>
      <c r="G43" s="76"/>
      <c r="H43" s="77"/>
      <c r="I43" s="78"/>
      <c r="J43" s="79"/>
      <c r="K43" s="78"/>
      <c r="L43" s="78"/>
      <c r="M43" s="78"/>
      <c r="N43" s="78"/>
      <c r="O43" s="78"/>
      <c r="P43" s="78"/>
      <c r="Q43" s="80"/>
    </row>
    <row r="44" spans="2:17" ht="14.45" customHeight="1" x14ac:dyDescent="0.25">
      <c r="C44" s="1652" t="s">
        <v>194</v>
      </c>
      <c r="D44" s="1652"/>
      <c r="E44" s="1652"/>
      <c r="F44" s="1652"/>
      <c r="G44" s="1652"/>
      <c r="H44" s="1652"/>
      <c r="I44" s="1651">
        <f>SUM(I18:I41)</f>
        <v>981500</v>
      </c>
      <c r="J44" s="1653">
        <f>SUM(J18:J41)</f>
        <v>0</v>
      </c>
      <c r="K44" s="1651">
        <v>1038000</v>
      </c>
      <c r="L44" s="1651">
        <f>SUM(L18:L41)</f>
        <v>28169.05</v>
      </c>
      <c r="M44" s="1651">
        <v>35295.4</v>
      </c>
      <c r="N44" s="1651">
        <f>SUM(N18:N41)</f>
        <v>29837.599999999999</v>
      </c>
      <c r="O44" s="1651">
        <f>SUM(O18:O41)</f>
        <v>1890.12</v>
      </c>
      <c r="P44" s="1651">
        <v>98606.32</v>
      </c>
      <c r="Q44" s="1654">
        <f>SUM(Q18:Q41)</f>
        <v>886307.82999999984</v>
      </c>
    </row>
    <row r="45" spans="2:17" x14ac:dyDescent="0.25">
      <c r="C45" s="1652"/>
      <c r="D45" s="1652"/>
      <c r="E45" s="1652"/>
      <c r="F45" s="1652"/>
      <c r="G45" s="1652"/>
      <c r="H45" s="1652"/>
      <c r="I45" s="1651"/>
      <c r="J45" s="1653"/>
      <c r="K45" s="1651"/>
      <c r="L45" s="1651"/>
      <c r="M45" s="1651"/>
      <c r="N45" s="1651"/>
      <c r="O45" s="1651"/>
      <c r="P45" s="1651"/>
      <c r="Q45" s="1654"/>
    </row>
    <row r="46" spans="2:17" x14ac:dyDescent="0.25">
      <c r="I46" s="48"/>
      <c r="L46" s="48"/>
    </row>
    <row r="48" spans="2:17" x14ac:dyDescent="0.25">
      <c r="C48" s="24" t="s">
        <v>195</v>
      </c>
      <c r="D48" s="24"/>
      <c r="E48" s="5" t="s">
        <v>250</v>
      </c>
      <c r="N48" s="1629" t="s">
        <v>196</v>
      </c>
      <c r="O48" s="1629"/>
      <c r="P48" s="1629"/>
    </row>
    <row r="51" spans="3:16" x14ac:dyDescent="0.25">
      <c r="C51" s="25" t="s">
        <v>197</v>
      </c>
      <c r="D51" s="25"/>
      <c r="E51" t="s">
        <v>251</v>
      </c>
      <c r="N51" s="1628" t="s">
        <v>198</v>
      </c>
      <c r="O51" s="1628"/>
      <c r="P51" s="1628"/>
    </row>
    <row r="52" spans="3:16" x14ac:dyDescent="0.25">
      <c r="C52" s="24" t="s">
        <v>199</v>
      </c>
      <c r="D52" s="24"/>
      <c r="E52" s="5" t="s">
        <v>252</v>
      </c>
      <c r="F52" s="5"/>
      <c r="G52" s="5"/>
      <c r="H52" s="5"/>
      <c r="N52" s="1629" t="s">
        <v>253</v>
      </c>
      <c r="O52" s="1629"/>
      <c r="P52" s="1629"/>
    </row>
    <row r="53" spans="3:16" x14ac:dyDescent="0.25">
      <c r="C53" s="25" t="s">
        <v>201</v>
      </c>
      <c r="D53" s="25"/>
      <c r="E53" t="s">
        <v>254</v>
      </c>
      <c r="N53" s="1628" t="s">
        <v>202</v>
      </c>
      <c r="O53" s="1628"/>
      <c r="P53" s="1628"/>
    </row>
    <row r="56" spans="3:16" x14ac:dyDescent="0.25">
      <c r="C56" s="1629"/>
      <c r="D56" s="1629"/>
      <c r="E56" s="1629"/>
      <c r="F56" s="1629"/>
      <c r="G56" s="1629"/>
      <c r="H56" s="1629"/>
      <c r="I56" s="1629"/>
      <c r="J56" s="1629"/>
      <c r="K56" s="1629"/>
      <c r="L56" s="1629"/>
      <c r="M56" s="1629"/>
      <c r="N56" s="1629"/>
      <c r="O56" s="1629"/>
      <c r="P56" s="1629"/>
    </row>
    <row r="59" spans="3:16" x14ac:dyDescent="0.25">
      <c r="C59" s="1628"/>
      <c r="D59" s="1628"/>
      <c r="E59" s="1628"/>
      <c r="F59" s="1628"/>
      <c r="G59" s="1628"/>
      <c r="H59" s="1628"/>
      <c r="I59" s="1628"/>
      <c r="J59" s="1628"/>
      <c r="K59" s="1628"/>
      <c r="L59" s="1628"/>
      <c r="M59" s="1628"/>
      <c r="N59" s="1628"/>
      <c r="O59" s="1628"/>
      <c r="P59" s="1628"/>
    </row>
    <row r="60" spans="3:16" x14ac:dyDescent="0.25">
      <c r="C60" s="1629"/>
      <c r="D60" s="1629"/>
      <c r="E60" s="1629"/>
      <c r="F60" s="1629"/>
      <c r="G60" s="1629"/>
      <c r="H60" s="1629"/>
      <c r="I60" s="1629"/>
      <c r="J60" s="1629"/>
      <c r="K60" s="1629"/>
      <c r="L60" s="1629"/>
      <c r="M60" s="1629"/>
      <c r="N60" s="1629"/>
      <c r="O60" s="1629"/>
      <c r="P60" s="1629"/>
    </row>
    <row r="61" spans="3:16" x14ac:dyDescent="0.25">
      <c r="C61" s="1628"/>
      <c r="D61" s="1628"/>
      <c r="E61" s="1628"/>
      <c r="F61" s="1628"/>
      <c r="G61" s="1628"/>
      <c r="H61" s="1628"/>
      <c r="I61" s="1628"/>
      <c r="J61" s="1628"/>
      <c r="K61" s="1628"/>
      <c r="L61" s="1628"/>
      <c r="M61" s="1628"/>
      <c r="N61" s="1628"/>
      <c r="O61" s="1628"/>
      <c r="P61" s="1628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4:Q45"/>
    <mergeCell ref="N48:P48"/>
    <mergeCell ref="N51:P51"/>
    <mergeCell ref="N52:P52"/>
    <mergeCell ref="O15:O16"/>
    <mergeCell ref="P15:P16"/>
    <mergeCell ref="Q15:Q16"/>
    <mergeCell ref="N44:N45"/>
    <mergeCell ref="N15:N16"/>
    <mergeCell ref="O44:O45"/>
    <mergeCell ref="P44:P45"/>
    <mergeCell ref="C61:P61"/>
    <mergeCell ref="M44:M45"/>
    <mergeCell ref="N53:P53"/>
    <mergeCell ref="C56:P56"/>
    <mergeCell ref="C59:P59"/>
    <mergeCell ref="C60:P60"/>
    <mergeCell ref="C44:H45"/>
    <mergeCell ref="I44:I45"/>
    <mergeCell ref="J44:J45"/>
    <mergeCell ref="K44:K45"/>
    <mergeCell ref="L44:L45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D61C36-0D95-4BD1-8B12-CB4673120298}">
  <dimension ref="A7:N48"/>
  <sheetViews>
    <sheetView topLeftCell="A23" workbookViewId="0">
      <selection activeCell="C23" sqref="C23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29" t="s">
        <v>0</v>
      </c>
      <c r="C7" s="1629"/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</row>
    <row r="8" spans="1:14" x14ac:dyDescent="0.25">
      <c r="B8" s="1629" t="s">
        <v>1</v>
      </c>
      <c r="C8" s="1629"/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</row>
    <row r="9" spans="1:14" x14ac:dyDescent="0.25">
      <c r="B9" s="1643" t="s">
        <v>402</v>
      </c>
      <c r="C9" s="1643"/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29" t="s">
        <v>3</v>
      </c>
      <c r="C11" s="1629"/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</row>
    <row r="12" spans="1:14" x14ac:dyDescent="0.25">
      <c r="B12" s="1629" t="s">
        <v>410</v>
      </c>
      <c r="C12" s="1629"/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</row>
    <row r="13" spans="1:14" x14ac:dyDescent="0.25">
      <c r="B13" s="1642" t="s">
        <v>5</v>
      </c>
      <c r="C13" s="1642"/>
      <c r="D13" s="1642"/>
      <c r="E13" s="1642"/>
      <c r="F13" s="1642"/>
      <c r="G13" s="1642"/>
      <c r="H13" s="1642"/>
      <c r="I13" s="1642"/>
      <c r="J13" s="1642"/>
      <c r="K13" s="1642"/>
      <c r="L13" s="1642"/>
      <c r="M13" s="1642"/>
      <c r="N13" s="1642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41" t="s">
        <v>6</v>
      </c>
      <c r="B15" s="1636" t="s">
        <v>7</v>
      </c>
      <c r="C15" s="1636" t="s">
        <v>8</v>
      </c>
      <c r="D15" s="1636" t="s">
        <v>10</v>
      </c>
      <c r="E15" s="1640" t="s">
        <v>11</v>
      </c>
      <c r="F15" s="37" t="s">
        <v>12</v>
      </c>
      <c r="G15" s="1639" t="s">
        <v>13</v>
      </c>
      <c r="H15" s="1636" t="s">
        <v>14</v>
      </c>
      <c r="I15" s="1636" t="s">
        <v>15</v>
      </c>
      <c r="J15" s="1636" t="s">
        <v>16</v>
      </c>
      <c r="K15" s="1636" t="s">
        <v>17</v>
      </c>
      <c r="L15" s="1636" t="s">
        <v>18</v>
      </c>
      <c r="M15" s="1636" t="s">
        <v>19</v>
      </c>
      <c r="N15" s="1637" t="s">
        <v>20</v>
      </c>
    </row>
    <row r="16" spans="1:14" x14ac:dyDescent="0.25">
      <c r="A16" s="1641"/>
      <c r="B16" s="1636"/>
      <c r="C16" s="1636"/>
      <c r="D16" s="1636"/>
      <c r="E16" s="1640"/>
      <c r="F16" s="38" t="s">
        <v>21</v>
      </c>
      <c r="G16" s="1639"/>
      <c r="H16" s="1636"/>
      <c r="I16" s="1636"/>
      <c r="J16" s="1636"/>
      <c r="K16" s="1636"/>
      <c r="L16" s="1636"/>
      <c r="M16" s="1636"/>
      <c r="N16" s="1637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657" t="s">
        <v>194</v>
      </c>
      <c r="C30" s="1657"/>
      <c r="D30" s="1657"/>
      <c r="E30" s="1657"/>
      <c r="F30" s="1655">
        <v>122000</v>
      </c>
      <c r="G30" s="1656">
        <v>0</v>
      </c>
      <c r="H30" s="1655">
        <v>122000</v>
      </c>
      <c r="I30" s="1656">
        <v>0</v>
      </c>
      <c r="J30" s="1656">
        <v>0</v>
      </c>
      <c r="K30" s="1656">
        <v>0</v>
      </c>
      <c r="L30" s="1656">
        <v>0</v>
      </c>
      <c r="M30" s="1656">
        <v>0</v>
      </c>
      <c r="N30" s="1655">
        <v>122000</v>
      </c>
    </row>
    <row r="31" spans="1:14" x14ac:dyDescent="0.25">
      <c r="B31" s="1657"/>
      <c r="C31" s="1657"/>
      <c r="D31" s="1657"/>
      <c r="E31" s="1657"/>
      <c r="F31" s="1655"/>
      <c r="G31" s="1656"/>
      <c r="H31" s="1655"/>
      <c r="I31" s="1656"/>
      <c r="J31" s="1656"/>
      <c r="K31" s="1656"/>
      <c r="L31" s="1656"/>
      <c r="M31" s="1656"/>
      <c r="N31" s="1655"/>
    </row>
    <row r="36" spans="1:14" x14ac:dyDescent="0.25">
      <c r="A36" s="24" t="s">
        <v>257</v>
      </c>
      <c r="B36" s="24"/>
      <c r="C36" s="5" t="s">
        <v>258</v>
      </c>
      <c r="L36" s="1629" t="s">
        <v>196</v>
      </c>
      <c r="M36" s="1629"/>
      <c r="N36" s="1629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628" t="s">
        <v>198</v>
      </c>
      <c r="M39" s="1628"/>
      <c r="N39" s="1628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629" t="s">
        <v>253</v>
      </c>
      <c r="M40" s="1629"/>
      <c r="N40" s="1629"/>
    </row>
    <row r="41" spans="1:14" x14ac:dyDescent="0.25">
      <c r="A41" s="25" t="s">
        <v>263</v>
      </c>
      <c r="B41" s="25"/>
      <c r="C41" t="s">
        <v>264</v>
      </c>
      <c r="L41" s="1628" t="s">
        <v>202</v>
      </c>
      <c r="M41" s="1628"/>
      <c r="N41" s="1628"/>
    </row>
    <row r="46" spans="1:14" x14ac:dyDescent="0.25">
      <c r="A46" s="1628"/>
      <c r="B46" s="1628"/>
      <c r="C46" s="1628"/>
      <c r="D46" s="1628"/>
      <c r="E46" s="1628"/>
      <c r="F46" s="1628"/>
      <c r="G46" s="1628"/>
      <c r="H46" s="1628"/>
      <c r="I46" s="1628"/>
      <c r="J46" s="1628"/>
      <c r="K46" s="1628"/>
      <c r="L46" s="1628"/>
      <c r="M46" s="1628"/>
      <c r="N46" s="1628"/>
    </row>
    <row r="47" spans="1:14" x14ac:dyDescent="0.25">
      <c r="A47" s="1629"/>
      <c r="B47" s="1629"/>
      <c r="C47" s="1629"/>
      <c r="D47" s="1629"/>
      <c r="E47" s="1629"/>
      <c r="F47" s="1629"/>
      <c r="G47" s="1629"/>
      <c r="H47" s="1629"/>
      <c r="I47" s="1629"/>
      <c r="J47" s="1629"/>
      <c r="K47" s="1629"/>
      <c r="L47" s="1629"/>
      <c r="M47" s="1629"/>
      <c r="N47" s="1629"/>
    </row>
    <row r="48" spans="1:14" x14ac:dyDescent="0.25">
      <c r="A48" s="1628"/>
      <c r="B48" s="1628"/>
      <c r="C48" s="1628"/>
      <c r="D48" s="1628"/>
      <c r="E48" s="1628"/>
      <c r="F48" s="1628"/>
      <c r="G48" s="1628"/>
      <c r="H48" s="1628"/>
      <c r="I48" s="1628"/>
      <c r="J48" s="1628"/>
      <c r="K48" s="1628"/>
      <c r="L48" s="1628"/>
      <c r="M48" s="1628"/>
      <c r="N48" s="1628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0:I31"/>
    <mergeCell ref="A15:A16"/>
    <mergeCell ref="B15:B16"/>
    <mergeCell ref="C15:C16"/>
    <mergeCell ref="D15:D16"/>
    <mergeCell ref="E15:E16"/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E753AD-1039-42C6-B130-D29B5EA9FC13}">
  <dimension ref="B7:Q51"/>
  <sheetViews>
    <sheetView zoomScale="96" zoomScaleNormal="96" workbookViewId="0">
      <selection activeCell="C9" sqref="C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9" t="s">
        <v>0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29" t="s">
        <v>1</v>
      </c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  <c r="P8" s="1629"/>
      <c r="Q8" s="1629"/>
    </row>
    <row r="9" spans="2:17" x14ac:dyDescent="0.25">
      <c r="C9" s="1643" t="s">
        <v>402</v>
      </c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  <c r="O9" s="1643"/>
      <c r="P9" s="1643"/>
      <c r="Q9" s="1643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9" t="s">
        <v>3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29" t="s">
        <v>411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3" spans="2:17" x14ac:dyDescent="0.25">
      <c r="C13" s="1642" t="s">
        <v>412</v>
      </c>
      <c r="D13" s="1642"/>
      <c r="E13" s="1642"/>
      <c r="F13" s="1642"/>
      <c r="G13" s="1642"/>
      <c r="H13" s="1642"/>
      <c r="I13" s="1642"/>
      <c r="J13" s="1642"/>
      <c r="K13" s="1642"/>
      <c r="L13" s="1642"/>
      <c r="M13" s="1642"/>
      <c r="N13" s="1642"/>
      <c r="O13" s="1642"/>
      <c r="P13" s="1642"/>
      <c r="Q13" s="16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41" t="s">
        <v>6</v>
      </c>
      <c r="C15" s="1636" t="s">
        <v>7</v>
      </c>
      <c r="D15" s="1636" t="s">
        <v>8</v>
      </c>
      <c r="E15" s="1636" t="s">
        <v>10</v>
      </c>
      <c r="F15" s="1640" t="s">
        <v>11</v>
      </c>
      <c r="G15" s="1636" t="s">
        <v>208</v>
      </c>
      <c r="H15" s="1636" t="s">
        <v>209</v>
      </c>
      <c r="I15" s="3" t="s">
        <v>12</v>
      </c>
      <c r="J15" s="1639" t="s">
        <v>13</v>
      </c>
      <c r="K15" s="1636" t="s">
        <v>14</v>
      </c>
      <c r="L15" s="1636" t="s">
        <v>15</v>
      </c>
      <c r="M15" s="1636" t="s">
        <v>16</v>
      </c>
      <c r="N15" s="1636" t="s">
        <v>17</v>
      </c>
      <c r="O15" s="1636" t="s">
        <v>18</v>
      </c>
      <c r="P15" s="1636" t="s">
        <v>19</v>
      </c>
      <c r="Q15" s="1637" t="s">
        <v>20</v>
      </c>
    </row>
    <row r="16" spans="2:17" x14ac:dyDescent="0.25">
      <c r="B16" s="1641"/>
      <c r="C16" s="1636"/>
      <c r="D16" s="1636"/>
      <c r="E16" s="1636"/>
      <c r="F16" s="1640"/>
      <c r="G16" s="1636"/>
      <c r="H16" s="1636"/>
      <c r="I16" s="4" t="s">
        <v>21</v>
      </c>
      <c r="J16" s="1639"/>
      <c r="K16" s="1636"/>
      <c r="L16" s="1636"/>
      <c r="M16" s="1636"/>
      <c r="N16" s="1636"/>
      <c r="O16" s="1636"/>
      <c r="P16" s="1636"/>
      <c r="Q16" s="1637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652" t="s">
        <v>194</v>
      </c>
      <c r="D24" s="1652"/>
      <c r="E24" s="1652"/>
      <c r="F24" s="1652"/>
      <c r="G24" s="1652"/>
      <c r="H24" s="1652"/>
      <c r="I24" s="1651">
        <f t="shared" ref="I24:Q24" si="0">SUM(I18:I23)</f>
        <v>220000</v>
      </c>
      <c r="J24" s="1653">
        <f t="shared" si="0"/>
        <v>0</v>
      </c>
      <c r="K24" s="1651">
        <f t="shared" si="0"/>
        <v>220000</v>
      </c>
      <c r="L24" s="1651">
        <f t="shared" si="0"/>
        <v>6314</v>
      </c>
      <c r="M24" s="1651">
        <f t="shared" si="0"/>
        <v>5783.34</v>
      </c>
      <c r="N24" s="1651">
        <f t="shared" si="0"/>
        <v>6688</v>
      </c>
      <c r="O24" s="1651">
        <f t="shared" si="0"/>
        <v>825</v>
      </c>
      <c r="P24" s="1651">
        <f t="shared" si="0"/>
        <v>19610.34</v>
      </c>
      <c r="Q24" s="1654">
        <f t="shared" si="0"/>
        <v>200389.65999999997</v>
      </c>
    </row>
    <row r="25" spans="2:17" x14ac:dyDescent="0.25">
      <c r="C25" s="1652"/>
      <c r="D25" s="1652"/>
      <c r="E25" s="1652"/>
      <c r="F25" s="1652"/>
      <c r="G25" s="1652"/>
      <c r="H25" s="1652"/>
      <c r="I25" s="1651"/>
      <c r="J25" s="1653"/>
      <c r="K25" s="1651"/>
      <c r="L25" s="1651"/>
      <c r="M25" s="1651"/>
      <c r="N25" s="1651"/>
      <c r="O25" s="1651"/>
      <c r="P25" s="1651"/>
      <c r="Q25" s="1654"/>
    </row>
    <row r="38" spans="3:16" x14ac:dyDescent="0.25">
      <c r="C38" s="24" t="s">
        <v>195</v>
      </c>
      <c r="D38" s="24"/>
      <c r="E38" s="5" t="s">
        <v>250</v>
      </c>
      <c r="N38" s="1629" t="s">
        <v>196</v>
      </c>
      <c r="O38" s="1629"/>
      <c r="P38" s="1629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628" t="s">
        <v>198</v>
      </c>
      <c r="O41" s="1628"/>
      <c r="P41" s="1628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629" t="s">
        <v>253</v>
      </c>
      <c r="O42" s="1629"/>
      <c r="P42" s="1629"/>
    </row>
    <row r="43" spans="3:16" x14ac:dyDescent="0.25">
      <c r="C43" s="25" t="s">
        <v>201</v>
      </c>
      <c r="D43" s="25"/>
      <c r="E43" t="s">
        <v>254</v>
      </c>
      <c r="N43" s="1628" t="s">
        <v>202</v>
      </c>
      <c r="O43" s="1628"/>
      <c r="P43" s="1628"/>
    </row>
    <row r="46" spans="3:16" x14ac:dyDescent="0.25">
      <c r="C46" s="1629"/>
      <c r="D46" s="1629"/>
      <c r="E46" s="1629"/>
      <c r="F46" s="1629"/>
      <c r="G46" s="1629"/>
      <c r="H46" s="1629"/>
      <c r="I46" s="1629"/>
      <c r="J46" s="1629"/>
      <c r="K46" s="1629"/>
      <c r="L46" s="1629"/>
      <c r="M46" s="1629"/>
      <c r="N46" s="1629"/>
      <c r="O46" s="1629"/>
      <c r="P46" s="1629"/>
    </row>
    <row r="49" spans="3:16" x14ac:dyDescent="0.25">
      <c r="C49" s="1628"/>
      <c r="D49" s="1628"/>
      <c r="E49" s="1628"/>
      <c r="F49" s="1628"/>
      <c r="G49" s="1628"/>
      <c r="H49" s="1628"/>
      <c r="I49" s="1628"/>
      <c r="J49" s="1628"/>
      <c r="K49" s="1628"/>
      <c r="L49" s="1628"/>
      <c r="M49" s="1628"/>
      <c r="N49" s="1628"/>
      <c r="O49" s="1628"/>
      <c r="P49" s="1628"/>
    </row>
    <row r="50" spans="3:16" x14ac:dyDescent="0.25">
      <c r="C50" s="1629"/>
      <c r="D50" s="1629"/>
      <c r="E50" s="1629"/>
      <c r="F50" s="1629"/>
      <c r="G50" s="1629"/>
      <c r="H50" s="1629"/>
      <c r="I50" s="1629"/>
      <c r="J50" s="1629"/>
      <c r="K50" s="1629"/>
      <c r="L50" s="1629"/>
      <c r="M50" s="1629"/>
      <c r="N50" s="1629"/>
      <c r="O50" s="1629"/>
      <c r="P50" s="1629"/>
    </row>
    <row r="51" spans="3:16" x14ac:dyDescent="0.25">
      <c r="C51" s="1628"/>
      <c r="D51" s="1628"/>
      <c r="E51" s="1628"/>
      <c r="F51" s="1628"/>
      <c r="G51" s="1628"/>
      <c r="H51" s="1628"/>
      <c r="I51" s="1628"/>
      <c r="J51" s="1628"/>
      <c r="K51" s="1628"/>
      <c r="L51" s="1628"/>
      <c r="M51" s="1628"/>
      <c r="N51" s="1628"/>
      <c r="O51" s="1628"/>
      <c r="P51" s="1628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534A37-99F2-464A-9126-3BC116436B43}">
  <dimension ref="B6:Q144"/>
  <sheetViews>
    <sheetView topLeftCell="A115" zoomScale="85" zoomScaleNormal="85" workbookViewId="0">
      <selection activeCell="Q124" sqref="Q12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629" t="s">
        <v>0</v>
      </c>
      <c r="D6" s="1629"/>
      <c r="E6" s="1629"/>
      <c r="F6" s="1629"/>
      <c r="G6" s="1629"/>
      <c r="H6" s="1629"/>
      <c r="I6" s="1629"/>
      <c r="J6" s="1629"/>
      <c r="K6" s="1629"/>
      <c r="L6" s="1629"/>
      <c r="M6" s="1629"/>
      <c r="N6" s="1629"/>
      <c r="O6" s="1629"/>
      <c r="P6" s="1629"/>
      <c r="Q6" s="1629"/>
    </row>
    <row r="7" spans="2:17" x14ac:dyDescent="0.25">
      <c r="C7" s="1629" t="s">
        <v>1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43" t="s">
        <v>402</v>
      </c>
      <c r="D8" s="1643"/>
      <c r="E8" s="1643"/>
      <c r="F8" s="1643"/>
      <c r="G8" s="1643"/>
      <c r="H8" s="1643"/>
      <c r="I8" s="1643"/>
      <c r="J8" s="1643"/>
      <c r="K8" s="1643"/>
      <c r="L8" s="1643"/>
      <c r="M8" s="1643"/>
      <c r="N8" s="1643"/>
      <c r="O8" s="1643"/>
      <c r="P8" s="1643"/>
      <c r="Q8" s="1643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9" t="s">
        <v>3</v>
      </c>
      <c r="D10" s="1629"/>
      <c r="E10" s="1629"/>
      <c r="F10" s="1629"/>
      <c r="G10" s="1629"/>
      <c r="H10" s="1629"/>
      <c r="I10" s="1629"/>
      <c r="J10" s="1629"/>
      <c r="K10" s="1629"/>
      <c r="L10" s="1629"/>
      <c r="M10" s="1629"/>
      <c r="N10" s="1629"/>
      <c r="O10" s="1629"/>
      <c r="P10" s="1629"/>
      <c r="Q10" s="1629"/>
    </row>
    <row r="11" spans="2:17" x14ac:dyDescent="0.25">
      <c r="C11" s="1629" t="s">
        <v>423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42" t="s">
        <v>404</v>
      </c>
      <c r="D12" s="1642"/>
      <c r="E12" s="1642"/>
      <c r="F12" s="1642"/>
      <c r="G12" s="1642"/>
      <c r="H12" s="1642"/>
      <c r="I12" s="1642"/>
      <c r="J12" s="1642"/>
      <c r="K12" s="1642"/>
      <c r="L12" s="1642"/>
      <c r="M12" s="1642"/>
      <c r="N12" s="1642"/>
      <c r="O12" s="1642"/>
      <c r="P12" s="1642"/>
      <c r="Q12" s="1642"/>
    </row>
    <row r="14" spans="2:17" x14ac:dyDescent="0.25">
      <c r="B14" s="1650" t="s">
        <v>6</v>
      </c>
      <c r="C14" s="1646" t="s">
        <v>7</v>
      </c>
      <c r="D14" s="1646" t="s">
        <v>8</v>
      </c>
      <c r="E14" s="1646" t="s">
        <v>9</v>
      </c>
      <c r="F14" s="1646" t="s">
        <v>10</v>
      </c>
      <c r="G14" s="1649" t="s">
        <v>11</v>
      </c>
      <c r="H14" s="1646" t="s">
        <v>11</v>
      </c>
      <c r="I14" s="51" t="s">
        <v>12</v>
      </c>
      <c r="J14" s="1648" t="s">
        <v>13</v>
      </c>
      <c r="K14" s="1646" t="s">
        <v>14</v>
      </c>
      <c r="L14" s="1646" t="s">
        <v>15</v>
      </c>
      <c r="M14" s="1646" t="s">
        <v>16</v>
      </c>
      <c r="N14" s="1646" t="s">
        <v>17</v>
      </c>
      <c r="O14" s="1646" t="s">
        <v>18</v>
      </c>
      <c r="P14" s="1646" t="s">
        <v>19</v>
      </c>
      <c r="Q14" s="1647" t="s">
        <v>20</v>
      </c>
    </row>
    <row r="15" spans="2:17" x14ac:dyDescent="0.25">
      <c r="B15" s="1650"/>
      <c r="C15" s="1646"/>
      <c r="D15" s="1646"/>
      <c r="E15" s="1646"/>
      <c r="F15" s="1646"/>
      <c r="G15" s="1649"/>
      <c r="H15" s="1646"/>
      <c r="I15" s="52" t="s">
        <v>21</v>
      </c>
      <c r="J15" s="1648"/>
      <c r="K15" s="1646"/>
      <c r="L15" s="1646"/>
      <c r="M15" s="1646"/>
      <c r="N15" s="1646"/>
      <c r="O15" s="1646"/>
      <c r="P15" s="1646"/>
      <c r="Q15" s="1647"/>
    </row>
    <row r="17" spans="2:17" x14ac:dyDescent="0.25">
      <c r="B17" s="53">
        <v>1</v>
      </c>
      <c r="C17" s="54" t="s">
        <v>22</v>
      </c>
      <c r="D17" s="7" t="s">
        <v>23</v>
      </c>
      <c r="E17" s="1638" t="s">
        <v>24</v>
      </c>
      <c r="F17" s="1638"/>
      <c r="G17" s="1638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635" t="s">
        <v>30</v>
      </c>
      <c r="F18" s="1635" t="s">
        <v>31</v>
      </c>
      <c r="G18" s="1635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635" t="s">
        <v>36</v>
      </c>
      <c r="F19" s="1635" t="s">
        <v>37</v>
      </c>
      <c r="G19" s="1635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635" t="s">
        <v>40</v>
      </c>
      <c r="F22" s="1635" t="s">
        <v>41</v>
      </c>
      <c r="G22" s="1635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635" t="s">
        <v>44</v>
      </c>
      <c r="F23" s="1635" t="s">
        <v>45</v>
      </c>
      <c r="G23" s="1635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635" t="s">
        <v>49</v>
      </c>
      <c r="F24" s="1635" t="s">
        <v>50</v>
      </c>
      <c r="G24" s="1635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635" t="s">
        <v>53</v>
      </c>
      <c r="F25" s="1635" t="s">
        <v>54</v>
      </c>
      <c r="G25" s="1635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635" t="s">
        <v>427</v>
      </c>
      <c r="F26" s="1635" t="s">
        <v>57</v>
      </c>
      <c r="G26" s="1635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635" t="s">
        <v>53</v>
      </c>
      <c r="F27" s="1635" t="s">
        <v>60</v>
      </c>
      <c r="G27" s="1635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635" t="s">
        <v>63</v>
      </c>
      <c r="F28" s="1635" t="s">
        <v>64</v>
      </c>
      <c r="G28" s="1635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635" t="s">
        <v>67</v>
      </c>
      <c r="F29" s="1635" t="s">
        <v>68</v>
      </c>
      <c r="G29" s="1635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635" t="s">
        <v>71</v>
      </c>
      <c r="F30" s="1635" t="s">
        <v>72</v>
      </c>
      <c r="G30" s="1635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635" t="s">
        <v>75</v>
      </c>
      <c r="F31" s="1635" t="s">
        <v>76</v>
      </c>
      <c r="G31" s="1635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635" t="s">
        <v>78</v>
      </c>
      <c r="F32" s="1635" t="s">
        <v>79</v>
      </c>
      <c r="G32" s="1635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635" t="s">
        <v>82</v>
      </c>
      <c r="F33" s="1635" t="s">
        <v>83</v>
      </c>
      <c r="G33" s="1635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635" t="s">
        <v>85</v>
      </c>
      <c r="F34" s="1635" t="s">
        <v>86</v>
      </c>
      <c r="G34" s="1635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635" t="s">
        <v>89</v>
      </c>
      <c r="F35" s="1635" t="s">
        <v>90</v>
      </c>
      <c r="G35" s="1635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635" t="s">
        <v>92</v>
      </c>
      <c r="F36" s="1635" t="s">
        <v>93</v>
      </c>
      <c r="G36" s="1635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635" t="s">
        <v>71</v>
      </c>
      <c r="F37" s="1635" t="s">
        <v>95</v>
      </c>
      <c r="G37" s="1635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635" t="s">
        <v>97</v>
      </c>
      <c r="F38" s="1635" t="s">
        <v>98</v>
      </c>
      <c r="G38" s="1635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635" t="s">
        <v>92</v>
      </c>
      <c r="F39" s="1635" t="s">
        <v>100</v>
      </c>
      <c r="G39" s="1635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635" t="s">
        <v>102</v>
      </c>
      <c r="F40" s="1635" t="s">
        <v>103</v>
      </c>
      <c r="G40" s="1635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635" t="s">
        <v>105</v>
      </c>
      <c r="F41" s="1635" t="s">
        <v>106</v>
      </c>
      <c r="G41" s="1635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635" t="s">
        <v>105</v>
      </c>
      <c r="F42" s="1635" t="s">
        <v>108</v>
      </c>
      <c r="G42" s="1635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635" t="s">
        <v>105</v>
      </c>
      <c r="F43" s="1635" t="s">
        <v>110</v>
      </c>
      <c r="G43" s="1635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635" t="s">
        <v>78</v>
      </c>
      <c r="F44" s="1635" t="s">
        <v>115</v>
      </c>
      <c r="G44" s="1635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635" t="s">
        <v>117</v>
      </c>
      <c r="F45" s="1635" t="s">
        <v>118</v>
      </c>
      <c r="G45" s="1635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635" t="s">
        <v>120</v>
      </c>
      <c r="F46" s="1635" t="s">
        <v>121</v>
      </c>
      <c r="G46" s="1635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635" t="s">
        <v>49</v>
      </c>
      <c r="F47" s="1635" t="s">
        <v>123</v>
      </c>
      <c r="G47" s="1635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635" t="s">
        <v>125</v>
      </c>
      <c r="F48" s="1635" t="s">
        <v>126</v>
      </c>
      <c r="G48" s="1635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635" t="s">
        <v>105</v>
      </c>
      <c r="F49" s="1635" t="s">
        <v>128</v>
      </c>
      <c r="G49" s="1635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635" t="s">
        <v>102</v>
      </c>
      <c r="F50" s="1635" t="s">
        <v>130</v>
      </c>
      <c r="G50" s="1635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635" t="s">
        <v>132</v>
      </c>
      <c r="F51" s="1635" t="s">
        <v>133</v>
      </c>
      <c r="G51" s="1635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635" t="s">
        <v>117</v>
      </c>
      <c r="F52" s="1635" t="s">
        <v>135</v>
      </c>
      <c r="G52" s="1635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635" t="s">
        <v>85</v>
      </c>
      <c r="F53" s="1635" t="s">
        <v>137</v>
      </c>
      <c r="G53" s="1635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635" t="s">
        <v>139</v>
      </c>
      <c r="F54" s="1635" t="s">
        <v>140</v>
      </c>
      <c r="G54" s="1635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635" t="s">
        <v>148</v>
      </c>
      <c r="F55" s="1635" t="s">
        <v>149</v>
      </c>
      <c r="G55" s="1635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635" t="s">
        <v>151</v>
      </c>
      <c r="F56" s="1635" t="s">
        <v>152</v>
      </c>
      <c r="G56" s="1635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635" t="s">
        <v>157</v>
      </c>
      <c r="F57" s="1635" t="s">
        <v>158</v>
      </c>
      <c r="G57" s="1635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635" t="s">
        <v>160</v>
      </c>
      <c r="F59" s="1635" t="s">
        <v>161</v>
      </c>
      <c r="G59" s="1635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635" t="s">
        <v>163</v>
      </c>
      <c r="F60" s="1635" t="s">
        <v>164</v>
      </c>
      <c r="G60" s="1635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635" t="s">
        <v>92</v>
      </c>
      <c r="F63" s="1635" t="s">
        <v>168</v>
      </c>
      <c r="G63" s="1635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635" t="s">
        <v>276</v>
      </c>
      <c r="F64" s="1635" t="s">
        <v>170</v>
      </c>
      <c r="G64" s="1635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635" t="s">
        <v>40</v>
      </c>
      <c r="F68" s="1635" t="s">
        <v>172</v>
      </c>
      <c r="G68" s="1635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635" t="s">
        <v>92</v>
      </c>
      <c r="F73" s="1635"/>
      <c r="G73" s="1635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635" t="s">
        <v>276</v>
      </c>
      <c r="F78" s="1635"/>
      <c r="G78" s="1635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635" t="s">
        <v>30</v>
      </c>
      <c r="F79" s="1635" t="s">
        <v>31</v>
      </c>
      <c r="G79" s="1635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635" t="s">
        <v>30</v>
      </c>
      <c r="F80" s="1635" t="s">
        <v>31</v>
      </c>
      <c r="G80" s="1635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635" t="s">
        <v>30</v>
      </c>
      <c r="F81" s="1635" t="s">
        <v>31</v>
      </c>
      <c r="G81" s="1635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635" t="s">
        <v>92</v>
      </c>
      <c r="F88" s="1635" t="s">
        <v>176</v>
      </c>
      <c r="G88" s="1635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635" t="s">
        <v>178</v>
      </c>
      <c r="F89" s="1635" t="s">
        <v>179</v>
      </c>
      <c r="G89" s="1635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644" t="s">
        <v>92</v>
      </c>
      <c r="F90" s="1644" t="s">
        <v>193</v>
      </c>
      <c r="G90" s="1644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645" t="s">
        <v>288</v>
      </c>
      <c r="D128" s="1645"/>
      <c r="E128" s="1645"/>
      <c r="F128" s="1645"/>
      <c r="G128" s="1645"/>
      <c r="H128" s="1645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59713.71</v>
      </c>
      <c r="P128" s="60">
        <v>433936.41</v>
      </c>
      <c r="Q128" s="62">
        <v>3223781.09</v>
      </c>
    </row>
    <row r="131" spans="3:16" x14ac:dyDescent="0.25">
      <c r="C131" s="24" t="s">
        <v>195</v>
      </c>
      <c r="D131" s="24"/>
      <c r="E131" s="5" t="s">
        <v>250</v>
      </c>
      <c r="N131" s="1629" t="s">
        <v>196</v>
      </c>
      <c r="O131" s="1629"/>
      <c r="P131" s="1629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628" t="s">
        <v>198</v>
      </c>
      <c r="O134" s="1628"/>
      <c r="P134" s="1628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629" t="s">
        <v>253</v>
      </c>
      <c r="O135" s="1629"/>
      <c r="P135" s="1629"/>
    </row>
    <row r="136" spans="3:16" x14ac:dyDescent="0.25">
      <c r="C136" s="25" t="s">
        <v>201</v>
      </c>
      <c r="D136" s="25"/>
      <c r="E136" t="s">
        <v>254</v>
      </c>
      <c r="N136" s="1628" t="s">
        <v>202</v>
      </c>
      <c r="O136" s="1628"/>
      <c r="P136" s="1628"/>
    </row>
    <row r="139" spans="3:16" x14ac:dyDescent="0.25">
      <c r="C139" s="1629"/>
      <c r="D139" s="1629"/>
      <c r="E139" s="1629"/>
      <c r="F139" s="1629"/>
      <c r="G139" s="1629"/>
      <c r="H139" s="1629"/>
      <c r="I139" s="1629"/>
      <c r="J139" s="1629"/>
      <c r="K139" s="1629"/>
      <c r="L139" s="1629"/>
      <c r="M139" s="1629"/>
      <c r="N139" s="1629"/>
      <c r="O139" s="1629"/>
      <c r="P139" s="1629"/>
    </row>
    <row r="142" spans="3:16" x14ac:dyDescent="0.25">
      <c r="C142" s="1628"/>
      <c r="D142" s="1628"/>
      <c r="E142" s="1628"/>
      <c r="F142" s="1628"/>
      <c r="G142" s="1628"/>
      <c r="H142" s="1628"/>
      <c r="I142" s="1628"/>
      <c r="J142" s="1628"/>
      <c r="K142" s="1628"/>
      <c r="L142" s="1628"/>
      <c r="M142" s="1628"/>
      <c r="N142" s="1628"/>
      <c r="O142" s="1628"/>
      <c r="P142" s="1628"/>
    </row>
    <row r="143" spans="3:16" x14ac:dyDescent="0.25">
      <c r="C143" s="1629"/>
      <c r="D143" s="1629"/>
      <c r="E143" s="1629"/>
      <c r="F143" s="1629"/>
      <c r="G143" s="1629"/>
      <c r="H143" s="1629"/>
      <c r="I143" s="1629"/>
      <c r="J143" s="1629"/>
      <c r="K143" s="1629"/>
      <c r="L143" s="1629"/>
      <c r="M143" s="1629"/>
      <c r="N143" s="1629"/>
      <c r="O143" s="1629"/>
      <c r="P143" s="1629"/>
    </row>
    <row r="144" spans="3:16" x14ac:dyDescent="0.25">
      <c r="C144" s="1628"/>
      <c r="D144" s="1628"/>
      <c r="E144" s="1628"/>
      <c r="F144" s="1628"/>
      <c r="G144" s="1628"/>
      <c r="H144" s="1628"/>
      <c r="I144" s="1628"/>
      <c r="J144" s="1628"/>
      <c r="K144" s="1628"/>
      <c r="L144" s="1628"/>
      <c r="M144" s="1628"/>
      <c r="N144" s="1628"/>
      <c r="O144" s="1628"/>
      <c r="P144" s="1628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E89EF5-9238-49E1-937E-5E9C668C2ADA}">
  <dimension ref="B7:Q59"/>
  <sheetViews>
    <sheetView topLeftCell="B31" zoomScale="96" zoomScaleNormal="96" workbookViewId="0">
      <selection activeCell="D29" sqref="D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9" t="s">
        <v>0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29" t="s">
        <v>1</v>
      </c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  <c r="P8" s="1629"/>
      <c r="Q8" s="1629"/>
    </row>
    <row r="9" spans="2:17" x14ac:dyDescent="0.25">
      <c r="C9" s="1643" t="s">
        <v>402</v>
      </c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  <c r="O9" s="1643"/>
      <c r="P9" s="1643"/>
      <c r="Q9" s="1643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9" t="s">
        <v>3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29" t="s">
        <v>439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3" spans="2:17" x14ac:dyDescent="0.25">
      <c r="C13" s="1642" t="s">
        <v>406</v>
      </c>
      <c r="D13" s="1642"/>
      <c r="E13" s="1642"/>
      <c r="F13" s="1642"/>
      <c r="G13" s="1642"/>
      <c r="H13" s="1642"/>
      <c r="I13" s="1642"/>
      <c r="J13" s="1642"/>
      <c r="K13" s="1642"/>
      <c r="L13" s="1642"/>
      <c r="M13" s="1642"/>
      <c r="N13" s="1642"/>
      <c r="O13" s="1642"/>
      <c r="P13" s="1642"/>
      <c r="Q13" s="16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41" t="s">
        <v>6</v>
      </c>
      <c r="C15" s="1636" t="s">
        <v>7</v>
      </c>
      <c r="D15" s="1636" t="s">
        <v>8</v>
      </c>
      <c r="E15" s="1636" t="s">
        <v>10</v>
      </c>
      <c r="F15" s="1640" t="s">
        <v>11</v>
      </c>
      <c r="G15" s="1636" t="s">
        <v>208</v>
      </c>
      <c r="H15" s="1636" t="s">
        <v>209</v>
      </c>
      <c r="I15" s="3" t="s">
        <v>12</v>
      </c>
      <c r="J15" s="1639" t="s">
        <v>13</v>
      </c>
      <c r="K15" s="1636" t="s">
        <v>14</v>
      </c>
      <c r="L15" s="1636" t="s">
        <v>15</v>
      </c>
      <c r="M15" s="1636" t="s">
        <v>16</v>
      </c>
      <c r="N15" s="1636" t="s">
        <v>17</v>
      </c>
      <c r="O15" s="1636" t="s">
        <v>18</v>
      </c>
      <c r="P15" s="1636" t="s">
        <v>19</v>
      </c>
      <c r="Q15" s="1637" t="s">
        <v>20</v>
      </c>
    </row>
    <row r="16" spans="2:17" x14ac:dyDescent="0.25">
      <c r="B16" s="1641"/>
      <c r="C16" s="1636"/>
      <c r="D16" s="1636"/>
      <c r="E16" s="1636"/>
      <c r="F16" s="1640"/>
      <c r="G16" s="1636"/>
      <c r="H16" s="1636"/>
      <c r="I16" s="4" t="s">
        <v>21</v>
      </c>
      <c r="J16" s="1639"/>
      <c r="K16" s="1636"/>
      <c r="L16" s="1636"/>
      <c r="M16" s="1636"/>
      <c r="N16" s="1636"/>
      <c r="O16" s="1636"/>
      <c r="P16" s="1636"/>
      <c r="Q16" s="1637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>
        <v>44074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652" t="s">
        <v>194</v>
      </c>
      <c r="D42" s="1652"/>
      <c r="E42" s="1652"/>
      <c r="F42" s="1652"/>
      <c r="G42" s="1652"/>
      <c r="H42" s="1652"/>
      <c r="I42" s="1651">
        <f>SUM(I18:I41)</f>
        <v>981500</v>
      </c>
      <c r="J42" s="1653">
        <f>SUM(J18:J41)</f>
        <v>0</v>
      </c>
      <c r="K42" s="1651">
        <v>1038000</v>
      </c>
      <c r="L42" s="1651">
        <f>SUM(L18:L41)</f>
        <v>28169.05</v>
      </c>
      <c r="M42" s="1651">
        <v>35295.4</v>
      </c>
      <c r="N42" s="1651">
        <f>SUM(N18:N41)</f>
        <v>29837.599999999999</v>
      </c>
      <c r="O42" s="1651">
        <f>SUM(O18:O41)</f>
        <v>1890.12</v>
      </c>
      <c r="P42" s="1651">
        <v>98606.32</v>
      </c>
      <c r="Q42" s="1654">
        <f>SUM(Q18:Q41)</f>
        <v>886307.82999999984</v>
      </c>
    </row>
    <row r="43" spans="2:17" x14ac:dyDescent="0.25">
      <c r="C43" s="1652"/>
      <c r="D43" s="1652"/>
      <c r="E43" s="1652"/>
      <c r="F43" s="1652"/>
      <c r="G43" s="1652"/>
      <c r="H43" s="1652"/>
      <c r="I43" s="1651"/>
      <c r="J43" s="1653"/>
      <c r="K43" s="1651"/>
      <c r="L43" s="1651"/>
      <c r="M43" s="1651"/>
      <c r="N43" s="1651"/>
      <c r="O43" s="1651"/>
      <c r="P43" s="1651"/>
      <c r="Q43" s="1654"/>
    </row>
    <row r="44" spans="2:17" x14ac:dyDescent="0.25">
      <c r="I44" s="48"/>
      <c r="L44" s="48"/>
    </row>
    <row r="46" spans="2:17" x14ac:dyDescent="0.25">
      <c r="C46" s="24" t="s">
        <v>195</v>
      </c>
      <c r="D46" s="24"/>
      <c r="E46" s="5" t="s">
        <v>250</v>
      </c>
      <c r="N46" s="1629" t="s">
        <v>196</v>
      </c>
      <c r="O46" s="1629"/>
      <c r="P46" s="1629"/>
    </row>
    <row r="49" spans="3:16" x14ac:dyDescent="0.25">
      <c r="C49" s="25" t="s">
        <v>197</v>
      </c>
      <c r="D49" s="25"/>
      <c r="E49" t="s">
        <v>251</v>
      </c>
      <c r="N49" s="1628" t="s">
        <v>198</v>
      </c>
      <c r="O49" s="1628"/>
      <c r="P49" s="1628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629" t="s">
        <v>253</v>
      </c>
      <c r="O50" s="1629"/>
      <c r="P50" s="1629"/>
    </row>
    <row r="51" spans="3:16" x14ac:dyDescent="0.25">
      <c r="C51" s="25" t="s">
        <v>201</v>
      </c>
      <c r="D51" s="25"/>
      <c r="E51" t="s">
        <v>254</v>
      </c>
      <c r="N51" s="1628" t="s">
        <v>202</v>
      </c>
      <c r="O51" s="1628"/>
      <c r="P51" s="1628"/>
    </row>
    <row r="54" spans="3:16" x14ac:dyDescent="0.25">
      <c r="C54" s="1629"/>
      <c r="D54" s="1629"/>
      <c r="E54" s="1629"/>
      <c r="F54" s="1629"/>
      <c r="G54" s="1629"/>
      <c r="H54" s="1629"/>
      <c r="I54" s="1629"/>
      <c r="J54" s="1629"/>
      <c r="K54" s="1629"/>
      <c r="L54" s="1629"/>
      <c r="M54" s="1629"/>
      <c r="N54" s="1629"/>
      <c r="O54" s="1629"/>
      <c r="P54" s="1629"/>
    </row>
    <row r="57" spans="3:16" x14ac:dyDescent="0.25">
      <c r="C57" s="1628"/>
      <c r="D57" s="1628"/>
      <c r="E57" s="1628"/>
      <c r="F57" s="1628"/>
      <c r="G57" s="1628"/>
      <c r="H57" s="1628"/>
      <c r="I57" s="1628"/>
      <c r="J57" s="1628"/>
      <c r="K57" s="1628"/>
      <c r="L57" s="1628"/>
      <c r="M57" s="1628"/>
      <c r="N57" s="1628"/>
      <c r="O57" s="1628"/>
      <c r="P57" s="1628"/>
    </row>
    <row r="58" spans="3:16" x14ac:dyDescent="0.25">
      <c r="C58" s="1629"/>
      <c r="D58" s="1629"/>
      <c r="E58" s="1629"/>
      <c r="F58" s="1629"/>
      <c r="G58" s="1629"/>
      <c r="H58" s="1629"/>
      <c r="I58" s="1629"/>
      <c r="J58" s="1629"/>
      <c r="K58" s="1629"/>
      <c r="L58" s="1629"/>
      <c r="M58" s="1629"/>
      <c r="N58" s="1629"/>
      <c r="O58" s="1629"/>
      <c r="P58" s="1629"/>
    </row>
    <row r="59" spans="3:16" x14ac:dyDescent="0.25">
      <c r="C59" s="1628"/>
      <c r="D59" s="1628"/>
      <c r="E59" s="1628"/>
      <c r="F59" s="1628"/>
      <c r="G59" s="1628"/>
      <c r="H59" s="1628"/>
      <c r="I59" s="1628"/>
      <c r="J59" s="1628"/>
      <c r="K59" s="1628"/>
      <c r="L59" s="1628"/>
      <c r="M59" s="1628"/>
      <c r="N59" s="1628"/>
      <c r="O59" s="1628"/>
      <c r="P59" s="1628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BFD782-7E8C-474F-BE50-5A40CFF68EDB}">
  <dimension ref="B7:Q44"/>
  <sheetViews>
    <sheetView zoomScale="96" zoomScaleNormal="96" workbookViewId="0">
      <selection activeCell="Q20" sqref="Q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9" t="s">
        <v>0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29" t="s">
        <v>1</v>
      </c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  <c r="P8" s="1629"/>
      <c r="Q8" s="1629"/>
    </row>
    <row r="9" spans="2:17" x14ac:dyDescent="0.25">
      <c r="C9" s="1643" t="s">
        <v>402</v>
      </c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  <c r="O9" s="1643"/>
      <c r="P9" s="1643"/>
      <c r="Q9" s="1643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9" t="s">
        <v>3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29" t="s">
        <v>440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3" spans="2:17" x14ac:dyDescent="0.25">
      <c r="C13" s="1642" t="s">
        <v>441</v>
      </c>
      <c r="D13" s="1642"/>
      <c r="E13" s="1642"/>
      <c r="F13" s="1642"/>
      <c r="G13" s="1642"/>
      <c r="H13" s="1642"/>
      <c r="I13" s="1642"/>
      <c r="J13" s="1642"/>
      <c r="K13" s="1642"/>
      <c r="L13" s="1642"/>
      <c r="M13" s="1642"/>
      <c r="N13" s="1642"/>
      <c r="O13" s="1642"/>
      <c r="P13" s="1642"/>
      <c r="Q13" s="16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41" t="s">
        <v>6</v>
      </c>
      <c r="C15" s="1636" t="s">
        <v>7</v>
      </c>
      <c r="D15" s="1636" t="s">
        <v>8</v>
      </c>
      <c r="E15" s="1636" t="s">
        <v>10</v>
      </c>
      <c r="F15" s="1640" t="s">
        <v>11</v>
      </c>
      <c r="G15" s="1636" t="s">
        <v>208</v>
      </c>
      <c r="H15" s="1636" t="s">
        <v>209</v>
      </c>
      <c r="I15" s="3" t="s">
        <v>12</v>
      </c>
      <c r="J15" s="1639" t="s">
        <v>13</v>
      </c>
      <c r="K15" s="1636" t="s">
        <v>14</v>
      </c>
      <c r="L15" s="1636" t="s">
        <v>15</v>
      </c>
      <c r="M15" s="1636" t="s">
        <v>16</v>
      </c>
      <c r="N15" s="1636" t="s">
        <v>17</v>
      </c>
      <c r="O15" s="1636" t="s">
        <v>18</v>
      </c>
      <c r="P15" s="1636" t="s">
        <v>19</v>
      </c>
      <c r="Q15" s="1637" t="s">
        <v>20</v>
      </c>
    </row>
    <row r="16" spans="2:17" x14ac:dyDescent="0.25">
      <c r="B16" s="1641"/>
      <c r="C16" s="1636"/>
      <c r="D16" s="1636"/>
      <c r="E16" s="1636"/>
      <c r="F16" s="1640"/>
      <c r="G16" s="1636"/>
      <c r="H16" s="1636"/>
      <c r="I16" s="4" t="s">
        <v>21</v>
      </c>
      <c r="J16" s="1639"/>
      <c r="K16" s="1636"/>
      <c r="L16" s="1636"/>
      <c r="M16" s="1636"/>
      <c r="N16" s="1636"/>
      <c r="O16" s="1636"/>
      <c r="P16" s="1636"/>
      <c r="Q16" s="1637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12" t="s">
        <v>444</v>
      </c>
      <c r="D19" s="12" t="s">
        <v>35</v>
      </c>
      <c r="E19" s="12" t="s">
        <v>445</v>
      </c>
      <c r="F19" s="12" t="s">
        <v>211</v>
      </c>
      <c r="G19" s="28">
        <v>43800</v>
      </c>
      <c r="H19" s="29">
        <v>44166</v>
      </c>
      <c r="I19" s="14">
        <v>80000</v>
      </c>
      <c r="J19" s="15">
        <v>0</v>
      </c>
      <c r="K19" s="14">
        <v>80000</v>
      </c>
      <c r="L19" s="14">
        <v>2296</v>
      </c>
      <c r="M19" s="14">
        <v>7400.87</v>
      </c>
      <c r="N19" s="14">
        <v>3344</v>
      </c>
      <c r="O19" s="14">
        <v>25</v>
      </c>
      <c r="P19" s="14">
        <v>12153.87</v>
      </c>
      <c r="Q19" s="17">
        <v>67846.13</v>
      </c>
    </row>
    <row r="20" spans="2:17" ht="14.45" customHeight="1" x14ac:dyDescent="0.25">
      <c r="C20" s="1652" t="s">
        <v>194</v>
      </c>
      <c r="D20" s="1652"/>
      <c r="E20" s="1652"/>
      <c r="F20" s="1652"/>
      <c r="G20" s="1652"/>
      <c r="H20" s="1652"/>
      <c r="I20" s="1651">
        <f>SUM(I18:I19)</f>
        <v>110000</v>
      </c>
      <c r="J20" s="1653">
        <f>SUM(J18:J19)</f>
        <v>0</v>
      </c>
      <c r="K20" s="1651">
        <v>110000</v>
      </c>
      <c r="L20" s="1651">
        <f>SUM(L18:L19)</f>
        <v>3157</v>
      </c>
      <c r="M20" s="1651">
        <v>7400.87</v>
      </c>
      <c r="N20" s="1651">
        <v>3344</v>
      </c>
      <c r="O20" s="1651">
        <f>SUM(O18:O19)</f>
        <v>50</v>
      </c>
      <c r="P20" s="1651">
        <v>13951.87</v>
      </c>
      <c r="Q20" s="1654">
        <f>SUM(Q18:Q19)</f>
        <v>96048.13</v>
      </c>
    </row>
    <row r="21" spans="2:17" x14ac:dyDescent="0.25">
      <c r="C21" s="1652"/>
      <c r="D21" s="1652"/>
      <c r="E21" s="1652"/>
      <c r="F21" s="1652"/>
      <c r="G21" s="1652"/>
      <c r="H21" s="1652"/>
      <c r="I21" s="1651"/>
      <c r="J21" s="1653"/>
      <c r="K21" s="1651"/>
      <c r="L21" s="1651"/>
      <c r="M21" s="1651"/>
      <c r="N21" s="1651"/>
      <c r="O21" s="1651"/>
      <c r="P21" s="1651"/>
      <c r="Q21" s="1654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1" spans="2:17" x14ac:dyDescent="0.25">
      <c r="C31" s="24" t="s">
        <v>195</v>
      </c>
      <c r="D31" s="24"/>
      <c r="E31" s="5" t="s">
        <v>250</v>
      </c>
      <c r="N31" s="1629" t="s">
        <v>196</v>
      </c>
      <c r="O31" s="1629"/>
      <c r="P31" s="1629"/>
    </row>
    <row r="34" spans="3:16" x14ac:dyDescent="0.25">
      <c r="C34" s="25" t="s">
        <v>197</v>
      </c>
      <c r="D34" s="25"/>
      <c r="E34" t="s">
        <v>251</v>
      </c>
      <c r="N34" s="1628" t="s">
        <v>198</v>
      </c>
      <c r="O34" s="1628"/>
      <c r="P34" s="1628"/>
    </row>
    <row r="35" spans="3:16" x14ac:dyDescent="0.25">
      <c r="C35" s="24" t="s">
        <v>199</v>
      </c>
      <c r="D35" s="24"/>
      <c r="E35" s="5" t="s">
        <v>252</v>
      </c>
      <c r="F35" s="5"/>
      <c r="G35" s="5"/>
      <c r="H35" s="5"/>
      <c r="N35" s="1629" t="s">
        <v>253</v>
      </c>
      <c r="O35" s="1629"/>
      <c r="P35" s="1629"/>
    </row>
    <row r="36" spans="3:16" x14ac:dyDescent="0.25">
      <c r="C36" s="25" t="s">
        <v>201</v>
      </c>
      <c r="D36" s="25"/>
      <c r="E36" t="s">
        <v>254</v>
      </c>
      <c r="N36" s="1628" t="s">
        <v>202</v>
      </c>
      <c r="O36" s="1628"/>
      <c r="P36" s="1628"/>
    </row>
    <row r="39" spans="3:16" x14ac:dyDescent="0.25">
      <c r="C39" s="1629"/>
      <c r="D39" s="1629"/>
      <c r="E39" s="1629"/>
      <c r="F39" s="1629"/>
      <c r="G39" s="1629"/>
      <c r="H39" s="1629"/>
      <c r="I39" s="1629"/>
      <c r="J39" s="1629"/>
      <c r="K39" s="1629"/>
      <c r="L39" s="1629"/>
      <c r="M39" s="1629"/>
      <c r="N39" s="1629"/>
      <c r="O39" s="1629"/>
      <c r="P39" s="1629"/>
    </row>
    <row r="42" spans="3:16" x14ac:dyDescent="0.25">
      <c r="C42" s="1628"/>
      <c r="D42" s="1628"/>
      <c r="E42" s="1628"/>
      <c r="F42" s="1628"/>
      <c r="G42" s="1628"/>
      <c r="H42" s="1628"/>
      <c r="I42" s="1628"/>
      <c r="J42" s="1628"/>
      <c r="K42" s="1628"/>
      <c r="L42" s="1628"/>
      <c r="M42" s="1628"/>
      <c r="N42" s="1628"/>
      <c r="O42" s="1628"/>
      <c r="P42" s="1628"/>
    </row>
    <row r="43" spans="3:16" x14ac:dyDescent="0.25">
      <c r="C43" s="1629"/>
      <c r="D43" s="1629"/>
      <c r="E43" s="1629"/>
      <c r="F43" s="1629"/>
      <c r="G43" s="1629"/>
      <c r="H43" s="1629"/>
      <c r="I43" s="1629"/>
      <c r="J43" s="1629"/>
      <c r="K43" s="1629"/>
      <c r="L43" s="1629"/>
      <c r="M43" s="1629"/>
      <c r="N43" s="1629"/>
      <c r="O43" s="1629"/>
      <c r="P43" s="1629"/>
    </row>
    <row r="44" spans="3:16" x14ac:dyDescent="0.25">
      <c r="C44" s="1628"/>
      <c r="D44" s="1628"/>
      <c r="E44" s="1628"/>
      <c r="F44" s="1628"/>
      <c r="G44" s="1628"/>
      <c r="H44" s="1628"/>
      <c r="I44" s="1628"/>
      <c r="J44" s="1628"/>
      <c r="K44" s="1628"/>
      <c r="L44" s="1628"/>
      <c r="M44" s="1628"/>
      <c r="N44" s="1628"/>
      <c r="O44" s="1628"/>
      <c r="P44" s="1628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0:Q21"/>
    <mergeCell ref="N31:P31"/>
    <mergeCell ref="N34:P34"/>
    <mergeCell ref="N35:P35"/>
    <mergeCell ref="O15:O16"/>
    <mergeCell ref="P15:P16"/>
    <mergeCell ref="Q15:Q16"/>
    <mergeCell ref="N20:N21"/>
    <mergeCell ref="N15:N16"/>
    <mergeCell ref="O20:O21"/>
    <mergeCell ref="P20:P21"/>
    <mergeCell ref="C44:P44"/>
    <mergeCell ref="M20:M21"/>
    <mergeCell ref="N36:P36"/>
    <mergeCell ref="C39:P39"/>
    <mergeCell ref="C42:P42"/>
    <mergeCell ref="C43:P43"/>
    <mergeCell ref="C20:H21"/>
    <mergeCell ref="I20:I21"/>
    <mergeCell ref="J20:J21"/>
    <mergeCell ref="K20:K21"/>
    <mergeCell ref="L20:L21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23433-CADF-40D9-826A-2BE0D98F76C5}">
  <dimension ref="A7:N48"/>
  <sheetViews>
    <sheetView topLeftCell="A4" workbookViewId="0">
      <selection activeCell="B9" sqref="B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29" t="s">
        <v>0</v>
      </c>
      <c r="C7" s="1629"/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</row>
    <row r="8" spans="1:14" x14ac:dyDescent="0.25">
      <c r="B8" s="1629" t="s">
        <v>1</v>
      </c>
      <c r="C8" s="1629"/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</row>
    <row r="9" spans="1:14" x14ac:dyDescent="0.25">
      <c r="B9" s="1643" t="s">
        <v>402</v>
      </c>
      <c r="C9" s="1643"/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29" t="s">
        <v>3</v>
      </c>
      <c r="C11" s="1629"/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</row>
    <row r="12" spans="1:14" x14ac:dyDescent="0.25">
      <c r="B12" s="1629" t="s">
        <v>446</v>
      </c>
      <c r="C12" s="1629"/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</row>
    <row r="13" spans="1:14" x14ac:dyDescent="0.25">
      <c r="B13" s="1642" t="s">
        <v>5</v>
      </c>
      <c r="C13" s="1642"/>
      <c r="D13" s="1642"/>
      <c r="E13" s="1642"/>
      <c r="F13" s="1642"/>
      <c r="G13" s="1642"/>
      <c r="H13" s="1642"/>
      <c r="I13" s="1642"/>
      <c r="J13" s="1642"/>
      <c r="K13" s="1642"/>
      <c r="L13" s="1642"/>
      <c r="M13" s="1642"/>
      <c r="N13" s="1642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41" t="s">
        <v>6</v>
      </c>
      <c r="B15" s="1636" t="s">
        <v>7</v>
      </c>
      <c r="C15" s="1636" t="s">
        <v>8</v>
      </c>
      <c r="D15" s="1636" t="s">
        <v>10</v>
      </c>
      <c r="E15" s="1640" t="s">
        <v>11</v>
      </c>
      <c r="F15" s="37" t="s">
        <v>12</v>
      </c>
      <c r="G15" s="1639" t="s">
        <v>13</v>
      </c>
      <c r="H15" s="1636" t="s">
        <v>14</v>
      </c>
      <c r="I15" s="1636" t="s">
        <v>15</v>
      </c>
      <c r="J15" s="1636" t="s">
        <v>16</v>
      </c>
      <c r="K15" s="1636" t="s">
        <v>17</v>
      </c>
      <c r="L15" s="1636" t="s">
        <v>18</v>
      </c>
      <c r="M15" s="1636" t="s">
        <v>19</v>
      </c>
      <c r="N15" s="1637" t="s">
        <v>20</v>
      </c>
    </row>
    <row r="16" spans="1:14" x14ac:dyDescent="0.25">
      <c r="A16" s="1641"/>
      <c r="B16" s="1636"/>
      <c r="C16" s="1636"/>
      <c r="D16" s="1636"/>
      <c r="E16" s="1640"/>
      <c r="F16" s="38" t="s">
        <v>21</v>
      </c>
      <c r="G16" s="1639"/>
      <c r="H16" s="1636"/>
      <c r="I16" s="1636"/>
      <c r="J16" s="1636"/>
      <c r="K16" s="1636"/>
      <c r="L16" s="1636"/>
      <c r="M16" s="1636"/>
      <c r="N16" s="1637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657" t="s">
        <v>194</v>
      </c>
      <c r="C30" s="1657"/>
      <c r="D30" s="1657"/>
      <c r="E30" s="1657"/>
      <c r="F30" s="1655">
        <v>122000</v>
      </c>
      <c r="G30" s="1656">
        <v>0</v>
      </c>
      <c r="H30" s="1655">
        <v>122000</v>
      </c>
      <c r="I30" s="1656">
        <v>0</v>
      </c>
      <c r="J30" s="1656">
        <v>0</v>
      </c>
      <c r="K30" s="1656">
        <v>0</v>
      </c>
      <c r="L30" s="1656">
        <v>0</v>
      </c>
      <c r="M30" s="1656">
        <v>0</v>
      </c>
      <c r="N30" s="1655">
        <v>122000</v>
      </c>
    </row>
    <row r="31" spans="1:14" x14ac:dyDescent="0.25">
      <c r="B31" s="1657"/>
      <c r="C31" s="1657"/>
      <c r="D31" s="1657"/>
      <c r="E31" s="1657"/>
      <c r="F31" s="1655"/>
      <c r="G31" s="1656"/>
      <c r="H31" s="1655"/>
      <c r="I31" s="1656"/>
      <c r="J31" s="1656"/>
      <c r="K31" s="1656"/>
      <c r="L31" s="1656"/>
      <c r="M31" s="1656"/>
      <c r="N31" s="1655"/>
    </row>
    <row r="36" spans="1:14" x14ac:dyDescent="0.25">
      <c r="A36" s="24" t="s">
        <v>257</v>
      </c>
      <c r="B36" s="24"/>
      <c r="C36" s="5" t="s">
        <v>258</v>
      </c>
      <c r="L36" s="1629" t="s">
        <v>196</v>
      </c>
      <c r="M36" s="1629"/>
      <c r="N36" s="1629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628" t="s">
        <v>198</v>
      </c>
      <c r="M39" s="1628"/>
      <c r="N39" s="1628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629" t="s">
        <v>253</v>
      </c>
      <c r="M40" s="1629"/>
      <c r="N40" s="1629"/>
    </row>
    <row r="41" spans="1:14" x14ac:dyDescent="0.25">
      <c r="A41" s="25" t="s">
        <v>263</v>
      </c>
      <c r="B41" s="25"/>
      <c r="C41" t="s">
        <v>264</v>
      </c>
      <c r="L41" s="1628" t="s">
        <v>202</v>
      </c>
      <c r="M41" s="1628"/>
      <c r="N41" s="1628"/>
    </row>
    <row r="46" spans="1:14" x14ac:dyDescent="0.25">
      <c r="A46" s="1628"/>
      <c r="B46" s="1628"/>
      <c r="C46" s="1628"/>
      <c r="D46" s="1628"/>
      <c r="E46" s="1628"/>
      <c r="F46" s="1628"/>
      <c r="G46" s="1628"/>
      <c r="H46" s="1628"/>
      <c r="I46" s="1628"/>
      <c r="J46" s="1628"/>
      <c r="K46" s="1628"/>
      <c r="L46" s="1628"/>
      <c r="M46" s="1628"/>
      <c r="N46" s="1628"/>
    </row>
    <row r="47" spans="1:14" x14ac:dyDescent="0.25">
      <c r="A47" s="1629"/>
      <c r="B47" s="1629"/>
      <c r="C47" s="1629"/>
      <c r="D47" s="1629"/>
      <c r="E47" s="1629"/>
      <c r="F47" s="1629"/>
      <c r="G47" s="1629"/>
      <c r="H47" s="1629"/>
      <c r="I47" s="1629"/>
      <c r="J47" s="1629"/>
      <c r="K47" s="1629"/>
      <c r="L47" s="1629"/>
      <c r="M47" s="1629"/>
      <c r="N47" s="1629"/>
    </row>
    <row r="48" spans="1:14" x14ac:dyDescent="0.25">
      <c r="A48" s="1628"/>
      <c r="B48" s="1628"/>
      <c r="C48" s="1628"/>
      <c r="D48" s="1628"/>
      <c r="E48" s="1628"/>
      <c r="F48" s="1628"/>
      <c r="G48" s="1628"/>
      <c r="H48" s="1628"/>
      <c r="I48" s="1628"/>
      <c r="J48" s="1628"/>
      <c r="K48" s="1628"/>
      <c r="L48" s="1628"/>
      <c r="M48" s="1628"/>
      <c r="N48" s="1628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0:I31"/>
    <mergeCell ref="A15:A16"/>
    <mergeCell ref="B15:B16"/>
    <mergeCell ref="C15:C16"/>
    <mergeCell ref="D15:D16"/>
    <mergeCell ref="E15:E16"/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DCFA77-6429-4E64-9850-EF7417991E26}">
  <dimension ref="B7:Q46"/>
  <sheetViews>
    <sheetView zoomScale="96" zoomScaleNormal="96" workbookViewId="0">
      <selection activeCell="K26" sqref="K2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9" t="s">
        <v>0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29" t="s">
        <v>1</v>
      </c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  <c r="P8" s="1629"/>
      <c r="Q8" s="1629"/>
    </row>
    <row r="9" spans="2:17" x14ac:dyDescent="0.25">
      <c r="C9" s="1643" t="s">
        <v>402</v>
      </c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  <c r="O9" s="1643"/>
      <c r="P9" s="1643"/>
      <c r="Q9" s="1643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9" t="s">
        <v>3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29" t="s">
        <v>447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3" spans="2:17" x14ac:dyDescent="0.25">
      <c r="C13" s="1642" t="s">
        <v>441</v>
      </c>
      <c r="D13" s="1642"/>
      <c r="E13" s="1642"/>
      <c r="F13" s="1642"/>
      <c r="G13" s="1642"/>
      <c r="H13" s="1642"/>
      <c r="I13" s="1642"/>
      <c r="J13" s="1642"/>
      <c r="K13" s="1642"/>
      <c r="L13" s="1642"/>
      <c r="M13" s="1642"/>
      <c r="N13" s="1642"/>
      <c r="O13" s="1642"/>
      <c r="P13" s="1642"/>
      <c r="Q13" s="16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41" t="s">
        <v>6</v>
      </c>
      <c r="C15" s="1636" t="s">
        <v>7</v>
      </c>
      <c r="D15" s="1636" t="s">
        <v>8</v>
      </c>
      <c r="E15" s="1636" t="s">
        <v>10</v>
      </c>
      <c r="F15" s="1640" t="s">
        <v>11</v>
      </c>
      <c r="G15" s="1636" t="s">
        <v>208</v>
      </c>
      <c r="H15" s="1636" t="s">
        <v>209</v>
      </c>
      <c r="I15" s="3" t="s">
        <v>12</v>
      </c>
      <c r="J15" s="1639" t="s">
        <v>13</v>
      </c>
      <c r="K15" s="1636" t="s">
        <v>14</v>
      </c>
      <c r="L15" s="1636" t="s">
        <v>15</v>
      </c>
      <c r="M15" s="1636" t="s">
        <v>16</v>
      </c>
      <c r="N15" s="1636" t="s">
        <v>17</v>
      </c>
      <c r="O15" s="1636" t="s">
        <v>18</v>
      </c>
      <c r="P15" s="1636" t="s">
        <v>19</v>
      </c>
      <c r="Q15" s="1637" t="s">
        <v>20</v>
      </c>
    </row>
    <row r="16" spans="2:17" x14ac:dyDescent="0.25">
      <c r="B16" s="1641"/>
      <c r="C16" s="1636"/>
      <c r="D16" s="1636"/>
      <c r="E16" s="1636"/>
      <c r="F16" s="1640"/>
      <c r="G16" s="1636"/>
      <c r="H16" s="1636"/>
      <c r="I16" s="4" t="s">
        <v>21</v>
      </c>
      <c r="J16" s="1639"/>
      <c r="K16" s="1636"/>
      <c r="L16" s="1636"/>
      <c r="M16" s="1636"/>
      <c r="N16" s="1636"/>
      <c r="O16" s="1636"/>
      <c r="P16" s="1636"/>
      <c r="Q16" s="1637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43891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43891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652" t="s">
        <v>194</v>
      </c>
      <c r="D22" s="1652"/>
      <c r="E22" s="1652"/>
      <c r="F22" s="1652"/>
      <c r="G22" s="1652"/>
      <c r="H22" s="1652"/>
      <c r="I22" s="1651">
        <f>SUM(I18:I21)</f>
        <v>155000</v>
      </c>
      <c r="J22" s="1653">
        <f>SUM(J18:J21)</f>
        <v>0</v>
      </c>
      <c r="K22" s="1651">
        <v>155000</v>
      </c>
      <c r="L22" s="1651">
        <f>SUM(L18:L21)</f>
        <v>4446.2</v>
      </c>
      <c r="M22" s="1651">
        <v>7400.87</v>
      </c>
      <c r="N22" s="1651">
        <v>4448.5</v>
      </c>
      <c r="O22" s="1651">
        <f>SUM(O18:O21)</f>
        <v>100</v>
      </c>
      <c r="P22" s="1651">
        <v>16661.37</v>
      </c>
      <c r="Q22" s="1654">
        <f>SUM(Q18:Q21)</f>
        <v>138338.63</v>
      </c>
    </row>
    <row r="23" spans="2:17" x14ac:dyDescent="0.25">
      <c r="C23" s="1652"/>
      <c r="D23" s="1652"/>
      <c r="E23" s="1652"/>
      <c r="F23" s="1652"/>
      <c r="G23" s="1652"/>
      <c r="H23" s="1652"/>
      <c r="I23" s="1651"/>
      <c r="J23" s="1653"/>
      <c r="K23" s="1651"/>
      <c r="L23" s="1651"/>
      <c r="M23" s="1651"/>
      <c r="N23" s="1651"/>
      <c r="O23" s="1651"/>
      <c r="P23" s="1651"/>
      <c r="Q23" s="1654"/>
    </row>
    <row r="33" spans="3:16" x14ac:dyDescent="0.25">
      <c r="C33" s="24" t="s">
        <v>195</v>
      </c>
      <c r="D33" s="24"/>
      <c r="E33" s="5" t="s">
        <v>250</v>
      </c>
      <c r="N33" s="1629" t="s">
        <v>196</v>
      </c>
      <c r="O33" s="1629"/>
      <c r="P33" s="1629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628" t="s">
        <v>198</v>
      </c>
      <c r="O36" s="1628"/>
      <c r="P36" s="1628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629" t="s">
        <v>253</v>
      </c>
      <c r="O37" s="1629"/>
      <c r="P37" s="1629"/>
    </row>
    <row r="38" spans="3:16" x14ac:dyDescent="0.25">
      <c r="C38" s="25" t="s">
        <v>201</v>
      </c>
      <c r="D38" s="25"/>
      <c r="E38" t="s">
        <v>254</v>
      </c>
      <c r="N38" s="1628" t="s">
        <v>202</v>
      </c>
      <c r="O38" s="1628"/>
      <c r="P38" s="1628"/>
    </row>
    <row r="41" spans="3:16" x14ac:dyDescent="0.25">
      <c r="C41" s="1629"/>
      <c r="D41" s="1629"/>
      <c r="E41" s="1629"/>
      <c r="F41" s="1629"/>
      <c r="G41" s="1629"/>
      <c r="H41" s="1629"/>
      <c r="I41" s="1629"/>
      <c r="J41" s="1629"/>
      <c r="K41" s="1629"/>
      <c r="L41" s="1629"/>
      <c r="M41" s="1629"/>
      <c r="N41" s="1629"/>
      <c r="O41" s="1629"/>
      <c r="P41" s="1629"/>
    </row>
    <row r="44" spans="3:16" x14ac:dyDescent="0.25">
      <c r="C44" s="1628"/>
      <c r="D44" s="1628"/>
      <c r="E44" s="1628"/>
      <c r="F44" s="1628"/>
      <c r="G44" s="1628"/>
      <c r="H44" s="1628"/>
      <c r="I44" s="1628"/>
      <c r="J44" s="1628"/>
      <c r="K44" s="1628"/>
      <c r="L44" s="1628"/>
      <c r="M44" s="1628"/>
      <c r="N44" s="1628"/>
      <c r="O44" s="1628"/>
      <c r="P44" s="1628"/>
    </row>
    <row r="45" spans="3:16" x14ac:dyDescent="0.25">
      <c r="C45" s="1629"/>
      <c r="D45" s="1629"/>
      <c r="E45" s="1629"/>
      <c r="F45" s="1629"/>
      <c r="G45" s="1629"/>
      <c r="H45" s="1629"/>
      <c r="I45" s="1629"/>
      <c r="J45" s="1629"/>
      <c r="K45" s="1629"/>
      <c r="L45" s="1629"/>
      <c r="M45" s="1629"/>
      <c r="N45" s="1629"/>
      <c r="O45" s="1629"/>
      <c r="P45" s="1629"/>
    </row>
    <row r="46" spans="3:16" x14ac:dyDescent="0.25">
      <c r="C46" s="1628"/>
      <c r="D46" s="1628"/>
      <c r="E46" s="1628"/>
      <c r="F46" s="1628"/>
      <c r="G46" s="1628"/>
      <c r="H46" s="1628"/>
      <c r="I46" s="1628"/>
      <c r="J46" s="1628"/>
      <c r="K46" s="1628"/>
      <c r="L46" s="1628"/>
      <c r="M46" s="1628"/>
      <c r="N46" s="1628"/>
      <c r="O46" s="1628"/>
      <c r="P46" s="1628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7AB051-6ACA-4643-A4C2-E57AAF64FE1E}">
  <dimension ref="B7:Q59"/>
  <sheetViews>
    <sheetView topLeftCell="B27" zoomScale="96" zoomScaleNormal="96" workbookViewId="0">
      <selection activeCell="D46" sqref="D4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9" t="s">
        <v>0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29" t="s">
        <v>1</v>
      </c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  <c r="P8" s="1629"/>
      <c r="Q8" s="1629"/>
    </row>
    <row r="9" spans="2:17" x14ac:dyDescent="0.25">
      <c r="C9" s="1643" t="s">
        <v>402</v>
      </c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  <c r="O9" s="1643"/>
      <c r="P9" s="1643"/>
      <c r="Q9" s="1643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9" t="s">
        <v>3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29" t="s">
        <v>451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3" spans="2:17" x14ac:dyDescent="0.25">
      <c r="C13" s="1642" t="s">
        <v>406</v>
      </c>
      <c r="D13" s="1642"/>
      <c r="E13" s="1642"/>
      <c r="F13" s="1642"/>
      <c r="G13" s="1642"/>
      <c r="H13" s="1642"/>
      <c r="I13" s="1642"/>
      <c r="J13" s="1642"/>
      <c r="K13" s="1642"/>
      <c r="L13" s="1642"/>
      <c r="M13" s="1642"/>
      <c r="N13" s="1642"/>
      <c r="O13" s="1642"/>
      <c r="P13" s="1642"/>
      <c r="Q13" s="16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41" t="s">
        <v>6</v>
      </c>
      <c r="C15" s="1636" t="s">
        <v>7</v>
      </c>
      <c r="D15" s="1636" t="s">
        <v>8</v>
      </c>
      <c r="E15" s="1636" t="s">
        <v>10</v>
      </c>
      <c r="F15" s="1640" t="s">
        <v>11</v>
      </c>
      <c r="G15" s="1636" t="s">
        <v>208</v>
      </c>
      <c r="H15" s="1636" t="s">
        <v>209</v>
      </c>
      <c r="I15" s="3" t="s">
        <v>12</v>
      </c>
      <c r="J15" s="1639" t="s">
        <v>13</v>
      </c>
      <c r="K15" s="1636" t="s">
        <v>14</v>
      </c>
      <c r="L15" s="1636" t="s">
        <v>15</v>
      </c>
      <c r="M15" s="1636" t="s">
        <v>16</v>
      </c>
      <c r="N15" s="1636" t="s">
        <v>17</v>
      </c>
      <c r="O15" s="1636" t="s">
        <v>18</v>
      </c>
      <c r="P15" s="1636" t="s">
        <v>19</v>
      </c>
      <c r="Q15" s="1637" t="s">
        <v>20</v>
      </c>
    </row>
    <row r="16" spans="2:17" x14ac:dyDescent="0.25">
      <c r="B16" s="1641"/>
      <c r="C16" s="1636"/>
      <c r="D16" s="1636"/>
      <c r="E16" s="1636"/>
      <c r="F16" s="1640"/>
      <c r="G16" s="1636"/>
      <c r="H16" s="1636"/>
      <c r="I16" s="4" t="s">
        <v>21</v>
      </c>
      <c r="J16" s="1639"/>
      <c r="K16" s="1636"/>
      <c r="L16" s="1636"/>
      <c r="M16" s="1636"/>
      <c r="N16" s="1636"/>
      <c r="O16" s="1636"/>
      <c r="P16" s="1636"/>
      <c r="Q16" s="1637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ht="16.5" customHeight="1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652" t="s">
        <v>194</v>
      </c>
      <c r="D42" s="1652"/>
      <c r="E42" s="1652"/>
      <c r="F42" s="1652"/>
      <c r="G42" s="1652"/>
      <c r="H42" s="1652"/>
      <c r="I42" s="1651">
        <f>SUM(I18:I41)</f>
        <v>981500</v>
      </c>
      <c r="J42" s="1653">
        <f>SUM(J18:J41)</f>
        <v>0</v>
      </c>
      <c r="K42" s="1651">
        <v>1038000</v>
      </c>
      <c r="L42" s="1651">
        <f>SUM(L18:L41)</f>
        <v>28169.05</v>
      </c>
      <c r="M42" s="1651">
        <v>35295.4</v>
      </c>
      <c r="N42" s="1651">
        <f>SUM(N18:N41)</f>
        <v>29837.599999999999</v>
      </c>
      <c r="O42" s="1651">
        <f>SUM(O18:O41)</f>
        <v>1890.12</v>
      </c>
      <c r="P42" s="1651">
        <v>98606.32</v>
      </c>
      <c r="Q42" s="1654">
        <f>SUM(Q18:Q41)</f>
        <v>886307.82999999984</v>
      </c>
    </row>
    <row r="43" spans="2:17" x14ac:dyDescent="0.25">
      <c r="C43" s="1652"/>
      <c r="D43" s="1652"/>
      <c r="E43" s="1652"/>
      <c r="F43" s="1652"/>
      <c r="G43" s="1652"/>
      <c r="H43" s="1652"/>
      <c r="I43" s="1651"/>
      <c r="J43" s="1653"/>
      <c r="K43" s="1651"/>
      <c r="L43" s="1651"/>
      <c r="M43" s="1651"/>
      <c r="N43" s="1651"/>
      <c r="O43" s="1651"/>
      <c r="P43" s="1651"/>
      <c r="Q43" s="1654"/>
    </row>
    <row r="44" spans="2:17" x14ac:dyDescent="0.25">
      <c r="I44" s="48"/>
      <c r="L44" s="48"/>
    </row>
    <row r="46" spans="2:17" x14ac:dyDescent="0.25">
      <c r="C46" s="24" t="s">
        <v>195</v>
      </c>
      <c r="D46" s="24">
        <v>98</v>
      </c>
      <c r="E46" s="5" t="s">
        <v>250</v>
      </c>
      <c r="N46" s="1629" t="s">
        <v>196</v>
      </c>
      <c r="O46" s="1629"/>
      <c r="P46" s="1629"/>
    </row>
    <row r="49" spans="3:16" x14ac:dyDescent="0.25">
      <c r="C49" s="25" t="s">
        <v>197</v>
      </c>
      <c r="D49" s="25"/>
      <c r="E49" t="s">
        <v>251</v>
      </c>
      <c r="N49" s="1628" t="s">
        <v>198</v>
      </c>
      <c r="O49" s="1628"/>
      <c r="P49" s="1628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629" t="s">
        <v>253</v>
      </c>
      <c r="O50" s="1629"/>
      <c r="P50" s="1629"/>
    </row>
    <row r="51" spans="3:16" x14ac:dyDescent="0.25">
      <c r="C51" s="25" t="s">
        <v>201</v>
      </c>
      <c r="D51" s="25"/>
      <c r="E51" t="s">
        <v>254</v>
      </c>
      <c r="N51" s="1628" t="s">
        <v>202</v>
      </c>
      <c r="O51" s="1628"/>
      <c r="P51" s="1628"/>
    </row>
    <row r="54" spans="3:16" x14ac:dyDescent="0.25">
      <c r="C54" s="1629"/>
      <c r="D54" s="1629"/>
      <c r="E54" s="1629"/>
      <c r="F54" s="1629"/>
      <c r="G54" s="1629"/>
      <c r="H54" s="1629"/>
      <c r="I54" s="1629"/>
      <c r="J54" s="1629"/>
      <c r="K54" s="1629"/>
      <c r="L54" s="1629"/>
      <c r="M54" s="1629"/>
      <c r="N54" s="1629"/>
      <c r="O54" s="1629"/>
      <c r="P54" s="1629"/>
    </row>
    <row r="57" spans="3:16" x14ac:dyDescent="0.25">
      <c r="C57" s="1628"/>
      <c r="D57" s="1628"/>
      <c r="E57" s="1628"/>
      <c r="F57" s="1628"/>
      <c r="G57" s="1628"/>
      <c r="H57" s="1628"/>
      <c r="I57" s="1628"/>
      <c r="J57" s="1628"/>
      <c r="K57" s="1628"/>
      <c r="L57" s="1628"/>
      <c r="M57" s="1628"/>
      <c r="N57" s="1628"/>
      <c r="O57" s="1628"/>
      <c r="P57" s="1628"/>
    </row>
    <row r="58" spans="3:16" x14ac:dyDescent="0.25">
      <c r="C58" s="1629"/>
      <c r="D58" s="1629"/>
      <c r="E58" s="1629"/>
      <c r="F58" s="1629"/>
      <c r="G58" s="1629"/>
      <c r="H58" s="1629"/>
      <c r="I58" s="1629"/>
      <c r="J58" s="1629"/>
      <c r="K58" s="1629"/>
      <c r="L58" s="1629"/>
      <c r="M58" s="1629"/>
      <c r="N58" s="1629"/>
      <c r="O58" s="1629"/>
      <c r="P58" s="1629"/>
    </row>
    <row r="59" spans="3:16" x14ac:dyDescent="0.25">
      <c r="C59" s="1628"/>
      <c r="D59" s="1628"/>
      <c r="E59" s="1628"/>
      <c r="F59" s="1628"/>
      <c r="G59" s="1628"/>
      <c r="H59" s="1628"/>
      <c r="I59" s="1628"/>
      <c r="J59" s="1628"/>
      <c r="K59" s="1628"/>
      <c r="L59" s="1628"/>
      <c r="M59" s="1628"/>
      <c r="N59" s="1628"/>
      <c r="O59" s="1628"/>
      <c r="P59" s="1628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637017-430C-4D5E-93D9-1E3B4B1A4496}">
  <dimension ref="B6:Q144"/>
  <sheetViews>
    <sheetView topLeftCell="C104" zoomScale="85" zoomScaleNormal="85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629" t="s">
        <v>0</v>
      </c>
      <c r="D6" s="1629"/>
      <c r="E6" s="1629"/>
      <c r="F6" s="1629"/>
      <c r="G6" s="1629"/>
      <c r="H6" s="1629"/>
      <c r="I6" s="1629"/>
      <c r="J6" s="1629"/>
      <c r="K6" s="1629"/>
      <c r="L6" s="1629"/>
      <c r="M6" s="1629"/>
      <c r="N6" s="1629"/>
      <c r="O6" s="1629"/>
      <c r="P6" s="1629"/>
      <c r="Q6" s="1629"/>
    </row>
    <row r="7" spans="2:17" x14ac:dyDescent="0.25">
      <c r="C7" s="1629" t="s">
        <v>1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43" t="s">
        <v>402</v>
      </c>
      <c r="D8" s="1643"/>
      <c r="E8" s="1643"/>
      <c r="F8" s="1643"/>
      <c r="G8" s="1643"/>
      <c r="H8" s="1643"/>
      <c r="I8" s="1643"/>
      <c r="J8" s="1643"/>
      <c r="K8" s="1643"/>
      <c r="L8" s="1643"/>
      <c r="M8" s="1643"/>
      <c r="N8" s="1643"/>
      <c r="O8" s="1643"/>
      <c r="P8" s="1643"/>
      <c r="Q8" s="1643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9" t="s">
        <v>3</v>
      </c>
      <c r="D10" s="1629"/>
      <c r="E10" s="1629"/>
      <c r="F10" s="1629"/>
      <c r="G10" s="1629"/>
      <c r="H10" s="1629"/>
      <c r="I10" s="1629"/>
      <c r="J10" s="1629"/>
      <c r="K10" s="1629"/>
      <c r="L10" s="1629"/>
      <c r="M10" s="1629"/>
      <c r="N10" s="1629"/>
      <c r="O10" s="1629"/>
      <c r="P10" s="1629"/>
      <c r="Q10" s="1629"/>
    </row>
    <row r="11" spans="2:17" x14ac:dyDescent="0.25">
      <c r="C11" s="1629" t="s">
        <v>453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42" t="s">
        <v>404</v>
      </c>
      <c r="D12" s="1642"/>
      <c r="E12" s="1642"/>
      <c r="F12" s="1642"/>
      <c r="G12" s="1642"/>
      <c r="H12" s="1642"/>
      <c r="I12" s="1642"/>
      <c r="J12" s="1642"/>
      <c r="K12" s="1642"/>
      <c r="L12" s="1642"/>
      <c r="M12" s="1642"/>
      <c r="N12" s="1642"/>
      <c r="O12" s="1642"/>
      <c r="P12" s="1642"/>
      <c r="Q12" s="1642"/>
    </row>
    <row r="14" spans="2:17" x14ac:dyDescent="0.25">
      <c r="B14" s="1650" t="s">
        <v>6</v>
      </c>
      <c r="C14" s="1646" t="s">
        <v>7</v>
      </c>
      <c r="D14" s="1646" t="s">
        <v>8</v>
      </c>
      <c r="E14" s="1646" t="s">
        <v>9</v>
      </c>
      <c r="F14" s="1646" t="s">
        <v>10</v>
      </c>
      <c r="G14" s="1649" t="s">
        <v>11</v>
      </c>
      <c r="H14" s="1646" t="s">
        <v>11</v>
      </c>
      <c r="I14" s="51" t="s">
        <v>12</v>
      </c>
      <c r="J14" s="1648" t="s">
        <v>13</v>
      </c>
      <c r="K14" s="1646" t="s">
        <v>14</v>
      </c>
      <c r="L14" s="1646" t="s">
        <v>15</v>
      </c>
      <c r="M14" s="1646" t="s">
        <v>16</v>
      </c>
      <c r="N14" s="1646" t="s">
        <v>17</v>
      </c>
      <c r="O14" s="1646" t="s">
        <v>18</v>
      </c>
      <c r="P14" s="1646" t="s">
        <v>19</v>
      </c>
      <c r="Q14" s="1647" t="s">
        <v>20</v>
      </c>
    </row>
    <row r="15" spans="2:17" x14ac:dyDescent="0.25">
      <c r="B15" s="1650"/>
      <c r="C15" s="1646"/>
      <c r="D15" s="1646"/>
      <c r="E15" s="1646"/>
      <c r="F15" s="1646"/>
      <c r="G15" s="1649"/>
      <c r="H15" s="1646"/>
      <c r="I15" s="52" t="s">
        <v>21</v>
      </c>
      <c r="J15" s="1648"/>
      <c r="K15" s="1646"/>
      <c r="L15" s="1646"/>
      <c r="M15" s="1646"/>
      <c r="N15" s="1646"/>
      <c r="O15" s="1646"/>
      <c r="P15" s="1646"/>
      <c r="Q15" s="1647"/>
    </row>
    <row r="17" spans="2:17" x14ac:dyDescent="0.25">
      <c r="B17" s="53">
        <v>1</v>
      </c>
      <c r="C17" s="54" t="s">
        <v>22</v>
      </c>
      <c r="D17" s="7" t="s">
        <v>23</v>
      </c>
      <c r="E17" s="1638" t="s">
        <v>24</v>
      </c>
      <c r="F17" s="1638"/>
      <c r="G17" s="1638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635" t="s">
        <v>30</v>
      </c>
      <c r="F18" s="1635" t="s">
        <v>31</v>
      </c>
      <c r="G18" s="1635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635" t="s">
        <v>36</v>
      </c>
      <c r="F19" s="1635" t="s">
        <v>37</v>
      </c>
      <c r="G19" s="1635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635" t="s">
        <v>40</v>
      </c>
      <c r="F22" s="1635" t="s">
        <v>41</v>
      </c>
      <c r="G22" s="1635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635" t="s">
        <v>44</v>
      </c>
      <c r="F23" s="1635" t="s">
        <v>45</v>
      </c>
      <c r="G23" s="1635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635" t="s">
        <v>49</v>
      </c>
      <c r="F24" s="1635" t="s">
        <v>50</v>
      </c>
      <c r="G24" s="1635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635" t="s">
        <v>53</v>
      </c>
      <c r="F25" s="1635" t="s">
        <v>54</v>
      </c>
      <c r="G25" s="1635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635" t="s">
        <v>427</v>
      </c>
      <c r="F26" s="1635" t="s">
        <v>57</v>
      </c>
      <c r="G26" s="1635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635" t="s">
        <v>53</v>
      </c>
      <c r="F27" s="1635" t="s">
        <v>60</v>
      </c>
      <c r="G27" s="1635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635" t="s">
        <v>63</v>
      </c>
      <c r="F28" s="1635" t="s">
        <v>64</v>
      </c>
      <c r="G28" s="1635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635" t="s">
        <v>67</v>
      </c>
      <c r="F29" s="1635" t="s">
        <v>68</v>
      </c>
      <c r="G29" s="1635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635" t="s">
        <v>71</v>
      </c>
      <c r="F30" s="1635" t="s">
        <v>72</v>
      </c>
      <c r="G30" s="1635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635" t="s">
        <v>75</v>
      </c>
      <c r="F31" s="1635" t="s">
        <v>76</v>
      </c>
      <c r="G31" s="1635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635" t="s">
        <v>78</v>
      </c>
      <c r="F32" s="1635" t="s">
        <v>79</v>
      </c>
      <c r="G32" s="1635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635" t="s">
        <v>82</v>
      </c>
      <c r="F33" s="1635" t="s">
        <v>83</v>
      </c>
      <c r="G33" s="1635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635" t="s">
        <v>85</v>
      </c>
      <c r="F34" s="1635" t="s">
        <v>86</v>
      </c>
      <c r="G34" s="1635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635" t="s">
        <v>89</v>
      </c>
      <c r="F35" s="1635" t="s">
        <v>90</v>
      </c>
      <c r="G35" s="1635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635" t="s">
        <v>92</v>
      </c>
      <c r="F36" s="1635" t="s">
        <v>93</v>
      </c>
      <c r="G36" s="1635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635" t="s">
        <v>71</v>
      </c>
      <c r="F37" s="1635" t="s">
        <v>95</v>
      </c>
      <c r="G37" s="1635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635" t="s">
        <v>97</v>
      </c>
      <c r="F38" s="1635" t="s">
        <v>98</v>
      </c>
      <c r="G38" s="1635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635" t="s">
        <v>92</v>
      </c>
      <c r="F39" s="1635" t="s">
        <v>100</v>
      </c>
      <c r="G39" s="1635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635" t="s">
        <v>102</v>
      </c>
      <c r="F40" s="1635" t="s">
        <v>103</v>
      </c>
      <c r="G40" s="1635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635" t="s">
        <v>105</v>
      </c>
      <c r="F41" s="1635" t="s">
        <v>106</v>
      </c>
      <c r="G41" s="1635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635" t="s">
        <v>105</v>
      </c>
      <c r="F42" s="1635" t="s">
        <v>108</v>
      </c>
      <c r="G42" s="1635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635" t="s">
        <v>105</v>
      </c>
      <c r="F43" s="1635" t="s">
        <v>110</v>
      </c>
      <c r="G43" s="1635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635" t="s">
        <v>78</v>
      </c>
      <c r="F44" s="1635" t="s">
        <v>115</v>
      </c>
      <c r="G44" s="1635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635" t="s">
        <v>117</v>
      </c>
      <c r="F45" s="1635" t="s">
        <v>118</v>
      </c>
      <c r="G45" s="1635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635" t="s">
        <v>120</v>
      </c>
      <c r="F46" s="1635" t="s">
        <v>121</v>
      </c>
      <c r="G46" s="1635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635" t="s">
        <v>49</v>
      </c>
      <c r="F47" s="1635" t="s">
        <v>123</v>
      </c>
      <c r="G47" s="1635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635" t="s">
        <v>125</v>
      </c>
      <c r="F48" s="1635" t="s">
        <v>126</v>
      </c>
      <c r="G48" s="1635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635" t="s">
        <v>105</v>
      </c>
      <c r="F49" s="1635" t="s">
        <v>128</v>
      </c>
      <c r="G49" s="1635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635" t="s">
        <v>102</v>
      </c>
      <c r="F50" s="1635" t="s">
        <v>130</v>
      </c>
      <c r="G50" s="1635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635" t="s">
        <v>132</v>
      </c>
      <c r="F51" s="1635" t="s">
        <v>133</v>
      </c>
      <c r="G51" s="1635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635" t="s">
        <v>117</v>
      </c>
      <c r="F52" s="1635" t="s">
        <v>135</v>
      </c>
      <c r="G52" s="1635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635" t="s">
        <v>85</v>
      </c>
      <c r="F53" s="1635" t="s">
        <v>137</v>
      </c>
      <c r="G53" s="1635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635" t="s">
        <v>139</v>
      </c>
      <c r="F54" s="1635" t="s">
        <v>140</v>
      </c>
      <c r="G54" s="1635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635" t="s">
        <v>148</v>
      </c>
      <c r="F55" s="1635" t="s">
        <v>149</v>
      </c>
      <c r="G55" s="1635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635" t="s">
        <v>151</v>
      </c>
      <c r="F56" s="1635" t="s">
        <v>152</v>
      </c>
      <c r="G56" s="1635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635" t="s">
        <v>157</v>
      </c>
      <c r="F57" s="1635" t="s">
        <v>158</v>
      </c>
      <c r="G57" s="1635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635" t="s">
        <v>160</v>
      </c>
      <c r="F59" s="1635" t="s">
        <v>161</v>
      </c>
      <c r="G59" s="1635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635" t="s">
        <v>163</v>
      </c>
      <c r="F60" s="1635" t="s">
        <v>164</v>
      </c>
      <c r="G60" s="1635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635" t="s">
        <v>92</v>
      </c>
      <c r="F63" s="1635" t="s">
        <v>168</v>
      </c>
      <c r="G63" s="1635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635" t="s">
        <v>276</v>
      </c>
      <c r="F64" s="1635" t="s">
        <v>170</v>
      </c>
      <c r="G64" s="1635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635" t="s">
        <v>40</v>
      </c>
      <c r="F68" s="1635" t="s">
        <v>172</v>
      </c>
      <c r="G68" s="1635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635" t="s">
        <v>92</v>
      </c>
      <c r="F73" s="1635"/>
      <c r="G73" s="1635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635" t="s">
        <v>276</v>
      </c>
      <c r="F78" s="1635"/>
      <c r="G78" s="1635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635" t="s">
        <v>30</v>
      </c>
      <c r="F79" s="1635" t="s">
        <v>31</v>
      </c>
      <c r="G79" s="1635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635" t="s">
        <v>30</v>
      </c>
      <c r="F80" s="1635" t="s">
        <v>31</v>
      </c>
      <c r="G80" s="1635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635" t="s">
        <v>30</v>
      </c>
      <c r="F81" s="1635" t="s">
        <v>31</v>
      </c>
      <c r="G81" s="1635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635" t="s">
        <v>92</v>
      </c>
      <c r="F88" s="1635" t="s">
        <v>176</v>
      </c>
      <c r="G88" s="1635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635" t="s">
        <v>178</v>
      </c>
      <c r="F89" s="1635" t="s">
        <v>179</v>
      </c>
      <c r="G89" s="1635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644" t="s">
        <v>92</v>
      </c>
      <c r="F90" s="1644" t="s">
        <v>193</v>
      </c>
      <c r="G90" s="1644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645" t="s">
        <v>288</v>
      </c>
      <c r="D128" s="1645"/>
      <c r="E128" s="1645"/>
      <c r="F128" s="1645"/>
      <c r="G128" s="1645"/>
      <c r="H128" s="1645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53735.99</v>
      </c>
      <c r="P128" s="60">
        <v>427958.69</v>
      </c>
      <c r="Q128" s="62">
        <v>3229758.81</v>
      </c>
    </row>
    <row r="131" spans="3:16" x14ac:dyDescent="0.25">
      <c r="C131" s="24" t="s">
        <v>195</v>
      </c>
      <c r="D131" s="24"/>
      <c r="E131" s="5" t="s">
        <v>250</v>
      </c>
      <c r="N131" s="1629" t="s">
        <v>196</v>
      </c>
      <c r="O131" s="1629"/>
      <c r="P131" s="1629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628" t="s">
        <v>198</v>
      </c>
      <c r="O134" s="1628"/>
      <c r="P134" s="1628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629" t="s">
        <v>253</v>
      </c>
      <c r="O135" s="1629"/>
      <c r="P135" s="1629"/>
    </row>
    <row r="136" spans="3:16" x14ac:dyDescent="0.25">
      <c r="C136" s="25" t="s">
        <v>201</v>
      </c>
      <c r="D136" s="25"/>
      <c r="E136" t="s">
        <v>254</v>
      </c>
      <c r="N136" s="1628" t="s">
        <v>202</v>
      </c>
      <c r="O136" s="1628"/>
      <c r="P136" s="1628"/>
    </row>
    <row r="139" spans="3:16" x14ac:dyDescent="0.25">
      <c r="C139" s="1629"/>
      <c r="D139" s="1629"/>
      <c r="E139" s="1629"/>
      <c r="F139" s="1629"/>
      <c r="G139" s="1629"/>
      <c r="H139" s="1629"/>
      <c r="I139" s="1629"/>
      <c r="J139" s="1629"/>
      <c r="K139" s="1629"/>
      <c r="L139" s="1629"/>
      <c r="M139" s="1629"/>
      <c r="N139" s="1629"/>
      <c r="O139" s="1629"/>
      <c r="P139" s="1629"/>
    </row>
    <row r="142" spans="3:16" x14ac:dyDescent="0.25">
      <c r="C142" s="1628"/>
      <c r="D142" s="1628"/>
      <c r="E142" s="1628"/>
      <c r="F142" s="1628"/>
      <c r="G142" s="1628"/>
      <c r="H142" s="1628"/>
      <c r="I142" s="1628"/>
      <c r="J142" s="1628"/>
      <c r="K142" s="1628"/>
      <c r="L142" s="1628"/>
      <c r="M142" s="1628"/>
      <c r="N142" s="1628"/>
      <c r="O142" s="1628"/>
      <c r="P142" s="1628"/>
    </row>
    <row r="143" spans="3:16" x14ac:dyDescent="0.25">
      <c r="C143" s="1629"/>
      <c r="D143" s="1629"/>
      <c r="E143" s="1629"/>
      <c r="F143" s="1629"/>
      <c r="G143" s="1629"/>
      <c r="H143" s="1629"/>
      <c r="I143" s="1629"/>
      <c r="J143" s="1629"/>
      <c r="K143" s="1629"/>
      <c r="L143" s="1629"/>
      <c r="M143" s="1629"/>
      <c r="N143" s="1629"/>
      <c r="O143" s="1629"/>
      <c r="P143" s="1629"/>
    </row>
    <row r="144" spans="3:16" x14ac:dyDescent="0.25">
      <c r="C144" s="1628"/>
      <c r="D144" s="1628"/>
      <c r="E144" s="1628"/>
      <c r="F144" s="1628"/>
      <c r="G144" s="1628"/>
      <c r="H144" s="1628"/>
      <c r="I144" s="1628"/>
      <c r="J144" s="1628"/>
      <c r="K144" s="1628"/>
      <c r="L144" s="1628"/>
      <c r="M144" s="1628"/>
      <c r="N144" s="1628"/>
      <c r="O144" s="1628"/>
      <c r="P144" s="1628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8CA1EE-F7CE-46DE-895F-0AEAB1999F97}">
  <dimension ref="B7:Q51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9" t="s">
        <v>0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29" t="s">
        <v>1</v>
      </c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  <c r="P8" s="1629"/>
      <c r="Q8" s="1629"/>
    </row>
    <row r="9" spans="2:17" x14ac:dyDescent="0.25">
      <c r="C9" s="1643" t="s">
        <v>402</v>
      </c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  <c r="O9" s="1643"/>
      <c r="P9" s="1643"/>
      <c r="Q9" s="1643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9" t="s">
        <v>3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29" t="s">
        <v>454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3" spans="2:17" x14ac:dyDescent="0.25">
      <c r="C13" s="1642" t="s">
        <v>412</v>
      </c>
      <c r="D13" s="1642"/>
      <c r="E13" s="1642"/>
      <c r="F13" s="1642"/>
      <c r="G13" s="1642"/>
      <c r="H13" s="1642"/>
      <c r="I13" s="1642"/>
      <c r="J13" s="1642"/>
      <c r="K13" s="1642"/>
      <c r="L13" s="1642"/>
      <c r="M13" s="1642"/>
      <c r="N13" s="1642"/>
      <c r="O13" s="1642"/>
      <c r="P13" s="1642"/>
      <c r="Q13" s="16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41" t="s">
        <v>6</v>
      </c>
      <c r="C15" s="1636" t="s">
        <v>7</v>
      </c>
      <c r="D15" s="1636" t="s">
        <v>8</v>
      </c>
      <c r="E15" s="1636" t="s">
        <v>10</v>
      </c>
      <c r="F15" s="1640" t="s">
        <v>11</v>
      </c>
      <c r="G15" s="1636" t="s">
        <v>208</v>
      </c>
      <c r="H15" s="1636" t="s">
        <v>209</v>
      </c>
      <c r="I15" s="3" t="s">
        <v>12</v>
      </c>
      <c r="J15" s="1639" t="s">
        <v>13</v>
      </c>
      <c r="K15" s="1636" t="s">
        <v>14</v>
      </c>
      <c r="L15" s="1636" t="s">
        <v>15</v>
      </c>
      <c r="M15" s="1636" t="s">
        <v>16</v>
      </c>
      <c r="N15" s="1636" t="s">
        <v>17</v>
      </c>
      <c r="O15" s="1636" t="s">
        <v>18</v>
      </c>
      <c r="P15" s="1636" t="s">
        <v>19</v>
      </c>
      <c r="Q15" s="1637" t="s">
        <v>20</v>
      </c>
    </row>
    <row r="16" spans="2:17" x14ac:dyDescent="0.25">
      <c r="B16" s="1641"/>
      <c r="C16" s="1636"/>
      <c r="D16" s="1636"/>
      <c r="E16" s="1636"/>
      <c r="F16" s="1640"/>
      <c r="G16" s="1636"/>
      <c r="H16" s="1636"/>
      <c r="I16" s="4" t="s">
        <v>21</v>
      </c>
      <c r="J16" s="1639"/>
      <c r="K16" s="1636"/>
      <c r="L16" s="1636"/>
      <c r="M16" s="1636"/>
      <c r="N16" s="1636"/>
      <c r="O16" s="1636"/>
      <c r="P16" s="1636"/>
      <c r="Q16" s="1637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652" t="s">
        <v>194</v>
      </c>
      <c r="D24" s="1652"/>
      <c r="E24" s="1652"/>
      <c r="F24" s="1652"/>
      <c r="G24" s="1652"/>
      <c r="H24" s="1652"/>
      <c r="I24" s="1651">
        <f t="shared" ref="I24:Q24" si="0">SUM(I18:I23)</f>
        <v>220000</v>
      </c>
      <c r="J24" s="1653">
        <f t="shared" si="0"/>
        <v>0</v>
      </c>
      <c r="K24" s="1651">
        <f t="shared" si="0"/>
        <v>220000</v>
      </c>
      <c r="L24" s="1651">
        <f t="shared" si="0"/>
        <v>6314</v>
      </c>
      <c r="M24" s="1651">
        <f t="shared" si="0"/>
        <v>5783.34</v>
      </c>
      <c r="N24" s="1651">
        <f t="shared" si="0"/>
        <v>6688</v>
      </c>
      <c r="O24" s="1651">
        <f t="shared" si="0"/>
        <v>825</v>
      </c>
      <c r="P24" s="1651">
        <f t="shared" si="0"/>
        <v>19610.34</v>
      </c>
      <c r="Q24" s="1654">
        <f t="shared" si="0"/>
        <v>200389.65999999997</v>
      </c>
    </row>
    <row r="25" spans="2:17" x14ac:dyDescent="0.25">
      <c r="C25" s="1652"/>
      <c r="D25" s="1652"/>
      <c r="E25" s="1652"/>
      <c r="F25" s="1652"/>
      <c r="G25" s="1652"/>
      <c r="H25" s="1652"/>
      <c r="I25" s="1651"/>
      <c r="J25" s="1653"/>
      <c r="K25" s="1651"/>
      <c r="L25" s="1651"/>
      <c r="M25" s="1651"/>
      <c r="N25" s="1651"/>
      <c r="O25" s="1651"/>
      <c r="P25" s="1651"/>
      <c r="Q25" s="1654"/>
    </row>
    <row r="38" spans="3:16" x14ac:dyDescent="0.25">
      <c r="C38" s="24" t="s">
        <v>195</v>
      </c>
      <c r="D38" s="24"/>
      <c r="E38" s="5" t="s">
        <v>250</v>
      </c>
      <c r="N38" s="1629" t="s">
        <v>196</v>
      </c>
      <c r="O38" s="1629"/>
      <c r="P38" s="1629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628" t="s">
        <v>198</v>
      </c>
      <c r="O41" s="1628"/>
      <c r="P41" s="1628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629" t="s">
        <v>253</v>
      </c>
      <c r="O42" s="1629"/>
      <c r="P42" s="1629"/>
    </row>
    <row r="43" spans="3:16" x14ac:dyDescent="0.25">
      <c r="C43" s="25" t="s">
        <v>201</v>
      </c>
      <c r="D43" s="25"/>
      <c r="E43" t="s">
        <v>254</v>
      </c>
      <c r="N43" s="1628" t="s">
        <v>202</v>
      </c>
      <c r="O43" s="1628"/>
      <c r="P43" s="1628"/>
    </row>
    <row r="46" spans="3:16" x14ac:dyDescent="0.25">
      <c r="C46" s="1629"/>
      <c r="D46" s="1629"/>
      <c r="E46" s="1629"/>
      <c r="F46" s="1629"/>
      <c r="G46" s="1629"/>
      <c r="H46" s="1629"/>
      <c r="I46" s="1629"/>
      <c r="J46" s="1629"/>
      <c r="K46" s="1629"/>
      <c r="L46" s="1629"/>
      <c r="M46" s="1629"/>
      <c r="N46" s="1629"/>
      <c r="O46" s="1629"/>
      <c r="P46" s="1629"/>
    </row>
    <row r="49" spans="3:16" x14ac:dyDescent="0.25">
      <c r="C49" s="1628"/>
      <c r="D49" s="1628"/>
      <c r="E49" s="1628"/>
      <c r="F49" s="1628"/>
      <c r="G49" s="1628"/>
      <c r="H49" s="1628"/>
      <c r="I49" s="1628"/>
      <c r="J49" s="1628"/>
      <c r="K49" s="1628"/>
      <c r="L49" s="1628"/>
      <c r="M49" s="1628"/>
      <c r="N49" s="1628"/>
      <c r="O49" s="1628"/>
      <c r="P49" s="1628"/>
    </row>
    <row r="50" spans="3:16" x14ac:dyDescent="0.25">
      <c r="C50" s="1629"/>
      <c r="D50" s="1629"/>
      <c r="E50" s="1629"/>
      <c r="F50" s="1629"/>
      <c r="G50" s="1629"/>
      <c r="H50" s="1629"/>
      <c r="I50" s="1629"/>
      <c r="J50" s="1629"/>
      <c r="K50" s="1629"/>
      <c r="L50" s="1629"/>
      <c r="M50" s="1629"/>
      <c r="N50" s="1629"/>
      <c r="O50" s="1629"/>
      <c r="P50" s="1629"/>
    </row>
    <row r="51" spans="3:16" x14ac:dyDescent="0.25">
      <c r="C51" s="1628"/>
      <c r="D51" s="1628"/>
      <c r="E51" s="1628"/>
      <c r="F51" s="1628"/>
      <c r="G51" s="1628"/>
      <c r="H51" s="1628"/>
      <c r="I51" s="1628"/>
      <c r="J51" s="1628"/>
      <c r="K51" s="1628"/>
      <c r="L51" s="1628"/>
      <c r="M51" s="1628"/>
      <c r="N51" s="1628"/>
      <c r="O51" s="1628"/>
      <c r="P51" s="1628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D5E0B5-432F-4176-BFC4-0319514FC725}">
  <dimension ref="B7:Q51"/>
  <sheetViews>
    <sheetView zoomScale="96" zoomScaleNormal="96" workbookViewId="0">
      <selection activeCell="D21" sqref="D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9" t="s">
        <v>0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29" t="s">
        <v>1</v>
      </c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  <c r="P8" s="1629"/>
      <c r="Q8" s="1629"/>
    </row>
    <row r="9" spans="2:17" x14ac:dyDescent="0.25">
      <c r="C9" s="1643" t="s">
        <v>402</v>
      </c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  <c r="O9" s="1643"/>
      <c r="P9" s="1643"/>
      <c r="Q9" s="1643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9" t="s">
        <v>3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29" t="s">
        <v>455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3" spans="2:17" x14ac:dyDescent="0.25">
      <c r="C13" s="1642" t="s">
        <v>412</v>
      </c>
      <c r="D13" s="1642"/>
      <c r="E13" s="1642"/>
      <c r="F13" s="1642"/>
      <c r="G13" s="1642"/>
      <c r="H13" s="1642"/>
      <c r="I13" s="1642"/>
      <c r="J13" s="1642"/>
      <c r="K13" s="1642"/>
      <c r="L13" s="1642"/>
      <c r="M13" s="1642"/>
      <c r="N13" s="1642"/>
      <c r="O13" s="1642"/>
      <c r="P13" s="1642"/>
      <c r="Q13" s="16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41" t="s">
        <v>6</v>
      </c>
      <c r="C15" s="1636" t="s">
        <v>7</v>
      </c>
      <c r="D15" s="1636" t="s">
        <v>8</v>
      </c>
      <c r="E15" s="1636" t="s">
        <v>10</v>
      </c>
      <c r="F15" s="1640" t="s">
        <v>11</v>
      </c>
      <c r="G15" s="1636" t="s">
        <v>208</v>
      </c>
      <c r="H15" s="1636" t="s">
        <v>209</v>
      </c>
      <c r="I15" s="3" t="s">
        <v>12</v>
      </c>
      <c r="J15" s="1639" t="s">
        <v>13</v>
      </c>
      <c r="K15" s="1636" t="s">
        <v>14</v>
      </c>
      <c r="L15" s="1636" t="s">
        <v>15</v>
      </c>
      <c r="M15" s="1636" t="s">
        <v>16</v>
      </c>
      <c r="N15" s="1636" t="s">
        <v>17</v>
      </c>
      <c r="O15" s="1636" t="s">
        <v>18</v>
      </c>
      <c r="P15" s="1636" t="s">
        <v>19</v>
      </c>
      <c r="Q15" s="1637" t="s">
        <v>20</v>
      </c>
    </row>
    <row r="16" spans="2:17" x14ac:dyDescent="0.25">
      <c r="B16" s="1641"/>
      <c r="C16" s="1636"/>
      <c r="D16" s="1636"/>
      <c r="E16" s="1636"/>
      <c r="F16" s="1640"/>
      <c r="G16" s="1636"/>
      <c r="H16" s="1636"/>
      <c r="I16" s="4" t="s">
        <v>21</v>
      </c>
      <c r="J16" s="1639"/>
      <c r="K16" s="1636"/>
      <c r="L16" s="1636"/>
      <c r="M16" s="1636"/>
      <c r="N16" s="1636"/>
      <c r="O16" s="1636"/>
      <c r="P16" s="1636"/>
      <c r="Q16" s="1637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652" t="s">
        <v>194</v>
      </c>
      <c r="D24" s="1652"/>
      <c r="E24" s="1652"/>
      <c r="F24" s="1652"/>
      <c r="G24" s="1652"/>
      <c r="H24" s="1652"/>
      <c r="I24" s="1651">
        <f t="shared" ref="I24:Q24" si="0">SUM(I18:I23)</f>
        <v>220000</v>
      </c>
      <c r="J24" s="1653">
        <f t="shared" si="0"/>
        <v>0</v>
      </c>
      <c r="K24" s="1651">
        <f t="shared" si="0"/>
        <v>220000</v>
      </c>
      <c r="L24" s="1651">
        <f t="shared" si="0"/>
        <v>6314</v>
      </c>
      <c r="M24" s="1651">
        <f t="shared" si="0"/>
        <v>5783.34</v>
      </c>
      <c r="N24" s="1651">
        <f t="shared" si="0"/>
        <v>6688</v>
      </c>
      <c r="O24" s="1651">
        <f t="shared" si="0"/>
        <v>825</v>
      </c>
      <c r="P24" s="1651">
        <f t="shared" si="0"/>
        <v>19610.34</v>
      </c>
      <c r="Q24" s="1654">
        <f t="shared" si="0"/>
        <v>200389.65999999997</v>
      </c>
    </row>
    <row r="25" spans="2:17" x14ac:dyDescent="0.25">
      <c r="C25" s="1652"/>
      <c r="D25" s="1652"/>
      <c r="E25" s="1652"/>
      <c r="F25" s="1652"/>
      <c r="G25" s="1652"/>
      <c r="H25" s="1652"/>
      <c r="I25" s="1651"/>
      <c r="J25" s="1653"/>
      <c r="K25" s="1651"/>
      <c r="L25" s="1651"/>
      <c r="M25" s="1651"/>
      <c r="N25" s="1651"/>
      <c r="O25" s="1651"/>
      <c r="P25" s="1651"/>
      <c r="Q25" s="1654"/>
    </row>
    <row r="38" spans="3:16" x14ac:dyDescent="0.25">
      <c r="C38" s="24" t="s">
        <v>195</v>
      </c>
      <c r="D38" s="24"/>
      <c r="E38" s="5" t="s">
        <v>250</v>
      </c>
      <c r="N38" s="1629" t="s">
        <v>196</v>
      </c>
      <c r="O38" s="1629"/>
      <c r="P38" s="1629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628" t="s">
        <v>198</v>
      </c>
      <c r="O41" s="1628"/>
      <c r="P41" s="1628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629" t="s">
        <v>253</v>
      </c>
      <c r="O42" s="1629"/>
      <c r="P42" s="1629"/>
    </row>
    <row r="43" spans="3:16" x14ac:dyDescent="0.25">
      <c r="C43" s="25" t="s">
        <v>201</v>
      </c>
      <c r="D43" s="25"/>
      <c r="E43" t="s">
        <v>254</v>
      </c>
      <c r="N43" s="1628" t="s">
        <v>202</v>
      </c>
      <c r="O43" s="1628"/>
      <c r="P43" s="1628"/>
    </row>
    <row r="46" spans="3:16" x14ac:dyDescent="0.25">
      <c r="C46" s="1629"/>
      <c r="D46" s="1629"/>
      <c r="E46" s="1629"/>
      <c r="F46" s="1629"/>
      <c r="G46" s="1629"/>
      <c r="H46" s="1629"/>
      <c r="I46" s="1629"/>
      <c r="J46" s="1629"/>
      <c r="K46" s="1629"/>
      <c r="L46" s="1629"/>
      <c r="M46" s="1629"/>
      <c r="N46" s="1629"/>
      <c r="O46" s="1629"/>
      <c r="P46" s="1629"/>
    </row>
    <row r="49" spans="3:16" x14ac:dyDescent="0.25">
      <c r="C49" s="1628"/>
      <c r="D49" s="1628"/>
      <c r="E49" s="1628"/>
      <c r="F49" s="1628"/>
      <c r="G49" s="1628"/>
      <c r="H49" s="1628"/>
      <c r="I49" s="1628"/>
      <c r="J49" s="1628"/>
      <c r="K49" s="1628"/>
      <c r="L49" s="1628"/>
      <c r="M49" s="1628"/>
      <c r="N49" s="1628"/>
      <c r="O49" s="1628"/>
      <c r="P49" s="1628"/>
    </row>
    <row r="50" spans="3:16" x14ac:dyDescent="0.25">
      <c r="C50" s="1629"/>
      <c r="D50" s="1629"/>
      <c r="E50" s="1629"/>
      <c r="F50" s="1629"/>
      <c r="G50" s="1629"/>
      <c r="H50" s="1629"/>
      <c r="I50" s="1629"/>
      <c r="J50" s="1629"/>
      <c r="K50" s="1629"/>
      <c r="L50" s="1629"/>
      <c r="M50" s="1629"/>
      <c r="N50" s="1629"/>
      <c r="O50" s="1629"/>
      <c r="P50" s="1629"/>
    </row>
    <row r="51" spans="3:16" x14ac:dyDescent="0.25">
      <c r="C51" s="1628"/>
      <c r="D51" s="1628"/>
      <c r="E51" s="1628"/>
      <c r="F51" s="1628"/>
      <c r="G51" s="1628"/>
      <c r="H51" s="1628"/>
      <c r="I51" s="1628"/>
      <c r="J51" s="1628"/>
      <c r="K51" s="1628"/>
      <c r="L51" s="1628"/>
      <c r="M51" s="1628"/>
      <c r="N51" s="1628"/>
      <c r="O51" s="1628"/>
      <c r="P51" s="1628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F59FFA-82E9-4C29-A5BB-5FA9D155ABAE}">
  <dimension ref="B7:Q56"/>
  <sheetViews>
    <sheetView topLeftCell="D15" zoomScale="96" zoomScaleNormal="96" workbookViewId="0">
      <selection activeCell="D34" sqref="D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9" t="s">
        <v>0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29" t="s">
        <v>1</v>
      </c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  <c r="P8" s="1629"/>
      <c r="Q8" s="1629"/>
    </row>
    <row r="9" spans="2:17" x14ac:dyDescent="0.25">
      <c r="C9" s="1643" t="s">
        <v>402</v>
      </c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  <c r="O9" s="1643"/>
      <c r="P9" s="1643"/>
      <c r="Q9" s="1643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9" t="s">
        <v>3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29" t="s">
        <v>456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3" spans="2:17" x14ac:dyDescent="0.25">
      <c r="C13" s="1642" t="s">
        <v>406</v>
      </c>
      <c r="D13" s="1642"/>
      <c r="E13" s="1642"/>
      <c r="F13" s="1642"/>
      <c r="G13" s="1642"/>
      <c r="H13" s="1642"/>
      <c r="I13" s="1642"/>
      <c r="J13" s="1642"/>
      <c r="K13" s="1642"/>
      <c r="L13" s="1642"/>
      <c r="M13" s="1642"/>
      <c r="N13" s="1642"/>
      <c r="O13" s="1642"/>
      <c r="P13" s="1642"/>
      <c r="Q13" s="16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41" t="s">
        <v>6</v>
      </c>
      <c r="C15" s="1636" t="s">
        <v>7</v>
      </c>
      <c r="D15" s="1636" t="s">
        <v>8</v>
      </c>
      <c r="E15" s="1636" t="s">
        <v>10</v>
      </c>
      <c r="F15" s="1640" t="s">
        <v>11</v>
      </c>
      <c r="G15" s="1636" t="s">
        <v>208</v>
      </c>
      <c r="H15" s="1636" t="s">
        <v>209</v>
      </c>
      <c r="I15" s="3" t="s">
        <v>12</v>
      </c>
      <c r="J15" s="1639" t="s">
        <v>13</v>
      </c>
      <c r="K15" s="1636" t="s">
        <v>14</v>
      </c>
      <c r="L15" s="1636" t="s">
        <v>15</v>
      </c>
      <c r="M15" s="1636" t="s">
        <v>16</v>
      </c>
      <c r="N15" s="1636" t="s">
        <v>17</v>
      </c>
      <c r="O15" s="1636" t="s">
        <v>18</v>
      </c>
      <c r="P15" s="1636" t="s">
        <v>19</v>
      </c>
      <c r="Q15" s="1637" t="s">
        <v>20</v>
      </c>
    </row>
    <row r="16" spans="2:17" x14ac:dyDescent="0.25">
      <c r="B16" s="1641"/>
      <c r="C16" s="1636"/>
      <c r="D16" s="1636"/>
      <c r="E16" s="1636"/>
      <c r="F16" s="1640"/>
      <c r="G16" s="1636"/>
      <c r="H16" s="1636"/>
      <c r="I16" s="4" t="s">
        <v>21</v>
      </c>
      <c r="J16" s="1639"/>
      <c r="K16" s="1636"/>
      <c r="L16" s="1636"/>
      <c r="M16" s="1636"/>
      <c r="N16" s="1636"/>
      <c r="O16" s="1636"/>
      <c r="P16" s="1636"/>
      <c r="Q16" s="1637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652" t="s">
        <v>194</v>
      </c>
      <c r="D39" s="1652"/>
      <c r="E39" s="1652"/>
      <c r="F39" s="1652"/>
      <c r="G39" s="1652"/>
      <c r="H39" s="1652"/>
      <c r="I39" s="1651">
        <f>SUM(I18:I38)</f>
        <v>891500</v>
      </c>
      <c r="J39" s="1653">
        <f>SUM(J18:J38)</f>
        <v>0</v>
      </c>
      <c r="K39" s="1651">
        <v>891500</v>
      </c>
      <c r="L39" s="1651">
        <f>SUM(L18:L38)</f>
        <v>25586.05</v>
      </c>
      <c r="M39" s="1651">
        <v>35295.4</v>
      </c>
      <c r="N39" s="1651">
        <f>SUM(N18:N38)</f>
        <v>27101.599999999999</v>
      </c>
      <c r="O39" s="1651">
        <f>SUM(O18:O38)</f>
        <v>1815.12</v>
      </c>
      <c r="P39" s="1651">
        <v>89798.17</v>
      </c>
      <c r="Q39" s="1654">
        <f>SUM(Q18:Q38)</f>
        <v>801701.82999999984</v>
      </c>
    </row>
    <row r="40" spans="2:17" x14ac:dyDescent="0.25">
      <c r="C40" s="1652"/>
      <c r="D40" s="1652"/>
      <c r="E40" s="1652"/>
      <c r="F40" s="1652"/>
      <c r="G40" s="1652"/>
      <c r="H40" s="1652"/>
      <c r="I40" s="1651"/>
      <c r="J40" s="1653"/>
      <c r="K40" s="1651"/>
      <c r="L40" s="1651"/>
      <c r="M40" s="1651"/>
      <c r="N40" s="1651"/>
      <c r="O40" s="1651"/>
      <c r="P40" s="1651"/>
      <c r="Q40" s="1654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629" t="s">
        <v>196</v>
      </c>
      <c r="O43" s="1629"/>
      <c r="P43" s="1629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628" t="s">
        <v>198</v>
      </c>
      <c r="O46" s="1628"/>
      <c r="P46" s="1628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629" t="s">
        <v>253</v>
      </c>
      <c r="O47" s="1629"/>
      <c r="P47" s="1629"/>
    </row>
    <row r="48" spans="2:17" x14ac:dyDescent="0.25">
      <c r="C48" s="25" t="s">
        <v>201</v>
      </c>
      <c r="D48" s="25"/>
      <c r="E48" t="s">
        <v>254</v>
      </c>
      <c r="N48" s="1628" t="s">
        <v>202</v>
      </c>
      <c r="O48" s="1628"/>
      <c r="P48" s="1628"/>
    </row>
    <row r="51" spans="3:16" x14ac:dyDescent="0.25">
      <c r="C51" s="1629"/>
      <c r="D51" s="1629"/>
      <c r="E51" s="1629"/>
      <c r="F51" s="1629"/>
      <c r="G51" s="1629"/>
      <c r="H51" s="1629"/>
      <c r="I51" s="1629"/>
      <c r="J51" s="1629"/>
      <c r="K51" s="1629"/>
      <c r="L51" s="1629"/>
      <c r="M51" s="1629"/>
      <c r="N51" s="1629"/>
      <c r="O51" s="1629"/>
      <c r="P51" s="1629"/>
    </row>
    <row r="54" spans="3:16" x14ac:dyDescent="0.25">
      <c r="C54" s="1628"/>
      <c r="D54" s="1628"/>
      <c r="E54" s="1628"/>
      <c r="F54" s="1628"/>
      <c r="G54" s="1628"/>
      <c r="H54" s="1628"/>
      <c r="I54" s="1628"/>
      <c r="J54" s="1628"/>
      <c r="K54" s="1628"/>
      <c r="L54" s="1628"/>
      <c r="M54" s="1628"/>
      <c r="N54" s="1628"/>
      <c r="O54" s="1628"/>
      <c r="P54" s="1628"/>
    </row>
    <row r="55" spans="3:16" x14ac:dyDescent="0.25">
      <c r="C55" s="1629"/>
      <c r="D55" s="1629"/>
      <c r="E55" s="1629"/>
      <c r="F55" s="1629"/>
      <c r="G55" s="1629"/>
      <c r="H55" s="1629"/>
      <c r="I55" s="1629"/>
      <c r="J55" s="1629"/>
      <c r="K55" s="1629"/>
      <c r="L55" s="1629"/>
      <c r="M55" s="1629"/>
      <c r="N55" s="1629"/>
      <c r="O55" s="1629"/>
      <c r="P55" s="1629"/>
    </row>
    <row r="56" spans="3:16" x14ac:dyDescent="0.25">
      <c r="C56" s="1628"/>
      <c r="D56" s="1628"/>
      <c r="E56" s="1628"/>
      <c r="F56" s="1628"/>
      <c r="G56" s="1628"/>
      <c r="H56" s="1628"/>
      <c r="I56" s="1628"/>
      <c r="J56" s="1628"/>
      <c r="K56" s="1628"/>
      <c r="L56" s="1628"/>
      <c r="M56" s="1628"/>
      <c r="N56" s="1628"/>
      <c r="O56" s="1628"/>
      <c r="P56" s="1628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5382A5-7607-4829-A091-77DA545A7A9D}">
  <dimension ref="A7:N56"/>
  <sheetViews>
    <sheetView topLeftCell="A11" workbookViewId="0">
      <selection activeCell="G40" sqref="G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29" t="s">
        <v>0</v>
      </c>
      <c r="C7" s="1629"/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</row>
    <row r="8" spans="1:14" x14ac:dyDescent="0.25">
      <c r="B8" s="1629" t="s">
        <v>1</v>
      </c>
      <c r="C8" s="1629"/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</row>
    <row r="9" spans="1:14" x14ac:dyDescent="0.25">
      <c r="B9" s="1643" t="s">
        <v>402</v>
      </c>
      <c r="C9" s="1643"/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29" t="s">
        <v>3</v>
      </c>
      <c r="C11" s="1629"/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</row>
    <row r="12" spans="1:14" x14ac:dyDescent="0.25">
      <c r="B12" s="1629" t="s">
        <v>457</v>
      </c>
      <c r="C12" s="1629"/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</row>
    <row r="13" spans="1:14" x14ac:dyDescent="0.25">
      <c r="B13" s="1642" t="s">
        <v>5</v>
      </c>
      <c r="C13" s="1642"/>
      <c r="D13" s="1642"/>
      <c r="E13" s="1642"/>
      <c r="F13" s="1642"/>
      <c r="G13" s="1642"/>
      <c r="H13" s="1642"/>
      <c r="I13" s="1642"/>
      <c r="J13" s="1642"/>
      <c r="K13" s="1642"/>
      <c r="L13" s="1642"/>
      <c r="M13" s="1642"/>
      <c r="N13" s="1642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41" t="s">
        <v>6</v>
      </c>
      <c r="B15" s="1636" t="s">
        <v>7</v>
      </c>
      <c r="C15" s="1636" t="s">
        <v>8</v>
      </c>
      <c r="D15" s="1636" t="s">
        <v>10</v>
      </c>
      <c r="E15" s="1640" t="s">
        <v>11</v>
      </c>
      <c r="F15" s="37" t="s">
        <v>12</v>
      </c>
      <c r="G15" s="1639" t="s">
        <v>13</v>
      </c>
      <c r="H15" s="1636" t="s">
        <v>14</v>
      </c>
      <c r="I15" s="1636" t="s">
        <v>15</v>
      </c>
      <c r="J15" s="1636" t="s">
        <v>16</v>
      </c>
      <c r="K15" s="1636" t="s">
        <v>17</v>
      </c>
      <c r="L15" s="1636" t="s">
        <v>18</v>
      </c>
      <c r="M15" s="1636" t="s">
        <v>19</v>
      </c>
      <c r="N15" s="1637" t="s">
        <v>20</v>
      </c>
    </row>
    <row r="16" spans="1:14" x14ac:dyDescent="0.25">
      <c r="A16" s="1641"/>
      <c r="B16" s="1636"/>
      <c r="C16" s="1636"/>
      <c r="D16" s="1636"/>
      <c r="E16" s="1640"/>
      <c r="F16" s="38" t="s">
        <v>21</v>
      </c>
      <c r="G16" s="1639"/>
      <c r="H16" s="1636"/>
      <c r="I16" s="1636"/>
      <c r="J16" s="1636"/>
      <c r="K16" s="1636"/>
      <c r="L16" s="1636"/>
      <c r="M16" s="1636"/>
      <c r="N16" s="1637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657" t="s">
        <v>194</v>
      </c>
      <c r="C31" s="1657"/>
      <c r="D31" s="1657"/>
      <c r="E31" s="1657"/>
      <c r="F31" s="1655">
        <v>147000</v>
      </c>
      <c r="G31" s="1656">
        <v>0</v>
      </c>
      <c r="H31" s="1655">
        <v>147000</v>
      </c>
      <c r="I31" s="1656">
        <v>0</v>
      </c>
      <c r="J31" s="1656">
        <v>0</v>
      </c>
      <c r="K31" s="1656">
        <v>0</v>
      </c>
      <c r="L31" s="1656">
        <v>0</v>
      </c>
      <c r="M31" s="1656">
        <v>0</v>
      </c>
      <c r="N31" s="1655">
        <v>147000</v>
      </c>
    </row>
    <row r="32" spans="1:14" x14ac:dyDescent="0.25">
      <c r="B32" s="1657"/>
      <c r="C32" s="1657"/>
      <c r="D32" s="1657"/>
      <c r="E32" s="1657"/>
      <c r="F32" s="1655"/>
      <c r="G32" s="1656"/>
      <c r="H32" s="1655"/>
      <c r="I32" s="1656"/>
      <c r="J32" s="1656"/>
      <c r="K32" s="1656"/>
      <c r="L32" s="1656"/>
      <c r="M32" s="1656"/>
      <c r="N32" s="1655"/>
    </row>
    <row r="44" spans="1:14" x14ac:dyDescent="0.25">
      <c r="A44" s="24" t="s">
        <v>257</v>
      </c>
      <c r="B44" s="24"/>
      <c r="C44" s="5" t="s">
        <v>258</v>
      </c>
      <c r="L44" s="1629" t="s">
        <v>196</v>
      </c>
      <c r="M44" s="1629"/>
      <c r="N44" s="1629"/>
    </row>
    <row r="45" spans="1:14" x14ac:dyDescent="0.25">
      <c r="A45" s="24"/>
      <c r="B45" s="24"/>
      <c r="L45" s="24"/>
      <c r="M45" s="24"/>
      <c r="N45" s="24"/>
    </row>
    <row r="47" spans="1:14" x14ac:dyDescent="0.25">
      <c r="A47" s="25" t="s">
        <v>259</v>
      </c>
      <c r="B47" s="25"/>
      <c r="C47" t="s">
        <v>260</v>
      </c>
      <c r="L47" s="1628" t="s">
        <v>198</v>
      </c>
      <c r="M47" s="1628"/>
      <c r="N47" s="1628"/>
    </row>
    <row r="48" spans="1:14" x14ac:dyDescent="0.25">
      <c r="A48" s="24" t="s">
        <v>261</v>
      </c>
      <c r="B48" s="24"/>
      <c r="C48" s="5" t="s">
        <v>262</v>
      </c>
      <c r="D48" s="5"/>
      <c r="E48" s="5"/>
      <c r="F48" s="5"/>
      <c r="L48" s="1629" t="s">
        <v>253</v>
      </c>
      <c r="M48" s="1629"/>
      <c r="N48" s="1629"/>
    </row>
    <row r="49" spans="1:14" x14ac:dyDescent="0.25">
      <c r="A49" s="25" t="s">
        <v>263</v>
      </c>
      <c r="B49" s="25"/>
      <c r="C49" t="s">
        <v>264</v>
      </c>
      <c r="L49" s="1628" t="s">
        <v>202</v>
      </c>
      <c r="M49" s="1628"/>
      <c r="N49" s="1628"/>
    </row>
    <row r="54" spans="1:14" x14ac:dyDescent="0.25">
      <c r="A54" s="1628"/>
      <c r="B54" s="1628"/>
      <c r="C54" s="1628"/>
      <c r="D54" s="1628"/>
      <c r="E54" s="1628"/>
      <c r="F54" s="1628"/>
      <c r="G54" s="1628"/>
      <c r="H54" s="1628"/>
      <c r="I54" s="1628"/>
      <c r="J54" s="1628"/>
      <c r="K54" s="1628"/>
      <c r="L54" s="1628"/>
      <c r="M54" s="1628"/>
      <c r="N54" s="1628"/>
    </row>
    <row r="55" spans="1:14" x14ac:dyDescent="0.25">
      <c r="A55" s="1629"/>
      <c r="B55" s="1629"/>
      <c r="C55" s="1629"/>
      <c r="D55" s="1629"/>
      <c r="E55" s="1629"/>
      <c r="F55" s="1629"/>
      <c r="G55" s="1629"/>
      <c r="H55" s="1629"/>
      <c r="I55" s="1629"/>
      <c r="J55" s="1629"/>
      <c r="K55" s="1629"/>
      <c r="L55" s="1629"/>
      <c r="M55" s="1629"/>
      <c r="N55" s="1629"/>
    </row>
    <row r="56" spans="1:14" x14ac:dyDescent="0.25">
      <c r="A56" s="1628"/>
      <c r="B56" s="1628"/>
      <c r="C56" s="1628"/>
      <c r="D56" s="1628"/>
      <c r="E56" s="1628"/>
      <c r="F56" s="1628"/>
      <c r="G56" s="1628"/>
      <c r="H56" s="1628"/>
      <c r="I56" s="1628"/>
      <c r="J56" s="1628"/>
      <c r="K56" s="1628"/>
      <c r="L56" s="1628"/>
      <c r="M56" s="1628"/>
      <c r="N56" s="1628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5:N55"/>
    <mergeCell ref="A56:N56"/>
    <mergeCell ref="N31:N32"/>
    <mergeCell ref="L44:N44"/>
    <mergeCell ref="L47:N47"/>
    <mergeCell ref="L48:N48"/>
    <mergeCell ref="L49:N49"/>
    <mergeCell ref="A54:N54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545527-D373-47DC-97D2-2C12E610FF21}">
  <dimension ref="B6:Q147"/>
  <sheetViews>
    <sheetView zoomScale="85" zoomScaleNormal="85" workbookViewId="0">
      <selection activeCell="C8" sqref="C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629" t="s">
        <v>0</v>
      </c>
      <c r="D6" s="1629"/>
      <c r="E6" s="1629"/>
      <c r="F6" s="1629"/>
      <c r="G6" s="1629"/>
      <c r="H6" s="1629"/>
      <c r="I6" s="1629"/>
      <c r="J6" s="1629"/>
      <c r="K6" s="1629"/>
      <c r="L6" s="1629"/>
      <c r="M6" s="1629"/>
      <c r="N6" s="1629"/>
      <c r="O6" s="1629"/>
      <c r="P6" s="1629"/>
      <c r="Q6" s="1629"/>
    </row>
    <row r="7" spans="2:17" x14ac:dyDescent="0.25">
      <c r="C7" s="1629" t="s">
        <v>1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43" t="s">
        <v>402</v>
      </c>
      <c r="D8" s="1643"/>
      <c r="E8" s="1643"/>
      <c r="F8" s="1643"/>
      <c r="G8" s="1643"/>
      <c r="H8" s="1643"/>
      <c r="I8" s="1643"/>
      <c r="J8" s="1643"/>
      <c r="K8" s="1643"/>
      <c r="L8" s="1643"/>
      <c r="M8" s="1643"/>
      <c r="N8" s="1643"/>
      <c r="O8" s="1643"/>
      <c r="P8" s="1643"/>
      <c r="Q8" s="1643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9" t="s">
        <v>3</v>
      </c>
      <c r="D10" s="1629"/>
      <c r="E10" s="1629"/>
      <c r="F10" s="1629"/>
      <c r="G10" s="1629"/>
      <c r="H10" s="1629"/>
      <c r="I10" s="1629"/>
      <c r="J10" s="1629"/>
      <c r="K10" s="1629"/>
      <c r="L10" s="1629"/>
      <c r="M10" s="1629"/>
      <c r="N10" s="1629"/>
      <c r="O10" s="1629"/>
      <c r="P10" s="1629"/>
      <c r="Q10" s="1629"/>
    </row>
    <row r="11" spans="2:17" x14ac:dyDescent="0.25">
      <c r="C11" s="1629" t="s">
        <v>460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42" t="s">
        <v>404</v>
      </c>
      <c r="D12" s="1642"/>
      <c r="E12" s="1642"/>
      <c r="F12" s="1642"/>
      <c r="G12" s="1642"/>
      <c r="H12" s="1642"/>
      <c r="I12" s="1642"/>
      <c r="J12" s="1642"/>
      <c r="K12" s="1642"/>
      <c r="L12" s="1642"/>
      <c r="M12" s="1642"/>
      <c r="N12" s="1642"/>
      <c r="O12" s="1642"/>
      <c r="P12" s="1642"/>
      <c r="Q12" s="1642"/>
    </row>
    <row r="14" spans="2:17" x14ac:dyDescent="0.25">
      <c r="B14" s="1650" t="s">
        <v>6</v>
      </c>
      <c r="C14" s="1646" t="s">
        <v>7</v>
      </c>
      <c r="D14" s="1646" t="s">
        <v>8</v>
      </c>
      <c r="E14" s="1646" t="s">
        <v>9</v>
      </c>
      <c r="F14" s="1646" t="s">
        <v>10</v>
      </c>
      <c r="G14" s="1649" t="s">
        <v>11</v>
      </c>
      <c r="H14" s="1646" t="s">
        <v>11</v>
      </c>
      <c r="I14" s="51" t="s">
        <v>12</v>
      </c>
      <c r="J14" s="1648" t="s">
        <v>13</v>
      </c>
      <c r="K14" s="1646" t="s">
        <v>14</v>
      </c>
      <c r="L14" s="1646" t="s">
        <v>15</v>
      </c>
      <c r="M14" s="1646" t="s">
        <v>16</v>
      </c>
      <c r="N14" s="1646" t="s">
        <v>17</v>
      </c>
      <c r="O14" s="1646" t="s">
        <v>18</v>
      </c>
      <c r="P14" s="1646" t="s">
        <v>19</v>
      </c>
      <c r="Q14" s="1647" t="s">
        <v>20</v>
      </c>
    </row>
    <row r="15" spans="2:17" x14ac:dyDescent="0.25">
      <c r="B15" s="1650"/>
      <c r="C15" s="1646"/>
      <c r="D15" s="1646"/>
      <c r="E15" s="1646"/>
      <c r="F15" s="1646"/>
      <c r="G15" s="1649"/>
      <c r="H15" s="1646"/>
      <c r="I15" s="52" t="s">
        <v>21</v>
      </c>
      <c r="J15" s="1648"/>
      <c r="K15" s="1646"/>
      <c r="L15" s="1646"/>
      <c r="M15" s="1646"/>
      <c r="N15" s="1646"/>
      <c r="O15" s="1646"/>
      <c r="P15" s="1646"/>
      <c r="Q15" s="1647"/>
    </row>
    <row r="17" spans="2:17" x14ac:dyDescent="0.25">
      <c r="B17" s="53">
        <v>1</v>
      </c>
      <c r="C17" s="54" t="s">
        <v>22</v>
      </c>
      <c r="D17" s="7" t="s">
        <v>23</v>
      </c>
      <c r="E17" s="1638" t="s">
        <v>24</v>
      </c>
      <c r="F17" s="1638"/>
      <c r="G17" s="1638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635" t="s">
        <v>30</v>
      </c>
      <c r="F18" s="1635" t="s">
        <v>31</v>
      </c>
      <c r="G18" s="1635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635" t="s">
        <v>36</v>
      </c>
      <c r="F19" s="1635" t="s">
        <v>37</v>
      </c>
      <c r="G19" s="1635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635" t="s">
        <v>40</v>
      </c>
      <c r="F22" s="1635" t="s">
        <v>41</v>
      </c>
      <c r="G22" s="1635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635" t="s">
        <v>44</v>
      </c>
      <c r="F23" s="1635" t="s">
        <v>45</v>
      </c>
      <c r="G23" s="1635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635" t="s">
        <v>49</v>
      </c>
      <c r="F24" s="1635" t="s">
        <v>50</v>
      </c>
      <c r="G24" s="1635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635" t="s">
        <v>53</v>
      </c>
      <c r="F25" s="1635" t="s">
        <v>54</v>
      </c>
      <c r="G25" s="1635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635" t="s">
        <v>427</v>
      </c>
      <c r="F26" s="1635" t="s">
        <v>57</v>
      </c>
      <c r="G26" s="1635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635" t="s">
        <v>53</v>
      </c>
      <c r="F27" s="1635" t="s">
        <v>60</v>
      </c>
      <c r="G27" s="1635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635" t="s">
        <v>63</v>
      </c>
      <c r="F28" s="1635" t="s">
        <v>64</v>
      </c>
      <c r="G28" s="1635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635" t="s">
        <v>67</v>
      </c>
      <c r="F29" s="1635" t="s">
        <v>68</v>
      </c>
      <c r="G29" s="1635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635" t="s">
        <v>71</v>
      </c>
      <c r="F30" s="1635" t="s">
        <v>72</v>
      </c>
      <c r="G30" s="1635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635" t="s">
        <v>75</v>
      </c>
      <c r="F31" s="1635" t="s">
        <v>76</v>
      </c>
      <c r="G31" s="1635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635" t="s">
        <v>78</v>
      </c>
      <c r="F32" s="1635" t="s">
        <v>79</v>
      </c>
      <c r="G32" s="1635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635" t="s">
        <v>82</v>
      </c>
      <c r="F33" s="1635" t="s">
        <v>83</v>
      </c>
      <c r="G33" s="1635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635" t="s">
        <v>85</v>
      </c>
      <c r="F34" s="1635" t="s">
        <v>86</v>
      </c>
      <c r="G34" s="1635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635" t="s">
        <v>89</v>
      </c>
      <c r="F35" s="1635" t="s">
        <v>90</v>
      </c>
      <c r="G35" s="1635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635" t="s">
        <v>92</v>
      </c>
      <c r="F36" s="1635" t="s">
        <v>93</v>
      </c>
      <c r="G36" s="1635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635" t="s">
        <v>71</v>
      </c>
      <c r="F37" s="1635" t="s">
        <v>95</v>
      </c>
      <c r="G37" s="1635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635" t="s">
        <v>97</v>
      </c>
      <c r="F38" s="1635" t="s">
        <v>98</v>
      </c>
      <c r="G38" s="1635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635" t="s">
        <v>92</v>
      </c>
      <c r="F39" s="1635" t="s">
        <v>100</v>
      </c>
      <c r="G39" s="1635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635" t="s">
        <v>102</v>
      </c>
      <c r="F40" s="1635" t="s">
        <v>103</v>
      </c>
      <c r="G40" s="1635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635" t="s">
        <v>105</v>
      </c>
      <c r="F41" s="1635" t="s">
        <v>106</v>
      </c>
      <c r="G41" s="1635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635" t="s">
        <v>105</v>
      </c>
      <c r="F42" s="1635" t="s">
        <v>108</v>
      </c>
      <c r="G42" s="1635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635" t="s">
        <v>105</v>
      </c>
      <c r="F43" s="1635" t="s">
        <v>110</v>
      </c>
      <c r="G43" s="1635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635" t="s">
        <v>78</v>
      </c>
      <c r="F44" s="1635" t="s">
        <v>115</v>
      </c>
      <c r="G44" s="1635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635" t="s">
        <v>117</v>
      </c>
      <c r="F45" s="1635" t="s">
        <v>118</v>
      </c>
      <c r="G45" s="1635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635" t="s">
        <v>120</v>
      </c>
      <c r="F46" s="1635" t="s">
        <v>121</v>
      </c>
      <c r="G46" s="1635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635" t="s">
        <v>49</v>
      </c>
      <c r="F47" s="1635" t="s">
        <v>123</v>
      </c>
      <c r="G47" s="1635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635" t="s">
        <v>125</v>
      </c>
      <c r="F48" s="1635" t="s">
        <v>126</v>
      </c>
      <c r="G48" s="1635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635" t="s">
        <v>105</v>
      </c>
      <c r="F49" s="1635" t="s">
        <v>128</v>
      </c>
      <c r="G49" s="1635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635" t="s">
        <v>102</v>
      </c>
      <c r="F50" s="1635" t="s">
        <v>130</v>
      </c>
      <c r="G50" s="1635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635" t="s">
        <v>132</v>
      </c>
      <c r="F51" s="1635" t="s">
        <v>133</v>
      </c>
      <c r="G51" s="1635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635" t="s">
        <v>117</v>
      </c>
      <c r="F52" s="1635" t="s">
        <v>135</v>
      </c>
      <c r="G52" s="1635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635" t="s">
        <v>85</v>
      </c>
      <c r="F53" s="1635" t="s">
        <v>137</v>
      </c>
      <c r="G53" s="1635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635" t="s">
        <v>139</v>
      </c>
      <c r="F54" s="1635" t="s">
        <v>140</v>
      </c>
      <c r="G54" s="1635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635" t="s">
        <v>148</v>
      </c>
      <c r="F55" s="1635" t="s">
        <v>149</v>
      </c>
      <c r="G55" s="1635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635" t="s">
        <v>151</v>
      </c>
      <c r="F56" s="1635" t="s">
        <v>152</v>
      </c>
      <c r="G56" s="1635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635" t="s">
        <v>157</v>
      </c>
      <c r="F57" s="1635" t="s">
        <v>158</v>
      </c>
      <c r="G57" s="1635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635" t="s">
        <v>160</v>
      </c>
      <c r="F59" s="1635" t="s">
        <v>161</v>
      </c>
      <c r="G59" s="1635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635" t="s">
        <v>163</v>
      </c>
      <c r="F60" s="1635" t="s">
        <v>164</v>
      </c>
      <c r="G60" s="1635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635" t="s">
        <v>92</v>
      </c>
      <c r="F63" s="1635" t="s">
        <v>168</v>
      </c>
      <c r="G63" s="1635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635" t="s">
        <v>276</v>
      </c>
      <c r="F64" s="1635" t="s">
        <v>170</v>
      </c>
      <c r="G64" s="1635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635" t="s">
        <v>40</v>
      </c>
      <c r="F68" s="1635" t="s">
        <v>172</v>
      </c>
      <c r="G68" s="1635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635" t="s">
        <v>92</v>
      </c>
      <c r="F73" s="1635"/>
      <c r="G73" s="1635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635" t="s">
        <v>276</v>
      </c>
      <c r="F78" s="1635"/>
      <c r="G78" s="1635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635" t="s">
        <v>30</v>
      </c>
      <c r="F79" s="1635" t="s">
        <v>31</v>
      </c>
      <c r="G79" s="1635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635" t="s">
        <v>30</v>
      </c>
      <c r="F80" s="1635" t="s">
        <v>31</v>
      </c>
      <c r="G80" s="1635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635" t="s">
        <v>30</v>
      </c>
      <c r="F81" s="1635" t="s">
        <v>31</v>
      </c>
      <c r="G81" s="1635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635" t="s">
        <v>92</v>
      </c>
      <c r="F88" s="1635" t="s">
        <v>176</v>
      </c>
      <c r="G88" s="1635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635" t="s">
        <v>178</v>
      </c>
      <c r="F89" s="1635" t="s">
        <v>179</v>
      </c>
      <c r="G89" s="1635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644" t="s">
        <v>92</v>
      </c>
      <c r="F90" s="1644" t="s">
        <v>193</v>
      </c>
      <c r="G90" s="1644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461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30000</v>
      </c>
      <c r="J125" s="15">
        <v>0</v>
      </c>
      <c r="K125" s="14">
        <v>30000</v>
      </c>
      <c r="L125" s="14">
        <v>861</v>
      </c>
      <c r="M125" s="14">
        <v>0</v>
      </c>
      <c r="N125" s="14">
        <v>912</v>
      </c>
      <c r="O125" s="14">
        <v>25</v>
      </c>
      <c r="P125" s="14">
        <v>1798</v>
      </c>
      <c r="Q125" s="14">
        <v>28202</v>
      </c>
    </row>
    <row r="126" spans="2:17" x14ac:dyDescent="0.25">
      <c r="B126" s="86">
        <v>110</v>
      </c>
      <c r="C126" s="56" t="s">
        <v>384</v>
      </c>
      <c r="D126" s="12" t="s">
        <v>39</v>
      </c>
      <c r="E126" s="13" t="s">
        <v>462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391</v>
      </c>
      <c r="D127" s="12" t="s">
        <v>66</v>
      </c>
      <c r="E127" s="13" t="s">
        <v>166</v>
      </c>
      <c r="F127" s="13"/>
      <c r="G127" s="13"/>
      <c r="H127" s="12" t="s">
        <v>307</v>
      </c>
      <c r="I127" s="14">
        <v>35000</v>
      </c>
      <c r="J127" s="15">
        <v>0</v>
      </c>
      <c r="K127" s="14">
        <v>35000</v>
      </c>
      <c r="L127" s="14">
        <v>1004.5</v>
      </c>
      <c r="M127" s="14">
        <v>0</v>
      </c>
      <c r="N127" s="14">
        <v>1064</v>
      </c>
      <c r="O127" s="14">
        <v>25</v>
      </c>
      <c r="P127" s="14">
        <v>2093.5</v>
      </c>
      <c r="Q127" s="14">
        <v>32906.5</v>
      </c>
    </row>
    <row r="128" spans="2:17" x14ac:dyDescent="0.25">
      <c r="B128" s="86">
        <v>112</v>
      </c>
      <c r="C128" s="56" t="s">
        <v>437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25000</v>
      </c>
      <c r="J128" s="15">
        <v>0</v>
      </c>
      <c r="K128" s="14">
        <v>25000</v>
      </c>
      <c r="L128" s="14">
        <v>717.5</v>
      </c>
      <c r="M128" s="14">
        <v>0</v>
      </c>
      <c r="N128" s="14">
        <v>760</v>
      </c>
      <c r="O128" s="14">
        <v>25</v>
      </c>
      <c r="P128" s="14">
        <v>1502.5</v>
      </c>
      <c r="Q128" s="14">
        <v>23497.5</v>
      </c>
    </row>
    <row r="129" spans="2:17" x14ac:dyDescent="0.25">
      <c r="B129" s="86">
        <v>113</v>
      </c>
      <c r="C129" s="56" t="s">
        <v>438</v>
      </c>
      <c r="D129" s="12" t="s">
        <v>66</v>
      </c>
      <c r="E129" s="13" t="s">
        <v>276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25"/>
      <c r="C130" s="88"/>
      <c r="E130" s="89"/>
      <c r="F130" s="89"/>
      <c r="G130" s="89"/>
      <c r="H130" s="74"/>
      <c r="I130" s="78"/>
      <c r="J130" s="79"/>
      <c r="K130" s="78"/>
      <c r="L130" s="78"/>
      <c r="M130" s="78"/>
      <c r="N130" s="78"/>
      <c r="O130" s="78"/>
      <c r="P130" s="78"/>
      <c r="Q130" s="90"/>
    </row>
    <row r="131" spans="2:17" ht="33" customHeight="1" x14ac:dyDescent="0.25">
      <c r="C131" s="1645" t="s">
        <v>288</v>
      </c>
      <c r="D131" s="1645"/>
      <c r="E131" s="1645"/>
      <c r="F131" s="1645"/>
      <c r="G131" s="1645"/>
      <c r="H131" s="1645"/>
      <c r="I131" s="60">
        <v>3736717.5</v>
      </c>
      <c r="J131" s="61">
        <v>0</v>
      </c>
      <c r="K131" s="60">
        <v>373717.5</v>
      </c>
      <c r="L131" s="60">
        <v>107243.82</v>
      </c>
      <c r="M131" s="60">
        <v>156735.51</v>
      </c>
      <c r="N131" s="60">
        <v>111614.74</v>
      </c>
      <c r="O131" s="60">
        <v>50448.56</v>
      </c>
      <c r="P131" s="60">
        <v>426042.63</v>
      </c>
      <c r="Q131" s="62">
        <v>3307674.87</v>
      </c>
    </row>
    <row r="132" spans="2:17" x14ac:dyDescent="0.25">
      <c r="I132" s="48"/>
      <c r="K132" s="48"/>
      <c r="L132" s="48"/>
      <c r="N132" s="48"/>
      <c r="O132" s="48"/>
      <c r="P132" s="48"/>
      <c r="Q132" s="48"/>
    </row>
    <row r="134" spans="2:17" x14ac:dyDescent="0.25">
      <c r="C134" s="24" t="s">
        <v>195</v>
      </c>
      <c r="D134" s="24"/>
      <c r="E134" s="5" t="s">
        <v>250</v>
      </c>
      <c r="N134" s="1629" t="s">
        <v>196</v>
      </c>
      <c r="O134" s="1629"/>
      <c r="P134" s="1629"/>
    </row>
    <row r="135" spans="2:17" x14ac:dyDescent="0.25">
      <c r="C135" s="24"/>
      <c r="D135" s="24"/>
      <c r="N135" s="24"/>
      <c r="O135" s="24"/>
      <c r="P135" s="24"/>
    </row>
    <row r="137" spans="2:17" x14ac:dyDescent="0.25">
      <c r="C137" s="25" t="s">
        <v>197</v>
      </c>
      <c r="D137" s="25"/>
      <c r="E137" t="s">
        <v>251</v>
      </c>
      <c r="N137" s="1628" t="s">
        <v>198</v>
      </c>
      <c r="O137" s="1628"/>
      <c r="P137" s="1628"/>
    </row>
    <row r="138" spans="2:17" x14ac:dyDescent="0.25">
      <c r="C138" s="24" t="s">
        <v>199</v>
      </c>
      <c r="D138" s="24"/>
      <c r="E138" s="5" t="s">
        <v>252</v>
      </c>
      <c r="F138" s="5"/>
      <c r="G138" s="5"/>
      <c r="H138" s="5"/>
      <c r="N138" s="1629" t="s">
        <v>253</v>
      </c>
      <c r="O138" s="1629"/>
      <c r="P138" s="1629"/>
    </row>
    <row r="139" spans="2:17" x14ac:dyDescent="0.25">
      <c r="C139" s="25" t="s">
        <v>201</v>
      </c>
      <c r="D139" s="25"/>
      <c r="E139" t="s">
        <v>254</v>
      </c>
      <c r="N139" s="1628" t="s">
        <v>202</v>
      </c>
      <c r="O139" s="1628"/>
      <c r="P139" s="1628"/>
    </row>
    <row r="142" spans="2:17" x14ac:dyDescent="0.25">
      <c r="C142" s="1629"/>
      <c r="D142" s="1629"/>
      <c r="E142" s="1629"/>
      <c r="F142" s="1629"/>
      <c r="G142" s="1629"/>
      <c r="H142" s="1629"/>
      <c r="I142" s="1629"/>
      <c r="J142" s="1629"/>
      <c r="K142" s="1629"/>
      <c r="L142" s="1629"/>
      <c r="M142" s="1629"/>
      <c r="N142" s="1629"/>
      <c r="O142" s="1629"/>
      <c r="P142" s="1629"/>
    </row>
    <row r="145" spans="3:16" x14ac:dyDescent="0.25">
      <c r="C145" s="1628"/>
      <c r="D145" s="1628"/>
      <c r="E145" s="1628"/>
      <c r="F145" s="1628"/>
      <c r="G145" s="1628"/>
      <c r="H145" s="1628"/>
      <c r="I145" s="1628"/>
      <c r="J145" s="1628"/>
      <c r="K145" s="1628"/>
      <c r="L145" s="1628"/>
      <c r="M145" s="1628"/>
      <c r="N145" s="1628"/>
      <c r="O145" s="1628"/>
      <c r="P145" s="1628"/>
    </row>
    <row r="146" spans="3:16" x14ac:dyDescent="0.25">
      <c r="C146" s="1629"/>
      <c r="D146" s="1629"/>
      <c r="E146" s="1629"/>
      <c r="F146" s="1629"/>
      <c r="G146" s="1629"/>
      <c r="H146" s="1629"/>
      <c r="I146" s="1629"/>
      <c r="J146" s="1629"/>
      <c r="K146" s="1629"/>
      <c r="L146" s="1629"/>
      <c r="M146" s="1629"/>
      <c r="N146" s="1629"/>
      <c r="O146" s="1629"/>
      <c r="P146" s="1629"/>
    </row>
    <row r="147" spans="3:16" x14ac:dyDescent="0.25">
      <c r="C147" s="1628"/>
      <c r="D147" s="1628"/>
      <c r="E147" s="1628"/>
      <c r="F147" s="1628"/>
      <c r="G147" s="1628"/>
      <c r="H147" s="1628"/>
      <c r="I147" s="1628"/>
      <c r="J147" s="1628"/>
      <c r="K147" s="1628"/>
      <c r="L147" s="1628"/>
      <c r="M147" s="1628"/>
      <c r="N147" s="1628"/>
      <c r="O147" s="1628"/>
      <c r="P147" s="1628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C142:P142"/>
    <mergeCell ref="C145:P145"/>
    <mergeCell ref="C146:P146"/>
    <mergeCell ref="C147:P147"/>
    <mergeCell ref="E90:G90"/>
    <mergeCell ref="C131:H131"/>
    <mergeCell ref="N134:P134"/>
    <mergeCell ref="N137:P137"/>
    <mergeCell ref="N138:P138"/>
    <mergeCell ref="N139:P139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026A23-EDFB-4F95-9B15-F26BE2B738D8}">
  <dimension ref="B6:Q148"/>
  <sheetViews>
    <sheetView zoomScale="85" zoomScaleNormal="85" workbookViewId="0">
      <selection activeCell="M128" sqref="M12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629" t="s">
        <v>0</v>
      </c>
      <c r="D6" s="1629"/>
      <c r="E6" s="1629"/>
      <c r="F6" s="1629"/>
      <c r="G6" s="1629"/>
      <c r="H6" s="1629"/>
      <c r="I6" s="1629"/>
      <c r="J6" s="1629"/>
      <c r="K6" s="1629"/>
      <c r="L6" s="1629"/>
      <c r="M6" s="1629"/>
      <c r="N6" s="1629"/>
      <c r="O6" s="1629"/>
      <c r="P6" s="1629"/>
      <c r="Q6" s="1629"/>
    </row>
    <row r="7" spans="2:17" x14ac:dyDescent="0.25">
      <c r="C7" s="1629" t="s">
        <v>1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43" t="s">
        <v>402</v>
      </c>
      <c r="D8" s="1643"/>
      <c r="E8" s="1643"/>
      <c r="F8" s="1643"/>
      <c r="G8" s="1643"/>
      <c r="H8" s="1643"/>
      <c r="I8" s="1643"/>
      <c r="J8" s="1643"/>
      <c r="K8" s="1643"/>
      <c r="L8" s="1643"/>
      <c r="M8" s="1643"/>
      <c r="N8" s="1643"/>
      <c r="O8" s="1643"/>
      <c r="P8" s="1643"/>
      <c r="Q8" s="1643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9" t="s">
        <v>3</v>
      </c>
      <c r="D10" s="1629"/>
      <c r="E10" s="1629"/>
      <c r="F10" s="1629"/>
      <c r="G10" s="1629"/>
      <c r="H10" s="1629"/>
      <c r="I10" s="1629"/>
      <c r="J10" s="1629"/>
      <c r="K10" s="1629"/>
      <c r="L10" s="1629"/>
      <c r="M10" s="1629"/>
      <c r="N10" s="1629"/>
      <c r="O10" s="1629"/>
      <c r="P10" s="1629"/>
      <c r="Q10" s="1629"/>
    </row>
    <row r="11" spans="2:17" x14ac:dyDescent="0.25">
      <c r="C11" s="1629" t="s">
        <v>463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42" t="s">
        <v>404</v>
      </c>
      <c r="D12" s="1642"/>
      <c r="E12" s="1642"/>
      <c r="F12" s="1642"/>
      <c r="G12" s="1642"/>
      <c r="H12" s="1642"/>
      <c r="I12" s="1642"/>
      <c r="J12" s="1642"/>
      <c r="K12" s="1642"/>
      <c r="L12" s="1642"/>
      <c r="M12" s="1642"/>
      <c r="N12" s="1642"/>
      <c r="O12" s="1642"/>
      <c r="P12" s="1642"/>
      <c r="Q12" s="1642"/>
    </row>
    <row r="14" spans="2:17" x14ac:dyDescent="0.25">
      <c r="B14" s="1650" t="s">
        <v>6</v>
      </c>
      <c r="C14" s="1646" t="s">
        <v>7</v>
      </c>
      <c r="D14" s="1646" t="s">
        <v>8</v>
      </c>
      <c r="E14" s="1646" t="s">
        <v>9</v>
      </c>
      <c r="F14" s="1646" t="s">
        <v>10</v>
      </c>
      <c r="G14" s="1649" t="s">
        <v>11</v>
      </c>
      <c r="H14" s="1646" t="s">
        <v>11</v>
      </c>
      <c r="I14" s="51" t="s">
        <v>12</v>
      </c>
      <c r="J14" s="1648" t="s">
        <v>13</v>
      </c>
      <c r="K14" s="1646" t="s">
        <v>14</v>
      </c>
      <c r="L14" s="1646" t="s">
        <v>15</v>
      </c>
      <c r="M14" s="1646" t="s">
        <v>16</v>
      </c>
      <c r="N14" s="1646" t="s">
        <v>17</v>
      </c>
      <c r="O14" s="1646" t="s">
        <v>18</v>
      </c>
      <c r="P14" s="1646" t="s">
        <v>19</v>
      </c>
      <c r="Q14" s="1647" t="s">
        <v>20</v>
      </c>
    </row>
    <row r="15" spans="2:17" x14ac:dyDescent="0.25">
      <c r="B15" s="1650"/>
      <c r="C15" s="1646"/>
      <c r="D15" s="1646"/>
      <c r="E15" s="1646"/>
      <c r="F15" s="1646"/>
      <c r="G15" s="1649"/>
      <c r="H15" s="1646"/>
      <c r="I15" s="52" t="s">
        <v>21</v>
      </c>
      <c r="J15" s="1648"/>
      <c r="K15" s="1646"/>
      <c r="L15" s="1646"/>
      <c r="M15" s="1646"/>
      <c r="N15" s="1646"/>
      <c r="O15" s="1646"/>
      <c r="P15" s="1646"/>
      <c r="Q15" s="1647"/>
    </row>
    <row r="17" spans="2:17" x14ac:dyDescent="0.25">
      <c r="B17" s="53">
        <v>1</v>
      </c>
      <c r="C17" s="54" t="s">
        <v>22</v>
      </c>
      <c r="D17" s="7" t="s">
        <v>23</v>
      </c>
      <c r="E17" s="1638" t="s">
        <v>24</v>
      </c>
      <c r="F17" s="1638"/>
      <c r="G17" s="1638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635" t="s">
        <v>30</v>
      </c>
      <c r="F18" s="1635" t="s">
        <v>31</v>
      </c>
      <c r="G18" s="1635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635" t="s">
        <v>36</v>
      </c>
      <c r="F19" s="1635" t="s">
        <v>37</v>
      </c>
      <c r="G19" s="1635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635" t="s">
        <v>40</v>
      </c>
      <c r="F22" s="1635" t="s">
        <v>41</v>
      </c>
      <c r="G22" s="1635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635" t="s">
        <v>44</v>
      </c>
      <c r="F23" s="1635" t="s">
        <v>45</v>
      </c>
      <c r="G23" s="1635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635" t="s">
        <v>49</v>
      </c>
      <c r="F24" s="1635" t="s">
        <v>50</v>
      </c>
      <c r="G24" s="1635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635" t="s">
        <v>53</v>
      </c>
      <c r="F25" s="1635" t="s">
        <v>54</v>
      </c>
      <c r="G25" s="1635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635" t="s">
        <v>427</v>
      </c>
      <c r="F26" s="1635" t="s">
        <v>57</v>
      </c>
      <c r="G26" s="1635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635" t="s">
        <v>53</v>
      </c>
      <c r="F27" s="1635" t="s">
        <v>60</v>
      </c>
      <c r="G27" s="1635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635" t="s">
        <v>63</v>
      </c>
      <c r="F28" s="1635" t="s">
        <v>64</v>
      </c>
      <c r="G28" s="1635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635" t="s">
        <v>67</v>
      </c>
      <c r="F29" s="1635" t="s">
        <v>68</v>
      </c>
      <c r="G29" s="1635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635" t="s">
        <v>71</v>
      </c>
      <c r="F30" s="1635" t="s">
        <v>72</v>
      </c>
      <c r="G30" s="1635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635" t="s">
        <v>75</v>
      </c>
      <c r="F31" s="1635" t="s">
        <v>76</v>
      </c>
      <c r="G31" s="1635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635" t="s">
        <v>78</v>
      </c>
      <c r="F32" s="1635" t="s">
        <v>79</v>
      </c>
      <c r="G32" s="1635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635" t="s">
        <v>82</v>
      </c>
      <c r="F33" s="1635" t="s">
        <v>83</v>
      </c>
      <c r="G33" s="1635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635" t="s">
        <v>85</v>
      </c>
      <c r="F34" s="1635" t="s">
        <v>86</v>
      </c>
      <c r="G34" s="1635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635" t="s">
        <v>89</v>
      </c>
      <c r="F35" s="1635" t="s">
        <v>90</v>
      </c>
      <c r="G35" s="1635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635" t="s">
        <v>92</v>
      </c>
      <c r="F36" s="1635" t="s">
        <v>93</v>
      </c>
      <c r="G36" s="1635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635" t="s">
        <v>71</v>
      </c>
      <c r="F37" s="1635" t="s">
        <v>95</v>
      </c>
      <c r="G37" s="1635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635" t="s">
        <v>97</v>
      </c>
      <c r="F38" s="1635" t="s">
        <v>98</v>
      </c>
      <c r="G38" s="1635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635" t="s">
        <v>92</v>
      </c>
      <c r="F39" s="1635" t="s">
        <v>100</v>
      </c>
      <c r="G39" s="1635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635" t="s">
        <v>102</v>
      </c>
      <c r="F40" s="1635" t="s">
        <v>103</v>
      </c>
      <c r="G40" s="1635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635" t="s">
        <v>105</v>
      </c>
      <c r="F41" s="1635" t="s">
        <v>106</v>
      </c>
      <c r="G41" s="1635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635" t="s">
        <v>105</v>
      </c>
      <c r="F42" s="1635" t="s">
        <v>108</v>
      </c>
      <c r="G42" s="1635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635" t="s">
        <v>78</v>
      </c>
      <c r="F43" s="1635" t="s">
        <v>115</v>
      </c>
      <c r="G43" s="1635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635" t="s">
        <v>117</v>
      </c>
      <c r="F44" s="1635" t="s">
        <v>118</v>
      </c>
      <c r="G44" s="1635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635" t="s">
        <v>120</v>
      </c>
      <c r="F45" s="1635" t="s">
        <v>121</v>
      </c>
      <c r="G45" s="1635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635" t="s">
        <v>49</v>
      </c>
      <c r="F46" s="1635" t="s">
        <v>123</v>
      </c>
      <c r="G46" s="1635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635" t="s">
        <v>125</v>
      </c>
      <c r="F47" s="1635" t="s">
        <v>126</v>
      </c>
      <c r="G47" s="1635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635" t="s">
        <v>105</v>
      </c>
      <c r="F48" s="1635" t="s">
        <v>128</v>
      </c>
      <c r="G48" s="1635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635" t="s">
        <v>102</v>
      </c>
      <c r="F49" s="1635" t="s">
        <v>130</v>
      </c>
      <c r="G49" s="1635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635" t="s">
        <v>132</v>
      </c>
      <c r="F50" s="1635" t="s">
        <v>133</v>
      </c>
      <c r="G50" s="1635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635" t="s">
        <v>117</v>
      </c>
      <c r="F51" s="1635" t="s">
        <v>135</v>
      </c>
      <c r="G51" s="1635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635" t="s">
        <v>85</v>
      </c>
      <c r="F52" s="1635" t="s">
        <v>137</v>
      </c>
      <c r="G52" s="1635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635" t="s">
        <v>139</v>
      </c>
      <c r="F53" s="1635" t="s">
        <v>140</v>
      </c>
      <c r="G53" s="1635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635" t="s">
        <v>148</v>
      </c>
      <c r="F54" s="1635" t="s">
        <v>149</v>
      </c>
      <c r="G54" s="1635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635" t="s">
        <v>151</v>
      </c>
      <c r="F55" s="1635" t="s">
        <v>152</v>
      </c>
      <c r="G55" s="1635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635" t="s">
        <v>157</v>
      </c>
      <c r="F56" s="1635" t="s">
        <v>158</v>
      </c>
      <c r="G56" s="1635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635" t="s">
        <v>160</v>
      </c>
      <c r="F58" s="1635" t="s">
        <v>161</v>
      </c>
      <c r="G58" s="1635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635" t="s">
        <v>163</v>
      </c>
      <c r="F59" s="1635" t="s">
        <v>164</v>
      </c>
      <c r="G59" s="1635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635" t="s">
        <v>92</v>
      </c>
      <c r="F62" s="1635" t="s">
        <v>168</v>
      </c>
      <c r="G62" s="1635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635" t="s">
        <v>276</v>
      </c>
      <c r="F63" s="1635" t="s">
        <v>170</v>
      </c>
      <c r="G63" s="1635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635" t="s">
        <v>40</v>
      </c>
      <c r="F67" s="1635" t="s">
        <v>172</v>
      </c>
      <c r="G67" s="1635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635" t="s">
        <v>92</v>
      </c>
      <c r="F72" s="1635"/>
      <c r="G72" s="1635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635" t="s">
        <v>276</v>
      </c>
      <c r="F77" s="1635"/>
      <c r="G77" s="1635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635" t="s">
        <v>30</v>
      </c>
      <c r="F78" s="1635" t="s">
        <v>31</v>
      </c>
      <c r="G78" s="1635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635" t="s">
        <v>30</v>
      </c>
      <c r="F79" s="1635" t="s">
        <v>31</v>
      </c>
      <c r="G79" s="1635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635" t="s">
        <v>30</v>
      </c>
      <c r="F80" s="1635" t="s">
        <v>31</v>
      </c>
      <c r="G80" s="1635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635" t="s">
        <v>92</v>
      </c>
      <c r="F87" s="1635" t="s">
        <v>176</v>
      </c>
      <c r="G87" s="1635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635" t="s">
        <v>178</v>
      </c>
      <c r="F88" s="1635" t="s">
        <v>179</v>
      </c>
      <c r="G88" s="1635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644" t="s">
        <v>92</v>
      </c>
      <c r="F89" s="1644" t="s">
        <v>193</v>
      </c>
      <c r="G89" s="1644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323</v>
      </c>
      <c r="D96" s="30" t="s">
        <v>35</v>
      </c>
      <c r="E96" s="59" t="s">
        <v>30</v>
      </c>
      <c r="F96" s="59"/>
      <c r="G96" s="59"/>
      <c r="H96" s="30" t="s">
        <v>321</v>
      </c>
      <c r="I96" s="33">
        <v>110000</v>
      </c>
      <c r="J96" s="34">
        <v>0</v>
      </c>
      <c r="K96" s="33">
        <v>110000</v>
      </c>
      <c r="L96" s="33">
        <v>3157</v>
      </c>
      <c r="M96" s="33">
        <v>14457.62</v>
      </c>
      <c r="N96" s="33">
        <v>3344</v>
      </c>
      <c r="O96" s="33">
        <v>25</v>
      </c>
      <c r="P96" s="33">
        <v>20983.62</v>
      </c>
      <c r="Q96" s="17">
        <v>89016.38</v>
      </c>
    </row>
    <row r="97" spans="2:17" x14ac:dyDescent="0.25">
      <c r="B97" s="53">
        <v>81</v>
      </c>
      <c r="C97" s="58" t="s">
        <v>324</v>
      </c>
      <c r="D97" s="30" t="s">
        <v>39</v>
      </c>
      <c r="E97" s="59" t="s">
        <v>105</v>
      </c>
      <c r="F97" s="59"/>
      <c r="G97" s="59"/>
      <c r="H97" s="30" t="s">
        <v>321</v>
      </c>
      <c r="I97" s="33">
        <v>11000</v>
      </c>
      <c r="J97" s="34">
        <v>0</v>
      </c>
      <c r="K97" s="33">
        <v>11000</v>
      </c>
      <c r="L97" s="33">
        <v>315.7</v>
      </c>
      <c r="M97" s="33">
        <v>0</v>
      </c>
      <c r="N97" s="33">
        <v>334.4</v>
      </c>
      <c r="O97" s="33">
        <v>25</v>
      </c>
      <c r="P97" s="33">
        <v>675.1</v>
      </c>
      <c r="Q97" s="17">
        <v>10324.9</v>
      </c>
    </row>
    <row r="98" spans="2:17" x14ac:dyDescent="0.25">
      <c r="B98" s="53">
        <v>82</v>
      </c>
      <c r="C98" s="58" t="s">
        <v>325</v>
      </c>
      <c r="D98" s="30" t="s">
        <v>39</v>
      </c>
      <c r="E98" s="59" t="s">
        <v>305</v>
      </c>
      <c r="F98" s="59"/>
      <c r="G98" s="59"/>
      <c r="H98" s="30" t="s">
        <v>321</v>
      </c>
      <c r="I98" s="33">
        <v>15000</v>
      </c>
      <c r="J98" s="34">
        <v>0</v>
      </c>
      <c r="K98" s="33">
        <v>15000</v>
      </c>
      <c r="L98" s="33">
        <v>430.5</v>
      </c>
      <c r="M98" s="33">
        <v>0</v>
      </c>
      <c r="N98" s="33">
        <v>456</v>
      </c>
      <c r="O98" s="33">
        <v>25</v>
      </c>
      <c r="P98" s="33">
        <v>911.5</v>
      </c>
      <c r="Q98" s="17">
        <v>14088.5</v>
      </c>
    </row>
    <row r="99" spans="2:17" x14ac:dyDescent="0.25">
      <c r="B99" s="53">
        <v>83</v>
      </c>
      <c r="C99" s="58" t="s">
        <v>326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328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80000</v>
      </c>
      <c r="J100" s="34">
        <v>0</v>
      </c>
      <c r="K100" s="33">
        <v>80000</v>
      </c>
      <c r="L100" s="33">
        <v>2296</v>
      </c>
      <c r="M100" s="33">
        <v>7400.87</v>
      </c>
      <c r="N100" s="33">
        <v>2432</v>
      </c>
      <c r="O100" s="33">
        <v>25</v>
      </c>
      <c r="P100" s="33">
        <v>12153.87</v>
      </c>
      <c r="Q100" s="17">
        <v>67846.13</v>
      </c>
    </row>
    <row r="101" spans="2:17" x14ac:dyDescent="0.25">
      <c r="B101" s="53">
        <v>85</v>
      </c>
      <c r="C101" s="58" t="s">
        <v>329</v>
      </c>
      <c r="D101" s="30" t="s">
        <v>66</v>
      </c>
      <c r="E101" s="59" t="s">
        <v>166</v>
      </c>
      <c r="F101" s="59"/>
      <c r="G101" s="59"/>
      <c r="H101" s="30" t="s">
        <v>307</v>
      </c>
      <c r="I101" s="33">
        <v>25000</v>
      </c>
      <c r="J101" s="34">
        <v>0</v>
      </c>
      <c r="K101" s="33">
        <v>25000</v>
      </c>
      <c r="L101" s="33">
        <v>717.5</v>
      </c>
      <c r="M101" s="33">
        <v>0</v>
      </c>
      <c r="N101" s="33">
        <v>760</v>
      </c>
      <c r="O101" s="33">
        <v>25</v>
      </c>
      <c r="P101" s="33">
        <v>1502.5</v>
      </c>
      <c r="Q101" s="17">
        <v>23497.5</v>
      </c>
    </row>
    <row r="102" spans="2:17" x14ac:dyDescent="0.25">
      <c r="B102" s="53">
        <v>86</v>
      </c>
      <c r="C102" s="58" t="s">
        <v>330</v>
      </c>
      <c r="D102" s="30" t="s">
        <v>39</v>
      </c>
      <c r="E102" s="59" t="s">
        <v>105</v>
      </c>
      <c r="F102" s="59"/>
      <c r="G102" s="59"/>
      <c r="H102" s="30" t="s">
        <v>321</v>
      </c>
      <c r="I102" s="33">
        <v>15000</v>
      </c>
      <c r="J102" s="34">
        <v>0</v>
      </c>
      <c r="K102" s="33">
        <v>15000</v>
      </c>
      <c r="L102" s="33">
        <v>430.5</v>
      </c>
      <c r="M102" s="33">
        <v>0</v>
      </c>
      <c r="N102" s="33">
        <v>456</v>
      </c>
      <c r="O102" s="33">
        <v>25</v>
      </c>
      <c r="P102" s="33">
        <v>911.5</v>
      </c>
      <c r="Q102" s="17">
        <v>14088.5</v>
      </c>
    </row>
    <row r="103" spans="2:17" x14ac:dyDescent="0.25">
      <c r="B103" s="53">
        <v>87</v>
      </c>
      <c r="C103" s="58" t="s">
        <v>331</v>
      </c>
      <c r="D103" s="30" t="s">
        <v>66</v>
      </c>
      <c r="E103" s="59" t="s">
        <v>166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332</v>
      </c>
      <c r="D104" s="30" t="s">
        <v>39</v>
      </c>
      <c r="E104" s="59" t="s">
        <v>333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334</v>
      </c>
      <c r="D105" s="30" t="s">
        <v>39</v>
      </c>
      <c r="E105" s="59" t="s">
        <v>309</v>
      </c>
      <c r="F105" s="59"/>
      <c r="G105" s="59"/>
      <c r="H105" s="30" t="s">
        <v>321</v>
      </c>
      <c r="I105" s="33">
        <v>11000</v>
      </c>
      <c r="J105" s="34">
        <v>0</v>
      </c>
      <c r="K105" s="33">
        <v>11000</v>
      </c>
      <c r="L105" s="33">
        <v>315.7</v>
      </c>
      <c r="M105" s="33">
        <v>0</v>
      </c>
      <c r="N105" s="33">
        <v>334.4</v>
      </c>
      <c r="O105" s="33">
        <v>25</v>
      </c>
      <c r="P105" s="33">
        <v>675.1</v>
      </c>
      <c r="Q105" s="17">
        <v>10324.9</v>
      </c>
    </row>
    <row r="106" spans="2:17" x14ac:dyDescent="0.25">
      <c r="B106" s="53">
        <v>90</v>
      </c>
      <c r="C106" s="58" t="s">
        <v>335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35000</v>
      </c>
      <c r="J106" s="34">
        <v>0</v>
      </c>
      <c r="K106" s="33">
        <v>35000</v>
      </c>
      <c r="L106" s="33">
        <v>1004.5</v>
      </c>
      <c r="M106" s="33">
        <v>0</v>
      </c>
      <c r="N106" s="33">
        <v>1064</v>
      </c>
      <c r="O106" s="33">
        <v>25</v>
      </c>
      <c r="P106" s="33">
        <v>2093.5</v>
      </c>
      <c r="Q106" s="17">
        <v>32906.5</v>
      </c>
    </row>
    <row r="107" spans="2:17" x14ac:dyDescent="0.25">
      <c r="B107" s="53">
        <v>91</v>
      </c>
      <c r="C107" s="58" t="s">
        <v>338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20000</v>
      </c>
      <c r="J107" s="34">
        <v>0</v>
      </c>
      <c r="K107" s="33">
        <v>20000</v>
      </c>
      <c r="L107" s="33">
        <v>574</v>
      </c>
      <c r="M107" s="33">
        <v>0</v>
      </c>
      <c r="N107" s="33">
        <v>608</v>
      </c>
      <c r="O107" s="33">
        <v>25</v>
      </c>
      <c r="P107" s="33">
        <v>1207</v>
      </c>
      <c r="Q107" s="17">
        <v>18793</v>
      </c>
    </row>
    <row r="108" spans="2:17" x14ac:dyDescent="0.25">
      <c r="B108" s="53">
        <v>92</v>
      </c>
      <c r="C108" s="58" t="s">
        <v>339</v>
      </c>
      <c r="D108" s="30" t="s">
        <v>66</v>
      </c>
      <c r="E108" s="59" t="s">
        <v>166</v>
      </c>
      <c r="F108" s="59"/>
      <c r="G108" s="59"/>
      <c r="H108" s="30" t="s">
        <v>307</v>
      </c>
      <c r="I108" s="33">
        <v>25000</v>
      </c>
      <c r="J108" s="34">
        <v>0</v>
      </c>
      <c r="K108" s="33">
        <v>25000</v>
      </c>
      <c r="L108" s="33">
        <v>717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93</v>
      </c>
      <c r="C109" s="58" t="s">
        <v>340</v>
      </c>
      <c r="D109" s="30" t="s">
        <v>66</v>
      </c>
      <c r="E109" s="59" t="s">
        <v>327</v>
      </c>
      <c r="F109" s="59"/>
      <c r="G109" s="59"/>
      <c r="H109" s="30" t="s">
        <v>321</v>
      </c>
      <c r="I109" s="33">
        <v>20000</v>
      </c>
      <c r="J109" s="34">
        <v>0</v>
      </c>
      <c r="K109" s="33">
        <v>20000</v>
      </c>
      <c r="L109" s="33">
        <v>574</v>
      </c>
      <c r="M109" s="33">
        <v>0</v>
      </c>
      <c r="N109" s="33">
        <v>608</v>
      </c>
      <c r="O109" s="33">
        <v>25</v>
      </c>
      <c r="P109" s="33">
        <v>1207</v>
      </c>
      <c r="Q109" s="17">
        <v>18793</v>
      </c>
    </row>
    <row r="110" spans="2:17" x14ac:dyDescent="0.25">
      <c r="B110" s="53">
        <v>94</v>
      </c>
      <c r="C110" s="58" t="s">
        <v>341</v>
      </c>
      <c r="D110" s="30" t="s">
        <v>39</v>
      </c>
      <c r="E110" s="59" t="s">
        <v>342</v>
      </c>
      <c r="F110" s="59"/>
      <c r="G110" s="59"/>
      <c r="H110" s="30" t="s">
        <v>307</v>
      </c>
      <c r="I110" s="33">
        <v>10000</v>
      </c>
      <c r="J110" s="34">
        <v>0</v>
      </c>
      <c r="K110" s="33">
        <v>10000</v>
      </c>
      <c r="L110" s="33">
        <v>287</v>
      </c>
      <c r="M110" s="33">
        <v>0</v>
      </c>
      <c r="N110" s="33">
        <v>304</v>
      </c>
      <c r="O110" s="33">
        <v>25</v>
      </c>
      <c r="P110" s="33">
        <v>616</v>
      </c>
      <c r="Q110" s="17">
        <v>9384</v>
      </c>
    </row>
    <row r="111" spans="2:17" x14ac:dyDescent="0.25">
      <c r="B111" s="53">
        <v>95</v>
      </c>
      <c r="C111" s="58" t="s">
        <v>343</v>
      </c>
      <c r="D111" s="30" t="s">
        <v>39</v>
      </c>
      <c r="E111" s="59" t="s">
        <v>344</v>
      </c>
      <c r="F111" s="59"/>
      <c r="G111" s="59"/>
      <c r="H111" s="30" t="s">
        <v>307</v>
      </c>
      <c r="I111" s="33">
        <v>11000</v>
      </c>
      <c r="J111" s="34">
        <v>0</v>
      </c>
      <c r="K111" s="33">
        <v>11000</v>
      </c>
      <c r="L111" s="33">
        <v>315.7</v>
      </c>
      <c r="M111" s="33">
        <v>0</v>
      </c>
      <c r="N111" s="33">
        <v>334.4</v>
      </c>
      <c r="O111" s="33">
        <v>25</v>
      </c>
      <c r="P111" s="33">
        <v>675.1</v>
      </c>
      <c r="Q111" s="17">
        <v>10324.9</v>
      </c>
    </row>
    <row r="112" spans="2:17" x14ac:dyDescent="0.25">
      <c r="B112" s="53">
        <v>96</v>
      </c>
      <c r="C112" s="58" t="s">
        <v>345</v>
      </c>
      <c r="D112" s="30" t="s">
        <v>66</v>
      </c>
      <c r="E112" s="59" t="s">
        <v>166</v>
      </c>
      <c r="F112" s="59"/>
      <c r="G112" s="59"/>
      <c r="H112" s="30" t="s">
        <v>321</v>
      </c>
      <c r="I112" s="33">
        <v>25000</v>
      </c>
      <c r="J112" s="34">
        <v>0</v>
      </c>
      <c r="K112" s="33">
        <v>25000</v>
      </c>
      <c r="L112" s="33">
        <v>717.5</v>
      </c>
      <c r="M112" s="33">
        <v>0</v>
      </c>
      <c r="N112" s="33">
        <v>760</v>
      </c>
      <c r="O112" s="33">
        <v>25</v>
      </c>
      <c r="P112" s="33">
        <v>1502.5</v>
      </c>
      <c r="Q112" s="17">
        <v>23497.5</v>
      </c>
    </row>
    <row r="113" spans="2:17" x14ac:dyDescent="0.25">
      <c r="B113" s="53">
        <v>97</v>
      </c>
      <c r="C113" s="58" t="s">
        <v>346</v>
      </c>
      <c r="D113" s="30" t="s">
        <v>39</v>
      </c>
      <c r="E113" s="59" t="s">
        <v>305</v>
      </c>
      <c r="F113" s="59"/>
      <c r="G113" s="59"/>
      <c r="H113" s="30" t="s">
        <v>321</v>
      </c>
      <c r="I113" s="33">
        <v>15000</v>
      </c>
      <c r="J113" s="34">
        <v>0</v>
      </c>
      <c r="K113" s="33">
        <v>15000</v>
      </c>
      <c r="L113" s="33">
        <v>430.5</v>
      </c>
      <c r="M113" s="33">
        <v>0</v>
      </c>
      <c r="N113" s="33">
        <v>456</v>
      </c>
      <c r="O113" s="33">
        <v>25</v>
      </c>
      <c r="P113" s="33">
        <v>911.5</v>
      </c>
      <c r="Q113" s="17">
        <v>14088.5</v>
      </c>
    </row>
    <row r="114" spans="2:17" x14ac:dyDescent="0.25">
      <c r="B114" s="53">
        <v>98</v>
      </c>
      <c r="C114" s="63" t="s">
        <v>347</v>
      </c>
      <c r="D114" s="30" t="s">
        <v>39</v>
      </c>
      <c r="E114" s="59" t="s">
        <v>344</v>
      </c>
      <c r="F114" s="59"/>
      <c r="G114" s="59"/>
      <c r="H114" s="30" t="s">
        <v>321</v>
      </c>
      <c r="I114" s="33">
        <v>30000</v>
      </c>
      <c r="J114" s="34">
        <v>0</v>
      </c>
      <c r="K114" s="33">
        <v>30000</v>
      </c>
      <c r="L114" s="33">
        <v>861</v>
      </c>
      <c r="M114" s="33">
        <v>0</v>
      </c>
      <c r="N114" s="33">
        <v>912</v>
      </c>
      <c r="O114" s="33">
        <v>25</v>
      </c>
      <c r="P114" s="33">
        <v>1798</v>
      </c>
      <c r="Q114" s="17">
        <v>28202</v>
      </c>
    </row>
    <row r="115" spans="2:17" x14ac:dyDescent="0.25">
      <c r="B115" s="86">
        <v>99</v>
      </c>
      <c r="C115" s="87" t="s">
        <v>210</v>
      </c>
      <c r="D115" s="19" t="s">
        <v>39</v>
      </c>
      <c r="E115" s="20" t="s">
        <v>92</v>
      </c>
      <c r="F115" s="20"/>
      <c r="G115" s="20"/>
      <c r="H115" s="19" t="s">
        <v>321</v>
      </c>
      <c r="I115" s="21">
        <v>16500</v>
      </c>
      <c r="J115" s="22">
        <v>0</v>
      </c>
      <c r="K115" s="21">
        <v>16500</v>
      </c>
      <c r="L115" s="21">
        <v>473.55</v>
      </c>
      <c r="M115" s="21">
        <v>0</v>
      </c>
      <c r="N115" s="21">
        <v>501.6</v>
      </c>
      <c r="O115" s="21">
        <v>25</v>
      </c>
      <c r="P115" s="21">
        <v>1000.15</v>
      </c>
      <c r="Q115" s="23">
        <v>15499.85</v>
      </c>
    </row>
    <row r="116" spans="2:17" x14ac:dyDescent="0.25">
      <c r="B116" s="86">
        <v>100</v>
      </c>
      <c r="C116" s="56" t="s">
        <v>428</v>
      </c>
      <c r="D116" s="12" t="s">
        <v>429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430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431</v>
      </c>
      <c r="D118" s="12" t="s">
        <v>39</v>
      </c>
      <c r="E118" s="13" t="s">
        <v>92</v>
      </c>
      <c r="F118" s="13"/>
      <c r="G118" s="13"/>
      <c r="H118" s="12" t="s">
        <v>307</v>
      </c>
      <c r="I118" s="14">
        <v>20000</v>
      </c>
      <c r="J118" s="15">
        <v>0</v>
      </c>
      <c r="K118" s="14">
        <v>20000</v>
      </c>
      <c r="L118" s="14">
        <v>574</v>
      </c>
      <c r="M118" s="14">
        <v>0</v>
      </c>
      <c r="N118" s="14">
        <v>608</v>
      </c>
      <c r="O118" s="14">
        <v>25</v>
      </c>
      <c r="P118" s="14">
        <v>1207</v>
      </c>
      <c r="Q118" s="14">
        <v>18793</v>
      </c>
    </row>
    <row r="119" spans="2:17" x14ac:dyDescent="0.25">
      <c r="B119" s="86">
        <v>103</v>
      </c>
      <c r="C119" s="56" t="s">
        <v>432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433</v>
      </c>
      <c r="D120" s="12" t="s">
        <v>66</v>
      </c>
      <c r="E120" s="13" t="s">
        <v>276</v>
      </c>
      <c r="F120" s="13"/>
      <c r="G120" s="13"/>
      <c r="H120" s="12" t="s">
        <v>307</v>
      </c>
      <c r="I120" s="14">
        <v>50000</v>
      </c>
      <c r="J120" s="15">
        <v>0</v>
      </c>
      <c r="K120" s="14">
        <v>50000</v>
      </c>
      <c r="L120" s="14">
        <v>1435</v>
      </c>
      <c r="M120" s="14">
        <v>1854</v>
      </c>
      <c r="N120" s="14">
        <v>1520</v>
      </c>
      <c r="O120" s="14">
        <v>25</v>
      </c>
      <c r="P120" s="14">
        <v>4834</v>
      </c>
      <c r="Q120" s="14">
        <v>45166</v>
      </c>
    </row>
    <row r="121" spans="2:17" x14ac:dyDescent="0.25">
      <c r="B121" s="86">
        <v>105</v>
      </c>
      <c r="C121" s="56" t="s">
        <v>434</v>
      </c>
      <c r="D121" s="12" t="s">
        <v>39</v>
      </c>
      <c r="E121" s="13" t="s">
        <v>435</v>
      </c>
      <c r="F121" s="13"/>
      <c r="G121" s="13"/>
      <c r="H121" s="12" t="s">
        <v>307</v>
      </c>
      <c r="I121" s="14">
        <v>15000</v>
      </c>
      <c r="J121" s="15">
        <v>0</v>
      </c>
      <c r="K121" s="14">
        <v>15000</v>
      </c>
      <c r="L121" s="14">
        <v>430.5</v>
      </c>
      <c r="M121" s="14">
        <v>0</v>
      </c>
      <c r="N121" s="14">
        <v>456</v>
      </c>
      <c r="O121" s="14">
        <v>25</v>
      </c>
      <c r="P121" s="14">
        <v>911.5</v>
      </c>
      <c r="Q121" s="14">
        <v>14088.5</v>
      </c>
    </row>
    <row r="122" spans="2:17" x14ac:dyDescent="0.25">
      <c r="B122" s="86">
        <v>106</v>
      </c>
      <c r="C122" s="56" t="s">
        <v>436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32500</v>
      </c>
      <c r="J122" s="15">
        <v>0</v>
      </c>
      <c r="K122" s="14">
        <v>32500</v>
      </c>
      <c r="L122" s="14">
        <v>932.75</v>
      </c>
      <c r="M122" s="14">
        <v>0</v>
      </c>
      <c r="N122" s="14">
        <v>988</v>
      </c>
      <c r="O122" s="14">
        <v>25</v>
      </c>
      <c r="P122" s="14">
        <v>1945.75</v>
      </c>
      <c r="Q122" s="14">
        <v>30554.25</v>
      </c>
    </row>
    <row r="123" spans="2:17" x14ac:dyDescent="0.25">
      <c r="B123" s="86">
        <v>107</v>
      </c>
      <c r="C123" s="56" t="s">
        <v>461</v>
      </c>
      <c r="D123" s="12" t="s">
        <v>66</v>
      </c>
      <c r="E123" s="13" t="s">
        <v>166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108</v>
      </c>
      <c r="C124" s="56" t="s">
        <v>384</v>
      </c>
      <c r="D124" s="12" t="s">
        <v>39</v>
      </c>
      <c r="E124" s="13" t="s">
        <v>462</v>
      </c>
      <c r="F124" s="13"/>
      <c r="G124" s="13"/>
      <c r="H124" s="12" t="s">
        <v>307</v>
      </c>
      <c r="I124" s="14">
        <v>25000</v>
      </c>
      <c r="J124" s="15">
        <v>0</v>
      </c>
      <c r="K124" s="14">
        <v>25000</v>
      </c>
      <c r="L124" s="14">
        <v>717.5</v>
      </c>
      <c r="M124" s="14">
        <v>0</v>
      </c>
      <c r="N124" s="14">
        <v>760</v>
      </c>
      <c r="O124" s="14">
        <v>25</v>
      </c>
      <c r="P124" s="14">
        <v>1502.5</v>
      </c>
      <c r="Q124" s="14">
        <v>23497.5</v>
      </c>
    </row>
    <row r="125" spans="2:17" x14ac:dyDescent="0.25">
      <c r="B125" s="86">
        <v>109</v>
      </c>
      <c r="C125" s="56" t="s">
        <v>391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35000</v>
      </c>
      <c r="J125" s="15">
        <v>0</v>
      </c>
      <c r="K125" s="14">
        <v>35000</v>
      </c>
      <c r="L125" s="14">
        <v>1004.5</v>
      </c>
      <c r="M125" s="14">
        <v>0</v>
      </c>
      <c r="N125" s="14">
        <v>1064</v>
      </c>
      <c r="O125" s="14">
        <v>25</v>
      </c>
      <c r="P125" s="14">
        <v>2093.5</v>
      </c>
      <c r="Q125" s="14">
        <v>32906.5</v>
      </c>
    </row>
    <row r="126" spans="2:17" x14ac:dyDescent="0.25">
      <c r="B126" s="86">
        <v>110</v>
      </c>
      <c r="C126" s="56" t="s">
        <v>437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419</v>
      </c>
      <c r="D127" s="12" t="s">
        <v>43</v>
      </c>
      <c r="E127" s="13" t="s">
        <v>44</v>
      </c>
      <c r="F127" s="13"/>
      <c r="G127" s="13"/>
      <c r="H127" s="12" t="s">
        <v>307</v>
      </c>
      <c r="I127" s="14">
        <v>40000</v>
      </c>
      <c r="J127" s="15">
        <v>0</v>
      </c>
      <c r="K127" s="14">
        <v>40000</v>
      </c>
      <c r="L127" s="14">
        <v>1148</v>
      </c>
      <c r="M127" s="14">
        <v>442.65</v>
      </c>
      <c r="N127" s="14">
        <v>1216</v>
      </c>
      <c r="O127" s="14">
        <v>700</v>
      </c>
      <c r="P127" s="14">
        <v>3506.65</v>
      </c>
      <c r="Q127" s="14">
        <v>36493.35</v>
      </c>
    </row>
    <row r="128" spans="2:17" x14ac:dyDescent="0.25">
      <c r="B128" s="86">
        <v>112</v>
      </c>
      <c r="C128" s="56" t="s">
        <v>442</v>
      </c>
      <c r="D128" s="30" t="s">
        <v>39</v>
      </c>
      <c r="E128" s="13" t="s">
        <v>309</v>
      </c>
      <c r="F128" s="13"/>
      <c r="G128" s="13"/>
      <c r="H128" s="12" t="s">
        <v>307</v>
      </c>
      <c r="I128" s="14">
        <v>30000</v>
      </c>
      <c r="J128" s="15">
        <v>0</v>
      </c>
      <c r="K128" s="14">
        <v>30000</v>
      </c>
      <c r="L128" s="14">
        <v>861</v>
      </c>
      <c r="M128" s="14">
        <v>0</v>
      </c>
      <c r="N128" s="14">
        <v>912</v>
      </c>
      <c r="O128" s="14">
        <v>25</v>
      </c>
      <c r="P128" s="14">
        <v>1798</v>
      </c>
      <c r="Q128" s="14">
        <v>28202</v>
      </c>
    </row>
    <row r="129" spans="2:17" x14ac:dyDescent="0.25">
      <c r="B129" s="86">
        <v>113</v>
      </c>
      <c r="C129" s="56" t="s">
        <v>464</v>
      </c>
      <c r="D129" s="30" t="s">
        <v>39</v>
      </c>
      <c r="E129" s="13" t="s">
        <v>435</v>
      </c>
      <c r="F129" s="13"/>
      <c r="G129" s="13"/>
      <c r="H129" s="12" t="s">
        <v>307</v>
      </c>
      <c r="I129" s="14">
        <v>15000</v>
      </c>
      <c r="J129" s="15">
        <v>0</v>
      </c>
      <c r="K129" s="14">
        <v>15000</v>
      </c>
      <c r="L129" s="14">
        <v>430.5</v>
      </c>
      <c r="M129" s="14">
        <v>0</v>
      </c>
      <c r="N129" s="14">
        <v>456</v>
      </c>
      <c r="O129" s="14">
        <v>25</v>
      </c>
      <c r="P129" s="14">
        <v>911.5</v>
      </c>
      <c r="Q129" s="14">
        <v>14088.5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645" t="s">
        <v>288</v>
      </c>
      <c r="D132" s="1645"/>
      <c r="E132" s="1645"/>
      <c r="F132" s="1645"/>
      <c r="G132" s="1645"/>
      <c r="H132" s="1645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59871.86</v>
      </c>
      <c r="P132" s="60">
        <v>422973.43</v>
      </c>
      <c r="Q132" s="62">
        <v>3288744.04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629" t="s">
        <v>196</v>
      </c>
      <c r="O135" s="1629"/>
      <c r="P135" s="1629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628" t="s">
        <v>198</v>
      </c>
      <c r="O138" s="1628"/>
      <c r="P138" s="1628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629" t="s">
        <v>253</v>
      </c>
      <c r="O139" s="1629"/>
      <c r="P139" s="1629"/>
    </row>
    <row r="140" spans="2:17" x14ac:dyDescent="0.25">
      <c r="C140" s="25" t="s">
        <v>201</v>
      </c>
      <c r="D140" s="25"/>
      <c r="E140" t="s">
        <v>254</v>
      </c>
      <c r="N140" s="1628" t="s">
        <v>202</v>
      </c>
      <c r="O140" s="1628"/>
      <c r="P140" s="1628"/>
    </row>
    <row r="143" spans="2:17" x14ac:dyDescent="0.25">
      <c r="C143" s="1629"/>
      <c r="D143" s="1629"/>
      <c r="E143" s="1629"/>
      <c r="F143" s="1629"/>
      <c r="G143" s="1629"/>
      <c r="H143" s="1629"/>
      <c r="I143" s="1629"/>
      <c r="J143" s="1629"/>
      <c r="K143" s="1629"/>
      <c r="L143" s="1629"/>
      <c r="M143" s="1629"/>
      <c r="N143" s="1629"/>
      <c r="O143" s="1629"/>
      <c r="P143" s="1629"/>
    </row>
    <row r="146" spans="3:16" x14ac:dyDescent="0.25">
      <c r="C146" s="1628"/>
      <c r="D146" s="1628"/>
      <c r="E146" s="1628"/>
      <c r="F146" s="1628"/>
      <c r="G146" s="1628"/>
      <c r="H146" s="1628"/>
      <c r="I146" s="1628"/>
      <c r="J146" s="1628"/>
      <c r="K146" s="1628"/>
      <c r="L146" s="1628"/>
      <c r="M146" s="1628"/>
      <c r="N146" s="1628"/>
      <c r="O146" s="1628"/>
      <c r="P146" s="1628"/>
    </row>
    <row r="147" spans="3:16" x14ac:dyDescent="0.25">
      <c r="C147" s="1629"/>
      <c r="D147" s="1629"/>
      <c r="E147" s="1629"/>
      <c r="F147" s="1629"/>
      <c r="G147" s="1629"/>
      <c r="H147" s="1629"/>
      <c r="I147" s="1629"/>
      <c r="J147" s="1629"/>
      <c r="K147" s="1629"/>
      <c r="L147" s="1629"/>
      <c r="M147" s="1629"/>
      <c r="N147" s="1629"/>
      <c r="O147" s="1629"/>
      <c r="P147" s="1629"/>
    </row>
    <row r="148" spans="3:16" x14ac:dyDescent="0.25">
      <c r="C148" s="1628"/>
      <c r="D148" s="1628"/>
      <c r="E148" s="1628"/>
      <c r="F148" s="1628"/>
      <c r="G148" s="1628"/>
      <c r="H148" s="1628"/>
      <c r="I148" s="1628"/>
      <c r="J148" s="1628"/>
      <c r="K148" s="1628"/>
      <c r="L148" s="1628"/>
      <c r="M148" s="1628"/>
      <c r="N148" s="1628"/>
      <c r="O148" s="1628"/>
      <c r="P148" s="1628"/>
    </row>
  </sheetData>
  <sheetProtection selectLockedCells="1" selectUnlockedCells="1"/>
  <mergeCells count="81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2F6159-4987-4E62-BF4D-706FA3FF1A3D}">
  <dimension ref="A7:N54"/>
  <sheetViews>
    <sheetView topLeftCell="B30" workbookViewId="0">
      <selection activeCell="A52" sqref="A5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29" t="s">
        <v>0</v>
      </c>
      <c r="C7" s="1629"/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</row>
    <row r="8" spans="1:14" x14ac:dyDescent="0.25">
      <c r="B8" s="1629" t="s">
        <v>1</v>
      </c>
      <c r="C8" s="1629"/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</row>
    <row r="9" spans="1:14" x14ac:dyDescent="0.25">
      <c r="B9" s="1643" t="s">
        <v>402</v>
      </c>
      <c r="C9" s="1643"/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29" t="s">
        <v>3</v>
      </c>
      <c r="C11" s="1629"/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</row>
    <row r="12" spans="1:14" x14ac:dyDescent="0.25">
      <c r="B12" s="1629" t="s">
        <v>465</v>
      </c>
      <c r="C12" s="1629"/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</row>
    <row r="13" spans="1:14" x14ac:dyDescent="0.25">
      <c r="B13" s="1642" t="s">
        <v>5</v>
      </c>
      <c r="C13" s="1642"/>
      <c r="D13" s="1642"/>
      <c r="E13" s="1642"/>
      <c r="F13" s="1642"/>
      <c r="G13" s="1642"/>
      <c r="H13" s="1642"/>
      <c r="I13" s="1642"/>
      <c r="J13" s="1642"/>
      <c r="K13" s="1642"/>
      <c r="L13" s="1642"/>
      <c r="M13" s="1642"/>
      <c r="N13" s="1642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41" t="s">
        <v>6</v>
      </c>
      <c r="B15" s="1636" t="s">
        <v>7</v>
      </c>
      <c r="C15" s="1636" t="s">
        <v>8</v>
      </c>
      <c r="D15" s="1636" t="s">
        <v>10</v>
      </c>
      <c r="E15" s="1640" t="s">
        <v>11</v>
      </c>
      <c r="F15" s="37" t="s">
        <v>12</v>
      </c>
      <c r="G15" s="1639" t="s">
        <v>13</v>
      </c>
      <c r="H15" s="1636" t="s">
        <v>14</v>
      </c>
      <c r="I15" s="1636" t="s">
        <v>15</v>
      </c>
      <c r="J15" s="1636" t="s">
        <v>16</v>
      </c>
      <c r="K15" s="1636" t="s">
        <v>17</v>
      </c>
      <c r="L15" s="1636" t="s">
        <v>18</v>
      </c>
      <c r="M15" s="1636" t="s">
        <v>19</v>
      </c>
      <c r="N15" s="1637" t="s">
        <v>20</v>
      </c>
    </row>
    <row r="16" spans="1:14" x14ac:dyDescent="0.25">
      <c r="A16" s="1641"/>
      <c r="B16" s="1636"/>
      <c r="C16" s="1636"/>
      <c r="D16" s="1636"/>
      <c r="E16" s="1640"/>
      <c r="F16" s="38" t="s">
        <v>21</v>
      </c>
      <c r="G16" s="1639"/>
      <c r="H16" s="1636"/>
      <c r="I16" s="1636"/>
      <c r="J16" s="1636"/>
      <c r="K16" s="1636"/>
      <c r="L16" s="1636"/>
      <c r="M16" s="1636"/>
      <c r="N16" s="1637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657" t="s">
        <v>194</v>
      </c>
      <c r="C31" s="1657"/>
      <c r="D31" s="1657"/>
      <c r="E31" s="1657"/>
      <c r="F31" s="1655">
        <v>147000</v>
      </c>
      <c r="G31" s="1656">
        <v>0</v>
      </c>
      <c r="H31" s="1655">
        <v>147000</v>
      </c>
      <c r="I31" s="1656">
        <v>0</v>
      </c>
      <c r="J31" s="1656">
        <v>0</v>
      </c>
      <c r="K31" s="1656">
        <v>0</v>
      </c>
      <c r="L31" s="1656">
        <v>0</v>
      </c>
      <c r="M31" s="1656">
        <v>0</v>
      </c>
      <c r="N31" s="1655">
        <v>147000</v>
      </c>
    </row>
    <row r="32" spans="1:14" x14ac:dyDescent="0.25">
      <c r="B32" s="1657"/>
      <c r="C32" s="1657"/>
      <c r="D32" s="1657"/>
      <c r="E32" s="1657"/>
      <c r="F32" s="1655"/>
      <c r="G32" s="1656"/>
      <c r="H32" s="1655"/>
      <c r="I32" s="1656"/>
      <c r="J32" s="1656"/>
      <c r="K32" s="1656"/>
      <c r="L32" s="1656"/>
      <c r="M32" s="1656"/>
      <c r="N32" s="1655"/>
    </row>
    <row r="42" spans="1:14" x14ac:dyDescent="0.25">
      <c r="A42" s="24" t="s">
        <v>257</v>
      </c>
      <c r="B42" s="24"/>
      <c r="C42" s="5" t="s">
        <v>258</v>
      </c>
      <c r="L42" s="1629" t="s">
        <v>196</v>
      </c>
      <c r="M42" s="1629"/>
      <c r="N42" s="1629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628" t="s">
        <v>198</v>
      </c>
      <c r="M45" s="1628"/>
      <c r="N45" s="1628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629" t="s">
        <v>253</v>
      </c>
      <c r="M46" s="1629"/>
      <c r="N46" s="1629"/>
    </row>
    <row r="47" spans="1:14" x14ac:dyDescent="0.25">
      <c r="A47" s="25" t="s">
        <v>263</v>
      </c>
      <c r="B47" s="25"/>
      <c r="C47" t="s">
        <v>264</v>
      </c>
      <c r="L47" s="1628" t="s">
        <v>202</v>
      </c>
      <c r="M47" s="1628"/>
      <c r="N47" s="1628"/>
    </row>
    <row r="52" spans="1:14" x14ac:dyDescent="0.25">
      <c r="A52" s="1628"/>
      <c r="B52" s="1628"/>
      <c r="C52" s="1628"/>
      <c r="D52" s="1628"/>
      <c r="E52" s="1628"/>
      <c r="F52" s="1628"/>
      <c r="G52" s="1628"/>
      <c r="H52" s="1628"/>
      <c r="I52" s="1628"/>
      <c r="J52" s="1628"/>
      <c r="K52" s="1628"/>
      <c r="L52" s="1628"/>
      <c r="M52" s="1628"/>
      <c r="N52" s="1628"/>
    </row>
    <row r="53" spans="1:14" x14ac:dyDescent="0.25">
      <c r="A53" s="1629"/>
      <c r="B53" s="1629"/>
      <c r="C53" s="1629"/>
      <c r="D53" s="1629"/>
      <c r="E53" s="1629"/>
      <c r="F53" s="1629"/>
      <c r="G53" s="1629"/>
      <c r="H53" s="1629"/>
      <c r="I53" s="1629"/>
      <c r="J53" s="1629"/>
      <c r="K53" s="1629"/>
      <c r="L53" s="1629"/>
      <c r="M53" s="1629"/>
      <c r="N53" s="1629"/>
    </row>
    <row r="54" spans="1:14" x14ac:dyDescent="0.25">
      <c r="A54" s="1628"/>
      <c r="B54" s="1628"/>
      <c r="C54" s="1628"/>
      <c r="D54" s="1628"/>
      <c r="E54" s="1628"/>
      <c r="F54" s="1628"/>
      <c r="G54" s="1628"/>
      <c r="H54" s="1628"/>
      <c r="I54" s="1628"/>
      <c r="J54" s="1628"/>
      <c r="K54" s="1628"/>
      <c r="L54" s="1628"/>
      <c r="M54" s="1628"/>
      <c r="N54" s="1628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BA8939-92A5-448A-B4E2-A2F2B299196A}">
  <dimension ref="B7:Q56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9" t="s">
        <v>0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29" t="s">
        <v>1</v>
      </c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  <c r="P8" s="1629"/>
      <c r="Q8" s="1629"/>
    </row>
    <row r="9" spans="2:17" x14ac:dyDescent="0.25">
      <c r="C9" s="1643" t="s">
        <v>402</v>
      </c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  <c r="O9" s="1643"/>
      <c r="P9" s="1643"/>
      <c r="Q9" s="1643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9" t="s">
        <v>3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29" t="s">
        <v>466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3" spans="2:17" x14ac:dyDescent="0.25">
      <c r="C13" s="1642" t="s">
        <v>406</v>
      </c>
      <c r="D13" s="1642"/>
      <c r="E13" s="1642"/>
      <c r="F13" s="1642"/>
      <c r="G13" s="1642"/>
      <c r="H13" s="1642"/>
      <c r="I13" s="1642"/>
      <c r="J13" s="1642"/>
      <c r="K13" s="1642"/>
      <c r="L13" s="1642"/>
      <c r="M13" s="1642"/>
      <c r="N13" s="1642"/>
      <c r="O13" s="1642"/>
      <c r="P13" s="1642"/>
      <c r="Q13" s="16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41" t="s">
        <v>6</v>
      </c>
      <c r="C15" s="1636" t="s">
        <v>7</v>
      </c>
      <c r="D15" s="1636" t="s">
        <v>8</v>
      </c>
      <c r="E15" s="1636" t="s">
        <v>10</v>
      </c>
      <c r="F15" s="1640" t="s">
        <v>11</v>
      </c>
      <c r="G15" s="1636" t="s">
        <v>208</v>
      </c>
      <c r="H15" s="1636" t="s">
        <v>209</v>
      </c>
      <c r="I15" s="3" t="s">
        <v>12</v>
      </c>
      <c r="J15" s="1639" t="s">
        <v>13</v>
      </c>
      <c r="K15" s="1636" t="s">
        <v>14</v>
      </c>
      <c r="L15" s="1636" t="s">
        <v>15</v>
      </c>
      <c r="M15" s="1636" t="s">
        <v>16</v>
      </c>
      <c r="N15" s="1636" t="s">
        <v>17</v>
      </c>
      <c r="O15" s="1636" t="s">
        <v>18</v>
      </c>
      <c r="P15" s="1636" t="s">
        <v>19</v>
      </c>
      <c r="Q15" s="1637" t="s">
        <v>20</v>
      </c>
    </row>
    <row r="16" spans="2:17" x14ac:dyDescent="0.25">
      <c r="B16" s="1641"/>
      <c r="C16" s="1636"/>
      <c r="D16" s="1636"/>
      <c r="E16" s="1636"/>
      <c r="F16" s="1640"/>
      <c r="G16" s="1636"/>
      <c r="H16" s="1636"/>
      <c r="I16" s="4" t="s">
        <v>21</v>
      </c>
      <c r="J16" s="1639"/>
      <c r="K16" s="1636"/>
      <c r="L16" s="1636"/>
      <c r="M16" s="1636"/>
      <c r="N16" s="1636"/>
      <c r="O16" s="1636"/>
      <c r="P16" s="1636"/>
      <c r="Q16" s="1637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652" t="s">
        <v>194</v>
      </c>
      <c r="D39" s="1652"/>
      <c r="E39" s="1652"/>
      <c r="F39" s="1652"/>
      <c r="G39" s="1652"/>
      <c r="H39" s="1652"/>
      <c r="I39" s="1651">
        <f>SUM(I18:I38)</f>
        <v>891500</v>
      </c>
      <c r="J39" s="1653">
        <f>SUM(J18:J38)</f>
        <v>0</v>
      </c>
      <c r="K39" s="1651">
        <v>891500</v>
      </c>
      <c r="L39" s="1651">
        <f>SUM(L18:L38)</f>
        <v>25586.05</v>
      </c>
      <c r="M39" s="1651">
        <v>35295.4</v>
      </c>
      <c r="N39" s="1651">
        <f>SUM(N18:N38)</f>
        <v>27101.599999999999</v>
      </c>
      <c r="O39" s="1651">
        <f>SUM(O18:O38)</f>
        <v>1815.12</v>
      </c>
      <c r="P39" s="1651">
        <v>89798.17</v>
      </c>
      <c r="Q39" s="1654">
        <f>SUM(Q18:Q38)</f>
        <v>801701.82999999984</v>
      </c>
    </row>
    <row r="40" spans="2:17" x14ac:dyDescent="0.25">
      <c r="C40" s="1652"/>
      <c r="D40" s="1652"/>
      <c r="E40" s="1652"/>
      <c r="F40" s="1652"/>
      <c r="G40" s="1652"/>
      <c r="H40" s="1652"/>
      <c r="I40" s="1651"/>
      <c r="J40" s="1653"/>
      <c r="K40" s="1651"/>
      <c r="L40" s="1651"/>
      <c r="M40" s="1651"/>
      <c r="N40" s="1651"/>
      <c r="O40" s="1651"/>
      <c r="P40" s="1651"/>
      <c r="Q40" s="1654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629" t="s">
        <v>196</v>
      </c>
      <c r="O43" s="1629"/>
      <c r="P43" s="1629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628" t="s">
        <v>198</v>
      </c>
      <c r="O46" s="1628"/>
      <c r="P46" s="1628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629" t="s">
        <v>253</v>
      </c>
      <c r="O47" s="1629"/>
      <c r="P47" s="1629"/>
    </row>
    <row r="48" spans="2:17" x14ac:dyDescent="0.25">
      <c r="C48" s="25" t="s">
        <v>201</v>
      </c>
      <c r="D48" s="25"/>
      <c r="E48" t="s">
        <v>254</v>
      </c>
      <c r="N48" s="1628" t="s">
        <v>202</v>
      </c>
      <c r="O48" s="1628"/>
      <c r="P48" s="1628"/>
    </row>
    <row r="51" spans="3:16" x14ac:dyDescent="0.25">
      <c r="C51" s="1629"/>
      <c r="D51" s="1629"/>
      <c r="E51" s="1629"/>
      <c r="F51" s="1629"/>
      <c r="G51" s="1629"/>
      <c r="H51" s="1629"/>
      <c r="I51" s="1629"/>
      <c r="J51" s="1629"/>
      <c r="K51" s="1629"/>
      <c r="L51" s="1629"/>
      <c r="M51" s="1629"/>
      <c r="N51" s="1629"/>
      <c r="O51" s="1629"/>
      <c r="P51" s="1629"/>
    </row>
    <row r="54" spans="3:16" x14ac:dyDescent="0.25">
      <c r="C54" s="1628"/>
      <c r="D54" s="1628"/>
      <c r="E54" s="1628"/>
      <c r="F54" s="1628"/>
      <c r="G54" s="1628"/>
      <c r="H54" s="1628"/>
      <c r="I54" s="1628"/>
      <c r="J54" s="1628"/>
      <c r="K54" s="1628"/>
      <c r="L54" s="1628"/>
      <c r="M54" s="1628"/>
      <c r="N54" s="1628"/>
      <c r="O54" s="1628"/>
      <c r="P54" s="1628"/>
    </row>
    <row r="55" spans="3:16" x14ac:dyDescent="0.25">
      <c r="C55" s="1629"/>
      <c r="D55" s="1629"/>
      <c r="E55" s="1629"/>
      <c r="F55" s="1629"/>
      <c r="G55" s="1629"/>
      <c r="H55" s="1629"/>
      <c r="I55" s="1629"/>
      <c r="J55" s="1629"/>
      <c r="K55" s="1629"/>
      <c r="L55" s="1629"/>
      <c r="M55" s="1629"/>
      <c r="N55" s="1629"/>
      <c r="O55" s="1629"/>
      <c r="P55" s="1629"/>
    </row>
    <row r="56" spans="3:16" x14ac:dyDescent="0.25">
      <c r="C56" s="1628"/>
      <c r="D56" s="1628"/>
      <c r="E56" s="1628"/>
      <c r="F56" s="1628"/>
      <c r="G56" s="1628"/>
      <c r="H56" s="1628"/>
      <c r="I56" s="1628"/>
      <c r="J56" s="1628"/>
      <c r="K56" s="1628"/>
      <c r="L56" s="1628"/>
      <c r="M56" s="1628"/>
      <c r="N56" s="1628"/>
      <c r="O56" s="1628"/>
      <c r="P56" s="1628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B4FB11-3D22-4ACC-8154-07A13EB85566}">
  <dimension ref="B7:Q50"/>
  <sheetViews>
    <sheetView topLeftCell="C1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9" t="s">
        <v>0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29" t="s">
        <v>1</v>
      </c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  <c r="P8" s="1629"/>
      <c r="Q8" s="1629"/>
    </row>
    <row r="9" spans="2:17" x14ac:dyDescent="0.25">
      <c r="C9" s="1643" t="s">
        <v>402</v>
      </c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  <c r="O9" s="1643"/>
      <c r="P9" s="1643"/>
      <c r="Q9" s="1643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9" t="s">
        <v>3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29" t="s">
        <v>467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3" spans="2:17" x14ac:dyDescent="0.25">
      <c r="C13" s="1642" t="s">
        <v>412</v>
      </c>
      <c r="D13" s="1642"/>
      <c r="E13" s="1642"/>
      <c r="F13" s="1642"/>
      <c r="G13" s="1642"/>
      <c r="H13" s="1642"/>
      <c r="I13" s="1642"/>
      <c r="J13" s="1642"/>
      <c r="K13" s="1642"/>
      <c r="L13" s="1642"/>
      <c r="M13" s="1642"/>
      <c r="N13" s="1642"/>
      <c r="O13" s="1642"/>
      <c r="P13" s="1642"/>
      <c r="Q13" s="16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41" t="s">
        <v>6</v>
      </c>
      <c r="C15" s="1636" t="s">
        <v>7</v>
      </c>
      <c r="D15" s="1636" t="s">
        <v>8</v>
      </c>
      <c r="E15" s="1636" t="s">
        <v>10</v>
      </c>
      <c r="F15" s="1640" t="s">
        <v>11</v>
      </c>
      <c r="G15" s="1636" t="s">
        <v>208</v>
      </c>
      <c r="H15" s="1636" t="s">
        <v>209</v>
      </c>
      <c r="I15" s="3" t="s">
        <v>12</v>
      </c>
      <c r="J15" s="1639" t="s">
        <v>13</v>
      </c>
      <c r="K15" s="1636" t="s">
        <v>14</v>
      </c>
      <c r="L15" s="1636" t="s">
        <v>15</v>
      </c>
      <c r="M15" s="1636" t="s">
        <v>16</v>
      </c>
      <c r="N15" s="1636" t="s">
        <v>17</v>
      </c>
      <c r="O15" s="1636" t="s">
        <v>18</v>
      </c>
      <c r="P15" s="1636" t="s">
        <v>19</v>
      </c>
      <c r="Q15" s="1637" t="s">
        <v>20</v>
      </c>
    </row>
    <row r="16" spans="2:17" x14ac:dyDescent="0.25">
      <c r="B16" s="1641"/>
      <c r="C16" s="1636"/>
      <c r="D16" s="1636"/>
      <c r="E16" s="1636"/>
      <c r="F16" s="1640"/>
      <c r="G16" s="1636"/>
      <c r="H16" s="1636"/>
      <c r="I16" s="4" t="s">
        <v>21</v>
      </c>
      <c r="J16" s="1639"/>
      <c r="K16" s="1636"/>
      <c r="L16" s="1636"/>
      <c r="M16" s="1636"/>
      <c r="N16" s="1636"/>
      <c r="O16" s="1636"/>
      <c r="P16" s="1636"/>
      <c r="Q16" s="1637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652" t="s">
        <v>194</v>
      </c>
      <c r="D23" s="1652"/>
      <c r="E23" s="1652"/>
      <c r="F23" s="1652"/>
      <c r="G23" s="1652"/>
      <c r="H23" s="1652"/>
      <c r="I23" s="1651">
        <f t="shared" ref="I23:Q23" si="0">SUM(I18:I22)</f>
        <v>203500</v>
      </c>
      <c r="J23" s="1653">
        <f t="shared" si="0"/>
        <v>0</v>
      </c>
      <c r="K23" s="1651">
        <f t="shared" si="0"/>
        <v>203500</v>
      </c>
      <c r="L23" s="1651">
        <f t="shared" si="0"/>
        <v>5840.45</v>
      </c>
      <c r="M23" s="1651">
        <f t="shared" si="0"/>
        <v>5783.34</v>
      </c>
      <c r="N23" s="1651">
        <f t="shared" si="0"/>
        <v>6186.4</v>
      </c>
      <c r="O23" s="1651">
        <f t="shared" si="0"/>
        <v>125</v>
      </c>
      <c r="P23" s="1651">
        <f t="shared" si="0"/>
        <v>17935.190000000002</v>
      </c>
      <c r="Q23" s="1654">
        <f t="shared" si="0"/>
        <v>185564.81</v>
      </c>
    </row>
    <row r="24" spans="2:17" x14ac:dyDescent="0.25">
      <c r="C24" s="1652"/>
      <c r="D24" s="1652"/>
      <c r="E24" s="1652"/>
      <c r="F24" s="1652"/>
      <c r="G24" s="1652"/>
      <c r="H24" s="1652"/>
      <c r="I24" s="1651"/>
      <c r="J24" s="1653"/>
      <c r="K24" s="1651"/>
      <c r="L24" s="1651"/>
      <c r="M24" s="1651"/>
      <c r="N24" s="1651"/>
      <c r="O24" s="1651"/>
      <c r="P24" s="1651"/>
      <c r="Q24" s="1654"/>
    </row>
    <row r="37" spans="3:16" x14ac:dyDescent="0.25">
      <c r="C37" s="24" t="s">
        <v>195</v>
      </c>
      <c r="D37" s="24"/>
      <c r="E37" s="5" t="s">
        <v>250</v>
      </c>
      <c r="N37" s="1629" t="s">
        <v>196</v>
      </c>
      <c r="O37" s="1629"/>
      <c r="P37" s="1629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628" t="s">
        <v>198</v>
      </c>
      <c r="O40" s="1628"/>
      <c r="P40" s="1628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629" t="s">
        <v>253</v>
      </c>
      <c r="O41" s="1629"/>
      <c r="P41" s="1629"/>
    </row>
    <row r="42" spans="3:16" x14ac:dyDescent="0.25">
      <c r="C42" s="25" t="s">
        <v>201</v>
      </c>
      <c r="D42" s="25"/>
      <c r="E42" t="s">
        <v>254</v>
      </c>
      <c r="N42" s="1628" t="s">
        <v>202</v>
      </c>
      <c r="O42" s="1628"/>
      <c r="P42" s="1628"/>
    </row>
    <row r="45" spans="3:16" x14ac:dyDescent="0.25">
      <c r="C45" s="1629"/>
      <c r="D45" s="1629"/>
      <c r="E45" s="1629"/>
      <c r="F45" s="1629"/>
      <c r="G45" s="1629"/>
      <c r="H45" s="1629"/>
      <c r="I45" s="1629"/>
      <c r="J45" s="1629"/>
      <c r="K45" s="1629"/>
      <c r="L45" s="1629"/>
      <c r="M45" s="1629"/>
      <c r="N45" s="1629"/>
      <c r="O45" s="1629"/>
      <c r="P45" s="1629"/>
    </row>
    <row r="48" spans="3:16" x14ac:dyDescent="0.25">
      <c r="C48" s="1628"/>
      <c r="D48" s="1628"/>
      <c r="E48" s="1628"/>
      <c r="F48" s="1628"/>
      <c r="G48" s="1628"/>
      <c r="H48" s="1628"/>
      <c r="I48" s="1628"/>
      <c r="J48" s="1628"/>
      <c r="K48" s="1628"/>
      <c r="L48" s="1628"/>
      <c r="M48" s="1628"/>
      <c r="N48" s="1628"/>
      <c r="O48" s="1628"/>
      <c r="P48" s="1628"/>
    </row>
    <row r="49" spans="3:16" x14ac:dyDescent="0.25">
      <c r="C49" s="1629"/>
      <c r="D49" s="1629"/>
      <c r="E49" s="1629"/>
      <c r="F49" s="1629"/>
      <c r="G49" s="1629"/>
      <c r="H49" s="1629"/>
      <c r="I49" s="1629"/>
      <c r="J49" s="1629"/>
      <c r="K49" s="1629"/>
      <c r="L49" s="1629"/>
      <c r="M49" s="1629"/>
      <c r="N49" s="1629"/>
      <c r="O49" s="1629"/>
      <c r="P49" s="1629"/>
    </row>
    <row r="50" spans="3:16" x14ac:dyDescent="0.25">
      <c r="C50" s="1628"/>
      <c r="D50" s="1628"/>
      <c r="E50" s="1628"/>
      <c r="F50" s="1628"/>
      <c r="G50" s="1628"/>
      <c r="H50" s="1628"/>
      <c r="I50" s="1628"/>
      <c r="J50" s="1628"/>
      <c r="K50" s="1628"/>
      <c r="L50" s="1628"/>
      <c r="M50" s="1628"/>
      <c r="N50" s="1628"/>
      <c r="O50" s="1628"/>
      <c r="P50" s="1628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FC26A3-1A6A-475B-9683-23A040265F32}">
  <dimension ref="B7:Q46"/>
  <sheetViews>
    <sheetView zoomScale="96" zoomScaleNormal="96" workbookViewId="0">
      <selection activeCell="P22" sqref="P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9" t="s">
        <v>0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29" t="s">
        <v>1</v>
      </c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  <c r="P8" s="1629"/>
      <c r="Q8" s="1629"/>
    </row>
    <row r="9" spans="2:17" x14ac:dyDescent="0.25">
      <c r="C9" s="1643" t="s">
        <v>402</v>
      </c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  <c r="O9" s="1643"/>
      <c r="P9" s="1643"/>
      <c r="Q9" s="1643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9" t="s">
        <v>3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29" t="s">
        <v>468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3" spans="2:17" x14ac:dyDescent="0.25">
      <c r="C13" s="1642" t="s">
        <v>441</v>
      </c>
      <c r="D13" s="1642"/>
      <c r="E13" s="1642"/>
      <c r="F13" s="1642"/>
      <c r="G13" s="1642"/>
      <c r="H13" s="1642"/>
      <c r="I13" s="1642"/>
      <c r="J13" s="1642"/>
      <c r="K13" s="1642"/>
      <c r="L13" s="1642"/>
      <c r="M13" s="1642"/>
      <c r="N13" s="1642"/>
      <c r="O13" s="1642"/>
      <c r="P13" s="1642"/>
      <c r="Q13" s="16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41" t="s">
        <v>6</v>
      </c>
      <c r="C15" s="1636" t="s">
        <v>7</v>
      </c>
      <c r="D15" s="1636" t="s">
        <v>8</v>
      </c>
      <c r="E15" s="1636" t="s">
        <v>10</v>
      </c>
      <c r="F15" s="1640" t="s">
        <v>11</v>
      </c>
      <c r="G15" s="1636" t="s">
        <v>208</v>
      </c>
      <c r="H15" s="1636" t="s">
        <v>209</v>
      </c>
      <c r="I15" s="3" t="s">
        <v>12</v>
      </c>
      <c r="J15" s="1639" t="s">
        <v>13</v>
      </c>
      <c r="K15" s="1636" t="s">
        <v>14</v>
      </c>
      <c r="L15" s="1636" t="s">
        <v>15</v>
      </c>
      <c r="M15" s="1636" t="s">
        <v>16</v>
      </c>
      <c r="N15" s="1636" t="s">
        <v>17</v>
      </c>
      <c r="O15" s="1636" t="s">
        <v>18</v>
      </c>
      <c r="P15" s="1636" t="s">
        <v>19</v>
      </c>
      <c r="Q15" s="1637" t="s">
        <v>20</v>
      </c>
    </row>
    <row r="16" spans="2:17" x14ac:dyDescent="0.25">
      <c r="B16" s="1641"/>
      <c r="C16" s="1636"/>
      <c r="D16" s="1636"/>
      <c r="E16" s="1636"/>
      <c r="F16" s="1640"/>
      <c r="G16" s="1636"/>
      <c r="H16" s="1636"/>
      <c r="I16" s="4" t="s">
        <v>21</v>
      </c>
      <c r="J16" s="1639"/>
      <c r="K16" s="1636"/>
      <c r="L16" s="1636"/>
      <c r="M16" s="1636"/>
      <c r="N16" s="1636"/>
      <c r="O16" s="1636"/>
      <c r="P16" s="1636"/>
      <c r="Q16" s="1637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44044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652" t="s">
        <v>194</v>
      </c>
      <c r="D22" s="1652"/>
      <c r="E22" s="1652"/>
      <c r="F22" s="1652"/>
      <c r="G22" s="1652"/>
      <c r="H22" s="1652"/>
      <c r="I22" s="1651">
        <f>SUM(I18:I21)</f>
        <v>155000</v>
      </c>
      <c r="J22" s="1653">
        <f>SUM(J18:J21)</f>
        <v>0</v>
      </c>
      <c r="K22" s="1651">
        <v>155000</v>
      </c>
      <c r="L22" s="1651">
        <v>4448.5</v>
      </c>
      <c r="M22" s="1651">
        <v>7400.87</v>
      </c>
      <c r="N22" s="1651">
        <v>4712</v>
      </c>
      <c r="O22" s="1651">
        <f>SUM(O18:O21)</f>
        <v>100</v>
      </c>
      <c r="P22" s="1651">
        <v>16661.37</v>
      </c>
      <c r="Q22" s="1654">
        <f>SUM(Q18:Q21)</f>
        <v>138338.63</v>
      </c>
    </row>
    <row r="23" spans="2:17" x14ac:dyDescent="0.25">
      <c r="C23" s="1652"/>
      <c r="D23" s="1652"/>
      <c r="E23" s="1652"/>
      <c r="F23" s="1652"/>
      <c r="G23" s="1652"/>
      <c r="H23" s="1652"/>
      <c r="I23" s="1651"/>
      <c r="J23" s="1653"/>
      <c r="K23" s="1651"/>
      <c r="L23" s="1651"/>
      <c r="M23" s="1651"/>
      <c r="N23" s="1651"/>
      <c r="O23" s="1651"/>
      <c r="P23" s="1651"/>
      <c r="Q23" s="1654"/>
    </row>
    <row r="33" spans="3:16" x14ac:dyDescent="0.25">
      <c r="C33" s="24" t="s">
        <v>195</v>
      </c>
      <c r="D33" s="24"/>
      <c r="E33" s="5" t="s">
        <v>250</v>
      </c>
      <c r="N33" s="1629" t="s">
        <v>196</v>
      </c>
      <c r="O33" s="1629"/>
      <c r="P33" s="1629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628" t="s">
        <v>198</v>
      </c>
      <c r="O36" s="1628"/>
      <c r="P36" s="1628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629" t="s">
        <v>253</v>
      </c>
      <c r="O37" s="1629"/>
      <c r="P37" s="1629"/>
    </row>
    <row r="38" spans="3:16" x14ac:dyDescent="0.25">
      <c r="C38" s="25" t="s">
        <v>201</v>
      </c>
      <c r="D38" s="25"/>
      <c r="E38" t="s">
        <v>254</v>
      </c>
      <c r="N38" s="1628" t="s">
        <v>202</v>
      </c>
      <c r="O38" s="1628"/>
      <c r="P38" s="1628"/>
    </row>
    <row r="41" spans="3:16" x14ac:dyDescent="0.25">
      <c r="C41" s="1629"/>
      <c r="D41" s="1629"/>
      <c r="E41" s="1629"/>
      <c r="F41" s="1629"/>
      <c r="G41" s="1629"/>
      <c r="H41" s="1629"/>
      <c r="I41" s="1629"/>
      <c r="J41" s="1629"/>
      <c r="K41" s="1629"/>
      <c r="L41" s="1629"/>
      <c r="M41" s="1629"/>
      <c r="N41" s="1629"/>
      <c r="O41" s="1629"/>
      <c r="P41" s="1629"/>
    </row>
    <row r="44" spans="3:16" x14ac:dyDescent="0.25">
      <c r="C44" s="1628"/>
      <c r="D44" s="1628"/>
      <c r="E44" s="1628"/>
      <c r="F44" s="1628"/>
      <c r="G44" s="1628"/>
      <c r="H44" s="1628"/>
      <c r="I44" s="1628"/>
      <c r="J44" s="1628"/>
      <c r="K44" s="1628"/>
      <c r="L44" s="1628"/>
      <c r="M44" s="1628"/>
      <c r="N44" s="1628"/>
      <c r="O44" s="1628"/>
      <c r="P44" s="1628"/>
    </row>
    <row r="45" spans="3:16" x14ac:dyDescent="0.25">
      <c r="C45" s="1629"/>
      <c r="D45" s="1629"/>
      <c r="E45" s="1629"/>
      <c r="F45" s="1629"/>
      <c r="G45" s="1629"/>
      <c r="H45" s="1629"/>
      <c r="I45" s="1629"/>
      <c r="J45" s="1629"/>
      <c r="K45" s="1629"/>
      <c r="L45" s="1629"/>
      <c r="M45" s="1629"/>
      <c r="N45" s="1629"/>
      <c r="O45" s="1629"/>
      <c r="P45" s="1629"/>
    </row>
    <row r="46" spans="3:16" x14ac:dyDescent="0.25">
      <c r="C46" s="1628"/>
      <c r="D46" s="1628"/>
      <c r="E46" s="1628"/>
      <c r="F46" s="1628"/>
      <c r="G46" s="1628"/>
      <c r="H46" s="1628"/>
      <c r="I46" s="1628"/>
      <c r="J46" s="1628"/>
      <c r="K46" s="1628"/>
      <c r="L46" s="1628"/>
      <c r="M46" s="1628"/>
      <c r="N46" s="1628"/>
      <c r="O46" s="1628"/>
      <c r="P46" s="1628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6730B9-40D7-4C32-90CF-6EC1BBA8A604}">
  <dimension ref="B7:Q45"/>
  <sheetViews>
    <sheetView topLeftCell="D1" zoomScale="96" zoomScaleNormal="96" workbookViewId="0">
      <selection activeCell="Q21" sqref="Q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9" t="s">
        <v>0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29" t="s">
        <v>1</v>
      </c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  <c r="P8" s="1629"/>
      <c r="Q8" s="1629"/>
    </row>
    <row r="9" spans="2:17" x14ac:dyDescent="0.25">
      <c r="C9" s="1643" t="s">
        <v>402</v>
      </c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  <c r="O9" s="1643"/>
      <c r="P9" s="1643"/>
      <c r="Q9" s="1643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9" t="s">
        <v>3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29" t="s">
        <v>469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3" spans="2:17" x14ac:dyDescent="0.25">
      <c r="C13" s="1642" t="s">
        <v>441</v>
      </c>
      <c r="D13" s="1642"/>
      <c r="E13" s="1642"/>
      <c r="F13" s="1642"/>
      <c r="G13" s="1642"/>
      <c r="H13" s="1642"/>
      <c r="I13" s="1642"/>
      <c r="J13" s="1642"/>
      <c r="K13" s="1642"/>
      <c r="L13" s="1642"/>
      <c r="M13" s="1642"/>
      <c r="N13" s="1642"/>
      <c r="O13" s="1642"/>
      <c r="P13" s="1642"/>
      <c r="Q13" s="16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41" t="s">
        <v>6</v>
      </c>
      <c r="C15" s="1636" t="s">
        <v>7</v>
      </c>
      <c r="D15" s="1636" t="s">
        <v>8</v>
      </c>
      <c r="E15" s="1636" t="s">
        <v>10</v>
      </c>
      <c r="F15" s="1640" t="s">
        <v>11</v>
      </c>
      <c r="G15" s="1636" t="s">
        <v>208</v>
      </c>
      <c r="H15" s="1636" t="s">
        <v>209</v>
      </c>
      <c r="I15" s="3" t="s">
        <v>12</v>
      </c>
      <c r="J15" s="1639" t="s">
        <v>13</v>
      </c>
      <c r="K15" s="1636" t="s">
        <v>14</v>
      </c>
      <c r="L15" s="1636" t="s">
        <v>15</v>
      </c>
      <c r="M15" s="1636" t="s">
        <v>16</v>
      </c>
      <c r="N15" s="1636" t="s">
        <v>17</v>
      </c>
      <c r="O15" s="1636" t="s">
        <v>18</v>
      </c>
      <c r="P15" s="1636" t="s">
        <v>19</v>
      </c>
      <c r="Q15" s="1637" t="s">
        <v>20</v>
      </c>
    </row>
    <row r="16" spans="2:17" x14ac:dyDescent="0.25">
      <c r="B16" s="1641"/>
      <c r="C16" s="1636"/>
      <c r="D16" s="1636"/>
      <c r="E16" s="1636"/>
      <c r="F16" s="1640"/>
      <c r="G16" s="1636"/>
      <c r="H16" s="1636"/>
      <c r="I16" s="4" t="s">
        <v>21</v>
      </c>
      <c r="J16" s="1639"/>
      <c r="K16" s="1636"/>
      <c r="L16" s="1636"/>
      <c r="M16" s="1636"/>
      <c r="N16" s="1636"/>
      <c r="O16" s="1636"/>
      <c r="P16" s="1636"/>
      <c r="Q16" s="1637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652" t="s">
        <v>194</v>
      </c>
      <c r="D21" s="1652"/>
      <c r="E21" s="1652"/>
      <c r="F21" s="1652"/>
      <c r="G21" s="1652"/>
      <c r="H21" s="1652"/>
      <c r="I21" s="1651">
        <f>SUM(I18:I20)</f>
        <v>125000</v>
      </c>
      <c r="J21" s="1653">
        <f>SUM(J18:J20)</f>
        <v>0</v>
      </c>
      <c r="K21" s="1651">
        <v>125000</v>
      </c>
      <c r="L21" s="1651">
        <v>3587.5</v>
      </c>
      <c r="M21" s="1651">
        <v>7400.87</v>
      </c>
      <c r="N21" s="1651">
        <v>3800</v>
      </c>
      <c r="O21" s="1651">
        <f>SUM(O18:O20)</f>
        <v>75</v>
      </c>
      <c r="P21" s="1651">
        <v>14863.37</v>
      </c>
      <c r="Q21" s="1654">
        <f>SUM(Q18:Q20)</f>
        <v>110136.63</v>
      </c>
    </row>
    <row r="22" spans="2:17" x14ac:dyDescent="0.25">
      <c r="C22" s="1652"/>
      <c r="D22" s="1652"/>
      <c r="E22" s="1652"/>
      <c r="F22" s="1652"/>
      <c r="G22" s="1652"/>
      <c r="H22" s="1652"/>
      <c r="I22" s="1651"/>
      <c r="J22" s="1653"/>
      <c r="K22" s="1651"/>
      <c r="L22" s="1651"/>
      <c r="M22" s="1651"/>
      <c r="N22" s="1651"/>
      <c r="O22" s="1651"/>
      <c r="P22" s="1651"/>
      <c r="Q22" s="1654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629" t="s">
        <v>196</v>
      </c>
      <c r="O32" s="1629"/>
      <c r="P32" s="1629"/>
    </row>
    <row r="35" spans="3:16" x14ac:dyDescent="0.25">
      <c r="C35" s="25" t="s">
        <v>197</v>
      </c>
      <c r="D35" s="25"/>
      <c r="E35" t="s">
        <v>251</v>
      </c>
      <c r="N35" s="1628" t="s">
        <v>198</v>
      </c>
      <c r="O35" s="1628"/>
      <c r="P35" s="1628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629" t="s">
        <v>253</v>
      </c>
      <c r="O36" s="1629"/>
      <c r="P36" s="1629"/>
    </row>
    <row r="37" spans="3:16" x14ac:dyDescent="0.25">
      <c r="C37" s="25" t="s">
        <v>201</v>
      </c>
      <c r="D37" s="25"/>
      <c r="E37" t="s">
        <v>254</v>
      </c>
      <c r="N37" s="1628" t="s">
        <v>202</v>
      </c>
      <c r="O37" s="1628"/>
      <c r="P37" s="1628"/>
    </row>
    <row r="40" spans="3:16" x14ac:dyDescent="0.25">
      <c r="C40" s="1629"/>
      <c r="D40" s="1629"/>
      <c r="E40" s="1629"/>
      <c r="F40" s="1629"/>
      <c r="G40" s="1629"/>
      <c r="H40" s="1629"/>
      <c r="I40" s="1629"/>
      <c r="J40" s="1629"/>
      <c r="K40" s="1629"/>
      <c r="L40" s="1629"/>
      <c r="M40" s="1629"/>
      <c r="N40" s="1629"/>
      <c r="O40" s="1629"/>
      <c r="P40" s="1629"/>
    </row>
    <row r="43" spans="3:16" x14ac:dyDescent="0.25">
      <c r="C43" s="1628"/>
      <c r="D43" s="1628"/>
      <c r="E43" s="1628"/>
      <c r="F43" s="1628"/>
      <c r="G43" s="1628"/>
      <c r="H43" s="1628"/>
      <c r="I43" s="1628"/>
      <c r="J43" s="1628"/>
      <c r="K43" s="1628"/>
      <c r="L43" s="1628"/>
      <c r="M43" s="1628"/>
      <c r="N43" s="1628"/>
      <c r="O43" s="1628"/>
      <c r="P43" s="1628"/>
    </row>
    <row r="44" spans="3:16" x14ac:dyDescent="0.25">
      <c r="C44" s="1629"/>
      <c r="D44" s="1629"/>
      <c r="E44" s="1629"/>
      <c r="F44" s="1629"/>
      <c r="G44" s="1629"/>
      <c r="H44" s="1629"/>
      <c r="I44" s="1629"/>
      <c r="J44" s="1629"/>
      <c r="K44" s="1629"/>
      <c r="L44" s="1629"/>
      <c r="M44" s="1629"/>
      <c r="N44" s="1629"/>
      <c r="O44" s="1629"/>
      <c r="P44" s="1629"/>
    </row>
    <row r="45" spans="3:16" x14ac:dyDescent="0.25">
      <c r="C45" s="1628"/>
      <c r="D45" s="1628"/>
      <c r="E45" s="1628"/>
      <c r="F45" s="1628"/>
      <c r="G45" s="1628"/>
      <c r="H45" s="1628"/>
      <c r="I45" s="1628"/>
      <c r="J45" s="1628"/>
      <c r="K45" s="1628"/>
      <c r="L45" s="1628"/>
      <c r="M45" s="1628"/>
      <c r="N45" s="1628"/>
      <c r="O45" s="1628"/>
      <c r="P45" s="1628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2582EB-CC3A-4D89-A85D-FF7987587558}">
  <dimension ref="B7:Q50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9" t="s">
        <v>0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29" t="s">
        <v>1</v>
      </c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  <c r="P8" s="1629"/>
      <c r="Q8" s="1629"/>
    </row>
    <row r="9" spans="2:17" x14ac:dyDescent="0.25">
      <c r="C9" s="1643" t="s">
        <v>402</v>
      </c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  <c r="O9" s="1643"/>
      <c r="P9" s="1643"/>
      <c r="Q9" s="1643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9" t="s">
        <v>3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29" t="s">
        <v>470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3" spans="2:17" x14ac:dyDescent="0.25">
      <c r="C13" s="1642" t="s">
        <v>412</v>
      </c>
      <c r="D13" s="1642"/>
      <c r="E13" s="1642"/>
      <c r="F13" s="1642"/>
      <c r="G13" s="1642"/>
      <c r="H13" s="1642"/>
      <c r="I13" s="1642"/>
      <c r="J13" s="1642"/>
      <c r="K13" s="1642"/>
      <c r="L13" s="1642"/>
      <c r="M13" s="1642"/>
      <c r="N13" s="1642"/>
      <c r="O13" s="1642"/>
      <c r="P13" s="1642"/>
      <c r="Q13" s="16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41" t="s">
        <v>6</v>
      </c>
      <c r="C15" s="1636" t="s">
        <v>7</v>
      </c>
      <c r="D15" s="1636" t="s">
        <v>8</v>
      </c>
      <c r="E15" s="1636" t="s">
        <v>10</v>
      </c>
      <c r="F15" s="1640" t="s">
        <v>11</v>
      </c>
      <c r="G15" s="1636" t="s">
        <v>208</v>
      </c>
      <c r="H15" s="1636" t="s">
        <v>209</v>
      </c>
      <c r="I15" s="3" t="s">
        <v>12</v>
      </c>
      <c r="J15" s="1639" t="s">
        <v>13</v>
      </c>
      <c r="K15" s="1636" t="s">
        <v>14</v>
      </c>
      <c r="L15" s="1636" t="s">
        <v>15</v>
      </c>
      <c r="M15" s="1636" t="s">
        <v>16</v>
      </c>
      <c r="N15" s="1636" t="s">
        <v>17</v>
      </c>
      <c r="O15" s="1636" t="s">
        <v>18</v>
      </c>
      <c r="P15" s="1636" t="s">
        <v>19</v>
      </c>
      <c r="Q15" s="1637" t="s">
        <v>20</v>
      </c>
    </row>
    <row r="16" spans="2:17" x14ac:dyDescent="0.25">
      <c r="B16" s="1641"/>
      <c r="C16" s="1636"/>
      <c r="D16" s="1636"/>
      <c r="E16" s="1636"/>
      <c r="F16" s="1640"/>
      <c r="G16" s="1636"/>
      <c r="H16" s="1636"/>
      <c r="I16" s="4" t="s">
        <v>21</v>
      </c>
      <c r="J16" s="1639"/>
      <c r="K16" s="1636"/>
      <c r="L16" s="1636"/>
      <c r="M16" s="1636"/>
      <c r="N16" s="1636"/>
      <c r="O16" s="1636"/>
      <c r="P16" s="1636"/>
      <c r="Q16" s="1637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652" t="s">
        <v>194</v>
      </c>
      <c r="D23" s="1652"/>
      <c r="E23" s="1652"/>
      <c r="F23" s="1652"/>
      <c r="G23" s="1652"/>
      <c r="H23" s="1652"/>
      <c r="I23" s="1651">
        <f t="shared" ref="I23:Q23" si="0">SUM(I18:I22)</f>
        <v>203500</v>
      </c>
      <c r="J23" s="1653">
        <f t="shared" si="0"/>
        <v>0</v>
      </c>
      <c r="K23" s="1651">
        <f t="shared" si="0"/>
        <v>203500</v>
      </c>
      <c r="L23" s="1651">
        <f t="shared" si="0"/>
        <v>5840.45</v>
      </c>
      <c r="M23" s="1651">
        <f t="shared" si="0"/>
        <v>5783.34</v>
      </c>
      <c r="N23" s="1651">
        <f t="shared" si="0"/>
        <v>6186.4</v>
      </c>
      <c r="O23" s="1651">
        <f t="shared" si="0"/>
        <v>125</v>
      </c>
      <c r="P23" s="1651">
        <f t="shared" si="0"/>
        <v>17935.190000000002</v>
      </c>
      <c r="Q23" s="1654">
        <f t="shared" si="0"/>
        <v>185564.81</v>
      </c>
    </row>
    <row r="24" spans="2:17" x14ac:dyDescent="0.25">
      <c r="C24" s="1652"/>
      <c r="D24" s="1652"/>
      <c r="E24" s="1652"/>
      <c r="F24" s="1652"/>
      <c r="G24" s="1652"/>
      <c r="H24" s="1652"/>
      <c r="I24" s="1651"/>
      <c r="J24" s="1653"/>
      <c r="K24" s="1651"/>
      <c r="L24" s="1651"/>
      <c r="M24" s="1651"/>
      <c r="N24" s="1651"/>
      <c r="O24" s="1651"/>
      <c r="P24" s="1651"/>
      <c r="Q24" s="1654"/>
    </row>
    <row r="37" spans="3:16" x14ac:dyDescent="0.25">
      <c r="C37" s="24" t="s">
        <v>195</v>
      </c>
      <c r="D37" s="24"/>
      <c r="E37" s="5" t="s">
        <v>250</v>
      </c>
      <c r="N37" s="1629" t="s">
        <v>196</v>
      </c>
      <c r="O37" s="1629"/>
      <c r="P37" s="1629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628" t="s">
        <v>198</v>
      </c>
      <c r="O40" s="1628"/>
      <c r="P40" s="1628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629" t="s">
        <v>253</v>
      </c>
      <c r="O41" s="1629"/>
      <c r="P41" s="1629"/>
    </row>
    <row r="42" spans="3:16" x14ac:dyDescent="0.25">
      <c r="C42" s="25" t="s">
        <v>201</v>
      </c>
      <c r="D42" s="25"/>
      <c r="E42" t="s">
        <v>254</v>
      </c>
      <c r="N42" s="1628" t="s">
        <v>202</v>
      </c>
      <c r="O42" s="1628"/>
      <c r="P42" s="1628"/>
    </row>
    <row r="45" spans="3:16" x14ac:dyDescent="0.25">
      <c r="C45" s="1629"/>
      <c r="D45" s="1629"/>
      <c r="E45" s="1629"/>
      <c r="F45" s="1629"/>
      <c r="G45" s="1629"/>
      <c r="H45" s="1629"/>
      <c r="I45" s="1629"/>
      <c r="J45" s="1629"/>
      <c r="K45" s="1629"/>
      <c r="L45" s="1629"/>
      <c r="M45" s="1629"/>
      <c r="N45" s="1629"/>
      <c r="O45" s="1629"/>
      <c r="P45" s="1629"/>
    </row>
    <row r="48" spans="3:16" x14ac:dyDescent="0.25">
      <c r="C48" s="1628"/>
      <c r="D48" s="1628"/>
      <c r="E48" s="1628"/>
      <c r="F48" s="1628"/>
      <c r="G48" s="1628"/>
      <c r="H48" s="1628"/>
      <c r="I48" s="1628"/>
      <c r="J48" s="1628"/>
      <c r="K48" s="1628"/>
      <c r="L48" s="1628"/>
      <c r="M48" s="1628"/>
      <c r="N48" s="1628"/>
      <c r="O48" s="1628"/>
      <c r="P48" s="1628"/>
    </row>
    <row r="49" spans="3:16" x14ac:dyDescent="0.25">
      <c r="C49" s="1629"/>
      <c r="D49" s="1629"/>
      <c r="E49" s="1629"/>
      <c r="F49" s="1629"/>
      <c r="G49" s="1629"/>
      <c r="H49" s="1629"/>
      <c r="I49" s="1629"/>
      <c r="J49" s="1629"/>
      <c r="K49" s="1629"/>
      <c r="L49" s="1629"/>
      <c r="M49" s="1629"/>
      <c r="N49" s="1629"/>
      <c r="O49" s="1629"/>
      <c r="P49" s="1629"/>
    </row>
    <row r="50" spans="3:16" x14ac:dyDescent="0.25">
      <c r="C50" s="1628"/>
      <c r="D50" s="1628"/>
      <c r="E50" s="1628"/>
      <c r="F50" s="1628"/>
      <c r="G50" s="1628"/>
      <c r="H50" s="1628"/>
      <c r="I50" s="1628"/>
      <c r="J50" s="1628"/>
      <c r="K50" s="1628"/>
      <c r="L50" s="1628"/>
      <c r="M50" s="1628"/>
      <c r="N50" s="1628"/>
      <c r="O50" s="1628"/>
      <c r="P50" s="1628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A7A44C-1383-4973-8726-3A9AA61420BF}">
  <dimension ref="B7:Q45"/>
  <sheetViews>
    <sheetView topLeftCell="D1" zoomScale="96" zoomScaleNormal="96" workbookViewId="0">
      <selection activeCell="C11" sqref="C1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9" t="s">
        <v>0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29" t="s">
        <v>1</v>
      </c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  <c r="P8" s="1629"/>
      <c r="Q8" s="1629"/>
    </row>
    <row r="9" spans="2:17" x14ac:dyDescent="0.25">
      <c r="C9" s="1643" t="s">
        <v>402</v>
      </c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  <c r="O9" s="1643"/>
      <c r="P9" s="1643"/>
      <c r="Q9" s="1643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9" t="s">
        <v>3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29" t="s">
        <v>471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3" spans="2:17" x14ac:dyDescent="0.25">
      <c r="C13" s="1642" t="s">
        <v>441</v>
      </c>
      <c r="D13" s="1642"/>
      <c r="E13" s="1642"/>
      <c r="F13" s="1642"/>
      <c r="G13" s="1642"/>
      <c r="H13" s="1642"/>
      <c r="I13" s="1642"/>
      <c r="J13" s="1642"/>
      <c r="K13" s="1642"/>
      <c r="L13" s="1642"/>
      <c r="M13" s="1642"/>
      <c r="N13" s="1642"/>
      <c r="O13" s="1642"/>
      <c r="P13" s="1642"/>
      <c r="Q13" s="16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41" t="s">
        <v>6</v>
      </c>
      <c r="C15" s="1636" t="s">
        <v>7</v>
      </c>
      <c r="D15" s="1636" t="s">
        <v>8</v>
      </c>
      <c r="E15" s="1636" t="s">
        <v>10</v>
      </c>
      <c r="F15" s="1640" t="s">
        <v>11</v>
      </c>
      <c r="G15" s="1636" t="s">
        <v>208</v>
      </c>
      <c r="H15" s="1636" t="s">
        <v>209</v>
      </c>
      <c r="I15" s="3" t="s">
        <v>12</v>
      </c>
      <c r="J15" s="1639" t="s">
        <v>13</v>
      </c>
      <c r="K15" s="1636" t="s">
        <v>14</v>
      </c>
      <c r="L15" s="1636" t="s">
        <v>15</v>
      </c>
      <c r="M15" s="1636" t="s">
        <v>16</v>
      </c>
      <c r="N15" s="1636" t="s">
        <v>17</v>
      </c>
      <c r="O15" s="1636" t="s">
        <v>18</v>
      </c>
      <c r="P15" s="1636" t="s">
        <v>19</v>
      </c>
      <c r="Q15" s="1637" t="s">
        <v>20</v>
      </c>
    </row>
    <row r="16" spans="2:17" x14ac:dyDescent="0.25">
      <c r="B16" s="1641"/>
      <c r="C16" s="1636"/>
      <c r="D16" s="1636"/>
      <c r="E16" s="1636"/>
      <c r="F16" s="1640"/>
      <c r="G16" s="1636"/>
      <c r="H16" s="1636"/>
      <c r="I16" s="4" t="s">
        <v>21</v>
      </c>
      <c r="J16" s="1639"/>
      <c r="K16" s="1636"/>
      <c r="L16" s="1636"/>
      <c r="M16" s="1636"/>
      <c r="N16" s="1636"/>
      <c r="O16" s="1636"/>
      <c r="P16" s="1636"/>
      <c r="Q16" s="1637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652" t="s">
        <v>194</v>
      </c>
      <c r="D21" s="1652"/>
      <c r="E21" s="1652"/>
      <c r="F21" s="1652"/>
      <c r="G21" s="1652"/>
      <c r="H21" s="1652"/>
      <c r="I21" s="1651">
        <f>SUM(I18:I20)</f>
        <v>125000</v>
      </c>
      <c r="J21" s="1653">
        <f>SUM(J18:J20)</f>
        <v>0</v>
      </c>
      <c r="K21" s="1651">
        <v>125000</v>
      </c>
      <c r="L21" s="1651">
        <v>3587.5</v>
      </c>
      <c r="M21" s="1651">
        <v>7400.87</v>
      </c>
      <c r="N21" s="1651">
        <v>3800</v>
      </c>
      <c r="O21" s="1651">
        <f>SUM(O18:O20)</f>
        <v>75</v>
      </c>
      <c r="P21" s="1651">
        <v>14863.37</v>
      </c>
      <c r="Q21" s="1654">
        <f>SUM(Q18:Q20)</f>
        <v>110136.63</v>
      </c>
    </row>
    <row r="22" spans="2:17" x14ac:dyDescent="0.25">
      <c r="C22" s="1652"/>
      <c r="D22" s="1652"/>
      <c r="E22" s="1652"/>
      <c r="F22" s="1652"/>
      <c r="G22" s="1652"/>
      <c r="H22" s="1652"/>
      <c r="I22" s="1651"/>
      <c r="J22" s="1653"/>
      <c r="K22" s="1651"/>
      <c r="L22" s="1651"/>
      <c r="M22" s="1651"/>
      <c r="N22" s="1651"/>
      <c r="O22" s="1651"/>
      <c r="P22" s="1651"/>
      <c r="Q22" s="1654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629" t="s">
        <v>196</v>
      </c>
      <c r="O32" s="1629"/>
      <c r="P32" s="1629"/>
    </row>
    <row r="35" spans="3:16" x14ac:dyDescent="0.25">
      <c r="C35" s="25" t="s">
        <v>197</v>
      </c>
      <c r="D35" s="25"/>
      <c r="E35" t="s">
        <v>251</v>
      </c>
      <c r="N35" s="1628" t="s">
        <v>198</v>
      </c>
      <c r="O35" s="1628"/>
      <c r="P35" s="1628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629" t="s">
        <v>253</v>
      </c>
      <c r="O36" s="1629"/>
      <c r="P36" s="1629"/>
    </row>
    <row r="37" spans="3:16" x14ac:dyDescent="0.25">
      <c r="C37" s="25" t="s">
        <v>201</v>
      </c>
      <c r="D37" s="25"/>
      <c r="E37" t="s">
        <v>254</v>
      </c>
      <c r="N37" s="1628" t="s">
        <v>202</v>
      </c>
      <c r="O37" s="1628"/>
      <c r="P37" s="1628"/>
    </row>
    <row r="40" spans="3:16" x14ac:dyDescent="0.25">
      <c r="C40" s="1629"/>
      <c r="D40" s="1629"/>
      <c r="E40" s="1629"/>
      <c r="F40" s="1629"/>
      <c r="G40" s="1629"/>
      <c r="H40" s="1629"/>
      <c r="I40" s="1629"/>
      <c r="J40" s="1629"/>
      <c r="K40" s="1629"/>
      <c r="L40" s="1629"/>
      <c r="M40" s="1629"/>
      <c r="N40" s="1629"/>
      <c r="O40" s="1629"/>
      <c r="P40" s="1629"/>
    </row>
    <row r="43" spans="3:16" x14ac:dyDescent="0.25">
      <c r="C43" s="1628"/>
      <c r="D43" s="1628"/>
      <c r="E43" s="1628"/>
      <c r="F43" s="1628"/>
      <c r="G43" s="1628"/>
      <c r="H43" s="1628"/>
      <c r="I43" s="1628"/>
      <c r="J43" s="1628"/>
      <c r="K43" s="1628"/>
      <c r="L43" s="1628"/>
      <c r="M43" s="1628"/>
      <c r="N43" s="1628"/>
      <c r="O43" s="1628"/>
      <c r="P43" s="1628"/>
    </row>
    <row r="44" spans="3:16" x14ac:dyDescent="0.25">
      <c r="C44" s="1629"/>
      <c r="D44" s="1629"/>
      <c r="E44" s="1629"/>
      <c r="F44" s="1629"/>
      <c r="G44" s="1629"/>
      <c r="H44" s="1629"/>
      <c r="I44" s="1629"/>
      <c r="J44" s="1629"/>
      <c r="K44" s="1629"/>
      <c r="L44" s="1629"/>
      <c r="M44" s="1629"/>
      <c r="N44" s="1629"/>
      <c r="O44" s="1629"/>
      <c r="P44" s="1629"/>
    </row>
    <row r="45" spans="3:16" x14ac:dyDescent="0.25">
      <c r="C45" s="1628"/>
      <c r="D45" s="1628"/>
      <c r="E45" s="1628"/>
      <c r="F45" s="1628"/>
      <c r="G45" s="1628"/>
      <c r="H45" s="1628"/>
      <c r="I45" s="1628"/>
      <c r="J45" s="1628"/>
      <c r="K45" s="1628"/>
      <c r="L45" s="1628"/>
      <c r="M45" s="1628"/>
      <c r="N45" s="1628"/>
      <c r="O45" s="1628"/>
      <c r="P45" s="1628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D55B34-B4A4-437C-8FF5-543FE94FA091}">
  <dimension ref="A7:N54"/>
  <sheetViews>
    <sheetView topLeftCell="B25" workbookViewId="0">
      <selection activeCell="B12" sqref="B1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29" t="s">
        <v>0</v>
      </c>
      <c r="C7" s="1629"/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</row>
    <row r="8" spans="1:14" x14ac:dyDescent="0.25">
      <c r="B8" s="1629" t="s">
        <v>1</v>
      </c>
      <c r="C8" s="1629"/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</row>
    <row r="9" spans="1:14" x14ac:dyDescent="0.25">
      <c r="B9" s="1643" t="s">
        <v>402</v>
      </c>
      <c r="C9" s="1643"/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29" t="s">
        <v>3</v>
      </c>
      <c r="C11" s="1629"/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</row>
    <row r="12" spans="1:14" x14ac:dyDescent="0.25">
      <c r="B12" s="1629" t="s">
        <v>472</v>
      </c>
      <c r="C12" s="1629"/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</row>
    <row r="13" spans="1:14" x14ac:dyDescent="0.25">
      <c r="B13" s="1642" t="s">
        <v>5</v>
      </c>
      <c r="C13" s="1642"/>
      <c r="D13" s="1642"/>
      <c r="E13" s="1642"/>
      <c r="F13" s="1642"/>
      <c r="G13" s="1642"/>
      <c r="H13" s="1642"/>
      <c r="I13" s="1642"/>
      <c r="J13" s="1642"/>
      <c r="K13" s="1642"/>
      <c r="L13" s="1642"/>
      <c r="M13" s="1642"/>
      <c r="N13" s="1642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41" t="s">
        <v>6</v>
      </c>
      <c r="B15" s="1636" t="s">
        <v>7</v>
      </c>
      <c r="C15" s="1636" t="s">
        <v>8</v>
      </c>
      <c r="D15" s="1636" t="s">
        <v>10</v>
      </c>
      <c r="E15" s="1640" t="s">
        <v>11</v>
      </c>
      <c r="F15" s="37" t="s">
        <v>12</v>
      </c>
      <c r="G15" s="1639" t="s">
        <v>13</v>
      </c>
      <c r="H15" s="1636" t="s">
        <v>14</v>
      </c>
      <c r="I15" s="1636" t="s">
        <v>15</v>
      </c>
      <c r="J15" s="1636" t="s">
        <v>16</v>
      </c>
      <c r="K15" s="1636" t="s">
        <v>17</v>
      </c>
      <c r="L15" s="1636" t="s">
        <v>18</v>
      </c>
      <c r="M15" s="1636" t="s">
        <v>19</v>
      </c>
      <c r="N15" s="1637" t="s">
        <v>20</v>
      </c>
    </row>
    <row r="16" spans="1:14" x14ac:dyDescent="0.25">
      <c r="A16" s="1641"/>
      <c r="B16" s="1636"/>
      <c r="C16" s="1636"/>
      <c r="D16" s="1636"/>
      <c r="E16" s="1640"/>
      <c r="F16" s="38" t="s">
        <v>21</v>
      </c>
      <c r="G16" s="1639"/>
      <c r="H16" s="1636"/>
      <c r="I16" s="1636"/>
      <c r="J16" s="1636"/>
      <c r="K16" s="1636"/>
      <c r="L16" s="1636"/>
      <c r="M16" s="1636"/>
      <c r="N16" s="1637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657" t="s">
        <v>194</v>
      </c>
      <c r="C31" s="1657"/>
      <c r="D31" s="1657"/>
      <c r="E31" s="1657"/>
      <c r="F31" s="1655">
        <v>147000</v>
      </c>
      <c r="G31" s="1656">
        <v>0</v>
      </c>
      <c r="H31" s="1655">
        <v>147000</v>
      </c>
      <c r="I31" s="1656">
        <v>0</v>
      </c>
      <c r="J31" s="1656">
        <v>0</v>
      </c>
      <c r="K31" s="1656">
        <v>0</v>
      </c>
      <c r="L31" s="1656">
        <v>0</v>
      </c>
      <c r="M31" s="1656">
        <v>0</v>
      </c>
      <c r="N31" s="1655">
        <v>147000</v>
      </c>
    </row>
    <row r="32" spans="1:14" x14ac:dyDescent="0.25">
      <c r="B32" s="1657"/>
      <c r="C32" s="1657"/>
      <c r="D32" s="1657"/>
      <c r="E32" s="1657"/>
      <c r="F32" s="1655"/>
      <c r="G32" s="1656"/>
      <c r="H32" s="1655"/>
      <c r="I32" s="1656"/>
      <c r="J32" s="1656"/>
      <c r="K32" s="1656"/>
      <c r="L32" s="1656"/>
      <c r="M32" s="1656"/>
      <c r="N32" s="1655"/>
    </row>
    <row r="42" spans="1:14" x14ac:dyDescent="0.25">
      <c r="A42" s="24" t="s">
        <v>257</v>
      </c>
      <c r="B42" s="24"/>
      <c r="C42" s="5" t="s">
        <v>258</v>
      </c>
      <c r="L42" s="1629" t="s">
        <v>196</v>
      </c>
      <c r="M42" s="1629"/>
      <c r="N42" s="1629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628" t="s">
        <v>198</v>
      </c>
      <c r="M45" s="1628"/>
      <c r="N45" s="1628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629" t="s">
        <v>253</v>
      </c>
      <c r="M46" s="1629"/>
      <c r="N46" s="1629"/>
    </row>
    <row r="47" spans="1:14" x14ac:dyDescent="0.25">
      <c r="A47" s="25" t="s">
        <v>263</v>
      </c>
      <c r="B47" s="25"/>
      <c r="C47" t="s">
        <v>264</v>
      </c>
      <c r="L47" s="1628" t="s">
        <v>202</v>
      </c>
      <c r="M47" s="1628"/>
      <c r="N47" s="1628"/>
    </row>
    <row r="52" spans="1:14" x14ac:dyDescent="0.25">
      <c r="A52" s="1628"/>
      <c r="B52" s="1628"/>
      <c r="C52" s="1628"/>
      <c r="D52" s="1628"/>
      <c r="E52" s="1628"/>
      <c r="F52" s="1628"/>
      <c r="G52" s="1628"/>
      <c r="H52" s="1628"/>
      <c r="I52" s="1628"/>
      <c r="J52" s="1628"/>
      <c r="K52" s="1628"/>
      <c r="L52" s="1628"/>
      <c r="M52" s="1628"/>
      <c r="N52" s="1628"/>
    </row>
    <row r="53" spans="1:14" x14ac:dyDescent="0.25">
      <c r="A53" s="1629"/>
      <c r="B53" s="1629"/>
      <c r="C53" s="1629"/>
      <c r="D53" s="1629"/>
      <c r="E53" s="1629"/>
      <c r="F53" s="1629"/>
      <c r="G53" s="1629"/>
      <c r="H53" s="1629"/>
      <c r="I53" s="1629"/>
      <c r="J53" s="1629"/>
      <c r="K53" s="1629"/>
      <c r="L53" s="1629"/>
      <c r="M53" s="1629"/>
      <c r="N53" s="1629"/>
    </row>
    <row r="54" spans="1:14" x14ac:dyDescent="0.25">
      <c r="A54" s="1628"/>
      <c r="B54" s="1628"/>
      <c r="C54" s="1628"/>
      <c r="D54" s="1628"/>
      <c r="E54" s="1628"/>
      <c r="F54" s="1628"/>
      <c r="G54" s="1628"/>
      <c r="H54" s="1628"/>
      <c r="I54" s="1628"/>
      <c r="J54" s="1628"/>
      <c r="K54" s="1628"/>
      <c r="L54" s="1628"/>
      <c r="M54" s="1628"/>
      <c r="N54" s="1628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9FD73E-CFE3-4403-B755-F7BFE6C406EF}">
  <dimension ref="B6:Q148"/>
  <sheetViews>
    <sheetView topLeftCell="A116" zoomScale="85" zoomScaleNormal="85" workbookViewId="0">
      <selection activeCell="N132" sqref="N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629" t="s">
        <v>0</v>
      </c>
      <c r="D6" s="1629"/>
      <c r="E6" s="1629"/>
      <c r="F6" s="1629"/>
      <c r="G6" s="1629"/>
      <c r="H6" s="1629"/>
      <c r="I6" s="1629"/>
      <c r="J6" s="1629"/>
      <c r="K6" s="1629"/>
      <c r="L6" s="1629"/>
      <c r="M6" s="1629"/>
      <c r="N6" s="1629"/>
      <c r="O6" s="1629"/>
      <c r="P6" s="1629"/>
      <c r="Q6" s="1629"/>
    </row>
    <row r="7" spans="2:17" x14ac:dyDescent="0.25">
      <c r="C7" s="1629" t="s">
        <v>1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43" t="s">
        <v>402</v>
      </c>
      <c r="D8" s="1643"/>
      <c r="E8" s="1643"/>
      <c r="F8" s="1643"/>
      <c r="G8" s="1643"/>
      <c r="H8" s="1643"/>
      <c r="I8" s="1643"/>
      <c r="J8" s="1643"/>
      <c r="K8" s="1643"/>
      <c r="L8" s="1643"/>
      <c r="M8" s="1643"/>
      <c r="N8" s="1643"/>
      <c r="O8" s="1643"/>
      <c r="P8" s="1643"/>
      <c r="Q8" s="1643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9" t="s">
        <v>3</v>
      </c>
      <c r="D10" s="1629"/>
      <c r="E10" s="1629"/>
      <c r="F10" s="1629"/>
      <c r="G10" s="1629"/>
      <c r="H10" s="1629"/>
      <c r="I10" s="1629"/>
      <c r="J10" s="1629"/>
      <c r="K10" s="1629"/>
      <c r="L10" s="1629"/>
      <c r="M10" s="1629"/>
      <c r="N10" s="1629"/>
      <c r="O10" s="1629"/>
      <c r="P10" s="1629"/>
      <c r="Q10" s="1629"/>
    </row>
    <row r="11" spans="2:17" x14ac:dyDescent="0.25">
      <c r="C11" s="1629" t="s">
        <v>473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42" t="s">
        <v>404</v>
      </c>
      <c r="D12" s="1642"/>
      <c r="E12" s="1642"/>
      <c r="F12" s="1642"/>
      <c r="G12" s="1642"/>
      <c r="H12" s="1642"/>
      <c r="I12" s="1642"/>
      <c r="J12" s="1642"/>
      <c r="K12" s="1642"/>
      <c r="L12" s="1642"/>
      <c r="M12" s="1642"/>
      <c r="N12" s="1642"/>
      <c r="O12" s="1642"/>
      <c r="P12" s="1642"/>
      <c r="Q12" s="1642"/>
    </row>
    <row r="14" spans="2:17" x14ac:dyDescent="0.25">
      <c r="B14" s="1650" t="s">
        <v>6</v>
      </c>
      <c r="C14" s="1646" t="s">
        <v>7</v>
      </c>
      <c r="D14" s="1646" t="s">
        <v>8</v>
      </c>
      <c r="E14" s="1646" t="s">
        <v>9</v>
      </c>
      <c r="F14" s="1646" t="s">
        <v>10</v>
      </c>
      <c r="G14" s="1649" t="s">
        <v>11</v>
      </c>
      <c r="H14" s="1646" t="s">
        <v>11</v>
      </c>
      <c r="I14" s="51" t="s">
        <v>12</v>
      </c>
      <c r="J14" s="1648" t="s">
        <v>13</v>
      </c>
      <c r="K14" s="1646" t="s">
        <v>14</v>
      </c>
      <c r="L14" s="1646" t="s">
        <v>15</v>
      </c>
      <c r="M14" s="1646" t="s">
        <v>16</v>
      </c>
      <c r="N14" s="1646" t="s">
        <v>17</v>
      </c>
      <c r="O14" s="1646" t="s">
        <v>18</v>
      </c>
      <c r="P14" s="1646" t="s">
        <v>19</v>
      </c>
      <c r="Q14" s="1647" t="s">
        <v>20</v>
      </c>
    </row>
    <row r="15" spans="2:17" x14ac:dyDescent="0.25">
      <c r="B15" s="1650"/>
      <c r="C15" s="1646"/>
      <c r="D15" s="1646"/>
      <c r="E15" s="1646"/>
      <c r="F15" s="1646"/>
      <c r="G15" s="1649"/>
      <c r="H15" s="1646"/>
      <c r="I15" s="52" t="s">
        <v>21</v>
      </c>
      <c r="J15" s="1648"/>
      <c r="K15" s="1646"/>
      <c r="L15" s="1646"/>
      <c r="M15" s="1646"/>
      <c r="N15" s="1646"/>
      <c r="O15" s="1646"/>
      <c r="P15" s="1646"/>
      <c r="Q15" s="1647"/>
    </row>
    <row r="17" spans="2:17" x14ac:dyDescent="0.25">
      <c r="B17" s="53">
        <v>1</v>
      </c>
      <c r="C17" s="54" t="s">
        <v>22</v>
      </c>
      <c r="D17" s="7" t="s">
        <v>23</v>
      </c>
      <c r="E17" s="1638" t="s">
        <v>24</v>
      </c>
      <c r="F17" s="1638"/>
      <c r="G17" s="1638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635" t="s">
        <v>30</v>
      </c>
      <c r="F18" s="1635" t="s">
        <v>31</v>
      </c>
      <c r="G18" s="1635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635" t="s">
        <v>36</v>
      </c>
      <c r="F19" s="1635" t="s">
        <v>37</v>
      </c>
      <c r="G19" s="1635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635" t="s">
        <v>40</v>
      </c>
      <c r="F22" s="1635" t="s">
        <v>41</v>
      </c>
      <c r="G22" s="1635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635" t="s">
        <v>44</v>
      </c>
      <c r="F23" s="1635" t="s">
        <v>45</v>
      </c>
      <c r="G23" s="1635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635" t="s">
        <v>49</v>
      </c>
      <c r="F24" s="1635" t="s">
        <v>50</v>
      </c>
      <c r="G24" s="1635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635" t="s">
        <v>53</v>
      </c>
      <c r="F25" s="1635" t="s">
        <v>54</v>
      </c>
      <c r="G25" s="1635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635" t="s">
        <v>427</v>
      </c>
      <c r="F26" s="1635" t="s">
        <v>57</v>
      </c>
      <c r="G26" s="1635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635" t="s">
        <v>53</v>
      </c>
      <c r="F27" s="1635" t="s">
        <v>60</v>
      </c>
      <c r="G27" s="1635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635" t="s">
        <v>63</v>
      </c>
      <c r="F28" s="1635" t="s">
        <v>64</v>
      </c>
      <c r="G28" s="1635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635" t="s">
        <v>67</v>
      </c>
      <c r="F29" s="1635" t="s">
        <v>68</v>
      </c>
      <c r="G29" s="1635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635" t="s">
        <v>71</v>
      </c>
      <c r="F30" s="1635" t="s">
        <v>72</v>
      </c>
      <c r="G30" s="1635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635" t="s">
        <v>75</v>
      </c>
      <c r="F31" s="1635" t="s">
        <v>76</v>
      </c>
      <c r="G31" s="1635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635" t="s">
        <v>78</v>
      </c>
      <c r="F32" s="1635" t="s">
        <v>79</v>
      </c>
      <c r="G32" s="1635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635" t="s">
        <v>82</v>
      </c>
      <c r="F33" s="1635" t="s">
        <v>83</v>
      </c>
      <c r="G33" s="1635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635" t="s">
        <v>85</v>
      </c>
      <c r="F34" s="1635" t="s">
        <v>86</v>
      </c>
      <c r="G34" s="1635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635" t="s">
        <v>89</v>
      </c>
      <c r="F35" s="1635" t="s">
        <v>90</v>
      </c>
      <c r="G35" s="1635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635" t="s">
        <v>92</v>
      </c>
      <c r="F36" s="1635" t="s">
        <v>93</v>
      </c>
      <c r="G36" s="1635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635" t="s">
        <v>71</v>
      </c>
      <c r="F37" s="1635" t="s">
        <v>95</v>
      </c>
      <c r="G37" s="1635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635" t="s">
        <v>97</v>
      </c>
      <c r="F38" s="1635" t="s">
        <v>98</v>
      </c>
      <c r="G38" s="1635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635" t="s">
        <v>92</v>
      </c>
      <c r="F39" s="1635" t="s">
        <v>100</v>
      </c>
      <c r="G39" s="1635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635" t="s">
        <v>102</v>
      </c>
      <c r="F40" s="1635" t="s">
        <v>103</v>
      </c>
      <c r="G40" s="1635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635" t="s">
        <v>105</v>
      </c>
      <c r="F41" s="1635" t="s">
        <v>106</v>
      </c>
      <c r="G41" s="1635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635" t="s">
        <v>105</v>
      </c>
      <c r="F42" s="1635" t="s">
        <v>108</v>
      </c>
      <c r="G42" s="1635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635" t="s">
        <v>78</v>
      </c>
      <c r="F43" s="1635" t="s">
        <v>115</v>
      </c>
      <c r="G43" s="1635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635" t="s">
        <v>117</v>
      </c>
      <c r="F44" s="1635" t="s">
        <v>118</v>
      </c>
      <c r="G44" s="1635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635" t="s">
        <v>120</v>
      </c>
      <c r="F45" s="1635" t="s">
        <v>121</v>
      </c>
      <c r="G45" s="1635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635" t="s">
        <v>49</v>
      </c>
      <c r="F46" s="1635" t="s">
        <v>123</v>
      </c>
      <c r="G46" s="1635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635" t="s">
        <v>125</v>
      </c>
      <c r="F47" s="1635" t="s">
        <v>126</v>
      </c>
      <c r="G47" s="1635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635" t="s">
        <v>105</v>
      </c>
      <c r="F48" s="1635" t="s">
        <v>128</v>
      </c>
      <c r="G48" s="1635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635" t="s">
        <v>102</v>
      </c>
      <c r="F49" s="1635" t="s">
        <v>130</v>
      </c>
      <c r="G49" s="1635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635" t="s">
        <v>132</v>
      </c>
      <c r="F50" s="1635" t="s">
        <v>133</v>
      </c>
      <c r="G50" s="1635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635" t="s">
        <v>117</v>
      </c>
      <c r="F51" s="1635" t="s">
        <v>135</v>
      </c>
      <c r="G51" s="1635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635" t="s">
        <v>85</v>
      </c>
      <c r="F52" s="1635" t="s">
        <v>137</v>
      </c>
      <c r="G52" s="1635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635" t="s">
        <v>139</v>
      </c>
      <c r="F53" s="1635" t="s">
        <v>140</v>
      </c>
      <c r="G53" s="1635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635" t="s">
        <v>148</v>
      </c>
      <c r="F54" s="1635" t="s">
        <v>149</v>
      </c>
      <c r="G54" s="1635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635" t="s">
        <v>151</v>
      </c>
      <c r="F55" s="1635" t="s">
        <v>152</v>
      </c>
      <c r="G55" s="1635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635" t="s">
        <v>157</v>
      </c>
      <c r="F56" s="1635" t="s">
        <v>158</v>
      </c>
      <c r="G56" s="1635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635" t="s">
        <v>160</v>
      </c>
      <c r="F58" s="1635" t="s">
        <v>161</v>
      </c>
      <c r="G58" s="1635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635" t="s">
        <v>163</v>
      </c>
      <c r="F59" s="1635" t="s">
        <v>164</v>
      </c>
      <c r="G59" s="1635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635" t="s">
        <v>92</v>
      </c>
      <c r="F62" s="1635" t="s">
        <v>168</v>
      </c>
      <c r="G62" s="1635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635" t="s">
        <v>276</v>
      </c>
      <c r="F63" s="1635" t="s">
        <v>170</v>
      </c>
      <c r="G63" s="1635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635" t="s">
        <v>40</v>
      </c>
      <c r="F67" s="1635" t="s">
        <v>172</v>
      </c>
      <c r="G67" s="1635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635" t="s">
        <v>92</v>
      </c>
      <c r="F72" s="1635"/>
      <c r="G72" s="1635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635" t="s">
        <v>276</v>
      </c>
      <c r="F77" s="1635"/>
      <c r="G77" s="1635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635" t="s">
        <v>30</v>
      </c>
      <c r="F78" s="1635" t="s">
        <v>31</v>
      </c>
      <c r="G78" s="1635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635" t="s">
        <v>30</v>
      </c>
      <c r="F79" s="1635" t="s">
        <v>31</v>
      </c>
      <c r="G79" s="1635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635" t="s">
        <v>30</v>
      </c>
      <c r="F80" s="1635" t="s">
        <v>31</v>
      </c>
      <c r="G80" s="1635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635" t="s">
        <v>92</v>
      </c>
      <c r="F87" s="1635" t="s">
        <v>176</v>
      </c>
      <c r="G87" s="1635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635" t="s">
        <v>178</v>
      </c>
      <c r="F88" s="1635" t="s">
        <v>179</v>
      </c>
      <c r="G88" s="1635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644" t="s">
        <v>92</v>
      </c>
      <c r="F89" s="1644" t="s">
        <v>193</v>
      </c>
      <c r="G89" s="1644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645" t="s">
        <v>288</v>
      </c>
      <c r="D132" s="1645"/>
      <c r="E132" s="1645"/>
      <c r="F132" s="1645"/>
      <c r="G132" s="1645"/>
      <c r="H132" s="1645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44008.72</v>
      </c>
      <c r="P132" s="60">
        <v>407110.32</v>
      </c>
      <c r="Q132" s="62">
        <v>3304607.18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629" t="s">
        <v>196</v>
      </c>
      <c r="O135" s="1629"/>
      <c r="P135" s="1629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628" t="s">
        <v>198</v>
      </c>
      <c r="O138" s="1628"/>
      <c r="P138" s="1628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629" t="s">
        <v>253</v>
      </c>
      <c r="O139" s="1629"/>
      <c r="P139" s="1629"/>
    </row>
    <row r="140" spans="2:17" x14ac:dyDescent="0.25">
      <c r="C140" s="25" t="s">
        <v>201</v>
      </c>
      <c r="D140" s="25"/>
      <c r="E140" t="s">
        <v>254</v>
      </c>
      <c r="N140" s="1628" t="s">
        <v>202</v>
      </c>
      <c r="O140" s="1628"/>
      <c r="P140" s="1628"/>
    </row>
    <row r="143" spans="2:17" x14ac:dyDescent="0.25">
      <c r="C143" s="1629"/>
      <c r="D143" s="1629"/>
      <c r="E143" s="1629"/>
      <c r="F143" s="1629"/>
      <c r="G143" s="1629"/>
      <c r="H143" s="1629"/>
      <c r="I143" s="1629"/>
      <c r="J143" s="1629"/>
      <c r="K143" s="1629"/>
      <c r="L143" s="1629"/>
      <c r="M143" s="1629"/>
      <c r="N143" s="1629"/>
      <c r="O143" s="1629"/>
      <c r="P143" s="1629"/>
    </row>
    <row r="146" spans="3:16" x14ac:dyDescent="0.25">
      <c r="C146" s="1628"/>
      <c r="D146" s="1628"/>
      <c r="E146" s="1628"/>
      <c r="F146" s="1628"/>
      <c r="G146" s="1628"/>
      <c r="H146" s="1628"/>
      <c r="I146" s="1628"/>
      <c r="J146" s="1628"/>
      <c r="K146" s="1628"/>
      <c r="L146" s="1628"/>
      <c r="M146" s="1628"/>
      <c r="N146" s="1628"/>
      <c r="O146" s="1628"/>
      <c r="P146" s="1628"/>
    </row>
    <row r="147" spans="3:16" x14ac:dyDescent="0.25">
      <c r="C147" s="1629"/>
      <c r="D147" s="1629"/>
      <c r="E147" s="1629"/>
      <c r="F147" s="1629"/>
      <c r="G147" s="1629"/>
      <c r="H147" s="1629"/>
      <c r="I147" s="1629"/>
      <c r="J147" s="1629"/>
      <c r="K147" s="1629"/>
      <c r="L147" s="1629"/>
      <c r="M147" s="1629"/>
      <c r="N147" s="1629"/>
      <c r="O147" s="1629"/>
      <c r="P147" s="1629"/>
    </row>
    <row r="148" spans="3:16" x14ac:dyDescent="0.25">
      <c r="C148" s="1628"/>
      <c r="D148" s="1628"/>
      <c r="E148" s="1628"/>
      <c r="F148" s="1628"/>
      <c r="G148" s="1628"/>
      <c r="H148" s="1628"/>
      <c r="I148" s="1628"/>
      <c r="J148" s="1628"/>
      <c r="K148" s="1628"/>
      <c r="L148" s="1628"/>
      <c r="M148" s="1628"/>
      <c r="N148" s="1628"/>
      <c r="O148" s="1628"/>
      <c r="P148" s="1628"/>
    </row>
  </sheetData>
  <sheetProtection selectLockedCells="1" selectUnlockedCells="1"/>
  <mergeCells count="81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5E281F-8C65-414D-B206-265C298B0CC4}">
  <dimension ref="B7:Q57"/>
  <sheetViews>
    <sheetView topLeftCell="A16" zoomScale="96" zoomScaleNormal="96" workbookViewId="0">
      <selection activeCell="E29" sqref="E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9" t="s">
        <v>0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29" t="s">
        <v>1</v>
      </c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  <c r="P8" s="1629"/>
      <c r="Q8" s="1629"/>
    </row>
    <row r="9" spans="2:17" x14ac:dyDescent="0.25">
      <c r="C9" s="1643" t="s">
        <v>402</v>
      </c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  <c r="O9" s="1643"/>
      <c r="P9" s="1643"/>
      <c r="Q9" s="1643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9" t="s">
        <v>3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29" t="s">
        <v>475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3" spans="2:17" x14ac:dyDescent="0.25">
      <c r="C13" s="1642" t="s">
        <v>406</v>
      </c>
      <c r="D13" s="1642"/>
      <c r="E13" s="1642"/>
      <c r="F13" s="1642"/>
      <c r="G13" s="1642"/>
      <c r="H13" s="1642"/>
      <c r="I13" s="1642"/>
      <c r="J13" s="1642"/>
      <c r="K13" s="1642"/>
      <c r="L13" s="1642"/>
      <c r="M13" s="1642"/>
      <c r="N13" s="1642"/>
      <c r="O13" s="1642"/>
      <c r="P13" s="1642"/>
      <c r="Q13" s="16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41" t="s">
        <v>6</v>
      </c>
      <c r="C15" s="1636" t="s">
        <v>7</v>
      </c>
      <c r="D15" s="1636" t="s">
        <v>8</v>
      </c>
      <c r="E15" s="1636" t="s">
        <v>10</v>
      </c>
      <c r="F15" s="1640" t="s">
        <v>11</v>
      </c>
      <c r="G15" s="1636" t="s">
        <v>208</v>
      </c>
      <c r="H15" s="1636" t="s">
        <v>209</v>
      </c>
      <c r="I15" s="3" t="s">
        <v>12</v>
      </c>
      <c r="J15" s="1639" t="s">
        <v>13</v>
      </c>
      <c r="K15" s="1636" t="s">
        <v>14</v>
      </c>
      <c r="L15" s="1636" t="s">
        <v>15</v>
      </c>
      <c r="M15" s="1636" t="s">
        <v>16</v>
      </c>
      <c r="N15" s="1636" t="s">
        <v>17</v>
      </c>
      <c r="O15" s="1636" t="s">
        <v>18</v>
      </c>
      <c r="P15" s="1636" t="s">
        <v>19</v>
      </c>
      <c r="Q15" s="1637" t="s">
        <v>20</v>
      </c>
    </row>
    <row r="16" spans="2:17" x14ac:dyDescent="0.25">
      <c r="B16" s="1641"/>
      <c r="C16" s="1636"/>
      <c r="D16" s="1636"/>
      <c r="E16" s="1636"/>
      <c r="F16" s="1640"/>
      <c r="G16" s="1636"/>
      <c r="H16" s="1636"/>
      <c r="I16" s="4" t="s">
        <v>21</v>
      </c>
      <c r="J16" s="1639"/>
      <c r="K16" s="1636"/>
      <c r="L16" s="1636"/>
      <c r="M16" s="1636"/>
      <c r="N16" s="1636"/>
      <c r="O16" s="1636"/>
      <c r="P16" s="1636"/>
      <c r="Q16" s="1637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652" t="s">
        <v>194</v>
      </c>
      <c r="D40" s="1652"/>
      <c r="E40" s="1652"/>
      <c r="F40" s="1652"/>
      <c r="G40" s="1652"/>
      <c r="H40" s="1652"/>
      <c r="I40" s="1651">
        <f>SUM(I18:I39)</f>
        <v>951500</v>
      </c>
      <c r="J40" s="1653">
        <f>SUM(J18:J39)</f>
        <v>0</v>
      </c>
      <c r="K40" s="1651">
        <v>951500</v>
      </c>
      <c r="L40" s="1651">
        <v>27308.6</v>
      </c>
      <c r="M40" s="1651">
        <v>38960.6</v>
      </c>
      <c r="N40" s="1651">
        <f>SUM(N18:N39)</f>
        <v>28925.599999999999</v>
      </c>
      <c r="O40" s="1651">
        <f>SUM(O18:O39)</f>
        <v>550</v>
      </c>
      <c r="P40" s="1651">
        <v>95744.25</v>
      </c>
      <c r="Q40" s="1654">
        <f>SUM(Q18:Q39)</f>
        <v>855755.7799999998</v>
      </c>
    </row>
    <row r="41" spans="2:17" x14ac:dyDescent="0.25">
      <c r="C41" s="1652"/>
      <c r="D41" s="1652"/>
      <c r="E41" s="1652"/>
      <c r="F41" s="1652"/>
      <c r="G41" s="1652"/>
      <c r="H41" s="1652"/>
      <c r="I41" s="1651"/>
      <c r="J41" s="1653"/>
      <c r="K41" s="1651"/>
      <c r="L41" s="1651"/>
      <c r="M41" s="1651"/>
      <c r="N41" s="1651"/>
      <c r="O41" s="1651"/>
      <c r="P41" s="1651"/>
      <c r="Q41" s="1654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629" t="s">
        <v>196</v>
      </c>
      <c r="O44" s="1629"/>
      <c r="P44" s="1629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628" t="s">
        <v>198</v>
      </c>
      <c r="O47" s="1628"/>
      <c r="P47" s="1628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629" t="s">
        <v>253</v>
      </c>
      <c r="O48" s="1629"/>
      <c r="P48" s="1629"/>
    </row>
    <row r="49" spans="3:16" x14ac:dyDescent="0.25">
      <c r="C49" s="25" t="s">
        <v>201</v>
      </c>
      <c r="D49" s="25"/>
      <c r="E49" t="s">
        <v>254</v>
      </c>
      <c r="N49" s="1628" t="s">
        <v>202</v>
      </c>
      <c r="O49" s="1628"/>
      <c r="P49" s="1628"/>
    </row>
    <row r="52" spans="3:16" x14ac:dyDescent="0.25">
      <c r="C52" s="1629"/>
      <c r="D52" s="1629"/>
      <c r="E52" s="1629"/>
      <c r="F52" s="1629"/>
      <c r="G52" s="1629"/>
      <c r="H52" s="1629"/>
      <c r="I52" s="1629"/>
      <c r="J52" s="1629"/>
      <c r="K52" s="1629"/>
      <c r="L52" s="1629"/>
      <c r="M52" s="1629"/>
      <c r="N52" s="1629"/>
      <c r="O52" s="1629"/>
      <c r="P52" s="1629"/>
    </row>
    <row r="55" spans="3:16" x14ac:dyDescent="0.25">
      <c r="C55" s="1628"/>
      <c r="D55" s="1628"/>
      <c r="E55" s="1628"/>
      <c r="F55" s="1628"/>
      <c r="G55" s="1628"/>
      <c r="H55" s="1628"/>
      <c r="I55" s="1628"/>
      <c r="J55" s="1628"/>
      <c r="K55" s="1628"/>
      <c r="L55" s="1628"/>
      <c r="M55" s="1628"/>
      <c r="N55" s="1628"/>
      <c r="O55" s="1628"/>
      <c r="P55" s="1628"/>
    </row>
    <row r="56" spans="3:16" x14ac:dyDescent="0.25">
      <c r="C56" s="1629"/>
      <c r="D56" s="1629"/>
      <c r="E56" s="1629"/>
      <c r="F56" s="1629"/>
      <c r="G56" s="1629"/>
      <c r="H56" s="1629"/>
      <c r="I56" s="1629"/>
      <c r="J56" s="1629"/>
      <c r="K56" s="1629"/>
      <c r="L56" s="1629"/>
      <c r="M56" s="1629"/>
      <c r="N56" s="1629"/>
      <c r="O56" s="1629"/>
      <c r="P56" s="1629"/>
    </row>
    <row r="57" spans="3:16" x14ac:dyDescent="0.25">
      <c r="C57" s="1628"/>
      <c r="D57" s="1628"/>
      <c r="E57" s="1628"/>
      <c r="F57" s="1628"/>
      <c r="G57" s="1628"/>
      <c r="H57" s="1628"/>
      <c r="I57" s="1628"/>
      <c r="J57" s="1628"/>
      <c r="K57" s="1628"/>
      <c r="L57" s="1628"/>
      <c r="M57" s="1628"/>
      <c r="N57" s="1628"/>
      <c r="O57" s="1628"/>
      <c r="P57" s="1628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AD813F-5F07-44B0-B718-B76512599C9F}">
  <dimension ref="B7:Q50"/>
  <sheetViews>
    <sheetView topLeftCell="A7" zoomScale="96" zoomScaleNormal="96" workbookViewId="0">
      <selection activeCell="I30" sqref="I3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9" t="s">
        <v>0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29" t="s">
        <v>1</v>
      </c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  <c r="P8" s="1629"/>
      <c r="Q8" s="1629"/>
    </row>
    <row r="9" spans="2:17" x14ac:dyDescent="0.25">
      <c r="C9" s="1643" t="s">
        <v>402</v>
      </c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  <c r="O9" s="1643"/>
      <c r="P9" s="1643"/>
      <c r="Q9" s="1643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9" t="s">
        <v>3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29" t="s">
        <v>479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3" spans="2:17" x14ac:dyDescent="0.25">
      <c r="C13" s="1642" t="s">
        <v>412</v>
      </c>
      <c r="D13" s="1642"/>
      <c r="E13" s="1642"/>
      <c r="F13" s="1642"/>
      <c r="G13" s="1642"/>
      <c r="H13" s="1642"/>
      <c r="I13" s="1642"/>
      <c r="J13" s="1642"/>
      <c r="K13" s="1642"/>
      <c r="L13" s="1642"/>
      <c r="M13" s="1642"/>
      <c r="N13" s="1642"/>
      <c r="O13" s="1642"/>
      <c r="P13" s="1642"/>
      <c r="Q13" s="16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41" t="s">
        <v>6</v>
      </c>
      <c r="C15" s="1636" t="s">
        <v>7</v>
      </c>
      <c r="D15" s="1636" t="s">
        <v>8</v>
      </c>
      <c r="E15" s="1636" t="s">
        <v>10</v>
      </c>
      <c r="F15" s="1640" t="s">
        <v>11</v>
      </c>
      <c r="G15" s="1636" t="s">
        <v>208</v>
      </c>
      <c r="H15" s="1636" t="s">
        <v>209</v>
      </c>
      <c r="I15" s="3" t="s">
        <v>12</v>
      </c>
      <c r="J15" s="1639" t="s">
        <v>13</v>
      </c>
      <c r="K15" s="1636" t="s">
        <v>14</v>
      </c>
      <c r="L15" s="1636" t="s">
        <v>15</v>
      </c>
      <c r="M15" s="1636" t="s">
        <v>16</v>
      </c>
      <c r="N15" s="1636" t="s">
        <v>17</v>
      </c>
      <c r="O15" s="1636" t="s">
        <v>18</v>
      </c>
      <c r="P15" s="1636" t="s">
        <v>19</v>
      </c>
      <c r="Q15" s="1637" t="s">
        <v>20</v>
      </c>
    </row>
    <row r="16" spans="2:17" x14ac:dyDescent="0.25">
      <c r="B16" s="1641"/>
      <c r="C16" s="1636"/>
      <c r="D16" s="1636"/>
      <c r="E16" s="1636"/>
      <c r="F16" s="1640"/>
      <c r="G16" s="1636"/>
      <c r="H16" s="1636"/>
      <c r="I16" s="4" t="s">
        <v>21</v>
      </c>
      <c r="J16" s="1639"/>
      <c r="K16" s="1636"/>
      <c r="L16" s="1636"/>
      <c r="M16" s="1636"/>
      <c r="N16" s="1636"/>
      <c r="O16" s="1636"/>
      <c r="P16" s="1636"/>
      <c r="Q16" s="1637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652" t="s">
        <v>194</v>
      </c>
      <c r="D23" s="1652"/>
      <c r="E23" s="1652"/>
      <c r="F23" s="1652"/>
      <c r="G23" s="1652"/>
      <c r="H23" s="1652"/>
      <c r="I23" s="1651">
        <f t="shared" ref="I23:Q23" si="0">SUM(I18:I22)</f>
        <v>203500</v>
      </c>
      <c r="J23" s="1653">
        <f t="shared" si="0"/>
        <v>0</v>
      </c>
      <c r="K23" s="1651">
        <f t="shared" si="0"/>
        <v>203500</v>
      </c>
      <c r="L23" s="1651">
        <f t="shared" si="0"/>
        <v>5840.45</v>
      </c>
      <c r="M23" s="1651">
        <f t="shared" si="0"/>
        <v>5783.34</v>
      </c>
      <c r="N23" s="1651">
        <f t="shared" si="0"/>
        <v>6186.4</v>
      </c>
      <c r="O23" s="1651">
        <f t="shared" si="0"/>
        <v>125</v>
      </c>
      <c r="P23" s="1651">
        <f t="shared" si="0"/>
        <v>17935.190000000002</v>
      </c>
      <c r="Q23" s="1654">
        <f t="shared" si="0"/>
        <v>185564.81</v>
      </c>
    </row>
    <row r="24" spans="2:17" x14ac:dyDescent="0.25">
      <c r="C24" s="1652"/>
      <c r="D24" s="1652"/>
      <c r="E24" s="1652"/>
      <c r="F24" s="1652"/>
      <c r="G24" s="1652"/>
      <c r="H24" s="1652"/>
      <c r="I24" s="1651"/>
      <c r="J24" s="1653"/>
      <c r="K24" s="1651"/>
      <c r="L24" s="1651"/>
      <c r="M24" s="1651"/>
      <c r="N24" s="1651"/>
      <c r="O24" s="1651"/>
      <c r="P24" s="1651"/>
      <c r="Q24" s="1654"/>
    </row>
    <row r="37" spans="3:16" x14ac:dyDescent="0.25">
      <c r="C37" s="24" t="s">
        <v>195</v>
      </c>
      <c r="D37" s="24"/>
      <c r="E37" s="5" t="s">
        <v>250</v>
      </c>
      <c r="N37" s="1629" t="s">
        <v>196</v>
      </c>
      <c r="O37" s="1629"/>
      <c r="P37" s="1629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628" t="s">
        <v>198</v>
      </c>
      <c r="O40" s="1628"/>
      <c r="P40" s="1628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629" t="s">
        <v>253</v>
      </c>
      <c r="O41" s="1629"/>
      <c r="P41" s="1629"/>
    </row>
    <row r="42" spans="3:16" x14ac:dyDescent="0.25">
      <c r="C42" s="25" t="s">
        <v>201</v>
      </c>
      <c r="D42" s="25"/>
      <c r="E42" t="s">
        <v>254</v>
      </c>
      <c r="N42" s="1628" t="s">
        <v>202</v>
      </c>
      <c r="O42" s="1628"/>
      <c r="P42" s="1628"/>
    </row>
    <row r="45" spans="3:16" x14ac:dyDescent="0.25">
      <c r="C45" s="1629"/>
      <c r="D45" s="1629"/>
      <c r="E45" s="1629"/>
      <c r="F45" s="1629"/>
      <c r="G45" s="1629"/>
      <c r="H45" s="1629"/>
      <c r="I45" s="1629"/>
      <c r="J45" s="1629"/>
      <c r="K45" s="1629"/>
      <c r="L45" s="1629"/>
      <c r="M45" s="1629"/>
      <c r="N45" s="1629"/>
      <c r="O45" s="1629"/>
      <c r="P45" s="1629"/>
    </row>
    <row r="48" spans="3:16" x14ac:dyDescent="0.25">
      <c r="C48" s="1628"/>
      <c r="D48" s="1628"/>
      <c r="E48" s="1628"/>
      <c r="F48" s="1628"/>
      <c r="G48" s="1628"/>
      <c r="H48" s="1628"/>
      <c r="I48" s="1628"/>
      <c r="J48" s="1628"/>
      <c r="K48" s="1628"/>
      <c r="L48" s="1628"/>
      <c r="M48" s="1628"/>
      <c r="N48" s="1628"/>
      <c r="O48" s="1628"/>
      <c r="P48" s="1628"/>
    </row>
    <row r="49" spans="3:16" x14ac:dyDescent="0.25">
      <c r="C49" s="1629"/>
      <c r="D49" s="1629"/>
      <c r="E49" s="1629"/>
      <c r="F49" s="1629"/>
      <c r="G49" s="1629"/>
      <c r="H49" s="1629"/>
      <c r="I49" s="1629"/>
      <c r="J49" s="1629"/>
      <c r="K49" s="1629"/>
      <c r="L49" s="1629"/>
      <c r="M49" s="1629"/>
      <c r="N49" s="1629"/>
      <c r="O49" s="1629"/>
      <c r="P49" s="1629"/>
    </row>
    <row r="50" spans="3:16" x14ac:dyDescent="0.25">
      <c r="C50" s="1628"/>
      <c r="D50" s="1628"/>
      <c r="E50" s="1628"/>
      <c r="F50" s="1628"/>
      <c r="G50" s="1628"/>
      <c r="H50" s="1628"/>
      <c r="I50" s="1628"/>
      <c r="J50" s="1628"/>
      <c r="K50" s="1628"/>
      <c r="L50" s="1628"/>
      <c r="M50" s="1628"/>
      <c r="N50" s="1628"/>
      <c r="O50" s="1628"/>
      <c r="P50" s="1628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21D233-8A9B-4DB2-B89B-F4071AD1F17A}">
  <dimension ref="B7:Q57"/>
  <sheetViews>
    <sheetView topLeftCell="A17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9" t="s">
        <v>0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29" t="s">
        <v>1</v>
      </c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  <c r="P8" s="1629"/>
      <c r="Q8" s="1629"/>
    </row>
    <row r="9" spans="2:17" x14ac:dyDescent="0.25">
      <c r="C9" s="1643" t="s">
        <v>402</v>
      </c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  <c r="O9" s="1643"/>
      <c r="P9" s="1643"/>
      <c r="Q9" s="1643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9" t="s">
        <v>3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29" t="s">
        <v>480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3" spans="2:17" x14ac:dyDescent="0.25">
      <c r="C13" s="1642" t="s">
        <v>406</v>
      </c>
      <c r="D13" s="1642"/>
      <c r="E13" s="1642"/>
      <c r="F13" s="1642"/>
      <c r="G13" s="1642"/>
      <c r="H13" s="1642"/>
      <c r="I13" s="1642"/>
      <c r="J13" s="1642"/>
      <c r="K13" s="1642"/>
      <c r="L13" s="1642"/>
      <c r="M13" s="1642"/>
      <c r="N13" s="1642"/>
      <c r="O13" s="1642"/>
      <c r="P13" s="1642"/>
      <c r="Q13" s="16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41" t="s">
        <v>6</v>
      </c>
      <c r="C15" s="1636" t="s">
        <v>7</v>
      </c>
      <c r="D15" s="1636" t="s">
        <v>8</v>
      </c>
      <c r="E15" s="1636" t="s">
        <v>10</v>
      </c>
      <c r="F15" s="1640" t="s">
        <v>11</v>
      </c>
      <c r="G15" s="1636" t="s">
        <v>208</v>
      </c>
      <c r="H15" s="1636" t="s">
        <v>209</v>
      </c>
      <c r="I15" s="3" t="s">
        <v>12</v>
      </c>
      <c r="J15" s="1639" t="s">
        <v>13</v>
      </c>
      <c r="K15" s="1636" t="s">
        <v>14</v>
      </c>
      <c r="L15" s="1636" t="s">
        <v>15</v>
      </c>
      <c r="M15" s="1636" t="s">
        <v>16</v>
      </c>
      <c r="N15" s="1636" t="s">
        <v>17</v>
      </c>
      <c r="O15" s="1636" t="s">
        <v>18</v>
      </c>
      <c r="P15" s="1636" t="s">
        <v>19</v>
      </c>
      <c r="Q15" s="1637" t="s">
        <v>20</v>
      </c>
    </row>
    <row r="16" spans="2:17" x14ac:dyDescent="0.25">
      <c r="B16" s="1641"/>
      <c r="C16" s="1636"/>
      <c r="D16" s="1636"/>
      <c r="E16" s="1636"/>
      <c r="F16" s="1640"/>
      <c r="G16" s="1636"/>
      <c r="H16" s="1636"/>
      <c r="I16" s="4" t="s">
        <v>21</v>
      </c>
      <c r="J16" s="1639"/>
      <c r="K16" s="1636"/>
      <c r="L16" s="1636"/>
      <c r="M16" s="1636"/>
      <c r="N16" s="1636"/>
      <c r="O16" s="1636"/>
      <c r="P16" s="1636"/>
      <c r="Q16" s="1637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652" t="s">
        <v>194</v>
      </c>
      <c r="D40" s="1652"/>
      <c r="E40" s="1652"/>
      <c r="F40" s="1652"/>
      <c r="G40" s="1652"/>
      <c r="H40" s="1652"/>
      <c r="I40" s="1651">
        <f>SUM(I18:I39)</f>
        <v>951500</v>
      </c>
      <c r="J40" s="1653">
        <f>SUM(J18:J39)</f>
        <v>0</v>
      </c>
      <c r="K40" s="1651">
        <v>951500</v>
      </c>
      <c r="L40" s="1651">
        <v>27308.6</v>
      </c>
      <c r="M40" s="1651">
        <v>38960.6</v>
      </c>
      <c r="N40" s="1651">
        <f>SUM(N18:N39)</f>
        <v>28925.599999999999</v>
      </c>
      <c r="O40" s="1651">
        <f>SUM(O18:O39)</f>
        <v>550</v>
      </c>
      <c r="P40" s="1651">
        <v>95744.25</v>
      </c>
      <c r="Q40" s="1654">
        <f>SUM(Q18:Q39)</f>
        <v>855755.7799999998</v>
      </c>
    </row>
    <row r="41" spans="2:17" x14ac:dyDescent="0.25">
      <c r="C41" s="1652"/>
      <c r="D41" s="1652"/>
      <c r="E41" s="1652"/>
      <c r="F41" s="1652"/>
      <c r="G41" s="1652"/>
      <c r="H41" s="1652"/>
      <c r="I41" s="1651"/>
      <c r="J41" s="1653"/>
      <c r="K41" s="1651"/>
      <c r="L41" s="1651"/>
      <c r="M41" s="1651"/>
      <c r="N41" s="1651"/>
      <c r="O41" s="1651"/>
      <c r="P41" s="1651"/>
      <c r="Q41" s="1654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629" t="s">
        <v>196</v>
      </c>
      <c r="O44" s="1629"/>
      <c r="P44" s="1629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628" t="s">
        <v>198</v>
      </c>
      <c r="O47" s="1628"/>
      <c r="P47" s="1628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629" t="s">
        <v>253</v>
      </c>
      <c r="O48" s="1629"/>
      <c r="P48" s="1629"/>
    </row>
    <row r="49" spans="3:16" x14ac:dyDescent="0.25">
      <c r="C49" s="25" t="s">
        <v>201</v>
      </c>
      <c r="D49" s="25"/>
      <c r="E49" t="s">
        <v>254</v>
      </c>
      <c r="N49" s="1628" t="s">
        <v>202</v>
      </c>
      <c r="O49" s="1628"/>
      <c r="P49" s="1628"/>
    </row>
    <row r="52" spans="3:16" x14ac:dyDescent="0.25">
      <c r="C52" s="1629"/>
      <c r="D52" s="1629"/>
      <c r="E52" s="1629"/>
      <c r="F52" s="1629"/>
      <c r="G52" s="1629"/>
      <c r="H52" s="1629"/>
      <c r="I52" s="1629"/>
      <c r="J52" s="1629"/>
      <c r="K52" s="1629"/>
      <c r="L52" s="1629"/>
      <c r="M52" s="1629"/>
      <c r="N52" s="1629"/>
      <c r="O52" s="1629"/>
      <c r="P52" s="1629"/>
    </row>
    <row r="55" spans="3:16" x14ac:dyDescent="0.25">
      <c r="C55" s="1628"/>
      <c r="D55" s="1628"/>
      <c r="E55" s="1628"/>
      <c r="F55" s="1628"/>
      <c r="G55" s="1628"/>
      <c r="H55" s="1628"/>
      <c r="I55" s="1628"/>
      <c r="J55" s="1628"/>
      <c r="K55" s="1628"/>
      <c r="L55" s="1628"/>
      <c r="M55" s="1628"/>
      <c r="N55" s="1628"/>
      <c r="O55" s="1628"/>
      <c r="P55" s="1628"/>
    </row>
    <row r="56" spans="3:16" x14ac:dyDescent="0.25">
      <c r="C56" s="1629"/>
      <c r="D56" s="1629"/>
      <c r="E56" s="1629"/>
      <c r="F56" s="1629"/>
      <c r="G56" s="1629"/>
      <c r="H56" s="1629"/>
      <c r="I56" s="1629"/>
      <c r="J56" s="1629"/>
      <c r="K56" s="1629"/>
      <c r="L56" s="1629"/>
      <c r="M56" s="1629"/>
      <c r="N56" s="1629"/>
      <c r="O56" s="1629"/>
      <c r="P56" s="1629"/>
    </row>
    <row r="57" spans="3:16" x14ac:dyDescent="0.25">
      <c r="C57" s="1628"/>
      <c r="D57" s="1628"/>
      <c r="E57" s="1628"/>
      <c r="F57" s="1628"/>
      <c r="G57" s="1628"/>
      <c r="H57" s="1628"/>
      <c r="I57" s="1628"/>
      <c r="J57" s="1628"/>
      <c r="K57" s="1628"/>
      <c r="L57" s="1628"/>
      <c r="M57" s="1628"/>
      <c r="N57" s="1628"/>
      <c r="O57" s="1628"/>
      <c r="P57" s="1628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6CD113-8A8B-46B0-9B3B-D21585CA2575}">
  <dimension ref="A7:N54"/>
  <sheetViews>
    <sheetView topLeftCell="A16" workbookViewId="0">
      <selection activeCell="B28" sqref="B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29" t="s">
        <v>0</v>
      </c>
      <c r="C7" s="1629"/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</row>
    <row r="8" spans="1:14" x14ac:dyDescent="0.25">
      <c r="B8" s="1629" t="s">
        <v>1</v>
      </c>
      <c r="C8" s="1629"/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</row>
    <row r="9" spans="1:14" x14ac:dyDescent="0.25">
      <c r="B9" s="1643" t="s">
        <v>402</v>
      </c>
      <c r="C9" s="1643"/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29" t="s">
        <v>3</v>
      </c>
      <c r="C11" s="1629"/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</row>
    <row r="12" spans="1:14" x14ac:dyDescent="0.25">
      <c r="B12" s="1629" t="s">
        <v>481</v>
      </c>
      <c r="C12" s="1629"/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</row>
    <row r="13" spans="1:14" x14ac:dyDescent="0.25">
      <c r="B13" s="1642" t="s">
        <v>5</v>
      </c>
      <c r="C13" s="1642"/>
      <c r="D13" s="1642"/>
      <c r="E13" s="1642"/>
      <c r="F13" s="1642"/>
      <c r="G13" s="1642"/>
      <c r="H13" s="1642"/>
      <c r="I13" s="1642"/>
      <c r="J13" s="1642"/>
      <c r="K13" s="1642"/>
      <c r="L13" s="1642"/>
      <c r="M13" s="1642"/>
      <c r="N13" s="1642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41" t="s">
        <v>6</v>
      </c>
      <c r="B15" s="1636" t="s">
        <v>7</v>
      </c>
      <c r="C15" s="1636" t="s">
        <v>8</v>
      </c>
      <c r="D15" s="1636" t="s">
        <v>10</v>
      </c>
      <c r="E15" s="1640" t="s">
        <v>11</v>
      </c>
      <c r="F15" s="37" t="s">
        <v>12</v>
      </c>
      <c r="G15" s="1639" t="s">
        <v>13</v>
      </c>
      <c r="H15" s="1636" t="s">
        <v>14</v>
      </c>
      <c r="I15" s="1636" t="s">
        <v>15</v>
      </c>
      <c r="J15" s="1636" t="s">
        <v>16</v>
      </c>
      <c r="K15" s="1636" t="s">
        <v>17</v>
      </c>
      <c r="L15" s="1636" t="s">
        <v>18</v>
      </c>
      <c r="M15" s="1636" t="s">
        <v>19</v>
      </c>
      <c r="N15" s="1637" t="s">
        <v>20</v>
      </c>
    </row>
    <row r="16" spans="1:14" x14ac:dyDescent="0.25">
      <c r="A16" s="1641"/>
      <c r="B16" s="1636"/>
      <c r="C16" s="1636"/>
      <c r="D16" s="1636"/>
      <c r="E16" s="1640"/>
      <c r="F16" s="38" t="s">
        <v>21</v>
      </c>
      <c r="G16" s="1639"/>
      <c r="H16" s="1636"/>
      <c r="I16" s="1636"/>
      <c r="J16" s="1636"/>
      <c r="K16" s="1636"/>
      <c r="L16" s="1636"/>
      <c r="M16" s="1636"/>
      <c r="N16" s="1637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657" t="s">
        <v>194</v>
      </c>
      <c r="C31" s="1657"/>
      <c r="D31" s="1657"/>
      <c r="E31" s="1657"/>
      <c r="F31" s="1655">
        <v>147000</v>
      </c>
      <c r="G31" s="1656">
        <v>0</v>
      </c>
      <c r="H31" s="1655">
        <v>147000</v>
      </c>
      <c r="I31" s="1656">
        <v>0</v>
      </c>
      <c r="J31" s="1656">
        <v>0</v>
      </c>
      <c r="K31" s="1656">
        <v>0</v>
      </c>
      <c r="L31" s="1656">
        <v>0</v>
      </c>
      <c r="M31" s="1656">
        <v>0</v>
      </c>
      <c r="N31" s="1655">
        <v>147000</v>
      </c>
    </row>
    <row r="32" spans="1:14" x14ac:dyDescent="0.25">
      <c r="B32" s="1657"/>
      <c r="C32" s="1657"/>
      <c r="D32" s="1657"/>
      <c r="E32" s="1657"/>
      <c r="F32" s="1655"/>
      <c r="G32" s="1656"/>
      <c r="H32" s="1655"/>
      <c r="I32" s="1656"/>
      <c r="J32" s="1656"/>
      <c r="K32" s="1656"/>
      <c r="L32" s="1656"/>
      <c r="M32" s="1656"/>
      <c r="N32" s="1655"/>
    </row>
    <row r="42" spans="1:14" x14ac:dyDescent="0.25">
      <c r="A42" s="24" t="s">
        <v>257</v>
      </c>
      <c r="B42" s="24"/>
      <c r="C42" s="5" t="s">
        <v>258</v>
      </c>
      <c r="L42" s="1629" t="s">
        <v>196</v>
      </c>
      <c r="M42" s="1629"/>
      <c r="N42" s="1629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628" t="s">
        <v>198</v>
      </c>
      <c r="M45" s="1628"/>
      <c r="N45" s="1628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629" t="s">
        <v>253</v>
      </c>
      <c r="M46" s="1629"/>
      <c r="N46" s="1629"/>
    </row>
    <row r="47" spans="1:14" x14ac:dyDescent="0.25">
      <c r="A47" s="25" t="s">
        <v>263</v>
      </c>
      <c r="B47" s="25"/>
      <c r="C47" t="s">
        <v>264</v>
      </c>
      <c r="L47" s="1628" t="s">
        <v>202</v>
      </c>
      <c r="M47" s="1628"/>
      <c r="N47" s="1628"/>
    </row>
    <row r="52" spans="1:14" x14ac:dyDescent="0.25">
      <c r="A52" s="1628"/>
      <c r="B52" s="1628"/>
      <c r="C52" s="1628"/>
      <c r="D52" s="1628"/>
      <c r="E52" s="1628"/>
      <c r="F52" s="1628"/>
      <c r="G52" s="1628"/>
      <c r="H52" s="1628"/>
      <c r="I52" s="1628"/>
      <c r="J52" s="1628"/>
      <c r="K52" s="1628"/>
      <c r="L52" s="1628"/>
      <c r="M52" s="1628"/>
      <c r="N52" s="1628"/>
    </row>
    <row r="53" spans="1:14" x14ac:dyDescent="0.25">
      <c r="A53" s="1629"/>
      <c r="B53" s="1629"/>
      <c r="C53" s="1629"/>
      <c r="D53" s="1629"/>
      <c r="E53" s="1629"/>
      <c r="F53" s="1629"/>
      <c r="G53" s="1629"/>
      <c r="H53" s="1629"/>
      <c r="I53" s="1629"/>
      <c r="J53" s="1629"/>
      <c r="K53" s="1629"/>
      <c r="L53" s="1629"/>
      <c r="M53" s="1629"/>
      <c r="N53" s="1629"/>
    </row>
    <row r="54" spans="1:14" x14ac:dyDescent="0.25">
      <c r="A54" s="1628"/>
      <c r="B54" s="1628"/>
      <c r="C54" s="1628"/>
      <c r="D54" s="1628"/>
      <c r="E54" s="1628"/>
      <c r="F54" s="1628"/>
      <c r="G54" s="1628"/>
      <c r="H54" s="1628"/>
      <c r="I54" s="1628"/>
      <c r="J54" s="1628"/>
      <c r="K54" s="1628"/>
      <c r="L54" s="1628"/>
      <c r="M54" s="1628"/>
      <c r="N54" s="1628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3F6A46-9D9D-4313-AE12-E285A3A2BC49}">
  <dimension ref="B7:Q45"/>
  <sheetViews>
    <sheetView topLeftCell="D22" zoomScale="96" zoomScaleNormal="96" workbookViewId="0">
      <selection activeCell="D33" sqref="D3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9" t="s">
        <v>0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29" t="s">
        <v>1</v>
      </c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  <c r="P8" s="1629"/>
      <c r="Q8" s="1629"/>
    </row>
    <row r="9" spans="2:17" x14ac:dyDescent="0.25">
      <c r="C9" s="1643" t="s">
        <v>402</v>
      </c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  <c r="O9" s="1643"/>
      <c r="P9" s="1643"/>
      <c r="Q9" s="1643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9" t="s">
        <v>3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29" t="s">
        <v>482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3" spans="2:17" x14ac:dyDescent="0.25">
      <c r="C13" s="1642" t="s">
        <v>441</v>
      </c>
      <c r="D13" s="1642"/>
      <c r="E13" s="1642"/>
      <c r="F13" s="1642"/>
      <c r="G13" s="1642"/>
      <c r="H13" s="1642"/>
      <c r="I13" s="1642"/>
      <c r="J13" s="1642"/>
      <c r="K13" s="1642"/>
      <c r="L13" s="1642"/>
      <c r="M13" s="1642"/>
      <c r="N13" s="1642"/>
      <c r="O13" s="1642"/>
      <c r="P13" s="1642"/>
      <c r="Q13" s="16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41" t="s">
        <v>6</v>
      </c>
      <c r="C15" s="1636" t="s">
        <v>7</v>
      </c>
      <c r="D15" s="1636" t="s">
        <v>8</v>
      </c>
      <c r="E15" s="1636" t="s">
        <v>10</v>
      </c>
      <c r="F15" s="1640" t="s">
        <v>11</v>
      </c>
      <c r="G15" s="1636" t="s">
        <v>208</v>
      </c>
      <c r="H15" s="1636" t="s">
        <v>209</v>
      </c>
      <c r="I15" s="3" t="s">
        <v>12</v>
      </c>
      <c r="J15" s="1639" t="s">
        <v>13</v>
      </c>
      <c r="K15" s="1636" t="s">
        <v>14</v>
      </c>
      <c r="L15" s="1636" t="s">
        <v>15</v>
      </c>
      <c r="M15" s="1636" t="s">
        <v>16</v>
      </c>
      <c r="N15" s="1636" t="s">
        <v>17</v>
      </c>
      <c r="O15" s="1636" t="s">
        <v>18</v>
      </c>
      <c r="P15" s="1636" t="s">
        <v>19</v>
      </c>
      <c r="Q15" s="1637" t="s">
        <v>20</v>
      </c>
    </row>
    <row r="16" spans="2:17" x14ac:dyDescent="0.25">
      <c r="B16" s="1641"/>
      <c r="C16" s="1636"/>
      <c r="D16" s="1636"/>
      <c r="E16" s="1636"/>
      <c r="F16" s="1640"/>
      <c r="G16" s="1636"/>
      <c r="H16" s="1636"/>
      <c r="I16" s="4" t="s">
        <v>21</v>
      </c>
      <c r="J16" s="1639"/>
      <c r="K16" s="1636"/>
      <c r="L16" s="1636"/>
      <c r="M16" s="1636"/>
      <c r="N16" s="1636"/>
      <c r="O16" s="1636"/>
      <c r="P16" s="1636"/>
      <c r="Q16" s="1637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658" t="s">
        <v>194</v>
      </c>
      <c r="D21" s="1658"/>
      <c r="E21" s="1658"/>
      <c r="F21" s="1658"/>
      <c r="G21" s="1658"/>
      <c r="H21" s="1658"/>
      <c r="I21" s="1651">
        <f>SUM(I18:I20)</f>
        <v>125000</v>
      </c>
      <c r="J21" s="1653">
        <f>SUM(J18:J20)</f>
        <v>0</v>
      </c>
      <c r="K21" s="1651">
        <v>125000</v>
      </c>
      <c r="L21" s="1651">
        <v>3587.5</v>
      </c>
      <c r="M21" s="1651">
        <v>7400.87</v>
      </c>
      <c r="N21" s="1651">
        <v>3800</v>
      </c>
      <c r="O21" s="1651">
        <f>SUM(O18:O20)</f>
        <v>75</v>
      </c>
      <c r="P21" s="1651">
        <v>14863.37</v>
      </c>
      <c r="Q21" s="1654">
        <f>SUM(Q18:Q20)</f>
        <v>110136.63</v>
      </c>
    </row>
    <row r="22" spans="2:17" x14ac:dyDescent="0.25">
      <c r="C22" s="1658"/>
      <c r="D22" s="1658"/>
      <c r="E22" s="1658"/>
      <c r="F22" s="1658"/>
      <c r="G22" s="1658"/>
      <c r="H22" s="1658"/>
      <c r="I22" s="1651"/>
      <c r="J22" s="1653"/>
      <c r="K22" s="1651"/>
      <c r="L22" s="1651"/>
      <c r="M22" s="1651"/>
      <c r="N22" s="1651"/>
      <c r="O22" s="1651"/>
      <c r="P22" s="1651"/>
      <c r="Q22" s="1654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629" t="s">
        <v>196</v>
      </c>
      <c r="O32" s="1629"/>
      <c r="P32" s="1629"/>
    </row>
    <row r="35" spans="3:16" x14ac:dyDescent="0.25">
      <c r="C35" s="25" t="s">
        <v>197</v>
      </c>
      <c r="D35" s="25"/>
      <c r="E35" t="s">
        <v>251</v>
      </c>
      <c r="N35" s="1628" t="s">
        <v>198</v>
      </c>
      <c r="O35" s="1628"/>
      <c r="P35" s="1628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629" t="s">
        <v>253</v>
      </c>
      <c r="O36" s="1629"/>
      <c r="P36" s="1629"/>
    </row>
    <row r="37" spans="3:16" x14ac:dyDescent="0.25">
      <c r="C37" s="25" t="s">
        <v>201</v>
      </c>
      <c r="D37" s="25"/>
      <c r="E37" t="s">
        <v>254</v>
      </c>
      <c r="N37" s="1628" t="s">
        <v>202</v>
      </c>
      <c r="O37" s="1628"/>
      <c r="P37" s="1628"/>
    </row>
    <row r="40" spans="3:16" x14ac:dyDescent="0.25">
      <c r="C40" s="1629"/>
      <c r="D40" s="1629"/>
      <c r="E40" s="1629"/>
      <c r="F40" s="1629"/>
      <c r="G40" s="1629"/>
      <c r="H40" s="1629"/>
      <c r="I40" s="1629"/>
      <c r="J40" s="1629"/>
      <c r="K40" s="1629"/>
      <c r="L40" s="1629"/>
      <c r="M40" s="1629"/>
      <c r="N40" s="1629"/>
      <c r="O40" s="1629"/>
      <c r="P40" s="1629"/>
    </row>
    <row r="43" spans="3:16" x14ac:dyDescent="0.25">
      <c r="C43" s="1628"/>
      <c r="D43" s="1628"/>
      <c r="E43" s="1628"/>
      <c r="F43" s="1628"/>
      <c r="G43" s="1628"/>
      <c r="H43" s="1628"/>
      <c r="I43" s="1628"/>
      <c r="J43" s="1628"/>
      <c r="K43" s="1628"/>
      <c r="L43" s="1628"/>
      <c r="M43" s="1628"/>
      <c r="N43" s="1628"/>
      <c r="O43" s="1628"/>
      <c r="P43" s="1628"/>
    </row>
    <row r="44" spans="3:16" x14ac:dyDescent="0.25">
      <c r="C44" s="1629"/>
      <c r="D44" s="1629"/>
      <c r="E44" s="1629"/>
      <c r="F44" s="1629"/>
      <c r="G44" s="1629"/>
      <c r="H44" s="1629"/>
      <c r="I44" s="1629"/>
      <c r="J44" s="1629"/>
      <c r="K44" s="1629"/>
      <c r="L44" s="1629"/>
      <c r="M44" s="1629"/>
      <c r="N44" s="1629"/>
      <c r="O44" s="1629"/>
      <c r="P44" s="1629"/>
    </row>
    <row r="45" spans="3:16" x14ac:dyDescent="0.25">
      <c r="C45" s="1628"/>
      <c r="D45" s="1628"/>
      <c r="E45" s="1628"/>
      <c r="F45" s="1628"/>
      <c r="G45" s="1628"/>
      <c r="H45" s="1628"/>
      <c r="I45" s="1628"/>
      <c r="J45" s="1628"/>
      <c r="K45" s="1628"/>
      <c r="L45" s="1628"/>
      <c r="M45" s="1628"/>
      <c r="N45" s="1628"/>
      <c r="O45" s="1628"/>
      <c r="P45" s="1628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D038C5-847E-4A24-87F8-C768AC0F9929}">
  <dimension ref="B6:Q149"/>
  <sheetViews>
    <sheetView zoomScale="85" zoomScaleNormal="85" workbookViewId="0">
      <selection activeCell="C6" sqref="C6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629" t="s">
        <v>0</v>
      </c>
      <c r="D6" s="1629"/>
      <c r="E6" s="1629"/>
      <c r="F6" s="1629"/>
      <c r="G6" s="1629"/>
      <c r="H6" s="1629"/>
      <c r="I6" s="1629"/>
      <c r="J6" s="1629"/>
      <c r="K6" s="1629"/>
      <c r="L6" s="1629"/>
      <c r="M6" s="1629"/>
      <c r="N6" s="1629"/>
      <c r="O6" s="1629"/>
      <c r="P6" s="1629"/>
      <c r="Q6" s="1629"/>
    </row>
    <row r="7" spans="2:17" x14ac:dyDescent="0.25">
      <c r="C7" s="1629" t="s">
        <v>1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43" t="s">
        <v>402</v>
      </c>
      <c r="D8" s="1643"/>
      <c r="E8" s="1643"/>
      <c r="F8" s="1643"/>
      <c r="G8" s="1643"/>
      <c r="H8" s="1643"/>
      <c r="I8" s="1643"/>
      <c r="J8" s="1643"/>
      <c r="K8" s="1643"/>
      <c r="L8" s="1643"/>
      <c r="M8" s="1643"/>
      <c r="N8" s="1643"/>
      <c r="O8" s="1643"/>
      <c r="P8" s="1643"/>
      <c r="Q8" s="1643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9" t="s">
        <v>3</v>
      </c>
      <c r="D10" s="1629"/>
      <c r="E10" s="1629"/>
      <c r="F10" s="1629"/>
      <c r="G10" s="1629"/>
      <c r="H10" s="1629"/>
      <c r="I10" s="1629"/>
      <c r="J10" s="1629"/>
      <c r="K10" s="1629"/>
      <c r="L10" s="1629"/>
      <c r="M10" s="1629"/>
      <c r="N10" s="1629"/>
      <c r="O10" s="1629"/>
      <c r="P10" s="1629"/>
      <c r="Q10" s="1629"/>
    </row>
    <row r="11" spans="2:17" x14ac:dyDescent="0.25">
      <c r="C11" s="1629" t="s">
        <v>483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42" t="s">
        <v>404</v>
      </c>
      <c r="D12" s="1642"/>
      <c r="E12" s="1642"/>
      <c r="F12" s="1642"/>
      <c r="G12" s="1642"/>
      <c r="H12" s="1642"/>
      <c r="I12" s="1642"/>
      <c r="J12" s="1642"/>
      <c r="K12" s="1642"/>
      <c r="L12" s="1642"/>
      <c r="M12" s="1642"/>
      <c r="N12" s="1642"/>
      <c r="O12" s="1642"/>
      <c r="P12" s="1642"/>
      <c r="Q12" s="1642"/>
    </row>
    <row r="14" spans="2:17" x14ac:dyDescent="0.25">
      <c r="B14" s="1650" t="s">
        <v>6</v>
      </c>
      <c r="C14" s="1646" t="s">
        <v>7</v>
      </c>
      <c r="D14" s="1646" t="s">
        <v>8</v>
      </c>
      <c r="E14" s="1646" t="s">
        <v>9</v>
      </c>
      <c r="F14" s="1646" t="s">
        <v>10</v>
      </c>
      <c r="G14" s="1649" t="s">
        <v>11</v>
      </c>
      <c r="H14" s="1646" t="s">
        <v>11</v>
      </c>
      <c r="I14" s="51" t="s">
        <v>12</v>
      </c>
      <c r="J14" s="1648" t="s">
        <v>13</v>
      </c>
      <c r="K14" s="1646" t="s">
        <v>14</v>
      </c>
      <c r="L14" s="1646" t="s">
        <v>15</v>
      </c>
      <c r="M14" s="1646" t="s">
        <v>16</v>
      </c>
      <c r="N14" s="1646" t="s">
        <v>17</v>
      </c>
      <c r="O14" s="1646" t="s">
        <v>18</v>
      </c>
      <c r="P14" s="1646" t="s">
        <v>19</v>
      </c>
      <c r="Q14" s="1647" t="s">
        <v>20</v>
      </c>
    </row>
    <row r="15" spans="2:17" x14ac:dyDescent="0.25">
      <c r="B15" s="1650"/>
      <c r="C15" s="1646"/>
      <c r="D15" s="1646"/>
      <c r="E15" s="1646"/>
      <c r="F15" s="1646"/>
      <c r="G15" s="1649"/>
      <c r="H15" s="1646"/>
      <c r="I15" s="52" t="s">
        <v>21</v>
      </c>
      <c r="J15" s="1648"/>
      <c r="K15" s="1646"/>
      <c r="L15" s="1646"/>
      <c r="M15" s="1646"/>
      <c r="N15" s="1646"/>
      <c r="O15" s="1646"/>
      <c r="P15" s="1646"/>
      <c r="Q15" s="1647"/>
    </row>
    <row r="17" spans="2:17" x14ac:dyDescent="0.25">
      <c r="B17" s="53">
        <v>1</v>
      </c>
      <c r="C17" s="54" t="s">
        <v>22</v>
      </c>
      <c r="D17" s="7" t="s">
        <v>23</v>
      </c>
      <c r="E17" s="1638" t="s">
        <v>24</v>
      </c>
      <c r="F17" s="1638"/>
      <c r="G17" s="1638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635" t="s">
        <v>30</v>
      </c>
      <c r="F18" s="1635" t="s">
        <v>31</v>
      </c>
      <c r="G18" s="1635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635" t="s">
        <v>36</v>
      </c>
      <c r="F19" s="1635" t="s">
        <v>37</v>
      </c>
      <c r="G19" s="1635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635" t="s">
        <v>40</v>
      </c>
      <c r="F22" s="1635" t="s">
        <v>41</v>
      </c>
      <c r="G22" s="1635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635" t="s">
        <v>44</v>
      </c>
      <c r="F23" s="1635" t="s">
        <v>45</v>
      </c>
      <c r="G23" s="1635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635" t="s">
        <v>49</v>
      </c>
      <c r="F24" s="1635" t="s">
        <v>50</v>
      </c>
      <c r="G24" s="1635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635" t="s">
        <v>53</v>
      </c>
      <c r="F25" s="1635" t="s">
        <v>54</v>
      </c>
      <c r="G25" s="1635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635" t="s">
        <v>427</v>
      </c>
      <c r="F26" s="1635" t="s">
        <v>57</v>
      </c>
      <c r="G26" s="1635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635" t="s">
        <v>53</v>
      </c>
      <c r="F27" s="1635" t="s">
        <v>60</v>
      </c>
      <c r="G27" s="1635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635" t="s">
        <v>63</v>
      </c>
      <c r="F28" s="1635" t="s">
        <v>64</v>
      </c>
      <c r="G28" s="1635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635" t="s">
        <v>67</v>
      </c>
      <c r="F29" s="1635" t="s">
        <v>68</v>
      </c>
      <c r="G29" s="1635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635" t="s">
        <v>71</v>
      </c>
      <c r="F30" s="1635" t="s">
        <v>72</v>
      </c>
      <c r="G30" s="1635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635" t="s">
        <v>75</v>
      </c>
      <c r="F31" s="1635" t="s">
        <v>76</v>
      </c>
      <c r="G31" s="1635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635" t="s">
        <v>78</v>
      </c>
      <c r="F32" s="1635" t="s">
        <v>79</v>
      </c>
      <c r="G32" s="1635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635" t="s">
        <v>82</v>
      </c>
      <c r="F33" s="1635" t="s">
        <v>83</v>
      </c>
      <c r="G33" s="1635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635" t="s">
        <v>85</v>
      </c>
      <c r="F34" s="1635" t="s">
        <v>86</v>
      </c>
      <c r="G34" s="1635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635" t="s">
        <v>89</v>
      </c>
      <c r="F35" s="1635" t="s">
        <v>90</v>
      </c>
      <c r="G35" s="1635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635" t="s">
        <v>92</v>
      </c>
      <c r="F36" s="1635" t="s">
        <v>93</v>
      </c>
      <c r="G36" s="1635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635" t="s">
        <v>71</v>
      </c>
      <c r="F37" s="1635" t="s">
        <v>95</v>
      </c>
      <c r="G37" s="1635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635" t="s">
        <v>97</v>
      </c>
      <c r="F38" s="1635" t="s">
        <v>98</v>
      </c>
      <c r="G38" s="1635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635" t="s">
        <v>92</v>
      </c>
      <c r="F39" s="1635" t="s">
        <v>100</v>
      </c>
      <c r="G39" s="1635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635" t="s">
        <v>102</v>
      </c>
      <c r="F40" s="1635" t="s">
        <v>103</v>
      </c>
      <c r="G40" s="1635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635" t="s">
        <v>105</v>
      </c>
      <c r="F41" s="1635" t="s">
        <v>106</v>
      </c>
      <c r="G41" s="1635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635" t="s">
        <v>105</v>
      </c>
      <c r="F42" s="1635" t="s">
        <v>108</v>
      </c>
      <c r="G42" s="1635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635" t="s">
        <v>78</v>
      </c>
      <c r="F43" s="1635" t="s">
        <v>115</v>
      </c>
      <c r="G43" s="1635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635" t="s">
        <v>117</v>
      </c>
      <c r="F44" s="1635" t="s">
        <v>118</v>
      </c>
      <c r="G44" s="1635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635" t="s">
        <v>120</v>
      </c>
      <c r="F45" s="1635" t="s">
        <v>121</v>
      </c>
      <c r="G45" s="1635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635" t="s">
        <v>49</v>
      </c>
      <c r="F46" s="1635" t="s">
        <v>123</v>
      </c>
      <c r="G46" s="1635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635" t="s">
        <v>125</v>
      </c>
      <c r="F47" s="1635" t="s">
        <v>126</v>
      </c>
      <c r="G47" s="1635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635" t="s">
        <v>105</v>
      </c>
      <c r="F48" s="1635" t="s">
        <v>128</v>
      </c>
      <c r="G48" s="1635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635" t="s">
        <v>102</v>
      </c>
      <c r="F49" s="1635" t="s">
        <v>130</v>
      </c>
      <c r="G49" s="1635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635" t="s">
        <v>132</v>
      </c>
      <c r="F50" s="1635" t="s">
        <v>133</v>
      </c>
      <c r="G50" s="1635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635" t="s">
        <v>117</v>
      </c>
      <c r="F51" s="1635" t="s">
        <v>135</v>
      </c>
      <c r="G51" s="1635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635" t="s">
        <v>85</v>
      </c>
      <c r="F52" s="1635" t="s">
        <v>137</v>
      </c>
      <c r="G52" s="1635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635" t="s">
        <v>139</v>
      </c>
      <c r="F53" s="1635" t="s">
        <v>140</v>
      </c>
      <c r="G53" s="1635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635" t="s">
        <v>148</v>
      </c>
      <c r="F54" s="1635" t="s">
        <v>149</v>
      </c>
      <c r="G54" s="1635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635" t="s">
        <v>151</v>
      </c>
      <c r="F55" s="1635" t="s">
        <v>152</v>
      </c>
      <c r="G55" s="1635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635" t="s">
        <v>157</v>
      </c>
      <c r="F56" s="1635" t="s">
        <v>158</v>
      </c>
      <c r="G56" s="1635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635" t="s">
        <v>160</v>
      </c>
      <c r="F58" s="1635" t="s">
        <v>161</v>
      </c>
      <c r="G58" s="1635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635" t="s">
        <v>163</v>
      </c>
      <c r="F59" s="1635" t="s">
        <v>164</v>
      </c>
      <c r="G59" s="1635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635" t="s">
        <v>92</v>
      </c>
      <c r="F62" s="1635" t="s">
        <v>168</v>
      </c>
      <c r="G62" s="1635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635" t="s">
        <v>276</v>
      </c>
      <c r="F63" s="1635" t="s">
        <v>170</v>
      </c>
      <c r="G63" s="1635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635" t="s">
        <v>40</v>
      </c>
      <c r="F67" s="1635" t="s">
        <v>172</v>
      </c>
      <c r="G67" s="1635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635" t="s">
        <v>92</v>
      </c>
      <c r="F72" s="1635"/>
      <c r="G72" s="1635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635" t="s">
        <v>276</v>
      </c>
      <c r="F77" s="1635"/>
      <c r="G77" s="1635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635" t="s">
        <v>30</v>
      </c>
      <c r="F78" s="1635" t="s">
        <v>31</v>
      </c>
      <c r="G78" s="1635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635" t="s">
        <v>30</v>
      </c>
      <c r="F79" s="1635" t="s">
        <v>31</v>
      </c>
      <c r="G79" s="1635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635" t="s">
        <v>30</v>
      </c>
      <c r="F80" s="1635" t="s">
        <v>31</v>
      </c>
      <c r="G80" s="1635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635" t="s">
        <v>92</v>
      </c>
      <c r="F87" s="1635" t="s">
        <v>176</v>
      </c>
      <c r="G87" s="1635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635" t="s">
        <v>178</v>
      </c>
      <c r="F88" s="1635" t="s">
        <v>179</v>
      </c>
      <c r="G88" s="1635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644" t="s">
        <v>92</v>
      </c>
      <c r="F89" s="1644" t="s">
        <v>193</v>
      </c>
      <c r="G89" s="1644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484</v>
      </c>
      <c r="D130" s="30" t="s">
        <v>39</v>
      </c>
      <c r="E130" s="59" t="s">
        <v>327</v>
      </c>
      <c r="F130" s="13"/>
      <c r="G130" s="13"/>
      <c r="H130" s="12" t="s">
        <v>307</v>
      </c>
      <c r="I130" s="14">
        <v>17500</v>
      </c>
      <c r="J130" s="15">
        <v>0</v>
      </c>
      <c r="K130" s="14">
        <v>17500</v>
      </c>
      <c r="L130" s="14">
        <v>502.25</v>
      </c>
      <c r="M130" s="14">
        <v>0</v>
      </c>
      <c r="N130" s="14">
        <v>532</v>
      </c>
      <c r="O130" s="14">
        <v>25</v>
      </c>
      <c r="P130" s="14">
        <v>1059.25</v>
      </c>
      <c r="Q130" s="14">
        <v>16440.75</v>
      </c>
    </row>
    <row r="131" spans="2:17" x14ac:dyDescent="0.25">
      <c r="B131" s="86">
        <v>115</v>
      </c>
      <c r="C131" s="56" t="s">
        <v>485</v>
      </c>
      <c r="D131" s="12" t="s">
        <v>66</v>
      </c>
      <c r="E131" s="13" t="s">
        <v>276</v>
      </c>
      <c r="F131" s="13"/>
      <c r="G131" s="13"/>
      <c r="H131" s="12" t="s">
        <v>307</v>
      </c>
      <c r="I131" s="14">
        <v>32500</v>
      </c>
      <c r="J131" s="15">
        <v>0</v>
      </c>
      <c r="K131" s="14">
        <v>32500</v>
      </c>
      <c r="L131" s="14">
        <v>932.75</v>
      </c>
      <c r="M131" s="14">
        <v>0</v>
      </c>
      <c r="N131" s="14">
        <v>988</v>
      </c>
      <c r="O131" s="14">
        <v>25</v>
      </c>
      <c r="P131" s="14">
        <v>1945.75</v>
      </c>
      <c r="Q131" s="14">
        <v>30554.25</v>
      </c>
    </row>
    <row r="132" spans="2:17" x14ac:dyDescent="0.25">
      <c r="B132" s="86">
        <v>116</v>
      </c>
      <c r="C132" s="56" t="s">
        <v>486</v>
      </c>
      <c r="D132" s="12" t="s">
        <v>43</v>
      </c>
      <c r="E132" s="1635" t="s">
        <v>44</v>
      </c>
      <c r="F132" s="1635" t="s">
        <v>45</v>
      </c>
      <c r="G132" s="1635">
        <v>14</v>
      </c>
      <c r="H132" s="12" t="s">
        <v>307</v>
      </c>
      <c r="I132" s="14">
        <v>77000</v>
      </c>
      <c r="J132" s="15">
        <v>0</v>
      </c>
      <c r="K132" s="14">
        <v>77000</v>
      </c>
      <c r="L132" s="14">
        <v>2209.9</v>
      </c>
      <c r="M132" s="14">
        <v>6695.19</v>
      </c>
      <c r="N132" s="14">
        <v>2340.8000000000002</v>
      </c>
      <c r="O132" s="14">
        <v>25</v>
      </c>
      <c r="P132" s="14">
        <v>11270.89</v>
      </c>
      <c r="Q132" s="14">
        <v>65729.11</v>
      </c>
    </row>
    <row r="133" spans="2:17" x14ac:dyDescent="0.25">
      <c r="B133" s="86">
        <v>117</v>
      </c>
      <c r="C133" s="56" t="s">
        <v>438</v>
      </c>
      <c r="D133" s="12" t="s">
        <v>66</v>
      </c>
      <c r="E133" s="13" t="s">
        <v>276</v>
      </c>
      <c r="F133" s="13"/>
      <c r="G133" s="13"/>
      <c r="H133" s="12" t="s">
        <v>307</v>
      </c>
      <c r="I133" s="14">
        <v>20000</v>
      </c>
      <c r="J133" s="15">
        <v>0</v>
      </c>
      <c r="K133" s="14">
        <v>20000</v>
      </c>
      <c r="L133" s="14">
        <v>574</v>
      </c>
      <c r="M133" s="14">
        <v>0</v>
      </c>
      <c r="N133" s="14">
        <v>608</v>
      </c>
      <c r="O133" s="14">
        <v>25</v>
      </c>
      <c r="P133" s="14">
        <v>1207</v>
      </c>
      <c r="Q133" s="14">
        <v>18793</v>
      </c>
    </row>
    <row r="134" spans="2:17" x14ac:dyDescent="0.25">
      <c r="B134" s="25"/>
      <c r="C134" s="88"/>
      <c r="E134" s="89"/>
      <c r="F134" s="89"/>
      <c r="G134" s="89"/>
      <c r="H134" s="74"/>
      <c r="I134" s="78"/>
      <c r="J134" s="79"/>
      <c r="K134" s="78"/>
      <c r="L134" s="78"/>
      <c r="M134" s="78"/>
      <c r="N134" s="78"/>
      <c r="O134" s="78"/>
      <c r="P134" s="78"/>
      <c r="Q134" s="90"/>
    </row>
    <row r="135" spans="2:17" ht="33" customHeight="1" x14ac:dyDescent="0.25">
      <c r="C135" s="1645" t="s">
        <v>288</v>
      </c>
      <c r="D135" s="1645"/>
      <c r="E135" s="1645"/>
      <c r="F135" s="1645"/>
      <c r="G135" s="1645"/>
      <c r="H135" s="1645"/>
      <c r="I135" s="60">
        <v>3838717.5</v>
      </c>
      <c r="J135" s="61">
        <v>0</v>
      </c>
      <c r="K135" s="60">
        <v>3838717.5</v>
      </c>
      <c r="L135" s="60">
        <v>110171.22</v>
      </c>
      <c r="M135" s="60">
        <v>152415.73000000001</v>
      </c>
      <c r="N135" s="60">
        <v>114715.54</v>
      </c>
      <c r="O135" s="60">
        <v>44083.72</v>
      </c>
      <c r="P135" s="60">
        <v>421386.21</v>
      </c>
      <c r="Q135" s="62">
        <v>3417331.29</v>
      </c>
    </row>
    <row r="136" spans="2:17" x14ac:dyDescent="0.25">
      <c r="I136" s="48"/>
      <c r="K136" s="48"/>
      <c r="L136" s="48"/>
      <c r="N136" s="48"/>
      <c r="O136" s="48"/>
      <c r="P136" s="48"/>
      <c r="Q136" s="48"/>
    </row>
    <row r="137" spans="2:17" x14ac:dyDescent="0.25">
      <c r="C137" s="24" t="s">
        <v>195</v>
      </c>
      <c r="D137" s="24"/>
      <c r="E137" s="5" t="s">
        <v>250</v>
      </c>
      <c r="N137" s="1629" t="s">
        <v>196</v>
      </c>
      <c r="O137" s="1629"/>
      <c r="P137" s="1629"/>
    </row>
    <row r="138" spans="2:17" x14ac:dyDescent="0.25">
      <c r="C138" s="24"/>
      <c r="D138" s="24"/>
      <c r="N138" s="24"/>
      <c r="O138" s="24"/>
      <c r="P138" s="24"/>
    </row>
    <row r="139" spans="2:17" x14ac:dyDescent="0.25">
      <c r="C139" s="25" t="s">
        <v>197</v>
      </c>
      <c r="D139" s="25"/>
      <c r="E139" t="s">
        <v>251</v>
      </c>
      <c r="N139" s="1628" t="s">
        <v>198</v>
      </c>
      <c r="O139" s="1628"/>
      <c r="P139" s="1628"/>
    </row>
    <row r="140" spans="2:17" x14ac:dyDescent="0.25">
      <c r="C140" s="24" t="s">
        <v>199</v>
      </c>
      <c r="D140" s="24"/>
      <c r="E140" s="5" t="s">
        <v>252</v>
      </c>
      <c r="F140" s="5"/>
      <c r="G140" s="5"/>
      <c r="H140" s="5"/>
      <c r="N140" s="1629" t="s">
        <v>253</v>
      </c>
      <c r="O140" s="1629"/>
      <c r="P140" s="1629"/>
    </row>
    <row r="141" spans="2:17" x14ac:dyDescent="0.25">
      <c r="C141" s="25" t="s">
        <v>201</v>
      </c>
      <c r="D141" s="25"/>
      <c r="E141" t="s">
        <v>254</v>
      </c>
      <c r="N141" s="1628" t="s">
        <v>202</v>
      </c>
      <c r="O141" s="1628"/>
      <c r="P141" s="1628"/>
    </row>
    <row r="144" spans="2:17" x14ac:dyDescent="0.25">
      <c r="C144" s="1629"/>
      <c r="D144" s="1629"/>
      <c r="E144" s="1629"/>
      <c r="F144" s="1629"/>
      <c r="G144" s="1629"/>
      <c r="H144" s="1629"/>
      <c r="I144" s="1629"/>
      <c r="J144" s="1629"/>
      <c r="K144" s="1629"/>
      <c r="L144" s="1629"/>
      <c r="M144" s="1629"/>
      <c r="N144" s="1629"/>
      <c r="O144" s="1629"/>
      <c r="P144" s="1629"/>
    </row>
    <row r="147" spans="3:16" x14ac:dyDescent="0.25">
      <c r="C147" s="1628"/>
      <c r="D147" s="1628"/>
      <c r="E147" s="1628"/>
      <c r="F147" s="1628"/>
      <c r="G147" s="1628"/>
      <c r="H147" s="1628"/>
      <c r="I147" s="1628"/>
      <c r="J147" s="1628"/>
      <c r="K147" s="1628"/>
      <c r="L147" s="1628"/>
      <c r="M147" s="1628"/>
      <c r="N147" s="1628"/>
      <c r="O147" s="1628"/>
      <c r="P147" s="1628"/>
    </row>
    <row r="148" spans="3:16" x14ac:dyDescent="0.25">
      <c r="C148" s="1629"/>
      <c r="D148" s="1629"/>
      <c r="E148" s="1629"/>
      <c r="F148" s="1629"/>
      <c r="G148" s="1629"/>
      <c r="H148" s="1629"/>
      <c r="I148" s="1629"/>
      <c r="J148" s="1629"/>
      <c r="K148" s="1629"/>
      <c r="L148" s="1629"/>
      <c r="M148" s="1629"/>
      <c r="N148" s="1629"/>
      <c r="O148" s="1629"/>
      <c r="P148" s="1629"/>
    </row>
    <row r="149" spans="3:16" x14ac:dyDescent="0.25">
      <c r="C149" s="1628"/>
      <c r="D149" s="1628"/>
      <c r="E149" s="1628"/>
      <c r="F149" s="1628"/>
      <c r="G149" s="1628"/>
      <c r="H149" s="1628"/>
      <c r="I149" s="1628"/>
      <c r="J149" s="1628"/>
      <c r="K149" s="1628"/>
      <c r="L149" s="1628"/>
      <c r="M149" s="1628"/>
      <c r="N149" s="1628"/>
      <c r="O149" s="1628"/>
      <c r="P149" s="1628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C144:P144"/>
    <mergeCell ref="C147:P147"/>
    <mergeCell ref="C148:P148"/>
    <mergeCell ref="C149:P149"/>
    <mergeCell ref="E132:G132"/>
    <mergeCell ref="C135:H135"/>
    <mergeCell ref="N137:P137"/>
    <mergeCell ref="N139:P139"/>
    <mergeCell ref="N140:P140"/>
    <mergeCell ref="N141:P14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F76121-7E20-4A03-9A80-DF4AAF72135F}">
  <dimension ref="B6:Q154"/>
  <sheetViews>
    <sheetView topLeftCell="D27" zoomScale="85" zoomScaleNormal="85" workbookViewId="0">
      <selection activeCell="Q117" sqref="Q11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629" t="s">
        <v>0</v>
      </c>
      <c r="D6" s="1629"/>
      <c r="E6" s="1629"/>
      <c r="F6" s="1629"/>
      <c r="G6" s="1629"/>
      <c r="H6" s="1629"/>
      <c r="I6" s="1629"/>
      <c r="J6" s="1629"/>
      <c r="K6" s="1629"/>
      <c r="L6" s="1629"/>
      <c r="M6" s="1629"/>
      <c r="N6" s="1629"/>
      <c r="O6" s="1629"/>
      <c r="P6" s="1629"/>
      <c r="Q6" s="1629"/>
    </row>
    <row r="7" spans="2:17" x14ac:dyDescent="0.25">
      <c r="C7" s="1629" t="s">
        <v>1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43" t="s">
        <v>402</v>
      </c>
      <c r="D8" s="1643"/>
      <c r="E8" s="1643"/>
      <c r="F8" s="1643"/>
      <c r="G8" s="1643"/>
      <c r="H8" s="1643"/>
      <c r="I8" s="1643"/>
      <c r="J8" s="1643"/>
      <c r="K8" s="1643"/>
      <c r="L8" s="1643"/>
      <c r="M8" s="1643"/>
      <c r="N8" s="1643"/>
      <c r="O8" s="1643"/>
      <c r="P8" s="1643"/>
      <c r="Q8" s="1643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9" t="s">
        <v>3</v>
      </c>
      <c r="D10" s="1629"/>
      <c r="E10" s="1629"/>
      <c r="F10" s="1629"/>
      <c r="G10" s="1629"/>
      <c r="H10" s="1629"/>
      <c r="I10" s="1629"/>
      <c r="J10" s="1629"/>
      <c r="K10" s="1629"/>
      <c r="L10" s="1629"/>
      <c r="M10" s="1629"/>
      <c r="N10" s="1629"/>
      <c r="O10" s="1629"/>
      <c r="P10" s="1629"/>
      <c r="Q10" s="1629"/>
    </row>
    <row r="11" spans="2:17" x14ac:dyDescent="0.25">
      <c r="C11" s="1629" t="s">
        <v>487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42" t="s">
        <v>404</v>
      </c>
      <c r="D12" s="1642"/>
      <c r="E12" s="1642"/>
      <c r="F12" s="1642"/>
      <c r="G12" s="1642"/>
      <c r="H12" s="1642"/>
      <c r="I12" s="1642"/>
      <c r="J12" s="1642"/>
      <c r="K12" s="1642"/>
      <c r="L12" s="1642"/>
      <c r="M12" s="1642"/>
      <c r="N12" s="1642"/>
      <c r="O12" s="1642"/>
      <c r="P12" s="1642"/>
      <c r="Q12" s="1642"/>
    </row>
    <row r="14" spans="2:17" x14ac:dyDescent="0.25">
      <c r="B14" s="1650" t="s">
        <v>6</v>
      </c>
      <c r="C14" s="1646" t="s">
        <v>7</v>
      </c>
      <c r="D14" s="1646" t="s">
        <v>8</v>
      </c>
      <c r="E14" s="1646" t="s">
        <v>9</v>
      </c>
      <c r="F14" s="1646" t="s">
        <v>10</v>
      </c>
      <c r="G14" s="1649" t="s">
        <v>11</v>
      </c>
      <c r="H14" s="1646" t="s">
        <v>11</v>
      </c>
      <c r="I14" s="51" t="s">
        <v>12</v>
      </c>
      <c r="J14" s="1648" t="s">
        <v>13</v>
      </c>
      <c r="K14" s="1646" t="s">
        <v>14</v>
      </c>
      <c r="L14" s="1646" t="s">
        <v>15</v>
      </c>
      <c r="M14" s="1646" t="s">
        <v>16</v>
      </c>
      <c r="N14" s="1646" t="s">
        <v>17</v>
      </c>
      <c r="O14" s="1646" t="s">
        <v>18</v>
      </c>
      <c r="P14" s="1646" t="s">
        <v>19</v>
      </c>
      <c r="Q14" s="1647" t="s">
        <v>20</v>
      </c>
    </row>
    <row r="15" spans="2:17" x14ac:dyDescent="0.25">
      <c r="B15" s="1650"/>
      <c r="C15" s="1646"/>
      <c r="D15" s="1646"/>
      <c r="E15" s="1646"/>
      <c r="F15" s="1646"/>
      <c r="G15" s="1649"/>
      <c r="H15" s="1646"/>
      <c r="I15" s="52" t="s">
        <v>21</v>
      </c>
      <c r="J15" s="1648"/>
      <c r="K15" s="1646"/>
      <c r="L15" s="1646"/>
      <c r="M15" s="1646"/>
      <c r="N15" s="1646"/>
      <c r="O15" s="1646"/>
      <c r="P15" s="1646"/>
      <c r="Q15" s="1647"/>
    </row>
    <row r="17" spans="2:17" x14ac:dyDescent="0.25">
      <c r="B17" s="53">
        <v>1</v>
      </c>
      <c r="C17" s="54" t="s">
        <v>22</v>
      </c>
      <c r="D17" s="7" t="s">
        <v>23</v>
      </c>
      <c r="E17" s="1638" t="s">
        <v>24</v>
      </c>
      <c r="F17" s="1638"/>
      <c r="G17" s="1638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635" t="s">
        <v>30</v>
      </c>
      <c r="F18" s="1635" t="s">
        <v>31</v>
      </c>
      <c r="G18" s="1635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635" t="s">
        <v>36</v>
      </c>
      <c r="F19" s="1635" t="s">
        <v>37</v>
      </c>
      <c r="G19" s="1635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635" t="s">
        <v>40</v>
      </c>
      <c r="F22" s="1635" t="s">
        <v>41</v>
      </c>
      <c r="G22" s="1635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635" t="s">
        <v>44</v>
      </c>
      <c r="F23" s="1635" t="s">
        <v>45</v>
      </c>
      <c r="G23" s="1635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635" t="s">
        <v>49</v>
      </c>
      <c r="F24" s="1635" t="s">
        <v>50</v>
      </c>
      <c r="G24" s="1635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635" t="s">
        <v>53</v>
      </c>
      <c r="F25" s="1635" t="s">
        <v>54</v>
      </c>
      <c r="G25" s="1635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635" t="s">
        <v>427</v>
      </c>
      <c r="F26" s="1635" t="s">
        <v>57</v>
      </c>
      <c r="G26" s="1635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635" t="s">
        <v>53</v>
      </c>
      <c r="F27" s="1635" t="s">
        <v>60</v>
      </c>
      <c r="G27" s="1635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635" t="s">
        <v>63</v>
      </c>
      <c r="F28" s="1635" t="s">
        <v>64</v>
      </c>
      <c r="G28" s="1635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635" t="s">
        <v>67</v>
      </c>
      <c r="F29" s="1635" t="s">
        <v>68</v>
      </c>
      <c r="G29" s="1635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635" t="s">
        <v>71</v>
      </c>
      <c r="F30" s="1635" t="s">
        <v>72</v>
      </c>
      <c r="G30" s="1635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635" t="s">
        <v>75</v>
      </c>
      <c r="F31" s="1635" t="s">
        <v>76</v>
      </c>
      <c r="G31" s="1635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635" t="s">
        <v>78</v>
      </c>
      <c r="F32" s="1635" t="s">
        <v>79</v>
      </c>
      <c r="G32" s="1635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635" t="s">
        <v>82</v>
      </c>
      <c r="F33" s="1635" t="s">
        <v>83</v>
      </c>
      <c r="G33" s="1635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635" t="s">
        <v>85</v>
      </c>
      <c r="F34" s="1635" t="s">
        <v>86</v>
      </c>
      <c r="G34" s="1635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635" t="s">
        <v>89</v>
      </c>
      <c r="F35" s="1635" t="s">
        <v>90</v>
      </c>
      <c r="G35" s="1635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635" t="s">
        <v>92</v>
      </c>
      <c r="F36" s="1635" t="s">
        <v>93</v>
      </c>
      <c r="G36" s="1635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635" t="s">
        <v>71</v>
      </c>
      <c r="F37" s="1635" t="s">
        <v>95</v>
      </c>
      <c r="G37" s="1635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635" t="s">
        <v>97</v>
      </c>
      <c r="F38" s="1635" t="s">
        <v>98</v>
      </c>
      <c r="G38" s="1635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635" t="s">
        <v>92</v>
      </c>
      <c r="F39" s="1635" t="s">
        <v>100</v>
      </c>
      <c r="G39" s="1635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635" t="s">
        <v>102</v>
      </c>
      <c r="F40" s="1635" t="s">
        <v>103</v>
      </c>
      <c r="G40" s="1635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635" t="s">
        <v>105</v>
      </c>
      <c r="F41" s="1635" t="s">
        <v>106</v>
      </c>
      <c r="G41" s="1635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635" t="s">
        <v>105</v>
      </c>
      <c r="F42" s="1635" t="s">
        <v>108</v>
      </c>
      <c r="G42" s="1635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635" t="s">
        <v>78</v>
      </c>
      <c r="F43" s="1635" t="s">
        <v>115</v>
      </c>
      <c r="G43" s="1635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635" t="s">
        <v>117</v>
      </c>
      <c r="F44" s="1635" t="s">
        <v>118</v>
      </c>
      <c r="G44" s="1635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635" t="s">
        <v>120</v>
      </c>
      <c r="F45" s="1635" t="s">
        <v>121</v>
      </c>
      <c r="G45" s="1635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635" t="s">
        <v>49</v>
      </c>
      <c r="F46" s="1635" t="s">
        <v>123</v>
      </c>
      <c r="G46" s="1635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635" t="s">
        <v>125</v>
      </c>
      <c r="F47" s="1635" t="s">
        <v>126</v>
      </c>
      <c r="G47" s="1635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635" t="s">
        <v>105</v>
      </c>
      <c r="F48" s="1635" t="s">
        <v>128</v>
      </c>
      <c r="G48" s="1635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635" t="s">
        <v>102</v>
      </c>
      <c r="F49" s="1635" t="s">
        <v>130</v>
      </c>
      <c r="G49" s="1635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635" t="s">
        <v>132</v>
      </c>
      <c r="F50" s="1635" t="s">
        <v>133</v>
      </c>
      <c r="G50" s="1635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635" t="s">
        <v>117</v>
      </c>
      <c r="F51" s="1635" t="s">
        <v>135</v>
      </c>
      <c r="G51" s="1635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635" t="s">
        <v>85</v>
      </c>
      <c r="F52" s="1635" t="s">
        <v>137</v>
      </c>
      <c r="G52" s="1635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635" t="s">
        <v>139</v>
      </c>
      <c r="F53" s="1635" t="s">
        <v>140</v>
      </c>
      <c r="G53" s="1635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635" t="s">
        <v>148</v>
      </c>
      <c r="F54" s="1635" t="s">
        <v>149</v>
      </c>
      <c r="G54" s="1635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635" t="s">
        <v>151</v>
      </c>
      <c r="F55" s="1635" t="s">
        <v>152</v>
      </c>
      <c r="G55" s="1635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635" t="s">
        <v>157</v>
      </c>
      <c r="F56" s="1635" t="s">
        <v>158</v>
      </c>
      <c r="G56" s="1635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635" t="s">
        <v>160</v>
      </c>
      <c r="F58" s="1635" t="s">
        <v>161</v>
      </c>
      <c r="G58" s="1635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635" t="s">
        <v>163</v>
      </c>
      <c r="F59" s="1635" t="s">
        <v>164</v>
      </c>
      <c r="G59" s="1635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635" t="s">
        <v>92</v>
      </c>
      <c r="F62" s="1635" t="s">
        <v>168</v>
      </c>
      <c r="G62" s="1635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635" t="s">
        <v>276</v>
      </c>
      <c r="F63" s="1635" t="s">
        <v>170</v>
      </c>
      <c r="G63" s="1635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635" t="s">
        <v>40</v>
      </c>
      <c r="F67" s="1635" t="s">
        <v>172</v>
      </c>
      <c r="G67" s="1635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635" t="s">
        <v>92</v>
      </c>
      <c r="F72" s="1635"/>
      <c r="G72" s="1635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635" t="s">
        <v>276</v>
      </c>
      <c r="F76" s="1635"/>
      <c r="G76" s="1635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635" t="s">
        <v>30</v>
      </c>
      <c r="F77" s="1635" t="s">
        <v>31</v>
      </c>
      <c r="G77" s="1635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635" t="s">
        <v>30</v>
      </c>
      <c r="F78" s="1635" t="s">
        <v>31</v>
      </c>
      <c r="G78" s="1635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635" t="s">
        <v>30</v>
      </c>
      <c r="F79" s="1635" t="s">
        <v>31</v>
      </c>
      <c r="G79" s="1635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635" t="s">
        <v>92</v>
      </c>
      <c r="F86" s="1635" t="s">
        <v>176</v>
      </c>
      <c r="G86" s="1635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635" t="s">
        <v>178</v>
      </c>
      <c r="F87" s="1635" t="s">
        <v>179</v>
      </c>
      <c r="G87" s="1635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644" t="s">
        <v>92</v>
      </c>
      <c r="F88" s="1644" t="s">
        <v>193</v>
      </c>
      <c r="G88" s="1644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324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325</v>
      </c>
      <c r="D96" s="30" t="s">
        <v>39</v>
      </c>
      <c r="E96" s="59" t="s">
        <v>305</v>
      </c>
      <c r="F96" s="59"/>
      <c r="G96" s="59"/>
      <c r="H96" s="30" t="s">
        <v>321</v>
      </c>
      <c r="I96" s="33">
        <v>15000</v>
      </c>
      <c r="J96" s="34">
        <v>0</v>
      </c>
      <c r="K96" s="33">
        <v>15000</v>
      </c>
      <c r="L96" s="33">
        <v>430.5</v>
      </c>
      <c r="M96" s="33">
        <v>0</v>
      </c>
      <c r="N96" s="33">
        <v>456</v>
      </c>
      <c r="O96" s="33">
        <v>25</v>
      </c>
      <c r="P96" s="33">
        <v>911.5</v>
      </c>
      <c r="Q96" s="17">
        <v>14088.5</v>
      </c>
    </row>
    <row r="97" spans="2:17" x14ac:dyDescent="0.25">
      <c r="B97" s="53">
        <v>81</v>
      </c>
      <c r="C97" s="58" t="s">
        <v>326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25000</v>
      </c>
      <c r="J97" s="34">
        <v>0</v>
      </c>
      <c r="K97" s="33">
        <v>25000</v>
      </c>
      <c r="L97" s="33">
        <v>717.5</v>
      </c>
      <c r="M97" s="33">
        <v>0</v>
      </c>
      <c r="N97" s="33">
        <v>760</v>
      </c>
      <c r="O97" s="33">
        <v>25</v>
      </c>
      <c r="P97" s="33">
        <v>1502.5</v>
      </c>
      <c r="Q97" s="17">
        <v>23497.5</v>
      </c>
    </row>
    <row r="98" spans="2:17" x14ac:dyDescent="0.25">
      <c r="B98" s="53">
        <v>82</v>
      </c>
      <c r="C98" s="58" t="s">
        <v>328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80000</v>
      </c>
      <c r="J98" s="34">
        <v>0</v>
      </c>
      <c r="K98" s="33">
        <v>80000</v>
      </c>
      <c r="L98" s="33">
        <v>2296</v>
      </c>
      <c r="M98" s="33">
        <v>7400.87</v>
      </c>
      <c r="N98" s="33">
        <v>2432</v>
      </c>
      <c r="O98" s="33">
        <v>25</v>
      </c>
      <c r="P98" s="33">
        <v>12153.87</v>
      </c>
      <c r="Q98" s="17">
        <v>67846.13</v>
      </c>
    </row>
    <row r="99" spans="2:17" x14ac:dyDescent="0.25">
      <c r="B99" s="53">
        <v>83</v>
      </c>
      <c r="C99" s="58" t="s">
        <v>329</v>
      </c>
      <c r="D99" s="30" t="s">
        <v>66</v>
      </c>
      <c r="E99" s="59" t="s">
        <v>166</v>
      </c>
      <c r="F99" s="59"/>
      <c r="G99" s="59"/>
      <c r="H99" s="30" t="s">
        <v>307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330</v>
      </c>
      <c r="D100" s="30" t="s">
        <v>39</v>
      </c>
      <c r="E100" s="59" t="s">
        <v>105</v>
      </c>
      <c r="F100" s="59"/>
      <c r="G100" s="59"/>
      <c r="H100" s="30" t="s">
        <v>321</v>
      </c>
      <c r="I100" s="33">
        <v>15000</v>
      </c>
      <c r="J100" s="34">
        <v>0</v>
      </c>
      <c r="K100" s="33">
        <v>15000</v>
      </c>
      <c r="L100" s="33">
        <v>430.5</v>
      </c>
      <c r="M100" s="33">
        <v>0</v>
      </c>
      <c r="N100" s="33">
        <v>456</v>
      </c>
      <c r="O100" s="33">
        <v>25</v>
      </c>
      <c r="P100" s="33">
        <v>911.5</v>
      </c>
      <c r="Q100" s="17">
        <v>14088.5</v>
      </c>
    </row>
    <row r="101" spans="2:17" x14ac:dyDescent="0.25">
      <c r="B101" s="53">
        <v>85</v>
      </c>
      <c r="C101" s="58" t="s">
        <v>331</v>
      </c>
      <c r="D101" s="30" t="s">
        <v>66</v>
      </c>
      <c r="E101" s="59" t="s">
        <v>166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86</v>
      </c>
      <c r="C102" s="58" t="s">
        <v>332</v>
      </c>
      <c r="D102" s="30" t="s">
        <v>39</v>
      </c>
      <c r="E102" s="59" t="s">
        <v>333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335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35000</v>
      </c>
      <c r="J103" s="34">
        <v>0</v>
      </c>
      <c r="K103" s="33">
        <v>35000</v>
      </c>
      <c r="L103" s="33">
        <v>1004.5</v>
      </c>
      <c r="M103" s="33">
        <v>0</v>
      </c>
      <c r="N103" s="33">
        <v>1064</v>
      </c>
      <c r="O103" s="33">
        <v>25</v>
      </c>
      <c r="P103" s="33">
        <v>2093.5</v>
      </c>
      <c r="Q103" s="17">
        <v>32906.5</v>
      </c>
    </row>
    <row r="104" spans="2:17" x14ac:dyDescent="0.25">
      <c r="B104" s="53">
        <v>88</v>
      </c>
      <c r="C104" s="58" t="s">
        <v>338</v>
      </c>
      <c r="D104" s="30" t="s">
        <v>336</v>
      </c>
      <c r="E104" s="59" t="s">
        <v>337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339</v>
      </c>
      <c r="D105" s="30" t="s">
        <v>66</v>
      </c>
      <c r="E105" s="59" t="s">
        <v>166</v>
      </c>
      <c r="F105" s="59"/>
      <c r="G105" s="59"/>
      <c r="H105" s="30" t="s">
        <v>307</v>
      </c>
      <c r="I105" s="33">
        <v>25000</v>
      </c>
      <c r="J105" s="34">
        <v>0</v>
      </c>
      <c r="K105" s="33">
        <v>25000</v>
      </c>
      <c r="L105" s="33">
        <v>717</v>
      </c>
      <c r="M105" s="33">
        <v>0</v>
      </c>
      <c r="N105" s="33">
        <v>760</v>
      </c>
      <c r="O105" s="33">
        <v>25</v>
      </c>
      <c r="P105" s="33">
        <v>1502.5</v>
      </c>
      <c r="Q105" s="17">
        <v>23497.5</v>
      </c>
    </row>
    <row r="106" spans="2:17" x14ac:dyDescent="0.25">
      <c r="B106" s="53">
        <v>90</v>
      </c>
      <c r="C106" s="58" t="s">
        <v>340</v>
      </c>
      <c r="D106" s="30" t="s">
        <v>66</v>
      </c>
      <c r="E106" s="59" t="s">
        <v>327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341</v>
      </c>
      <c r="D107" s="30" t="s">
        <v>39</v>
      </c>
      <c r="E107" s="59" t="s">
        <v>342</v>
      </c>
      <c r="F107" s="59"/>
      <c r="G107" s="59"/>
      <c r="H107" s="30" t="s">
        <v>307</v>
      </c>
      <c r="I107" s="33">
        <v>10000</v>
      </c>
      <c r="J107" s="34">
        <v>0</v>
      </c>
      <c r="K107" s="33">
        <v>10000</v>
      </c>
      <c r="L107" s="33">
        <v>287</v>
      </c>
      <c r="M107" s="33">
        <v>0</v>
      </c>
      <c r="N107" s="33">
        <v>304</v>
      </c>
      <c r="O107" s="33">
        <v>25</v>
      </c>
      <c r="P107" s="33">
        <v>616</v>
      </c>
      <c r="Q107" s="17">
        <v>9384</v>
      </c>
    </row>
    <row r="108" spans="2:17" x14ac:dyDescent="0.25">
      <c r="B108" s="53">
        <v>92</v>
      </c>
      <c r="C108" s="58" t="s">
        <v>343</v>
      </c>
      <c r="D108" s="30" t="s">
        <v>39</v>
      </c>
      <c r="E108" s="59" t="s">
        <v>344</v>
      </c>
      <c r="F108" s="59"/>
      <c r="G108" s="59"/>
      <c r="H108" s="30" t="s">
        <v>307</v>
      </c>
      <c r="I108" s="33">
        <v>11000</v>
      </c>
      <c r="J108" s="34">
        <v>0</v>
      </c>
      <c r="K108" s="33">
        <v>11000</v>
      </c>
      <c r="L108" s="33">
        <v>315.7</v>
      </c>
      <c r="M108" s="33">
        <v>0</v>
      </c>
      <c r="N108" s="33">
        <v>334.4</v>
      </c>
      <c r="O108" s="33">
        <v>25</v>
      </c>
      <c r="P108" s="33">
        <v>675.1</v>
      </c>
      <c r="Q108" s="17">
        <v>10324.9</v>
      </c>
    </row>
    <row r="109" spans="2:17" x14ac:dyDescent="0.25">
      <c r="B109" s="53">
        <v>93</v>
      </c>
      <c r="C109" s="58" t="s">
        <v>345</v>
      </c>
      <c r="D109" s="30" t="s">
        <v>66</v>
      </c>
      <c r="E109" s="59" t="s">
        <v>166</v>
      </c>
      <c r="F109" s="59"/>
      <c r="G109" s="59"/>
      <c r="H109" s="30" t="s">
        <v>321</v>
      </c>
      <c r="I109" s="33">
        <v>25000</v>
      </c>
      <c r="J109" s="34">
        <v>0</v>
      </c>
      <c r="K109" s="33">
        <v>25000</v>
      </c>
      <c r="L109" s="33">
        <v>717.5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346</v>
      </c>
      <c r="D110" s="30" t="s">
        <v>39</v>
      </c>
      <c r="E110" s="59" t="s">
        <v>305</v>
      </c>
      <c r="F110" s="59"/>
      <c r="G110" s="59"/>
      <c r="H110" s="30" t="s">
        <v>321</v>
      </c>
      <c r="I110" s="33">
        <v>15000</v>
      </c>
      <c r="J110" s="34">
        <v>0</v>
      </c>
      <c r="K110" s="33">
        <v>15000</v>
      </c>
      <c r="L110" s="33">
        <v>430.5</v>
      </c>
      <c r="M110" s="33">
        <v>0</v>
      </c>
      <c r="N110" s="33">
        <v>456</v>
      </c>
      <c r="O110" s="33">
        <v>25</v>
      </c>
      <c r="P110" s="33">
        <v>911.5</v>
      </c>
      <c r="Q110" s="17">
        <v>14088.5</v>
      </c>
    </row>
    <row r="111" spans="2:17" x14ac:dyDescent="0.25">
      <c r="B111" s="53">
        <v>95</v>
      </c>
      <c r="C111" s="63" t="s">
        <v>347</v>
      </c>
      <c r="D111" s="30" t="s">
        <v>39</v>
      </c>
      <c r="E111" s="59" t="s">
        <v>344</v>
      </c>
      <c r="F111" s="59"/>
      <c r="G111" s="59"/>
      <c r="H111" s="30" t="s">
        <v>321</v>
      </c>
      <c r="I111" s="33">
        <v>30000</v>
      </c>
      <c r="J111" s="34">
        <v>0</v>
      </c>
      <c r="K111" s="33">
        <v>30000</v>
      </c>
      <c r="L111" s="33">
        <v>861</v>
      </c>
      <c r="M111" s="33">
        <v>0</v>
      </c>
      <c r="N111" s="33">
        <v>912</v>
      </c>
      <c r="O111" s="33">
        <v>25</v>
      </c>
      <c r="P111" s="33">
        <v>1798</v>
      </c>
      <c r="Q111" s="17">
        <v>28202</v>
      </c>
    </row>
    <row r="112" spans="2:17" x14ac:dyDescent="0.25">
      <c r="B112" s="86">
        <v>96</v>
      </c>
      <c r="C112" s="87" t="s">
        <v>210</v>
      </c>
      <c r="D112" s="19" t="s">
        <v>39</v>
      </c>
      <c r="E112" s="20" t="s">
        <v>92</v>
      </c>
      <c r="F112" s="20"/>
      <c r="G112" s="20"/>
      <c r="H112" s="19" t="s">
        <v>321</v>
      </c>
      <c r="I112" s="21">
        <v>16500</v>
      </c>
      <c r="J112" s="22">
        <v>0</v>
      </c>
      <c r="K112" s="21">
        <v>16500</v>
      </c>
      <c r="L112" s="21">
        <v>473.55</v>
      </c>
      <c r="M112" s="21">
        <v>0</v>
      </c>
      <c r="N112" s="21">
        <v>501.6</v>
      </c>
      <c r="O112" s="21">
        <v>25</v>
      </c>
      <c r="P112" s="21">
        <v>1000.15</v>
      </c>
      <c r="Q112" s="23">
        <v>15499.85</v>
      </c>
    </row>
    <row r="113" spans="2:17" x14ac:dyDescent="0.25">
      <c r="B113" s="86">
        <v>97</v>
      </c>
      <c r="C113" s="56" t="s">
        <v>428</v>
      </c>
      <c r="D113" s="12" t="s">
        <v>429</v>
      </c>
      <c r="E113" s="13" t="s">
        <v>276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86">
        <v>98</v>
      </c>
      <c r="C114" s="56" t="s">
        <v>430</v>
      </c>
      <c r="D114" s="12" t="s">
        <v>66</v>
      </c>
      <c r="E114" s="13" t="s">
        <v>276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99</v>
      </c>
      <c r="C115" s="56" t="s">
        <v>431</v>
      </c>
      <c r="D115" s="12" t="s">
        <v>39</v>
      </c>
      <c r="E115" s="13" t="s">
        <v>92</v>
      </c>
      <c r="F115" s="13"/>
      <c r="G115" s="13"/>
      <c r="H115" s="12" t="s">
        <v>307</v>
      </c>
      <c r="I115" s="14">
        <v>20000</v>
      </c>
      <c r="J115" s="15">
        <v>0</v>
      </c>
      <c r="K115" s="14">
        <v>20000</v>
      </c>
      <c r="L115" s="14">
        <v>574</v>
      </c>
      <c r="M115" s="14">
        <v>0</v>
      </c>
      <c r="N115" s="14">
        <v>608</v>
      </c>
      <c r="O115" s="14">
        <v>25</v>
      </c>
      <c r="P115" s="14">
        <v>1207</v>
      </c>
      <c r="Q115" s="14">
        <v>18793</v>
      </c>
    </row>
    <row r="116" spans="2:17" x14ac:dyDescent="0.25">
      <c r="B116" s="86">
        <v>100</v>
      </c>
      <c r="C116" s="56" t="s">
        <v>432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433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50000</v>
      </c>
      <c r="J117" s="15">
        <v>0</v>
      </c>
      <c r="K117" s="14">
        <v>50000</v>
      </c>
      <c r="L117" s="14">
        <v>1435</v>
      </c>
      <c r="M117" s="14">
        <v>1854</v>
      </c>
      <c r="N117" s="14">
        <v>1520</v>
      </c>
      <c r="O117" s="14">
        <v>25</v>
      </c>
      <c r="P117" s="14">
        <v>4834</v>
      </c>
      <c r="Q117" s="14">
        <v>45166</v>
      </c>
    </row>
    <row r="118" spans="2:17" x14ac:dyDescent="0.25">
      <c r="B118" s="86">
        <v>102</v>
      </c>
      <c r="C118" s="56" t="s">
        <v>436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32500</v>
      </c>
      <c r="J118" s="15">
        <v>0</v>
      </c>
      <c r="K118" s="14">
        <v>32500</v>
      </c>
      <c r="L118" s="14">
        <v>932.75</v>
      </c>
      <c r="M118" s="14">
        <v>0</v>
      </c>
      <c r="N118" s="14">
        <v>988</v>
      </c>
      <c r="O118" s="14">
        <v>25</v>
      </c>
      <c r="P118" s="14">
        <v>1945.75</v>
      </c>
      <c r="Q118" s="14">
        <v>30554.25</v>
      </c>
    </row>
    <row r="119" spans="2:17" x14ac:dyDescent="0.25">
      <c r="B119" s="86">
        <v>103</v>
      </c>
      <c r="C119" s="56" t="s">
        <v>461</v>
      </c>
      <c r="D119" s="12" t="s">
        <v>66</v>
      </c>
      <c r="E119" s="13" t="s">
        <v>166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384</v>
      </c>
      <c r="D120" s="12" t="s">
        <v>39</v>
      </c>
      <c r="E120" s="13" t="s">
        <v>462</v>
      </c>
      <c r="F120" s="13"/>
      <c r="G120" s="13"/>
      <c r="H120" s="12" t="s">
        <v>307</v>
      </c>
      <c r="I120" s="14">
        <v>25000</v>
      </c>
      <c r="J120" s="15">
        <v>0</v>
      </c>
      <c r="K120" s="14">
        <v>25000</v>
      </c>
      <c r="L120" s="14">
        <v>717.5</v>
      </c>
      <c r="M120" s="14">
        <v>0</v>
      </c>
      <c r="N120" s="14">
        <v>760</v>
      </c>
      <c r="O120" s="14">
        <v>25</v>
      </c>
      <c r="P120" s="14">
        <v>1502.5</v>
      </c>
      <c r="Q120" s="14">
        <v>23497.5</v>
      </c>
    </row>
    <row r="121" spans="2:17" x14ac:dyDescent="0.25">
      <c r="B121" s="86">
        <v>105</v>
      </c>
      <c r="C121" s="56" t="s">
        <v>391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35000</v>
      </c>
      <c r="J121" s="15">
        <v>0</v>
      </c>
      <c r="K121" s="14">
        <v>35000</v>
      </c>
      <c r="L121" s="14">
        <v>1004.5</v>
      </c>
      <c r="M121" s="14">
        <v>0</v>
      </c>
      <c r="N121" s="14">
        <v>1064</v>
      </c>
      <c r="O121" s="14">
        <v>25</v>
      </c>
      <c r="P121" s="14">
        <v>2093.5</v>
      </c>
      <c r="Q121" s="14">
        <v>32906.5</v>
      </c>
    </row>
    <row r="122" spans="2:17" x14ac:dyDescent="0.25">
      <c r="B122" s="86">
        <v>106</v>
      </c>
      <c r="C122" s="56" t="s">
        <v>437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25000</v>
      </c>
      <c r="J122" s="15">
        <v>0</v>
      </c>
      <c r="K122" s="14">
        <v>25000</v>
      </c>
      <c r="L122" s="14">
        <v>717.5</v>
      </c>
      <c r="M122" s="14">
        <v>0</v>
      </c>
      <c r="N122" s="14">
        <v>760</v>
      </c>
      <c r="O122" s="14">
        <v>25</v>
      </c>
      <c r="P122" s="14">
        <v>1502.5</v>
      </c>
      <c r="Q122" s="14">
        <v>23497.5</v>
      </c>
    </row>
    <row r="123" spans="2:17" x14ac:dyDescent="0.25">
      <c r="B123" s="86">
        <v>107</v>
      </c>
      <c r="C123" s="56" t="s">
        <v>419</v>
      </c>
      <c r="D123" s="12" t="s">
        <v>43</v>
      </c>
      <c r="E123" s="13" t="s">
        <v>44</v>
      </c>
      <c r="F123" s="13"/>
      <c r="G123" s="13"/>
      <c r="H123" s="12" t="s">
        <v>307</v>
      </c>
      <c r="I123" s="14">
        <v>40000</v>
      </c>
      <c r="J123" s="15">
        <v>0</v>
      </c>
      <c r="K123" s="14">
        <v>40000</v>
      </c>
      <c r="L123" s="14">
        <v>1148</v>
      </c>
      <c r="M123" s="14">
        <v>442.65</v>
      </c>
      <c r="N123" s="14">
        <v>1216</v>
      </c>
      <c r="O123" s="14">
        <v>700</v>
      </c>
      <c r="P123" s="14">
        <v>3506.65</v>
      </c>
      <c r="Q123" s="14">
        <v>36493.35</v>
      </c>
    </row>
    <row r="124" spans="2:17" x14ac:dyDescent="0.25">
      <c r="B124" s="86">
        <v>108</v>
      </c>
      <c r="C124" s="56" t="s">
        <v>442</v>
      </c>
      <c r="D124" s="30" t="s">
        <v>39</v>
      </c>
      <c r="E124" s="13" t="s">
        <v>309</v>
      </c>
      <c r="F124" s="13"/>
      <c r="G124" s="13"/>
      <c r="H124" s="12" t="s">
        <v>307</v>
      </c>
      <c r="I124" s="14">
        <v>30000</v>
      </c>
      <c r="J124" s="15">
        <v>0</v>
      </c>
      <c r="K124" s="14">
        <v>30000</v>
      </c>
      <c r="L124" s="14">
        <v>861</v>
      </c>
      <c r="M124" s="14">
        <v>0</v>
      </c>
      <c r="N124" s="14">
        <v>912</v>
      </c>
      <c r="O124" s="14">
        <v>25</v>
      </c>
      <c r="P124" s="14">
        <v>1798</v>
      </c>
      <c r="Q124" s="14">
        <v>28202</v>
      </c>
    </row>
    <row r="125" spans="2:17" x14ac:dyDescent="0.25">
      <c r="B125" s="86">
        <v>109</v>
      </c>
      <c r="C125" s="56" t="s">
        <v>464</v>
      </c>
      <c r="D125" s="30" t="s">
        <v>39</v>
      </c>
      <c r="E125" s="13" t="s">
        <v>435</v>
      </c>
      <c r="F125" s="13"/>
      <c r="G125" s="13"/>
      <c r="H125" s="12" t="s">
        <v>307</v>
      </c>
      <c r="I125" s="14">
        <v>15000</v>
      </c>
      <c r="J125" s="15">
        <v>0</v>
      </c>
      <c r="K125" s="14">
        <v>15000</v>
      </c>
      <c r="L125" s="14">
        <v>430.5</v>
      </c>
      <c r="M125" s="14">
        <v>0</v>
      </c>
      <c r="N125" s="14">
        <v>456</v>
      </c>
      <c r="O125" s="14">
        <v>25</v>
      </c>
      <c r="P125" s="14">
        <v>911.5</v>
      </c>
      <c r="Q125" s="14">
        <v>14088.5</v>
      </c>
    </row>
    <row r="126" spans="2:17" x14ac:dyDescent="0.25">
      <c r="B126" s="86">
        <v>110</v>
      </c>
      <c r="C126" s="56" t="s">
        <v>474</v>
      </c>
      <c r="D126" s="30" t="s">
        <v>39</v>
      </c>
      <c r="E126" s="13" t="s">
        <v>92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86">
        <v>111</v>
      </c>
      <c r="C127" s="56" t="s">
        <v>484</v>
      </c>
      <c r="D127" s="30" t="s">
        <v>39</v>
      </c>
      <c r="E127" s="59" t="s">
        <v>327</v>
      </c>
      <c r="F127" s="13"/>
      <c r="G127" s="13"/>
      <c r="H127" s="12" t="s">
        <v>307</v>
      </c>
      <c r="I127" s="14">
        <v>17500</v>
      </c>
      <c r="J127" s="15">
        <v>0</v>
      </c>
      <c r="K127" s="14">
        <v>17500</v>
      </c>
      <c r="L127" s="14">
        <v>502.25</v>
      </c>
      <c r="M127" s="14">
        <v>0</v>
      </c>
      <c r="N127" s="14">
        <v>532</v>
      </c>
      <c r="O127" s="14">
        <v>25</v>
      </c>
      <c r="P127" s="14">
        <v>1059.25</v>
      </c>
      <c r="Q127" s="14">
        <v>16440.75</v>
      </c>
    </row>
    <row r="128" spans="2:17" x14ac:dyDescent="0.25">
      <c r="B128" s="86">
        <v>112</v>
      </c>
      <c r="C128" s="56" t="s">
        <v>485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32500</v>
      </c>
      <c r="J128" s="15">
        <v>0</v>
      </c>
      <c r="K128" s="14">
        <v>32500</v>
      </c>
      <c r="L128" s="14">
        <v>932.75</v>
      </c>
      <c r="M128" s="14">
        <v>0</v>
      </c>
      <c r="N128" s="14">
        <v>988</v>
      </c>
      <c r="O128" s="14">
        <v>25</v>
      </c>
      <c r="P128" s="14">
        <v>1945.75</v>
      </c>
      <c r="Q128" s="14">
        <v>30554.25</v>
      </c>
    </row>
    <row r="129" spans="2:17" x14ac:dyDescent="0.25">
      <c r="B129" s="86">
        <v>113</v>
      </c>
      <c r="C129" s="56" t="s">
        <v>217</v>
      </c>
      <c r="D129" s="12" t="s">
        <v>74</v>
      </c>
      <c r="E129" s="13" t="s">
        <v>414</v>
      </c>
      <c r="F129" s="13"/>
      <c r="G129" s="13"/>
      <c r="H129" s="12" t="s">
        <v>307</v>
      </c>
      <c r="I129" s="14">
        <v>22000</v>
      </c>
      <c r="J129" s="15">
        <v>0</v>
      </c>
      <c r="K129" s="14">
        <v>22000</v>
      </c>
      <c r="L129" s="14">
        <v>631.4</v>
      </c>
      <c r="M129" s="14">
        <v>0</v>
      </c>
      <c r="N129" s="14">
        <v>668.8</v>
      </c>
      <c r="O129" s="14">
        <v>25</v>
      </c>
      <c r="P129" s="14">
        <v>1325.2</v>
      </c>
      <c r="Q129" s="14">
        <v>20674.8</v>
      </c>
    </row>
    <row r="130" spans="2:17" x14ac:dyDescent="0.25">
      <c r="B130" s="86">
        <v>114</v>
      </c>
      <c r="C130" s="56" t="s">
        <v>230</v>
      </c>
      <c r="D130" s="12" t="s">
        <v>52</v>
      </c>
      <c r="E130" s="13" t="s">
        <v>421</v>
      </c>
      <c r="F130" s="13"/>
      <c r="G130" s="13"/>
      <c r="H130" s="12" t="s">
        <v>307</v>
      </c>
      <c r="I130" s="14">
        <v>45000</v>
      </c>
      <c r="J130" s="15">
        <v>0</v>
      </c>
      <c r="K130" s="14">
        <v>45000</v>
      </c>
      <c r="L130" s="14">
        <v>1291.5</v>
      </c>
      <c r="M130" s="14">
        <v>1148.33</v>
      </c>
      <c r="N130" s="14">
        <v>1368</v>
      </c>
      <c r="O130" s="14">
        <v>25</v>
      </c>
      <c r="P130" s="14">
        <v>3832.83</v>
      </c>
      <c r="Q130" s="14">
        <v>41167.17</v>
      </c>
    </row>
    <row r="131" spans="2:17" x14ac:dyDescent="0.25">
      <c r="B131" s="86">
        <v>115</v>
      </c>
      <c r="C131" s="56" t="s">
        <v>241</v>
      </c>
      <c r="D131" s="12" t="s">
        <v>488</v>
      </c>
      <c r="E131" s="13" t="s">
        <v>417</v>
      </c>
      <c r="F131" s="13"/>
      <c r="G131" s="13"/>
      <c r="H131" s="12" t="s">
        <v>307</v>
      </c>
      <c r="I131" s="14">
        <v>31500</v>
      </c>
      <c r="J131" s="15">
        <v>0</v>
      </c>
      <c r="K131" s="14">
        <v>31500</v>
      </c>
      <c r="L131" s="14">
        <v>904.05</v>
      </c>
      <c r="M131" s="14">
        <v>0</v>
      </c>
      <c r="N131" s="14">
        <v>957.6</v>
      </c>
      <c r="O131" s="14">
        <v>25</v>
      </c>
      <c r="P131" s="14">
        <v>1886.64</v>
      </c>
      <c r="Q131" s="14">
        <v>29613.35</v>
      </c>
    </row>
    <row r="132" spans="2:17" x14ac:dyDescent="0.25">
      <c r="B132" s="86">
        <v>116</v>
      </c>
      <c r="C132" s="56" t="s">
        <v>232</v>
      </c>
      <c r="D132" s="12" t="s">
        <v>62</v>
      </c>
      <c r="E132" s="13" t="s">
        <v>422</v>
      </c>
      <c r="F132" s="13"/>
      <c r="G132" s="13"/>
      <c r="H132" s="12" t="s">
        <v>307</v>
      </c>
      <c r="I132" s="14">
        <v>45000</v>
      </c>
      <c r="J132" s="15">
        <v>0</v>
      </c>
      <c r="K132" s="14">
        <v>45000</v>
      </c>
      <c r="L132" s="14">
        <v>1291.5</v>
      </c>
      <c r="M132" s="14">
        <v>1148.33</v>
      </c>
      <c r="N132" s="14">
        <v>1368</v>
      </c>
      <c r="O132" s="14">
        <v>25</v>
      </c>
      <c r="P132" s="14">
        <v>3832.83</v>
      </c>
      <c r="Q132" s="14">
        <v>41167.17</v>
      </c>
    </row>
    <row r="133" spans="2:17" x14ac:dyDescent="0.25">
      <c r="B133" s="86">
        <v>117</v>
      </c>
      <c r="C133" s="56" t="s">
        <v>244</v>
      </c>
      <c r="D133" s="12" t="s">
        <v>488</v>
      </c>
      <c r="E133" s="13" t="s">
        <v>489</v>
      </c>
      <c r="F133" s="13"/>
      <c r="G133" s="13"/>
      <c r="H133" s="12" t="s">
        <v>307</v>
      </c>
      <c r="I133" s="14">
        <v>60000</v>
      </c>
      <c r="J133" s="15">
        <v>0</v>
      </c>
      <c r="K133" s="14">
        <v>60000</v>
      </c>
      <c r="L133" s="14">
        <v>1722</v>
      </c>
      <c r="M133" s="14">
        <v>3486.68</v>
      </c>
      <c r="N133" s="14">
        <v>1824</v>
      </c>
      <c r="O133" s="14">
        <v>25</v>
      </c>
      <c r="P133" s="14">
        <v>7057.68</v>
      </c>
      <c r="Q133" s="14">
        <v>52942.32</v>
      </c>
    </row>
    <row r="134" spans="2:17" x14ac:dyDescent="0.25">
      <c r="B134" s="86">
        <v>118</v>
      </c>
      <c r="C134" s="56" t="s">
        <v>486</v>
      </c>
      <c r="D134" s="12" t="s">
        <v>43</v>
      </c>
      <c r="E134" s="1635" t="s">
        <v>44</v>
      </c>
      <c r="F134" s="1635" t="s">
        <v>45</v>
      </c>
      <c r="G134" s="1635">
        <v>14</v>
      </c>
      <c r="H134" s="12" t="s">
        <v>307</v>
      </c>
      <c r="I134" s="14">
        <v>77000</v>
      </c>
      <c r="J134" s="15">
        <v>0</v>
      </c>
      <c r="K134" s="14">
        <v>77000</v>
      </c>
      <c r="L134" s="14">
        <v>2209.9</v>
      </c>
      <c r="M134" s="14">
        <v>6695.19</v>
      </c>
      <c r="N134" s="14">
        <v>2340.8000000000002</v>
      </c>
      <c r="O134" s="14">
        <v>25</v>
      </c>
      <c r="P134" s="14">
        <v>11270.89</v>
      </c>
      <c r="Q134" s="14">
        <v>65729.11</v>
      </c>
    </row>
    <row r="135" spans="2:17" x14ac:dyDescent="0.25">
      <c r="B135" s="86">
        <v>119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645" t="s">
        <v>288</v>
      </c>
      <c r="D137" s="1645"/>
      <c r="E137" s="1645"/>
      <c r="F137" s="1645"/>
      <c r="G137" s="1645"/>
      <c r="H137" s="1645"/>
      <c r="I137" s="60">
        <v>3981217.5</v>
      </c>
      <c r="J137" s="61">
        <v>0</v>
      </c>
      <c r="K137" s="60">
        <v>3981217.5</v>
      </c>
      <c r="L137" s="60">
        <v>114260.97</v>
      </c>
      <c r="M137" s="60">
        <v>158199.07</v>
      </c>
      <c r="N137" s="60">
        <v>119047.54</v>
      </c>
      <c r="O137" s="60">
        <v>44113.72</v>
      </c>
      <c r="P137" s="60">
        <v>435641.3</v>
      </c>
      <c r="Q137" s="62">
        <v>3545576.2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5" t="s">
        <v>250</v>
      </c>
      <c r="N142" s="1629" t="s">
        <v>196</v>
      </c>
      <c r="O142" s="1629"/>
      <c r="P142" s="1629"/>
    </row>
    <row r="143" spans="2:17" x14ac:dyDescent="0.25">
      <c r="C143" s="24"/>
      <c r="D143" s="24"/>
      <c r="N143" s="24"/>
      <c r="O143" s="24"/>
      <c r="P143" s="24"/>
    </row>
    <row r="144" spans="2:17" x14ac:dyDescent="0.25">
      <c r="C144" s="25" t="s">
        <v>197</v>
      </c>
      <c r="D144" s="25"/>
      <c r="E144" t="s">
        <v>251</v>
      </c>
      <c r="N144" s="1628" t="s">
        <v>198</v>
      </c>
      <c r="O144" s="1628"/>
      <c r="P144" s="1628"/>
    </row>
    <row r="145" spans="3:16" x14ac:dyDescent="0.25">
      <c r="C145" s="24" t="s">
        <v>199</v>
      </c>
      <c r="D145" s="24"/>
      <c r="E145" s="5" t="s">
        <v>252</v>
      </c>
      <c r="F145" s="5"/>
      <c r="G145" s="5"/>
      <c r="H145" s="5"/>
      <c r="N145" s="1629" t="s">
        <v>253</v>
      </c>
      <c r="O145" s="1629"/>
      <c r="P145" s="1629"/>
    </row>
    <row r="146" spans="3:16" x14ac:dyDescent="0.25">
      <c r="C146" s="25" t="s">
        <v>201</v>
      </c>
      <c r="D146" s="25"/>
      <c r="E146" t="s">
        <v>254</v>
      </c>
      <c r="N146" s="1628" t="s">
        <v>202</v>
      </c>
      <c r="O146" s="1628"/>
      <c r="P146" s="1628"/>
    </row>
    <row r="149" spans="3:16" x14ac:dyDescent="0.25">
      <c r="C149" s="1629"/>
      <c r="D149" s="1629"/>
      <c r="E149" s="1629"/>
      <c r="F149" s="1629"/>
      <c r="G149" s="1629"/>
      <c r="H149" s="1629"/>
      <c r="I149" s="1629"/>
      <c r="J149" s="1629"/>
      <c r="K149" s="1629"/>
      <c r="L149" s="1629"/>
      <c r="M149" s="1629"/>
      <c r="N149" s="1629"/>
      <c r="O149" s="1629"/>
      <c r="P149" s="1629"/>
    </row>
    <row r="152" spans="3:16" x14ac:dyDescent="0.25">
      <c r="C152" s="1628"/>
      <c r="D152" s="1628"/>
      <c r="E152" s="1628"/>
      <c r="F152" s="1628"/>
      <c r="G152" s="1628"/>
      <c r="H152" s="1628"/>
      <c r="I152" s="1628"/>
      <c r="J152" s="1628"/>
      <c r="K152" s="1628"/>
      <c r="L152" s="1628"/>
      <c r="M152" s="1628"/>
      <c r="N152" s="1628"/>
      <c r="O152" s="1628"/>
      <c r="P152" s="1628"/>
    </row>
    <row r="153" spans="3:16" x14ac:dyDescent="0.25">
      <c r="C153" s="1629"/>
      <c r="D153" s="1629"/>
      <c r="E153" s="1629"/>
      <c r="F153" s="1629"/>
      <c r="G153" s="1629"/>
      <c r="H153" s="1629"/>
      <c r="I153" s="1629"/>
      <c r="J153" s="1629"/>
      <c r="K153" s="1629"/>
      <c r="L153" s="1629"/>
      <c r="M153" s="1629"/>
      <c r="N153" s="1629"/>
      <c r="O153" s="1629"/>
      <c r="P153" s="1629"/>
    </row>
    <row r="154" spans="3:16" x14ac:dyDescent="0.25">
      <c r="C154" s="1628"/>
      <c r="D154" s="1628"/>
      <c r="E154" s="1628"/>
      <c r="F154" s="1628"/>
      <c r="G154" s="1628"/>
      <c r="H154" s="1628"/>
      <c r="I154" s="1628"/>
      <c r="J154" s="1628"/>
      <c r="K154" s="1628"/>
      <c r="L154" s="1628"/>
      <c r="M154" s="1628"/>
      <c r="N154" s="1628"/>
      <c r="O154" s="1628"/>
      <c r="P154" s="1628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8:G88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C149:P149"/>
    <mergeCell ref="C152:P152"/>
    <mergeCell ref="C153:P153"/>
    <mergeCell ref="C154:P154"/>
    <mergeCell ref="E134:G134"/>
    <mergeCell ref="C137:H137"/>
    <mergeCell ref="N142:P142"/>
    <mergeCell ref="N144:P144"/>
    <mergeCell ref="N145:P145"/>
    <mergeCell ref="N146:P146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72111D-410D-4AE7-8324-A7E9CFC3F4CC}">
  <dimension ref="B7:Q43"/>
  <sheetViews>
    <sheetView topLeftCell="D10" zoomScale="96" zoomScaleNormal="96" workbookViewId="0">
      <selection activeCell="F34" sqref="F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9" t="s">
        <v>0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29" t="s">
        <v>1</v>
      </c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  <c r="P8" s="1629"/>
      <c r="Q8" s="1629"/>
    </row>
    <row r="9" spans="2:17" x14ac:dyDescent="0.25">
      <c r="C9" s="1643" t="s">
        <v>402</v>
      </c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  <c r="O9" s="1643"/>
      <c r="P9" s="1643"/>
      <c r="Q9" s="1643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9" t="s">
        <v>3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29" t="s">
        <v>490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3" spans="2:17" x14ac:dyDescent="0.25">
      <c r="C13" s="1642" t="s">
        <v>441</v>
      </c>
      <c r="D13" s="1642"/>
      <c r="E13" s="1642"/>
      <c r="F13" s="1642"/>
      <c r="G13" s="1642"/>
      <c r="H13" s="1642"/>
      <c r="I13" s="1642"/>
      <c r="J13" s="1642"/>
      <c r="K13" s="1642"/>
      <c r="L13" s="1642"/>
      <c r="M13" s="1642"/>
      <c r="N13" s="1642"/>
      <c r="O13" s="1642"/>
      <c r="P13" s="1642"/>
      <c r="Q13" s="16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41" t="s">
        <v>6</v>
      </c>
      <c r="C15" s="1636" t="s">
        <v>7</v>
      </c>
      <c r="D15" s="1636" t="s">
        <v>8</v>
      </c>
      <c r="E15" s="1636" t="s">
        <v>10</v>
      </c>
      <c r="F15" s="1640" t="s">
        <v>11</v>
      </c>
      <c r="G15" s="1636" t="s">
        <v>208</v>
      </c>
      <c r="H15" s="1636" t="s">
        <v>209</v>
      </c>
      <c r="I15" s="3" t="s">
        <v>12</v>
      </c>
      <c r="J15" s="1639" t="s">
        <v>13</v>
      </c>
      <c r="K15" s="1636" t="s">
        <v>14</v>
      </c>
      <c r="L15" s="1636" t="s">
        <v>15</v>
      </c>
      <c r="M15" s="1636" t="s">
        <v>16</v>
      </c>
      <c r="N15" s="1636" t="s">
        <v>17</v>
      </c>
      <c r="O15" s="1636" t="s">
        <v>18</v>
      </c>
      <c r="P15" s="1636" t="s">
        <v>19</v>
      </c>
      <c r="Q15" s="1637" t="s">
        <v>20</v>
      </c>
    </row>
    <row r="16" spans="2:17" x14ac:dyDescent="0.25">
      <c r="B16" s="1641"/>
      <c r="C16" s="1636"/>
      <c r="D16" s="1636"/>
      <c r="E16" s="1636"/>
      <c r="F16" s="1640"/>
      <c r="G16" s="1636"/>
      <c r="H16" s="1636"/>
      <c r="I16" s="4" t="s">
        <v>21</v>
      </c>
      <c r="J16" s="1639"/>
      <c r="K16" s="1636"/>
      <c r="L16" s="1636"/>
      <c r="M16" s="1636"/>
      <c r="N16" s="1636"/>
      <c r="O16" s="1636"/>
      <c r="P16" s="1636"/>
      <c r="Q16" s="1637"/>
    </row>
    <row r="18" spans="2:17" x14ac:dyDescent="0.25">
      <c r="B18" s="6">
        <v>3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658" t="s">
        <v>194</v>
      </c>
      <c r="D19" s="1658"/>
      <c r="E19" s="1658"/>
      <c r="F19" s="1658"/>
      <c r="G19" s="1658"/>
      <c r="H19" s="1658"/>
      <c r="I19" s="1651">
        <f>SUM(I18:I18)</f>
        <v>80000</v>
      </c>
      <c r="J19" s="1653">
        <f>SUM(J18:J18)</f>
        <v>0</v>
      </c>
      <c r="K19" s="1651">
        <v>80000</v>
      </c>
      <c r="L19" s="1651">
        <v>2296</v>
      </c>
      <c r="M19" s="1651">
        <v>7400.87</v>
      </c>
      <c r="N19" s="1651">
        <v>2432</v>
      </c>
      <c r="O19" s="1651">
        <f>SUM(O18:O18)</f>
        <v>25</v>
      </c>
      <c r="P19" s="1651">
        <v>12153.87</v>
      </c>
      <c r="Q19" s="1654">
        <f>SUM(Q18:Q18)</f>
        <v>67846.13</v>
      </c>
    </row>
    <row r="20" spans="2:17" x14ac:dyDescent="0.25">
      <c r="C20" s="1658"/>
      <c r="D20" s="1658"/>
      <c r="E20" s="1658"/>
      <c r="F20" s="1658"/>
      <c r="G20" s="1658"/>
      <c r="H20" s="1658"/>
      <c r="I20" s="1651"/>
      <c r="J20" s="1653"/>
      <c r="K20" s="1651"/>
      <c r="L20" s="1651"/>
      <c r="M20" s="1651"/>
      <c r="N20" s="1651"/>
      <c r="O20" s="1651"/>
      <c r="P20" s="1651"/>
      <c r="Q20" s="1654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5" t="s">
        <v>250</v>
      </c>
      <c r="N30" s="1629" t="s">
        <v>196</v>
      </c>
      <c r="O30" s="1629"/>
      <c r="P30" s="1629"/>
    </row>
    <row r="33" spans="3:16" x14ac:dyDescent="0.25">
      <c r="C33" s="25" t="s">
        <v>197</v>
      </c>
      <c r="D33" s="25"/>
      <c r="E33" t="s">
        <v>251</v>
      </c>
      <c r="N33" s="1628" t="s">
        <v>198</v>
      </c>
      <c r="O33" s="1628"/>
      <c r="P33" s="1628"/>
    </row>
    <row r="34" spans="3:16" x14ac:dyDescent="0.25">
      <c r="C34" s="24" t="s">
        <v>199</v>
      </c>
      <c r="D34" s="24"/>
      <c r="E34" s="5" t="s">
        <v>252</v>
      </c>
      <c r="F34" s="5"/>
      <c r="G34" s="5"/>
      <c r="H34" s="5"/>
      <c r="N34" s="1629" t="s">
        <v>253</v>
      </c>
      <c r="O34" s="1629"/>
      <c r="P34" s="1629"/>
    </row>
    <row r="35" spans="3:16" x14ac:dyDescent="0.25">
      <c r="C35" s="25" t="s">
        <v>201</v>
      </c>
      <c r="D35" s="25"/>
      <c r="E35" t="s">
        <v>254</v>
      </c>
      <c r="N35" s="1628" t="s">
        <v>202</v>
      </c>
      <c r="O35" s="1628"/>
      <c r="P35" s="1628"/>
    </row>
    <row r="38" spans="3:16" x14ac:dyDescent="0.25">
      <c r="C38" s="1629"/>
      <c r="D38" s="1629"/>
      <c r="E38" s="1629"/>
      <c r="F38" s="1629"/>
      <c r="G38" s="1629"/>
      <c r="H38" s="1629"/>
      <c r="I38" s="1629"/>
      <c r="J38" s="1629"/>
      <c r="K38" s="1629"/>
      <c r="L38" s="1629"/>
      <c r="M38" s="1629"/>
      <c r="N38" s="1629"/>
      <c r="O38" s="1629"/>
      <c r="P38" s="1629"/>
    </row>
    <row r="41" spans="3:16" x14ac:dyDescent="0.25">
      <c r="C41" s="1628"/>
      <c r="D41" s="1628"/>
      <c r="E41" s="1628"/>
      <c r="F41" s="1628"/>
      <c r="G41" s="1628"/>
      <c r="H41" s="1628"/>
      <c r="I41" s="1628"/>
      <c r="J41" s="1628"/>
      <c r="K41" s="1628"/>
      <c r="L41" s="1628"/>
      <c r="M41" s="1628"/>
      <c r="N41" s="1628"/>
      <c r="O41" s="1628"/>
      <c r="P41" s="1628"/>
    </row>
    <row r="42" spans="3:16" x14ac:dyDescent="0.25">
      <c r="C42" s="1629"/>
      <c r="D42" s="1629"/>
      <c r="E42" s="1629"/>
      <c r="F42" s="1629"/>
      <c r="G42" s="1629"/>
      <c r="H42" s="1629"/>
      <c r="I42" s="1629"/>
      <c r="J42" s="1629"/>
      <c r="K42" s="1629"/>
      <c r="L42" s="1629"/>
      <c r="M42" s="1629"/>
      <c r="N42" s="1629"/>
      <c r="O42" s="1629"/>
      <c r="P42" s="1629"/>
    </row>
    <row r="43" spans="3:16" x14ac:dyDescent="0.25">
      <c r="C43" s="1628"/>
      <c r="D43" s="1628"/>
      <c r="E43" s="1628"/>
      <c r="F43" s="1628"/>
      <c r="G43" s="1628"/>
      <c r="H43" s="1628"/>
      <c r="I43" s="1628"/>
      <c r="J43" s="1628"/>
      <c r="K43" s="1628"/>
      <c r="L43" s="1628"/>
      <c r="M43" s="1628"/>
      <c r="N43" s="1628"/>
      <c r="O43" s="1628"/>
      <c r="P43" s="1628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19:Q20"/>
    <mergeCell ref="N30:P30"/>
    <mergeCell ref="N33:P33"/>
    <mergeCell ref="N34:P34"/>
    <mergeCell ref="O15:O16"/>
    <mergeCell ref="P15:P16"/>
    <mergeCell ref="Q15:Q16"/>
    <mergeCell ref="N19:N20"/>
    <mergeCell ref="N15:N16"/>
    <mergeCell ref="O19:O20"/>
    <mergeCell ref="P19:P20"/>
    <mergeCell ref="C43:P43"/>
    <mergeCell ref="M19:M20"/>
    <mergeCell ref="N35:P35"/>
    <mergeCell ref="C38:P38"/>
    <mergeCell ref="C41:P41"/>
    <mergeCell ref="C42:P42"/>
    <mergeCell ref="C19:H20"/>
    <mergeCell ref="I19:I20"/>
    <mergeCell ref="J19:J20"/>
    <mergeCell ref="K19:K20"/>
    <mergeCell ref="L19:L20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92F99-0AF2-44CD-BFB7-56D226F75B9D}">
  <dimension ref="A7:N46"/>
  <sheetViews>
    <sheetView topLeftCell="C22" workbookViewId="0">
      <selection activeCell="L29" sqref="L2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60" t="s">
        <v>0</v>
      </c>
      <c r="C7" s="1660"/>
      <c r="D7" s="1660"/>
      <c r="E7" s="1660"/>
      <c r="F7" s="1660"/>
      <c r="G7" s="1660"/>
      <c r="H7" s="1660"/>
      <c r="I7" s="1660"/>
      <c r="J7" s="1660"/>
      <c r="K7" s="1660"/>
      <c r="L7" s="1660"/>
      <c r="M7" s="1660"/>
      <c r="N7" s="1660"/>
    </row>
    <row r="8" spans="1:14" x14ac:dyDescent="0.25">
      <c r="B8" s="1660" t="s">
        <v>1</v>
      </c>
      <c r="C8" s="1660"/>
      <c r="D8" s="1660"/>
      <c r="E8" s="1660"/>
      <c r="F8" s="1660"/>
      <c r="G8" s="1660"/>
      <c r="H8" s="1660"/>
      <c r="I8" s="1660"/>
      <c r="J8" s="1660"/>
      <c r="K8" s="1660"/>
      <c r="L8" s="1660"/>
      <c r="M8" s="1660"/>
      <c r="N8" s="1660"/>
    </row>
    <row r="9" spans="1:14" x14ac:dyDescent="0.25">
      <c r="B9" s="1669" t="s">
        <v>402</v>
      </c>
      <c r="C9" s="1669"/>
      <c r="D9" s="1669"/>
      <c r="E9" s="1669"/>
      <c r="F9" s="1669"/>
      <c r="G9" s="1669"/>
      <c r="H9" s="1669"/>
      <c r="I9" s="1669"/>
      <c r="J9" s="1669"/>
      <c r="K9" s="1669"/>
      <c r="L9" s="1669"/>
      <c r="M9" s="1669"/>
      <c r="N9" s="1669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660" t="s">
        <v>3</v>
      </c>
      <c r="C11" s="1660"/>
      <c r="D11" s="1660"/>
      <c r="E11" s="1660"/>
      <c r="F11" s="1660"/>
      <c r="G11" s="1660"/>
      <c r="H11" s="1660"/>
      <c r="I11" s="1660"/>
      <c r="J11" s="1660"/>
      <c r="K11" s="1660"/>
      <c r="L11" s="1660"/>
      <c r="M11" s="1660"/>
      <c r="N11" s="1660"/>
    </row>
    <row r="12" spans="1:14" x14ac:dyDescent="0.25">
      <c r="B12" s="1660" t="s">
        <v>491</v>
      </c>
      <c r="C12" s="1660"/>
      <c r="D12" s="1660"/>
      <c r="E12" s="1660"/>
      <c r="F12" s="1660"/>
      <c r="G12" s="1660"/>
      <c r="H12" s="1660"/>
      <c r="I12" s="1660"/>
      <c r="J12" s="1660"/>
      <c r="K12" s="1660"/>
      <c r="L12" s="1660"/>
      <c r="M12" s="1660"/>
      <c r="N12" s="1660"/>
    </row>
    <row r="13" spans="1:14" x14ac:dyDescent="0.25">
      <c r="B13" s="1661" t="s">
        <v>5</v>
      </c>
      <c r="C13" s="1661"/>
      <c r="D13" s="1661"/>
      <c r="E13" s="1661"/>
      <c r="F13" s="1661"/>
      <c r="G13" s="1661"/>
      <c r="H13" s="1661"/>
      <c r="I13" s="1661"/>
      <c r="J13" s="1661"/>
      <c r="K13" s="1661"/>
      <c r="L13" s="1661"/>
      <c r="M13" s="1661"/>
      <c r="N13" s="1661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66" t="s">
        <v>6</v>
      </c>
      <c r="B15" s="1665" t="s">
        <v>7</v>
      </c>
      <c r="C15" s="1665" t="s">
        <v>8</v>
      </c>
      <c r="D15" s="1665" t="s">
        <v>10</v>
      </c>
      <c r="E15" s="1667" t="s">
        <v>11</v>
      </c>
      <c r="F15" s="97" t="s">
        <v>12</v>
      </c>
      <c r="G15" s="1668" t="s">
        <v>13</v>
      </c>
      <c r="H15" s="1665" t="s">
        <v>14</v>
      </c>
      <c r="I15" s="1665" t="s">
        <v>15</v>
      </c>
      <c r="J15" s="1665" t="s">
        <v>16</v>
      </c>
      <c r="K15" s="1665" t="s">
        <v>17</v>
      </c>
      <c r="L15" s="1665" t="s">
        <v>18</v>
      </c>
      <c r="M15" s="1665" t="s">
        <v>19</v>
      </c>
      <c r="N15" s="1662" t="s">
        <v>20</v>
      </c>
    </row>
    <row r="16" spans="1:14" x14ac:dyDescent="0.25">
      <c r="A16" s="1666"/>
      <c r="B16" s="1665"/>
      <c r="C16" s="1665"/>
      <c r="D16" s="1665"/>
      <c r="E16" s="1667"/>
      <c r="F16" s="98" t="s">
        <v>21</v>
      </c>
      <c r="G16" s="1668"/>
      <c r="H16" s="1665"/>
      <c r="I16" s="1665"/>
      <c r="J16" s="1665"/>
      <c r="K16" s="1665"/>
      <c r="L16" s="1665"/>
      <c r="M16" s="1665"/>
      <c r="N16" s="1662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10000</v>
      </c>
      <c r="G22" s="113">
        <v>0</v>
      </c>
      <c r="H22" s="107">
        <v>10000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10000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7000</v>
      </c>
      <c r="G26" s="113">
        <v>0</v>
      </c>
      <c r="H26" s="107">
        <v>7000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7000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7000</v>
      </c>
      <c r="G27" s="113">
        <v>0</v>
      </c>
      <c r="H27" s="107">
        <v>7000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7000</v>
      </c>
    </row>
    <row r="28" spans="1:14" ht="25.5" x14ac:dyDescent="0.25">
      <c r="A28" s="109">
        <v>11</v>
      </c>
      <c r="B28" s="112" t="s">
        <v>459</v>
      </c>
      <c r="C28" s="102" t="s">
        <v>235</v>
      </c>
      <c r="D28" s="103" t="s">
        <v>235</v>
      </c>
      <c r="E28" s="104" t="s">
        <v>236</v>
      </c>
      <c r="F28" s="114">
        <v>25000</v>
      </c>
      <c r="G28" s="113">
        <v>0</v>
      </c>
      <c r="H28" s="114">
        <v>25000</v>
      </c>
      <c r="I28" s="113">
        <v>0</v>
      </c>
      <c r="J28" s="113">
        <v>0</v>
      </c>
      <c r="K28" s="113">
        <v>0</v>
      </c>
      <c r="L28" s="113">
        <v>0</v>
      </c>
      <c r="M28" s="113">
        <v>0</v>
      </c>
      <c r="N28" s="114">
        <v>25000</v>
      </c>
    </row>
    <row r="29" spans="1:14" ht="25.5" x14ac:dyDescent="0.25">
      <c r="A29" s="109">
        <v>12</v>
      </c>
      <c r="B29" s="115" t="s">
        <v>237</v>
      </c>
      <c r="C29" s="116" t="s">
        <v>235</v>
      </c>
      <c r="D29" s="117" t="s">
        <v>238</v>
      </c>
      <c r="E29" s="118" t="s">
        <v>236</v>
      </c>
      <c r="F29" s="114">
        <v>25000</v>
      </c>
      <c r="G29" s="113">
        <v>0</v>
      </c>
      <c r="H29" s="114">
        <v>25000</v>
      </c>
      <c r="I29" s="113">
        <v>0</v>
      </c>
      <c r="J29" s="113">
        <v>0</v>
      </c>
      <c r="K29" s="113">
        <v>0</v>
      </c>
      <c r="L29" s="113">
        <v>0</v>
      </c>
      <c r="M29" s="113">
        <v>0</v>
      </c>
      <c r="N29" s="114">
        <v>25000</v>
      </c>
    </row>
    <row r="30" spans="1:14" ht="14.45" customHeight="1" x14ac:dyDescent="0.25">
      <c r="A30" s="99"/>
      <c r="B30" s="1663" t="s">
        <v>194</v>
      </c>
      <c r="C30" s="1663"/>
      <c r="D30" s="1663"/>
      <c r="E30" s="1663"/>
      <c r="F30" s="1659">
        <v>140000</v>
      </c>
      <c r="G30" s="1664">
        <v>0</v>
      </c>
      <c r="H30" s="1659">
        <v>140000</v>
      </c>
      <c r="I30" s="1664">
        <v>0</v>
      </c>
      <c r="J30" s="1664">
        <v>0</v>
      </c>
      <c r="K30" s="1664">
        <v>0</v>
      </c>
      <c r="L30" s="1664">
        <v>0</v>
      </c>
      <c r="M30" s="1664">
        <v>0</v>
      </c>
      <c r="N30" s="1659">
        <v>140000</v>
      </c>
    </row>
    <row r="31" spans="1:14" x14ac:dyDescent="0.25">
      <c r="A31" s="99"/>
      <c r="B31" s="1663"/>
      <c r="C31" s="1663"/>
      <c r="D31" s="1663"/>
      <c r="E31" s="1663"/>
      <c r="F31" s="1659"/>
      <c r="G31" s="1664"/>
      <c r="H31" s="1659"/>
      <c r="I31" s="1664"/>
      <c r="J31" s="1664"/>
      <c r="K31" s="1664"/>
      <c r="L31" s="1664"/>
      <c r="M31" s="1664"/>
      <c r="N31" s="1659"/>
    </row>
    <row r="35" spans="1:14" x14ac:dyDescent="0.25">
      <c r="A35" s="125" t="s">
        <v>257</v>
      </c>
      <c r="B35" s="125"/>
      <c r="C35" s="126" t="s">
        <v>258</v>
      </c>
      <c r="D35" s="99"/>
      <c r="E35" s="99"/>
      <c r="F35" s="99"/>
      <c r="G35" s="99"/>
      <c r="H35" s="99"/>
      <c r="I35" s="99"/>
      <c r="J35" s="99"/>
      <c r="K35" s="99"/>
      <c r="L35" s="1660" t="s">
        <v>196</v>
      </c>
      <c r="M35" s="1660"/>
      <c r="N35" s="1660"/>
    </row>
    <row r="36" spans="1:14" x14ac:dyDescent="0.25">
      <c r="A36" s="125"/>
      <c r="B36" s="125"/>
      <c r="C36" s="126"/>
      <c r="D36" s="99"/>
      <c r="E36" s="99"/>
      <c r="F36" s="99"/>
      <c r="G36" s="99"/>
      <c r="H36" s="99"/>
      <c r="I36" s="99"/>
      <c r="J36" s="99"/>
      <c r="K36" s="99"/>
      <c r="L36" s="125"/>
      <c r="M36" s="125"/>
      <c r="N36" s="125"/>
    </row>
    <row r="37" spans="1:14" x14ac:dyDescent="0.25">
      <c r="A37" s="96" t="s">
        <v>259</v>
      </c>
      <c r="B37" s="96"/>
      <c r="C37" s="99" t="s">
        <v>260</v>
      </c>
      <c r="D37" s="99"/>
      <c r="E37" s="99"/>
      <c r="F37" s="99"/>
      <c r="G37" s="99"/>
      <c r="H37" s="99"/>
      <c r="I37" s="99"/>
      <c r="J37" s="99"/>
      <c r="K37" s="99"/>
      <c r="L37" s="1661" t="s">
        <v>198</v>
      </c>
      <c r="M37" s="1661"/>
      <c r="N37" s="1661"/>
    </row>
    <row r="38" spans="1:14" x14ac:dyDescent="0.25">
      <c r="A38" s="125" t="s">
        <v>261</v>
      </c>
      <c r="B38" s="125"/>
      <c r="C38" s="126" t="s">
        <v>262</v>
      </c>
      <c r="D38" s="126"/>
      <c r="E38" s="126"/>
      <c r="F38" s="126"/>
      <c r="G38" s="99"/>
      <c r="H38" s="99"/>
      <c r="I38" s="99"/>
      <c r="J38" s="99"/>
      <c r="K38" s="99"/>
      <c r="L38" s="99"/>
      <c r="M38" s="125" t="s">
        <v>492</v>
      </c>
      <c r="N38" s="125"/>
    </row>
    <row r="39" spans="1:14" x14ac:dyDescent="0.25">
      <c r="A39" s="96" t="s">
        <v>263</v>
      </c>
      <c r="B39" s="96"/>
      <c r="C39" s="99" t="s">
        <v>264</v>
      </c>
      <c r="D39" s="99"/>
      <c r="E39" s="99"/>
      <c r="F39" s="99"/>
      <c r="G39" s="99"/>
      <c r="H39" s="99"/>
      <c r="I39" s="99"/>
      <c r="J39" s="99"/>
      <c r="K39" s="99"/>
      <c r="L39" s="99"/>
      <c r="M39" s="96" t="s">
        <v>493</v>
      </c>
      <c r="N39" s="96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628"/>
      <c r="B44" s="1628"/>
      <c r="C44" s="1628"/>
      <c r="D44" s="1628"/>
      <c r="E44" s="1628"/>
      <c r="F44" s="1628"/>
      <c r="G44" s="1628"/>
      <c r="H44" s="1628"/>
      <c r="I44" s="1628"/>
      <c r="J44" s="1628"/>
      <c r="K44" s="1628"/>
      <c r="L44" s="1628"/>
      <c r="M44" s="1628"/>
      <c r="N44" s="1628"/>
    </row>
    <row r="45" spans="1:14" x14ac:dyDescent="0.25">
      <c r="A45" s="1629"/>
      <c r="B45" s="1629"/>
      <c r="C45" s="1629"/>
      <c r="D45" s="1629"/>
      <c r="E45" s="1629"/>
      <c r="F45" s="1629"/>
      <c r="G45" s="1629"/>
      <c r="H45" s="1629"/>
      <c r="I45" s="1629"/>
      <c r="J45" s="1629"/>
      <c r="K45" s="1629"/>
      <c r="L45" s="1629"/>
      <c r="M45" s="1629"/>
      <c r="N45" s="1629"/>
    </row>
    <row r="46" spans="1:14" x14ac:dyDescent="0.25">
      <c r="A46" s="1628"/>
      <c r="B46" s="1628"/>
      <c r="C46" s="1628"/>
      <c r="D46" s="1628"/>
      <c r="E46" s="1628"/>
      <c r="F46" s="1628"/>
      <c r="G46" s="1628"/>
      <c r="H46" s="1628"/>
      <c r="I46" s="1628"/>
      <c r="J46" s="1628"/>
      <c r="K46" s="1628"/>
      <c r="L46" s="1628"/>
      <c r="M46" s="1628"/>
      <c r="N46" s="1628"/>
    </row>
  </sheetData>
  <sheetProtection selectLockedCells="1" selectUnlockedCells="1"/>
  <mergeCells count="34">
    <mergeCell ref="B13:N13"/>
    <mergeCell ref="B7:N7"/>
    <mergeCell ref="B8:N8"/>
    <mergeCell ref="B9:N9"/>
    <mergeCell ref="B11:N11"/>
    <mergeCell ref="B12:N12"/>
    <mergeCell ref="M15:M16"/>
    <mergeCell ref="A15:A16"/>
    <mergeCell ref="B15:B16"/>
    <mergeCell ref="C15:C16"/>
    <mergeCell ref="D15:D16"/>
    <mergeCell ref="E15:E16"/>
    <mergeCell ref="G15:G16"/>
    <mergeCell ref="A46:N46"/>
    <mergeCell ref="N15:N16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H15:H16"/>
    <mergeCell ref="I15:I16"/>
    <mergeCell ref="J15:J16"/>
    <mergeCell ref="K15:K16"/>
    <mergeCell ref="L15:L16"/>
    <mergeCell ref="N30:N31"/>
    <mergeCell ref="L35:N35"/>
    <mergeCell ref="L37:N37"/>
    <mergeCell ref="A44:N44"/>
    <mergeCell ref="A45:N45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3B5C24-298A-49F0-95BC-8C09E22AA4FB}">
  <dimension ref="B7:Q53"/>
  <sheetViews>
    <sheetView topLeftCell="D28" zoomScale="96" zoomScaleNormal="96" workbookViewId="0">
      <selection activeCell="N44" sqref="N4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9" t="s">
        <v>0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29" t="s">
        <v>1</v>
      </c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  <c r="P8" s="1629"/>
      <c r="Q8" s="1629"/>
    </row>
    <row r="9" spans="2:17" x14ac:dyDescent="0.25">
      <c r="C9" s="1643" t="s">
        <v>402</v>
      </c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  <c r="O9" s="1643"/>
      <c r="P9" s="1643"/>
      <c r="Q9" s="1643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9" t="s">
        <v>3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29" t="s">
        <v>494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3" spans="2:17" x14ac:dyDescent="0.25">
      <c r="C13" s="1642" t="s">
        <v>406</v>
      </c>
      <c r="D13" s="1642"/>
      <c r="E13" s="1642"/>
      <c r="F13" s="1642"/>
      <c r="G13" s="1642"/>
      <c r="H13" s="1642"/>
      <c r="I13" s="1642"/>
      <c r="J13" s="1642"/>
      <c r="K13" s="1642"/>
      <c r="L13" s="1642"/>
      <c r="M13" s="1642"/>
      <c r="N13" s="1642"/>
      <c r="O13" s="1642"/>
      <c r="P13" s="1642"/>
      <c r="Q13" s="16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41" t="s">
        <v>6</v>
      </c>
      <c r="C15" s="1636" t="s">
        <v>7</v>
      </c>
      <c r="D15" s="1636" t="s">
        <v>8</v>
      </c>
      <c r="E15" s="1636" t="s">
        <v>10</v>
      </c>
      <c r="F15" s="1640" t="s">
        <v>11</v>
      </c>
      <c r="G15" s="1636" t="s">
        <v>208</v>
      </c>
      <c r="H15" s="1636" t="s">
        <v>209</v>
      </c>
      <c r="I15" s="3" t="s">
        <v>12</v>
      </c>
      <c r="J15" s="1639" t="s">
        <v>13</v>
      </c>
      <c r="K15" s="1636" t="s">
        <v>14</v>
      </c>
      <c r="L15" s="1636" t="s">
        <v>15</v>
      </c>
      <c r="M15" s="1636" t="s">
        <v>16</v>
      </c>
      <c r="N15" s="1636" t="s">
        <v>17</v>
      </c>
      <c r="O15" s="1636" t="s">
        <v>18</v>
      </c>
      <c r="P15" s="1636" t="s">
        <v>19</v>
      </c>
      <c r="Q15" s="1637" t="s">
        <v>20</v>
      </c>
    </row>
    <row r="16" spans="2:17" x14ac:dyDescent="0.25">
      <c r="B16" s="1641"/>
      <c r="C16" s="1636"/>
      <c r="D16" s="1636"/>
      <c r="E16" s="1636"/>
      <c r="F16" s="1640"/>
      <c r="G16" s="1636"/>
      <c r="H16" s="1636"/>
      <c r="I16" s="4" t="s">
        <v>21</v>
      </c>
      <c r="J16" s="1639"/>
      <c r="K16" s="1636"/>
      <c r="L16" s="1636"/>
      <c r="M16" s="1636"/>
      <c r="N16" s="1636"/>
      <c r="O16" s="1636"/>
      <c r="P16" s="1636"/>
      <c r="Q16" s="1637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495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373</v>
      </c>
      <c r="D28" s="30" t="s">
        <v>300</v>
      </c>
      <c r="E28" s="30" t="s">
        <v>301</v>
      </c>
      <c r="F28" s="12" t="s">
        <v>211</v>
      </c>
      <c r="G28" s="31">
        <v>43922</v>
      </c>
      <c r="H28" s="32">
        <v>44104</v>
      </c>
      <c r="I28" s="33">
        <v>31500</v>
      </c>
      <c r="J28" s="34">
        <v>0</v>
      </c>
      <c r="K28" s="33">
        <v>31500</v>
      </c>
      <c r="L28" s="33">
        <v>904.05</v>
      </c>
      <c r="M28" s="33">
        <v>0</v>
      </c>
      <c r="N28" s="33">
        <v>957.6</v>
      </c>
      <c r="O28" s="33">
        <v>25</v>
      </c>
      <c r="P28" s="33">
        <v>1886.65</v>
      </c>
      <c r="Q28" s="35">
        <v>29613.35</v>
      </c>
    </row>
    <row r="29" spans="2:17" x14ac:dyDescent="0.25">
      <c r="B29" s="6">
        <v>12</v>
      </c>
      <c r="C29" s="30" t="s">
        <v>374</v>
      </c>
      <c r="D29" s="30" t="s">
        <v>291</v>
      </c>
      <c r="E29" s="30" t="s">
        <v>294</v>
      </c>
      <c r="F29" s="12" t="s">
        <v>211</v>
      </c>
      <c r="G29" s="31">
        <v>43922</v>
      </c>
      <c r="H29" s="32">
        <v>44104</v>
      </c>
      <c r="I29" s="33">
        <v>30000</v>
      </c>
      <c r="J29" s="34">
        <v>0</v>
      </c>
      <c r="K29" s="33">
        <v>30000</v>
      </c>
      <c r="L29" s="33">
        <v>861</v>
      </c>
      <c r="M29" s="33">
        <v>0</v>
      </c>
      <c r="N29" s="33">
        <v>912</v>
      </c>
      <c r="O29" s="33">
        <v>25</v>
      </c>
      <c r="P29" s="33">
        <v>1798</v>
      </c>
      <c r="Q29" s="35">
        <v>28202</v>
      </c>
    </row>
    <row r="30" spans="2:17" x14ac:dyDescent="0.25">
      <c r="B30" s="6">
        <v>13</v>
      </c>
      <c r="C30" s="30" t="s">
        <v>376</v>
      </c>
      <c r="D30" s="30" t="s">
        <v>62</v>
      </c>
      <c r="E30" s="30" t="s">
        <v>377</v>
      </c>
      <c r="F30" s="12" t="s">
        <v>211</v>
      </c>
      <c r="G30" s="31">
        <v>43922</v>
      </c>
      <c r="H30" s="32">
        <v>44104</v>
      </c>
      <c r="I30" s="33">
        <v>60000</v>
      </c>
      <c r="J30" s="34">
        <v>0</v>
      </c>
      <c r="K30" s="33">
        <v>60000</v>
      </c>
      <c r="L30" s="33">
        <v>1722</v>
      </c>
      <c r="M30" s="33">
        <v>3486.68</v>
      </c>
      <c r="N30" s="33">
        <v>1824</v>
      </c>
      <c r="O30" s="33">
        <v>25</v>
      </c>
      <c r="P30" s="33">
        <v>7057.68</v>
      </c>
      <c r="Q30" s="35">
        <v>52942.32</v>
      </c>
    </row>
    <row r="31" spans="2:17" x14ac:dyDescent="0.25">
      <c r="B31" s="6">
        <v>14</v>
      </c>
      <c r="C31" s="30" t="s">
        <v>379</v>
      </c>
      <c r="D31" s="30" t="s">
        <v>229</v>
      </c>
      <c r="E31" s="30" t="s">
        <v>380</v>
      </c>
      <c r="F31" s="12" t="s">
        <v>211</v>
      </c>
      <c r="G31" s="31">
        <v>43922</v>
      </c>
      <c r="H31" s="32">
        <v>44104</v>
      </c>
      <c r="I31" s="33">
        <v>40000</v>
      </c>
      <c r="J31" s="34">
        <v>0</v>
      </c>
      <c r="K31" s="33">
        <v>40000</v>
      </c>
      <c r="L31" s="33">
        <v>1148</v>
      </c>
      <c r="M31" s="33">
        <v>442.65</v>
      </c>
      <c r="N31" s="33">
        <v>1216</v>
      </c>
      <c r="O31" s="33">
        <v>25</v>
      </c>
      <c r="P31" s="33">
        <v>2831.65</v>
      </c>
      <c r="Q31" s="35">
        <v>37168.35</v>
      </c>
    </row>
    <row r="32" spans="2:17" x14ac:dyDescent="0.25">
      <c r="B32" s="6">
        <v>15</v>
      </c>
      <c r="C32" s="30" t="s">
        <v>381</v>
      </c>
      <c r="D32" s="30" t="s">
        <v>300</v>
      </c>
      <c r="E32" s="30" t="s">
        <v>301</v>
      </c>
      <c r="F32" s="12" t="s">
        <v>211</v>
      </c>
      <c r="G32" s="31">
        <v>43922</v>
      </c>
      <c r="H32" s="32">
        <v>44104</v>
      </c>
      <c r="I32" s="33">
        <v>40000</v>
      </c>
      <c r="J32" s="34">
        <v>0</v>
      </c>
      <c r="K32" s="33">
        <v>40000</v>
      </c>
      <c r="L32" s="33">
        <v>1148</v>
      </c>
      <c r="M32" s="33">
        <v>442.65</v>
      </c>
      <c r="N32" s="33">
        <v>1216</v>
      </c>
      <c r="O32" s="33">
        <v>25</v>
      </c>
      <c r="P32" s="33">
        <v>2831.65</v>
      </c>
      <c r="Q32" s="35">
        <v>37168.35</v>
      </c>
    </row>
    <row r="33" spans="2:17" x14ac:dyDescent="0.25">
      <c r="B33" s="6">
        <v>16</v>
      </c>
      <c r="C33" s="30" t="s">
        <v>382</v>
      </c>
      <c r="D33" s="30" t="s">
        <v>300</v>
      </c>
      <c r="E33" s="30" t="s">
        <v>363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383</v>
      </c>
      <c r="D34" s="30" t="s">
        <v>229</v>
      </c>
      <c r="E34" s="30" t="s">
        <v>372</v>
      </c>
      <c r="F34" s="12" t="s">
        <v>211</v>
      </c>
      <c r="G34" s="31">
        <v>43922</v>
      </c>
      <c r="H34" s="32">
        <v>44104</v>
      </c>
      <c r="I34" s="33">
        <v>25000</v>
      </c>
      <c r="J34" s="34">
        <v>0</v>
      </c>
      <c r="K34" s="33">
        <v>25000</v>
      </c>
      <c r="L34" s="33">
        <v>717.5</v>
      </c>
      <c r="M34" s="33">
        <v>0</v>
      </c>
      <c r="N34" s="33">
        <v>760</v>
      </c>
      <c r="O34" s="33">
        <v>25</v>
      </c>
      <c r="P34" s="33">
        <v>1502.5</v>
      </c>
      <c r="Q34" s="35">
        <v>23497.5</v>
      </c>
    </row>
    <row r="35" spans="2:17" x14ac:dyDescent="0.25">
      <c r="B35" s="6">
        <v>18</v>
      </c>
      <c r="C35" s="30" t="s">
        <v>389</v>
      </c>
      <c r="D35" s="30" t="s">
        <v>291</v>
      </c>
      <c r="E35" s="30" t="s">
        <v>390</v>
      </c>
      <c r="F35" s="12" t="s">
        <v>211</v>
      </c>
      <c r="G35" s="31">
        <v>43952</v>
      </c>
      <c r="H35" s="32">
        <v>44135</v>
      </c>
      <c r="I35" s="33">
        <v>60000</v>
      </c>
      <c r="J35" s="34">
        <v>0</v>
      </c>
      <c r="K35" s="33">
        <v>60000</v>
      </c>
      <c r="L35" s="33">
        <v>1722</v>
      </c>
      <c r="M35" s="33">
        <v>3486.6818239999998</v>
      </c>
      <c r="N35" s="33">
        <v>1824</v>
      </c>
      <c r="O35" s="33">
        <v>25</v>
      </c>
      <c r="P35" s="33">
        <v>2093.5</v>
      </c>
      <c r="Q35" s="35">
        <v>52942.32</v>
      </c>
    </row>
    <row r="36" spans="2:17" ht="14.45" customHeight="1" x14ac:dyDescent="0.25">
      <c r="C36" s="1652" t="s">
        <v>194</v>
      </c>
      <c r="D36" s="1652"/>
      <c r="E36" s="1652"/>
      <c r="F36" s="1652"/>
      <c r="G36" s="1652"/>
      <c r="H36" s="1652"/>
      <c r="I36" s="1651">
        <f>SUM(I18:I35)</f>
        <v>811500</v>
      </c>
      <c r="J36" s="1653">
        <f>SUM(J18:J35)</f>
        <v>0</v>
      </c>
      <c r="K36" s="1651">
        <v>811500</v>
      </c>
      <c r="L36" s="1651">
        <v>23290.05</v>
      </c>
      <c r="M36" s="1651">
        <v>33619.919999999998</v>
      </c>
      <c r="N36" s="1651">
        <f>SUM(N18:N35)</f>
        <v>24669.599999999999</v>
      </c>
      <c r="O36" s="1651">
        <f>SUM(O18:O35)</f>
        <v>450</v>
      </c>
      <c r="P36" s="1651">
        <v>82029.570000000007</v>
      </c>
      <c r="Q36" s="1654">
        <f>SUM(Q18:Q35)</f>
        <v>729470.42999999982</v>
      </c>
    </row>
    <row r="37" spans="2:17" x14ac:dyDescent="0.25">
      <c r="C37" s="1652"/>
      <c r="D37" s="1652"/>
      <c r="E37" s="1652"/>
      <c r="F37" s="1652"/>
      <c r="G37" s="1652"/>
      <c r="H37" s="1652"/>
      <c r="I37" s="1651"/>
      <c r="J37" s="1653"/>
      <c r="K37" s="1651"/>
      <c r="L37" s="1651"/>
      <c r="M37" s="1651"/>
      <c r="N37" s="1651"/>
      <c r="O37" s="1651"/>
      <c r="P37" s="1651"/>
      <c r="Q37" s="1654"/>
    </row>
    <row r="38" spans="2:17" x14ac:dyDescent="0.25">
      <c r="I38" s="48"/>
      <c r="L38" s="48"/>
    </row>
    <row r="40" spans="2:17" x14ac:dyDescent="0.25">
      <c r="C40" s="24" t="s">
        <v>195</v>
      </c>
      <c r="D40" s="24"/>
      <c r="E40" s="5" t="s">
        <v>250</v>
      </c>
      <c r="N40" s="1629" t="s">
        <v>196</v>
      </c>
      <c r="O40" s="1629"/>
      <c r="P40" s="1629"/>
    </row>
    <row r="41" spans="2:17" x14ac:dyDescent="0.25">
      <c r="C41" s="24"/>
      <c r="D41" s="24"/>
      <c r="N41" s="24"/>
      <c r="O41" s="24"/>
      <c r="P41" s="24"/>
    </row>
    <row r="43" spans="2:17" x14ac:dyDescent="0.25">
      <c r="C43" s="25" t="s">
        <v>197</v>
      </c>
      <c r="D43" s="25"/>
      <c r="E43" t="s">
        <v>251</v>
      </c>
      <c r="N43" s="1628" t="s">
        <v>198</v>
      </c>
      <c r="O43" s="1628"/>
      <c r="P43" s="1628"/>
    </row>
    <row r="44" spans="2:17" x14ac:dyDescent="0.25">
      <c r="C44" s="24" t="s">
        <v>199</v>
      </c>
      <c r="D44" s="24"/>
      <c r="E44" s="5" t="s">
        <v>252</v>
      </c>
      <c r="F44" s="5"/>
      <c r="G44" s="5"/>
      <c r="H44" s="5"/>
      <c r="O44" s="24" t="s">
        <v>492</v>
      </c>
      <c r="P44" s="24"/>
    </row>
    <row r="45" spans="2:17" x14ac:dyDescent="0.25">
      <c r="C45" s="25" t="s">
        <v>201</v>
      </c>
      <c r="D45" s="25"/>
      <c r="E45" t="s">
        <v>254</v>
      </c>
      <c r="O45" s="25" t="s">
        <v>493</v>
      </c>
      <c r="P45" s="25"/>
    </row>
    <row r="48" spans="2:17" x14ac:dyDescent="0.25">
      <c r="C48" s="1629"/>
      <c r="D48" s="1629"/>
      <c r="E48" s="1629"/>
      <c r="F48" s="1629"/>
      <c r="G48" s="1629"/>
      <c r="H48" s="1629"/>
      <c r="I48" s="1629"/>
      <c r="J48" s="1629"/>
      <c r="K48" s="1629"/>
      <c r="L48" s="1629"/>
      <c r="M48" s="1629"/>
      <c r="N48" s="1629"/>
      <c r="O48" s="1629"/>
      <c r="P48" s="1629"/>
    </row>
    <row r="51" spans="3:16" x14ac:dyDescent="0.25">
      <c r="C51" s="1628"/>
      <c r="D51" s="1628"/>
      <c r="E51" s="1628"/>
      <c r="F51" s="1628"/>
      <c r="G51" s="1628"/>
      <c r="H51" s="1628"/>
      <c r="I51" s="1628"/>
      <c r="J51" s="1628"/>
      <c r="K51" s="1628"/>
      <c r="L51" s="1628"/>
      <c r="M51" s="1628"/>
      <c r="N51" s="1628"/>
      <c r="O51" s="1628"/>
      <c r="P51" s="1628"/>
    </row>
    <row r="52" spans="3:16" x14ac:dyDescent="0.25">
      <c r="C52" s="1629"/>
      <c r="D52" s="1629"/>
      <c r="E52" s="1629"/>
      <c r="F52" s="1629"/>
      <c r="G52" s="1629"/>
      <c r="H52" s="1629"/>
      <c r="I52" s="1629"/>
      <c r="J52" s="1629"/>
      <c r="K52" s="1629"/>
      <c r="L52" s="1629"/>
      <c r="M52" s="1629"/>
      <c r="N52" s="1629"/>
      <c r="O52" s="1629"/>
      <c r="P52" s="1629"/>
    </row>
    <row r="53" spans="3:16" x14ac:dyDescent="0.25">
      <c r="C53" s="1628"/>
      <c r="D53" s="1628"/>
      <c r="E53" s="1628"/>
      <c r="F53" s="1628"/>
      <c r="G53" s="1628"/>
      <c r="H53" s="1628"/>
      <c r="I53" s="1628"/>
      <c r="J53" s="1628"/>
      <c r="K53" s="1628"/>
      <c r="L53" s="1628"/>
      <c r="M53" s="1628"/>
      <c r="N53" s="1628"/>
      <c r="O53" s="1628"/>
      <c r="P53" s="1628"/>
    </row>
  </sheetData>
  <sheetProtection selectLockedCells="1" selectUnlockedCells="1"/>
  <mergeCells count="37">
    <mergeCell ref="C13:Q13"/>
    <mergeCell ref="C7:Q7"/>
    <mergeCell ref="C8:Q8"/>
    <mergeCell ref="C9:Q9"/>
    <mergeCell ref="C11:Q11"/>
    <mergeCell ref="C12:Q12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Q36:Q37"/>
    <mergeCell ref="N40:P40"/>
    <mergeCell ref="N43:P43"/>
    <mergeCell ref="C48:P48"/>
    <mergeCell ref="O15:O16"/>
    <mergeCell ref="P15:P16"/>
    <mergeCell ref="Q15:Q16"/>
    <mergeCell ref="C36:H37"/>
    <mergeCell ref="I36:I37"/>
    <mergeCell ref="J36:J37"/>
    <mergeCell ref="K36:K37"/>
    <mergeCell ref="L36:L37"/>
    <mergeCell ref="M36:M37"/>
    <mergeCell ref="N36:N37"/>
    <mergeCell ref="H15:H16"/>
    <mergeCell ref="J15:J16"/>
    <mergeCell ref="C51:P51"/>
    <mergeCell ref="C52:P52"/>
    <mergeCell ref="C53:P53"/>
    <mergeCell ref="O36:O37"/>
    <mergeCell ref="P36:P37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C5D6ED-1DDC-4C6D-BE7B-0B38C0F10B5B}">
  <dimension ref="B7:Q43"/>
  <sheetViews>
    <sheetView topLeftCell="A20" zoomScale="96" zoomScaleNormal="96" workbookViewId="0">
      <selection activeCell="L37" sqref="L3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9" t="s">
        <v>0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29" t="s">
        <v>1</v>
      </c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  <c r="P8" s="1629"/>
      <c r="Q8" s="1629"/>
    </row>
    <row r="9" spans="2:17" x14ac:dyDescent="0.25">
      <c r="C9" s="1643" t="s">
        <v>402</v>
      </c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  <c r="O9" s="1643"/>
      <c r="P9" s="1643"/>
      <c r="Q9" s="1643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9" t="s">
        <v>3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29" t="s">
        <v>496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3" spans="2:17" x14ac:dyDescent="0.25">
      <c r="C13" s="1642" t="s">
        <v>441</v>
      </c>
      <c r="D13" s="1642"/>
      <c r="E13" s="1642"/>
      <c r="F13" s="1642"/>
      <c r="G13" s="1642"/>
      <c r="H13" s="1642"/>
      <c r="I13" s="1642"/>
      <c r="J13" s="1642"/>
      <c r="K13" s="1642"/>
      <c r="L13" s="1642"/>
      <c r="M13" s="1642"/>
      <c r="N13" s="1642"/>
      <c r="O13" s="1642"/>
      <c r="P13" s="1642"/>
      <c r="Q13" s="16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41" t="s">
        <v>6</v>
      </c>
      <c r="C15" s="1636" t="s">
        <v>7</v>
      </c>
      <c r="D15" s="1636" t="s">
        <v>8</v>
      </c>
      <c r="E15" s="1636" t="s">
        <v>10</v>
      </c>
      <c r="F15" s="1640" t="s">
        <v>11</v>
      </c>
      <c r="G15" s="1636" t="s">
        <v>208</v>
      </c>
      <c r="H15" s="1636" t="s">
        <v>209</v>
      </c>
      <c r="I15" s="3" t="s">
        <v>12</v>
      </c>
      <c r="J15" s="1639" t="s">
        <v>13</v>
      </c>
      <c r="K15" s="1636" t="s">
        <v>14</v>
      </c>
      <c r="L15" s="1636" t="s">
        <v>15</v>
      </c>
      <c r="M15" s="1636" t="s">
        <v>16</v>
      </c>
      <c r="N15" s="1636" t="s">
        <v>17</v>
      </c>
      <c r="O15" s="1636" t="s">
        <v>18</v>
      </c>
      <c r="P15" s="1636" t="s">
        <v>19</v>
      </c>
      <c r="Q15" s="1637" t="s">
        <v>20</v>
      </c>
    </row>
    <row r="16" spans="2:17" x14ac:dyDescent="0.25">
      <c r="B16" s="1641"/>
      <c r="C16" s="1636"/>
      <c r="D16" s="1636"/>
      <c r="E16" s="1636"/>
      <c r="F16" s="1640"/>
      <c r="G16" s="1636"/>
      <c r="H16" s="1636"/>
      <c r="I16" s="4" t="s">
        <v>21</v>
      </c>
      <c r="J16" s="1639"/>
      <c r="K16" s="1636"/>
      <c r="L16" s="1636"/>
      <c r="M16" s="1636"/>
      <c r="N16" s="1636"/>
      <c r="O16" s="1636"/>
      <c r="P16" s="1636"/>
      <c r="Q16" s="1637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658" t="s">
        <v>194</v>
      </c>
      <c r="D19" s="1658"/>
      <c r="E19" s="1658"/>
      <c r="F19" s="1658"/>
      <c r="G19" s="1658"/>
      <c r="H19" s="1658"/>
      <c r="I19" s="1651">
        <f>SUM(I18:I18)</f>
        <v>80000</v>
      </c>
      <c r="J19" s="1653">
        <f>SUM(J18:J18)</f>
        <v>0</v>
      </c>
      <c r="K19" s="1651">
        <v>80000</v>
      </c>
      <c r="L19" s="1651">
        <v>2296</v>
      </c>
      <c r="M19" s="1651">
        <v>7400.87</v>
      </c>
      <c r="N19" s="1651">
        <v>2432</v>
      </c>
      <c r="O19" s="1651">
        <f>SUM(O18:O18)</f>
        <v>25</v>
      </c>
      <c r="P19" s="1651">
        <v>12153.87</v>
      </c>
      <c r="Q19" s="1654">
        <f>SUM(Q18:Q18)</f>
        <v>67846.13</v>
      </c>
    </row>
    <row r="20" spans="2:17" x14ac:dyDescent="0.25">
      <c r="C20" s="1658"/>
      <c r="D20" s="1658"/>
      <c r="E20" s="1658"/>
      <c r="F20" s="1658"/>
      <c r="G20" s="1658"/>
      <c r="H20" s="1658"/>
      <c r="I20" s="1651"/>
      <c r="J20" s="1653"/>
      <c r="K20" s="1651"/>
      <c r="L20" s="1651"/>
      <c r="M20" s="1651"/>
      <c r="N20" s="1651"/>
      <c r="O20" s="1651"/>
      <c r="P20" s="1651"/>
      <c r="Q20" s="1654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629" t="s">
        <v>196</v>
      </c>
      <c r="O30" s="1629"/>
      <c r="P30" s="1629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628" t="s">
        <v>198</v>
      </c>
      <c r="O33" s="1628"/>
      <c r="P33" s="1628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498</v>
      </c>
      <c r="H34" s="126"/>
      <c r="I34" s="126"/>
      <c r="O34" s="24" t="s">
        <v>253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500</v>
      </c>
      <c r="P35" s="25"/>
    </row>
    <row r="38" spans="3:16" x14ac:dyDescent="0.25">
      <c r="C38" s="1629"/>
      <c r="D38" s="1629"/>
      <c r="E38" s="1629"/>
      <c r="F38" s="1629"/>
      <c r="G38" s="1629"/>
      <c r="H38" s="1629"/>
      <c r="I38" s="1629"/>
      <c r="J38" s="1629"/>
      <c r="K38" s="1629"/>
      <c r="L38" s="1629"/>
      <c r="M38" s="1629"/>
      <c r="N38" s="1629"/>
      <c r="O38" s="1629"/>
      <c r="P38" s="1629"/>
    </row>
    <row r="41" spans="3:16" x14ac:dyDescent="0.25">
      <c r="C41" s="1628"/>
      <c r="D41" s="1628"/>
      <c r="E41" s="1628"/>
      <c r="F41" s="1628"/>
      <c r="G41" s="1628"/>
      <c r="H41" s="1628"/>
      <c r="I41" s="1628"/>
      <c r="J41" s="1628"/>
      <c r="K41" s="1628"/>
      <c r="L41" s="1628"/>
      <c r="M41" s="1628"/>
      <c r="N41" s="1628"/>
      <c r="O41" s="1628"/>
      <c r="P41" s="1628"/>
    </row>
    <row r="42" spans="3:16" x14ac:dyDescent="0.25">
      <c r="C42" s="1629"/>
      <c r="D42" s="1629"/>
      <c r="E42" s="1629"/>
      <c r="F42" s="1629"/>
      <c r="G42" s="1629"/>
      <c r="H42" s="1629"/>
      <c r="I42" s="1629"/>
      <c r="J42" s="1629"/>
      <c r="K42" s="1629"/>
      <c r="L42" s="1629"/>
      <c r="M42" s="1629"/>
      <c r="N42" s="1629"/>
      <c r="O42" s="1629"/>
      <c r="P42" s="1629"/>
    </row>
    <row r="43" spans="3:16" x14ac:dyDescent="0.25">
      <c r="C43" s="1628"/>
      <c r="D43" s="1628"/>
      <c r="E43" s="1628"/>
      <c r="F43" s="1628"/>
      <c r="G43" s="1628"/>
      <c r="H43" s="1628"/>
      <c r="I43" s="1628"/>
      <c r="J43" s="1628"/>
      <c r="K43" s="1628"/>
      <c r="L43" s="1628"/>
      <c r="M43" s="1628"/>
      <c r="N43" s="1628"/>
      <c r="O43" s="1628"/>
      <c r="P43" s="1628"/>
    </row>
  </sheetData>
  <sheetProtection selectLockedCells="1" selectUnlockedCells="1"/>
  <mergeCells count="37">
    <mergeCell ref="C13:Q13"/>
    <mergeCell ref="C7:Q7"/>
    <mergeCell ref="C8:Q8"/>
    <mergeCell ref="C9:Q9"/>
    <mergeCell ref="C11:Q11"/>
    <mergeCell ref="C12:Q12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C41:P41"/>
    <mergeCell ref="C42:P42"/>
    <mergeCell ref="C43:P43"/>
    <mergeCell ref="O19:O20"/>
    <mergeCell ref="P19:P20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1E597-C85A-469F-8003-9FCC8D79E7DD}">
  <dimension ref="B7:Q44"/>
  <sheetViews>
    <sheetView topLeftCell="D18" zoomScale="96" zoomScaleNormal="96" workbookViewId="0">
      <selection activeCell="C42" sqref="C4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9" t="s">
        <v>0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29" t="s">
        <v>1</v>
      </c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  <c r="P8" s="1629"/>
      <c r="Q8" s="1629"/>
    </row>
    <row r="9" spans="2:17" x14ac:dyDescent="0.25">
      <c r="C9" s="1643" t="s">
        <v>402</v>
      </c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  <c r="O9" s="1643"/>
      <c r="P9" s="1643"/>
      <c r="Q9" s="1643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9" t="s">
        <v>3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29" t="s">
        <v>501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3" spans="2:17" x14ac:dyDescent="0.25">
      <c r="C13" s="1642" t="s">
        <v>406</v>
      </c>
      <c r="D13" s="1642"/>
      <c r="E13" s="1642"/>
      <c r="F13" s="1642"/>
      <c r="G13" s="1642"/>
      <c r="H13" s="1642"/>
      <c r="I13" s="1642"/>
      <c r="J13" s="1642"/>
      <c r="K13" s="1642"/>
      <c r="L13" s="1642"/>
      <c r="M13" s="1642"/>
      <c r="N13" s="1642"/>
      <c r="O13" s="1642"/>
      <c r="P13" s="1642"/>
      <c r="Q13" s="16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41" t="s">
        <v>6</v>
      </c>
      <c r="C15" s="1636" t="s">
        <v>7</v>
      </c>
      <c r="D15" s="1636" t="s">
        <v>8</v>
      </c>
      <c r="E15" s="1636" t="s">
        <v>10</v>
      </c>
      <c r="F15" s="1640" t="s">
        <v>11</v>
      </c>
      <c r="G15" s="1636" t="s">
        <v>208</v>
      </c>
      <c r="H15" s="1636" t="s">
        <v>209</v>
      </c>
      <c r="I15" s="3" t="s">
        <v>12</v>
      </c>
      <c r="J15" s="1639" t="s">
        <v>13</v>
      </c>
      <c r="K15" s="1636" t="s">
        <v>14</v>
      </c>
      <c r="L15" s="1636" t="s">
        <v>15</v>
      </c>
      <c r="M15" s="1636" t="s">
        <v>16</v>
      </c>
      <c r="N15" s="1636" t="s">
        <v>17</v>
      </c>
      <c r="O15" s="1636" t="s">
        <v>18</v>
      </c>
      <c r="P15" s="1636" t="s">
        <v>19</v>
      </c>
      <c r="Q15" s="1637" t="s">
        <v>20</v>
      </c>
    </row>
    <row r="16" spans="2:17" x14ac:dyDescent="0.25">
      <c r="B16" s="1641"/>
      <c r="C16" s="1636"/>
      <c r="D16" s="1636"/>
      <c r="E16" s="1636"/>
      <c r="F16" s="1640"/>
      <c r="G16" s="1636"/>
      <c r="H16" s="1636"/>
      <c r="I16" s="4" t="s">
        <v>21</v>
      </c>
      <c r="J16" s="1639"/>
      <c r="K16" s="1636"/>
      <c r="L16" s="1636"/>
      <c r="M16" s="1636"/>
      <c r="N16" s="1636"/>
      <c r="O16" s="1636"/>
      <c r="P16" s="1636"/>
      <c r="Q16" s="1637"/>
    </row>
    <row r="18" spans="2:17" x14ac:dyDescent="0.25">
      <c r="B18" s="6">
        <v>1</v>
      </c>
      <c r="C18" s="12" t="s">
        <v>290</v>
      </c>
      <c r="D18" s="12" t="s">
        <v>291</v>
      </c>
      <c r="E18" s="12" t="s">
        <v>292</v>
      </c>
      <c r="F18" s="12" t="s">
        <v>211</v>
      </c>
      <c r="G18" s="28">
        <v>43986</v>
      </c>
      <c r="H18" s="29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6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295</v>
      </c>
      <c r="D20" s="12" t="s">
        <v>291</v>
      </c>
      <c r="E20" s="12" t="s">
        <v>296</v>
      </c>
      <c r="F20" s="12" t="s">
        <v>211</v>
      </c>
      <c r="G20" s="28">
        <v>43986</v>
      </c>
      <c r="H20" s="29">
        <v>44169</v>
      </c>
      <c r="I20" s="14">
        <v>110000</v>
      </c>
      <c r="J20" s="15">
        <v>0</v>
      </c>
      <c r="K20" s="14">
        <v>110000</v>
      </c>
      <c r="L20" s="14">
        <v>3157</v>
      </c>
      <c r="M20" s="14">
        <v>14457.62</v>
      </c>
      <c r="N20" s="14">
        <v>3344</v>
      </c>
      <c r="O20" s="14">
        <v>25</v>
      </c>
      <c r="P20" s="14">
        <v>20983.62</v>
      </c>
      <c r="Q20" s="17">
        <v>89016.38</v>
      </c>
    </row>
    <row r="21" spans="2:17" x14ac:dyDescent="0.25">
      <c r="B21" s="6">
        <v>4</v>
      </c>
      <c r="C21" s="12" t="s">
        <v>297</v>
      </c>
      <c r="D21" s="12" t="s">
        <v>291</v>
      </c>
      <c r="E21" s="12" t="s">
        <v>44</v>
      </c>
      <c r="F21" s="12" t="s">
        <v>211</v>
      </c>
      <c r="G21" s="28">
        <v>43986</v>
      </c>
      <c r="H21" s="29">
        <v>44169</v>
      </c>
      <c r="I21" s="14">
        <v>45000</v>
      </c>
      <c r="J21" s="15">
        <v>0</v>
      </c>
      <c r="K21" s="14">
        <v>45000</v>
      </c>
      <c r="L21" s="14">
        <v>1291.5</v>
      </c>
      <c r="M21" s="14">
        <v>1148.33</v>
      </c>
      <c r="N21" s="14">
        <v>1368</v>
      </c>
      <c r="O21" s="14">
        <v>25</v>
      </c>
      <c r="P21" s="14">
        <v>3832.83</v>
      </c>
      <c r="Q21" s="17">
        <v>41167.17</v>
      </c>
    </row>
    <row r="22" spans="2:17" x14ac:dyDescent="0.25">
      <c r="B22" s="6">
        <v>5</v>
      </c>
      <c r="C22" s="12" t="s">
        <v>359</v>
      </c>
      <c r="D22" s="12" t="s">
        <v>291</v>
      </c>
      <c r="E22" s="12" t="s">
        <v>360</v>
      </c>
      <c r="F22" s="12" t="s">
        <v>211</v>
      </c>
      <c r="G22" s="28">
        <v>43986</v>
      </c>
      <c r="H22" s="29">
        <v>44169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6">
        <v>6</v>
      </c>
      <c r="C23" s="19" t="s">
        <v>407</v>
      </c>
      <c r="D23" s="19" t="s">
        <v>362</v>
      </c>
      <c r="E23" s="19" t="s">
        <v>495</v>
      </c>
      <c r="F23" s="12" t="s">
        <v>211</v>
      </c>
      <c r="G23" s="28">
        <v>43986</v>
      </c>
      <c r="H23" s="29">
        <v>44169</v>
      </c>
      <c r="I23" s="21">
        <v>25000</v>
      </c>
      <c r="J23" s="22">
        <v>0</v>
      </c>
      <c r="K23" s="21">
        <v>25000</v>
      </c>
      <c r="L23" s="21">
        <v>717.5</v>
      </c>
      <c r="M23" s="21">
        <v>0</v>
      </c>
      <c r="N23" s="21">
        <v>760</v>
      </c>
      <c r="O23" s="21">
        <v>25</v>
      </c>
      <c r="P23" s="21">
        <v>1502.5</v>
      </c>
      <c r="Q23" s="23">
        <v>23497.5</v>
      </c>
    </row>
    <row r="24" spans="2:17" x14ac:dyDescent="0.25">
      <c r="B24" s="6">
        <v>7</v>
      </c>
      <c r="C24" s="19" t="s">
        <v>365</v>
      </c>
      <c r="D24" s="19" t="s">
        <v>291</v>
      </c>
      <c r="E24" s="19" t="s">
        <v>366</v>
      </c>
      <c r="F24" s="12" t="s">
        <v>211</v>
      </c>
      <c r="G24" s="70">
        <v>43986</v>
      </c>
      <c r="H24" s="71">
        <v>44169</v>
      </c>
      <c r="I24" s="21">
        <v>50000</v>
      </c>
      <c r="J24" s="22">
        <v>0</v>
      </c>
      <c r="K24" s="21">
        <v>50000</v>
      </c>
      <c r="L24" s="21">
        <v>1435</v>
      </c>
      <c r="M24" s="21">
        <v>1854</v>
      </c>
      <c r="N24" s="21">
        <v>1520</v>
      </c>
      <c r="O24" s="21">
        <v>25</v>
      </c>
      <c r="P24" s="21">
        <v>4834</v>
      </c>
      <c r="Q24" s="23">
        <v>45166</v>
      </c>
    </row>
    <row r="25" spans="2:17" x14ac:dyDescent="0.25">
      <c r="B25" s="6">
        <v>8</v>
      </c>
      <c r="C25" s="30" t="s">
        <v>299</v>
      </c>
      <c r="D25" s="30" t="s">
        <v>300</v>
      </c>
      <c r="E25" s="30" t="s">
        <v>301</v>
      </c>
      <c r="F25" s="12" t="s">
        <v>211</v>
      </c>
      <c r="G25" s="70">
        <v>44013</v>
      </c>
      <c r="H25" s="71">
        <v>44196</v>
      </c>
      <c r="I25" s="33">
        <v>30000</v>
      </c>
      <c r="J25" s="34">
        <v>0</v>
      </c>
      <c r="K25" s="33">
        <v>30000</v>
      </c>
      <c r="L25" s="33">
        <v>861</v>
      </c>
      <c r="M25" s="33">
        <v>0</v>
      </c>
      <c r="N25" s="33">
        <v>912</v>
      </c>
      <c r="O25" s="33">
        <v>25</v>
      </c>
      <c r="P25" s="33">
        <v>1798</v>
      </c>
      <c r="Q25" s="35">
        <v>28202</v>
      </c>
    </row>
    <row r="26" spans="2:17" x14ac:dyDescent="0.25">
      <c r="B26" s="6">
        <v>9</v>
      </c>
      <c r="C26" s="30" t="s">
        <v>389</v>
      </c>
      <c r="D26" s="30" t="s">
        <v>291</v>
      </c>
      <c r="E26" s="30" t="s">
        <v>390</v>
      </c>
      <c r="F26" s="12" t="s">
        <v>211</v>
      </c>
      <c r="G26" s="31">
        <v>43952</v>
      </c>
      <c r="H26" s="32">
        <v>44135</v>
      </c>
      <c r="I26" s="33">
        <v>60000</v>
      </c>
      <c r="J26" s="34">
        <v>0</v>
      </c>
      <c r="K26" s="33">
        <v>60000</v>
      </c>
      <c r="L26" s="33">
        <v>1722</v>
      </c>
      <c r="M26" s="33">
        <v>3486.6818239999998</v>
      </c>
      <c r="N26" s="33">
        <v>1824</v>
      </c>
      <c r="O26" s="33">
        <v>25</v>
      </c>
      <c r="P26" s="33">
        <v>2093.5</v>
      </c>
      <c r="Q26" s="35">
        <v>52942.32</v>
      </c>
    </row>
    <row r="27" spans="2:17" ht="14.45" customHeight="1" x14ac:dyDescent="0.25">
      <c r="C27" s="1652" t="s">
        <v>194</v>
      </c>
      <c r="D27" s="1652"/>
      <c r="E27" s="1652"/>
      <c r="F27" s="1652"/>
      <c r="G27" s="1652"/>
      <c r="H27" s="1652"/>
      <c r="I27" s="1651">
        <f>SUM(I18:I26)</f>
        <v>480000</v>
      </c>
      <c r="J27" s="1653">
        <f>SUM(J18:J26)</f>
        <v>0</v>
      </c>
      <c r="K27" s="1651">
        <f>SUM(K18:K26)</f>
        <v>480000</v>
      </c>
      <c r="L27" s="1651">
        <v>13776</v>
      </c>
      <c r="M27" s="1651">
        <v>28362.639999999999</v>
      </c>
      <c r="N27" s="1651">
        <f>SUM(N18:N26)</f>
        <v>14592</v>
      </c>
      <c r="O27" s="1651">
        <f>SUM(O18:O26)</f>
        <v>225</v>
      </c>
      <c r="P27" s="1651">
        <v>56955.64</v>
      </c>
      <c r="Q27" s="1654">
        <f>SUM(Q18:Q26)</f>
        <v>423044.36</v>
      </c>
    </row>
    <row r="28" spans="2:17" x14ac:dyDescent="0.25">
      <c r="C28" s="1652"/>
      <c r="D28" s="1652"/>
      <c r="E28" s="1652"/>
      <c r="F28" s="1652"/>
      <c r="G28" s="1652"/>
      <c r="H28" s="1652"/>
      <c r="I28" s="1651"/>
      <c r="J28" s="1653"/>
      <c r="K28" s="1651"/>
      <c r="L28" s="1651"/>
      <c r="M28" s="1651"/>
      <c r="N28" s="1651"/>
      <c r="O28" s="1651"/>
      <c r="P28" s="1651"/>
      <c r="Q28" s="1654"/>
    </row>
    <row r="29" spans="2:17" x14ac:dyDescent="0.25">
      <c r="I29" s="48"/>
      <c r="L29" s="48"/>
    </row>
    <row r="31" spans="2:17" x14ac:dyDescent="0.25">
      <c r="C31" s="24"/>
      <c r="D31" s="24" t="s">
        <v>195</v>
      </c>
      <c r="E31" s="24"/>
      <c r="F31" s="24" t="s">
        <v>196</v>
      </c>
      <c r="H31" s="5" t="s">
        <v>250</v>
      </c>
      <c r="O31" s="24" t="s">
        <v>196</v>
      </c>
      <c r="P31" s="24"/>
      <c r="Q31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502</v>
      </c>
      <c r="I35" s="126"/>
      <c r="J35" s="126"/>
      <c r="O35" s="24" t="s">
        <v>503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500</v>
      </c>
      <c r="P36" s="25"/>
    </row>
    <row r="39" spans="3:16" x14ac:dyDescent="0.25">
      <c r="C39" s="1629"/>
      <c r="D39" s="1629"/>
      <c r="E39" s="1629"/>
      <c r="F39" s="1629"/>
      <c r="G39" s="1629"/>
      <c r="H39" s="1629"/>
      <c r="I39" s="1629"/>
      <c r="J39" s="1629"/>
      <c r="K39" s="1629"/>
      <c r="L39" s="1629"/>
      <c r="M39" s="1629"/>
      <c r="N39" s="1629"/>
      <c r="O39" s="1629"/>
      <c r="P39" s="1629"/>
    </row>
    <row r="42" spans="3:16" x14ac:dyDescent="0.25">
      <c r="C42" s="1628"/>
      <c r="D42" s="1628"/>
      <c r="E42" s="1628"/>
      <c r="F42" s="1628"/>
      <c r="G42" s="1628"/>
      <c r="H42" s="1628"/>
      <c r="I42" s="1628"/>
      <c r="J42" s="1628"/>
      <c r="K42" s="1628"/>
      <c r="L42" s="1628"/>
      <c r="M42" s="1628"/>
      <c r="N42" s="1628"/>
      <c r="O42" s="1628"/>
      <c r="P42" s="1628"/>
    </row>
    <row r="43" spans="3:16" x14ac:dyDescent="0.25">
      <c r="C43" s="1629"/>
      <c r="D43" s="1629"/>
      <c r="E43" s="1629"/>
      <c r="F43" s="1629"/>
      <c r="G43" s="1629"/>
      <c r="H43" s="1629"/>
      <c r="I43" s="1629"/>
      <c r="J43" s="1629"/>
      <c r="K43" s="1629"/>
      <c r="L43" s="1629"/>
      <c r="M43" s="1629"/>
      <c r="N43" s="1629"/>
      <c r="O43" s="1629"/>
      <c r="P43" s="1629"/>
    </row>
    <row r="44" spans="3:16" x14ac:dyDescent="0.25">
      <c r="C44" s="1628"/>
      <c r="D44" s="1628"/>
      <c r="E44" s="1628"/>
      <c r="F44" s="1628"/>
      <c r="G44" s="1628"/>
      <c r="H44" s="1628"/>
      <c r="I44" s="1628"/>
      <c r="J44" s="1628"/>
      <c r="K44" s="1628"/>
      <c r="L44" s="1628"/>
      <c r="M44" s="1628"/>
      <c r="N44" s="1628"/>
      <c r="O44" s="1628"/>
      <c r="P44" s="1628"/>
    </row>
  </sheetData>
  <sheetProtection selectLockedCells="1" selectUnlockedCells="1"/>
  <mergeCells count="35"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C44:P44"/>
    <mergeCell ref="O27:O28"/>
    <mergeCell ref="P27:P28"/>
    <mergeCell ref="Q27:Q28"/>
    <mergeCell ref="C39:P39"/>
    <mergeCell ref="C42:P42"/>
    <mergeCell ref="C43:P43"/>
    <mergeCell ref="M27:M28"/>
    <mergeCell ref="N27:N28"/>
    <mergeCell ref="C27:H28"/>
    <mergeCell ref="I27:I28"/>
    <mergeCell ref="J27:J28"/>
    <mergeCell ref="K27:K28"/>
    <mergeCell ref="L27:L28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BF1FE1-D36A-4609-97A6-FC6C4FB0C8F2}">
  <dimension ref="A7:N45"/>
  <sheetViews>
    <sheetView topLeftCell="A25" workbookViewId="0">
      <selection activeCell="D41" sqref="D4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60" t="s">
        <v>0</v>
      </c>
      <c r="C7" s="1660"/>
      <c r="D7" s="1660"/>
      <c r="E7" s="1660"/>
      <c r="F7" s="1660"/>
      <c r="G7" s="1660"/>
      <c r="H7" s="1660"/>
      <c r="I7" s="1660"/>
      <c r="J7" s="1660"/>
      <c r="K7" s="1660"/>
      <c r="L7" s="1660"/>
      <c r="M7" s="1660"/>
      <c r="N7" s="1660"/>
    </row>
    <row r="8" spans="1:14" x14ac:dyDescent="0.25">
      <c r="B8" s="1660" t="s">
        <v>1</v>
      </c>
      <c r="C8" s="1660"/>
      <c r="D8" s="1660"/>
      <c r="E8" s="1660"/>
      <c r="F8" s="1660"/>
      <c r="G8" s="1660"/>
      <c r="H8" s="1660"/>
      <c r="I8" s="1660"/>
      <c r="J8" s="1660"/>
      <c r="K8" s="1660"/>
      <c r="L8" s="1660"/>
      <c r="M8" s="1660"/>
      <c r="N8" s="1660"/>
    </row>
    <row r="9" spans="1:14" x14ac:dyDescent="0.25">
      <c r="B9" s="1669" t="s">
        <v>402</v>
      </c>
      <c r="C9" s="1669"/>
      <c r="D9" s="1669"/>
      <c r="E9" s="1669"/>
      <c r="F9" s="1669"/>
      <c r="G9" s="1669"/>
      <c r="H9" s="1669"/>
      <c r="I9" s="1669"/>
      <c r="J9" s="1669"/>
      <c r="K9" s="1669"/>
      <c r="L9" s="1669"/>
      <c r="M9" s="1669"/>
      <c r="N9" s="1669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660" t="s">
        <v>3</v>
      </c>
      <c r="C11" s="1660"/>
      <c r="D11" s="1660"/>
      <c r="E11" s="1660"/>
      <c r="F11" s="1660"/>
      <c r="G11" s="1660"/>
      <c r="H11" s="1660"/>
      <c r="I11" s="1660"/>
      <c r="J11" s="1660"/>
      <c r="K11" s="1660"/>
      <c r="L11" s="1660"/>
      <c r="M11" s="1660"/>
      <c r="N11" s="1660"/>
    </row>
    <row r="12" spans="1:14" x14ac:dyDescent="0.25">
      <c r="B12" s="1660" t="s">
        <v>504</v>
      </c>
      <c r="C12" s="1660"/>
      <c r="D12" s="1660"/>
      <c r="E12" s="1660"/>
      <c r="F12" s="1660"/>
      <c r="G12" s="1660"/>
      <c r="H12" s="1660"/>
      <c r="I12" s="1660"/>
      <c r="J12" s="1660"/>
      <c r="K12" s="1660"/>
      <c r="L12" s="1660"/>
      <c r="M12" s="1660"/>
      <c r="N12" s="1660"/>
    </row>
    <row r="13" spans="1:14" x14ac:dyDescent="0.25">
      <c r="B13" s="1661" t="s">
        <v>5</v>
      </c>
      <c r="C13" s="1661"/>
      <c r="D13" s="1661"/>
      <c r="E13" s="1661"/>
      <c r="F13" s="1661"/>
      <c r="G13" s="1661"/>
      <c r="H13" s="1661"/>
      <c r="I13" s="1661"/>
      <c r="J13" s="1661"/>
      <c r="K13" s="1661"/>
      <c r="L13" s="1661"/>
      <c r="M13" s="1661"/>
      <c r="N13" s="1661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66" t="s">
        <v>6</v>
      </c>
      <c r="B15" s="1665" t="s">
        <v>7</v>
      </c>
      <c r="C15" s="1665" t="s">
        <v>8</v>
      </c>
      <c r="D15" s="1665" t="s">
        <v>10</v>
      </c>
      <c r="E15" s="1667" t="s">
        <v>11</v>
      </c>
      <c r="F15" s="97" t="s">
        <v>12</v>
      </c>
      <c r="G15" s="1668" t="s">
        <v>13</v>
      </c>
      <c r="H15" s="1665" t="s">
        <v>14</v>
      </c>
      <c r="I15" s="1665" t="s">
        <v>15</v>
      </c>
      <c r="J15" s="1665" t="s">
        <v>16</v>
      </c>
      <c r="K15" s="1665" t="s">
        <v>17</v>
      </c>
      <c r="L15" s="1665" t="s">
        <v>18</v>
      </c>
      <c r="M15" s="1665" t="s">
        <v>19</v>
      </c>
      <c r="N15" s="1662" t="s">
        <v>20</v>
      </c>
    </row>
    <row r="16" spans="1:14" x14ac:dyDescent="0.25">
      <c r="A16" s="1666"/>
      <c r="B16" s="1665"/>
      <c r="C16" s="1665"/>
      <c r="D16" s="1665"/>
      <c r="E16" s="1667"/>
      <c r="F16" s="98" t="s">
        <v>21</v>
      </c>
      <c r="G16" s="1668"/>
      <c r="H16" s="1665"/>
      <c r="I16" s="1665"/>
      <c r="J16" s="1665"/>
      <c r="K16" s="1665"/>
      <c r="L16" s="1665"/>
      <c r="M16" s="1665"/>
      <c r="N16" s="1662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663" t="s">
        <v>194</v>
      </c>
      <c r="C29" s="1663"/>
      <c r="D29" s="1663"/>
      <c r="E29" s="1663"/>
      <c r="F29" s="1659">
        <v>147000</v>
      </c>
      <c r="G29" s="1664">
        <v>0</v>
      </c>
      <c r="H29" s="1659">
        <v>147000</v>
      </c>
      <c r="I29" s="1664">
        <v>0</v>
      </c>
      <c r="J29" s="1664">
        <v>47.25</v>
      </c>
      <c r="K29" s="1664">
        <v>0</v>
      </c>
      <c r="L29" s="1664">
        <v>0</v>
      </c>
      <c r="M29" s="1664">
        <v>47.25</v>
      </c>
      <c r="N29" s="1659">
        <v>146952.75</v>
      </c>
    </row>
    <row r="30" spans="1:14" x14ac:dyDescent="0.25">
      <c r="A30" s="99"/>
      <c r="B30" s="1663"/>
      <c r="C30" s="1663"/>
      <c r="D30" s="1663"/>
      <c r="E30" s="1663"/>
      <c r="F30" s="1659"/>
      <c r="G30" s="1664"/>
      <c r="H30" s="1659"/>
      <c r="I30" s="1664"/>
      <c r="J30" s="1664"/>
      <c r="K30" s="1664"/>
      <c r="L30" s="1664"/>
      <c r="M30" s="1664"/>
      <c r="N30" s="1659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498</v>
      </c>
      <c r="F38" s="126"/>
      <c r="G38" s="126"/>
      <c r="M38" s="24" t="s">
        <v>503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500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628"/>
      <c r="B43" s="1628"/>
      <c r="C43" s="1628"/>
      <c r="D43" s="1628"/>
      <c r="E43" s="1628"/>
      <c r="F43" s="1628"/>
      <c r="G43" s="1628"/>
      <c r="H43" s="1628"/>
      <c r="I43" s="1628"/>
      <c r="J43" s="1628"/>
      <c r="K43" s="1628"/>
      <c r="L43" s="1628"/>
      <c r="M43" s="1628"/>
      <c r="N43" s="1628"/>
    </row>
    <row r="44" spans="1:14" x14ac:dyDescent="0.25">
      <c r="A44" s="1629"/>
      <c r="B44" s="1629"/>
      <c r="C44" s="1629"/>
      <c r="D44" s="1629"/>
      <c r="E44" s="1629"/>
      <c r="F44" s="1629"/>
      <c r="G44" s="1629"/>
      <c r="H44" s="1629"/>
      <c r="I44" s="1629"/>
      <c r="J44" s="1629"/>
      <c r="K44" s="1629"/>
      <c r="L44" s="1629"/>
      <c r="M44" s="1629"/>
      <c r="N44" s="1629"/>
    </row>
    <row r="45" spans="1:14" x14ac:dyDescent="0.25">
      <c r="A45" s="1628"/>
      <c r="B45" s="1628"/>
      <c r="C45" s="1628"/>
      <c r="D45" s="1628"/>
      <c r="E45" s="1628"/>
      <c r="F45" s="1628"/>
      <c r="G45" s="1628"/>
      <c r="H45" s="1628"/>
      <c r="I45" s="1628"/>
      <c r="J45" s="1628"/>
      <c r="K45" s="1628"/>
      <c r="L45" s="1628"/>
      <c r="M45" s="1628"/>
      <c r="N45" s="1628"/>
    </row>
  </sheetData>
  <sheetProtection selectLockedCells="1" selectUnlockedCells="1"/>
  <mergeCells count="32">
    <mergeCell ref="B13:N13"/>
    <mergeCell ref="B7:N7"/>
    <mergeCell ref="B8:N8"/>
    <mergeCell ref="B9:N9"/>
    <mergeCell ref="B11:N11"/>
    <mergeCell ref="B12:N12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45C75A-F620-4894-946C-23716F254C5F}">
  <dimension ref="B6:Q154"/>
  <sheetViews>
    <sheetView topLeftCell="A67" zoomScale="85" zoomScaleNormal="85" workbookViewId="0">
      <selection activeCell="C151" sqref="C151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629" t="s">
        <v>0</v>
      </c>
      <c r="D6" s="1629"/>
      <c r="E6" s="1629"/>
      <c r="F6" s="1629"/>
      <c r="G6" s="1629"/>
      <c r="H6" s="1629"/>
      <c r="I6" s="1629"/>
      <c r="J6" s="1629"/>
      <c r="K6" s="1629"/>
      <c r="L6" s="1629"/>
      <c r="M6" s="1629"/>
      <c r="N6" s="1629"/>
      <c r="O6" s="1629"/>
      <c r="P6" s="1629"/>
      <c r="Q6" s="1629"/>
    </row>
    <row r="7" spans="2:17" x14ac:dyDescent="0.25">
      <c r="C7" s="1629" t="s">
        <v>1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43" t="s">
        <v>402</v>
      </c>
      <c r="D8" s="1643"/>
      <c r="E8" s="1643"/>
      <c r="F8" s="1643"/>
      <c r="G8" s="1643"/>
      <c r="H8" s="1643"/>
      <c r="I8" s="1643"/>
      <c r="J8" s="1643"/>
      <c r="K8" s="1643"/>
      <c r="L8" s="1643"/>
      <c r="M8" s="1643"/>
      <c r="N8" s="1643"/>
      <c r="O8" s="1643"/>
      <c r="P8" s="1643"/>
      <c r="Q8" s="1643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9" t="s">
        <v>3</v>
      </c>
      <c r="D10" s="1629"/>
      <c r="E10" s="1629"/>
      <c r="F10" s="1629"/>
      <c r="G10" s="1629"/>
      <c r="H10" s="1629"/>
      <c r="I10" s="1629"/>
      <c r="J10" s="1629"/>
      <c r="K10" s="1629"/>
      <c r="L10" s="1629"/>
      <c r="M10" s="1629"/>
      <c r="N10" s="1629"/>
      <c r="O10" s="1629"/>
      <c r="P10" s="1629"/>
      <c r="Q10" s="1629"/>
    </row>
    <row r="11" spans="2:17" x14ac:dyDescent="0.25">
      <c r="C11" s="1629" t="s">
        <v>506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42" t="s">
        <v>404</v>
      </c>
      <c r="D12" s="1642"/>
      <c r="E12" s="1642"/>
      <c r="F12" s="1642"/>
      <c r="G12" s="1642"/>
      <c r="H12" s="1642"/>
      <c r="I12" s="1642"/>
      <c r="J12" s="1642"/>
      <c r="K12" s="1642"/>
      <c r="L12" s="1642"/>
      <c r="M12" s="1642"/>
      <c r="N12" s="1642"/>
      <c r="O12" s="1642"/>
      <c r="P12" s="1642"/>
      <c r="Q12" s="1642"/>
    </row>
    <row r="14" spans="2:17" x14ac:dyDescent="0.25">
      <c r="B14" s="1650" t="s">
        <v>6</v>
      </c>
      <c r="C14" s="1646" t="s">
        <v>7</v>
      </c>
      <c r="D14" s="1646" t="s">
        <v>8</v>
      </c>
      <c r="E14" s="1646" t="s">
        <v>9</v>
      </c>
      <c r="F14" s="1646" t="s">
        <v>10</v>
      </c>
      <c r="G14" s="1649" t="s">
        <v>11</v>
      </c>
      <c r="H14" s="1646" t="s">
        <v>11</v>
      </c>
      <c r="I14" s="51" t="s">
        <v>12</v>
      </c>
      <c r="J14" s="1648" t="s">
        <v>13</v>
      </c>
      <c r="K14" s="1646" t="s">
        <v>14</v>
      </c>
      <c r="L14" s="1646" t="s">
        <v>15</v>
      </c>
      <c r="M14" s="1646" t="s">
        <v>16</v>
      </c>
      <c r="N14" s="1646" t="s">
        <v>17</v>
      </c>
      <c r="O14" s="1646" t="s">
        <v>18</v>
      </c>
      <c r="P14" s="1646" t="s">
        <v>19</v>
      </c>
      <c r="Q14" s="1647" t="s">
        <v>20</v>
      </c>
    </row>
    <row r="15" spans="2:17" x14ac:dyDescent="0.25">
      <c r="B15" s="1650"/>
      <c r="C15" s="1646"/>
      <c r="D15" s="1646"/>
      <c r="E15" s="1646"/>
      <c r="F15" s="1646"/>
      <c r="G15" s="1649"/>
      <c r="H15" s="1646"/>
      <c r="I15" s="52" t="s">
        <v>21</v>
      </c>
      <c r="J15" s="1648"/>
      <c r="K15" s="1646"/>
      <c r="L15" s="1646"/>
      <c r="M15" s="1646"/>
      <c r="N15" s="1646"/>
      <c r="O15" s="1646"/>
      <c r="P15" s="1646"/>
      <c r="Q15" s="1647"/>
    </row>
    <row r="17" spans="2:17" x14ac:dyDescent="0.25">
      <c r="B17" s="53">
        <v>1</v>
      </c>
      <c r="C17" s="54" t="s">
        <v>22</v>
      </c>
      <c r="D17" s="7" t="s">
        <v>23</v>
      </c>
      <c r="E17" s="1638" t="s">
        <v>24</v>
      </c>
      <c r="F17" s="1638"/>
      <c r="G17" s="1638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635" t="s">
        <v>30</v>
      </c>
      <c r="F18" s="1635" t="s">
        <v>31</v>
      </c>
      <c r="G18" s="1635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635" t="s">
        <v>36</v>
      </c>
      <c r="F19" s="1635" t="s">
        <v>37</v>
      </c>
      <c r="G19" s="1635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635" t="s">
        <v>40</v>
      </c>
      <c r="F22" s="1635" t="s">
        <v>41</v>
      </c>
      <c r="G22" s="1635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635" t="s">
        <v>44</v>
      </c>
      <c r="F23" s="1635" t="s">
        <v>45</v>
      </c>
      <c r="G23" s="1635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635" t="s">
        <v>49</v>
      </c>
      <c r="F24" s="1635" t="s">
        <v>50</v>
      </c>
      <c r="G24" s="1635">
        <v>16</v>
      </c>
      <c r="H24" s="12" t="s">
        <v>46</v>
      </c>
      <c r="I24" s="14">
        <v>41500</v>
      </c>
      <c r="J24" s="15">
        <v>0</v>
      </c>
      <c r="K24" s="14">
        <v>41500</v>
      </c>
      <c r="L24" s="14">
        <v>1191.05</v>
      </c>
      <c r="M24" s="15">
        <v>654.35</v>
      </c>
      <c r="N24" s="14">
        <v>1261.5999999999999</v>
      </c>
      <c r="O24" s="14">
        <v>1469</v>
      </c>
      <c r="P24" s="14">
        <v>4576</v>
      </c>
      <c r="Q24" s="17">
        <v>36924</v>
      </c>
    </row>
    <row r="25" spans="2:17" x14ac:dyDescent="0.25">
      <c r="B25" s="53">
        <v>9</v>
      </c>
      <c r="C25" s="56" t="s">
        <v>51</v>
      </c>
      <c r="D25" s="12" t="s">
        <v>52</v>
      </c>
      <c r="E25" s="1635" t="s">
        <v>53</v>
      </c>
      <c r="F25" s="1635" t="s">
        <v>54</v>
      </c>
      <c r="G25" s="1635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635" t="s">
        <v>427</v>
      </c>
      <c r="F26" s="1635" t="s">
        <v>57</v>
      </c>
      <c r="G26" s="1635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635" t="s">
        <v>53</v>
      </c>
      <c r="F27" s="1635" t="s">
        <v>60</v>
      </c>
      <c r="G27" s="1635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635" t="s">
        <v>63</v>
      </c>
      <c r="F28" s="1635" t="s">
        <v>64</v>
      </c>
      <c r="G28" s="1635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635" t="s">
        <v>67</v>
      </c>
      <c r="F29" s="1635" t="s">
        <v>68</v>
      </c>
      <c r="G29" s="1635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635" t="s">
        <v>71</v>
      </c>
      <c r="F30" s="1635" t="s">
        <v>72</v>
      </c>
      <c r="G30" s="1635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635" t="s">
        <v>75</v>
      </c>
      <c r="F31" s="1635" t="s">
        <v>76</v>
      </c>
      <c r="G31" s="1635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635" t="s">
        <v>78</v>
      </c>
      <c r="F32" s="1635" t="s">
        <v>79</v>
      </c>
      <c r="G32" s="1635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635" t="s">
        <v>82</v>
      </c>
      <c r="F33" s="1635" t="s">
        <v>83</v>
      </c>
      <c r="G33" s="1635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635" t="s">
        <v>85</v>
      </c>
      <c r="F34" s="1635" t="s">
        <v>86</v>
      </c>
      <c r="G34" s="1635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635" t="s">
        <v>89</v>
      </c>
      <c r="F35" s="1635" t="s">
        <v>90</v>
      </c>
      <c r="G35" s="1635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635" t="s">
        <v>92</v>
      </c>
      <c r="F36" s="1635" t="s">
        <v>93</v>
      </c>
      <c r="G36" s="1635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635" t="s">
        <v>71</v>
      </c>
      <c r="F37" s="1635" t="s">
        <v>95</v>
      </c>
      <c r="G37" s="1635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635" t="s">
        <v>97</v>
      </c>
      <c r="F38" s="1635" t="s">
        <v>98</v>
      </c>
      <c r="G38" s="1635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635" t="s">
        <v>92</v>
      </c>
      <c r="F39" s="1635" t="s">
        <v>100</v>
      </c>
      <c r="G39" s="1635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635" t="s">
        <v>102</v>
      </c>
      <c r="F40" s="1635" t="s">
        <v>103</v>
      </c>
      <c r="G40" s="1635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635" t="s">
        <v>105</v>
      </c>
      <c r="F41" s="1635" t="s">
        <v>106</v>
      </c>
      <c r="G41" s="1635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635" t="s">
        <v>105</v>
      </c>
      <c r="F42" s="1635" t="s">
        <v>108</v>
      </c>
      <c r="G42" s="1635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635" t="s">
        <v>78</v>
      </c>
      <c r="F43" s="1635" t="s">
        <v>115</v>
      </c>
      <c r="G43" s="1635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635" t="s">
        <v>117</v>
      </c>
      <c r="F44" s="1635" t="s">
        <v>118</v>
      </c>
      <c r="G44" s="1635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635" t="s">
        <v>120</v>
      </c>
      <c r="F45" s="1635" t="s">
        <v>121</v>
      </c>
      <c r="G45" s="1635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635" t="s">
        <v>49</v>
      </c>
      <c r="F46" s="1635" t="s">
        <v>123</v>
      </c>
      <c r="G46" s="1635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635" t="s">
        <v>125</v>
      </c>
      <c r="F47" s="1635" t="s">
        <v>126</v>
      </c>
      <c r="G47" s="1635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635" t="s">
        <v>105</v>
      </c>
      <c r="F48" s="1635" t="s">
        <v>128</v>
      </c>
      <c r="G48" s="1635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635" t="s">
        <v>102</v>
      </c>
      <c r="F49" s="1635" t="s">
        <v>130</v>
      </c>
      <c r="G49" s="1635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635" t="s">
        <v>132</v>
      </c>
      <c r="F50" s="1635" t="s">
        <v>133</v>
      </c>
      <c r="G50" s="1635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635" t="s">
        <v>117</v>
      </c>
      <c r="F51" s="1635" t="s">
        <v>135</v>
      </c>
      <c r="G51" s="1635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635" t="s">
        <v>85</v>
      </c>
      <c r="F52" s="1635" t="s">
        <v>137</v>
      </c>
      <c r="G52" s="1635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635" t="s">
        <v>139</v>
      </c>
      <c r="F53" s="1635" t="s">
        <v>140</v>
      </c>
      <c r="G53" s="1635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635" t="s">
        <v>148</v>
      </c>
      <c r="F54" s="1635" t="s">
        <v>149</v>
      </c>
      <c r="G54" s="1635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635" t="s">
        <v>151</v>
      </c>
      <c r="F55" s="1635" t="s">
        <v>152</v>
      </c>
      <c r="G55" s="1635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635" t="s">
        <v>157</v>
      </c>
      <c r="F56" s="1635" t="s">
        <v>158</v>
      </c>
      <c r="G56" s="1635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635" t="s">
        <v>160</v>
      </c>
      <c r="F58" s="1635" t="s">
        <v>161</v>
      </c>
      <c r="G58" s="1635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635" t="s">
        <v>163</v>
      </c>
      <c r="F59" s="1635" t="s">
        <v>164</v>
      </c>
      <c r="G59" s="1635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635" t="s">
        <v>92</v>
      </c>
      <c r="F62" s="1635" t="s">
        <v>168</v>
      </c>
      <c r="G62" s="1635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635" t="s">
        <v>276</v>
      </c>
      <c r="F63" s="1635" t="s">
        <v>170</v>
      </c>
      <c r="G63" s="1635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635" t="s">
        <v>40</v>
      </c>
      <c r="F67" s="1635" t="s">
        <v>172</v>
      </c>
      <c r="G67" s="1635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635" t="s">
        <v>92</v>
      </c>
      <c r="F72" s="1635"/>
      <c r="G72" s="1635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635" t="s">
        <v>276</v>
      </c>
      <c r="F76" s="1635"/>
      <c r="G76" s="1635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635" t="s">
        <v>30</v>
      </c>
      <c r="F77" s="1635" t="s">
        <v>31</v>
      </c>
      <c r="G77" s="1635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635" t="s">
        <v>30</v>
      </c>
      <c r="F78" s="1635" t="s">
        <v>31</v>
      </c>
      <c r="G78" s="1635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635" t="s">
        <v>30</v>
      </c>
      <c r="F79" s="1635" t="s">
        <v>31</v>
      </c>
      <c r="G79" s="1635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80000</v>
      </c>
      <c r="J85" s="15">
        <v>0</v>
      </c>
      <c r="K85" s="14">
        <v>80000</v>
      </c>
      <c r="L85" s="14">
        <v>2296</v>
      </c>
      <c r="M85" s="14">
        <v>7400.87</v>
      </c>
      <c r="N85" s="14">
        <v>2432</v>
      </c>
      <c r="O85" s="14">
        <v>25</v>
      </c>
      <c r="P85" s="14">
        <v>12153.87</v>
      </c>
      <c r="Q85" s="17">
        <v>67846.13</v>
      </c>
    </row>
    <row r="86" spans="2:17" x14ac:dyDescent="0.25">
      <c r="B86" s="53">
        <v>70</v>
      </c>
      <c r="C86" s="56" t="s">
        <v>177</v>
      </c>
      <c r="D86" s="12" t="s">
        <v>81</v>
      </c>
      <c r="E86" s="1635" t="s">
        <v>178</v>
      </c>
      <c r="F86" s="1635" t="s">
        <v>179</v>
      </c>
      <c r="G86" s="1635">
        <v>5477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8" t="s">
        <v>192</v>
      </c>
      <c r="D87" s="30" t="s">
        <v>39</v>
      </c>
      <c r="E87" s="1644" t="s">
        <v>92</v>
      </c>
      <c r="F87" s="1644" t="s">
        <v>193</v>
      </c>
      <c r="G87" s="1644"/>
      <c r="H87" s="30" t="s">
        <v>25</v>
      </c>
      <c r="I87" s="33">
        <v>22000</v>
      </c>
      <c r="J87" s="34">
        <v>0</v>
      </c>
      <c r="K87" s="33">
        <v>22000</v>
      </c>
      <c r="L87" s="33">
        <v>631.4</v>
      </c>
      <c r="M87" s="33">
        <v>0</v>
      </c>
      <c r="N87" s="33">
        <v>668.8</v>
      </c>
      <c r="O87" s="33">
        <v>25</v>
      </c>
      <c r="P87" s="33">
        <v>1325.2</v>
      </c>
      <c r="Q87" s="17">
        <v>20674.8</v>
      </c>
    </row>
    <row r="88" spans="2:17" x14ac:dyDescent="0.25">
      <c r="B88" s="53">
        <v>72</v>
      </c>
      <c r="C88" s="58" t="s">
        <v>315</v>
      </c>
      <c r="D88" s="30" t="s">
        <v>66</v>
      </c>
      <c r="E88" s="59" t="s">
        <v>248</v>
      </c>
      <c r="F88" s="59"/>
      <c r="G88" s="59"/>
      <c r="H88" s="30" t="s">
        <v>307</v>
      </c>
      <c r="I88" s="33">
        <v>35000</v>
      </c>
      <c r="J88" s="34">
        <v>0</v>
      </c>
      <c r="K88" s="33">
        <v>35000</v>
      </c>
      <c r="L88" s="33">
        <v>1004.5</v>
      </c>
      <c r="M88" s="33">
        <v>0</v>
      </c>
      <c r="N88" s="33">
        <v>1064</v>
      </c>
      <c r="O88" s="33">
        <v>25</v>
      </c>
      <c r="P88" s="33">
        <v>2093.5</v>
      </c>
      <c r="Q88" s="17">
        <v>32906.5</v>
      </c>
    </row>
    <row r="89" spans="2:17" x14ac:dyDescent="0.25">
      <c r="B89" s="53">
        <v>73</v>
      </c>
      <c r="C89" s="58" t="s">
        <v>316</v>
      </c>
      <c r="D89" s="30" t="s">
        <v>66</v>
      </c>
      <c r="E89" s="59" t="s">
        <v>317</v>
      </c>
      <c r="F89" s="59"/>
      <c r="G89" s="59"/>
      <c r="H89" s="30" t="s">
        <v>307</v>
      </c>
      <c r="I89" s="33">
        <v>20000</v>
      </c>
      <c r="J89" s="34">
        <v>0</v>
      </c>
      <c r="K89" s="33">
        <v>20000</v>
      </c>
      <c r="L89" s="33">
        <v>574</v>
      </c>
      <c r="M89" s="33">
        <v>0</v>
      </c>
      <c r="N89" s="33">
        <v>608</v>
      </c>
      <c r="O89" s="33">
        <v>25</v>
      </c>
      <c r="P89" s="33">
        <v>1207</v>
      </c>
      <c r="Q89" s="17">
        <v>18793</v>
      </c>
    </row>
    <row r="90" spans="2:17" x14ac:dyDescent="0.25">
      <c r="B90" s="53">
        <v>74</v>
      </c>
      <c r="C90" s="58" t="s">
        <v>318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319</v>
      </c>
      <c r="D91" s="30" t="s">
        <v>39</v>
      </c>
      <c r="E91" s="59" t="s">
        <v>309</v>
      </c>
      <c r="F91" s="59"/>
      <c r="G91" s="59"/>
      <c r="H91" s="30" t="s">
        <v>307</v>
      </c>
      <c r="I91" s="33">
        <v>25000</v>
      </c>
      <c r="J91" s="34">
        <v>0</v>
      </c>
      <c r="K91" s="33">
        <v>25000</v>
      </c>
      <c r="L91" s="33">
        <v>717.5</v>
      </c>
      <c r="M91" s="33">
        <v>0</v>
      </c>
      <c r="N91" s="33">
        <v>760</v>
      </c>
      <c r="O91" s="33">
        <v>25</v>
      </c>
      <c r="P91" s="33">
        <v>1502.5</v>
      </c>
      <c r="Q91" s="17">
        <v>23497.5</v>
      </c>
    </row>
    <row r="92" spans="2:17" x14ac:dyDescent="0.25">
      <c r="B92" s="53">
        <v>76</v>
      </c>
      <c r="C92" s="58" t="s">
        <v>320</v>
      </c>
      <c r="D92" s="30" t="s">
        <v>39</v>
      </c>
      <c r="E92" s="59" t="s">
        <v>105</v>
      </c>
      <c r="F92" s="59"/>
      <c r="G92" s="59"/>
      <c r="H92" s="30" t="s">
        <v>321</v>
      </c>
      <c r="I92" s="33">
        <v>11000</v>
      </c>
      <c r="J92" s="34">
        <v>0</v>
      </c>
      <c r="K92" s="33">
        <v>11000</v>
      </c>
      <c r="L92" s="33">
        <v>315.7</v>
      </c>
      <c r="M92" s="33">
        <v>0</v>
      </c>
      <c r="N92" s="33">
        <v>334.4</v>
      </c>
      <c r="O92" s="33">
        <v>25</v>
      </c>
      <c r="P92" s="33">
        <v>675.1</v>
      </c>
      <c r="Q92" s="17">
        <v>10324.9</v>
      </c>
    </row>
    <row r="93" spans="2:17" x14ac:dyDescent="0.25">
      <c r="B93" s="53">
        <v>78</v>
      </c>
      <c r="C93" s="58" t="s">
        <v>322</v>
      </c>
      <c r="D93" s="30" t="s">
        <v>39</v>
      </c>
      <c r="E93" s="59" t="s">
        <v>273</v>
      </c>
      <c r="F93" s="59"/>
      <c r="G93" s="59"/>
      <c r="H93" s="30" t="s">
        <v>307</v>
      </c>
      <c r="I93" s="33">
        <v>26250</v>
      </c>
      <c r="J93" s="34">
        <v>0</v>
      </c>
      <c r="K93" s="33">
        <v>26250</v>
      </c>
      <c r="L93" s="33">
        <v>753.38</v>
      </c>
      <c r="M93" s="33">
        <v>0</v>
      </c>
      <c r="N93" s="33">
        <v>798</v>
      </c>
      <c r="O93" s="33">
        <v>25</v>
      </c>
      <c r="P93" s="33">
        <v>1576.38</v>
      </c>
      <c r="Q93" s="17">
        <v>24673.62</v>
      </c>
    </row>
    <row r="94" spans="2:17" x14ac:dyDescent="0.25">
      <c r="B94" s="53">
        <v>79</v>
      </c>
      <c r="C94" s="58" t="s">
        <v>324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80</v>
      </c>
      <c r="C95" s="58" t="s">
        <v>325</v>
      </c>
      <c r="D95" s="30" t="s">
        <v>39</v>
      </c>
      <c r="E95" s="59" t="s">
        <v>305</v>
      </c>
      <c r="F95" s="59"/>
      <c r="G95" s="59"/>
      <c r="H95" s="30" t="s">
        <v>321</v>
      </c>
      <c r="I95" s="33">
        <v>15000</v>
      </c>
      <c r="J95" s="34">
        <v>0</v>
      </c>
      <c r="K95" s="33">
        <v>15000</v>
      </c>
      <c r="L95" s="33">
        <v>430.5</v>
      </c>
      <c r="M95" s="33">
        <v>0</v>
      </c>
      <c r="N95" s="33">
        <v>456</v>
      </c>
      <c r="O95" s="33">
        <v>25</v>
      </c>
      <c r="P95" s="33">
        <v>911.5</v>
      </c>
      <c r="Q95" s="17">
        <v>14088.5</v>
      </c>
    </row>
    <row r="96" spans="2:17" x14ac:dyDescent="0.25">
      <c r="B96" s="53">
        <v>81</v>
      </c>
      <c r="C96" s="58" t="s">
        <v>326</v>
      </c>
      <c r="D96" s="30" t="s">
        <v>35</v>
      </c>
      <c r="E96" s="59" t="s">
        <v>327</v>
      </c>
      <c r="F96" s="59"/>
      <c r="G96" s="59"/>
      <c r="H96" s="30" t="s">
        <v>321</v>
      </c>
      <c r="I96" s="33">
        <v>25000</v>
      </c>
      <c r="J96" s="34">
        <v>0</v>
      </c>
      <c r="K96" s="33">
        <v>25000</v>
      </c>
      <c r="L96" s="33">
        <v>717.5</v>
      </c>
      <c r="M96" s="33">
        <v>0</v>
      </c>
      <c r="N96" s="33">
        <v>760</v>
      </c>
      <c r="O96" s="33">
        <v>25</v>
      </c>
      <c r="P96" s="33">
        <v>1502.5</v>
      </c>
      <c r="Q96" s="17">
        <v>23497.5</v>
      </c>
    </row>
    <row r="97" spans="2:17" x14ac:dyDescent="0.25">
      <c r="B97" s="53">
        <v>82</v>
      </c>
      <c r="C97" s="58" t="s">
        <v>328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80000</v>
      </c>
      <c r="J97" s="34">
        <v>0</v>
      </c>
      <c r="K97" s="33">
        <v>80000</v>
      </c>
      <c r="L97" s="33">
        <v>2296</v>
      </c>
      <c r="M97" s="33">
        <v>7400.87</v>
      </c>
      <c r="N97" s="33">
        <v>2432</v>
      </c>
      <c r="O97" s="33">
        <v>25</v>
      </c>
      <c r="P97" s="33">
        <v>12153.87</v>
      </c>
      <c r="Q97" s="17">
        <v>67846.13</v>
      </c>
    </row>
    <row r="98" spans="2:17" x14ac:dyDescent="0.25">
      <c r="B98" s="53">
        <v>83</v>
      </c>
      <c r="C98" s="58" t="s">
        <v>329</v>
      </c>
      <c r="D98" s="30" t="s">
        <v>66</v>
      </c>
      <c r="E98" s="59" t="s">
        <v>166</v>
      </c>
      <c r="F98" s="59"/>
      <c r="G98" s="59"/>
      <c r="H98" s="30" t="s">
        <v>307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84</v>
      </c>
      <c r="C99" s="58" t="s">
        <v>330</v>
      </c>
      <c r="D99" s="30" t="s">
        <v>39</v>
      </c>
      <c r="E99" s="59" t="s">
        <v>105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85</v>
      </c>
      <c r="C100" s="58" t="s">
        <v>331</v>
      </c>
      <c r="D100" s="30" t="s">
        <v>66</v>
      </c>
      <c r="E100" s="59" t="s">
        <v>166</v>
      </c>
      <c r="F100" s="59"/>
      <c r="G100" s="59"/>
      <c r="H100" s="30" t="s">
        <v>321</v>
      </c>
      <c r="I100" s="33">
        <v>20000</v>
      </c>
      <c r="J100" s="34">
        <v>0</v>
      </c>
      <c r="K100" s="33">
        <v>20000</v>
      </c>
      <c r="L100" s="33">
        <v>574</v>
      </c>
      <c r="M100" s="33">
        <v>0</v>
      </c>
      <c r="N100" s="33">
        <v>608</v>
      </c>
      <c r="O100" s="33">
        <v>25</v>
      </c>
      <c r="P100" s="33">
        <v>1207</v>
      </c>
      <c r="Q100" s="17">
        <v>18793</v>
      </c>
    </row>
    <row r="101" spans="2:17" x14ac:dyDescent="0.25">
      <c r="B101" s="53">
        <v>86</v>
      </c>
      <c r="C101" s="58" t="s">
        <v>332</v>
      </c>
      <c r="D101" s="30" t="s">
        <v>39</v>
      </c>
      <c r="E101" s="59" t="s">
        <v>333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87</v>
      </c>
      <c r="C102" s="58" t="s">
        <v>335</v>
      </c>
      <c r="D102" s="30" t="s">
        <v>336</v>
      </c>
      <c r="E102" s="59" t="s">
        <v>337</v>
      </c>
      <c r="F102" s="59"/>
      <c r="G102" s="59"/>
      <c r="H102" s="30" t="s">
        <v>321</v>
      </c>
      <c r="I102" s="33">
        <v>35000</v>
      </c>
      <c r="J102" s="34">
        <v>0</v>
      </c>
      <c r="K102" s="33">
        <v>35000</v>
      </c>
      <c r="L102" s="33">
        <v>1004.5</v>
      </c>
      <c r="M102" s="33">
        <v>0</v>
      </c>
      <c r="N102" s="33">
        <v>1064</v>
      </c>
      <c r="O102" s="33">
        <v>25</v>
      </c>
      <c r="P102" s="33">
        <v>2093.5</v>
      </c>
      <c r="Q102" s="17">
        <v>32906.5</v>
      </c>
    </row>
    <row r="103" spans="2:17" x14ac:dyDescent="0.25">
      <c r="B103" s="53">
        <v>88</v>
      </c>
      <c r="C103" s="58" t="s">
        <v>338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89</v>
      </c>
      <c r="C104" s="58" t="s">
        <v>339</v>
      </c>
      <c r="D104" s="30" t="s">
        <v>66</v>
      </c>
      <c r="E104" s="59" t="s">
        <v>166</v>
      </c>
      <c r="F104" s="59"/>
      <c r="G104" s="59"/>
      <c r="H104" s="30" t="s">
        <v>307</v>
      </c>
      <c r="I104" s="33">
        <v>25000</v>
      </c>
      <c r="J104" s="34">
        <v>0</v>
      </c>
      <c r="K104" s="33">
        <v>25000</v>
      </c>
      <c r="L104" s="33">
        <v>717</v>
      </c>
      <c r="M104" s="33">
        <v>0</v>
      </c>
      <c r="N104" s="33">
        <v>760</v>
      </c>
      <c r="O104" s="33">
        <v>25</v>
      </c>
      <c r="P104" s="33">
        <v>1502.5</v>
      </c>
      <c r="Q104" s="17">
        <v>23497.5</v>
      </c>
    </row>
    <row r="105" spans="2:17" x14ac:dyDescent="0.25">
      <c r="B105" s="53">
        <v>90</v>
      </c>
      <c r="C105" s="58" t="s">
        <v>340</v>
      </c>
      <c r="D105" s="30" t="s">
        <v>66</v>
      </c>
      <c r="E105" s="59" t="s">
        <v>327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91</v>
      </c>
      <c r="C106" s="58" t="s">
        <v>341</v>
      </c>
      <c r="D106" s="30" t="s">
        <v>39</v>
      </c>
      <c r="E106" s="59" t="s">
        <v>342</v>
      </c>
      <c r="F106" s="59"/>
      <c r="G106" s="59"/>
      <c r="H106" s="30" t="s">
        <v>307</v>
      </c>
      <c r="I106" s="33">
        <v>10000</v>
      </c>
      <c r="J106" s="34">
        <v>0</v>
      </c>
      <c r="K106" s="33">
        <v>10000</v>
      </c>
      <c r="L106" s="33">
        <v>287</v>
      </c>
      <c r="M106" s="33">
        <v>0</v>
      </c>
      <c r="N106" s="33">
        <v>304</v>
      </c>
      <c r="O106" s="33">
        <v>25</v>
      </c>
      <c r="P106" s="33">
        <v>616</v>
      </c>
      <c r="Q106" s="17">
        <v>9384</v>
      </c>
    </row>
    <row r="107" spans="2:17" x14ac:dyDescent="0.25">
      <c r="B107" s="53">
        <v>92</v>
      </c>
      <c r="C107" s="58" t="s">
        <v>343</v>
      </c>
      <c r="D107" s="30" t="s">
        <v>39</v>
      </c>
      <c r="E107" s="59" t="s">
        <v>344</v>
      </c>
      <c r="F107" s="59"/>
      <c r="G107" s="59"/>
      <c r="H107" s="30" t="s">
        <v>307</v>
      </c>
      <c r="I107" s="33">
        <v>11000</v>
      </c>
      <c r="J107" s="34">
        <v>0</v>
      </c>
      <c r="K107" s="33">
        <v>11000</v>
      </c>
      <c r="L107" s="33">
        <v>315.7</v>
      </c>
      <c r="M107" s="33">
        <v>0</v>
      </c>
      <c r="N107" s="33">
        <v>334.4</v>
      </c>
      <c r="O107" s="33">
        <v>25</v>
      </c>
      <c r="P107" s="33">
        <v>675.1</v>
      </c>
      <c r="Q107" s="17">
        <v>10324.9</v>
      </c>
    </row>
    <row r="108" spans="2:17" x14ac:dyDescent="0.25">
      <c r="B108" s="53">
        <v>93</v>
      </c>
      <c r="C108" s="58" t="s">
        <v>345</v>
      </c>
      <c r="D108" s="30" t="s">
        <v>66</v>
      </c>
      <c r="E108" s="59" t="s">
        <v>166</v>
      </c>
      <c r="F108" s="59"/>
      <c r="G108" s="59"/>
      <c r="H108" s="30" t="s">
        <v>321</v>
      </c>
      <c r="I108" s="33">
        <v>25000</v>
      </c>
      <c r="J108" s="34">
        <v>0</v>
      </c>
      <c r="K108" s="33">
        <v>25000</v>
      </c>
      <c r="L108" s="33">
        <v>717.5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94</v>
      </c>
      <c r="C109" s="58" t="s">
        <v>346</v>
      </c>
      <c r="D109" s="30" t="s">
        <v>39</v>
      </c>
      <c r="E109" s="59" t="s">
        <v>305</v>
      </c>
      <c r="F109" s="59"/>
      <c r="G109" s="59"/>
      <c r="H109" s="30" t="s">
        <v>321</v>
      </c>
      <c r="I109" s="33">
        <v>15000</v>
      </c>
      <c r="J109" s="34">
        <v>0</v>
      </c>
      <c r="K109" s="33">
        <v>15000</v>
      </c>
      <c r="L109" s="33">
        <v>430.5</v>
      </c>
      <c r="M109" s="33">
        <v>0</v>
      </c>
      <c r="N109" s="33">
        <v>456</v>
      </c>
      <c r="O109" s="33">
        <v>25</v>
      </c>
      <c r="P109" s="33">
        <v>911.5</v>
      </c>
      <c r="Q109" s="17">
        <v>14088.5</v>
      </c>
    </row>
    <row r="110" spans="2:17" x14ac:dyDescent="0.25">
      <c r="B110" s="53">
        <v>95</v>
      </c>
      <c r="C110" s="63" t="s">
        <v>347</v>
      </c>
      <c r="D110" s="30" t="s">
        <v>39</v>
      </c>
      <c r="E110" s="59" t="s">
        <v>344</v>
      </c>
      <c r="F110" s="59"/>
      <c r="G110" s="59"/>
      <c r="H110" s="30" t="s">
        <v>321</v>
      </c>
      <c r="I110" s="33">
        <v>30000</v>
      </c>
      <c r="J110" s="34">
        <v>0</v>
      </c>
      <c r="K110" s="33">
        <v>30000</v>
      </c>
      <c r="L110" s="33">
        <v>861</v>
      </c>
      <c r="M110" s="33">
        <v>0</v>
      </c>
      <c r="N110" s="33">
        <v>912</v>
      </c>
      <c r="O110" s="33">
        <v>25</v>
      </c>
      <c r="P110" s="33">
        <v>1798</v>
      </c>
      <c r="Q110" s="17">
        <v>28202</v>
      </c>
    </row>
    <row r="111" spans="2:17" x14ac:dyDescent="0.25">
      <c r="B111" s="86">
        <v>96</v>
      </c>
      <c r="C111" s="87" t="s">
        <v>210</v>
      </c>
      <c r="D111" s="19" t="s">
        <v>39</v>
      </c>
      <c r="E111" s="20" t="s">
        <v>92</v>
      </c>
      <c r="F111" s="20"/>
      <c r="G111" s="20"/>
      <c r="H111" s="19" t="s">
        <v>321</v>
      </c>
      <c r="I111" s="21">
        <v>16500</v>
      </c>
      <c r="J111" s="22">
        <v>0</v>
      </c>
      <c r="K111" s="21">
        <v>16500</v>
      </c>
      <c r="L111" s="21">
        <v>473.55</v>
      </c>
      <c r="M111" s="21">
        <v>0</v>
      </c>
      <c r="N111" s="21">
        <v>501.6</v>
      </c>
      <c r="O111" s="21">
        <v>25</v>
      </c>
      <c r="P111" s="21">
        <v>1000.15</v>
      </c>
      <c r="Q111" s="23">
        <v>15499.85</v>
      </c>
    </row>
    <row r="112" spans="2:17" x14ac:dyDescent="0.25">
      <c r="B112" s="86">
        <v>97</v>
      </c>
      <c r="C112" s="56" t="s">
        <v>428</v>
      </c>
      <c r="D112" s="12" t="s">
        <v>429</v>
      </c>
      <c r="E112" s="13" t="s">
        <v>276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86">
        <v>98</v>
      </c>
      <c r="C113" s="56" t="s">
        <v>430</v>
      </c>
      <c r="D113" s="12" t="s">
        <v>66</v>
      </c>
      <c r="E113" s="13" t="s">
        <v>276</v>
      </c>
      <c r="F113" s="13"/>
      <c r="G113" s="13"/>
      <c r="H113" s="12" t="s">
        <v>307</v>
      </c>
      <c r="I113" s="14">
        <v>20000</v>
      </c>
      <c r="J113" s="15">
        <v>0</v>
      </c>
      <c r="K113" s="14">
        <v>20000</v>
      </c>
      <c r="L113" s="14">
        <v>574</v>
      </c>
      <c r="M113" s="14">
        <v>0</v>
      </c>
      <c r="N113" s="14">
        <v>608</v>
      </c>
      <c r="O113" s="14">
        <v>25</v>
      </c>
      <c r="P113" s="14">
        <v>1207</v>
      </c>
      <c r="Q113" s="14">
        <v>18793</v>
      </c>
    </row>
    <row r="114" spans="2:17" x14ac:dyDescent="0.25">
      <c r="B114" s="86">
        <v>99</v>
      </c>
      <c r="C114" s="56" t="s">
        <v>431</v>
      </c>
      <c r="D114" s="12" t="s">
        <v>39</v>
      </c>
      <c r="E114" s="13" t="s">
        <v>92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100</v>
      </c>
      <c r="C115" s="56" t="s">
        <v>432</v>
      </c>
      <c r="D115" s="12" t="s">
        <v>66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101</v>
      </c>
      <c r="C116" s="56" t="s">
        <v>433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50000</v>
      </c>
      <c r="J116" s="15">
        <v>0</v>
      </c>
      <c r="K116" s="14">
        <v>50000</v>
      </c>
      <c r="L116" s="14">
        <v>1435</v>
      </c>
      <c r="M116" s="14">
        <v>1854</v>
      </c>
      <c r="N116" s="14">
        <v>1520</v>
      </c>
      <c r="O116" s="14">
        <v>25</v>
      </c>
      <c r="P116" s="14">
        <v>4834</v>
      </c>
      <c r="Q116" s="14">
        <v>45166</v>
      </c>
    </row>
    <row r="117" spans="2:17" x14ac:dyDescent="0.25">
      <c r="B117" s="86">
        <v>102</v>
      </c>
      <c r="C117" s="56" t="s">
        <v>436</v>
      </c>
      <c r="D117" s="12" t="s">
        <v>66</v>
      </c>
      <c r="E117" s="13" t="s">
        <v>166</v>
      </c>
      <c r="F117" s="13"/>
      <c r="G117" s="13"/>
      <c r="H117" s="12" t="s">
        <v>307</v>
      </c>
      <c r="I117" s="14">
        <v>32500</v>
      </c>
      <c r="J117" s="15">
        <v>0</v>
      </c>
      <c r="K117" s="14">
        <v>32500</v>
      </c>
      <c r="L117" s="14">
        <v>932.75</v>
      </c>
      <c r="M117" s="14">
        <v>0</v>
      </c>
      <c r="N117" s="14">
        <v>988</v>
      </c>
      <c r="O117" s="14">
        <v>25</v>
      </c>
      <c r="P117" s="14">
        <v>1945.75</v>
      </c>
      <c r="Q117" s="14">
        <v>30554.25</v>
      </c>
    </row>
    <row r="118" spans="2:17" x14ac:dyDescent="0.25">
      <c r="B118" s="86">
        <v>103</v>
      </c>
      <c r="C118" s="56" t="s">
        <v>461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104</v>
      </c>
      <c r="C119" s="56" t="s">
        <v>384</v>
      </c>
      <c r="D119" s="12" t="s">
        <v>39</v>
      </c>
      <c r="E119" s="13" t="s">
        <v>462</v>
      </c>
      <c r="F119" s="13"/>
      <c r="G119" s="13"/>
      <c r="H119" s="12" t="s">
        <v>307</v>
      </c>
      <c r="I119" s="14">
        <v>25000</v>
      </c>
      <c r="J119" s="15">
        <v>0</v>
      </c>
      <c r="K119" s="14">
        <v>25000</v>
      </c>
      <c r="L119" s="14">
        <v>717.5</v>
      </c>
      <c r="M119" s="14">
        <v>0</v>
      </c>
      <c r="N119" s="14">
        <v>760</v>
      </c>
      <c r="O119" s="14">
        <v>25</v>
      </c>
      <c r="P119" s="14">
        <v>1502.5</v>
      </c>
      <c r="Q119" s="14">
        <v>23497.5</v>
      </c>
    </row>
    <row r="120" spans="2:17" x14ac:dyDescent="0.25">
      <c r="B120" s="86">
        <v>105</v>
      </c>
      <c r="C120" s="56" t="s">
        <v>391</v>
      </c>
      <c r="D120" s="12" t="s">
        <v>66</v>
      </c>
      <c r="E120" s="13" t="s">
        <v>166</v>
      </c>
      <c r="F120" s="13"/>
      <c r="G120" s="13"/>
      <c r="H120" s="12" t="s">
        <v>307</v>
      </c>
      <c r="I120" s="14">
        <v>35000</v>
      </c>
      <c r="J120" s="15">
        <v>0</v>
      </c>
      <c r="K120" s="14">
        <v>35000</v>
      </c>
      <c r="L120" s="14">
        <v>1004.5</v>
      </c>
      <c r="M120" s="14">
        <v>0</v>
      </c>
      <c r="N120" s="14">
        <v>1064</v>
      </c>
      <c r="O120" s="14">
        <v>25</v>
      </c>
      <c r="P120" s="14">
        <v>2093.5</v>
      </c>
      <c r="Q120" s="14">
        <v>32906.5</v>
      </c>
    </row>
    <row r="121" spans="2:17" x14ac:dyDescent="0.25">
      <c r="B121" s="86">
        <v>106</v>
      </c>
      <c r="C121" s="56" t="s">
        <v>437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25000</v>
      </c>
      <c r="J121" s="15">
        <v>0</v>
      </c>
      <c r="K121" s="14">
        <v>25000</v>
      </c>
      <c r="L121" s="14">
        <v>717.5</v>
      </c>
      <c r="M121" s="14">
        <v>0</v>
      </c>
      <c r="N121" s="14">
        <v>760</v>
      </c>
      <c r="O121" s="14">
        <v>25</v>
      </c>
      <c r="P121" s="14">
        <v>1502.5</v>
      </c>
      <c r="Q121" s="14">
        <v>23497.5</v>
      </c>
    </row>
    <row r="122" spans="2:17" x14ac:dyDescent="0.25">
      <c r="B122" s="86">
        <v>107</v>
      </c>
      <c r="C122" s="56" t="s">
        <v>419</v>
      </c>
      <c r="D122" s="12" t="s">
        <v>43</v>
      </c>
      <c r="E122" s="13" t="s">
        <v>44</v>
      </c>
      <c r="F122" s="13"/>
      <c r="G122" s="13"/>
      <c r="H122" s="12" t="s">
        <v>307</v>
      </c>
      <c r="I122" s="14">
        <v>40000</v>
      </c>
      <c r="J122" s="15">
        <v>0</v>
      </c>
      <c r="K122" s="14">
        <v>40000</v>
      </c>
      <c r="L122" s="14">
        <v>1148</v>
      </c>
      <c r="M122" s="14">
        <v>442.65</v>
      </c>
      <c r="N122" s="14">
        <v>1216</v>
      </c>
      <c r="O122" s="14">
        <v>700</v>
      </c>
      <c r="P122" s="14">
        <v>3506.65</v>
      </c>
      <c r="Q122" s="14">
        <v>36493.35</v>
      </c>
    </row>
    <row r="123" spans="2:17" x14ac:dyDescent="0.25">
      <c r="B123" s="86">
        <v>108</v>
      </c>
      <c r="C123" s="56" t="s">
        <v>442</v>
      </c>
      <c r="D123" s="30" t="s">
        <v>39</v>
      </c>
      <c r="E123" s="13" t="s">
        <v>309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109</v>
      </c>
      <c r="C124" s="56" t="s">
        <v>464</v>
      </c>
      <c r="D124" s="30" t="s">
        <v>39</v>
      </c>
      <c r="E124" s="13" t="s">
        <v>435</v>
      </c>
      <c r="F124" s="13"/>
      <c r="G124" s="13"/>
      <c r="H124" s="12" t="s">
        <v>307</v>
      </c>
      <c r="I124" s="14">
        <v>15000</v>
      </c>
      <c r="J124" s="15">
        <v>0</v>
      </c>
      <c r="K124" s="14">
        <v>15000</v>
      </c>
      <c r="L124" s="14">
        <v>430.5</v>
      </c>
      <c r="M124" s="14">
        <v>0</v>
      </c>
      <c r="N124" s="14">
        <v>456</v>
      </c>
      <c r="O124" s="14">
        <v>25</v>
      </c>
      <c r="P124" s="14">
        <v>911.5</v>
      </c>
      <c r="Q124" s="14">
        <v>14088.5</v>
      </c>
    </row>
    <row r="125" spans="2:17" x14ac:dyDescent="0.25">
      <c r="B125" s="86">
        <v>110</v>
      </c>
      <c r="C125" s="56" t="s">
        <v>474</v>
      </c>
      <c r="D125" s="30" t="s">
        <v>39</v>
      </c>
      <c r="E125" s="13" t="s">
        <v>92</v>
      </c>
      <c r="F125" s="13"/>
      <c r="G125" s="13"/>
      <c r="H125" s="12" t="s">
        <v>307</v>
      </c>
      <c r="I125" s="14">
        <v>20000</v>
      </c>
      <c r="J125" s="15">
        <v>0</v>
      </c>
      <c r="K125" s="14">
        <v>20000</v>
      </c>
      <c r="L125" s="14">
        <v>574</v>
      </c>
      <c r="M125" s="14">
        <v>0</v>
      </c>
      <c r="N125" s="14">
        <v>608</v>
      </c>
      <c r="O125" s="14">
        <v>25</v>
      </c>
      <c r="P125" s="14">
        <v>1207</v>
      </c>
      <c r="Q125" s="14">
        <v>18793</v>
      </c>
    </row>
    <row r="126" spans="2:17" x14ac:dyDescent="0.25">
      <c r="B126" s="86">
        <v>111</v>
      </c>
      <c r="C126" s="56" t="s">
        <v>484</v>
      </c>
      <c r="D126" s="30" t="s">
        <v>39</v>
      </c>
      <c r="E126" s="59" t="s">
        <v>327</v>
      </c>
      <c r="F126" s="13"/>
      <c r="G126" s="13"/>
      <c r="H126" s="12" t="s">
        <v>307</v>
      </c>
      <c r="I126" s="14">
        <v>17500</v>
      </c>
      <c r="J126" s="15">
        <v>0</v>
      </c>
      <c r="K126" s="14">
        <v>17500</v>
      </c>
      <c r="L126" s="14">
        <v>502.25</v>
      </c>
      <c r="M126" s="14">
        <v>0</v>
      </c>
      <c r="N126" s="14">
        <v>532</v>
      </c>
      <c r="O126" s="14">
        <v>25</v>
      </c>
      <c r="P126" s="14">
        <v>1059.25</v>
      </c>
      <c r="Q126" s="14">
        <v>16440.75</v>
      </c>
    </row>
    <row r="127" spans="2:17" x14ac:dyDescent="0.25">
      <c r="B127" s="86">
        <v>112</v>
      </c>
      <c r="C127" s="56" t="s">
        <v>485</v>
      </c>
      <c r="D127" s="12" t="s">
        <v>66</v>
      </c>
      <c r="E127" s="13" t="s">
        <v>276</v>
      </c>
      <c r="F127" s="13"/>
      <c r="G127" s="13"/>
      <c r="H127" s="12" t="s">
        <v>307</v>
      </c>
      <c r="I127" s="14">
        <v>32500</v>
      </c>
      <c r="J127" s="15">
        <v>0</v>
      </c>
      <c r="K127" s="14">
        <v>32500</v>
      </c>
      <c r="L127" s="14">
        <v>932.75</v>
      </c>
      <c r="M127" s="14">
        <v>0</v>
      </c>
      <c r="N127" s="14">
        <v>988</v>
      </c>
      <c r="O127" s="14">
        <v>25</v>
      </c>
      <c r="P127" s="14">
        <v>1945.75</v>
      </c>
      <c r="Q127" s="14">
        <v>30554.25</v>
      </c>
    </row>
    <row r="128" spans="2:17" x14ac:dyDescent="0.25">
      <c r="B128" s="86">
        <v>113</v>
      </c>
      <c r="C128" s="56" t="s">
        <v>217</v>
      </c>
      <c r="D128" s="12" t="s">
        <v>74</v>
      </c>
      <c r="E128" s="13" t="s">
        <v>414</v>
      </c>
      <c r="F128" s="13"/>
      <c r="G128" s="13"/>
      <c r="H128" s="12" t="s">
        <v>46</v>
      </c>
      <c r="I128" s="14">
        <v>40000</v>
      </c>
      <c r="J128" s="15">
        <v>0</v>
      </c>
      <c r="K128" s="14">
        <v>40000</v>
      </c>
      <c r="L128" s="14">
        <v>1148</v>
      </c>
      <c r="M128" s="14">
        <v>264.13</v>
      </c>
      <c r="N128" s="14">
        <v>1216</v>
      </c>
      <c r="O128" s="14">
        <v>1215.1199999999999</v>
      </c>
      <c r="P128" s="14">
        <v>3843.25</v>
      </c>
      <c r="Q128" s="14">
        <v>36156.75</v>
      </c>
    </row>
    <row r="129" spans="2:17" x14ac:dyDescent="0.25">
      <c r="B129" s="86">
        <v>114</v>
      </c>
      <c r="C129" s="56" t="s">
        <v>230</v>
      </c>
      <c r="D129" s="12" t="s">
        <v>52</v>
      </c>
      <c r="E129" s="13" t="s">
        <v>421</v>
      </c>
      <c r="F129" s="13"/>
      <c r="G129" s="13"/>
      <c r="H129" s="12" t="s">
        <v>46</v>
      </c>
      <c r="I129" s="14">
        <v>50000</v>
      </c>
      <c r="J129" s="15">
        <v>0</v>
      </c>
      <c r="K129" s="14">
        <v>50000</v>
      </c>
      <c r="L129" s="14">
        <v>1435</v>
      </c>
      <c r="M129" s="14">
        <v>1854</v>
      </c>
      <c r="N129" s="14">
        <v>1520</v>
      </c>
      <c r="O129" s="14">
        <v>25</v>
      </c>
      <c r="P129" s="14">
        <v>4834</v>
      </c>
      <c r="Q129" s="14">
        <v>45166</v>
      </c>
    </row>
    <row r="130" spans="2:17" x14ac:dyDescent="0.25">
      <c r="B130" s="86">
        <v>115</v>
      </c>
      <c r="C130" s="56" t="s">
        <v>241</v>
      </c>
      <c r="D130" s="12" t="s">
        <v>488</v>
      </c>
      <c r="E130" s="13" t="s">
        <v>417</v>
      </c>
      <c r="F130" s="13"/>
      <c r="G130" s="13"/>
      <c r="H130" s="12" t="s">
        <v>46</v>
      </c>
      <c r="I130" s="14">
        <v>49500</v>
      </c>
      <c r="J130" s="15">
        <v>0</v>
      </c>
      <c r="K130" s="14">
        <v>49500</v>
      </c>
      <c r="L130" s="14">
        <v>1420.65</v>
      </c>
      <c r="M130" s="14">
        <v>1783.43</v>
      </c>
      <c r="N130" s="14">
        <v>1504.8</v>
      </c>
      <c r="O130" s="14">
        <v>25</v>
      </c>
      <c r="P130" s="14">
        <v>4733.88</v>
      </c>
      <c r="Q130" s="14">
        <v>44766.12</v>
      </c>
    </row>
    <row r="131" spans="2:17" x14ac:dyDescent="0.25">
      <c r="B131" s="86">
        <v>116</v>
      </c>
      <c r="C131" s="56" t="s">
        <v>232</v>
      </c>
      <c r="D131" s="12" t="s">
        <v>62</v>
      </c>
      <c r="E131" s="13" t="s">
        <v>422</v>
      </c>
      <c r="F131" s="13"/>
      <c r="G131" s="13"/>
      <c r="H131" s="12" t="s">
        <v>46</v>
      </c>
      <c r="I131" s="14">
        <v>55000</v>
      </c>
      <c r="J131" s="15">
        <v>0</v>
      </c>
      <c r="K131" s="14">
        <v>55000</v>
      </c>
      <c r="L131" s="14">
        <v>1578.5</v>
      </c>
      <c r="M131" s="14">
        <v>2559.6799999999998</v>
      </c>
      <c r="N131" s="14">
        <v>1672</v>
      </c>
      <c r="O131" s="14">
        <v>25</v>
      </c>
      <c r="P131" s="14">
        <v>5835.18</v>
      </c>
      <c r="Q131" s="14">
        <v>49164.82</v>
      </c>
    </row>
    <row r="132" spans="2:17" x14ac:dyDescent="0.25">
      <c r="B132" s="86">
        <v>117</v>
      </c>
      <c r="C132" s="56" t="s">
        <v>244</v>
      </c>
      <c r="D132" s="12" t="s">
        <v>488</v>
      </c>
      <c r="E132" s="13" t="s">
        <v>489</v>
      </c>
      <c r="F132" s="13"/>
      <c r="G132" s="13"/>
      <c r="H132" s="12" t="s">
        <v>307</v>
      </c>
      <c r="I132" s="14">
        <v>60000</v>
      </c>
      <c r="J132" s="15">
        <v>0</v>
      </c>
      <c r="K132" s="14">
        <v>60000</v>
      </c>
      <c r="L132" s="14">
        <v>1722</v>
      </c>
      <c r="M132" s="14">
        <v>3486.68</v>
      </c>
      <c r="N132" s="14">
        <v>1824</v>
      </c>
      <c r="O132" s="14">
        <v>25</v>
      </c>
      <c r="P132" s="14">
        <v>7057.68</v>
      </c>
      <c r="Q132" s="14">
        <v>52942.32</v>
      </c>
    </row>
    <row r="133" spans="2:17" x14ac:dyDescent="0.25">
      <c r="B133" s="86">
        <v>118</v>
      </c>
      <c r="C133" s="56" t="s">
        <v>486</v>
      </c>
      <c r="D133" s="12" t="s">
        <v>43</v>
      </c>
      <c r="E133" s="1635" t="s">
        <v>44</v>
      </c>
      <c r="F133" s="1635" t="s">
        <v>45</v>
      </c>
      <c r="G133" s="1635">
        <v>14</v>
      </c>
      <c r="H133" s="12" t="s">
        <v>307</v>
      </c>
      <c r="I133" s="14">
        <v>77000</v>
      </c>
      <c r="J133" s="15">
        <v>0</v>
      </c>
      <c r="K133" s="14">
        <v>77000</v>
      </c>
      <c r="L133" s="14">
        <v>2209.9</v>
      </c>
      <c r="M133" s="14">
        <v>6695.19</v>
      </c>
      <c r="N133" s="14">
        <v>2340.8000000000002</v>
      </c>
      <c r="O133" s="14">
        <v>25</v>
      </c>
      <c r="P133" s="14">
        <v>11270.89</v>
      </c>
      <c r="Q133" s="14">
        <v>65729.11</v>
      </c>
    </row>
    <row r="134" spans="2:17" x14ac:dyDescent="0.25">
      <c r="B134" s="86">
        <v>119</v>
      </c>
      <c r="C134" s="56" t="s">
        <v>507</v>
      </c>
      <c r="D134" s="12" t="s">
        <v>35</v>
      </c>
      <c r="E134" s="13" t="s">
        <v>142</v>
      </c>
      <c r="F134" s="13"/>
      <c r="G134" s="13"/>
      <c r="H134" s="12" t="s">
        <v>307</v>
      </c>
      <c r="I134" s="14">
        <v>120000</v>
      </c>
      <c r="J134" s="15">
        <v>0</v>
      </c>
      <c r="K134" s="14">
        <v>120000</v>
      </c>
      <c r="L134" s="14">
        <v>3444</v>
      </c>
      <c r="M134" s="14">
        <v>16809.87</v>
      </c>
      <c r="N134" s="14">
        <v>3648</v>
      </c>
      <c r="O134" s="14">
        <v>25</v>
      </c>
      <c r="P134" s="14">
        <v>23926.87</v>
      </c>
      <c r="Q134" s="14">
        <v>96073.13</v>
      </c>
    </row>
    <row r="135" spans="2:17" x14ac:dyDescent="0.25">
      <c r="B135" s="86">
        <v>120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645" t="s">
        <v>288</v>
      </c>
      <c r="D137" s="1645"/>
      <c r="E137" s="1645"/>
      <c r="F137" s="1645"/>
      <c r="G137" s="1645"/>
      <c r="H137" s="1645"/>
      <c r="I137" s="60">
        <v>4020217.5</v>
      </c>
      <c r="J137" s="61">
        <v>0</v>
      </c>
      <c r="K137" s="60">
        <v>4020217.5</v>
      </c>
      <c r="L137" s="60">
        <v>115380.27</v>
      </c>
      <c r="M137" s="60">
        <v>151105.5</v>
      </c>
      <c r="N137" s="60">
        <v>122214.61</v>
      </c>
      <c r="O137" s="60">
        <v>45323.839999999997</v>
      </c>
      <c r="P137" s="60">
        <v>434024.22</v>
      </c>
      <c r="Q137" s="62">
        <v>3586193.28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24" t="s">
        <v>196</v>
      </c>
      <c r="I142" s="24" t="s">
        <v>508</v>
      </c>
      <c r="J142" s="25"/>
      <c r="K142" s="25"/>
      <c r="L142" s="25"/>
      <c r="N142" s="24" t="s">
        <v>196</v>
      </c>
      <c r="O142" s="24"/>
      <c r="P142" s="24"/>
    </row>
    <row r="143" spans="2:17" x14ac:dyDescent="0.25">
      <c r="C143" s="24"/>
      <c r="D143" s="24"/>
      <c r="E143" s="24"/>
      <c r="I143" s="25"/>
      <c r="J143" s="25"/>
      <c r="K143" s="25"/>
      <c r="L143" s="25"/>
      <c r="N143" s="24"/>
      <c r="O143" s="24"/>
      <c r="P143" s="24"/>
    </row>
    <row r="144" spans="2:17" x14ac:dyDescent="0.25">
      <c r="C144" s="25" t="s">
        <v>197</v>
      </c>
      <c r="D144" s="25"/>
      <c r="E144" s="25" t="s">
        <v>197</v>
      </c>
      <c r="I144" s="25" t="s">
        <v>509</v>
      </c>
      <c r="J144" s="25"/>
      <c r="K144" s="25"/>
      <c r="L144" s="25"/>
      <c r="N144" s="25" t="s">
        <v>198</v>
      </c>
      <c r="O144" s="25"/>
      <c r="P144" s="25"/>
    </row>
    <row r="145" spans="3:16" x14ac:dyDescent="0.25">
      <c r="C145" s="24" t="s">
        <v>497</v>
      </c>
      <c r="D145" s="24"/>
      <c r="E145" s="24" t="s">
        <v>199</v>
      </c>
      <c r="F145" s="126"/>
      <c r="G145" s="126"/>
      <c r="H145" s="126"/>
      <c r="I145" s="125" t="s">
        <v>510</v>
      </c>
      <c r="J145" s="125"/>
      <c r="K145" s="125"/>
      <c r="L145" s="125"/>
      <c r="N145" s="24" t="s">
        <v>253</v>
      </c>
      <c r="O145" s="24"/>
      <c r="P145" s="24"/>
    </row>
    <row r="146" spans="3:16" x14ac:dyDescent="0.25">
      <c r="C146" s="25" t="s">
        <v>499</v>
      </c>
      <c r="D146" s="25"/>
      <c r="E146" s="25" t="s">
        <v>201</v>
      </c>
      <c r="I146" s="25" t="s">
        <v>511</v>
      </c>
      <c r="J146" s="25"/>
      <c r="K146" s="25"/>
      <c r="L146" s="25"/>
      <c r="N146" s="25" t="s">
        <v>500</v>
      </c>
      <c r="O146" s="25"/>
      <c r="P146" s="25"/>
    </row>
    <row r="149" spans="3:16" x14ac:dyDescent="0.25">
      <c r="C149" s="1629"/>
      <c r="D149" s="1629"/>
      <c r="E149" s="1629"/>
      <c r="F149" s="1629"/>
      <c r="G149" s="1629"/>
      <c r="H149" s="1629"/>
      <c r="I149" s="1629"/>
      <c r="J149" s="1629"/>
      <c r="K149" s="1629"/>
      <c r="L149" s="1629"/>
      <c r="M149" s="1629"/>
      <c r="N149" s="1629"/>
      <c r="O149" s="1629"/>
      <c r="P149" s="1629"/>
    </row>
    <row r="152" spans="3:16" x14ac:dyDescent="0.25">
      <c r="C152" s="1628"/>
      <c r="D152" s="1628"/>
      <c r="E152" s="1628"/>
      <c r="F152" s="1628"/>
      <c r="G152" s="1628"/>
      <c r="H152" s="1628"/>
      <c r="I152" s="1628"/>
      <c r="J152" s="1628"/>
      <c r="K152" s="1628"/>
      <c r="L152" s="1628"/>
      <c r="M152" s="1628"/>
      <c r="N152" s="1628"/>
      <c r="O152" s="1628"/>
      <c r="P152" s="1628"/>
    </row>
    <row r="153" spans="3:16" x14ac:dyDescent="0.25">
      <c r="C153" s="1629"/>
      <c r="D153" s="1629"/>
      <c r="E153" s="1629"/>
      <c r="F153" s="1629"/>
      <c r="G153" s="1629"/>
      <c r="H153" s="1629"/>
      <c r="I153" s="1629"/>
      <c r="J153" s="1629"/>
      <c r="K153" s="1629"/>
      <c r="L153" s="1629"/>
      <c r="M153" s="1629"/>
      <c r="N153" s="1629"/>
      <c r="O153" s="1629"/>
      <c r="P153" s="1629"/>
    </row>
    <row r="154" spans="3:16" x14ac:dyDescent="0.25">
      <c r="C154" s="1628"/>
      <c r="D154" s="1628"/>
      <c r="E154" s="1628"/>
      <c r="F154" s="1628"/>
      <c r="G154" s="1628"/>
      <c r="H154" s="1628"/>
      <c r="I154" s="1628"/>
      <c r="J154" s="1628"/>
      <c r="K154" s="1628"/>
      <c r="L154" s="1628"/>
      <c r="M154" s="1628"/>
      <c r="N154" s="1628"/>
      <c r="O154" s="1628"/>
      <c r="P154" s="1628"/>
    </row>
  </sheetData>
  <sheetProtection selectLockedCells="1" selectUnlockedCells="1"/>
  <mergeCells count="77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133:G133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C137:H137"/>
    <mergeCell ref="C149:P149"/>
    <mergeCell ref="C152:P152"/>
    <mergeCell ref="C153:P153"/>
    <mergeCell ref="C154:P154"/>
  </mergeCells>
  <pageMargins left="0.59027777777777779" right="3.9583333333333331E-2" top="0.55138888888888893" bottom="0.74791666666666667" header="0.51180555555555551" footer="0.51180555555555551"/>
  <pageSetup paperSize="5" scale="60" firstPageNumber="0" orientation="landscape" horizontalDpi="300" verticalDpi="300" r:id="rId1"/>
  <headerFooter alignWithMargins="0"/>
  <drawing r:id="rId2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7CF2C4-2219-468E-AFAF-839B75249AEE}">
  <dimension ref="B6:Q127"/>
  <sheetViews>
    <sheetView topLeftCell="A49" zoomScale="85" zoomScaleNormal="85" workbookViewId="0">
      <selection activeCell="I84" sqref="I8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629" t="s">
        <v>0</v>
      </c>
      <c r="D6" s="1629"/>
      <c r="E6" s="1629"/>
      <c r="F6" s="1629"/>
      <c r="G6" s="1629"/>
      <c r="H6" s="1629"/>
      <c r="I6" s="1629"/>
      <c r="J6" s="1629"/>
      <c r="K6" s="1629"/>
      <c r="L6" s="1629"/>
      <c r="M6" s="1629"/>
      <c r="N6" s="1629"/>
      <c r="O6" s="1629"/>
      <c r="P6" s="1629"/>
      <c r="Q6" s="1629"/>
    </row>
    <row r="7" spans="2:17" x14ac:dyDescent="0.25">
      <c r="C7" s="1629" t="s">
        <v>512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43" t="s">
        <v>402</v>
      </c>
      <c r="D8" s="1643"/>
      <c r="E8" s="1643"/>
      <c r="F8" s="1643"/>
      <c r="G8" s="1643"/>
      <c r="H8" s="1643"/>
      <c r="I8" s="1643"/>
      <c r="J8" s="1643"/>
      <c r="K8" s="1643"/>
      <c r="L8" s="1643"/>
      <c r="M8" s="1643"/>
      <c r="N8" s="1643"/>
      <c r="O8" s="1643"/>
      <c r="P8" s="1643"/>
      <c r="Q8" s="1643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9" t="s">
        <v>3</v>
      </c>
      <c r="D10" s="1629"/>
      <c r="E10" s="1629"/>
      <c r="F10" s="1629"/>
      <c r="G10" s="1629"/>
      <c r="H10" s="1629"/>
      <c r="I10" s="1629"/>
      <c r="J10" s="1629"/>
      <c r="K10" s="1629"/>
      <c r="L10" s="1629"/>
      <c r="M10" s="1629"/>
      <c r="N10" s="1629"/>
      <c r="O10" s="1629"/>
      <c r="P10" s="1629"/>
      <c r="Q10" s="1629"/>
    </row>
    <row r="11" spans="2:17" x14ac:dyDescent="0.25">
      <c r="C11" s="1629" t="s">
        <v>513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42" t="s">
        <v>404</v>
      </c>
      <c r="D12" s="1642"/>
      <c r="E12" s="1642"/>
      <c r="F12" s="1642"/>
      <c r="G12" s="1642"/>
      <c r="H12" s="1642"/>
      <c r="I12" s="1642"/>
      <c r="J12" s="1642"/>
      <c r="K12" s="1642"/>
      <c r="L12" s="1642"/>
      <c r="M12" s="1642"/>
      <c r="N12" s="1642"/>
      <c r="O12" s="1642"/>
      <c r="P12" s="1642"/>
      <c r="Q12" s="1642"/>
    </row>
    <row r="14" spans="2:17" x14ac:dyDescent="0.25">
      <c r="B14" s="1650" t="s">
        <v>6</v>
      </c>
      <c r="C14" s="1646" t="s">
        <v>7</v>
      </c>
      <c r="D14" s="1646" t="s">
        <v>8</v>
      </c>
      <c r="E14" s="1646" t="s">
        <v>9</v>
      </c>
      <c r="F14" s="1646" t="s">
        <v>10</v>
      </c>
      <c r="G14" s="1649" t="s">
        <v>11</v>
      </c>
      <c r="H14" s="1646" t="s">
        <v>11</v>
      </c>
      <c r="I14" s="51" t="s">
        <v>12</v>
      </c>
      <c r="J14" s="1648" t="s">
        <v>13</v>
      </c>
      <c r="K14" s="1646" t="s">
        <v>14</v>
      </c>
      <c r="L14" s="1646" t="s">
        <v>15</v>
      </c>
      <c r="M14" s="1646" t="s">
        <v>16</v>
      </c>
      <c r="N14" s="1646" t="s">
        <v>17</v>
      </c>
      <c r="O14" s="1646" t="s">
        <v>18</v>
      </c>
      <c r="P14" s="1646" t="s">
        <v>19</v>
      </c>
      <c r="Q14" s="1647" t="s">
        <v>20</v>
      </c>
    </row>
    <row r="15" spans="2:17" x14ac:dyDescent="0.25">
      <c r="B15" s="1650"/>
      <c r="C15" s="1646"/>
      <c r="D15" s="1646"/>
      <c r="E15" s="1646"/>
      <c r="F15" s="1646"/>
      <c r="G15" s="1649"/>
      <c r="H15" s="1646"/>
      <c r="I15" s="52" t="s">
        <v>21</v>
      </c>
      <c r="J15" s="1648"/>
      <c r="K15" s="1646"/>
      <c r="L15" s="1646"/>
      <c r="M15" s="1646"/>
      <c r="N15" s="1646"/>
      <c r="O15" s="1646"/>
      <c r="P15" s="1646"/>
      <c r="Q15" s="1647"/>
    </row>
    <row r="17" spans="2:17" x14ac:dyDescent="0.25">
      <c r="B17" s="127">
        <v>1</v>
      </c>
      <c r="C17" s="54" t="s">
        <v>22</v>
      </c>
      <c r="D17" s="7" t="s">
        <v>23</v>
      </c>
      <c r="E17" s="1638" t="s">
        <v>24</v>
      </c>
      <c r="F17" s="1638"/>
      <c r="G17" s="1638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127">
        <v>2</v>
      </c>
      <c r="C18" s="56" t="s">
        <v>29</v>
      </c>
      <c r="D18" s="12" t="s">
        <v>23</v>
      </c>
      <c r="E18" s="1635" t="s">
        <v>30</v>
      </c>
      <c r="F18" s="1635" t="s">
        <v>31</v>
      </c>
      <c r="G18" s="1635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127">
        <v>3</v>
      </c>
      <c r="C19" s="56" t="s">
        <v>34</v>
      </c>
      <c r="D19" s="12" t="s">
        <v>35</v>
      </c>
      <c r="E19" s="1635" t="s">
        <v>36</v>
      </c>
      <c r="F19" s="1635" t="s">
        <v>37</v>
      </c>
      <c r="G19" s="1635">
        <v>8</v>
      </c>
      <c r="H19" s="12" t="s">
        <v>25</v>
      </c>
      <c r="I19" s="14">
        <v>50000</v>
      </c>
      <c r="J19" s="15">
        <v>0</v>
      </c>
      <c r="K19" s="14">
        <v>50000</v>
      </c>
      <c r="L19" s="14">
        <v>1435</v>
      </c>
      <c r="M19" s="15">
        <v>1854</v>
      </c>
      <c r="N19" s="14">
        <v>1520</v>
      </c>
      <c r="O19" s="14">
        <v>800</v>
      </c>
      <c r="P19" s="14">
        <v>5609</v>
      </c>
      <c r="Q19" s="17">
        <v>44391</v>
      </c>
    </row>
    <row r="20" spans="2:17" x14ac:dyDescent="0.25">
      <c r="B20" s="127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37000</v>
      </c>
      <c r="J20" s="15">
        <v>0</v>
      </c>
      <c r="K20" s="14">
        <v>37000</v>
      </c>
      <c r="L20" s="14">
        <v>1061.9000000000001</v>
      </c>
      <c r="M20" s="15">
        <v>19.25</v>
      </c>
      <c r="N20" s="14">
        <v>1124.8</v>
      </c>
      <c r="O20" s="14">
        <v>25</v>
      </c>
      <c r="P20" s="14">
        <v>2230.9499999999998</v>
      </c>
      <c r="Q20" s="17">
        <v>34769.050000000003</v>
      </c>
    </row>
    <row r="21" spans="2:17" x14ac:dyDescent="0.25">
      <c r="B21" s="127">
        <v>5</v>
      </c>
      <c r="C21" s="56" t="s">
        <v>38</v>
      </c>
      <c r="D21" s="12" t="s">
        <v>39</v>
      </c>
      <c r="E21" s="1635" t="s">
        <v>40</v>
      </c>
      <c r="F21" s="1635" t="s">
        <v>41</v>
      </c>
      <c r="G21" s="1635">
        <v>12</v>
      </c>
      <c r="H21" s="12" t="s">
        <v>25</v>
      </c>
      <c r="I21" s="14">
        <v>22000</v>
      </c>
      <c r="J21" s="15">
        <v>0</v>
      </c>
      <c r="K21" s="14">
        <v>22000</v>
      </c>
      <c r="L21" s="14">
        <v>631.4</v>
      </c>
      <c r="M21" s="15">
        <v>0</v>
      </c>
      <c r="N21" s="14">
        <v>668.8</v>
      </c>
      <c r="O21" s="14">
        <v>125</v>
      </c>
      <c r="P21" s="14">
        <v>1425.2</v>
      </c>
      <c r="Q21" s="17">
        <v>20574.8</v>
      </c>
    </row>
    <row r="22" spans="2:17" x14ac:dyDescent="0.25">
      <c r="B22" s="127">
        <v>6</v>
      </c>
      <c r="C22" s="56" t="s">
        <v>42</v>
      </c>
      <c r="D22" s="12" t="s">
        <v>43</v>
      </c>
      <c r="E22" s="1635" t="s">
        <v>44</v>
      </c>
      <c r="F22" s="1635" t="s">
        <v>45</v>
      </c>
      <c r="G22" s="1635">
        <v>14</v>
      </c>
      <c r="H22" s="12" t="s">
        <v>46</v>
      </c>
      <c r="I22" s="14">
        <v>46000</v>
      </c>
      <c r="J22" s="15">
        <v>0</v>
      </c>
      <c r="K22" s="14">
        <v>46000</v>
      </c>
      <c r="L22" s="14">
        <v>1320.2</v>
      </c>
      <c r="M22" s="15">
        <v>1289.46</v>
      </c>
      <c r="N22" s="14">
        <v>1398.4</v>
      </c>
      <c r="O22" s="14">
        <v>125</v>
      </c>
      <c r="P22" s="14">
        <v>4133.0600000000004</v>
      </c>
      <c r="Q22" s="17">
        <v>41866.94</v>
      </c>
    </row>
    <row r="23" spans="2:17" x14ac:dyDescent="0.25">
      <c r="B23" s="127">
        <v>7</v>
      </c>
      <c r="C23" s="56" t="s">
        <v>47</v>
      </c>
      <c r="D23" s="12" t="s">
        <v>48</v>
      </c>
      <c r="E23" s="1635" t="s">
        <v>49</v>
      </c>
      <c r="F23" s="1635" t="s">
        <v>50</v>
      </c>
      <c r="G23" s="1635">
        <v>16</v>
      </c>
      <c r="H23" s="12" t="s">
        <v>46</v>
      </c>
      <c r="I23" s="14">
        <v>60000</v>
      </c>
      <c r="J23" s="15">
        <v>0</v>
      </c>
      <c r="K23" s="14">
        <v>60000</v>
      </c>
      <c r="L23" s="14">
        <v>1722</v>
      </c>
      <c r="M23" s="15">
        <v>3486.68</v>
      </c>
      <c r="N23" s="14">
        <v>1824</v>
      </c>
      <c r="O23" s="14">
        <v>1469</v>
      </c>
      <c r="P23" s="14">
        <v>8501.68</v>
      </c>
      <c r="Q23" s="17">
        <v>51498.32</v>
      </c>
    </row>
    <row r="24" spans="2:17" x14ac:dyDescent="0.25">
      <c r="B24" s="127">
        <v>8</v>
      </c>
      <c r="C24" s="56" t="s">
        <v>51</v>
      </c>
      <c r="D24" s="12" t="s">
        <v>52</v>
      </c>
      <c r="E24" s="1635" t="s">
        <v>53</v>
      </c>
      <c r="F24" s="1635" t="s">
        <v>54</v>
      </c>
      <c r="G24" s="1635">
        <v>19</v>
      </c>
      <c r="H24" s="12" t="s">
        <v>25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25</v>
      </c>
      <c r="P24" s="14">
        <v>1886.65</v>
      </c>
      <c r="Q24" s="17">
        <v>29613.35</v>
      </c>
    </row>
    <row r="25" spans="2:17" x14ac:dyDescent="0.25">
      <c r="B25" s="127">
        <v>9</v>
      </c>
      <c r="C25" s="56" t="s">
        <v>55</v>
      </c>
      <c r="D25" s="12" t="s">
        <v>52</v>
      </c>
      <c r="E25" s="1635" t="s">
        <v>427</v>
      </c>
      <c r="F25" s="1635" t="s">
        <v>57</v>
      </c>
      <c r="G25" s="1635">
        <v>20</v>
      </c>
      <c r="H25" s="12" t="s">
        <v>46</v>
      </c>
      <c r="I25" s="14">
        <v>100000</v>
      </c>
      <c r="J25" s="15">
        <v>0</v>
      </c>
      <c r="K25" s="14">
        <v>100000</v>
      </c>
      <c r="L25" s="14">
        <v>2870</v>
      </c>
      <c r="M25" s="14">
        <v>12105.37</v>
      </c>
      <c r="N25" s="14">
        <v>3040</v>
      </c>
      <c r="O25" s="14">
        <v>6032.4</v>
      </c>
      <c r="P25" s="14">
        <v>24047.77</v>
      </c>
      <c r="Q25" s="17">
        <v>75952.23</v>
      </c>
    </row>
    <row r="26" spans="2:17" x14ac:dyDescent="0.25">
      <c r="B26" s="127">
        <v>10</v>
      </c>
      <c r="C26" s="56" t="s">
        <v>58</v>
      </c>
      <c r="D26" s="12" t="s">
        <v>59</v>
      </c>
      <c r="E26" s="1635" t="s">
        <v>53</v>
      </c>
      <c r="F26" s="1635" t="s">
        <v>60</v>
      </c>
      <c r="G26" s="1635">
        <v>21</v>
      </c>
      <c r="H26" s="12" t="s">
        <v>25</v>
      </c>
      <c r="I26" s="14">
        <v>22000</v>
      </c>
      <c r="J26" s="15">
        <v>0</v>
      </c>
      <c r="K26" s="14">
        <v>22000</v>
      </c>
      <c r="L26" s="14">
        <v>631.4</v>
      </c>
      <c r="M26" s="15">
        <v>0</v>
      </c>
      <c r="N26" s="14">
        <v>668.8</v>
      </c>
      <c r="O26" s="14">
        <v>800</v>
      </c>
      <c r="P26" s="14">
        <v>2100.1999999999998</v>
      </c>
      <c r="Q26" s="17">
        <v>19899.8</v>
      </c>
    </row>
    <row r="27" spans="2:17" x14ac:dyDescent="0.25">
      <c r="B27" s="127">
        <v>11</v>
      </c>
      <c r="C27" s="56" t="s">
        <v>61</v>
      </c>
      <c r="D27" s="12" t="s">
        <v>62</v>
      </c>
      <c r="E27" s="1635" t="s">
        <v>514</v>
      </c>
      <c r="F27" s="1635" t="s">
        <v>64</v>
      </c>
      <c r="G27" s="1635">
        <v>22</v>
      </c>
      <c r="H27" s="12" t="s">
        <v>46</v>
      </c>
      <c r="I27" s="14">
        <v>85000</v>
      </c>
      <c r="J27" s="15">
        <v>0</v>
      </c>
      <c r="K27" s="14">
        <v>85000</v>
      </c>
      <c r="L27" s="14">
        <v>2439.5</v>
      </c>
      <c r="M27" s="14">
        <v>8279.4599999999991</v>
      </c>
      <c r="N27" s="14">
        <v>2584</v>
      </c>
      <c r="O27" s="14">
        <v>1215.1199999999999</v>
      </c>
      <c r="P27" s="14">
        <v>14518.08</v>
      </c>
      <c r="Q27" s="17">
        <v>70481.919999999998</v>
      </c>
    </row>
    <row r="28" spans="2:17" x14ac:dyDescent="0.25">
      <c r="B28" s="127">
        <v>12</v>
      </c>
      <c r="C28" s="56" t="s">
        <v>65</v>
      </c>
      <c r="D28" s="12" t="s">
        <v>66</v>
      </c>
      <c r="E28" s="1635" t="s">
        <v>67</v>
      </c>
      <c r="F28" s="1635" t="s">
        <v>68</v>
      </c>
      <c r="G28" s="1635">
        <v>23</v>
      </c>
      <c r="H28" s="12" t="s">
        <v>46</v>
      </c>
      <c r="I28" s="14">
        <v>31500</v>
      </c>
      <c r="J28" s="15">
        <v>0</v>
      </c>
      <c r="K28" s="14">
        <v>31500</v>
      </c>
      <c r="L28" s="14">
        <v>904.05</v>
      </c>
      <c r="M28" s="15">
        <v>0</v>
      </c>
      <c r="N28" s="14">
        <v>957.6</v>
      </c>
      <c r="O28" s="14">
        <v>125</v>
      </c>
      <c r="P28" s="14">
        <v>1986.65</v>
      </c>
      <c r="Q28" s="17">
        <v>29513.35</v>
      </c>
    </row>
    <row r="29" spans="2:17" x14ac:dyDescent="0.25">
      <c r="B29" s="127">
        <v>13</v>
      </c>
      <c r="C29" s="56" t="s">
        <v>69</v>
      </c>
      <c r="D29" s="12" t="s">
        <v>70</v>
      </c>
      <c r="E29" s="1635" t="s">
        <v>71</v>
      </c>
      <c r="F29" s="1635" t="s">
        <v>72</v>
      </c>
      <c r="G29" s="1635">
        <v>24</v>
      </c>
      <c r="H29" s="12" t="s">
        <v>25</v>
      </c>
      <c r="I29" s="14">
        <v>130000</v>
      </c>
      <c r="J29" s="15">
        <v>0</v>
      </c>
      <c r="K29" s="14">
        <v>130000</v>
      </c>
      <c r="L29" s="14">
        <v>3952</v>
      </c>
      <c r="M29" s="14">
        <v>19162.12</v>
      </c>
      <c r="N29" s="14">
        <v>3952</v>
      </c>
      <c r="O29" s="14">
        <v>1375</v>
      </c>
      <c r="P29" s="14">
        <v>28220.12</v>
      </c>
      <c r="Q29" s="17">
        <v>101779.88</v>
      </c>
    </row>
    <row r="30" spans="2:17" x14ac:dyDescent="0.25">
      <c r="B30" s="127">
        <v>14</v>
      </c>
      <c r="C30" s="56" t="s">
        <v>73</v>
      </c>
      <c r="D30" s="12" t="s">
        <v>74</v>
      </c>
      <c r="E30" s="1635" t="s">
        <v>515</v>
      </c>
      <c r="F30" s="1635" t="s">
        <v>79</v>
      </c>
      <c r="G30" s="1635">
        <v>28</v>
      </c>
      <c r="H30" s="12" t="s">
        <v>25</v>
      </c>
      <c r="I30" s="14">
        <v>45000</v>
      </c>
      <c r="J30" s="15">
        <v>0</v>
      </c>
      <c r="K30" s="14">
        <v>45000</v>
      </c>
      <c r="L30" s="14">
        <v>1291.5</v>
      </c>
      <c r="M30" s="14">
        <v>1148.33</v>
      </c>
      <c r="N30" s="14">
        <v>1368</v>
      </c>
      <c r="O30" s="14">
        <v>700</v>
      </c>
      <c r="P30" s="14">
        <v>4507.83</v>
      </c>
      <c r="Q30" s="17">
        <v>40492.17</v>
      </c>
    </row>
    <row r="31" spans="2:17" x14ac:dyDescent="0.25">
      <c r="B31" s="127">
        <v>15</v>
      </c>
      <c r="C31" s="56" t="s">
        <v>77</v>
      </c>
      <c r="D31" s="12" t="s">
        <v>74</v>
      </c>
      <c r="E31" s="1635" t="s">
        <v>78</v>
      </c>
      <c r="F31" s="1635" t="s">
        <v>79</v>
      </c>
      <c r="G31" s="1635">
        <v>28</v>
      </c>
      <c r="H31" s="12" t="s">
        <v>25</v>
      </c>
      <c r="I31" s="14">
        <v>55000</v>
      </c>
      <c r="J31" s="15">
        <v>0</v>
      </c>
      <c r="K31" s="14">
        <v>55000</v>
      </c>
      <c r="L31" s="14">
        <v>1578.5</v>
      </c>
      <c r="M31" s="14">
        <v>2559.6799999999998</v>
      </c>
      <c r="N31" s="14">
        <v>1672</v>
      </c>
      <c r="O31" s="14">
        <v>800</v>
      </c>
      <c r="P31" s="14">
        <v>6610.18</v>
      </c>
      <c r="Q31" s="17">
        <v>48389.82</v>
      </c>
    </row>
    <row r="32" spans="2:17" x14ac:dyDescent="0.25">
      <c r="B32" s="127">
        <v>16</v>
      </c>
      <c r="C32" s="56" t="s">
        <v>80</v>
      </c>
      <c r="D32" s="12" t="s">
        <v>81</v>
      </c>
      <c r="E32" s="1635" t="s">
        <v>82</v>
      </c>
      <c r="F32" s="1635" t="s">
        <v>83</v>
      </c>
      <c r="G32" s="1635">
        <v>30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17</v>
      </c>
      <c r="C33" s="56" t="s">
        <v>84</v>
      </c>
      <c r="D33" s="12" t="s">
        <v>81</v>
      </c>
      <c r="E33" s="1635" t="s">
        <v>85</v>
      </c>
      <c r="F33" s="1635" t="s">
        <v>86</v>
      </c>
      <c r="G33" s="1635">
        <v>32</v>
      </c>
      <c r="H33" s="12" t="s">
        <v>25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18</v>
      </c>
      <c r="C34" s="56" t="s">
        <v>87</v>
      </c>
      <c r="D34" s="12" t="s">
        <v>88</v>
      </c>
      <c r="E34" s="1635" t="s">
        <v>89</v>
      </c>
      <c r="F34" s="1635" t="s">
        <v>90</v>
      </c>
      <c r="G34" s="1635">
        <v>34</v>
      </c>
      <c r="H34" s="12" t="s">
        <v>46</v>
      </c>
      <c r="I34" s="14">
        <v>80000</v>
      </c>
      <c r="J34" s="15">
        <v>0</v>
      </c>
      <c r="K34" s="14">
        <v>80000</v>
      </c>
      <c r="L34" s="14">
        <v>2296</v>
      </c>
      <c r="M34" s="14">
        <v>7103.34</v>
      </c>
      <c r="N34" s="14">
        <v>2432</v>
      </c>
      <c r="O34" s="14">
        <v>1215.1199999999999</v>
      </c>
      <c r="P34" s="14">
        <v>13046.46</v>
      </c>
      <c r="Q34" s="17">
        <v>66953.539999999994</v>
      </c>
    </row>
    <row r="35" spans="2:17" x14ac:dyDescent="0.25">
      <c r="B35" s="127">
        <v>19</v>
      </c>
      <c r="C35" s="56" t="s">
        <v>91</v>
      </c>
      <c r="D35" s="12" t="s">
        <v>88</v>
      </c>
      <c r="E35" s="1635" t="s">
        <v>92</v>
      </c>
      <c r="F35" s="1635" t="s">
        <v>93</v>
      </c>
      <c r="G35" s="1635">
        <v>36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2050</v>
      </c>
      <c r="P35" s="14">
        <v>3025.15</v>
      </c>
      <c r="Q35" s="17">
        <v>13474.85</v>
      </c>
    </row>
    <row r="36" spans="2:17" x14ac:dyDescent="0.25">
      <c r="B36" s="127">
        <v>20</v>
      </c>
      <c r="C36" s="56" t="s">
        <v>94</v>
      </c>
      <c r="D36" s="12" t="s">
        <v>81</v>
      </c>
      <c r="E36" s="1635" t="s">
        <v>71</v>
      </c>
      <c r="F36" s="1635" t="s">
        <v>95</v>
      </c>
      <c r="G36" s="1635">
        <v>39</v>
      </c>
      <c r="H36" s="12" t="s">
        <v>46</v>
      </c>
      <c r="I36" s="14">
        <v>50000</v>
      </c>
      <c r="J36" s="15">
        <v>0</v>
      </c>
      <c r="K36" s="14">
        <v>50000</v>
      </c>
      <c r="L36" s="14">
        <v>1435</v>
      </c>
      <c r="M36" s="14">
        <v>1854</v>
      </c>
      <c r="N36" s="14">
        <v>1520</v>
      </c>
      <c r="O36" s="14">
        <v>25</v>
      </c>
      <c r="P36" s="14">
        <v>4834</v>
      </c>
      <c r="Q36" s="17">
        <v>45166</v>
      </c>
    </row>
    <row r="37" spans="2:17" x14ac:dyDescent="0.25">
      <c r="B37" s="127">
        <v>21</v>
      </c>
      <c r="C37" s="56" t="s">
        <v>96</v>
      </c>
      <c r="D37" s="12" t="s">
        <v>81</v>
      </c>
      <c r="E37" s="1635" t="s">
        <v>97</v>
      </c>
      <c r="F37" s="1635" t="s">
        <v>98</v>
      </c>
      <c r="G37" s="1635">
        <v>41</v>
      </c>
      <c r="H37" s="12" t="s">
        <v>25</v>
      </c>
      <c r="I37" s="14">
        <v>25000</v>
      </c>
      <c r="J37" s="15">
        <v>0</v>
      </c>
      <c r="K37" s="14">
        <v>25000</v>
      </c>
      <c r="L37" s="14">
        <v>717.5</v>
      </c>
      <c r="M37" s="15">
        <v>0</v>
      </c>
      <c r="N37" s="14">
        <v>760</v>
      </c>
      <c r="O37" s="14">
        <v>25</v>
      </c>
      <c r="P37" s="14">
        <v>1502.5</v>
      </c>
      <c r="Q37" s="17">
        <v>23497.5</v>
      </c>
    </row>
    <row r="38" spans="2:17" x14ac:dyDescent="0.25">
      <c r="B38" s="127">
        <v>22</v>
      </c>
      <c r="C38" s="56" t="s">
        <v>99</v>
      </c>
      <c r="D38" s="12" t="s">
        <v>39</v>
      </c>
      <c r="E38" s="1635" t="s">
        <v>92</v>
      </c>
      <c r="F38" s="1635" t="s">
        <v>100</v>
      </c>
      <c r="G38" s="1635">
        <v>43</v>
      </c>
      <c r="H38" s="12" t="s">
        <v>25</v>
      </c>
      <c r="I38" s="14">
        <v>25000</v>
      </c>
      <c r="J38" s="15">
        <v>0</v>
      </c>
      <c r="K38" s="14">
        <v>25000</v>
      </c>
      <c r="L38" s="14">
        <v>717</v>
      </c>
      <c r="M38" s="15">
        <v>0</v>
      </c>
      <c r="N38" s="14">
        <v>760</v>
      </c>
      <c r="O38" s="14">
        <v>125</v>
      </c>
      <c r="P38" s="14">
        <v>1602.5</v>
      </c>
      <c r="Q38" s="17">
        <v>23397.5</v>
      </c>
    </row>
    <row r="39" spans="2:17" x14ac:dyDescent="0.25">
      <c r="B39" s="127">
        <v>23</v>
      </c>
      <c r="C39" s="56" t="s">
        <v>101</v>
      </c>
      <c r="D39" s="12" t="s">
        <v>39</v>
      </c>
      <c r="E39" s="1635" t="s">
        <v>102</v>
      </c>
      <c r="F39" s="1635" t="s">
        <v>103</v>
      </c>
      <c r="G39" s="1635">
        <v>45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127">
        <v>24</v>
      </c>
      <c r="C40" s="56" t="s">
        <v>104</v>
      </c>
      <c r="D40" s="12" t="s">
        <v>39</v>
      </c>
      <c r="E40" s="1635" t="s">
        <v>105</v>
      </c>
      <c r="F40" s="1635" t="s">
        <v>106</v>
      </c>
      <c r="G40" s="1635">
        <v>46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127">
        <v>25</v>
      </c>
      <c r="C41" s="56" t="s">
        <v>107</v>
      </c>
      <c r="D41" s="12" t="s">
        <v>39</v>
      </c>
      <c r="E41" s="1635" t="s">
        <v>105</v>
      </c>
      <c r="F41" s="1635" t="s">
        <v>108</v>
      </c>
      <c r="G41" s="1635">
        <v>47</v>
      </c>
      <c r="H41" s="12" t="s">
        <v>25</v>
      </c>
      <c r="I41" s="14">
        <v>15000</v>
      </c>
      <c r="J41" s="15">
        <v>0</v>
      </c>
      <c r="K41" s="14">
        <v>15000</v>
      </c>
      <c r="L41" s="14">
        <v>430.5</v>
      </c>
      <c r="M41" s="15">
        <v>0</v>
      </c>
      <c r="N41" s="14">
        <v>456</v>
      </c>
      <c r="O41" s="14">
        <v>25</v>
      </c>
      <c r="P41" s="14">
        <v>911.5</v>
      </c>
      <c r="Q41" s="17">
        <v>14088.5</v>
      </c>
    </row>
    <row r="42" spans="2:17" x14ac:dyDescent="0.25">
      <c r="B42" s="127">
        <v>26</v>
      </c>
      <c r="C42" s="56" t="s">
        <v>114</v>
      </c>
      <c r="D42" s="12" t="s">
        <v>74</v>
      </c>
      <c r="E42" s="1635" t="s">
        <v>515</v>
      </c>
      <c r="F42" s="1635" t="s">
        <v>115</v>
      </c>
      <c r="G42" s="1635">
        <v>51</v>
      </c>
      <c r="H42" s="12" t="s">
        <v>25</v>
      </c>
      <c r="I42" s="14">
        <v>65000</v>
      </c>
      <c r="J42" s="15">
        <v>0</v>
      </c>
      <c r="K42" s="14">
        <v>65000</v>
      </c>
      <c r="L42" s="14">
        <v>1865.5</v>
      </c>
      <c r="M42" s="14">
        <v>4427.58</v>
      </c>
      <c r="N42" s="14">
        <v>1976</v>
      </c>
      <c r="O42" s="14">
        <v>700</v>
      </c>
      <c r="P42" s="14">
        <v>8969.08</v>
      </c>
      <c r="Q42" s="17">
        <v>56030.92</v>
      </c>
    </row>
    <row r="43" spans="2:17" x14ac:dyDescent="0.25">
      <c r="B43" s="127">
        <v>27</v>
      </c>
      <c r="C43" s="56" t="s">
        <v>116</v>
      </c>
      <c r="D43" s="12" t="s">
        <v>70</v>
      </c>
      <c r="E43" s="1635" t="s">
        <v>489</v>
      </c>
      <c r="F43" s="1635" t="s">
        <v>118</v>
      </c>
      <c r="G43" s="1635">
        <v>52</v>
      </c>
      <c r="H43" s="12" t="s">
        <v>25</v>
      </c>
      <c r="I43" s="14">
        <v>65000</v>
      </c>
      <c r="J43" s="15">
        <v>0</v>
      </c>
      <c r="K43" s="14">
        <v>65000</v>
      </c>
      <c r="L43" s="14">
        <v>1865.5</v>
      </c>
      <c r="M43" s="14">
        <v>4189.55</v>
      </c>
      <c r="N43" s="14">
        <v>1976</v>
      </c>
      <c r="O43" s="14">
        <v>700</v>
      </c>
      <c r="P43" s="14">
        <v>8969.08</v>
      </c>
      <c r="Q43" s="17">
        <v>55653.83</v>
      </c>
    </row>
    <row r="44" spans="2:17" x14ac:dyDescent="0.25">
      <c r="B44" s="127">
        <v>28</v>
      </c>
      <c r="C44" s="56" t="s">
        <v>119</v>
      </c>
      <c r="D44" s="12" t="s">
        <v>66</v>
      </c>
      <c r="E44" s="1635" t="s">
        <v>120</v>
      </c>
      <c r="F44" s="1635" t="s">
        <v>121</v>
      </c>
      <c r="G44" s="1635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127">
        <v>29</v>
      </c>
      <c r="C45" s="56" t="s">
        <v>122</v>
      </c>
      <c r="D45" s="12" t="s">
        <v>48</v>
      </c>
      <c r="E45" s="1635" t="s">
        <v>49</v>
      </c>
      <c r="F45" s="1635" t="s">
        <v>123</v>
      </c>
      <c r="G45" s="1635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127">
        <v>30</v>
      </c>
      <c r="C46" s="56" t="s">
        <v>124</v>
      </c>
      <c r="D46" s="12" t="s">
        <v>66</v>
      </c>
      <c r="E46" s="1635" t="s">
        <v>125</v>
      </c>
      <c r="F46" s="1635" t="s">
        <v>126</v>
      </c>
      <c r="G46" s="1635">
        <v>58</v>
      </c>
      <c r="H46" s="12" t="s">
        <v>25</v>
      </c>
      <c r="I46" s="14">
        <v>30000</v>
      </c>
      <c r="J46" s="15">
        <v>0</v>
      </c>
      <c r="K46" s="14">
        <v>30000</v>
      </c>
      <c r="L46" s="14">
        <v>861</v>
      </c>
      <c r="M46" s="15">
        <v>0</v>
      </c>
      <c r="N46" s="14">
        <v>912</v>
      </c>
      <c r="O46" s="14">
        <v>125</v>
      </c>
      <c r="P46" s="14">
        <v>1898</v>
      </c>
      <c r="Q46" s="17">
        <v>28102</v>
      </c>
    </row>
    <row r="47" spans="2:17" x14ac:dyDescent="0.25">
      <c r="B47" s="127">
        <v>31</v>
      </c>
      <c r="C47" s="56" t="s">
        <v>127</v>
      </c>
      <c r="D47" s="12" t="s">
        <v>39</v>
      </c>
      <c r="E47" s="1635" t="s">
        <v>105</v>
      </c>
      <c r="F47" s="1635" t="s">
        <v>128</v>
      </c>
      <c r="G47" s="1635">
        <v>59</v>
      </c>
      <c r="H47" s="12" t="s">
        <v>25</v>
      </c>
      <c r="I47" s="14">
        <v>26000</v>
      </c>
      <c r="J47" s="15">
        <v>0</v>
      </c>
      <c r="K47" s="14">
        <v>26000</v>
      </c>
      <c r="L47" s="14">
        <v>746.2</v>
      </c>
      <c r="M47" s="15">
        <v>0</v>
      </c>
      <c r="N47" s="14">
        <v>790.4</v>
      </c>
      <c r="O47" s="14">
        <v>25</v>
      </c>
      <c r="P47" s="14">
        <v>1561.6</v>
      </c>
      <c r="Q47" s="17">
        <v>24438.400000000001</v>
      </c>
    </row>
    <row r="48" spans="2:17" x14ac:dyDescent="0.25">
      <c r="B48" s="127">
        <v>32</v>
      </c>
      <c r="C48" s="56" t="s">
        <v>129</v>
      </c>
      <c r="D48" s="12" t="s">
        <v>39</v>
      </c>
      <c r="E48" s="1635" t="s">
        <v>102</v>
      </c>
      <c r="F48" s="1635" t="s">
        <v>130</v>
      </c>
      <c r="G48" s="1635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127">
        <v>33</v>
      </c>
      <c r="C49" s="56" t="s">
        <v>131</v>
      </c>
      <c r="D49" s="12" t="s">
        <v>66</v>
      </c>
      <c r="E49" s="1635" t="s">
        <v>132</v>
      </c>
      <c r="F49" s="1635" t="s">
        <v>133</v>
      </c>
      <c r="G49" s="1635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127">
        <v>34</v>
      </c>
      <c r="C50" s="56" t="s">
        <v>134</v>
      </c>
      <c r="D50" s="12" t="s">
        <v>59</v>
      </c>
      <c r="E50" s="1635" t="s">
        <v>489</v>
      </c>
      <c r="F50" s="1635" t="s">
        <v>118</v>
      </c>
      <c r="G50" s="1635">
        <v>52</v>
      </c>
      <c r="H50" s="12" t="s">
        <v>25</v>
      </c>
      <c r="I50" s="14">
        <v>55000</v>
      </c>
      <c r="J50" s="15">
        <v>0</v>
      </c>
      <c r="K50" s="14">
        <v>55000</v>
      </c>
      <c r="L50" s="14">
        <v>1578.5</v>
      </c>
      <c r="M50" s="14">
        <v>2556.6799999999998</v>
      </c>
      <c r="N50" s="14">
        <v>1672</v>
      </c>
      <c r="O50" s="14">
        <v>700</v>
      </c>
      <c r="P50" s="14">
        <v>6510.18</v>
      </c>
      <c r="Q50" s="17">
        <v>48489.82</v>
      </c>
    </row>
    <row r="51" spans="2:17" x14ac:dyDescent="0.25">
      <c r="B51" s="127">
        <v>35</v>
      </c>
      <c r="C51" s="56" t="s">
        <v>136</v>
      </c>
      <c r="D51" s="12" t="s">
        <v>88</v>
      </c>
      <c r="E51" s="1635" t="s">
        <v>85</v>
      </c>
      <c r="F51" s="1635" t="s">
        <v>137</v>
      </c>
      <c r="G51" s="1635">
        <v>81</v>
      </c>
      <c r="H51" s="12" t="s">
        <v>25</v>
      </c>
      <c r="I51" s="14">
        <v>55000</v>
      </c>
      <c r="J51" s="15">
        <v>0</v>
      </c>
      <c r="K51" s="14">
        <v>55000</v>
      </c>
      <c r="L51" s="14">
        <v>1578.5</v>
      </c>
      <c r="M51" s="14">
        <v>2556.6799999999998</v>
      </c>
      <c r="N51" s="14">
        <v>1672</v>
      </c>
      <c r="O51" s="14">
        <v>25</v>
      </c>
      <c r="P51" s="14">
        <v>5835.18</v>
      </c>
      <c r="Q51" s="17">
        <v>49164.82</v>
      </c>
    </row>
    <row r="52" spans="2:17" x14ac:dyDescent="0.25">
      <c r="B52" s="127">
        <v>36</v>
      </c>
      <c r="C52" s="56" t="s">
        <v>138</v>
      </c>
      <c r="D52" s="12" t="s">
        <v>59</v>
      </c>
      <c r="E52" s="1635" t="s">
        <v>516</v>
      </c>
      <c r="F52" s="1635" t="s">
        <v>140</v>
      </c>
      <c r="G52" s="1635">
        <v>203</v>
      </c>
      <c r="H52" s="12" t="s">
        <v>25</v>
      </c>
      <c r="I52" s="14">
        <v>100000</v>
      </c>
      <c r="J52" s="15">
        <v>0</v>
      </c>
      <c r="K52" s="14">
        <v>100000</v>
      </c>
      <c r="L52" s="14">
        <v>2870</v>
      </c>
      <c r="M52" s="14">
        <v>12105.37</v>
      </c>
      <c r="N52" s="14">
        <v>3040</v>
      </c>
      <c r="O52" s="14">
        <v>4905</v>
      </c>
      <c r="P52" s="14">
        <v>22920.37</v>
      </c>
      <c r="Q52" s="17">
        <v>77079.63</v>
      </c>
    </row>
    <row r="53" spans="2:17" x14ac:dyDescent="0.25">
      <c r="B53" s="127">
        <v>37</v>
      </c>
      <c r="C53" s="56" t="s">
        <v>147</v>
      </c>
      <c r="D53" s="12" t="s">
        <v>62</v>
      </c>
      <c r="E53" s="1635" t="s">
        <v>148</v>
      </c>
      <c r="F53" s="1635" t="s">
        <v>149</v>
      </c>
      <c r="G53" s="1635">
        <v>215</v>
      </c>
      <c r="H53" s="12" t="s">
        <v>25</v>
      </c>
      <c r="I53" s="14">
        <v>100000</v>
      </c>
      <c r="J53" s="15">
        <v>0</v>
      </c>
      <c r="K53" s="14">
        <v>100000</v>
      </c>
      <c r="L53" s="14">
        <v>2870</v>
      </c>
      <c r="M53" s="14">
        <v>12105.37</v>
      </c>
      <c r="N53" s="14">
        <v>3040</v>
      </c>
      <c r="O53" s="14">
        <v>1501.85</v>
      </c>
      <c r="P53" s="14">
        <v>19517.22</v>
      </c>
      <c r="Q53" s="17">
        <v>80482.78</v>
      </c>
    </row>
    <row r="54" spans="2:17" x14ac:dyDescent="0.25">
      <c r="B54" s="127">
        <v>38</v>
      </c>
      <c r="C54" s="56" t="s">
        <v>150</v>
      </c>
      <c r="D54" s="12" t="s">
        <v>48</v>
      </c>
      <c r="E54" s="1635" t="s">
        <v>151</v>
      </c>
      <c r="F54" s="1635" t="s">
        <v>152</v>
      </c>
      <c r="G54" s="1635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127">
        <v>39</v>
      </c>
      <c r="C55" s="56" t="s">
        <v>156</v>
      </c>
      <c r="D55" s="12" t="s">
        <v>81</v>
      </c>
      <c r="E55" s="1635" t="s">
        <v>157</v>
      </c>
      <c r="F55" s="1635" t="s">
        <v>158</v>
      </c>
      <c r="G55" s="1635">
        <v>233</v>
      </c>
      <c r="H55" s="12" t="s">
        <v>46</v>
      </c>
      <c r="I55" s="14">
        <v>45000</v>
      </c>
      <c r="J55" s="15">
        <v>0</v>
      </c>
      <c r="K55" s="14">
        <v>45000</v>
      </c>
      <c r="L55" s="14">
        <v>1291.5</v>
      </c>
      <c r="M55" s="14">
        <v>1148.33</v>
      </c>
      <c r="N55" s="14">
        <v>1368</v>
      </c>
      <c r="O55" s="14">
        <v>25</v>
      </c>
      <c r="P55" s="14">
        <v>3832.83</v>
      </c>
      <c r="Q55" s="17">
        <v>41167.17</v>
      </c>
    </row>
    <row r="56" spans="2:17" x14ac:dyDescent="0.25">
      <c r="B56" s="127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127">
        <v>41</v>
      </c>
      <c r="C57" s="56" t="s">
        <v>159</v>
      </c>
      <c r="D57" s="12" t="s">
        <v>66</v>
      </c>
      <c r="E57" s="1635" t="s">
        <v>160</v>
      </c>
      <c r="F57" s="1635" t="s">
        <v>161</v>
      </c>
      <c r="G57" s="1635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127">
        <v>42</v>
      </c>
      <c r="C58" s="56" t="s">
        <v>162</v>
      </c>
      <c r="D58" s="12" t="s">
        <v>48</v>
      </c>
      <c r="E58" s="1635" t="s">
        <v>163</v>
      </c>
      <c r="F58" s="1635" t="s">
        <v>164</v>
      </c>
      <c r="G58" s="1635">
        <v>257</v>
      </c>
      <c r="H58" s="12" t="s">
        <v>46</v>
      </c>
      <c r="I58" s="14">
        <v>70500</v>
      </c>
      <c r="J58" s="15">
        <v>0</v>
      </c>
      <c r="K58" s="14">
        <v>70500</v>
      </c>
      <c r="L58" s="14">
        <v>2023.35</v>
      </c>
      <c r="M58" s="14">
        <v>5462.57</v>
      </c>
      <c r="N58" s="14">
        <v>2143.1999999999998</v>
      </c>
      <c r="O58" s="14">
        <v>25</v>
      </c>
      <c r="P58" s="14">
        <v>9654.1200000000008</v>
      </c>
      <c r="Q58" s="17">
        <v>60845.88</v>
      </c>
    </row>
    <row r="59" spans="2:17" x14ac:dyDescent="0.25">
      <c r="B59" s="127">
        <v>43</v>
      </c>
      <c r="C59" s="56" t="s">
        <v>165</v>
      </c>
      <c r="D59" s="12" t="s">
        <v>59</v>
      </c>
      <c r="E59" s="13" t="s">
        <v>517</v>
      </c>
      <c r="F59" s="13"/>
      <c r="G59" s="13"/>
      <c r="H59" s="12" t="s">
        <v>25</v>
      </c>
      <c r="I59" s="14">
        <v>32500</v>
      </c>
      <c r="J59" s="15">
        <v>0</v>
      </c>
      <c r="K59" s="14">
        <v>32500</v>
      </c>
      <c r="L59" s="14">
        <v>932.75</v>
      </c>
      <c r="M59" s="15">
        <v>0</v>
      </c>
      <c r="N59" s="14">
        <v>988</v>
      </c>
      <c r="O59" s="14">
        <v>25</v>
      </c>
      <c r="P59" s="14">
        <v>1945.75</v>
      </c>
      <c r="Q59" s="17">
        <v>30554.25</v>
      </c>
    </row>
    <row r="60" spans="2:17" x14ac:dyDescent="0.25">
      <c r="B60" s="127">
        <v>44</v>
      </c>
      <c r="C60" s="56" t="s">
        <v>221</v>
      </c>
      <c r="D60" s="12" t="s">
        <v>222</v>
      </c>
      <c r="E60" s="13" t="s">
        <v>517</v>
      </c>
      <c r="F60" s="12" t="s">
        <v>211</v>
      </c>
      <c r="G60" s="28">
        <v>43419</v>
      </c>
      <c r="H60" s="12" t="s">
        <v>25</v>
      </c>
      <c r="I60" s="14">
        <v>26500</v>
      </c>
      <c r="J60" s="15">
        <v>0</v>
      </c>
      <c r="K60" s="14">
        <v>26500</v>
      </c>
      <c r="L60" s="14">
        <v>760.55</v>
      </c>
      <c r="M60" s="15">
        <v>0</v>
      </c>
      <c r="N60" s="14">
        <v>805.6</v>
      </c>
      <c r="O60" s="14">
        <v>2725</v>
      </c>
      <c r="P60" s="14">
        <v>4291.1499999999996</v>
      </c>
      <c r="Q60" s="17">
        <v>22208.85</v>
      </c>
    </row>
    <row r="61" spans="2:17" x14ac:dyDescent="0.25">
      <c r="B61" s="127">
        <v>45</v>
      </c>
      <c r="C61" s="56" t="s">
        <v>167</v>
      </c>
      <c r="D61" s="12" t="s">
        <v>39</v>
      </c>
      <c r="E61" s="1635" t="s">
        <v>92</v>
      </c>
      <c r="F61" s="1635" t="s">
        <v>168</v>
      </c>
      <c r="G61" s="1635">
        <v>277</v>
      </c>
      <c r="H61" s="12" t="s">
        <v>25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46</v>
      </c>
      <c r="C62" s="56" t="s">
        <v>169</v>
      </c>
      <c r="D62" s="12" t="s">
        <v>66</v>
      </c>
      <c r="E62" s="1635" t="s">
        <v>248</v>
      </c>
      <c r="F62" s="1635" t="s">
        <v>170</v>
      </c>
      <c r="G62" s="1635">
        <v>279</v>
      </c>
      <c r="H62" s="12" t="s">
        <v>25</v>
      </c>
      <c r="I62" s="14">
        <v>30000</v>
      </c>
      <c r="J62" s="15">
        <v>0</v>
      </c>
      <c r="K62" s="14">
        <v>30000</v>
      </c>
      <c r="L62" s="14">
        <v>861</v>
      </c>
      <c r="M62" s="15">
        <v>0</v>
      </c>
      <c r="N62" s="14">
        <v>912</v>
      </c>
      <c r="O62" s="14">
        <v>361</v>
      </c>
      <c r="P62" s="14">
        <v>2134</v>
      </c>
      <c r="Q62" s="17">
        <v>27866</v>
      </c>
    </row>
    <row r="63" spans="2:17" x14ac:dyDescent="0.25">
      <c r="B63" s="127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127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127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127">
        <v>50</v>
      </c>
      <c r="C66" s="56" t="s">
        <v>171</v>
      </c>
      <c r="D66" s="12" t="s">
        <v>66</v>
      </c>
      <c r="E66" s="1635" t="s">
        <v>40</v>
      </c>
      <c r="F66" s="1635" t="s">
        <v>172</v>
      </c>
      <c r="G66" s="1635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127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24987.5</v>
      </c>
      <c r="J67" s="15">
        <v>0</v>
      </c>
      <c r="K67" s="14">
        <v>24987.5</v>
      </c>
      <c r="L67" s="14">
        <v>717.14</v>
      </c>
      <c r="M67" s="15">
        <v>0</v>
      </c>
      <c r="N67" s="14">
        <v>759.62</v>
      </c>
      <c r="O67" s="14">
        <v>25</v>
      </c>
      <c r="P67" s="14">
        <v>1501.76</v>
      </c>
      <c r="Q67" s="17">
        <v>23485.74</v>
      </c>
    </row>
    <row r="68" spans="2:17" x14ac:dyDescent="0.25">
      <c r="B68" s="127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5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127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127">
        <v>55</v>
      </c>
      <c r="C71" s="56" t="s">
        <v>275</v>
      </c>
      <c r="D71" s="12" t="s">
        <v>66</v>
      </c>
      <c r="E71" s="1635" t="s">
        <v>518</v>
      </c>
      <c r="F71" s="1635"/>
      <c r="G71" s="1635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5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56</v>
      </c>
      <c r="C72" s="56" t="s">
        <v>285</v>
      </c>
      <c r="D72" s="12" t="s">
        <v>23</v>
      </c>
      <c r="E72" s="1635" t="s">
        <v>30</v>
      </c>
      <c r="F72" s="1635" t="s">
        <v>31</v>
      </c>
      <c r="G72" s="1635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57</v>
      </c>
      <c r="C73" s="56" t="s">
        <v>286</v>
      </c>
      <c r="D73" s="12" t="s">
        <v>23</v>
      </c>
      <c r="E73" s="1635" t="s">
        <v>30</v>
      </c>
      <c r="F73" s="1635" t="s">
        <v>31</v>
      </c>
      <c r="G73" s="1635">
        <v>6</v>
      </c>
      <c r="H73" s="12" t="s">
        <v>28</v>
      </c>
      <c r="I73" s="14">
        <v>110000</v>
      </c>
      <c r="J73" s="15">
        <v>0</v>
      </c>
      <c r="K73" s="14">
        <v>110000</v>
      </c>
      <c r="L73" s="14">
        <v>3157</v>
      </c>
      <c r="M73" s="14">
        <v>14457.62</v>
      </c>
      <c r="N73" s="14">
        <v>3344</v>
      </c>
      <c r="O73" s="14">
        <v>25</v>
      </c>
      <c r="P73" s="14">
        <v>20983.62</v>
      </c>
      <c r="Q73" s="17">
        <v>89016.38</v>
      </c>
    </row>
    <row r="74" spans="2:17" x14ac:dyDescent="0.25">
      <c r="B74" s="127">
        <v>58</v>
      </c>
      <c r="C74" s="56" t="s">
        <v>287</v>
      </c>
      <c r="D74" s="12" t="s">
        <v>23</v>
      </c>
      <c r="E74" s="1635" t="s">
        <v>30</v>
      </c>
      <c r="F74" s="1635" t="s">
        <v>31</v>
      </c>
      <c r="G74" s="1635">
        <v>6</v>
      </c>
      <c r="H74" s="12" t="s">
        <v>28</v>
      </c>
      <c r="I74" s="14">
        <v>110000</v>
      </c>
      <c r="J74" s="15">
        <v>0</v>
      </c>
      <c r="K74" s="14">
        <v>110000</v>
      </c>
      <c r="L74" s="14">
        <v>3157</v>
      </c>
      <c r="M74" s="14">
        <v>14457.62</v>
      </c>
      <c r="N74" s="14">
        <v>3344</v>
      </c>
      <c r="O74" s="14">
        <v>25</v>
      </c>
      <c r="P74" s="14">
        <v>20983.62</v>
      </c>
      <c r="Q74" s="17">
        <v>89016.38</v>
      </c>
    </row>
    <row r="75" spans="2:17" x14ac:dyDescent="0.25">
      <c r="B75" s="127">
        <v>59</v>
      </c>
      <c r="C75" s="56" t="s">
        <v>308</v>
      </c>
      <c r="D75" s="12" t="s">
        <v>66</v>
      </c>
      <c r="E75" s="13" t="s">
        <v>309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127">
        <v>60</v>
      </c>
      <c r="C76" s="56" t="s">
        <v>310</v>
      </c>
      <c r="D76" s="12" t="s">
        <v>35</v>
      </c>
      <c r="E76" s="13" t="s">
        <v>178</v>
      </c>
      <c r="F76" s="13"/>
      <c r="G76" s="13"/>
      <c r="H76" s="12" t="s">
        <v>25</v>
      </c>
      <c r="I76" s="14">
        <v>39500</v>
      </c>
      <c r="J76" s="15">
        <v>0</v>
      </c>
      <c r="K76" s="14">
        <v>39500</v>
      </c>
      <c r="L76" s="14">
        <v>1133.6500000000001</v>
      </c>
      <c r="M76" s="14">
        <v>372.08</v>
      </c>
      <c r="N76" s="14">
        <v>1200</v>
      </c>
      <c r="O76" s="14">
        <v>25</v>
      </c>
      <c r="P76" s="14">
        <v>2731.53</v>
      </c>
      <c r="Q76" s="17">
        <v>36768.47</v>
      </c>
    </row>
    <row r="77" spans="2:17" x14ac:dyDescent="0.25">
      <c r="B77" s="127">
        <v>61</v>
      </c>
      <c r="C77" s="56" t="s">
        <v>311</v>
      </c>
      <c r="D77" s="12" t="s">
        <v>35</v>
      </c>
      <c r="E77" s="13" t="s">
        <v>178</v>
      </c>
      <c r="F77" s="13"/>
      <c r="G77" s="13"/>
      <c r="H77" s="12" t="s">
        <v>25</v>
      </c>
      <c r="I77" s="14">
        <v>40000</v>
      </c>
      <c r="J77" s="15">
        <v>0</v>
      </c>
      <c r="K77" s="14">
        <v>40000</v>
      </c>
      <c r="L77" s="14">
        <v>1148</v>
      </c>
      <c r="M77" s="14">
        <v>442.65</v>
      </c>
      <c r="N77" s="14">
        <v>1216</v>
      </c>
      <c r="O77" s="14">
        <v>25</v>
      </c>
      <c r="P77" s="14">
        <v>2831.65</v>
      </c>
      <c r="Q77" s="17">
        <v>37168.35</v>
      </c>
    </row>
    <row r="78" spans="2:17" x14ac:dyDescent="0.25">
      <c r="B78" s="127">
        <v>62</v>
      </c>
      <c r="C78" s="56" t="s">
        <v>312</v>
      </c>
      <c r="D78" s="12" t="s">
        <v>66</v>
      </c>
      <c r="E78" s="13" t="s">
        <v>178</v>
      </c>
      <c r="F78" s="13"/>
      <c r="G78" s="13"/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4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63</v>
      </c>
      <c r="C79" s="56" t="s">
        <v>313</v>
      </c>
      <c r="D79" s="12" t="s">
        <v>66</v>
      </c>
      <c r="E79" s="13" t="s">
        <v>517</v>
      </c>
      <c r="F79" s="13"/>
      <c r="G79" s="13"/>
      <c r="H79" s="12" t="s">
        <v>25</v>
      </c>
      <c r="I79" s="14">
        <v>26500</v>
      </c>
      <c r="J79" s="15">
        <v>0</v>
      </c>
      <c r="K79" s="14">
        <v>26500</v>
      </c>
      <c r="L79" s="14">
        <v>760.55</v>
      </c>
      <c r="M79" s="14">
        <v>0</v>
      </c>
      <c r="N79" s="14">
        <v>805.6</v>
      </c>
      <c r="O79" s="14">
        <v>25</v>
      </c>
      <c r="P79" s="14">
        <v>1591.15</v>
      </c>
      <c r="Q79" s="17">
        <v>24908.85</v>
      </c>
    </row>
    <row r="80" spans="2:17" x14ac:dyDescent="0.25">
      <c r="B80" s="127">
        <v>64</v>
      </c>
      <c r="C80" s="56" t="s">
        <v>177</v>
      </c>
      <c r="D80" s="12" t="s">
        <v>81</v>
      </c>
      <c r="E80" s="1635" t="s">
        <v>178</v>
      </c>
      <c r="F80" s="1635" t="s">
        <v>179</v>
      </c>
      <c r="G80" s="1635">
        <v>5477</v>
      </c>
      <c r="H80" s="12" t="s">
        <v>25</v>
      </c>
      <c r="I80" s="14">
        <v>35000</v>
      </c>
      <c r="J80" s="15">
        <v>0</v>
      </c>
      <c r="K80" s="14">
        <v>35000</v>
      </c>
      <c r="L80" s="14">
        <v>1004.5</v>
      </c>
      <c r="M80" s="15">
        <v>0</v>
      </c>
      <c r="N80" s="14">
        <v>1064</v>
      </c>
      <c r="O80" s="14">
        <v>25</v>
      </c>
      <c r="P80" s="14">
        <v>2093.5</v>
      </c>
      <c r="Q80" s="17">
        <v>32906.5</v>
      </c>
    </row>
    <row r="81" spans="2:17" x14ac:dyDescent="0.25">
      <c r="B81" s="127">
        <v>65</v>
      </c>
      <c r="C81" s="58" t="s">
        <v>192</v>
      </c>
      <c r="D81" s="30" t="s">
        <v>39</v>
      </c>
      <c r="E81" s="1644" t="s">
        <v>92</v>
      </c>
      <c r="F81" s="1644" t="s">
        <v>193</v>
      </c>
      <c r="G81" s="1644"/>
      <c r="H81" s="30" t="s">
        <v>25</v>
      </c>
      <c r="I81" s="33">
        <v>30000</v>
      </c>
      <c r="J81" s="34">
        <v>0</v>
      </c>
      <c r="K81" s="33">
        <v>30000</v>
      </c>
      <c r="L81" s="33">
        <v>861</v>
      </c>
      <c r="M81" s="33">
        <v>0</v>
      </c>
      <c r="N81" s="33">
        <v>912</v>
      </c>
      <c r="O81" s="33">
        <v>25</v>
      </c>
      <c r="P81" s="33">
        <v>1798</v>
      </c>
      <c r="Q81" s="17">
        <v>28202</v>
      </c>
    </row>
    <row r="82" spans="2:17" x14ac:dyDescent="0.25">
      <c r="B82" s="127">
        <v>66</v>
      </c>
      <c r="C82" s="58" t="s">
        <v>315</v>
      </c>
      <c r="D82" s="30" t="s">
        <v>66</v>
      </c>
      <c r="E82" s="59" t="s">
        <v>248</v>
      </c>
      <c r="F82" s="59"/>
      <c r="G82" s="59"/>
      <c r="H82" s="30" t="s">
        <v>307</v>
      </c>
      <c r="I82" s="33">
        <v>35000</v>
      </c>
      <c r="J82" s="34">
        <v>0</v>
      </c>
      <c r="K82" s="33">
        <v>35000</v>
      </c>
      <c r="L82" s="33">
        <v>1004.5</v>
      </c>
      <c r="M82" s="33">
        <v>0</v>
      </c>
      <c r="N82" s="33">
        <v>1064</v>
      </c>
      <c r="O82" s="33">
        <v>25</v>
      </c>
      <c r="P82" s="33">
        <v>2093.5</v>
      </c>
      <c r="Q82" s="17">
        <v>32906.5</v>
      </c>
    </row>
    <row r="83" spans="2:17" x14ac:dyDescent="0.25">
      <c r="B83" s="127">
        <v>67</v>
      </c>
      <c r="C83" s="58" t="s">
        <v>320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11000</v>
      </c>
      <c r="J83" s="34">
        <v>0</v>
      </c>
      <c r="K83" s="33">
        <v>11000</v>
      </c>
      <c r="L83" s="33">
        <v>315.7</v>
      </c>
      <c r="M83" s="33">
        <v>0</v>
      </c>
      <c r="N83" s="33">
        <v>334.4</v>
      </c>
      <c r="O83" s="33">
        <v>25</v>
      </c>
      <c r="P83" s="33">
        <v>675.1</v>
      </c>
      <c r="Q83" s="17">
        <v>10324.9</v>
      </c>
    </row>
    <row r="84" spans="2:17" x14ac:dyDescent="0.25">
      <c r="B84" s="127">
        <v>68</v>
      </c>
      <c r="C84" s="58" t="s">
        <v>324</v>
      </c>
      <c r="D84" s="30" t="s">
        <v>39</v>
      </c>
      <c r="E84" s="59" t="s">
        <v>105</v>
      </c>
      <c r="F84" s="59"/>
      <c r="G84" s="59"/>
      <c r="H84" s="30" t="s">
        <v>321</v>
      </c>
      <c r="I84" s="33">
        <v>11000</v>
      </c>
      <c r="J84" s="34">
        <v>0</v>
      </c>
      <c r="K84" s="33">
        <v>11000</v>
      </c>
      <c r="L84" s="33">
        <v>315.7</v>
      </c>
      <c r="M84" s="33">
        <v>0</v>
      </c>
      <c r="N84" s="33">
        <v>334.4</v>
      </c>
      <c r="O84" s="33">
        <v>25</v>
      </c>
      <c r="P84" s="33">
        <v>675.1</v>
      </c>
      <c r="Q84" s="17">
        <v>10324.9</v>
      </c>
    </row>
    <row r="85" spans="2:17" x14ac:dyDescent="0.25">
      <c r="B85" s="127">
        <v>69</v>
      </c>
      <c r="C85" s="58" t="s">
        <v>326</v>
      </c>
      <c r="D85" s="30" t="s">
        <v>35</v>
      </c>
      <c r="E85" s="59" t="s">
        <v>327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7">
        <v>70</v>
      </c>
      <c r="C86" s="58" t="s">
        <v>329</v>
      </c>
      <c r="D86" s="30" t="s">
        <v>66</v>
      </c>
      <c r="E86" s="59" t="s">
        <v>166</v>
      </c>
      <c r="F86" s="59"/>
      <c r="G86" s="59"/>
      <c r="H86" s="30" t="s">
        <v>307</v>
      </c>
      <c r="I86" s="33">
        <v>25000</v>
      </c>
      <c r="J86" s="34">
        <v>0</v>
      </c>
      <c r="K86" s="33">
        <v>25000</v>
      </c>
      <c r="L86" s="33">
        <v>717.5</v>
      </c>
      <c r="M86" s="33">
        <v>0</v>
      </c>
      <c r="N86" s="33">
        <v>760</v>
      </c>
      <c r="O86" s="33">
        <v>25</v>
      </c>
      <c r="P86" s="33">
        <v>1502.5</v>
      </c>
      <c r="Q86" s="17">
        <v>23497.5</v>
      </c>
    </row>
    <row r="87" spans="2:17" x14ac:dyDescent="0.25">
      <c r="B87" s="127">
        <v>71</v>
      </c>
      <c r="C87" s="58" t="s">
        <v>330</v>
      </c>
      <c r="D87" s="30" t="s">
        <v>39</v>
      </c>
      <c r="E87" s="59" t="s">
        <v>105</v>
      </c>
      <c r="F87" s="59"/>
      <c r="G87" s="59"/>
      <c r="H87" s="30" t="s">
        <v>321</v>
      </c>
      <c r="I87" s="33">
        <v>15000</v>
      </c>
      <c r="J87" s="34">
        <v>0</v>
      </c>
      <c r="K87" s="33">
        <v>15000</v>
      </c>
      <c r="L87" s="33">
        <v>430.5</v>
      </c>
      <c r="M87" s="33">
        <v>0</v>
      </c>
      <c r="N87" s="33">
        <v>456</v>
      </c>
      <c r="O87" s="33">
        <v>25</v>
      </c>
      <c r="P87" s="33">
        <v>911.5</v>
      </c>
      <c r="Q87" s="17">
        <v>14088.5</v>
      </c>
    </row>
    <row r="88" spans="2:17" x14ac:dyDescent="0.25">
      <c r="B88" s="127">
        <v>72</v>
      </c>
      <c r="C88" s="58" t="s">
        <v>339</v>
      </c>
      <c r="D88" s="30" t="s">
        <v>66</v>
      </c>
      <c r="E88" s="59" t="s">
        <v>166</v>
      </c>
      <c r="F88" s="59"/>
      <c r="G88" s="59"/>
      <c r="H88" s="30" t="s">
        <v>307</v>
      </c>
      <c r="I88" s="33">
        <v>25000</v>
      </c>
      <c r="J88" s="34">
        <v>0</v>
      </c>
      <c r="K88" s="33">
        <v>25000</v>
      </c>
      <c r="L88" s="33">
        <v>717</v>
      </c>
      <c r="M88" s="33">
        <v>0</v>
      </c>
      <c r="N88" s="33">
        <v>760</v>
      </c>
      <c r="O88" s="33">
        <v>25</v>
      </c>
      <c r="P88" s="33">
        <v>1502.5</v>
      </c>
      <c r="Q88" s="17">
        <v>23497.5</v>
      </c>
    </row>
    <row r="89" spans="2:17" x14ac:dyDescent="0.25">
      <c r="B89" s="127">
        <v>73</v>
      </c>
      <c r="C89" s="58" t="s">
        <v>346</v>
      </c>
      <c r="D89" s="12" t="s">
        <v>59</v>
      </c>
      <c r="E89" s="13" t="s">
        <v>517</v>
      </c>
      <c r="F89" s="59"/>
      <c r="G89" s="59"/>
      <c r="H89" s="30" t="s">
        <v>321</v>
      </c>
      <c r="I89" s="33">
        <v>25000</v>
      </c>
      <c r="J89" s="34">
        <v>0</v>
      </c>
      <c r="K89" s="33">
        <v>25000</v>
      </c>
      <c r="L89" s="33">
        <v>717.5</v>
      </c>
      <c r="M89" s="33">
        <v>0</v>
      </c>
      <c r="N89" s="33">
        <v>760</v>
      </c>
      <c r="O89" s="33">
        <v>25</v>
      </c>
      <c r="P89" s="33">
        <v>1502.5</v>
      </c>
      <c r="Q89" s="17">
        <v>23497.5</v>
      </c>
    </row>
    <row r="90" spans="2:17" x14ac:dyDescent="0.25">
      <c r="B90" s="128">
        <v>74</v>
      </c>
      <c r="C90" s="87" t="s">
        <v>210</v>
      </c>
      <c r="D90" s="19" t="s">
        <v>39</v>
      </c>
      <c r="E90" s="20" t="s">
        <v>92</v>
      </c>
      <c r="F90" s="20"/>
      <c r="G90" s="20"/>
      <c r="H90" s="19" t="s">
        <v>321</v>
      </c>
      <c r="I90" s="21">
        <v>16500</v>
      </c>
      <c r="J90" s="22">
        <v>0</v>
      </c>
      <c r="K90" s="21">
        <v>16500</v>
      </c>
      <c r="L90" s="21">
        <v>473.55</v>
      </c>
      <c r="M90" s="21">
        <v>0</v>
      </c>
      <c r="N90" s="21">
        <v>501.6</v>
      </c>
      <c r="O90" s="21">
        <v>25</v>
      </c>
      <c r="P90" s="21">
        <v>1000.15</v>
      </c>
      <c r="Q90" s="23">
        <v>15499.85</v>
      </c>
    </row>
    <row r="91" spans="2:17" x14ac:dyDescent="0.25">
      <c r="B91" s="128">
        <v>75</v>
      </c>
      <c r="C91" s="56" t="s">
        <v>430</v>
      </c>
      <c r="D91" s="12" t="s">
        <v>66</v>
      </c>
      <c r="E91" s="13" t="s">
        <v>276</v>
      </c>
      <c r="F91" s="13"/>
      <c r="G91" s="13"/>
      <c r="H91" s="12" t="s">
        <v>307</v>
      </c>
      <c r="I91" s="14">
        <v>20000</v>
      </c>
      <c r="J91" s="15">
        <v>0</v>
      </c>
      <c r="K91" s="14">
        <v>20000</v>
      </c>
      <c r="L91" s="14">
        <v>574</v>
      </c>
      <c r="M91" s="14">
        <v>0</v>
      </c>
      <c r="N91" s="14">
        <v>608</v>
      </c>
      <c r="O91" s="14">
        <v>25</v>
      </c>
      <c r="P91" s="14">
        <v>1207</v>
      </c>
      <c r="Q91" s="14">
        <v>18793</v>
      </c>
    </row>
    <row r="92" spans="2:17" x14ac:dyDescent="0.25">
      <c r="B92" s="128">
        <v>76</v>
      </c>
      <c r="C92" s="56" t="s">
        <v>432</v>
      </c>
      <c r="D92" s="12" t="s">
        <v>66</v>
      </c>
      <c r="E92" s="13" t="s">
        <v>276</v>
      </c>
      <c r="F92" s="13"/>
      <c r="G92" s="13"/>
      <c r="H92" s="12" t="s">
        <v>307</v>
      </c>
      <c r="I92" s="14">
        <v>30000</v>
      </c>
      <c r="J92" s="15">
        <v>0</v>
      </c>
      <c r="K92" s="14">
        <v>30000</v>
      </c>
      <c r="L92" s="14">
        <v>861</v>
      </c>
      <c r="M92" s="14">
        <v>0</v>
      </c>
      <c r="N92" s="14">
        <v>912</v>
      </c>
      <c r="O92" s="14">
        <v>25</v>
      </c>
      <c r="P92" s="14">
        <v>1798</v>
      </c>
      <c r="Q92" s="14">
        <v>28202</v>
      </c>
    </row>
    <row r="93" spans="2:17" x14ac:dyDescent="0.25">
      <c r="B93" s="128">
        <v>77</v>
      </c>
      <c r="C93" s="56" t="s">
        <v>461</v>
      </c>
      <c r="D93" s="12" t="s">
        <v>66</v>
      </c>
      <c r="E93" s="13" t="s">
        <v>166</v>
      </c>
      <c r="F93" s="13"/>
      <c r="G93" s="13"/>
      <c r="H93" s="12" t="s">
        <v>307</v>
      </c>
      <c r="I93" s="14">
        <v>38000</v>
      </c>
      <c r="J93" s="15">
        <v>0</v>
      </c>
      <c r="K93" s="14">
        <v>38000</v>
      </c>
      <c r="L93" s="14">
        <v>1090</v>
      </c>
      <c r="M93" s="14">
        <v>160</v>
      </c>
      <c r="N93" s="14">
        <v>1155.2</v>
      </c>
      <c r="O93" s="14">
        <v>25</v>
      </c>
      <c r="P93" s="14">
        <v>2431.1799999999998</v>
      </c>
      <c r="Q93" s="14">
        <v>35568.82</v>
      </c>
    </row>
    <row r="94" spans="2:17" x14ac:dyDescent="0.25">
      <c r="B94" s="128">
        <v>78</v>
      </c>
      <c r="C94" s="56" t="s">
        <v>419</v>
      </c>
      <c r="D94" s="12" t="s">
        <v>43</v>
      </c>
      <c r="E94" s="13" t="s">
        <v>44</v>
      </c>
      <c r="F94" s="13"/>
      <c r="G94" s="13"/>
      <c r="H94" s="12" t="s">
        <v>307</v>
      </c>
      <c r="I94" s="14">
        <v>40000</v>
      </c>
      <c r="J94" s="15">
        <v>0</v>
      </c>
      <c r="K94" s="14">
        <v>40000</v>
      </c>
      <c r="L94" s="14">
        <v>1148</v>
      </c>
      <c r="M94" s="14">
        <v>442.65</v>
      </c>
      <c r="N94" s="14">
        <v>1216</v>
      </c>
      <c r="O94" s="14">
        <v>700</v>
      </c>
      <c r="P94" s="14">
        <v>3506.65</v>
      </c>
      <c r="Q94" s="14">
        <v>36493.35</v>
      </c>
    </row>
    <row r="95" spans="2:17" x14ac:dyDescent="0.25">
      <c r="B95" s="128">
        <v>79</v>
      </c>
      <c r="C95" s="56" t="s">
        <v>464</v>
      </c>
      <c r="D95" s="30" t="s">
        <v>39</v>
      </c>
      <c r="E95" s="13" t="s">
        <v>435</v>
      </c>
      <c r="F95" s="13"/>
      <c r="G95" s="13"/>
      <c r="H95" s="12" t="s">
        <v>307</v>
      </c>
      <c r="I95" s="14">
        <v>15000</v>
      </c>
      <c r="J95" s="15">
        <v>0</v>
      </c>
      <c r="K95" s="14">
        <v>15000</v>
      </c>
      <c r="L95" s="14">
        <v>430.5</v>
      </c>
      <c r="M95" s="14">
        <v>0</v>
      </c>
      <c r="N95" s="14">
        <v>456</v>
      </c>
      <c r="O95" s="14">
        <v>25</v>
      </c>
      <c r="P95" s="14">
        <v>911.5</v>
      </c>
      <c r="Q95" s="14">
        <v>14088.5</v>
      </c>
    </row>
    <row r="96" spans="2:17" x14ac:dyDescent="0.25">
      <c r="B96" s="128">
        <v>80</v>
      </c>
      <c r="C96" s="56" t="s">
        <v>474</v>
      </c>
      <c r="D96" s="30" t="s">
        <v>39</v>
      </c>
      <c r="E96" s="13" t="s">
        <v>92</v>
      </c>
      <c r="F96" s="13"/>
      <c r="G96" s="13"/>
      <c r="H96" s="12" t="s">
        <v>307</v>
      </c>
      <c r="I96" s="14">
        <v>20000</v>
      </c>
      <c r="J96" s="15">
        <v>0</v>
      </c>
      <c r="K96" s="14">
        <v>20000</v>
      </c>
      <c r="L96" s="14">
        <v>574</v>
      </c>
      <c r="M96" s="14">
        <v>0</v>
      </c>
      <c r="N96" s="14">
        <v>608</v>
      </c>
      <c r="O96" s="14">
        <v>25</v>
      </c>
      <c r="P96" s="14">
        <v>1207</v>
      </c>
      <c r="Q96" s="14">
        <v>18793</v>
      </c>
    </row>
    <row r="97" spans="2:17" x14ac:dyDescent="0.25">
      <c r="B97" s="128">
        <v>81</v>
      </c>
      <c r="C97" s="56" t="s">
        <v>484</v>
      </c>
      <c r="D97" s="30" t="s">
        <v>39</v>
      </c>
      <c r="E97" s="59" t="s">
        <v>327</v>
      </c>
      <c r="F97" s="13"/>
      <c r="G97" s="13"/>
      <c r="H97" s="12" t="s">
        <v>307</v>
      </c>
      <c r="I97" s="14">
        <v>30000</v>
      </c>
      <c r="J97" s="15">
        <v>0</v>
      </c>
      <c r="K97" s="14">
        <v>30000</v>
      </c>
      <c r="L97" s="14">
        <v>861</v>
      </c>
      <c r="M97" s="14">
        <v>0</v>
      </c>
      <c r="N97" s="14">
        <v>912</v>
      </c>
      <c r="O97" s="14">
        <v>25</v>
      </c>
      <c r="P97" s="14">
        <v>1798</v>
      </c>
      <c r="Q97" s="14">
        <v>28202</v>
      </c>
    </row>
    <row r="98" spans="2:17" x14ac:dyDescent="0.25">
      <c r="B98" s="128">
        <v>82</v>
      </c>
      <c r="C98" s="56" t="s">
        <v>485</v>
      </c>
      <c r="D98" s="12" t="s">
        <v>66</v>
      </c>
      <c r="E98" s="13" t="s">
        <v>276</v>
      </c>
      <c r="F98" s="13"/>
      <c r="G98" s="13"/>
      <c r="H98" s="12" t="s">
        <v>307</v>
      </c>
      <c r="I98" s="14">
        <v>32500</v>
      </c>
      <c r="J98" s="15">
        <v>0</v>
      </c>
      <c r="K98" s="14">
        <v>32500</v>
      </c>
      <c r="L98" s="14">
        <v>932.75</v>
      </c>
      <c r="M98" s="14">
        <v>0</v>
      </c>
      <c r="N98" s="14">
        <v>988</v>
      </c>
      <c r="O98" s="14">
        <v>25</v>
      </c>
      <c r="P98" s="14">
        <v>1945.75</v>
      </c>
      <c r="Q98" s="14">
        <v>30554.25</v>
      </c>
    </row>
    <row r="99" spans="2:17" x14ac:dyDescent="0.25">
      <c r="B99" s="128">
        <v>83</v>
      </c>
      <c r="C99" s="56" t="s">
        <v>217</v>
      </c>
      <c r="D99" s="12" t="s">
        <v>74</v>
      </c>
      <c r="E99" s="13" t="s">
        <v>414</v>
      </c>
      <c r="F99" s="13"/>
      <c r="G99" s="13"/>
      <c r="H99" s="12" t="s">
        <v>46</v>
      </c>
      <c r="I99" s="14">
        <v>55000</v>
      </c>
      <c r="J99" s="15">
        <v>0</v>
      </c>
      <c r="K99" s="14">
        <v>55000</v>
      </c>
      <c r="L99" s="14">
        <v>1578.5</v>
      </c>
      <c r="M99" s="14">
        <v>2381.16</v>
      </c>
      <c r="N99" s="14">
        <v>1672</v>
      </c>
      <c r="O99" s="14">
        <v>1215.1199999999999</v>
      </c>
      <c r="P99" s="14">
        <v>6846.78</v>
      </c>
      <c r="Q99" s="14">
        <v>48153.22</v>
      </c>
    </row>
    <row r="100" spans="2:17" x14ac:dyDescent="0.25">
      <c r="B100" s="128">
        <v>84</v>
      </c>
      <c r="C100" s="56" t="s">
        <v>230</v>
      </c>
      <c r="D100" s="12" t="s">
        <v>52</v>
      </c>
      <c r="E100" s="13" t="s">
        <v>421</v>
      </c>
      <c r="F100" s="13"/>
      <c r="G100" s="13"/>
      <c r="H100" s="12" t="s">
        <v>46</v>
      </c>
      <c r="I100" s="14">
        <v>50000</v>
      </c>
      <c r="J100" s="15">
        <v>0</v>
      </c>
      <c r="K100" s="14">
        <v>50000</v>
      </c>
      <c r="L100" s="14">
        <v>1435</v>
      </c>
      <c r="M100" s="14">
        <v>1854</v>
      </c>
      <c r="N100" s="14">
        <v>1520</v>
      </c>
      <c r="O100" s="14">
        <v>25</v>
      </c>
      <c r="P100" s="14">
        <v>4834</v>
      </c>
      <c r="Q100" s="14">
        <v>45166</v>
      </c>
    </row>
    <row r="101" spans="2:17" x14ac:dyDescent="0.25">
      <c r="B101" s="128">
        <v>85</v>
      </c>
      <c r="C101" s="56" t="s">
        <v>241</v>
      </c>
      <c r="D101" s="12" t="s">
        <v>488</v>
      </c>
      <c r="E101" s="13" t="s">
        <v>417</v>
      </c>
      <c r="F101" s="13"/>
      <c r="G101" s="13"/>
      <c r="H101" s="12" t="s">
        <v>46</v>
      </c>
      <c r="I101" s="14">
        <v>55000</v>
      </c>
      <c r="J101" s="15">
        <v>0</v>
      </c>
      <c r="K101" s="14">
        <v>55000</v>
      </c>
      <c r="L101" s="14">
        <v>1578.5</v>
      </c>
      <c r="M101" s="14">
        <v>2559.6799999999998</v>
      </c>
      <c r="N101" s="14">
        <v>1672</v>
      </c>
      <c r="O101" s="14">
        <v>25</v>
      </c>
      <c r="P101" s="14">
        <v>5835.18</v>
      </c>
      <c r="Q101" s="14">
        <v>49164.82</v>
      </c>
    </row>
    <row r="102" spans="2:17" x14ac:dyDescent="0.25">
      <c r="B102" s="128">
        <v>86</v>
      </c>
      <c r="C102" s="56" t="s">
        <v>519</v>
      </c>
      <c r="D102" s="12" t="s">
        <v>23</v>
      </c>
      <c r="E102" s="12" t="s">
        <v>23</v>
      </c>
      <c r="F102" s="13"/>
      <c r="G102" s="13"/>
      <c r="H102" s="12" t="s">
        <v>28</v>
      </c>
      <c r="I102" s="14">
        <v>160000</v>
      </c>
      <c r="J102" s="15">
        <v>0</v>
      </c>
      <c r="K102" s="14">
        <v>160000</v>
      </c>
      <c r="L102" s="14">
        <v>4592</v>
      </c>
      <c r="M102" s="14">
        <v>26410.240000000002</v>
      </c>
      <c r="N102" s="14">
        <v>4098.53</v>
      </c>
      <c r="O102" s="14">
        <v>25</v>
      </c>
      <c r="P102" s="14">
        <v>35125.769999999997</v>
      </c>
      <c r="Q102" s="14">
        <v>124874.23</v>
      </c>
    </row>
    <row r="103" spans="2:17" x14ac:dyDescent="0.25">
      <c r="B103" s="128">
        <v>87</v>
      </c>
      <c r="C103" s="56" t="s">
        <v>232</v>
      </c>
      <c r="D103" s="12" t="s">
        <v>62</v>
      </c>
      <c r="E103" s="13" t="s">
        <v>422</v>
      </c>
      <c r="F103" s="13"/>
      <c r="G103" s="13"/>
      <c r="H103" s="12" t="s">
        <v>46</v>
      </c>
      <c r="I103" s="14">
        <v>65000</v>
      </c>
      <c r="J103" s="15">
        <v>0</v>
      </c>
      <c r="K103" s="14">
        <v>65000</v>
      </c>
      <c r="L103" s="14">
        <v>1865.5</v>
      </c>
      <c r="M103" s="14">
        <v>4427.58</v>
      </c>
      <c r="N103" s="14">
        <v>1976</v>
      </c>
      <c r="O103" s="14">
        <v>25</v>
      </c>
      <c r="P103" s="14">
        <v>8294.08</v>
      </c>
      <c r="Q103" s="14">
        <v>56705.919999999998</v>
      </c>
    </row>
    <row r="104" spans="2:17" x14ac:dyDescent="0.25">
      <c r="B104" s="128">
        <v>88</v>
      </c>
      <c r="C104" s="56" t="s">
        <v>244</v>
      </c>
      <c r="D104" s="12" t="s">
        <v>488</v>
      </c>
      <c r="E104" s="13" t="s">
        <v>489</v>
      </c>
      <c r="F104" s="13"/>
      <c r="G104" s="13"/>
      <c r="H104" s="12" t="s">
        <v>307</v>
      </c>
      <c r="I104" s="14">
        <v>60000</v>
      </c>
      <c r="J104" s="15">
        <v>0</v>
      </c>
      <c r="K104" s="14">
        <v>60000</v>
      </c>
      <c r="L104" s="14">
        <v>1722</v>
      </c>
      <c r="M104" s="14">
        <v>3486.68</v>
      </c>
      <c r="N104" s="14">
        <v>1824</v>
      </c>
      <c r="O104" s="14">
        <v>25</v>
      </c>
      <c r="P104" s="14">
        <v>7057.68</v>
      </c>
      <c r="Q104" s="14">
        <v>52942.32</v>
      </c>
    </row>
    <row r="105" spans="2:17" x14ac:dyDescent="0.25">
      <c r="B105" s="128">
        <v>89</v>
      </c>
      <c r="C105" s="56" t="s">
        <v>486</v>
      </c>
      <c r="D105" s="12" t="s">
        <v>43</v>
      </c>
      <c r="E105" s="1635" t="s">
        <v>44</v>
      </c>
      <c r="F105" s="1635" t="s">
        <v>45</v>
      </c>
      <c r="G105" s="1635">
        <v>14</v>
      </c>
      <c r="H105" s="12" t="s">
        <v>307</v>
      </c>
      <c r="I105" s="14">
        <v>77000</v>
      </c>
      <c r="J105" s="15">
        <v>0</v>
      </c>
      <c r="K105" s="14">
        <v>77000</v>
      </c>
      <c r="L105" s="14">
        <v>2209.9</v>
      </c>
      <c r="M105" s="14">
        <v>6695.19</v>
      </c>
      <c r="N105" s="14">
        <v>2340.8000000000002</v>
      </c>
      <c r="O105" s="14">
        <v>25</v>
      </c>
      <c r="P105" s="14">
        <v>11270.89</v>
      </c>
      <c r="Q105" s="14">
        <v>65729.11</v>
      </c>
    </row>
    <row r="106" spans="2:17" x14ac:dyDescent="0.25">
      <c r="B106" s="128">
        <v>90</v>
      </c>
      <c r="C106" s="56" t="s">
        <v>520</v>
      </c>
      <c r="D106" s="12" t="s">
        <v>35</v>
      </c>
      <c r="E106" s="13" t="s">
        <v>142</v>
      </c>
      <c r="F106" s="13"/>
      <c r="G106" s="13"/>
      <c r="H106" s="12" t="s">
        <v>307</v>
      </c>
      <c r="I106" s="14">
        <v>200000</v>
      </c>
      <c r="J106" s="15">
        <v>0</v>
      </c>
      <c r="K106" s="14">
        <v>200000</v>
      </c>
      <c r="L106" s="14">
        <v>5740</v>
      </c>
      <c r="M106" s="14">
        <v>36123.24</v>
      </c>
      <c r="N106" s="14">
        <v>4098.53</v>
      </c>
      <c r="O106" s="14">
        <v>25</v>
      </c>
      <c r="P106" s="14">
        <v>45986.77</v>
      </c>
      <c r="Q106" s="14">
        <v>154013.23000000001</v>
      </c>
    </row>
    <row r="107" spans="2:17" x14ac:dyDescent="0.25">
      <c r="B107" s="128">
        <v>91</v>
      </c>
      <c r="C107" s="56" t="s">
        <v>438</v>
      </c>
      <c r="D107" s="30" t="s">
        <v>39</v>
      </c>
      <c r="E107" s="13" t="s">
        <v>521</v>
      </c>
      <c r="F107" s="13"/>
      <c r="G107" s="13"/>
      <c r="H107" s="12" t="s">
        <v>307</v>
      </c>
      <c r="I107" s="14">
        <v>30000</v>
      </c>
      <c r="J107" s="15">
        <v>0</v>
      </c>
      <c r="K107" s="14">
        <v>30000</v>
      </c>
      <c r="L107" s="14">
        <v>861</v>
      </c>
      <c r="M107" s="14">
        <v>0</v>
      </c>
      <c r="N107" s="14">
        <v>912</v>
      </c>
      <c r="O107" s="14">
        <v>1215.1199999999999</v>
      </c>
      <c r="P107" s="14">
        <v>2988.12</v>
      </c>
      <c r="Q107" s="14">
        <v>27011.88</v>
      </c>
    </row>
    <row r="108" spans="2:17" x14ac:dyDescent="0.25">
      <c r="B108" s="25"/>
      <c r="C108" s="88"/>
      <c r="E108" s="89"/>
      <c r="F108" s="89"/>
      <c r="G108" s="89"/>
      <c r="H108" s="74"/>
      <c r="I108" s="78"/>
      <c r="J108" s="79"/>
      <c r="K108" s="78"/>
      <c r="L108" s="78"/>
      <c r="M108" s="78"/>
      <c r="N108" s="78"/>
      <c r="O108" s="78"/>
      <c r="P108" s="78"/>
      <c r="Q108" s="90"/>
    </row>
    <row r="109" spans="2:17" ht="33" customHeight="1" x14ac:dyDescent="0.25">
      <c r="C109" s="1645" t="s">
        <v>288</v>
      </c>
      <c r="D109" s="1645"/>
      <c r="E109" s="1645"/>
      <c r="F109" s="1645"/>
      <c r="G109" s="1645"/>
      <c r="H109" s="1645"/>
      <c r="I109" s="60">
        <v>4180217.5</v>
      </c>
      <c r="J109" s="61">
        <v>0</v>
      </c>
      <c r="K109" s="60">
        <v>4180217.5</v>
      </c>
      <c r="L109" s="60">
        <v>119972.25</v>
      </c>
      <c r="M109" s="60">
        <v>264413.89</v>
      </c>
      <c r="N109" s="60">
        <v>124331.67</v>
      </c>
      <c r="O109" s="60">
        <v>43433.72</v>
      </c>
      <c r="P109" s="60">
        <v>552151.53</v>
      </c>
      <c r="Q109" s="62">
        <v>3628065.97</v>
      </c>
    </row>
    <row r="113" spans="3:16" x14ac:dyDescent="0.25">
      <c r="C113" s="24" t="s">
        <v>195</v>
      </c>
      <c r="D113" s="24"/>
      <c r="E113" s="24" t="s">
        <v>196</v>
      </c>
      <c r="I113" s="24" t="s">
        <v>508</v>
      </c>
      <c r="J113" s="25"/>
      <c r="K113" s="25"/>
      <c r="L113" s="25"/>
      <c r="N113" s="24" t="s">
        <v>196</v>
      </c>
      <c r="O113" s="24"/>
      <c r="P113" s="24"/>
    </row>
    <row r="114" spans="3:16" x14ac:dyDescent="0.25">
      <c r="C114" s="24"/>
      <c r="D114" s="24"/>
      <c r="E114" s="24"/>
      <c r="I114" s="24"/>
      <c r="J114" s="25"/>
      <c r="K114" s="25"/>
      <c r="L114" s="25"/>
      <c r="N114" s="24"/>
      <c r="O114" s="24"/>
      <c r="P114" s="24"/>
    </row>
    <row r="115" spans="3:16" x14ac:dyDescent="0.25">
      <c r="C115" s="24"/>
      <c r="D115" s="24"/>
      <c r="E115" s="24"/>
      <c r="I115" s="24"/>
      <c r="J115" s="25"/>
      <c r="K115" s="25"/>
      <c r="L115" s="25"/>
      <c r="N115" s="24"/>
      <c r="O115" s="24"/>
      <c r="P115" s="24"/>
    </row>
    <row r="116" spans="3:16" x14ac:dyDescent="0.25">
      <c r="C116" s="24"/>
      <c r="D116" s="24"/>
      <c r="E116" s="24"/>
      <c r="I116" s="25"/>
      <c r="J116" s="25"/>
      <c r="K116" s="25"/>
      <c r="L116" s="25"/>
      <c r="N116" s="24"/>
      <c r="O116" s="24"/>
      <c r="P116" s="24"/>
    </row>
    <row r="117" spans="3:16" x14ac:dyDescent="0.25">
      <c r="C117" s="25" t="s">
        <v>197</v>
      </c>
      <c r="D117" s="25"/>
      <c r="E117" s="25" t="s">
        <v>197</v>
      </c>
      <c r="I117" s="25" t="s">
        <v>509</v>
      </c>
      <c r="J117" s="25"/>
      <c r="K117" s="25"/>
      <c r="L117" s="25"/>
      <c r="N117" s="25" t="s">
        <v>198</v>
      </c>
      <c r="O117" s="25"/>
      <c r="P117" s="25"/>
    </row>
    <row r="118" spans="3:16" x14ac:dyDescent="0.25">
      <c r="C118" s="24" t="s">
        <v>497</v>
      </c>
      <c r="D118" s="24"/>
      <c r="E118" s="24" t="s">
        <v>199</v>
      </c>
      <c r="F118" s="126"/>
      <c r="G118" s="126"/>
      <c r="H118" s="126"/>
      <c r="I118" s="125" t="s">
        <v>522</v>
      </c>
      <c r="J118" s="125"/>
      <c r="K118" s="125"/>
      <c r="L118" s="125"/>
      <c r="N118" s="24" t="s">
        <v>523</v>
      </c>
      <c r="O118" s="24"/>
      <c r="P118" s="24"/>
    </row>
    <row r="119" spans="3:16" x14ac:dyDescent="0.25">
      <c r="C119" s="25" t="s">
        <v>499</v>
      </c>
      <c r="D119" s="25"/>
      <c r="E119" s="25" t="s">
        <v>201</v>
      </c>
      <c r="I119" s="25" t="s">
        <v>511</v>
      </c>
      <c r="J119" s="25"/>
      <c r="K119" s="25"/>
      <c r="L119" s="25"/>
      <c r="N119" s="25" t="s">
        <v>493</v>
      </c>
      <c r="O119" s="25"/>
      <c r="P119" s="25"/>
    </row>
    <row r="122" spans="3:16" x14ac:dyDescent="0.25">
      <c r="C122" s="1629"/>
      <c r="D122" s="1629"/>
      <c r="E122" s="1629"/>
      <c r="F122" s="1629"/>
      <c r="G122" s="1629"/>
      <c r="H122" s="1629"/>
      <c r="I122" s="1629"/>
      <c r="J122" s="1629"/>
      <c r="K122" s="1629"/>
      <c r="L122" s="1629"/>
      <c r="M122" s="1629"/>
      <c r="N122" s="1629"/>
      <c r="O122" s="1629"/>
      <c r="P122" s="1629"/>
    </row>
    <row r="125" spans="3:16" x14ac:dyDescent="0.25">
      <c r="C125" s="1628"/>
      <c r="D125" s="1628"/>
      <c r="E125" s="1628"/>
      <c r="F125" s="1628"/>
      <c r="G125" s="1628"/>
      <c r="H125" s="1628"/>
      <c r="I125" s="1628"/>
      <c r="J125" s="1628"/>
      <c r="K125" s="1628"/>
      <c r="L125" s="1628"/>
      <c r="M125" s="1628"/>
      <c r="N125" s="1628"/>
      <c r="O125" s="1628"/>
      <c r="P125" s="1628"/>
    </row>
    <row r="126" spans="3:16" x14ac:dyDescent="0.25">
      <c r="C126" s="1629"/>
      <c r="D126" s="1629"/>
      <c r="E126" s="1629"/>
      <c r="F126" s="1629"/>
      <c r="G126" s="1629"/>
      <c r="H126" s="1629"/>
      <c r="I126" s="1629"/>
      <c r="J126" s="1629"/>
      <c r="K126" s="1629"/>
      <c r="L126" s="1629"/>
      <c r="M126" s="1629"/>
      <c r="N126" s="1629"/>
      <c r="O126" s="1629"/>
      <c r="P126" s="1629"/>
    </row>
    <row r="127" spans="3:16" x14ac:dyDescent="0.25">
      <c r="C127" s="1628"/>
      <c r="D127" s="1628"/>
      <c r="E127" s="1628"/>
      <c r="F127" s="1628"/>
      <c r="G127" s="1628"/>
      <c r="H127" s="1628"/>
      <c r="I127" s="1628"/>
      <c r="J127" s="1628"/>
      <c r="K127" s="1628"/>
      <c r="L127" s="1628"/>
      <c r="M127" s="1628"/>
      <c r="N127" s="1628"/>
      <c r="O127" s="1628"/>
      <c r="P127" s="1628"/>
    </row>
  </sheetData>
  <sheetProtection selectLockedCells="1" selectUnlockedCells="1"/>
  <mergeCells count="76">
    <mergeCell ref="C12:Q12"/>
    <mergeCell ref="C6:Q6"/>
    <mergeCell ref="C7:Q7"/>
    <mergeCell ref="C8:Q8"/>
    <mergeCell ref="C10:Q10"/>
    <mergeCell ref="C11:Q11"/>
    <mergeCell ref="E21:G21"/>
    <mergeCell ref="E22:G22"/>
    <mergeCell ref="B14:B15"/>
    <mergeCell ref="C14:C15"/>
    <mergeCell ref="D14:D15"/>
    <mergeCell ref="E14:E15"/>
    <mergeCell ref="F14:F15"/>
    <mergeCell ref="E19:G19"/>
    <mergeCell ref="O14:O15"/>
    <mergeCell ref="P14:P15"/>
    <mergeCell ref="Q14:Q15"/>
    <mergeCell ref="E17:G17"/>
    <mergeCell ref="E18:G18"/>
    <mergeCell ref="M14:M15"/>
    <mergeCell ref="N14:N15"/>
    <mergeCell ref="H14:H15"/>
    <mergeCell ref="J14:J15"/>
    <mergeCell ref="K14:K15"/>
    <mergeCell ref="L14:L15"/>
    <mergeCell ref="G14:G15"/>
    <mergeCell ref="E23:G23"/>
    <mergeCell ref="E24:G24"/>
    <mergeCell ref="E25:G25"/>
    <mergeCell ref="E38:G38"/>
    <mergeCell ref="E27:G27"/>
    <mergeCell ref="E28:G28"/>
    <mergeCell ref="E29:G29"/>
    <mergeCell ref="E30:G30"/>
    <mergeCell ref="E31:G31"/>
    <mergeCell ref="E32:G32"/>
    <mergeCell ref="E33:G33"/>
    <mergeCell ref="E34:G34"/>
    <mergeCell ref="E35:G35"/>
    <mergeCell ref="E36:G36"/>
    <mergeCell ref="E37:G37"/>
    <mergeCell ref="E26:G26"/>
    <mergeCell ref="E50:G50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72:G72"/>
    <mergeCell ref="E51:G51"/>
    <mergeCell ref="E52:G52"/>
    <mergeCell ref="E53:G53"/>
    <mergeCell ref="E54:G54"/>
    <mergeCell ref="E55:G55"/>
    <mergeCell ref="E57:G57"/>
    <mergeCell ref="E58:G58"/>
    <mergeCell ref="E61:G61"/>
    <mergeCell ref="E62:G62"/>
    <mergeCell ref="E66:G66"/>
    <mergeCell ref="E71:G71"/>
    <mergeCell ref="C122:P122"/>
    <mergeCell ref="C125:P125"/>
    <mergeCell ref="C126:P126"/>
    <mergeCell ref="C127:P127"/>
    <mergeCell ref="E73:G73"/>
    <mergeCell ref="E74:G74"/>
    <mergeCell ref="E80:G80"/>
    <mergeCell ref="E81:G81"/>
    <mergeCell ref="E105:G105"/>
    <mergeCell ref="C109:H109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3DFA5A-52D5-4573-8EB8-3067F99B5891}">
  <dimension ref="B7:Q50"/>
  <sheetViews>
    <sheetView topLeftCell="A11" zoomScale="96" zoomScaleNormal="96" workbookViewId="0">
      <selection activeCell="C13" sqref="C1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28.140625" customWidth="1"/>
    <col min="5" max="5" width="31.1406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9" t="s">
        <v>0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29" t="s">
        <v>1</v>
      </c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  <c r="P8" s="1629"/>
      <c r="Q8" s="1629"/>
    </row>
    <row r="9" spans="2:17" x14ac:dyDescent="0.25">
      <c r="C9" s="1643" t="s">
        <v>402</v>
      </c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  <c r="O9" s="1643"/>
      <c r="P9" s="1643"/>
      <c r="Q9" s="1643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9" t="s">
        <v>3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29" t="s">
        <v>524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3" spans="2:17" x14ac:dyDescent="0.25">
      <c r="C13" s="1642" t="s">
        <v>406</v>
      </c>
      <c r="D13" s="1642"/>
      <c r="E13" s="1642"/>
      <c r="F13" s="1642"/>
      <c r="G13" s="1642"/>
      <c r="H13" s="1642"/>
      <c r="I13" s="1642"/>
      <c r="J13" s="1642"/>
      <c r="K13" s="1642"/>
      <c r="L13" s="1642"/>
      <c r="M13" s="1642"/>
      <c r="N13" s="1642"/>
      <c r="O13" s="1642"/>
      <c r="P13" s="1642"/>
      <c r="Q13" s="16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41" t="s">
        <v>6</v>
      </c>
      <c r="C15" s="1636" t="s">
        <v>7</v>
      </c>
      <c r="D15" s="1636" t="s">
        <v>8</v>
      </c>
      <c r="E15" s="1636" t="s">
        <v>10</v>
      </c>
      <c r="F15" s="1640" t="s">
        <v>11</v>
      </c>
      <c r="G15" s="1636" t="s">
        <v>208</v>
      </c>
      <c r="H15" s="1636" t="s">
        <v>209</v>
      </c>
      <c r="I15" s="3" t="s">
        <v>12</v>
      </c>
      <c r="J15" s="1639" t="s">
        <v>13</v>
      </c>
      <c r="K15" s="1636" t="s">
        <v>14</v>
      </c>
      <c r="L15" s="1636" t="s">
        <v>15</v>
      </c>
      <c r="M15" s="1636" t="s">
        <v>16</v>
      </c>
      <c r="N15" s="1636" t="s">
        <v>17</v>
      </c>
      <c r="O15" s="1636" t="s">
        <v>18</v>
      </c>
      <c r="P15" s="1636" t="s">
        <v>19</v>
      </c>
      <c r="Q15" s="1637" t="s">
        <v>20</v>
      </c>
    </row>
    <row r="16" spans="2:17" x14ac:dyDescent="0.25">
      <c r="B16" s="1641"/>
      <c r="C16" s="1636"/>
      <c r="D16" s="1636"/>
      <c r="E16" s="1636"/>
      <c r="F16" s="1640"/>
      <c r="G16" s="1636"/>
      <c r="H16" s="1636"/>
      <c r="I16" s="4" t="s">
        <v>21</v>
      </c>
      <c r="J16" s="1639"/>
      <c r="K16" s="1636"/>
      <c r="L16" s="1636"/>
      <c r="M16" s="1636"/>
      <c r="N16" s="1636"/>
      <c r="O16" s="1636"/>
      <c r="P16" s="1636"/>
      <c r="Q16" s="1637"/>
    </row>
    <row r="18" spans="2:17" x14ac:dyDescent="0.25">
      <c r="B18" s="129">
        <v>1</v>
      </c>
      <c r="C18" s="12" t="s">
        <v>290</v>
      </c>
      <c r="D18" s="12" t="s">
        <v>291</v>
      </c>
      <c r="E18" s="12" t="s">
        <v>525</v>
      </c>
      <c r="F18" s="12" t="s">
        <v>211</v>
      </c>
      <c r="G18" s="28">
        <v>43986</v>
      </c>
      <c r="H18" s="130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129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130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129">
        <v>3</v>
      </c>
      <c r="C20" s="12" t="s">
        <v>452</v>
      </c>
      <c r="D20" s="12" t="s">
        <v>229</v>
      </c>
      <c r="E20" s="12" t="s">
        <v>449</v>
      </c>
      <c r="F20" s="12" t="s">
        <v>211</v>
      </c>
      <c r="G20" s="28">
        <v>44105</v>
      </c>
      <c r="H20" s="130">
        <v>44286</v>
      </c>
      <c r="I20" s="14">
        <v>25000</v>
      </c>
      <c r="J20" s="15">
        <v>0</v>
      </c>
      <c r="K20" s="14">
        <v>25000</v>
      </c>
      <c r="L20" s="14">
        <v>717.5</v>
      </c>
      <c r="M20" s="14">
        <v>0</v>
      </c>
      <c r="N20" s="14">
        <v>760</v>
      </c>
      <c r="O20" s="14">
        <v>25</v>
      </c>
      <c r="P20" s="14">
        <v>1502.5</v>
      </c>
      <c r="Q20" s="17">
        <v>23497.5</v>
      </c>
    </row>
    <row r="21" spans="2:17" x14ac:dyDescent="0.25">
      <c r="B21" s="129">
        <v>4</v>
      </c>
      <c r="C21" s="12" t="s">
        <v>299</v>
      </c>
      <c r="D21" s="30" t="s">
        <v>300</v>
      </c>
      <c r="E21" s="30" t="s">
        <v>301</v>
      </c>
      <c r="F21" s="12" t="s">
        <v>211</v>
      </c>
      <c r="G21" s="28">
        <v>44013</v>
      </c>
      <c r="H21" s="130">
        <v>44196</v>
      </c>
      <c r="I21" s="14">
        <v>30000</v>
      </c>
      <c r="J21" s="15">
        <v>0</v>
      </c>
      <c r="K21" s="14">
        <v>30000</v>
      </c>
      <c r="L21" s="14">
        <v>861</v>
      </c>
      <c r="M21" s="14">
        <v>0</v>
      </c>
      <c r="N21" s="14">
        <v>912</v>
      </c>
      <c r="O21" s="14">
        <v>25</v>
      </c>
      <c r="P21" s="14">
        <v>1798</v>
      </c>
      <c r="Q21" s="17">
        <v>28202</v>
      </c>
    </row>
    <row r="22" spans="2:17" x14ac:dyDescent="0.25">
      <c r="B22" s="129">
        <v>5</v>
      </c>
      <c r="C22" s="12" t="s">
        <v>526</v>
      </c>
      <c r="D22" s="12" t="s">
        <v>242</v>
      </c>
      <c r="E22" s="12" t="s">
        <v>527</v>
      </c>
      <c r="F22" s="12" t="s">
        <v>211</v>
      </c>
      <c r="G22" s="28">
        <v>44105</v>
      </c>
      <c r="H22" s="130">
        <v>44286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29">
        <v>6</v>
      </c>
      <c r="C23" s="12" t="s">
        <v>528</v>
      </c>
      <c r="D23" s="12" t="s">
        <v>413</v>
      </c>
      <c r="E23" s="12" t="s">
        <v>529</v>
      </c>
      <c r="F23" s="12" t="s">
        <v>211</v>
      </c>
      <c r="G23" s="28">
        <v>44075</v>
      </c>
      <c r="H23" s="130">
        <v>44255</v>
      </c>
      <c r="I23" s="14">
        <v>15000</v>
      </c>
      <c r="J23" s="15">
        <v>0</v>
      </c>
      <c r="K23" s="14">
        <v>15000</v>
      </c>
      <c r="L23" s="14">
        <v>430.5</v>
      </c>
      <c r="M23" s="14">
        <v>0</v>
      </c>
      <c r="N23" s="14">
        <v>456</v>
      </c>
      <c r="O23" s="14">
        <v>25</v>
      </c>
      <c r="P23" s="14">
        <v>911.5</v>
      </c>
      <c r="Q23" s="17">
        <v>14088.5</v>
      </c>
    </row>
    <row r="24" spans="2:17" x14ac:dyDescent="0.25">
      <c r="B24" s="129">
        <v>7</v>
      </c>
      <c r="C24" s="12" t="s">
        <v>530</v>
      </c>
      <c r="D24" s="12" t="s">
        <v>413</v>
      </c>
      <c r="E24" s="12" t="s">
        <v>529</v>
      </c>
      <c r="F24" s="12" t="s">
        <v>211</v>
      </c>
      <c r="G24" s="28">
        <v>44075</v>
      </c>
      <c r="H24" s="130">
        <v>44255</v>
      </c>
      <c r="I24" s="14">
        <v>15000</v>
      </c>
      <c r="J24" s="15">
        <v>0</v>
      </c>
      <c r="K24" s="14">
        <v>15000</v>
      </c>
      <c r="L24" s="14">
        <v>430.5</v>
      </c>
      <c r="M24" s="14">
        <v>0</v>
      </c>
      <c r="N24" s="14">
        <v>456</v>
      </c>
      <c r="O24" s="14">
        <v>25</v>
      </c>
      <c r="P24" s="14">
        <v>911.5</v>
      </c>
      <c r="Q24" s="17">
        <v>14088.5</v>
      </c>
    </row>
    <row r="25" spans="2:17" x14ac:dyDescent="0.25">
      <c r="B25" s="129">
        <v>8</v>
      </c>
      <c r="C25" s="12" t="s">
        <v>379</v>
      </c>
      <c r="D25" s="12" t="s">
        <v>229</v>
      </c>
      <c r="E25" s="30" t="s">
        <v>380</v>
      </c>
      <c r="F25" s="12" t="s">
        <v>211</v>
      </c>
      <c r="G25" s="28">
        <v>44105</v>
      </c>
      <c r="H25" s="130">
        <v>44286</v>
      </c>
      <c r="I25" s="14">
        <v>40000</v>
      </c>
      <c r="J25" s="15">
        <v>0</v>
      </c>
      <c r="K25" s="14">
        <v>40000</v>
      </c>
      <c r="L25" s="14">
        <v>1148</v>
      </c>
      <c r="M25" s="14">
        <v>442.65</v>
      </c>
      <c r="N25" s="14">
        <v>1216</v>
      </c>
      <c r="O25" s="14">
        <v>25</v>
      </c>
      <c r="P25" s="14">
        <v>2831.65</v>
      </c>
      <c r="Q25" s="17">
        <v>37168.35</v>
      </c>
    </row>
    <row r="26" spans="2:17" x14ac:dyDescent="0.25">
      <c r="B26" s="129">
        <v>9</v>
      </c>
      <c r="C26" s="12" t="s">
        <v>295</v>
      </c>
      <c r="D26" s="12" t="s">
        <v>291</v>
      </c>
      <c r="E26" s="12" t="s">
        <v>296</v>
      </c>
      <c r="F26" s="12" t="s">
        <v>211</v>
      </c>
      <c r="G26" s="28">
        <v>43986</v>
      </c>
      <c r="H26" s="130">
        <v>44169</v>
      </c>
      <c r="I26" s="14">
        <v>110000</v>
      </c>
      <c r="J26" s="15">
        <v>0</v>
      </c>
      <c r="K26" s="14">
        <v>110000</v>
      </c>
      <c r="L26" s="14">
        <v>3157</v>
      </c>
      <c r="M26" s="14">
        <v>14457.62</v>
      </c>
      <c r="N26" s="14">
        <v>3344</v>
      </c>
      <c r="O26" s="14">
        <v>25</v>
      </c>
      <c r="P26" s="14">
        <v>20983.62</v>
      </c>
      <c r="Q26" s="17">
        <v>89016.38</v>
      </c>
    </row>
    <row r="27" spans="2:17" x14ac:dyDescent="0.25">
      <c r="B27" s="129">
        <v>10</v>
      </c>
      <c r="C27" s="12" t="s">
        <v>297</v>
      </c>
      <c r="D27" s="12" t="s">
        <v>291</v>
      </c>
      <c r="E27" s="12" t="s">
        <v>44</v>
      </c>
      <c r="F27" s="12" t="s">
        <v>211</v>
      </c>
      <c r="G27" s="28">
        <v>43986</v>
      </c>
      <c r="H27" s="130">
        <v>44169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25</v>
      </c>
      <c r="P27" s="14">
        <v>3832.83</v>
      </c>
      <c r="Q27" s="17">
        <v>41167.17</v>
      </c>
    </row>
    <row r="28" spans="2:17" x14ac:dyDescent="0.25">
      <c r="B28" s="129">
        <v>11</v>
      </c>
      <c r="C28" s="12" t="s">
        <v>359</v>
      </c>
      <c r="D28" s="12" t="s">
        <v>291</v>
      </c>
      <c r="E28" s="12" t="s">
        <v>360</v>
      </c>
      <c r="F28" s="12" t="s">
        <v>211</v>
      </c>
      <c r="G28" s="28">
        <v>43986</v>
      </c>
      <c r="H28" s="130">
        <v>44169</v>
      </c>
      <c r="I28" s="14">
        <v>40000</v>
      </c>
      <c r="J28" s="15">
        <v>0</v>
      </c>
      <c r="K28" s="14">
        <v>40000</v>
      </c>
      <c r="L28" s="14">
        <v>1148</v>
      </c>
      <c r="M28" s="14">
        <v>442.65</v>
      </c>
      <c r="N28" s="14">
        <v>1216</v>
      </c>
      <c r="O28" s="14">
        <v>25</v>
      </c>
      <c r="P28" s="14">
        <v>2831.65</v>
      </c>
      <c r="Q28" s="17">
        <v>37168.35</v>
      </c>
    </row>
    <row r="29" spans="2:17" x14ac:dyDescent="0.25">
      <c r="B29" s="129">
        <v>12</v>
      </c>
      <c r="C29" s="19" t="s">
        <v>407</v>
      </c>
      <c r="D29" s="19" t="s">
        <v>362</v>
      </c>
      <c r="E29" s="19" t="s">
        <v>495</v>
      </c>
      <c r="F29" s="12" t="s">
        <v>211</v>
      </c>
      <c r="G29" s="28">
        <v>43986</v>
      </c>
      <c r="H29" s="130">
        <v>44169</v>
      </c>
      <c r="I29" s="21">
        <v>25000</v>
      </c>
      <c r="J29" s="22">
        <v>0</v>
      </c>
      <c r="K29" s="21">
        <v>25000</v>
      </c>
      <c r="L29" s="21">
        <v>717.5</v>
      </c>
      <c r="M29" s="21">
        <v>0</v>
      </c>
      <c r="N29" s="21">
        <v>760</v>
      </c>
      <c r="O29" s="21">
        <v>25</v>
      </c>
      <c r="P29" s="21">
        <v>1502.5</v>
      </c>
      <c r="Q29" s="23">
        <v>23497.5</v>
      </c>
    </row>
    <row r="30" spans="2:17" x14ac:dyDescent="0.25">
      <c r="B30" s="129">
        <v>13</v>
      </c>
      <c r="C30" s="19" t="s">
        <v>531</v>
      </c>
      <c r="D30" s="30" t="s">
        <v>300</v>
      </c>
      <c r="E30" s="19" t="s">
        <v>495</v>
      </c>
      <c r="F30" s="12" t="s">
        <v>211</v>
      </c>
      <c r="G30" s="70">
        <v>44105</v>
      </c>
      <c r="H30" s="131">
        <v>44286</v>
      </c>
      <c r="I30" s="21">
        <v>40000</v>
      </c>
      <c r="J30" s="22">
        <v>0</v>
      </c>
      <c r="K30" s="21">
        <v>40000</v>
      </c>
      <c r="L30" s="21">
        <v>1148</v>
      </c>
      <c r="M30" s="21">
        <v>442.65</v>
      </c>
      <c r="N30" s="21">
        <v>1216</v>
      </c>
      <c r="O30" s="21">
        <v>25</v>
      </c>
      <c r="P30" s="21">
        <v>2837.65</v>
      </c>
      <c r="Q30" s="23">
        <v>37168.35</v>
      </c>
    </row>
    <row r="31" spans="2:17" x14ac:dyDescent="0.25">
      <c r="B31" s="129">
        <v>14</v>
      </c>
      <c r="C31" s="19" t="s">
        <v>532</v>
      </c>
      <c r="D31" s="19" t="s">
        <v>533</v>
      </c>
      <c r="E31" s="19" t="s">
        <v>534</v>
      </c>
      <c r="F31" s="12" t="s">
        <v>211</v>
      </c>
      <c r="G31" s="70">
        <v>44105</v>
      </c>
      <c r="H31" s="131">
        <v>44286</v>
      </c>
      <c r="I31" s="21">
        <v>50000</v>
      </c>
      <c r="J31" s="22">
        <v>0</v>
      </c>
      <c r="K31" s="21">
        <v>50000</v>
      </c>
      <c r="L31" s="21">
        <v>1435</v>
      </c>
      <c r="M31" s="21">
        <v>1854</v>
      </c>
      <c r="N31" s="21">
        <v>1520</v>
      </c>
      <c r="O31" s="21">
        <v>25</v>
      </c>
      <c r="P31" s="21">
        <v>4834</v>
      </c>
      <c r="Q31" s="23">
        <v>45166</v>
      </c>
    </row>
    <row r="32" spans="2:17" x14ac:dyDescent="0.25">
      <c r="B32" s="129">
        <v>15</v>
      </c>
      <c r="C32" s="19" t="s">
        <v>365</v>
      </c>
      <c r="D32" s="19" t="s">
        <v>291</v>
      </c>
      <c r="E32" s="19" t="s">
        <v>366</v>
      </c>
      <c r="F32" s="19" t="s">
        <v>211</v>
      </c>
      <c r="G32" s="70">
        <v>43986</v>
      </c>
      <c r="H32" s="131">
        <v>44169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3:17" ht="14.45" customHeight="1" x14ac:dyDescent="0.25">
      <c r="C33" s="1670" t="s">
        <v>194</v>
      </c>
      <c r="D33" s="1670"/>
      <c r="E33" s="1670"/>
      <c r="F33" s="1670"/>
      <c r="G33" s="1670"/>
      <c r="H33" s="1670"/>
      <c r="I33" s="1651">
        <f>SUM(I18:I32)</f>
        <v>645000</v>
      </c>
      <c r="J33" s="1653">
        <f>SUM(J18:J32)</f>
        <v>0</v>
      </c>
      <c r="K33" s="1651">
        <f>SUM(K18:K32)</f>
        <v>645000</v>
      </c>
      <c r="L33" s="1651">
        <v>18511.5</v>
      </c>
      <c r="M33" s="1651">
        <v>28057.91</v>
      </c>
      <c r="N33" s="1651">
        <f>SUM(N18:N32)</f>
        <v>19608</v>
      </c>
      <c r="O33" s="1651">
        <f>SUM(O18:O32)</f>
        <v>375</v>
      </c>
      <c r="P33" s="1651">
        <v>66552.41</v>
      </c>
      <c r="Q33" s="1654">
        <f>SUM(Q18:Q32)</f>
        <v>578447.59</v>
      </c>
    </row>
    <row r="34" spans="3:17" x14ac:dyDescent="0.25">
      <c r="C34" s="1670"/>
      <c r="D34" s="1670"/>
      <c r="E34" s="1670"/>
      <c r="F34" s="1670"/>
      <c r="G34" s="1670"/>
      <c r="H34" s="1670"/>
      <c r="I34" s="1651"/>
      <c r="J34" s="1653"/>
      <c r="K34" s="1651"/>
      <c r="L34" s="1651"/>
      <c r="M34" s="1651"/>
      <c r="N34" s="1651"/>
      <c r="O34" s="1651"/>
      <c r="P34" s="1651"/>
      <c r="Q34" s="1654"/>
    </row>
    <row r="35" spans="3:17" x14ac:dyDescent="0.25">
      <c r="I35" s="48"/>
      <c r="L35" s="48"/>
    </row>
    <row r="37" spans="3:17" x14ac:dyDescent="0.25">
      <c r="C37" s="24"/>
      <c r="D37" s="24" t="s">
        <v>195</v>
      </c>
      <c r="E37" s="24"/>
      <c r="F37" s="24" t="s">
        <v>196</v>
      </c>
      <c r="H37" s="5" t="s">
        <v>250</v>
      </c>
      <c r="O37" s="24" t="s">
        <v>196</v>
      </c>
      <c r="P37" s="24"/>
      <c r="Q37" s="24"/>
    </row>
    <row r="38" spans="3:17" x14ac:dyDescent="0.25">
      <c r="C38" s="24"/>
      <c r="D38" s="24"/>
      <c r="E38" s="24"/>
      <c r="F38" s="24"/>
      <c r="O38" s="24"/>
      <c r="P38" s="24"/>
      <c r="Q38" s="24"/>
    </row>
    <row r="40" spans="3:17" x14ac:dyDescent="0.25">
      <c r="C40" s="25"/>
      <c r="D40" s="25" t="s">
        <v>197</v>
      </c>
      <c r="E40" s="25"/>
      <c r="F40" s="25" t="s">
        <v>197</v>
      </c>
      <c r="H40" t="s">
        <v>251</v>
      </c>
      <c r="O40" s="25" t="s">
        <v>198</v>
      </c>
      <c r="P40" s="25"/>
      <c r="Q40" s="25"/>
    </row>
    <row r="41" spans="3:17" x14ac:dyDescent="0.25">
      <c r="C41" s="24"/>
      <c r="D41" s="24" t="s">
        <v>497</v>
      </c>
      <c r="E41" s="24"/>
      <c r="F41" s="24" t="s">
        <v>199</v>
      </c>
      <c r="G41" s="126"/>
      <c r="H41" s="126" t="s">
        <v>535</v>
      </c>
      <c r="I41" s="126"/>
      <c r="J41" s="126"/>
      <c r="O41" s="24" t="s">
        <v>523</v>
      </c>
      <c r="P41" s="24"/>
      <c r="Q41" s="24"/>
    </row>
    <row r="42" spans="3:17" x14ac:dyDescent="0.25">
      <c r="C42" s="25"/>
      <c r="D42" s="25" t="s">
        <v>499</v>
      </c>
      <c r="E42" s="25"/>
      <c r="F42" s="25" t="s">
        <v>201</v>
      </c>
      <c r="H42" t="s">
        <v>254</v>
      </c>
      <c r="O42" s="25" t="s">
        <v>493</v>
      </c>
      <c r="P42" s="25"/>
      <c r="Q42" s="25"/>
    </row>
    <row r="45" spans="3:17" x14ac:dyDescent="0.25">
      <c r="C45" s="1629"/>
      <c r="D45" s="1629"/>
      <c r="E45" s="1629"/>
      <c r="F45" s="1629"/>
      <c r="G45" s="1629"/>
      <c r="H45" s="1629"/>
      <c r="I45" s="1629"/>
      <c r="J45" s="1629"/>
      <c r="K45" s="1629"/>
      <c r="L45" s="1629"/>
      <c r="M45" s="1629"/>
      <c r="N45" s="1629"/>
      <c r="O45" s="1629"/>
      <c r="P45" s="1629"/>
    </row>
    <row r="48" spans="3:17" x14ac:dyDescent="0.25">
      <c r="C48" s="1628"/>
      <c r="D48" s="1628"/>
      <c r="E48" s="1628"/>
      <c r="F48" s="1628"/>
      <c r="G48" s="1628"/>
      <c r="H48" s="1628"/>
      <c r="I48" s="1628"/>
      <c r="J48" s="1628"/>
      <c r="K48" s="1628"/>
      <c r="L48" s="1628"/>
      <c r="M48" s="1628"/>
      <c r="N48" s="1628"/>
      <c r="O48" s="1628"/>
      <c r="P48" s="1628"/>
    </row>
    <row r="49" spans="3:16" x14ac:dyDescent="0.25">
      <c r="C49" s="1629"/>
      <c r="D49" s="1629"/>
      <c r="E49" s="1629"/>
      <c r="F49" s="1629"/>
      <c r="G49" s="1629"/>
      <c r="H49" s="1629"/>
      <c r="I49" s="1629"/>
      <c r="J49" s="1629"/>
      <c r="K49" s="1629"/>
      <c r="L49" s="1629"/>
      <c r="M49" s="1629"/>
      <c r="N49" s="1629"/>
      <c r="O49" s="1629"/>
      <c r="P49" s="1629"/>
    </row>
    <row r="50" spans="3:16" x14ac:dyDescent="0.25">
      <c r="C50" s="1628"/>
      <c r="D50" s="1628"/>
      <c r="E50" s="1628"/>
      <c r="F50" s="1628"/>
      <c r="G50" s="1628"/>
      <c r="H50" s="1628"/>
      <c r="I50" s="1628"/>
      <c r="J50" s="1628"/>
      <c r="K50" s="1628"/>
      <c r="L50" s="1628"/>
      <c r="M50" s="1628"/>
      <c r="N50" s="1628"/>
      <c r="O50" s="1628"/>
      <c r="P50" s="1628"/>
    </row>
  </sheetData>
  <sheetProtection selectLockedCells="1" selectUnlockedCells="1"/>
  <mergeCells count="35"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C50:P50"/>
    <mergeCell ref="O33:O34"/>
    <mergeCell ref="P33:P34"/>
    <mergeCell ref="Q33:Q34"/>
    <mergeCell ref="C45:P45"/>
    <mergeCell ref="C48:P48"/>
    <mergeCell ref="C49:P49"/>
    <mergeCell ref="M33:M34"/>
    <mergeCell ref="N33:N34"/>
    <mergeCell ref="C33:H34"/>
    <mergeCell ref="I33:I34"/>
    <mergeCell ref="J33:J34"/>
    <mergeCell ref="K33:K34"/>
    <mergeCell ref="L33:L34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2F5235-F603-45BE-8507-ABBF9E8BF0A9}">
  <dimension ref="A7:N45"/>
  <sheetViews>
    <sheetView topLeftCell="A16" workbookViewId="0">
      <selection activeCell="J40" sqref="J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60" t="s">
        <v>0</v>
      </c>
      <c r="C7" s="1660"/>
      <c r="D7" s="1660"/>
      <c r="E7" s="1660"/>
      <c r="F7" s="1660"/>
      <c r="G7" s="1660"/>
      <c r="H7" s="1660"/>
      <c r="I7" s="1660"/>
      <c r="J7" s="1660"/>
      <c r="K7" s="1660"/>
      <c r="L7" s="1660"/>
      <c r="M7" s="1660"/>
      <c r="N7" s="1660"/>
    </row>
    <row r="8" spans="1:14" x14ac:dyDescent="0.25">
      <c r="B8" s="1660" t="s">
        <v>1</v>
      </c>
      <c r="C8" s="1660"/>
      <c r="D8" s="1660"/>
      <c r="E8" s="1660"/>
      <c r="F8" s="1660"/>
      <c r="G8" s="1660"/>
      <c r="H8" s="1660"/>
      <c r="I8" s="1660"/>
      <c r="J8" s="1660"/>
      <c r="K8" s="1660"/>
      <c r="L8" s="1660"/>
      <c r="M8" s="1660"/>
      <c r="N8" s="1660"/>
    </row>
    <row r="9" spans="1:14" x14ac:dyDescent="0.25">
      <c r="B9" s="1669" t="s">
        <v>402</v>
      </c>
      <c r="C9" s="1669"/>
      <c r="D9" s="1669"/>
      <c r="E9" s="1669"/>
      <c r="F9" s="1669"/>
      <c r="G9" s="1669"/>
      <c r="H9" s="1669"/>
      <c r="I9" s="1669"/>
      <c r="J9" s="1669"/>
      <c r="K9" s="1669"/>
      <c r="L9" s="1669"/>
      <c r="M9" s="1669"/>
      <c r="N9" s="1669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660" t="s">
        <v>3</v>
      </c>
      <c r="C11" s="1660"/>
      <c r="D11" s="1660"/>
      <c r="E11" s="1660"/>
      <c r="F11" s="1660"/>
      <c r="G11" s="1660"/>
      <c r="H11" s="1660"/>
      <c r="I11" s="1660"/>
      <c r="J11" s="1660"/>
      <c r="K11" s="1660"/>
      <c r="L11" s="1660"/>
      <c r="M11" s="1660"/>
      <c r="N11" s="1660"/>
    </row>
    <row r="12" spans="1:14" x14ac:dyDescent="0.25">
      <c r="B12" s="1660" t="s">
        <v>536</v>
      </c>
      <c r="C12" s="1660"/>
      <c r="D12" s="1660"/>
      <c r="E12" s="1660"/>
      <c r="F12" s="1660"/>
      <c r="G12" s="1660"/>
      <c r="H12" s="1660"/>
      <c r="I12" s="1660"/>
      <c r="J12" s="1660"/>
      <c r="K12" s="1660"/>
      <c r="L12" s="1660"/>
      <c r="M12" s="1660"/>
      <c r="N12" s="1660"/>
    </row>
    <row r="13" spans="1:14" x14ac:dyDescent="0.25">
      <c r="B13" s="1661" t="s">
        <v>5</v>
      </c>
      <c r="C13" s="1661"/>
      <c r="D13" s="1661"/>
      <c r="E13" s="1661"/>
      <c r="F13" s="1661"/>
      <c r="G13" s="1661"/>
      <c r="H13" s="1661"/>
      <c r="I13" s="1661"/>
      <c r="J13" s="1661"/>
      <c r="K13" s="1661"/>
      <c r="L13" s="1661"/>
      <c r="M13" s="1661"/>
      <c r="N13" s="1661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66" t="s">
        <v>6</v>
      </c>
      <c r="B15" s="1665" t="s">
        <v>7</v>
      </c>
      <c r="C15" s="1665" t="s">
        <v>8</v>
      </c>
      <c r="D15" s="1665" t="s">
        <v>10</v>
      </c>
      <c r="E15" s="1667" t="s">
        <v>11</v>
      </c>
      <c r="F15" s="97" t="s">
        <v>12</v>
      </c>
      <c r="G15" s="1668" t="s">
        <v>13</v>
      </c>
      <c r="H15" s="1665" t="s">
        <v>14</v>
      </c>
      <c r="I15" s="1665" t="s">
        <v>15</v>
      </c>
      <c r="J15" s="1665" t="s">
        <v>16</v>
      </c>
      <c r="K15" s="1665" t="s">
        <v>17</v>
      </c>
      <c r="L15" s="1665" t="s">
        <v>18</v>
      </c>
      <c r="M15" s="1665" t="s">
        <v>19</v>
      </c>
      <c r="N15" s="1662" t="s">
        <v>20</v>
      </c>
    </row>
    <row r="16" spans="1:14" x14ac:dyDescent="0.25">
      <c r="A16" s="1666"/>
      <c r="B16" s="1665"/>
      <c r="C16" s="1665"/>
      <c r="D16" s="1665"/>
      <c r="E16" s="1667"/>
      <c r="F16" s="98" t="s">
        <v>21</v>
      </c>
      <c r="G16" s="1668"/>
      <c r="H16" s="1665"/>
      <c r="I16" s="1665"/>
      <c r="J16" s="1665"/>
      <c r="K16" s="1665"/>
      <c r="L16" s="1665"/>
      <c r="M16" s="1665"/>
      <c r="N16" s="1662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663" t="s">
        <v>194</v>
      </c>
      <c r="C29" s="1663"/>
      <c r="D29" s="1663"/>
      <c r="E29" s="1663"/>
      <c r="F29" s="1659">
        <v>147000</v>
      </c>
      <c r="G29" s="1664">
        <v>0</v>
      </c>
      <c r="H29" s="1659">
        <v>147000</v>
      </c>
      <c r="I29" s="1664">
        <v>0</v>
      </c>
      <c r="J29" s="1664">
        <v>47.25</v>
      </c>
      <c r="K29" s="1664">
        <v>0</v>
      </c>
      <c r="L29" s="1664">
        <v>0</v>
      </c>
      <c r="M29" s="1664">
        <v>0</v>
      </c>
      <c r="N29" s="1659">
        <v>146952.75</v>
      </c>
    </row>
    <row r="30" spans="1:14" x14ac:dyDescent="0.25">
      <c r="A30" s="99"/>
      <c r="B30" s="1663"/>
      <c r="C30" s="1663"/>
      <c r="D30" s="1663"/>
      <c r="E30" s="1663"/>
      <c r="F30" s="1659"/>
      <c r="G30" s="1664"/>
      <c r="H30" s="1659"/>
      <c r="I30" s="1664"/>
      <c r="J30" s="1664"/>
      <c r="K30" s="1664"/>
      <c r="L30" s="1664"/>
      <c r="M30" s="1664"/>
      <c r="N30" s="1659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535</v>
      </c>
      <c r="F38" s="126"/>
      <c r="G38" s="126"/>
      <c r="M38" s="24" t="s">
        <v>537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493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628"/>
      <c r="B43" s="1628"/>
      <c r="C43" s="1628"/>
      <c r="D43" s="1628"/>
      <c r="E43" s="1628"/>
      <c r="F43" s="1628"/>
      <c r="G43" s="1628"/>
      <c r="H43" s="1628"/>
      <c r="I43" s="1628"/>
      <c r="J43" s="1628"/>
      <c r="K43" s="1628"/>
      <c r="L43" s="1628"/>
      <c r="M43" s="1628"/>
      <c r="N43" s="1628"/>
    </row>
    <row r="44" spans="1:14" x14ac:dyDescent="0.25">
      <c r="A44" s="1629"/>
      <c r="B44" s="1629"/>
      <c r="C44" s="1629"/>
      <c r="D44" s="1629"/>
      <c r="E44" s="1629"/>
      <c r="F44" s="1629"/>
      <c r="G44" s="1629"/>
      <c r="H44" s="1629"/>
      <c r="I44" s="1629"/>
      <c r="J44" s="1629"/>
      <c r="K44" s="1629"/>
      <c r="L44" s="1629"/>
      <c r="M44" s="1629"/>
      <c r="N44" s="1629"/>
    </row>
    <row r="45" spans="1:14" x14ac:dyDescent="0.25">
      <c r="A45" s="1628"/>
      <c r="B45" s="1628"/>
      <c r="C45" s="1628"/>
      <c r="D45" s="1628"/>
      <c r="E45" s="1628"/>
      <c r="F45" s="1628"/>
      <c r="G45" s="1628"/>
      <c r="H45" s="1628"/>
      <c r="I45" s="1628"/>
      <c r="J45" s="1628"/>
      <c r="K45" s="1628"/>
      <c r="L45" s="1628"/>
      <c r="M45" s="1628"/>
      <c r="N45" s="1628"/>
    </row>
  </sheetData>
  <sheetProtection selectLockedCells="1" selectUnlockedCells="1"/>
  <mergeCells count="32">
    <mergeCell ref="B13:N13"/>
    <mergeCell ref="B7:N7"/>
    <mergeCell ref="B8:N8"/>
    <mergeCell ref="B9:N9"/>
    <mergeCell ref="B11:N11"/>
    <mergeCell ref="B12:N12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FF4D3C-06BE-4F61-B5A2-F9B7DF124F67}">
  <dimension ref="B7:Q43"/>
  <sheetViews>
    <sheetView topLeftCell="C1" zoomScale="96" zoomScaleNormal="96" workbookViewId="0">
      <selection activeCell="C12" sqref="C12:Q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9" t="s">
        <v>0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29" t="s">
        <v>1</v>
      </c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  <c r="P8" s="1629"/>
      <c r="Q8" s="1629"/>
    </row>
    <row r="9" spans="2:17" x14ac:dyDescent="0.25">
      <c r="C9" s="1643" t="s">
        <v>402</v>
      </c>
      <c r="D9" s="1643"/>
      <c r="E9" s="1643"/>
      <c r="F9" s="1643"/>
      <c r="G9" s="1643"/>
      <c r="H9" s="1643"/>
      <c r="I9" s="1643"/>
      <c r="J9" s="1643"/>
      <c r="K9" s="1643"/>
      <c r="L9" s="1643"/>
      <c r="M9" s="1643"/>
      <c r="N9" s="1643"/>
      <c r="O9" s="1643"/>
      <c r="P9" s="1643"/>
      <c r="Q9" s="1643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9" t="s">
        <v>3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29" t="s">
        <v>538</v>
      </c>
      <c r="D12" s="1629"/>
      <c r="E12" s="1629"/>
      <c r="F12" s="1629"/>
      <c r="G12" s="1629"/>
      <c r="H12" s="1629"/>
      <c r="I12" s="1629"/>
      <c r="J12" s="1629"/>
      <c r="K12" s="1629"/>
      <c r="L12" s="1629"/>
      <c r="M12" s="1629"/>
      <c r="N12" s="1629"/>
      <c r="O12" s="1629"/>
      <c r="P12" s="1629"/>
      <c r="Q12" s="1629"/>
    </row>
    <row r="13" spans="2:17" x14ac:dyDescent="0.25">
      <c r="C13" s="1642" t="s">
        <v>441</v>
      </c>
      <c r="D13" s="1642"/>
      <c r="E13" s="1642"/>
      <c r="F13" s="1642"/>
      <c r="G13" s="1642"/>
      <c r="H13" s="1642"/>
      <c r="I13" s="1642"/>
      <c r="J13" s="1642"/>
      <c r="K13" s="1642"/>
      <c r="L13" s="1642"/>
      <c r="M13" s="1642"/>
      <c r="N13" s="1642"/>
      <c r="O13" s="1642"/>
      <c r="P13" s="1642"/>
      <c r="Q13" s="16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41" t="s">
        <v>6</v>
      </c>
      <c r="C15" s="1636" t="s">
        <v>7</v>
      </c>
      <c r="D15" s="1636" t="s">
        <v>8</v>
      </c>
      <c r="E15" s="1636" t="s">
        <v>10</v>
      </c>
      <c r="F15" s="1640" t="s">
        <v>11</v>
      </c>
      <c r="G15" s="1636" t="s">
        <v>208</v>
      </c>
      <c r="H15" s="1636" t="s">
        <v>209</v>
      </c>
      <c r="I15" s="3" t="s">
        <v>12</v>
      </c>
      <c r="J15" s="1639" t="s">
        <v>13</v>
      </c>
      <c r="K15" s="1636" t="s">
        <v>14</v>
      </c>
      <c r="L15" s="1636" t="s">
        <v>15</v>
      </c>
      <c r="M15" s="1636" t="s">
        <v>16</v>
      </c>
      <c r="N15" s="1636" t="s">
        <v>17</v>
      </c>
      <c r="O15" s="1636" t="s">
        <v>18</v>
      </c>
      <c r="P15" s="1636" t="s">
        <v>19</v>
      </c>
      <c r="Q15" s="1637" t="s">
        <v>20</v>
      </c>
    </row>
    <row r="16" spans="2:17" x14ac:dyDescent="0.25">
      <c r="B16" s="1641"/>
      <c r="C16" s="1636"/>
      <c r="D16" s="1636"/>
      <c r="E16" s="1636"/>
      <c r="F16" s="1640"/>
      <c r="G16" s="1636"/>
      <c r="H16" s="1636"/>
      <c r="I16" s="4" t="s">
        <v>21</v>
      </c>
      <c r="J16" s="1639"/>
      <c r="K16" s="1636"/>
      <c r="L16" s="1636"/>
      <c r="M16" s="1636"/>
      <c r="N16" s="1636"/>
      <c r="O16" s="1636"/>
      <c r="P16" s="1636"/>
      <c r="Q16" s="1637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658" t="s">
        <v>194</v>
      </c>
      <c r="D19" s="1658"/>
      <c r="E19" s="1658"/>
      <c r="F19" s="1658"/>
      <c r="G19" s="1658"/>
      <c r="H19" s="1658"/>
      <c r="I19" s="1651">
        <f>SUM(I18:I18)</f>
        <v>80000</v>
      </c>
      <c r="J19" s="1653">
        <f>SUM(J18:J18)</f>
        <v>0</v>
      </c>
      <c r="K19" s="1651">
        <v>80000</v>
      </c>
      <c r="L19" s="1651">
        <v>2296</v>
      </c>
      <c r="M19" s="1651">
        <v>7400.87</v>
      </c>
      <c r="N19" s="1651">
        <v>2432</v>
      </c>
      <c r="O19" s="1651">
        <f>SUM(O18:O18)</f>
        <v>25</v>
      </c>
      <c r="P19" s="1651">
        <v>12153.87</v>
      </c>
      <c r="Q19" s="1654">
        <f>SUM(Q18:Q18)</f>
        <v>67846.13</v>
      </c>
    </row>
    <row r="20" spans="2:17" x14ac:dyDescent="0.25">
      <c r="C20" s="1658"/>
      <c r="D20" s="1658"/>
      <c r="E20" s="1658"/>
      <c r="F20" s="1658"/>
      <c r="G20" s="1658"/>
      <c r="H20" s="1658"/>
      <c r="I20" s="1651"/>
      <c r="J20" s="1653"/>
      <c r="K20" s="1651"/>
      <c r="L20" s="1651"/>
      <c r="M20" s="1651"/>
      <c r="N20" s="1651"/>
      <c r="O20" s="1651"/>
      <c r="P20" s="1651"/>
      <c r="Q20" s="1654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629" t="s">
        <v>196</v>
      </c>
      <c r="O30" s="1629"/>
      <c r="P30" s="1629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628" t="s">
        <v>198</v>
      </c>
      <c r="O33" s="1628"/>
      <c r="P33" s="1628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535</v>
      </c>
      <c r="H34" s="126"/>
      <c r="I34" s="126"/>
      <c r="O34" s="24" t="s">
        <v>523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493</v>
      </c>
      <c r="P35" s="25"/>
    </row>
    <row r="38" spans="3:16" x14ac:dyDescent="0.25">
      <c r="C38" s="1629"/>
      <c r="D38" s="1629"/>
      <c r="E38" s="1629"/>
      <c r="F38" s="1629"/>
      <c r="G38" s="1629"/>
      <c r="H38" s="1629"/>
      <c r="I38" s="1629"/>
      <c r="J38" s="1629"/>
      <c r="K38" s="1629"/>
      <c r="L38" s="1629"/>
      <c r="M38" s="1629"/>
      <c r="N38" s="1629"/>
      <c r="O38" s="1629"/>
      <c r="P38" s="1629"/>
    </row>
    <row r="41" spans="3:16" x14ac:dyDescent="0.25">
      <c r="C41" s="1628"/>
      <c r="D41" s="1628"/>
      <c r="E41" s="1628"/>
      <c r="F41" s="1628"/>
      <c r="G41" s="1628"/>
      <c r="H41" s="1628"/>
      <c r="I41" s="1628"/>
      <c r="J41" s="1628"/>
      <c r="K41" s="1628"/>
      <c r="L41" s="1628"/>
      <c r="M41" s="1628"/>
      <c r="N41" s="1628"/>
      <c r="O41" s="1628"/>
      <c r="P41" s="1628"/>
    </row>
    <row r="42" spans="3:16" x14ac:dyDescent="0.25">
      <c r="C42" s="1629"/>
      <c r="D42" s="1629"/>
      <c r="E42" s="1629"/>
      <c r="F42" s="1629"/>
      <c r="G42" s="1629"/>
      <c r="H42" s="1629"/>
      <c r="I42" s="1629"/>
      <c r="J42" s="1629"/>
      <c r="K42" s="1629"/>
      <c r="L42" s="1629"/>
      <c r="M42" s="1629"/>
      <c r="N42" s="1629"/>
      <c r="O42" s="1629"/>
      <c r="P42" s="1629"/>
    </row>
    <row r="43" spans="3:16" x14ac:dyDescent="0.25">
      <c r="C43" s="1628"/>
      <c r="D43" s="1628"/>
      <c r="E43" s="1628"/>
      <c r="F43" s="1628"/>
      <c r="G43" s="1628"/>
      <c r="H43" s="1628"/>
      <c r="I43" s="1628"/>
      <c r="J43" s="1628"/>
      <c r="K43" s="1628"/>
      <c r="L43" s="1628"/>
      <c r="M43" s="1628"/>
      <c r="N43" s="1628"/>
      <c r="O43" s="1628"/>
      <c r="P43" s="1628"/>
    </row>
  </sheetData>
  <sheetProtection selectLockedCells="1" selectUnlockedCells="1"/>
  <mergeCells count="37">
    <mergeCell ref="C13:Q13"/>
    <mergeCell ref="C7:Q7"/>
    <mergeCell ref="C8:Q8"/>
    <mergeCell ref="C9:Q9"/>
    <mergeCell ref="C11:Q11"/>
    <mergeCell ref="C12:Q12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C41:P41"/>
    <mergeCell ref="C42:P42"/>
    <mergeCell ref="C43:P43"/>
    <mergeCell ref="O19:O20"/>
    <mergeCell ref="P19:P20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94BABA-F723-41AF-8CC6-2B2B9CA16FA7}">
  <dimension ref="B6:Q131"/>
  <sheetViews>
    <sheetView topLeftCell="A98" zoomScale="85" zoomScaleNormal="85" workbookViewId="0">
      <selection activeCell="D132" sqref="D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629" t="s">
        <v>0</v>
      </c>
      <c r="D6" s="1629"/>
      <c r="E6" s="1629"/>
      <c r="F6" s="1629"/>
      <c r="G6" s="1629"/>
      <c r="H6" s="1629"/>
      <c r="I6" s="1629"/>
      <c r="J6" s="1629"/>
      <c r="K6" s="1629"/>
      <c r="L6" s="1629"/>
      <c r="M6" s="1629"/>
      <c r="N6" s="1629"/>
      <c r="O6" s="1629"/>
      <c r="P6" s="1629"/>
      <c r="Q6" s="1629"/>
    </row>
    <row r="7" spans="2:17" x14ac:dyDescent="0.25">
      <c r="C7" s="1629"/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29" t="s">
        <v>3</v>
      </c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  <c r="P8" s="1629"/>
      <c r="Q8" s="1629"/>
    </row>
    <row r="9" spans="2:17" x14ac:dyDescent="0.25">
      <c r="C9" s="1629" t="s">
        <v>539</v>
      </c>
      <c r="D9" s="1629"/>
      <c r="E9" s="1629"/>
      <c r="F9" s="1629"/>
      <c r="G9" s="1629"/>
      <c r="H9" s="1629"/>
      <c r="I9" s="1629"/>
      <c r="J9" s="1629"/>
      <c r="K9" s="1629"/>
      <c r="L9" s="1629"/>
      <c r="M9" s="1629"/>
      <c r="N9" s="1629"/>
      <c r="O9" s="1629"/>
      <c r="P9" s="1629"/>
      <c r="Q9" s="1629"/>
    </row>
    <row r="10" spans="2:17" x14ac:dyDescent="0.25">
      <c r="C10" s="1642" t="s">
        <v>404</v>
      </c>
      <c r="D10" s="1642"/>
      <c r="E10" s="1642"/>
      <c r="F10" s="1642"/>
      <c r="G10" s="1642"/>
      <c r="H10" s="1642"/>
      <c r="I10" s="1642"/>
      <c r="J10" s="1642"/>
      <c r="K10" s="1642"/>
      <c r="L10" s="1642"/>
      <c r="M10" s="1642"/>
      <c r="N10" s="1642"/>
      <c r="O10" s="1642"/>
      <c r="P10" s="1642"/>
      <c r="Q10" s="1642"/>
    </row>
    <row r="12" spans="2:17" x14ac:dyDescent="0.25">
      <c r="B12" s="1650" t="s">
        <v>6</v>
      </c>
      <c r="C12" s="1646" t="s">
        <v>7</v>
      </c>
      <c r="D12" s="1646" t="s">
        <v>8</v>
      </c>
      <c r="E12" s="1646" t="s">
        <v>9</v>
      </c>
      <c r="F12" s="1646" t="s">
        <v>10</v>
      </c>
      <c r="G12" s="1649" t="s">
        <v>11</v>
      </c>
      <c r="H12" s="1646" t="s">
        <v>11</v>
      </c>
      <c r="I12" s="51" t="s">
        <v>12</v>
      </c>
      <c r="J12" s="1648" t="s">
        <v>13</v>
      </c>
      <c r="K12" s="1646" t="s">
        <v>14</v>
      </c>
      <c r="L12" s="1646" t="s">
        <v>15</v>
      </c>
      <c r="M12" s="1646" t="s">
        <v>16</v>
      </c>
      <c r="N12" s="1646" t="s">
        <v>17</v>
      </c>
      <c r="O12" s="1646" t="s">
        <v>18</v>
      </c>
      <c r="P12" s="1646" t="s">
        <v>19</v>
      </c>
      <c r="Q12" s="1647" t="s">
        <v>20</v>
      </c>
    </row>
    <row r="13" spans="2:17" x14ac:dyDescent="0.25">
      <c r="B13" s="1650"/>
      <c r="C13" s="1646"/>
      <c r="D13" s="1646"/>
      <c r="E13" s="1646"/>
      <c r="F13" s="1646"/>
      <c r="G13" s="1649"/>
      <c r="H13" s="1646"/>
      <c r="I13" s="52" t="s">
        <v>21</v>
      </c>
      <c r="J13" s="1648"/>
      <c r="K13" s="1646"/>
      <c r="L13" s="1646"/>
      <c r="M13" s="1646"/>
      <c r="N13" s="1646"/>
      <c r="O13" s="1646"/>
      <c r="P13" s="1646"/>
      <c r="Q13" s="1647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638" t="s">
        <v>24</v>
      </c>
      <c r="F15" s="1638"/>
      <c r="G15" s="1638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29</v>
      </c>
      <c r="D16" s="12" t="s">
        <v>23</v>
      </c>
      <c r="E16" s="1635" t="s">
        <v>30</v>
      </c>
      <c r="F16" s="1635" t="s">
        <v>31</v>
      </c>
      <c r="G16" s="1635">
        <v>6</v>
      </c>
      <c r="H16" s="12" t="s">
        <v>28</v>
      </c>
      <c r="I16" s="14">
        <v>110000</v>
      </c>
      <c r="J16" s="15">
        <v>0</v>
      </c>
      <c r="K16" s="14">
        <v>110000</v>
      </c>
      <c r="L16" s="14">
        <v>3157</v>
      </c>
      <c r="M16" s="14">
        <v>14457.62</v>
      </c>
      <c r="N16" s="14">
        <v>3344</v>
      </c>
      <c r="O16" s="14">
        <v>4275</v>
      </c>
      <c r="P16" s="14">
        <v>25233.62</v>
      </c>
      <c r="Q16" s="17">
        <v>84766.38</v>
      </c>
    </row>
    <row r="17" spans="2:17" x14ac:dyDescent="0.25">
      <c r="B17" s="127">
        <v>3</v>
      </c>
      <c r="C17" s="56" t="s">
        <v>34</v>
      </c>
      <c r="D17" s="12" t="s">
        <v>35</v>
      </c>
      <c r="E17" s="1635" t="s">
        <v>36</v>
      </c>
      <c r="F17" s="1635" t="s">
        <v>37</v>
      </c>
      <c r="G17" s="1635">
        <v>8</v>
      </c>
      <c r="H17" s="12" t="s">
        <v>25</v>
      </c>
      <c r="I17" s="14">
        <v>50000</v>
      </c>
      <c r="J17" s="15">
        <v>0</v>
      </c>
      <c r="K17" s="14">
        <v>50000</v>
      </c>
      <c r="L17" s="14">
        <v>1435</v>
      </c>
      <c r="M17" s="15">
        <v>1854</v>
      </c>
      <c r="N17" s="14">
        <v>1520</v>
      </c>
      <c r="O17" s="14">
        <v>800</v>
      </c>
      <c r="P17" s="14">
        <v>5609</v>
      </c>
      <c r="Q17" s="17">
        <v>44391</v>
      </c>
    </row>
    <row r="18" spans="2:17" x14ac:dyDescent="0.25">
      <c r="B18" s="127">
        <v>4</v>
      </c>
      <c r="C18" s="56" t="s">
        <v>424</v>
      </c>
      <c r="D18" s="12" t="s">
        <v>66</v>
      </c>
      <c r="E18" s="13" t="s">
        <v>276</v>
      </c>
      <c r="F18" s="13"/>
      <c r="G18" s="13"/>
      <c r="H18" s="12" t="s">
        <v>307</v>
      </c>
      <c r="I18" s="14">
        <v>37000</v>
      </c>
      <c r="J18" s="15">
        <v>0</v>
      </c>
      <c r="K18" s="14">
        <v>37000</v>
      </c>
      <c r="L18" s="14">
        <v>1061.9000000000001</v>
      </c>
      <c r="M18" s="15">
        <v>19.25</v>
      </c>
      <c r="N18" s="14">
        <v>1124.8</v>
      </c>
      <c r="O18" s="14">
        <v>25</v>
      </c>
      <c r="P18" s="14">
        <v>2230.9499999999998</v>
      </c>
      <c r="Q18" s="17">
        <v>34769.050000000003</v>
      </c>
    </row>
    <row r="19" spans="2:17" x14ac:dyDescent="0.25">
      <c r="B19" s="127">
        <v>5</v>
      </c>
      <c r="C19" s="56" t="s">
        <v>38</v>
      </c>
      <c r="D19" s="12" t="s">
        <v>39</v>
      </c>
      <c r="E19" s="1635" t="s">
        <v>40</v>
      </c>
      <c r="F19" s="1635" t="s">
        <v>41</v>
      </c>
      <c r="G19" s="1635">
        <v>12</v>
      </c>
      <c r="H19" s="12" t="s">
        <v>25</v>
      </c>
      <c r="I19" s="14">
        <v>22000</v>
      </c>
      <c r="J19" s="15">
        <v>0</v>
      </c>
      <c r="K19" s="14">
        <v>22000</v>
      </c>
      <c r="L19" s="14">
        <v>631.4</v>
      </c>
      <c r="M19" s="15">
        <v>0</v>
      </c>
      <c r="N19" s="14">
        <v>668.8</v>
      </c>
      <c r="O19" s="14">
        <v>125</v>
      </c>
      <c r="P19" s="14">
        <v>1425.2</v>
      </c>
      <c r="Q19" s="17">
        <v>20574.8</v>
      </c>
    </row>
    <row r="20" spans="2:17" x14ac:dyDescent="0.25">
      <c r="B20" s="127">
        <v>6</v>
      </c>
      <c r="C20" s="56" t="s">
        <v>42</v>
      </c>
      <c r="D20" s="12" t="s">
        <v>43</v>
      </c>
      <c r="E20" s="1635" t="s">
        <v>44</v>
      </c>
      <c r="F20" s="1635" t="s">
        <v>45</v>
      </c>
      <c r="G20" s="1635">
        <v>14</v>
      </c>
      <c r="H20" s="12" t="s">
        <v>46</v>
      </c>
      <c r="I20" s="14">
        <v>46000</v>
      </c>
      <c r="J20" s="15">
        <v>0</v>
      </c>
      <c r="K20" s="14">
        <v>46000</v>
      </c>
      <c r="L20" s="14">
        <v>1320.2</v>
      </c>
      <c r="M20" s="15">
        <v>1289.46</v>
      </c>
      <c r="N20" s="14">
        <v>1398.4</v>
      </c>
      <c r="O20" s="14">
        <v>125</v>
      </c>
      <c r="P20" s="14">
        <v>4133.0600000000004</v>
      </c>
      <c r="Q20" s="17">
        <v>41866.94</v>
      </c>
    </row>
    <row r="21" spans="2:17" x14ac:dyDescent="0.25">
      <c r="B21" s="127">
        <v>7</v>
      </c>
      <c r="C21" s="56" t="s">
        <v>47</v>
      </c>
      <c r="D21" s="12" t="s">
        <v>48</v>
      </c>
      <c r="E21" s="1635" t="s">
        <v>49</v>
      </c>
      <c r="F21" s="1635" t="s">
        <v>50</v>
      </c>
      <c r="G21" s="1635">
        <v>16</v>
      </c>
      <c r="H21" s="12" t="s">
        <v>46</v>
      </c>
      <c r="I21" s="14">
        <v>60000</v>
      </c>
      <c r="J21" s="15">
        <v>0</v>
      </c>
      <c r="K21" s="14">
        <v>60000</v>
      </c>
      <c r="L21" s="14">
        <v>1722</v>
      </c>
      <c r="M21" s="15">
        <v>3486.68</v>
      </c>
      <c r="N21" s="14">
        <v>1824</v>
      </c>
      <c r="O21" s="14">
        <v>1469</v>
      </c>
      <c r="P21" s="14">
        <v>8501.68</v>
      </c>
      <c r="Q21" s="17">
        <v>51498.32</v>
      </c>
    </row>
    <row r="22" spans="2:17" x14ac:dyDescent="0.25">
      <c r="B22" s="127">
        <v>8</v>
      </c>
      <c r="C22" s="56" t="s">
        <v>51</v>
      </c>
      <c r="D22" s="12" t="s">
        <v>52</v>
      </c>
      <c r="E22" s="1635" t="s">
        <v>53</v>
      </c>
      <c r="F22" s="1635" t="s">
        <v>54</v>
      </c>
      <c r="G22" s="1635">
        <v>19</v>
      </c>
      <c r="H22" s="12" t="s">
        <v>25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25</v>
      </c>
      <c r="P22" s="14">
        <v>1886.65</v>
      </c>
      <c r="Q22" s="17">
        <v>29613.35</v>
      </c>
    </row>
    <row r="23" spans="2:17" x14ac:dyDescent="0.25">
      <c r="B23" s="127">
        <v>9</v>
      </c>
      <c r="C23" s="56" t="s">
        <v>55</v>
      </c>
      <c r="D23" s="12" t="s">
        <v>52</v>
      </c>
      <c r="E23" s="1635" t="s">
        <v>427</v>
      </c>
      <c r="F23" s="1635" t="s">
        <v>57</v>
      </c>
      <c r="G23" s="1635">
        <v>20</v>
      </c>
      <c r="H23" s="12" t="s">
        <v>46</v>
      </c>
      <c r="I23" s="14">
        <v>100000</v>
      </c>
      <c r="J23" s="15">
        <v>0</v>
      </c>
      <c r="K23" s="14">
        <v>100000</v>
      </c>
      <c r="L23" s="14">
        <v>2870</v>
      </c>
      <c r="M23" s="14">
        <v>12105.37</v>
      </c>
      <c r="N23" s="14">
        <v>3040</v>
      </c>
      <c r="O23" s="14">
        <v>6032.4</v>
      </c>
      <c r="P23" s="14">
        <v>24047.77</v>
      </c>
      <c r="Q23" s="17">
        <v>75952.23</v>
      </c>
    </row>
    <row r="24" spans="2:17" x14ac:dyDescent="0.25">
      <c r="B24" s="127">
        <v>10</v>
      </c>
      <c r="C24" s="56" t="s">
        <v>58</v>
      </c>
      <c r="D24" s="12" t="s">
        <v>59</v>
      </c>
      <c r="E24" s="1635" t="s">
        <v>53</v>
      </c>
      <c r="F24" s="1635" t="s">
        <v>60</v>
      </c>
      <c r="G24" s="1635">
        <v>21</v>
      </c>
      <c r="H24" s="12" t="s">
        <v>25</v>
      </c>
      <c r="I24" s="14">
        <v>22000</v>
      </c>
      <c r="J24" s="15">
        <v>0</v>
      </c>
      <c r="K24" s="14">
        <v>22000</v>
      </c>
      <c r="L24" s="14">
        <v>631.4</v>
      </c>
      <c r="M24" s="15">
        <v>0</v>
      </c>
      <c r="N24" s="14">
        <v>668.8</v>
      </c>
      <c r="O24" s="14">
        <v>800</v>
      </c>
      <c r="P24" s="14">
        <v>2100.1999999999998</v>
      </c>
      <c r="Q24" s="17">
        <v>19899.8</v>
      </c>
    </row>
    <row r="25" spans="2:17" x14ac:dyDescent="0.25">
      <c r="B25" s="127">
        <v>11</v>
      </c>
      <c r="C25" s="56" t="s">
        <v>61</v>
      </c>
      <c r="D25" s="12" t="s">
        <v>62</v>
      </c>
      <c r="E25" s="1635" t="s">
        <v>514</v>
      </c>
      <c r="F25" s="1635" t="s">
        <v>64</v>
      </c>
      <c r="G25" s="1635">
        <v>22</v>
      </c>
      <c r="H25" s="12" t="s">
        <v>46</v>
      </c>
      <c r="I25" s="14">
        <v>85000</v>
      </c>
      <c r="J25" s="15">
        <v>0</v>
      </c>
      <c r="K25" s="14">
        <v>85000</v>
      </c>
      <c r="L25" s="14">
        <v>2439.5</v>
      </c>
      <c r="M25" s="14">
        <v>8279.4599999999991</v>
      </c>
      <c r="N25" s="14">
        <v>2584</v>
      </c>
      <c r="O25" s="14">
        <v>1215.1199999999999</v>
      </c>
      <c r="P25" s="14">
        <v>14518.08</v>
      </c>
      <c r="Q25" s="17">
        <v>70481.919999999998</v>
      </c>
    </row>
    <row r="26" spans="2:17" x14ac:dyDescent="0.25">
      <c r="B26" s="127">
        <v>12</v>
      </c>
      <c r="C26" s="56" t="s">
        <v>65</v>
      </c>
      <c r="D26" s="12" t="s">
        <v>66</v>
      </c>
      <c r="E26" s="1635" t="s">
        <v>67</v>
      </c>
      <c r="F26" s="1635" t="s">
        <v>68</v>
      </c>
      <c r="G26" s="1635">
        <v>23</v>
      </c>
      <c r="H26" s="12" t="s">
        <v>46</v>
      </c>
      <c r="I26" s="14">
        <v>31500</v>
      </c>
      <c r="J26" s="15">
        <v>0</v>
      </c>
      <c r="K26" s="14">
        <v>31500</v>
      </c>
      <c r="L26" s="14">
        <v>904.05</v>
      </c>
      <c r="M26" s="15">
        <v>0</v>
      </c>
      <c r="N26" s="14">
        <v>957.6</v>
      </c>
      <c r="O26" s="14">
        <v>125</v>
      </c>
      <c r="P26" s="14">
        <v>1986.65</v>
      </c>
      <c r="Q26" s="17">
        <v>29513.35</v>
      </c>
    </row>
    <row r="27" spans="2:17" x14ac:dyDescent="0.25">
      <c r="B27" s="127">
        <v>13</v>
      </c>
      <c r="C27" s="56" t="s">
        <v>69</v>
      </c>
      <c r="D27" s="12" t="s">
        <v>70</v>
      </c>
      <c r="E27" s="1635" t="s">
        <v>71</v>
      </c>
      <c r="F27" s="1635" t="s">
        <v>72</v>
      </c>
      <c r="G27" s="1635">
        <v>24</v>
      </c>
      <c r="H27" s="12" t="s">
        <v>25</v>
      </c>
      <c r="I27" s="14">
        <v>130000</v>
      </c>
      <c r="J27" s="15">
        <v>0</v>
      </c>
      <c r="K27" s="14">
        <v>130000</v>
      </c>
      <c r="L27" s="14">
        <v>3952</v>
      </c>
      <c r="M27" s="14">
        <v>19162.12</v>
      </c>
      <c r="N27" s="14">
        <v>3952</v>
      </c>
      <c r="O27" s="14">
        <v>1375</v>
      </c>
      <c r="P27" s="14">
        <v>28220.12</v>
      </c>
      <c r="Q27" s="17">
        <v>101779.88</v>
      </c>
    </row>
    <row r="28" spans="2:17" x14ac:dyDescent="0.25">
      <c r="B28" s="127">
        <v>14</v>
      </c>
      <c r="C28" s="56" t="s">
        <v>73</v>
      </c>
      <c r="D28" s="12" t="s">
        <v>74</v>
      </c>
      <c r="E28" s="1635" t="s">
        <v>515</v>
      </c>
      <c r="F28" s="1635" t="s">
        <v>79</v>
      </c>
      <c r="G28" s="1635">
        <v>28</v>
      </c>
      <c r="H28" s="12" t="s">
        <v>25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700</v>
      </c>
      <c r="P28" s="14">
        <v>4507.83</v>
      </c>
      <c r="Q28" s="17">
        <v>40492.17</v>
      </c>
    </row>
    <row r="29" spans="2:17" x14ac:dyDescent="0.25">
      <c r="B29" s="127">
        <v>15</v>
      </c>
      <c r="C29" s="56" t="s">
        <v>77</v>
      </c>
      <c r="D29" s="12" t="s">
        <v>74</v>
      </c>
      <c r="E29" s="1635" t="s">
        <v>78</v>
      </c>
      <c r="F29" s="1635" t="s">
        <v>79</v>
      </c>
      <c r="G29" s="1635">
        <v>28</v>
      </c>
      <c r="H29" s="12" t="s">
        <v>25</v>
      </c>
      <c r="I29" s="14">
        <v>55000</v>
      </c>
      <c r="J29" s="15">
        <v>0</v>
      </c>
      <c r="K29" s="14">
        <v>55000</v>
      </c>
      <c r="L29" s="14">
        <v>1578.5</v>
      </c>
      <c r="M29" s="14">
        <v>2559.6799999999998</v>
      </c>
      <c r="N29" s="14">
        <v>1672</v>
      </c>
      <c r="O29" s="14">
        <v>800</v>
      </c>
      <c r="P29" s="14">
        <v>6610.18</v>
      </c>
      <c r="Q29" s="17">
        <v>48389.82</v>
      </c>
    </row>
    <row r="30" spans="2:17" x14ac:dyDescent="0.25">
      <c r="B30" s="127">
        <v>16</v>
      </c>
      <c r="C30" s="56" t="s">
        <v>80</v>
      </c>
      <c r="D30" s="12" t="s">
        <v>81</v>
      </c>
      <c r="E30" s="1635" t="s">
        <v>82</v>
      </c>
      <c r="F30" s="1635" t="s">
        <v>83</v>
      </c>
      <c r="G30" s="1635">
        <v>30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x14ac:dyDescent="0.25">
      <c r="B31" s="127">
        <v>17</v>
      </c>
      <c r="C31" s="56" t="s">
        <v>84</v>
      </c>
      <c r="D31" s="12" t="s">
        <v>81</v>
      </c>
      <c r="E31" s="1635" t="s">
        <v>85</v>
      </c>
      <c r="F31" s="1635" t="s">
        <v>86</v>
      </c>
      <c r="G31" s="1635">
        <v>32</v>
      </c>
      <c r="H31" s="12" t="s">
        <v>25</v>
      </c>
      <c r="I31" s="14">
        <v>50000</v>
      </c>
      <c r="J31" s="15">
        <v>0</v>
      </c>
      <c r="K31" s="14">
        <v>50000</v>
      </c>
      <c r="L31" s="14">
        <v>1435</v>
      </c>
      <c r="M31" s="14">
        <v>1854</v>
      </c>
      <c r="N31" s="14">
        <v>1520</v>
      </c>
      <c r="O31" s="14">
        <v>25</v>
      </c>
      <c r="P31" s="14">
        <v>4834</v>
      </c>
      <c r="Q31" s="17">
        <v>45166</v>
      </c>
    </row>
    <row r="32" spans="2:17" x14ac:dyDescent="0.25">
      <c r="B32" s="127">
        <v>18</v>
      </c>
      <c r="C32" s="56" t="s">
        <v>87</v>
      </c>
      <c r="D32" s="12" t="s">
        <v>88</v>
      </c>
      <c r="E32" s="1635" t="s">
        <v>89</v>
      </c>
      <c r="F32" s="1635" t="s">
        <v>90</v>
      </c>
      <c r="G32" s="1635">
        <v>34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19</v>
      </c>
      <c r="C33" s="56" t="s">
        <v>91</v>
      </c>
      <c r="D33" s="12" t="s">
        <v>88</v>
      </c>
      <c r="E33" s="1635" t="s">
        <v>92</v>
      </c>
      <c r="F33" s="1635" t="s">
        <v>93</v>
      </c>
      <c r="G33" s="1635">
        <v>36</v>
      </c>
      <c r="H33" s="12" t="s">
        <v>25</v>
      </c>
      <c r="I33" s="14">
        <v>16500</v>
      </c>
      <c r="J33" s="15">
        <v>0</v>
      </c>
      <c r="K33" s="14">
        <v>16500</v>
      </c>
      <c r="L33" s="14">
        <v>473.55</v>
      </c>
      <c r="M33" s="15">
        <v>0</v>
      </c>
      <c r="N33" s="14">
        <v>501.6</v>
      </c>
      <c r="O33" s="14">
        <v>2050</v>
      </c>
      <c r="P33" s="14">
        <v>3025.15</v>
      </c>
      <c r="Q33" s="17">
        <v>13474.85</v>
      </c>
    </row>
    <row r="34" spans="2:17" x14ac:dyDescent="0.25">
      <c r="B34" s="127">
        <v>20</v>
      </c>
      <c r="C34" s="56" t="s">
        <v>94</v>
      </c>
      <c r="D34" s="12" t="s">
        <v>81</v>
      </c>
      <c r="E34" s="1635" t="s">
        <v>71</v>
      </c>
      <c r="F34" s="1635" t="s">
        <v>95</v>
      </c>
      <c r="G34" s="1635">
        <v>39</v>
      </c>
      <c r="H34" s="12" t="s">
        <v>46</v>
      </c>
      <c r="I34" s="14">
        <v>50000</v>
      </c>
      <c r="J34" s="15">
        <v>0</v>
      </c>
      <c r="K34" s="14">
        <v>50000</v>
      </c>
      <c r="L34" s="14">
        <v>1435</v>
      </c>
      <c r="M34" s="14">
        <v>1854</v>
      </c>
      <c r="N34" s="14">
        <v>1520</v>
      </c>
      <c r="O34" s="14">
        <v>25</v>
      </c>
      <c r="P34" s="14">
        <v>4834</v>
      </c>
      <c r="Q34" s="17">
        <v>45166</v>
      </c>
    </row>
    <row r="35" spans="2:17" x14ac:dyDescent="0.25">
      <c r="B35" s="127">
        <v>21</v>
      </c>
      <c r="C35" s="56" t="s">
        <v>96</v>
      </c>
      <c r="D35" s="12" t="s">
        <v>81</v>
      </c>
      <c r="E35" s="1635" t="s">
        <v>97</v>
      </c>
      <c r="F35" s="1635" t="s">
        <v>98</v>
      </c>
      <c r="G35" s="1635">
        <v>41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717.5</v>
      </c>
      <c r="M35" s="15">
        <v>0</v>
      </c>
      <c r="N35" s="14">
        <v>760</v>
      </c>
      <c r="O35" s="14">
        <v>25</v>
      </c>
      <c r="P35" s="14">
        <v>1502.5</v>
      </c>
      <c r="Q35" s="17">
        <v>23497.5</v>
      </c>
    </row>
    <row r="36" spans="2:17" x14ac:dyDescent="0.25">
      <c r="B36" s="127">
        <v>22</v>
      </c>
      <c r="C36" s="56" t="s">
        <v>99</v>
      </c>
      <c r="D36" s="12" t="s">
        <v>39</v>
      </c>
      <c r="E36" s="1635" t="s">
        <v>92</v>
      </c>
      <c r="F36" s="1635" t="s">
        <v>100</v>
      </c>
      <c r="G36" s="1635">
        <v>43</v>
      </c>
      <c r="H36" s="12" t="s">
        <v>25</v>
      </c>
      <c r="I36" s="14">
        <v>25000</v>
      </c>
      <c r="J36" s="15">
        <v>0</v>
      </c>
      <c r="K36" s="14">
        <v>25000</v>
      </c>
      <c r="L36" s="14">
        <v>717</v>
      </c>
      <c r="M36" s="15">
        <v>0</v>
      </c>
      <c r="N36" s="14">
        <v>760</v>
      </c>
      <c r="O36" s="14">
        <v>125</v>
      </c>
      <c r="P36" s="14">
        <v>1602.5</v>
      </c>
      <c r="Q36" s="17">
        <v>23397.5</v>
      </c>
    </row>
    <row r="37" spans="2:17" x14ac:dyDescent="0.25">
      <c r="B37" s="127">
        <v>23</v>
      </c>
      <c r="C37" s="56" t="s">
        <v>101</v>
      </c>
      <c r="D37" s="12" t="s">
        <v>39</v>
      </c>
      <c r="E37" s="1635" t="s">
        <v>102</v>
      </c>
      <c r="F37" s="1635" t="s">
        <v>103</v>
      </c>
      <c r="G37" s="1635">
        <v>45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127">
        <v>24</v>
      </c>
      <c r="C38" s="56" t="s">
        <v>104</v>
      </c>
      <c r="D38" s="12" t="s">
        <v>39</v>
      </c>
      <c r="E38" s="1635" t="s">
        <v>105</v>
      </c>
      <c r="F38" s="1635" t="s">
        <v>106</v>
      </c>
      <c r="G38" s="1635">
        <v>46</v>
      </c>
      <c r="H38" s="12" t="s">
        <v>25</v>
      </c>
      <c r="I38" s="14">
        <v>11000</v>
      </c>
      <c r="J38" s="15">
        <v>0</v>
      </c>
      <c r="K38" s="14">
        <v>11000</v>
      </c>
      <c r="L38" s="14">
        <v>315.7</v>
      </c>
      <c r="M38" s="15">
        <v>0</v>
      </c>
      <c r="N38" s="14">
        <v>334.4</v>
      </c>
      <c r="O38" s="14">
        <v>25</v>
      </c>
      <c r="P38" s="14">
        <v>675.1</v>
      </c>
      <c r="Q38" s="17">
        <v>10324.9</v>
      </c>
    </row>
    <row r="39" spans="2:17" x14ac:dyDescent="0.25">
      <c r="B39" s="127">
        <v>25</v>
      </c>
      <c r="C39" s="56" t="s">
        <v>107</v>
      </c>
      <c r="D39" s="12" t="s">
        <v>39</v>
      </c>
      <c r="E39" s="1635" t="s">
        <v>105</v>
      </c>
      <c r="F39" s="1635" t="s">
        <v>108</v>
      </c>
      <c r="G39" s="1635">
        <v>47</v>
      </c>
      <c r="H39" s="12" t="s">
        <v>25</v>
      </c>
      <c r="I39" s="14">
        <v>15000</v>
      </c>
      <c r="J39" s="15">
        <v>0</v>
      </c>
      <c r="K39" s="14">
        <v>15000</v>
      </c>
      <c r="L39" s="14">
        <v>430.5</v>
      </c>
      <c r="M39" s="15">
        <v>0</v>
      </c>
      <c r="N39" s="14">
        <v>456</v>
      </c>
      <c r="O39" s="14">
        <v>25</v>
      </c>
      <c r="P39" s="14">
        <v>911.5</v>
      </c>
      <c r="Q39" s="17">
        <v>14088.5</v>
      </c>
    </row>
    <row r="40" spans="2:17" x14ac:dyDescent="0.25">
      <c r="B40" s="127">
        <v>26</v>
      </c>
      <c r="C40" s="56" t="s">
        <v>114</v>
      </c>
      <c r="D40" s="12" t="s">
        <v>74</v>
      </c>
      <c r="E40" s="1635" t="s">
        <v>515</v>
      </c>
      <c r="F40" s="1635" t="s">
        <v>115</v>
      </c>
      <c r="G40" s="1635">
        <v>51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4427.58</v>
      </c>
      <c r="N40" s="14">
        <v>1976</v>
      </c>
      <c r="O40" s="14">
        <v>700</v>
      </c>
      <c r="P40" s="14">
        <v>8969.08</v>
      </c>
      <c r="Q40" s="17">
        <v>56030.92</v>
      </c>
    </row>
    <row r="41" spans="2:17" x14ac:dyDescent="0.25">
      <c r="B41" s="127">
        <v>27</v>
      </c>
      <c r="C41" s="56" t="s">
        <v>116</v>
      </c>
      <c r="D41" s="12" t="s">
        <v>70</v>
      </c>
      <c r="E41" s="1635" t="s">
        <v>489</v>
      </c>
      <c r="F41" s="1635" t="s">
        <v>118</v>
      </c>
      <c r="G41" s="1635">
        <v>52</v>
      </c>
      <c r="H41" s="12" t="s">
        <v>25</v>
      </c>
      <c r="I41" s="14">
        <v>65000</v>
      </c>
      <c r="J41" s="15">
        <v>0</v>
      </c>
      <c r="K41" s="14">
        <v>65000</v>
      </c>
      <c r="L41" s="14">
        <v>1865.5</v>
      </c>
      <c r="M41" s="14">
        <v>4189.55</v>
      </c>
      <c r="N41" s="14">
        <v>1976</v>
      </c>
      <c r="O41" s="14">
        <v>700</v>
      </c>
      <c r="P41" s="14">
        <v>8969.08</v>
      </c>
      <c r="Q41" s="17">
        <v>55653.83</v>
      </c>
    </row>
    <row r="42" spans="2:17" x14ac:dyDescent="0.25">
      <c r="B42" s="127">
        <v>28</v>
      </c>
      <c r="C42" s="56" t="s">
        <v>119</v>
      </c>
      <c r="D42" s="12" t="s">
        <v>66</v>
      </c>
      <c r="E42" s="1635" t="s">
        <v>120</v>
      </c>
      <c r="F42" s="1635" t="s">
        <v>121</v>
      </c>
      <c r="G42" s="1635">
        <v>54</v>
      </c>
      <c r="H42" s="12" t="s">
        <v>25</v>
      </c>
      <c r="I42" s="14">
        <v>16500</v>
      </c>
      <c r="J42" s="15">
        <v>0</v>
      </c>
      <c r="K42" s="14">
        <v>16500</v>
      </c>
      <c r="L42" s="14">
        <v>473.55</v>
      </c>
      <c r="M42" s="15">
        <v>0</v>
      </c>
      <c r="N42" s="14">
        <v>501.6</v>
      </c>
      <c r="O42" s="14">
        <v>125</v>
      </c>
      <c r="P42" s="14">
        <v>1100.1500000000001</v>
      </c>
      <c r="Q42" s="17">
        <v>15399.85</v>
      </c>
    </row>
    <row r="43" spans="2:17" x14ac:dyDescent="0.25">
      <c r="B43" s="127">
        <v>29</v>
      </c>
      <c r="C43" s="56" t="s">
        <v>122</v>
      </c>
      <c r="D43" s="12" t="s">
        <v>48</v>
      </c>
      <c r="E43" s="1635" t="s">
        <v>49</v>
      </c>
      <c r="F43" s="1635" t="s">
        <v>123</v>
      </c>
      <c r="G43" s="1635">
        <v>57</v>
      </c>
      <c r="H43" s="12" t="s">
        <v>25</v>
      </c>
      <c r="I43" s="14">
        <v>45000</v>
      </c>
      <c r="J43" s="15">
        <v>0</v>
      </c>
      <c r="K43" s="14">
        <v>45000</v>
      </c>
      <c r="L43" s="14">
        <v>1291.5</v>
      </c>
      <c r="M43" s="14">
        <v>1148.33</v>
      </c>
      <c r="N43" s="14">
        <v>1368</v>
      </c>
      <c r="O43" s="14">
        <v>125</v>
      </c>
      <c r="P43" s="14">
        <v>3932.83</v>
      </c>
      <c r="Q43" s="17">
        <v>41067.17</v>
      </c>
    </row>
    <row r="44" spans="2:17" x14ac:dyDescent="0.25">
      <c r="B44" s="127">
        <v>30</v>
      </c>
      <c r="C44" s="56" t="s">
        <v>124</v>
      </c>
      <c r="D44" s="12" t="s">
        <v>66</v>
      </c>
      <c r="E44" s="1635" t="s">
        <v>125</v>
      </c>
      <c r="F44" s="1635" t="s">
        <v>126</v>
      </c>
      <c r="G44" s="1635">
        <v>58</v>
      </c>
      <c r="H44" s="12" t="s">
        <v>25</v>
      </c>
      <c r="I44" s="14">
        <v>30000</v>
      </c>
      <c r="J44" s="15">
        <v>0</v>
      </c>
      <c r="K44" s="14">
        <v>30000</v>
      </c>
      <c r="L44" s="14">
        <v>861</v>
      </c>
      <c r="M44" s="15">
        <v>0</v>
      </c>
      <c r="N44" s="14">
        <v>912</v>
      </c>
      <c r="O44" s="14">
        <v>125</v>
      </c>
      <c r="P44" s="14">
        <v>1898</v>
      </c>
      <c r="Q44" s="17">
        <v>28102</v>
      </c>
    </row>
    <row r="45" spans="2:17" x14ac:dyDescent="0.25">
      <c r="B45" s="127">
        <v>31</v>
      </c>
      <c r="C45" s="56" t="s">
        <v>127</v>
      </c>
      <c r="D45" s="12" t="s">
        <v>39</v>
      </c>
      <c r="E45" s="1635" t="s">
        <v>105</v>
      </c>
      <c r="F45" s="1635" t="s">
        <v>128</v>
      </c>
      <c r="G45" s="1635">
        <v>59</v>
      </c>
      <c r="H45" s="12" t="s">
        <v>25</v>
      </c>
      <c r="I45" s="14">
        <v>26000</v>
      </c>
      <c r="J45" s="15">
        <v>0</v>
      </c>
      <c r="K45" s="14">
        <v>26000</v>
      </c>
      <c r="L45" s="14">
        <v>746.2</v>
      </c>
      <c r="M45" s="15">
        <v>0</v>
      </c>
      <c r="N45" s="14">
        <v>790.4</v>
      </c>
      <c r="O45" s="14">
        <v>25</v>
      </c>
      <c r="P45" s="14">
        <v>1561.6</v>
      </c>
      <c r="Q45" s="17">
        <v>24438.400000000001</v>
      </c>
    </row>
    <row r="46" spans="2:17" x14ac:dyDescent="0.25">
      <c r="B46" s="127">
        <v>32</v>
      </c>
      <c r="C46" s="56" t="s">
        <v>129</v>
      </c>
      <c r="D46" s="12" t="s">
        <v>39</v>
      </c>
      <c r="E46" s="1635" t="s">
        <v>102</v>
      </c>
      <c r="F46" s="1635" t="s">
        <v>130</v>
      </c>
      <c r="G46" s="1635">
        <v>62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700</v>
      </c>
      <c r="P46" s="14">
        <v>1675.15</v>
      </c>
      <c r="Q46" s="17">
        <v>14824.85</v>
      </c>
    </row>
    <row r="47" spans="2:17" x14ac:dyDescent="0.25">
      <c r="B47" s="127">
        <v>33</v>
      </c>
      <c r="C47" s="56" t="s">
        <v>131</v>
      </c>
      <c r="D47" s="12" t="s">
        <v>66</v>
      </c>
      <c r="E47" s="1635" t="s">
        <v>132</v>
      </c>
      <c r="F47" s="1635" t="s">
        <v>133</v>
      </c>
      <c r="G47" s="1635">
        <v>64</v>
      </c>
      <c r="H47" s="12" t="s">
        <v>25</v>
      </c>
      <c r="I47" s="14">
        <v>31500</v>
      </c>
      <c r="J47" s="15">
        <v>0</v>
      </c>
      <c r="K47" s="14">
        <v>31500</v>
      </c>
      <c r="L47" s="14">
        <v>904.05</v>
      </c>
      <c r="M47" s="15">
        <v>0</v>
      </c>
      <c r="N47" s="14">
        <v>957.6</v>
      </c>
      <c r="O47" s="14">
        <v>697</v>
      </c>
      <c r="P47" s="14">
        <v>2558.65</v>
      </c>
      <c r="Q47" s="17">
        <v>28941.35</v>
      </c>
    </row>
    <row r="48" spans="2:17" x14ac:dyDescent="0.25">
      <c r="B48" s="127">
        <v>34</v>
      </c>
      <c r="C48" s="56" t="s">
        <v>134</v>
      </c>
      <c r="D48" s="12" t="s">
        <v>59</v>
      </c>
      <c r="E48" s="1635" t="s">
        <v>489</v>
      </c>
      <c r="F48" s="1635" t="s">
        <v>118</v>
      </c>
      <c r="G48" s="1635">
        <v>52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700</v>
      </c>
      <c r="P48" s="14">
        <v>6510.18</v>
      </c>
      <c r="Q48" s="17">
        <v>48489.82</v>
      </c>
    </row>
    <row r="49" spans="2:17" x14ac:dyDescent="0.25">
      <c r="B49" s="127">
        <v>35</v>
      </c>
      <c r="C49" s="56" t="s">
        <v>136</v>
      </c>
      <c r="D49" s="12" t="s">
        <v>88</v>
      </c>
      <c r="E49" s="1635" t="s">
        <v>85</v>
      </c>
      <c r="F49" s="1635" t="s">
        <v>137</v>
      </c>
      <c r="G49" s="1635">
        <v>81</v>
      </c>
      <c r="H49" s="12" t="s">
        <v>25</v>
      </c>
      <c r="I49" s="14">
        <v>55000</v>
      </c>
      <c r="J49" s="15">
        <v>0</v>
      </c>
      <c r="K49" s="14">
        <v>55000</v>
      </c>
      <c r="L49" s="14">
        <v>1578.5</v>
      </c>
      <c r="M49" s="14">
        <v>2556.6799999999998</v>
      </c>
      <c r="N49" s="14">
        <v>1672</v>
      </c>
      <c r="O49" s="14">
        <v>25</v>
      </c>
      <c r="P49" s="14">
        <v>5835.18</v>
      </c>
      <c r="Q49" s="17">
        <v>49164.82</v>
      </c>
    </row>
    <row r="50" spans="2:17" x14ac:dyDescent="0.25">
      <c r="B50" s="127">
        <v>36</v>
      </c>
      <c r="C50" s="56" t="s">
        <v>138</v>
      </c>
      <c r="D50" s="12" t="s">
        <v>59</v>
      </c>
      <c r="E50" s="1635" t="s">
        <v>516</v>
      </c>
      <c r="F50" s="1635" t="s">
        <v>140</v>
      </c>
      <c r="G50" s="1635">
        <v>203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4905</v>
      </c>
      <c r="P50" s="14">
        <v>22920.37</v>
      </c>
      <c r="Q50" s="17">
        <v>77079.63</v>
      </c>
    </row>
    <row r="51" spans="2:17" x14ac:dyDescent="0.25">
      <c r="B51" s="127">
        <v>37</v>
      </c>
      <c r="C51" s="56" t="s">
        <v>147</v>
      </c>
      <c r="D51" s="12" t="s">
        <v>62</v>
      </c>
      <c r="E51" s="1635" t="s">
        <v>148</v>
      </c>
      <c r="F51" s="1635" t="s">
        <v>149</v>
      </c>
      <c r="G51" s="1635">
        <v>215</v>
      </c>
      <c r="H51" s="12" t="s">
        <v>25</v>
      </c>
      <c r="I51" s="14">
        <v>100000</v>
      </c>
      <c r="J51" s="15">
        <v>0</v>
      </c>
      <c r="K51" s="14">
        <v>100000</v>
      </c>
      <c r="L51" s="14">
        <v>2870</v>
      </c>
      <c r="M51" s="14">
        <v>12105.37</v>
      </c>
      <c r="N51" s="14">
        <v>3040</v>
      </c>
      <c r="O51" s="14">
        <v>1501.85</v>
      </c>
      <c r="P51" s="14">
        <v>19517.22</v>
      </c>
      <c r="Q51" s="17">
        <v>80482.78</v>
      </c>
    </row>
    <row r="52" spans="2:17" x14ac:dyDescent="0.25">
      <c r="B52" s="127">
        <v>38</v>
      </c>
      <c r="C52" s="56" t="s">
        <v>150</v>
      </c>
      <c r="D52" s="12" t="s">
        <v>48</v>
      </c>
      <c r="E52" s="1635" t="s">
        <v>151</v>
      </c>
      <c r="F52" s="1635" t="s">
        <v>152</v>
      </c>
      <c r="G52" s="1635">
        <v>217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125</v>
      </c>
      <c r="P52" s="14">
        <v>1986.65</v>
      </c>
      <c r="Q52" s="17">
        <v>29513.35</v>
      </c>
    </row>
    <row r="53" spans="2:17" x14ac:dyDescent="0.25">
      <c r="B53" s="127">
        <v>39</v>
      </c>
      <c r="C53" s="56" t="s">
        <v>156</v>
      </c>
      <c r="D53" s="12" t="s">
        <v>81</v>
      </c>
      <c r="E53" s="1635" t="s">
        <v>157</v>
      </c>
      <c r="F53" s="1635" t="s">
        <v>158</v>
      </c>
      <c r="G53" s="1635">
        <v>233</v>
      </c>
      <c r="H53" s="12" t="s">
        <v>46</v>
      </c>
      <c r="I53" s="14">
        <v>45000</v>
      </c>
      <c r="J53" s="15">
        <v>0</v>
      </c>
      <c r="K53" s="14">
        <v>45000</v>
      </c>
      <c r="L53" s="14">
        <v>1291.5</v>
      </c>
      <c r="M53" s="14">
        <v>1148.33</v>
      </c>
      <c r="N53" s="14">
        <v>1368</v>
      </c>
      <c r="O53" s="14">
        <v>25</v>
      </c>
      <c r="P53" s="14">
        <v>3832.83</v>
      </c>
      <c r="Q53" s="17">
        <v>41167.17</v>
      </c>
    </row>
    <row r="54" spans="2:17" x14ac:dyDescent="0.25">
      <c r="B54" s="127">
        <v>40</v>
      </c>
      <c r="C54" s="56" t="s">
        <v>304</v>
      </c>
      <c r="D54" s="12" t="s">
        <v>39</v>
      </c>
      <c r="E54" s="13" t="s">
        <v>305</v>
      </c>
      <c r="F54" s="13"/>
      <c r="G54" s="13"/>
      <c r="H54" s="12" t="s">
        <v>25</v>
      </c>
      <c r="I54" s="14">
        <v>16500</v>
      </c>
      <c r="J54" s="15">
        <v>0</v>
      </c>
      <c r="K54" s="14">
        <v>16500</v>
      </c>
      <c r="L54" s="14">
        <v>473.55</v>
      </c>
      <c r="M54" s="15">
        <v>0</v>
      </c>
      <c r="N54" s="14">
        <v>501.6</v>
      </c>
      <c r="O54" s="14">
        <v>25</v>
      </c>
      <c r="P54" s="14">
        <v>1000.15</v>
      </c>
      <c r="Q54" s="17">
        <v>15409.85</v>
      </c>
    </row>
    <row r="55" spans="2:17" x14ac:dyDescent="0.25">
      <c r="B55" s="127">
        <v>41</v>
      </c>
      <c r="C55" s="56" t="s">
        <v>159</v>
      </c>
      <c r="D55" s="12" t="s">
        <v>66</v>
      </c>
      <c r="E55" s="1635" t="s">
        <v>160</v>
      </c>
      <c r="F55" s="1635" t="s">
        <v>161</v>
      </c>
      <c r="G55" s="1635">
        <v>253</v>
      </c>
      <c r="H55" s="12" t="s">
        <v>46</v>
      </c>
      <c r="I55" s="14">
        <v>28980</v>
      </c>
      <c r="J55" s="15">
        <v>0</v>
      </c>
      <c r="K55" s="14">
        <v>28980</v>
      </c>
      <c r="L55" s="14">
        <v>831.73</v>
      </c>
      <c r="M55" s="15">
        <v>0</v>
      </c>
      <c r="N55" s="14">
        <v>880.99</v>
      </c>
      <c r="O55" s="14">
        <v>1375</v>
      </c>
      <c r="P55" s="14">
        <v>3087.72</v>
      </c>
      <c r="Q55" s="17">
        <v>25892.28</v>
      </c>
    </row>
    <row r="56" spans="2:17" x14ac:dyDescent="0.25">
      <c r="B56" s="127">
        <v>42</v>
      </c>
      <c r="C56" s="56" t="s">
        <v>162</v>
      </c>
      <c r="D56" s="12" t="s">
        <v>48</v>
      </c>
      <c r="E56" s="1635" t="s">
        <v>163</v>
      </c>
      <c r="F56" s="1635" t="s">
        <v>164</v>
      </c>
      <c r="G56" s="1635">
        <v>257</v>
      </c>
      <c r="H56" s="12" t="s">
        <v>46</v>
      </c>
      <c r="I56" s="14">
        <v>70500</v>
      </c>
      <c r="J56" s="15">
        <v>0</v>
      </c>
      <c r="K56" s="14">
        <v>70500</v>
      </c>
      <c r="L56" s="14">
        <v>2023.35</v>
      </c>
      <c r="M56" s="14">
        <v>5462.57</v>
      </c>
      <c r="N56" s="14">
        <v>2143.1999999999998</v>
      </c>
      <c r="O56" s="14">
        <v>25</v>
      </c>
      <c r="P56" s="14">
        <v>9654.1200000000008</v>
      </c>
      <c r="Q56" s="17">
        <v>60845.88</v>
      </c>
    </row>
    <row r="57" spans="2:17" x14ac:dyDescent="0.25">
      <c r="B57" s="127">
        <v>43</v>
      </c>
      <c r="C57" s="56" t="s">
        <v>165</v>
      </c>
      <c r="D57" s="12" t="s">
        <v>59</v>
      </c>
      <c r="E57" s="13" t="s">
        <v>517</v>
      </c>
      <c r="F57" s="13"/>
      <c r="G57" s="13"/>
      <c r="H57" s="12" t="s">
        <v>25</v>
      </c>
      <c r="I57" s="14">
        <v>32500</v>
      </c>
      <c r="J57" s="15">
        <v>0</v>
      </c>
      <c r="K57" s="14">
        <v>32500</v>
      </c>
      <c r="L57" s="14">
        <v>932.75</v>
      </c>
      <c r="M57" s="15">
        <v>0</v>
      </c>
      <c r="N57" s="14">
        <v>988</v>
      </c>
      <c r="O57" s="14">
        <v>25</v>
      </c>
      <c r="P57" s="14">
        <v>1945.75</v>
      </c>
      <c r="Q57" s="17">
        <v>30554.25</v>
      </c>
    </row>
    <row r="58" spans="2:17" x14ac:dyDescent="0.25">
      <c r="B58" s="127">
        <v>44</v>
      </c>
      <c r="C58" s="56" t="s">
        <v>221</v>
      </c>
      <c r="D58" s="12" t="s">
        <v>222</v>
      </c>
      <c r="E58" s="13" t="s">
        <v>517</v>
      </c>
      <c r="F58" s="12" t="s">
        <v>211</v>
      </c>
      <c r="G58" s="28">
        <v>43419</v>
      </c>
      <c r="H58" s="12" t="s">
        <v>25</v>
      </c>
      <c r="I58" s="14">
        <v>26500</v>
      </c>
      <c r="J58" s="15">
        <v>0</v>
      </c>
      <c r="K58" s="14">
        <v>26500</v>
      </c>
      <c r="L58" s="14">
        <v>760.55</v>
      </c>
      <c r="M58" s="15">
        <v>0</v>
      </c>
      <c r="N58" s="14">
        <v>805.6</v>
      </c>
      <c r="O58" s="14">
        <v>2725</v>
      </c>
      <c r="P58" s="14">
        <v>4291.1499999999996</v>
      </c>
      <c r="Q58" s="17">
        <v>22208.85</v>
      </c>
    </row>
    <row r="59" spans="2:17" x14ac:dyDescent="0.25">
      <c r="B59" s="127">
        <v>45</v>
      </c>
      <c r="C59" s="56" t="s">
        <v>167</v>
      </c>
      <c r="D59" s="12" t="s">
        <v>39</v>
      </c>
      <c r="E59" s="1635" t="s">
        <v>92</v>
      </c>
      <c r="F59" s="1635" t="s">
        <v>168</v>
      </c>
      <c r="G59" s="1635">
        <v>277</v>
      </c>
      <c r="H59" s="12" t="s">
        <v>25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x14ac:dyDescent="0.25">
      <c r="B60" s="127">
        <v>46</v>
      </c>
      <c r="C60" s="56" t="s">
        <v>169</v>
      </c>
      <c r="D60" s="12" t="s">
        <v>66</v>
      </c>
      <c r="E60" s="1635" t="s">
        <v>248</v>
      </c>
      <c r="F60" s="1635" t="s">
        <v>170</v>
      </c>
      <c r="G60" s="1635">
        <v>279</v>
      </c>
      <c r="H60" s="12" t="s">
        <v>25</v>
      </c>
      <c r="I60" s="14">
        <v>30000</v>
      </c>
      <c r="J60" s="15">
        <v>0</v>
      </c>
      <c r="K60" s="14">
        <v>30000</v>
      </c>
      <c r="L60" s="14">
        <v>861</v>
      </c>
      <c r="M60" s="15">
        <v>0</v>
      </c>
      <c r="N60" s="14">
        <v>912</v>
      </c>
      <c r="O60" s="14">
        <v>361</v>
      </c>
      <c r="P60" s="14">
        <v>2134</v>
      </c>
      <c r="Q60" s="17">
        <v>27866</v>
      </c>
    </row>
    <row r="61" spans="2:17" x14ac:dyDescent="0.25">
      <c r="B61" s="127">
        <v>47</v>
      </c>
      <c r="C61" s="56" t="s">
        <v>306</v>
      </c>
      <c r="D61" s="12" t="s">
        <v>66</v>
      </c>
      <c r="E61" s="13" t="s">
        <v>166</v>
      </c>
      <c r="F61" s="13"/>
      <c r="G61" s="13"/>
      <c r="H61" s="12" t="s">
        <v>307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48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127">
        <v>49</v>
      </c>
      <c r="C63" s="56" t="s">
        <v>540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127">
        <v>50</v>
      </c>
      <c r="C64" s="56" t="s">
        <v>171</v>
      </c>
      <c r="D64" s="12" t="s">
        <v>66</v>
      </c>
      <c r="E64" s="1635" t="s">
        <v>40</v>
      </c>
      <c r="F64" s="1635" t="s">
        <v>172</v>
      </c>
      <c r="G64" s="1635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127">
        <v>51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24987.5</v>
      </c>
      <c r="J65" s="15">
        <v>0</v>
      </c>
      <c r="K65" s="14">
        <v>24987.5</v>
      </c>
      <c r="L65" s="14">
        <v>717.14</v>
      </c>
      <c r="M65" s="15">
        <v>0</v>
      </c>
      <c r="N65" s="14">
        <v>759.62</v>
      </c>
      <c r="O65" s="14">
        <v>25</v>
      </c>
      <c r="P65" s="14">
        <v>1501.76</v>
      </c>
      <c r="Q65" s="17">
        <v>23485.74</v>
      </c>
    </row>
    <row r="66" spans="2:17" x14ac:dyDescent="0.25">
      <c r="B66" s="127">
        <v>52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5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127">
        <v>54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275</v>
      </c>
      <c r="D69" s="12" t="s">
        <v>66</v>
      </c>
      <c r="E69" s="1635" t="s">
        <v>518</v>
      </c>
      <c r="F69" s="1635"/>
      <c r="G69" s="1635"/>
      <c r="H69" s="12" t="s">
        <v>25</v>
      </c>
      <c r="I69" s="14">
        <v>35000</v>
      </c>
      <c r="J69" s="15">
        <v>0</v>
      </c>
      <c r="K69" s="14">
        <v>35000</v>
      </c>
      <c r="L69" s="14">
        <v>1004.5</v>
      </c>
      <c r="M69" s="15">
        <v>0</v>
      </c>
      <c r="N69" s="14">
        <v>1064</v>
      </c>
      <c r="O69" s="14">
        <v>25</v>
      </c>
      <c r="P69" s="14">
        <v>2093.5</v>
      </c>
      <c r="Q69" s="17">
        <v>32906.5</v>
      </c>
    </row>
    <row r="70" spans="2:17" x14ac:dyDescent="0.25">
      <c r="B70" s="127">
        <v>56</v>
      </c>
      <c r="C70" s="56" t="s">
        <v>285</v>
      </c>
      <c r="D70" s="12" t="s">
        <v>23</v>
      </c>
      <c r="E70" s="1635" t="s">
        <v>30</v>
      </c>
      <c r="F70" s="1635" t="s">
        <v>31</v>
      </c>
      <c r="G70" s="1635">
        <v>6</v>
      </c>
      <c r="H70" s="12" t="s">
        <v>28</v>
      </c>
      <c r="I70" s="14">
        <v>110000</v>
      </c>
      <c r="J70" s="15">
        <v>0</v>
      </c>
      <c r="K70" s="14">
        <v>110000</v>
      </c>
      <c r="L70" s="14">
        <v>3157</v>
      </c>
      <c r="M70" s="14">
        <v>14457.62</v>
      </c>
      <c r="N70" s="14">
        <v>3344</v>
      </c>
      <c r="O70" s="14">
        <v>25</v>
      </c>
      <c r="P70" s="14">
        <v>20983.62</v>
      </c>
      <c r="Q70" s="17">
        <v>89016.38</v>
      </c>
    </row>
    <row r="71" spans="2:17" x14ac:dyDescent="0.25">
      <c r="B71" s="127">
        <v>57</v>
      </c>
      <c r="C71" s="56" t="s">
        <v>286</v>
      </c>
      <c r="D71" s="12" t="s">
        <v>23</v>
      </c>
      <c r="E71" s="1635" t="s">
        <v>30</v>
      </c>
      <c r="F71" s="1635" t="s">
        <v>31</v>
      </c>
      <c r="G71" s="1635">
        <v>6</v>
      </c>
      <c r="H71" s="12" t="s">
        <v>28</v>
      </c>
      <c r="I71" s="14">
        <v>110000</v>
      </c>
      <c r="J71" s="15">
        <v>0</v>
      </c>
      <c r="K71" s="14">
        <v>110000</v>
      </c>
      <c r="L71" s="14">
        <v>3157</v>
      </c>
      <c r="M71" s="14">
        <v>14457.62</v>
      </c>
      <c r="N71" s="14">
        <v>3344</v>
      </c>
      <c r="O71" s="14">
        <v>25</v>
      </c>
      <c r="P71" s="14">
        <v>20983.62</v>
      </c>
      <c r="Q71" s="17">
        <v>89016.38</v>
      </c>
    </row>
    <row r="72" spans="2:17" x14ac:dyDescent="0.25">
      <c r="B72" s="127">
        <v>58</v>
      </c>
      <c r="C72" s="56" t="s">
        <v>287</v>
      </c>
      <c r="D72" s="12" t="s">
        <v>23</v>
      </c>
      <c r="E72" s="1635" t="s">
        <v>30</v>
      </c>
      <c r="F72" s="1635" t="s">
        <v>31</v>
      </c>
      <c r="G72" s="1635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59</v>
      </c>
      <c r="C73" s="56" t="s">
        <v>308</v>
      </c>
      <c r="D73" s="12" t="s">
        <v>66</v>
      </c>
      <c r="E73" s="13" t="s">
        <v>309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127">
        <v>60</v>
      </c>
      <c r="C74" s="56" t="s">
        <v>310</v>
      </c>
      <c r="D74" s="12" t="s">
        <v>35</v>
      </c>
      <c r="E74" s="13" t="s">
        <v>178</v>
      </c>
      <c r="F74" s="13"/>
      <c r="G74" s="13"/>
      <c r="H74" s="12" t="s">
        <v>25</v>
      </c>
      <c r="I74" s="14">
        <v>39500</v>
      </c>
      <c r="J74" s="15">
        <v>0</v>
      </c>
      <c r="K74" s="14">
        <v>39500</v>
      </c>
      <c r="L74" s="14">
        <v>1133.6500000000001</v>
      </c>
      <c r="M74" s="14">
        <v>372.08</v>
      </c>
      <c r="N74" s="14">
        <v>1200</v>
      </c>
      <c r="O74" s="14">
        <v>25</v>
      </c>
      <c r="P74" s="14">
        <v>2731.53</v>
      </c>
      <c r="Q74" s="17">
        <v>36768.47</v>
      </c>
    </row>
    <row r="75" spans="2:17" x14ac:dyDescent="0.25">
      <c r="B75" s="127">
        <v>61</v>
      </c>
      <c r="C75" s="56" t="s">
        <v>311</v>
      </c>
      <c r="D75" s="12" t="s">
        <v>35</v>
      </c>
      <c r="E75" s="13" t="s">
        <v>178</v>
      </c>
      <c r="F75" s="13"/>
      <c r="G75" s="13"/>
      <c r="H75" s="12" t="s">
        <v>25</v>
      </c>
      <c r="I75" s="14">
        <v>40000</v>
      </c>
      <c r="J75" s="15">
        <v>0</v>
      </c>
      <c r="K75" s="14">
        <v>40000</v>
      </c>
      <c r="L75" s="14">
        <v>1148</v>
      </c>
      <c r="M75" s="14">
        <v>442.65</v>
      </c>
      <c r="N75" s="14">
        <v>1216</v>
      </c>
      <c r="O75" s="14">
        <v>25</v>
      </c>
      <c r="P75" s="14">
        <v>2831.65</v>
      </c>
      <c r="Q75" s="17">
        <v>37168.35</v>
      </c>
    </row>
    <row r="76" spans="2:17" x14ac:dyDescent="0.25">
      <c r="B76" s="127">
        <v>62</v>
      </c>
      <c r="C76" s="56" t="s">
        <v>312</v>
      </c>
      <c r="D76" s="12" t="s">
        <v>66</v>
      </c>
      <c r="E76" s="13" t="s">
        <v>178</v>
      </c>
      <c r="F76" s="13"/>
      <c r="G76" s="13"/>
      <c r="H76" s="12" t="s">
        <v>25</v>
      </c>
      <c r="I76" s="14">
        <v>35000</v>
      </c>
      <c r="J76" s="15">
        <v>0</v>
      </c>
      <c r="K76" s="14">
        <v>35000</v>
      </c>
      <c r="L76" s="14">
        <v>1004.5</v>
      </c>
      <c r="M76" s="14">
        <v>0</v>
      </c>
      <c r="N76" s="14">
        <v>1064</v>
      </c>
      <c r="O76" s="14">
        <v>25</v>
      </c>
      <c r="P76" s="14">
        <v>2093.5</v>
      </c>
      <c r="Q76" s="17">
        <v>32906.5</v>
      </c>
    </row>
    <row r="77" spans="2:17" x14ac:dyDescent="0.25">
      <c r="B77" s="127">
        <v>63</v>
      </c>
      <c r="C77" s="56" t="s">
        <v>313</v>
      </c>
      <c r="D77" s="12" t="s">
        <v>66</v>
      </c>
      <c r="E77" s="13" t="s">
        <v>517</v>
      </c>
      <c r="F77" s="13"/>
      <c r="G77" s="13"/>
      <c r="H77" s="12" t="s">
        <v>25</v>
      </c>
      <c r="I77" s="14">
        <v>26500</v>
      </c>
      <c r="J77" s="15">
        <v>0</v>
      </c>
      <c r="K77" s="14">
        <v>26500</v>
      </c>
      <c r="L77" s="14">
        <v>760.55</v>
      </c>
      <c r="M77" s="14">
        <v>0</v>
      </c>
      <c r="N77" s="14">
        <v>805.6</v>
      </c>
      <c r="O77" s="14">
        <v>25</v>
      </c>
      <c r="P77" s="14">
        <v>1591.15</v>
      </c>
      <c r="Q77" s="17">
        <v>24908.85</v>
      </c>
    </row>
    <row r="78" spans="2:17" ht="15" customHeight="1" x14ac:dyDescent="0.25">
      <c r="B78" s="127">
        <v>64</v>
      </c>
      <c r="C78" s="56" t="s">
        <v>177</v>
      </c>
      <c r="D78" s="12" t="s">
        <v>81</v>
      </c>
      <c r="E78" s="1635" t="s">
        <v>178</v>
      </c>
      <c r="F78" s="1635" t="s">
        <v>179</v>
      </c>
      <c r="G78" s="1635">
        <v>5477</v>
      </c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5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65</v>
      </c>
      <c r="C79" s="58" t="s">
        <v>192</v>
      </c>
      <c r="D79" s="30" t="s">
        <v>39</v>
      </c>
      <c r="E79" s="1644" t="s">
        <v>92</v>
      </c>
      <c r="F79" s="1644" t="s">
        <v>193</v>
      </c>
      <c r="G79" s="1644"/>
      <c r="H79" s="30" t="s">
        <v>25</v>
      </c>
      <c r="I79" s="33">
        <v>30000</v>
      </c>
      <c r="J79" s="34">
        <v>0</v>
      </c>
      <c r="K79" s="33">
        <v>30000</v>
      </c>
      <c r="L79" s="33">
        <v>861</v>
      </c>
      <c r="M79" s="33">
        <v>0</v>
      </c>
      <c r="N79" s="33">
        <v>912</v>
      </c>
      <c r="O79" s="33">
        <v>25</v>
      </c>
      <c r="P79" s="33">
        <v>1798</v>
      </c>
      <c r="Q79" s="17">
        <v>28202</v>
      </c>
    </row>
    <row r="80" spans="2:17" x14ac:dyDescent="0.25">
      <c r="B80" s="127">
        <v>66</v>
      </c>
      <c r="C80" s="58" t="s">
        <v>315</v>
      </c>
      <c r="D80" s="30" t="s">
        <v>66</v>
      </c>
      <c r="E80" s="59" t="s">
        <v>248</v>
      </c>
      <c r="F80" s="59"/>
      <c r="G80" s="59"/>
      <c r="H80" s="30" t="s">
        <v>307</v>
      </c>
      <c r="I80" s="33">
        <v>35000</v>
      </c>
      <c r="J80" s="34">
        <v>0</v>
      </c>
      <c r="K80" s="33">
        <v>35000</v>
      </c>
      <c r="L80" s="33">
        <v>1004.5</v>
      </c>
      <c r="M80" s="33">
        <v>0</v>
      </c>
      <c r="N80" s="33">
        <v>1064</v>
      </c>
      <c r="O80" s="33">
        <v>25</v>
      </c>
      <c r="P80" s="33">
        <v>2093.5</v>
      </c>
      <c r="Q80" s="17">
        <v>32906.5</v>
      </c>
    </row>
    <row r="81" spans="2:17" x14ac:dyDescent="0.25">
      <c r="B81" s="127">
        <v>67</v>
      </c>
      <c r="C81" s="58" t="s">
        <v>324</v>
      </c>
      <c r="D81" s="30" t="s">
        <v>39</v>
      </c>
      <c r="E81" s="59" t="s">
        <v>105</v>
      </c>
      <c r="F81" s="59"/>
      <c r="G81" s="59"/>
      <c r="H81" s="30" t="s">
        <v>321</v>
      </c>
      <c r="I81" s="33">
        <v>11000</v>
      </c>
      <c r="J81" s="34">
        <v>0</v>
      </c>
      <c r="K81" s="33">
        <v>11000</v>
      </c>
      <c r="L81" s="33">
        <v>315.7</v>
      </c>
      <c r="M81" s="33">
        <v>0</v>
      </c>
      <c r="N81" s="33">
        <v>334.4</v>
      </c>
      <c r="O81" s="33">
        <v>25</v>
      </c>
      <c r="P81" s="33">
        <v>675.1</v>
      </c>
      <c r="Q81" s="17">
        <v>10324.9</v>
      </c>
    </row>
    <row r="82" spans="2:17" x14ac:dyDescent="0.25">
      <c r="B82" s="127">
        <v>68</v>
      </c>
      <c r="C82" s="58" t="s">
        <v>329</v>
      </c>
      <c r="D82" s="30" t="s">
        <v>66</v>
      </c>
      <c r="E82" s="59" t="s">
        <v>166</v>
      </c>
      <c r="F82" s="59"/>
      <c r="G82" s="59"/>
      <c r="H82" s="30" t="s">
        <v>307</v>
      </c>
      <c r="I82" s="33">
        <v>25000</v>
      </c>
      <c r="J82" s="34">
        <v>0</v>
      </c>
      <c r="K82" s="33">
        <v>25000</v>
      </c>
      <c r="L82" s="33">
        <v>717.5</v>
      </c>
      <c r="M82" s="33">
        <v>0</v>
      </c>
      <c r="N82" s="33">
        <v>760</v>
      </c>
      <c r="O82" s="33">
        <v>25</v>
      </c>
      <c r="P82" s="33">
        <v>1502.5</v>
      </c>
      <c r="Q82" s="17">
        <v>23497.5</v>
      </c>
    </row>
    <row r="83" spans="2:17" x14ac:dyDescent="0.25">
      <c r="B83" s="127">
        <v>69</v>
      </c>
      <c r="C83" s="58" t="s">
        <v>330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15000</v>
      </c>
      <c r="J83" s="34">
        <v>0</v>
      </c>
      <c r="K83" s="33">
        <v>15000</v>
      </c>
      <c r="L83" s="33">
        <v>430.5</v>
      </c>
      <c r="M83" s="33">
        <v>0</v>
      </c>
      <c r="N83" s="33">
        <v>456</v>
      </c>
      <c r="O83" s="33">
        <v>25</v>
      </c>
      <c r="P83" s="33">
        <v>911.5</v>
      </c>
      <c r="Q83" s="17">
        <v>14088.5</v>
      </c>
    </row>
    <row r="84" spans="2:17" x14ac:dyDescent="0.25">
      <c r="B84" s="127">
        <v>70</v>
      </c>
      <c r="C84" s="58" t="s">
        <v>339</v>
      </c>
      <c r="D84" s="30" t="s">
        <v>66</v>
      </c>
      <c r="E84" s="59" t="s">
        <v>166</v>
      </c>
      <c r="F84" s="59"/>
      <c r="G84" s="59"/>
      <c r="H84" s="30" t="s">
        <v>307</v>
      </c>
      <c r="I84" s="33">
        <v>25000</v>
      </c>
      <c r="J84" s="34">
        <v>0</v>
      </c>
      <c r="K84" s="33">
        <v>25000</v>
      </c>
      <c r="L84" s="33">
        <v>717</v>
      </c>
      <c r="M84" s="33">
        <v>0</v>
      </c>
      <c r="N84" s="33">
        <v>760</v>
      </c>
      <c r="O84" s="33">
        <v>25</v>
      </c>
      <c r="P84" s="33">
        <v>1502.5</v>
      </c>
      <c r="Q84" s="17">
        <v>23497.5</v>
      </c>
    </row>
    <row r="85" spans="2:17" x14ac:dyDescent="0.25">
      <c r="B85" s="127">
        <v>71</v>
      </c>
      <c r="C85" s="58" t="s">
        <v>346</v>
      </c>
      <c r="D85" s="12" t="s">
        <v>59</v>
      </c>
      <c r="E85" s="13" t="s">
        <v>517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8">
        <v>72</v>
      </c>
      <c r="C86" s="87" t="s">
        <v>210</v>
      </c>
      <c r="D86" s="19" t="s">
        <v>39</v>
      </c>
      <c r="E86" s="20" t="s">
        <v>92</v>
      </c>
      <c r="F86" s="20"/>
      <c r="G86" s="20"/>
      <c r="H86" s="19" t="s">
        <v>321</v>
      </c>
      <c r="I86" s="21">
        <v>16500</v>
      </c>
      <c r="J86" s="22">
        <v>0</v>
      </c>
      <c r="K86" s="21">
        <v>16500</v>
      </c>
      <c r="L86" s="21">
        <v>473.55</v>
      </c>
      <c r="M86" s="21">
        <v>0</v>
      </c>
      <c r="N86" s="21">
        <v>501.6</v>
      </c>
      <c r="O86" s="21">
        <v>25</v>
      </c>
      <c r="P86" s="21">
        <v>1000.15</v>
      </c>
      <c r="Q86" s="23">
        <v>15499.85</v>
      </c>
    </row>
    <row r="87" spans="2:17" x14ac:dyDescent="0.25">
      <c r="B87" s="128">
        <v>73</v>
      </c>
      <c r="C87" s="56" t="s">
        <v>430</v>
      </c>
      <c r="D87" s="12" t="s">
        <v>66</v>
      </c>
      <c r="E87" s="13" t="s">
        <v>276</v>
      </c>
      <c r="F87" s="13"/>
      <c r="G87" s="13"/>
      <c r="H87" s="12" t="s">
        <v>307</v>
      </c>
      <c r="I87" s="14">
        <v>20000</v>
      </c>
      <c r="J87" s="15">
        <v>0</v>
      </c>
      <c r="K87" s="14">
        <v>20000</v>
      </c>
      <c r="L87" s="14">
        <v>574</v>
      </c>
      <c r="M87" s="14">
        <v>0</v>
      </c>
      <c r="N87" s="14">
        <v>608</v>
      </c>
      <c r="O87" s="14">
        <v>25</v>
      </c>
      <c r="P87" s="14">
        <v>1207</v>
      </c>
      <c r="Q87" s="14">
        <v>18793</v>
      </c>
    </row>
    <row r="88" spans="2:17" x14ac:dyDescent="0.25">
      <c r="B88" s="128">
        <v>74</v>
      </c>
      <c r="C88" s="56" t="s">
        <v>432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30000</v>
      </c>
      <c r="J88" s="15">
        <v>0</v>
      </c>
      <c r="K88" s="14">
        <v>30000</v>
      </c>
      <c r="L88" s="14">
        <v>861</v>
      </c>
      <c r="M88" s="14">
        <v>0</v>
      </c>
      <c r="N88" s="14">
        <v>912</v>
      </c>
      <c r="O88" s="14">
        <v>25</v>
      </c>
      <c r="P88" s="14">
        <v>1798</v>
      </c>
      <c r="Q88" s="14">
        <v>28202</v>
      </c>
    </row>
    <row r="89" spans="2:17" x14ac:dyDescent="0.25">
      <c r="B89" s="128">
        <v>75</v>
      </c>
      <c r="C89" s="56" t="s">
        <v>461</v>
      </c>
      <c r="D89" s="12" t="s">
        <v>66</v>
      </c>
      <c r="E89" s="13" t="s">
        <v>166</v>
      </c>
      <c r="F89" s="13"/>
      <c r="G89" s="13"/>
      <c r="H89" s="12" t="s">
        <v>307</v>
      </c>
      <c r="I89" s="14">
        <v>38000</v>
      </c>
      <c r="J89" s="15">
        <v>0</v>
      </c>
      <c r="K89" s="14">
        <v>38000</v>
      </c>
      <c r="L89" s="14">
        <v>1090</v>
      </c>
      <c r="M89" s="14">
        <v>160</v>
      </c>
      <c r="N89" s="14">
        <v>1155.2</v>
      </c>
      <c r="O89" s="14">
        <v>25</v>
      </c>
      <c r="P89" s="14">
        <v>2431.1799999999998</v>
      </c>
      <c r="Q89" s="14">
        <v>35568.82</v>
      </c>
    </row>
    <row r="90" spans="2:17" x14ac:dyDescent="0.25">
      <c r="B90" s="128">
        <v>76</v>
      </c>
      <c r="C90" s="56" t="s">
        <v>419</v>
      </c>
      <c r="D90" s="12" t="s">
        <v>43</v>
      </c>
      <c r="E90" s="13" t="s">
        <v>44</v>
      </c>
      <c r="F90" s="13"/>
      <c r="G90" s="13"/>
      <c r="H90" s="12" t="s">
        <v>307</v>
      </c>
      <c r="I90" s="14">
        <v>40000</v>
      </c>
      <c r="J90" s="15">
        <v>0</v>
      </c>
      <c r="K90" s="14">
        <v>40000</v>
      </c>
      <c r="L90" s="14">
        <v>1148</v>
      </c>
      <c r="M90" s="14">
        <v>442.65</v>
      </c>
      <c r="N90" s="14">
        <v>1216</v>
      </c>
      <c r="O90" s="14">
        <v>700</v>
      </c>
      <c r="P90" s="14">
        <v>3506.65</v>
      </c>
      <c r="Q90" s="14">
        <v>36493.35</v>
      </c>
    </row>
    <row r="91" spans="2:17" x14ac:dyDescent="0.25">
      <c r="B91" s="128">
        <v>77</v>
      </c>
      <c r="C91" s="56" t="s">
        <v>464</v>
      </c>
      <c r="D91" s="30" t="s">
        <v>39</v>
      </c>
      <c r="E91" s="13" t="s">
        <v>435</v>
      </c>
      <c r="F91" s="13"/>
      <c r="G91" s="13"/>
      <c r="H91" s="12" t="s">
        <v>307</v>
      </c>
      <c r="I91" s="14">
        <v>15000</v>
      </c>
      <c r="J91" s="15">
        <v>0</v>
      </c>
      <c r="K91" s="14">
        <v>15000</v>
      </c>
      <c r="L91" s="14">
        <v>430.5</v>
      </c>
      <c r="M91" s="14">
        <v>0</v>
      </c>
      <c r="N91" s="14">
        <v>456</v>
      </c>
      <c r="O91" s="14">
        <v>25</v>
      </c>
      <c r="P91" s="14">
        <v>911.5</v>
      </c>
      <c r="Q91" s="14">
        <v>14088.5</v>
      </c>
    </row>
    <row r="92" spans="2:17" x14ac:dyDescent="0.25">
      <c r="B92" s="128">
        <v>78</v>
      </c>
      <c r="C92" s="56" t="s">
        <v>474</v>
      </c>
      <c r="D92" s="30" t="s">
        <v>39</v>
      </c>
      <c r="E92" s="13" t="s">
        <v>92</v>
      </c>
      <c r="F92" s="13"/>
      <c r="G92" s="13"/>
      <c r="H92" s="12" t="s">
        <v>307</v>
      </c>
      <c r="I92" s="14">
        <v>20000</v>
      </c>
      <c r="J92" s="15">
        <v>0</v>
      </c>
      <c r="K92" s="14">
        <v>20000</v>
      </c>
      <c r="L92" s="14">
        <v>574</v>
      </c>
      <c r="M92" s="14">
        <v>0</v>
      </c>
      <c r="N92" s="14">
        <v>608</v>
      </c>
      <c r="O92" s="14">
        <v>25</v>
      </c>
      <c r="P92" s="14">
        <v>1207</v>
      </c>
      <c r="Q92" s="14">
        <v>18793</v>
      </c>
    </row>
    <row r="93" spans="2:17" x14ac:dyDescent="0.25">
      <c r="B93" s="128">
        <v>70</v>
      </c>
      <c r="C93" s="56" t="s">
        <v>484</v>
      </c>
      <c r="D93" s="30" t="s">
        <v>39</v>
      </c>
      <c r="E93" s="59" t="s">
        <v>327</v>
      </c>
      <c r="F93" s="13"/>
      <c r="G93" s="13"/>
      <c r="H93" s="12" t="s">
        <v>307</v>
      </c>
      <c r="I93" s="14">
        <v>30000</v>
      </c>
      <c r="J93" s="15">
        <v>0</v>
      </c>
      <c r="K93" s="14">
        <v>30000</v>
      </c>
      <c r="L93" s="14">
        <v>861</v>
      </c>
      <c r="M93" s="14">
        <v>0</v>
      </c>
      <c r="N93" s="14">
        <v>912</v>
      </c>
      <c r="O93" s="14">
        <v>25</v>
      </c>
      <c r="P93" s="14">
        <v>1798</v>
      </c>
      <c r="Q93" s="14">
        <v>28202</v>
      </c>
    </row>
    <row r="94" spans="2:17" x14ac:dyDescent="0.25">
      <c r="B94" s="128">
        <v>80</v>
      </c>
      <c r="C94" s="56" t="s">
        <v>541</v>
      </c>
      <c r="D94" s="12" t="s">
        <v>66</v>
      </c>
      <c r="E94" s="13" t="s">
        <v>276</v>
      </c>
      <c r="F94" s="13"/>
      <c r="G94" s="13"/>
      <c r="H94" s="12" t="s">
        <v>307</v>
      </c>
      <c r="I94" s="14">
        <v>32500</v>
      </c>
      <c r="J94" s="15">
        <v>0</v>
      </c>
      <c r="K94" s="14">
        <v>32500</v>
      </c>
      <c r="L94" s="14">
        <v>932.75</v>
      </c>
      <c r="M94" s="14">
        <v>0</v>
      </c>
      <c r="N94" s="14">
        <v>988</v>
      </c>
      <c r="O94" s="14">
        <v>25</v>
      </c>
      <c r="P94" s="14">
        <v>1945.75</v>
      </c>
      <c r="Q94" s="14">
        <v>30554.25</v>
      </c>
    </row>
    <row r="95" spans="2:17" x14ac:dyDescent="0.25">
      <c r="B95" s="128">
        <v>81</v>
      </c>
      <c r="C95" s="56" t="s">
        <v>217</v>
      </c>
      <c r="D95" s="12" t="s">
        <v>74</v>
      </c>
      <c r="E95" s="13" t="s">
        <v>414</v>
      </c>
      <c r="F95" s="13"/>
      <c r="G95" s="13"/>
      <c r="H95" s="12" t="s">
        <v>46</v>
      </c>
      <c r="I95" s="14">
        <v>55000</v>
      </c>
      <c r="J95" s="15">
        <v>0</v>
      </c>
      <c r="K95" s="14">
        <v>55000</v>
      </c>
      <c r="L95" s="14">
        <v>1578.5</v>
      </c>
      <c r="M95" s="14">
        <v>2381.16</v>
      </c>
      <c r="N95" s="14">
        <v>1672</v>
      </c>
      <c r="O95" s="14">
        <v>1215.1199999999999</v>
      </c>
      <c r="P95" s="14">
        <v>6846.78</v>
      </c>
      <c r="Q95" s="14">
        <v>48153.22</v>
      </c>
    </row>
    <row r="96" spans="2:17" x14ac:dyDescent="0.25">
      <c r="B96" s="128">
        <v>82</v>
      </c>
      <c r="C96" s="56" t="s">
        <v>241</v>
      </c>
      <c r="D96" s="12" t="s">
        <v>488</v>
      </c>
      <c r="E96" s="13" t="s">
        <v>417</v>
      </c>
      <c r="F96" s="13"/>
      <c r="G96" s="13"/>
      <c r="H96" s="12" t="s">
        <v>46</v>
      </c>
      <c r="I96" s="14">
        <v>55000</v>
      </c>
      <c r="J96" s="15">
        <v>0</v>
      </c>
      <c r="K96" s="14">
        <v>55000</v>
      </c>
      <c r="L96" s="14">
        <v>1578.5</v>
      </c>
      <c r="M96" s="14">
        <v>2559.6799999999998</v>
      </c>
      <c r="N96" s="14">
        <v>1672</v>
      </c>
      <c r="O96" s="14">
        <v>25</v>
      </c>
      <c r="P96" s="14">
        <v>5835.18</v>
      </c>
      <c r="Q96" s="14">
        <v>49164.82</v>
      </c>
    </row>
    <row r="97" spans="2:17" x14ac:dyDescent="0.25">
      <c r="B97" s="128">
        <v>83</v>
      </c>
      <c r="C97" s="56" t="s">
        <v>519</v>
      </c>
      <c r="D97" s="12" t="s">
        <v>23</v>
      </c>
      <c r="E97" s="12" t="s">
        <v>23</v>
      </c>
      <c r="F97" s="13"/>
      <c r="G97" s="13"/>
      <c r="H97" s="12" t="s">
        <v>28</v>
      </c>
      <c r="I97" s="14">
        <v>160000</v>
      </c>
      <c r="J97" s="15">
        <v>0</v>
      </c>
      <c r="K97" s="14">
        <v>160000</v>
      </c>
      <c r="L97" s="14">
        <v>4592</v>
      </c>
      <c r="M97" s="14">
        <v>26410.240000000002</v>
      </c>
      <c r="N97" s="14">
        <v>4098.53</v>
      </c>
      <c r="O97" s="14">
        <v>25</v>
      </c>
      <c r="P97" s="14">
        <v>35125.769999999997</v>
      </c>
      <c r="Q97" s="14">
        <v>124874.23</v>
      </c>
    </row>
    <row r="98" spans="2:17" x14ac:dyDescent="0.25">
      <c r="B98" s="128">
        <v>84</v>
      </c>
      <c r="C98" s="56" t="s">
        <v>232</v>
      </c>
      <c r="D98" s="12" t="s">
        <v>62</v>
      </c>
      <c r="E98" s="13" t="s">
        <v>422</v>
      </c>
      <c r="F98" s="13"/>
      <c r="G98" s="13"/>
      <c r="H98" s="12" t="s">
        <v>46</v>
      </c>
      <c r="I98" s="14">
        <v>65000</v>
      </c>
      <c r="J98" s="15">
        <v>0</v>
      </c>
      <c r="K98" s="14">
        <v>65000</v>
      </c>
      <c r="L98" s="14">
        <v>1865.5</v>
      </c>
      <c r="M98" s="14">
        <v>4427.58</v>
      </c>
      <c r="N98" s="14">
        <v>1976</v>
      </c>
      <c r="O98" s="14">
        <v>25</v>
      </c>
      <c r="P98" s="14">
        <v>8294.08</v>
      </c>
      <c r="Q98" s="14">
        <v>56705.919999999998</v>
      </c>
    </row>
    <row r="99" spans="2:17" x14ac:dyDescent="0.25">
      <c r="B99" s="128">
        <v>85</v>
      </c>
      <c r="C99" s="56" t="s">
        <v>244</v>
      </c>
      <c r="D99" s="12" t="s">
        <v>488</v>
      </c>
      <c r="E99" s="13" t="s">
        <v>489</v>
      </c>
      <c r="F99" s="13"/>
      <c r="G99" s="13"/>
      <c r="H99" s="12" t="s">
        <v>307</v>
      </c>
      <c r="I99" s="14">
        <v>60000</v>
      </c>
      <c r="J99" s="15">
        <v>0</v>
      </c>
      <c r="K99" s="14">
        <v>60000</v>
      </c>
      <c r="L99" s="14">
        <v>1722</v>
      </c>
      <c r="M99" s="14">
        <v>3486.68</v>
      </c>
      <c r="N99" s="14">
        <v>1824</v>
      </c>
      <c r="O99" s="14">
        <v>25</v>
      </c>
      <c r="P99" s="14">
        <v>7057.68</v>
      </c>
      <c r="Q99" s="14">
        <v>52942.32</v>
      </c>
    </row>
    <row r="100" spans="2:17" x14ac:dyDescent="0.25">
      <c r="B100" s="128">
        <v>86</v>
      </c>
      <c r="C100" s="56" t="s">
        <v>486</v>
      </c>
      <c r="D100" s="12" t="s">
        <v>43</v>
      </c>
      <c r="E100" s="1635" t="s">
        <v>44</v>
      </c>
      <c r="F100" s="1635" t="s">
        <v>45</v>
      </c>
      <c r="G100" s="1635">
        <v>14</v>
      </c>
      <c r="H100" s="12" t="s">
        <v>307</v>
      </c>
      <c r="I100" s="14">
        <v>77000</v>
      </c>
      <c r="J100" s="15">
        <v>0</v>
      </c>
      <c r="K100" s="14">
        <v>77000</v>
      </c>
      <c r="L100" s="14">
        <v>2209.9</v>
      </c>
      <c r="M100" s="14">
        <v>6695.19</v>
      </c>
      <c r="N100" s="14">
        <v>2340.8000000000002</v>
      </c>
      <c r="O100" s="14">
        <v>25</v>
      </c>
      <c r="P100" s="14">
        <v>11270.89</v>
      </c>
      <c r="Q100" s="14">
        <v>65729.11</v>
      </c>
    </row>
    <row r="101" spans="2:17" x14ac:dyDescent="0.25">
      <c r="B101" s="128">
        <v>87</v>
      </c>
      <c r="C101" s="56" t="s">
        <v>542</v>
      </c>
      <c r="D101" s="12" t="s">
        <v>66</v>
      </c>
      <c r="E101" s="13" t="s">
        <v>543</v>
      </c>
      <c r="F101" s="13"/>
      <c r="G101" s="13"/>
      <c r="H101" s="12" t="s">
        <v>307</v>
      </c>
      <c r="I101" s="14">
        <v>120000</v>
      </c>
      <c r="J101" s="15">
        <v>0</v>
      </c>
      <c r="K101" s="14">
        <v>120000</v>
      </c>
      <c r="L101" s="14">
        <v>3444</v>
      </c>
      <c r="M101" s="14">
        <v>16809.87</v>
      </c>
      <c r="N101" s="14">
        <v>3648</v>
      </c>
      <c r="O101" s="14">
        <v>25</v>
      </c>
      <c r="P101" s="14">
        <v>23926.87</v>
      </c>
      <c r="Q101" s="14">
        <v>96073.13</v>
      </c>
    </row>
    <row r="102" spans="2:17" x14ac:dyDescent="0.25">
      <c r="B102" s="128">
        <v>88</v>
      </c>
      <c r="C102" s="56" t="s">
        <v>212</v>
      </c>
      <c r="D102" s="12" t="s">
        <v>66</v>
      </c>
      <c r="E102" s="13" t="s">
        <v>544</v>
      </c>
      <c r="F102" s="13"/>
      <c r="G102" s="13"/>
      <c r="H102" s="12" t="s">
        <v>307</v>
      </c>
      <c r="I102" s="14">
        <v>60000</v>
      </c>
      <c r="J102" s="15">
        <v>0</v>
      </c>
      <c r="K102" s="14">
        <v>60000</v>
      </c>
      <c r="L102" s="14">
        <v>1722</v>
      </c>
      <c r="M102" s="14">
        <v>3486.68</v>
      </c>
      <c r="N102" s="14">
        <v>1824</v>
      </c>
      <c r="O102" s="14">
        <v>25</v>
      </c>
      <c r="P102" s="14">
        <v>7057.68</v>
      </c>
      <c r="Q102" s="14">
        <v>52942.32</v>
      </c>
    </row>
    <row r="103" spans="2:17" x14ac:dyDescent="0.25">
      <c r="B103" s="128">
        <v>89</v>
      </c>
      <c r="C103" s="56" t="s">
        <v>545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507</v>
      </c>
      <c r="D104" s="12" t="s">
        <v>35</v>
      </c>
      <c r="E104" s="13" t="s">
        <v>142</v>
      </c>
      <c r="F104" s="13"/>
      <c r="G104" s="13"/>
      <c r="H104" s="12" t="s">
        <v>307</v>
      </c>
      <c r="I104" s="14">
        <v>200000</v>
      </c>
      <c r="J104" s="15">
        <v>0</v>
      </c>
      <c r="K104" s="14">
        <v>200000</v>
      </c>
      <c r="L104" s="14">
        <v>5740</v>
      </c>
      <c r="M104" s="14">
        <v>36123.24</v>
      </c>
      <c r="N104" s="14">
        <v>4098.53</v>
      </c>
      <c r="O104" s="14">
        <v>25</v>
      </c>
      <c r="P104" s="14">
        <v>45986.77</v>
      </c>
      <c r="Q104" s="14">
        <v>154013.23000000001</v>
      </c>
    </row>
    <row r="105" spans="2:17" x14ac:dyDescent="0.25">
      <c r="B105" s="128">
        <v>91</v>
      </c>
      <c r="C105" s="56" t="s">
        <v>359</v>
      </c>
      <c r="D105" s="12" t="s">
        <v>35</v>
      </c>
      <c r="E105" s="13" t="s">
        <v>544</v>
      </c>
      <c r="F105" s="13"/>
      <c r="G105" s="13"/>
      <c r="H105" s="12" t="s">
        <v>307</v>
      </c>
      <c r="I105" s="14">
        <v>40000</v>
      </c>
      <c r="J105" s="15">
        <v>0</v>
      </c>
      <c r="K105" s="14">
        <v>40000</v>
      </c>
      <c r="L105" s="14">
        <v>1148</v>
      </c>
      <c r="M105" s="14">
        <v>442</v>
      </c>
      <c r="N105" s="14">
        <v>1216</v>
      </c>
      <c r="O105" s="14">
        <v>25</v>
      </c>
      <c r="P105" s="14">
        <v>2831.65</v>
      </c>
      <c r="Q105" s="14">
        <v>37168.35</v>
      </c>
    </row>
    <row r="106" spans="2:17" x14ac:dyDescent="0.25">
      <c r="B106" s="128">
        <v>92</v>
      </c>
      <c r="C106" s="56" t="s">
        <v>326</v>
      </c>
      <c r="D106" s="30" t="s">
        <v>39</v>
      </c>
      <c r="E106" s="59" t="s">
        <v>327</v>
      </c>
      <c r="F106" s="13"/>
      <c r="G106" s="13"/>
      <c r="H106" s="12" t="s">
        <v>307</v>
      </c>
      <c r="I106" s="14">
        <v>7500</v>
      </c>
      <c r="J106" s="15">
        <v>0</v>
      </c>
      <c r="K106" s="14">
        <v>7500</v>
      </c>
      <c r="L106" s="14">
        <v>215.25</v>
      </c>
      <c r="M106" s="14">
        <v>0</v>
      </c>
      <c r="N106" s="14">
        <v>228</v>
      </c>
      <c r="O106" s="14">
        <v>25</v>
      </c>
      <c r="P106" s="14">
        <v>468.25</v>
      </c>
      <c r="Q106" s="14">
        <v>7031.75</v>
      </c>
    </row>
    <row r="107" spans="2:17" x14ac:dyDescent="0.25">
      <c r="B107" s="128">
        <v>93</v>
      </c>
      <c r="C107" s="56" t="s">
        <v>546</v>
      </c>
      <c r="D107" s="12" t="s">
        <v>35</v>
      </c>
      <c r="E107" s="13" t="s">
        <v>544</v>
      </c>
      <c r="F107" s="13"/>
      <c r="G107" s="13"/>
      <c r="H107" s="12" t="s">
        <v>307</v>
      </c>
      <c r="I107" s="14">
        <v>60000</v>
      </c>
      <c r="J107" s="15">
        <v>0</v>
      </c>
      <c r="K107" s="14">
        <v>60000</v>
      </c>
      <c r="L107" s="14">
        <v>1722</v>
      </c>
      <c r="M107" s="14">
        <v>3486.68</v>
      </c>
      <c r="N107" s="14">
        <v>1824</v>
      </c>
      <c r="O107" s="14">
        <v>25</v>
      </c>
      <c r="P107" s="14">
        <v>7057.68</v>
      </c>
      <c r="Q107" s="14">
        <v>52942.32</v>
      </c>
    </row>
    <row r="108" spans="2:17" x14ac:dyDescent="0.25">
      <c r="B108" s="128">
        <v>94</v>
      </c>
      <c r="C108" s="56" t="s">
        <v>547</v>
      </c>
      <c r="D108" s="12" t="s">
        <v>35</v>
      </c>
      <c r="E108" s="13" t="s">
        <v>544</v>
      </c>
      <c r="F108" s="13"/>
      <c r="G108" s="13"/>
      <c r="H108" s="12" t="s">
        <v>307</v>
      </c>
      <c r="I108" s="14">
        <v>75000</v>
      </c>
      <c r="J108" s="15">
        <v>0</v>
      </c>
      <c r="K108" s="14">
        <v>75000</v>
      </c>
      <c r="L108" s="14">
        <v>2152.5</v>
      </c>
      <c r="M108" s="14">
        <v>6309.38</v>
      </c>
      <c r="N108" s="14">
        <v>2280</v>
      </c>
      <c r="O108" s="14">
        <v>25</v>
      </c>
      <c r="P108" s="14">
        <v>10766.88</v>
      </c>
      <c r="Q108" s="14">
        <v>64233.120000000003</v>
      </c>
    </row>
    <row r="109" spans="2:17" x14ac:dyDescent="0.25">
      <c r="B109" s="128">
        <v>95</v>
      </c>
      <c r="C109" s="56" t="s">
        <v>548</v>
      </c>
      <c r="D109" s="12" t="s">
        <v>35</v>
      </c>
      <c r="E109" s="13" t="s">
        <v>544</v>
      </c>
      <c r="F109" s="13"/>
      <c r="G109" s="13"/>
      <c r="H109" s="12" t="s">
        <v>307</v>
      </c>
      <c r="I109" s="14">
        <v>75000</v>
      </c>
      <c r="J109" s="15">
        <v>0</v>
      </c>
      <c r="K109" s="14">
        <v>75000</v>
      </c>
      <c r="L109" s="14">
        <v>2125.5</v>
      </c>
      <c r="M109" s="14">
        <v>6306.38</v>
      </c>
      <c r="N109" s="14">
        <v>2280</v>
      </c>
      <c r="O109" s="14">
        <v>25</v>
      </c>
      <c r="P109" s="14">
        <v>10766.88</v>
      </c>
      <c r="Q109" s="14">
        <v>64233.120000000003</v>
      </c>
    </row>
    <row r="110" spans="2:17" x14ac:dyDescent="0.25">
      <c r="B110" s="128">
        <v>96</v>
      </c>
      <c r="C110" s="56" t="s">
        <v>175</v>
      </c>
      <c r="D110" s="30" t="s">
        <v>39</v>
      </c>
      <c r="E110" s="20" t="s">
        <v>92</v>
      </c>
      <c r="F110" s="13"/>
      <c r="G110" s="13"/>
      <c r="H110" s="12" t="s">
        <v>307</v>
      </c>
      <c r="I110" s="14">
        <v>25000</v>
      </c>
      <c r="J110" s="15">
        <v>0</v>
      </c>
      <c r="K110" s="14">
        <v>25000</v>
      </c>
      <c r="L110" s="14">
        <v>717.5</v>
      </c>
      <c r="M110" s="14">
        <v>0</v>
      </c>
      <c r="N110" s="14">
        <v>760</v>
      </c>
      <c r="O110" s="14">
        <v>25</v>
      </c>
      <c r="P110" s="14">
        <v>1502.5</v>
      </c>
      <c r="Q110" s="14">
        <v>23497.5</v>
      </c>
    </row>
    <row r="111" spans="2:17" x14ac:dyDescent="0.25">
      <c r="B111" s="128">
        <v>97</v>
      </c>
      <c r="C111" s="56" t="s">
        <v>549</v>
      </c>
      <c r="D111" s="30" t="s">
        <v>39</v>
      </c>
      <c r="E111" s="20" t="s">
        <v>92</v>
      </c>
      <c r="F111" s="13"/>
      <c r="G111" s="13"/>
      <c r="H111" s="12" t="s">
        <v>307</v>
      </c>
      <c r="I111" s="14">
        <v>25000</v>
      </c>
      <c r="J111" s="15">
        <v>0</v>
      </c>
      <c r="K111" s="14">
        <v>25000</v>
      </c>
      <c r="L111" s="14">
        <v>717.5</v>
      </c>
      <c r="M111" s="14">
        <v>0</v>
      </c>
      <c r="N111" s="14">
        <v>760</v>
      </c>
      <c r="O111" s="14">
        <v>25</v>
      </c>
      <c r="P111" s="14">
        <v>1502.5</v>
      </c>
      <c r="Q111" s="14">
        <v>23497.5</v>
      </c>
    </row>
    <row r="112" spans="2:17" x14ac:dyDescent="0.25">
      <c r="B112" s="128">
        <v>98</v>
      </c>
      <c r="C112" s="56" t="s">
        <v>530</v>
      </c>
      <c r="D112" s="19" t="s">
        <v>550</v>
      </c>
      <c r="E112" s="13" t="s">
        <v>551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128">
        <v>99</v>
      </c>
      <c r="C113" s="56" t="s">
        <v>528</v>
      </c>
      <c r="D113" s="19" t="s">
        <v>550</v>
      </c>
      <c r="E113" s="13" t="s">
        <v>551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128">
        <v>100</v>
      </c>
      <c r="C114" s="56" t="s">
        <v>552</v>
      </c>
      <c r="D114" s="19" t="s">
        <v>553</v>
      </c>
      <c r="E114" s="13" t="s">
        <v>554</v>
      </c>
      <c r="F114" s="13"/>
      <c r="G114" s="13"/>
      <c r="H114" s="12" t="s">
        <v>307</v>
      </c>
      <c r="I114" s="14">
        <v>26500</v>
      </c>
      <c r="J114" s="15">
        <v>0</v>
      </c>
      <c r="K114" s="14">
        <v>26500</v>
      </c>
      <c r="L114" s="14">
        <v>760.55</v>
      </c>
      <c r="M114" s="14">
        <v>0</v>
      </c>
      <c r="N114" s="14">
        <v>805.6</v>
      </c>
      <c r="O114" s="14">
        <v>25</v>
      </c>
      <c r="P114" s="14">
        <v>1591.15</v>
      </c>
      <c r="Q114" s="14">
        <v>24908.85</v>
      </c>
    </row>
    <row r="115" spans="2:17" x14ac:dyDescent="0.25">
      <c r="B115" s="128">
        <v>101</v>
      </c>
      <c r="C115" s="56" t="s">
        <v>438</v>
      </c>
      <c r="D115" s="30" t="s">
        <v>39</v>
      </c>
      <c r="E115" s="13" t="s">
        <v>521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1215.1199999999999</v>
      </c>
      <c r="P115" s="14">
        <v>2988.12</v>
      </c>
      <c r="Q115" s="14">
        <v>27011.88</v>
      </c>
    </row>
    <row r="116" spans="2:17" x14ac:dyDescent="0.25">
      <c r="B116" s="25"/>
      <c r="C116" s="88"/>
      <c r="E116" s="89"/>
      <c r="F116" s="89"/>
      <c r="G116" s="89"/>
      <c r="H116" s="74"/>
      <c r="I116" s="78"/>
      <c r="J116" s="79"/>
      <c r="K116" s="78"/>
      <c r="L116" s="78"/>
      <c r="M116" s="78"/>
      <c r="N116" s="78"/>
      <c r="O116" s="78"/>
      <c r="P116" s="78"/>
      <c r="Q116" s="90"/>
    </row>
    <row r="117" spans="2:17" ht="33" customHeight="1" x14ac:dyDescent="0.25">
      <c r="C117" s="1645" t="s">
        <v>288</v>
      </c>
      <c r="D117" s="1645"/>
      <c r="E117" s="1645"/>
      <c r="F117" s="1645"/>
      <c r="G117" s="1645"/>
      <c r="H117" s="1645"/>
      <c r="I117" s="60">
        <v>4693217.5</v>
      </c>
      <c r="J117" s="61">
        <v>0</v>
      </c>
      <c r="K117" s="60">
        <v>4693217.5</v>
      </c>
      <c r="L117" s="60">
        <v>134600.75</v>
      </c>
      <c r="M117" s="60">
        <v>299394.5</v>
      </c>
      <c r="N117" s="60">
        <v>139622.07</v>
      </c>
      <c r="O117" s="60">
        <v>43937.18</v>
      </c>
      <c r="P117" s="60">
        <v>617610.96</v>
      </c>
      <c r="Q117" s="62">
        <v>4065139.45</v>
      </c>
    </row>
    <row r="118" spans="2:17" x14ac:dyDescent="0.25">
      <c r="I118" s="48"/>
      <c r="K118" s="48"/>
      <c r="L118" s="48"/>
      <c r="N118" s="48"/>
      <c r="O118" s="48"/>
      <c r="P118" s="48"/>
      <c r="Q118" s="48"/>
    </row>
    <row r="119" spans="2:17" x14ac:dyDescent="0.25">
      <c r="C119" s="24" t="s">
        <v>195</v>
      </c>
      <c r="D119" s="24"/>
      <c r="E119" s="24" t="s">
        <v>196</v>
      </c>
      <c r="I119" s="24" t="s">
        <v>508</v>
      </c>
      <c r="J119" s="25"/>
      <c r="K119" s="25"/>
      <c r="L119" s="25"/>
      <c r="N119" s="24" t="s">
        <v>196</v>
      </c>
      <c r="O119" s="24"/>
      <c r="P119" s="24"/>
    </row>
    <row r="120" spans="2:17" x14ac:dyDescent="0.25">
      <c r="C120" s="24"/>
      <c r="D120" s="24"/>
      <c r="E120" s="24"/>
      <c r="I120" s="24"/>
      <c r="J120" s="25"/>
      <c r="K120" s="25"/>
      <c r="L120" s="25"/>
      <c r="N120" s="24"/>
      <c r="O120" s="24"/>
      <c r="P120" s="24"/>
    </row>
    <row r="121" spans="2:17" x14ac:dyDescent="0.25">
      <c r="C121" s="25" t="s">
        <v>197</v>
      </c>
      <c r="D121" s="25"/>
      <c r="E121" s="25" t="s">
        <v>197</v>
      </c>
      <c r="I121" s="25" t="s">
        <v>509</v>
      </c>
      <c r="J121" s="25"/>
      <c r="K121" s="25"/>
      <c r="L121" s="25"/>
      <c r="N121" s="25" t="s">
        <v>198</v>
      </c>
      <c r="O121" s="25"/>
      <c r="P121" s="25"/>
    </row>
    <row r="122" spans="2:17" x14ac:dyDescent="0.25">
      <c r="C122" s="24" t="s">
        <v>497</v>
      </c>
      <c r="D122" s="24"/>
      <c r="E122" s="24" t="s">
        <v>199</v>
      </c>
      <c r="F122" s="126"/>
      <c r="G122" s="126"/>
      <c r="H122" s="126"/>
      <c r="I122" s="125" t="s">
        <v>555</v>
      </c>
      <c r="J122" s="125"/>
      <c r="K122" s="125"/>
      <c r="L122" s="125"/>
      <c r="N122" s="24" t="s">
        <v>523</v>
      </c>
      <c r="O122" s="24"/>
      <c r="P122" s="24"/>
    </row>
    <row r="123" spans="2:17" x14ac:dyDescent="0.25">
      <c r="C123" s="25" t="s">
        <v>499</v>
      </c>
      <c r="D123" s="25"/>
      <c r="E123" s="25" t="s">
        <v>201</v>
      </c>
      <c r="I123" s="25" t="s">
        <v>511</v>
      </c>
      <c r="J123" s="25"/>
      <c r="K123" s="25"/>
      <c r="L123" s="25"/>
      <c r="N123" s="25" t="s">
        <v>493</v>
      </c>
      <c r="O123" s="25"/>
      <c r="P123" s="25"/>
    </row>
    <row r="126" spans="2:17" x14ac:dyDescent="0.25">
      <c r="C126" s="1629"/>
      <c r="D126" s="1629"/>
      <c r="E126" s="1629"/>
      <c r="F126" s="1629"/>
      <c r="G126" s="1629"/>
      <c r="H126" s="1629"/>
      <c r="I126" s="1629"/>
      <c r="J126" s="1629"/>
      <c r="K126" s="1629"/>
      <c r="L126" s="1629"/>
      <c r="M126" s="1629"/>
      <c r="N126" s="1629"/>
      <c r="O126" s="1629"/>
      <c r="P126" s="1629"/>
    </row>
    <row r="129" spans="3:16" x14ac:dyDescent="0.25">
      <c r="C129" s="1628"/>
      <c r="D129" s="1628"/>
      <c r="E129" s="1628"/>
      <c r="F129" s="1628"/>
      <c r="G129" s="1628"/>
      <c r="H129" s="1628"/>
      <c r="I129" s="1628"/>
      <c r="J129" s="1628"/>
      <c r="K129" s="1628"/>
      <c r="L129" s="1628"/>
      <c r="M129" s="1628"/>
      <c r="N129" s="1628"/>
      <c r="O129" s="1628"/>
      <c r="P129" s="1628"/>
    </row>
    <row r="130" spans="3:16" x14ac:dyDescent="0.25">
      <c r="C130" s="1629"/>
      <c r="D130" s="1629"/>
      <c r="E130" s="1629"/>
      <c r="F130" s="1629"/>
      <c r="G130" s="1629"/>
      <c r="H130" s="1629"/>
      <c r="I130" s="1629"/>
      <c r="J130" s="1629"/>
      <c r="K130" s="1629"/>
      <c r="L130" s="1629"/>
      <c r="M130" s="1629"/>
      <c r="N130" s="1629"/>
      <c r="O130" s="1629"/>
      <c r="P130" s="1629"/>
    </row>
    <row r="131" spans="3:16" x14ac:dyDescent="0.25">
      <c r="C131" s="1628"/>
      <c r="D131" s="1628"/>
      <c r="E131" s="1628"/>
      <c r="F131" s="1628"/>
      <c r="G131" s="1628"/>
      <c r="H131" s="1628"/>
      <c r="I131" s="1628"/>
      <c r="J131" s="1628"/>
      <c r="K131" s="1628"/>
      <c r="L131" s="1628"/>
      <c r="M131" s="1628"/>
      <c r="N131" s="1628"/>
      <c r="O131" s="1628"/>
      <c r="P131" s="1628"/>
    </row>
  </sheetData>
  <sheetProtection selectLockedCells="1" selectUnlockedCells="1"/>
  <mergeCells count="75">
    <mergeCell ref="B12:B13"/>
    <mergeCell ref="C12:C13"/>
    <mergeCell ref="D12:D13"/>
    <mergeCell ref="E12:E13"/>
    <mergeCell ref="F12:F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E15:G15"/>
    <mergeCell ref="E16:G16"/>
    <mergeCell ref="G12:G13"/>
    <mergeCell ref="H12:H13"/>
    <mergeCell ref="J12:J13"/>
    <mergeCell ref="E29:G29"/>
    <mergeCell ref="E17:G17"/>
    <mergeCell ref="E19:G19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41:G41"/>
    <mergeCell ref="E30:G30"/>
    <mergeCell ref="E31:G31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53:G53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100:G100"/>
    <mergeCell ref="E55:G55"/>
    <mergeCell ref="E56:G56"/>
    <mergeCell ref="E59:G59"/>
    <mergeCell ref="E60:G60"/>
    <mergeCell ref="E64:G64"/>
    <mergeCell ref="E69:G69"/>
    <mergeCell ref="E70:G70"/>
    <mergeCell ref="E71:G71"/>
    <mergeCell ref="E72:G72"/>
    <mergeCell ref="E78:G78"/>
    <mergeCell ref="E79:G79"/>
    <mergeCell ref="C117:H117"/>
    <mergeCell ref="C126:P126"/>
    <mergeCell ref="C129:P129"/>
    <mergeCell ref="C130:P130"/>
    <mergeCell ref="C131:P131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7D476B-7143-4FD1-8693-4435BCB87213}">
  <dimension ref="A7:N44"/>
  <sheetViews>
    <sheetView topLeftCell="A23" workbookViewId="0">
      <selection activeCell="C31" sqref="C3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7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660" t="s">
        <v>0</v>
      </c>
      <c r="C7" s="1660"/>
      <c r="D7" s="1660"/>
      <c r="E7" s="1660"/>
      <c r="F7" s="1660"/>
      <c r="G7" s="1660"/>
      <c r="H7" s="1660"/>
      <c r="I7" s="1660"/>
      <c r="J7" s="1660"/>
      <c r="K7" s="1660"/>
      <c r="L7" s="1660"/>
      <c r="M7" s="1660"/>
      <c r="N7" s="1660"/>
    </row>
    <row r="8" spans="1:14" x14ac:dyDescent="0.25">
      <c r="B8" s="1660" t="s">
        <v>1</v>
      </c>
      <c r="C8" s="1660"/>
      <c r="D8" s="1660"/>
      <c r="E8" s="1660"/>
      <c r="F8" s="1660"/>
      <c r="G8" s="1660"/>
      <c r="H8" s="1660"/>
      <c r="I8" s="1660"/>
      <c r="J8" s="1660"/>
      <c r="K8" s="1660"/>
      <c r="L8" s="1660"/>
      <c r="M8" s="1660"/>
      <c r="N8" s="1660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660" t="s">
        <v>3</v>
      </c>
      <c r="C10" s="1660"/>
      <c r="D10" s="1660"/>
      <c r="E10" s="1660"/>
      <c r="F10" s="1660"/>
      <c r="G10" s="1660"/>
      <c r="H10" s="1660"/>
      <c r="I10" s="1660"/>
      <c r="J10" s="1660"/>
      <c r="K10" s="1660"/>
      <c r="L10" s="1660"/>
      <c r="M10" s="1660"/>
      <c r="N10" s="1660"/>
    </row>
    <row r="11" spans="1:14" x14ac:dyDescent="0.25">
      <c r="B11" s="1660" t="s">
        <v>556</v>
      </c>
      <c r="C11" s="1660"/>
      <c r="D11" s="1660"/>
      <c r="E11" s="1660"/>
      <c r="F11" s="1660"/>
      <c r="G11" s="1660"/>
      <c r="H11" s="1660"/>
      <c r="I11" s="1660"/>
      <c r="J11" s="1660"/>
      <c r="K11" s="1660"/>
      <c r="L11" s="1660"/>
      <c r="M11" s="1660"/>
      <c r="N11" s="1660"/>
    </row>
    <row r="12" spans="1:14" x14ac:dyDescent="0.25">
      <c r="B12" s="1661" t="s">
        <v>5</v>
      </c>
      <c r="C12" s="1661"/>
      <c r="D12" s="1661"/>
      <c r="E12" s="1661"/>
      <c r="F12" s="1661"/>
      <c r="G12" s="1661"/>
      <c r="H12" s="1661"/>
      <c r="I12" s="1661"/>
      <c r="J12" s="1661"/>
      <c r="K12" s="1661"/>
      <c r="L12" s="1661"/>
      <c r="M12" s="1661"/>
      <c r="N12" s="1661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671" t="s">
        <v>6</v>
      </c>
      <c r="B14" s="1671" t="s">
        <v>7</v>
      </c>
      <c r="C14" s="1671" t="s">
        <v>8</v>
      </c>
      <c r="D14" s="1671" t="s">
        <v>10</v>
      </c>
      <c r="E14" s="1671" t="s">
        <v>11</v>
      </c>
      <c r="F14" s="132" t="s">
        <v>12</v>
      </c>
      <c r="G14" s="1671" t="s">
        <v>13</v>
      </c>
      <c r="H14" s="1671" t="s">
        <v>14</v>
      </c>
      <c r="I14" s="1671" t="s">
        <v>15</v>
      </c>
      <c r="J14" s="1671" t="s">
        <v>16</v>
      </c>
      <c r="K14" s="1671" t="s">
        <v>17</v>
      </c>
      <c r="L14" s="1671" t="s">
        <v>18</v>
      </c>
      <c r="M14" s="1671" t="s">
        <v>19</v>
      </c>
      <c r="N14" s="1671" t="s">
        <v>20</v>
      </c>
    </row>
    <row r="15" spans="1:14" x14ac:dyDescent="0.25">
      <c r="A15" s="1671"/>
      <c r="B15" s="1671"/>
      <c r="C15" s="1671"/>
      <c r="D15" s="1671"/>
      <c r="E15" s="1671"/>
      <c r="F15" s="133" t="s">
        <v>21</v>
      </c>
      <c r="G15" s="1671"/>
      <c r="H15" s="1671"/>
      <c r="I15" s="1671"/>
      <c r="J15" s="1671"/>
      <c r="K15" s="1671"/>
      <c r="L15" s="1671"/>
      <c r="M15" s="1671"/>
      <c r="N15" s="1671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458</v>
      </c>
      <c r="C19" s="135" t="s">
        <v>235</v>
      </c>
      <c r="D19" s="110" t="s">
        <v>235</v>
      </c>
      <c r="E19" s="136" t="s">
        <v>236</v>
      </c>
      <c r="F19" s="107">
        <v>11000</v>
      </c>
      <c r="G19" s="108">
        <v>0</v>
      </c>
      <c r="H19" s="107">
        <v>11000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11000</v>
      </c>
    </row>
    <row r="20" spans="1:14" ht="25.5" x14ac:dyDescent="0.25">
      <c r="A20" s="109">
        <v>4</v>
      </c>
      <c r="B20" s="110" t="s">
        <v>396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5</v>
      </c>
      <c r="B21" s="110" t="s">
        <v>397</v>
      </c>
      <c r="C21" s="135" t="s">
        <v>235</v>
      </c>
      <c r="D21" s="110" t="s">
        <v>235</v>
      </c>
      <c r="E21" s="136" t="s">
        <v>236</v>
      </c>
      <c r="F21" s="107">
        <v>8000</v>
      </c>
      <c r="G21" s="108">
        <v>0</v>
      </c>
      <c r="H21" s="107">
        <v>8000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8000</v>
      </c>
    </row>
    <row r="22" spans="1:14" ht="25.5" x14ac:dyDescent="0.25">
      <c r="A22" s="109">
        <v>6</v>
      </c>
      <c r="B22" s="110" t="s">
        <v>398</v>
      </c>
      <c r="C22" s="135" t="s">
        <v>235</v>
      </c>
      <c r="D22" s="110" t="s">
        <v>235</v>
      </c>
      <c r="E22" s="136" t="s">
        <v>236</v>
      </c>
      <c r="F22" s="107">
        <v>8000</v>
      </c>
      <c r="G22" s="108">
        <v>0</v>
      </c>
      <c r="H22" s="107">
        <v>8000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8000</v>
      </c>
    </row>
    <row r="23" spans="1:14" ht="25.5" x14ac:dyDescent="0.25">
      <c r="A23" s="109">
        <v>7</v>
      </c>
      <c r="B23" s="110" t="s">
        <v>399</v>
      </c>
      <c r="C23" s="135" t="s">
        <v>235</v>
      </c>
      <c r="D23" s="110" t="s">
        <v>235</v>
      </c>
      <c r="E23" s="136" t="s">
        <v>236</v>
      </c>
      <c r="F23" s="107">
        <v>10000</v>
      </c>
      <c r="G23" s="108">
        <v>0</v>
      </c>
      <c r="H23" s="107">
        <v>10000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10000</v>
      </c>
    </row>
    <row r="24" spans="1:14" ht="26.25" customHeight="1" x14ac:dyDescent="0.25">
      <c r="A24" s="109">
        <v>8</v>
      </c>
      <c r="B24" s="110" t="s">
        <v>400</v>
      </c>
      <c r="C24" s="135" t="s">
        <v>235</v>
      </c>
      <c r="D24" s="110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8.5" customHeight="1" x14ac:dyDescent="0.25">
      <c r="A25" s="109">
        <v>9</v>
      </c>
      <c r="B25" s="110" t="s">
        <v>557</v>
      </c>
      <c r="C25" s="135" t="s">
        <v>235</v>
      </c>
      <c r="D25" s="137" t="s">
        <v>235</v>
      </c>
      <c r="E25" s="136" t="s">
        <v>236</v>
      </c>
      <c r="F25" s="107">
        <v>35000</v>
      </c>
      <c r="G25" s="108">
        <v>0</v>
      </c>
      <c r="H25" s="107">
        <v>35000</v>
      </c>
      <c r="I25" s="108">
        <v>0</v>
      </c>
      <c r="J25" s="108">
        <v>47.25</v>
      </c>
      <c r="K25" s="108">
        <v>0</v>
      </c>
      <c r="L25" s="108">
        <v>0</v>
      </c>
      <c r="M25" s="108">
        <v>47.25</v>
      </c>
      <c r="N25" s="107">
        <v>35000</v>
      </c>
    </row>
    <row r="26" spans="1:14" ht="29.25" customHeight="1" x14ac:dyDescent="0.25">
      <c r="A26" s="109">
        <v>10</v>
      </c>
      <c r="B26" s="110" t="s">
        <v>558</v>
      </c>
      <c r="C26" s="135" t="s">
        <v>235</v>
      </c>
      <c r="D26" s="110" t="s">
        <v>559</v>
      </c>
      <c r="E26" s="136" t="s">
        <v>236</v>
      </c>
      <c r="F26" s="107">
        <v>24000</v>
      </c>
      <c r="G26" s="108">
        <v>0</v>
      </c>
      <c r="H26" s="107">
        <v>24000</v>
      </c>
      <c r="I26" s="108">
        <v>0</v>
      </c>
      <c r="J26" s="108"/>
      <c r="K26" s="108">
        <v>0</v>
      </c>
      <c r="L26" s="108">
        <v>0</v>
      </c>
      <c r="M26" s="108">
        <v>0</v>
      </c>
      <c r="N26" s="107">
        <v>24000</v>
      </c>
    </row>
    <row r="27" spans="1:14" ht="25.5" x14ac:dyDescent="0.25">
      <c r="A27" s="109">
        <v>11</v>
      </c>
      <c r="B27" s="11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663" t="s">
        <v>194</v>
      </c>
      <c r="C28" s="1663"/>
      <c r="D28" s="1663"/>
      <c r="E28" s="1663"/>
      <c r="F28" s="1659">
        <v>171000</v>
      </c>
      <c r="G28" s="1664">
        <v>0</v>
      </c>
      <c r="H28" s="1659">
        <v>171000</v>
      </c>
      <c r="I28" s="1664">
        <v>0</v>
      </c>
      <c r="J28" s="1664">
        <v>94.5</v>
      </c>
      <c r="K28" s="1664">
        <v>0</v>
      </c>
      <c r="L28" s="1664">
        <v>0</v>
      </c>
      <c r="M28" s="1664">
        <v>94.5</v>
      </c>
      <c r="N28" s="1659">
        <v>170905.5</v>
      </c>
    </row>
    <row r="29" spans="1:14" x14ac:dyDescent="0.25">
      <c r="A29" s="110"/>
      <c r="B29" s="1663"/>
      <c r="C29" s="1663"/>
      <c r="D29" s="1663"/>
      <c r="E29" s="1663"/>
      <c r="F29" s="1659"/>
      <c r="G29" s="1664"/>
      <c r="H29" s="1659"/>
      <c r="I29" s="1664"/>
      <c r="J29" s="1664"/>
      <c r="K29" s="1664"/>
      <c r="L29" s="1664"/>
      <c r="M29" s="1664"/>
      <c r="N29" s="1659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628"/>
      <c r="B42" s="1628"/>
      <c r="C42" s="1628"/>
      <c r="D42" s="1628"/>
      <c r="E42" s="1628"/>
      <c r="F42" s="1628"/>
      <c r="G42" s="1628"/>
      <c r="H42" s="1628"/>
      <c r="I42" s="1628"/>
      <c r="J42" s="1628"/>
      <c r="K42" s="1628"/>
      <c r="L42" s="1628"/>
      <c r="M42" s="1628"/>
      <c r="N42" s="1628"/>
    </row>
    <row r="43" spans="1:14" x14ac:dyDescent="0.25">
      <c r="A43" s="1629"/>
      <c r="B43" s="1629"/>
      <c r="C43" s="1629"/>
      <c r="D43" s="1629"/>
      <c r="E43" s="1629"/>
      <c r="F43" s="1629"/>
      <c r="G43" s="1629"/>
      <c r="H43" s="1629"/>
      <c r="I43" s="1629"/>
      <c r="J43" s="1629"/>
      <c r="K43" s="1629"/>
      <c r="L43" s="1629"/>
      <c r="M43" s="1629"/>
      <c r="N43" s="1629"/>
    </row>
    <row r="44" spans="1:14" x14ac:dyDescent="0.25">
      <c r="A44" s="1628"/>
      <c r="B44" s="1628"/>
      <c r="C44" s="1628"/>
      <c r="D44" s="1628"/>
      <c r="E44" s="1628"/>
      <c r="F44" s="1628"/>
      <c r="G44" s="1628"/>
      <c r="H44" s="1628"/>
      <c r="I44" s="1628"/>
      <c r="J44" s="1628"/>
      <c r="K44" s="1628"/>
      <c r="L44" s="1628"/>
      <c r="M44" s="1628"/>
      <c r="N44" s="1628"/>
    </row>
  </sheetData>
  <sheetProtection selectLockedCells="1" selectUnlockedCells="1"/>
  <mergeCells count="31"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  <mergeCell ref="B7:N7"/>
    <mergeCell ref="B8:N8"/>
    <mergeCell ref="B10:N10"/>
    <mergeCell ref="B11:N11"/>
    <mergeCell ref="B12:N12"/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A1985-3A05-47EE-AA89-848A498D0043}">
  <dimension ref="B7:Q46"/>
  <sheetViews>
    <sheetView topLeftCell="A13" zoomScale="96" zoomScaleNormal="96" workbookViewId="0">
      <selection activeCell="C17" sqref="C1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9" t="s">
        <v>0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29" t="s">
        <v>1</v>
      </c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  <c r="P8" s="1629"/>
      <c r="Q8" s="162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9" t="s">
        <v>3</v>
      </c>
      <c r="D10" s="1629"/>
      <c r="E10" s="1629"/>
      <c r="F10" s="1629"/>
      <c r="G10" s="1629"/>
      <c r="H10" s="1629"/>
      <c r="I10" s="1629"/>
      <c r="J10" s="1629"/>
      <c r="K10" s="1629"/>
      <c r="L10" s="1629"/>
      <c r="M10" s="1629"/>
      <c r="N10" s="1629"/>
      <c r="O10" s="1629"/>
      <c r="P10" s="1629"/>
      <c r="Q10" s="1629"/>
    </row>
    <row r="11" spans="2:17" x14ac:dyDescent="0.25">
      <c r="C11" s="1629" t="s">
        <v>561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42" t="s">
        <v>406</v>
      </c>
      <c r="D12" s="1642"/>
      <c r="E12" s="1642"/>
      <c r="F12" s="1642"/>
      <c r="G12" s="1642"/>
      <c r="H12" s="1642"/>
      <c r="I12" s="1642"/>
      <c r="J12" s="1642"/>
      <c r="K12" s="1642"/>
      <c r="L12" s="1642"/>
      <c r="M12" s="1642"/>
      <c r="N12" s="1642"/>
      <c r="O12" s="1642"/>
      <c r="P12" s="1642"/>
      <c r="Q12" s="1642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641" t="s">
        <v>6</v>
      </c>
      <c r="C14" s="1636" t="s">
        <v>7</v>
      </c>
      <c r="D14" s="1636" t="s">
        <v>8</v>
      </c>
      <c r="E14" s="1636" t="s">
        <v>10</v>
      </c>
      <c r="F14" s="1640" t="s">
        <v>11</v>
      </c>
      <c r="G14" s="1636" t="s">
        <v>208</v>
      </c>
      <c r="H14" s="1636" t="s">
        <v>209</v>
      </c>
      <c r="I14" s="3" t="s">
        <v>12</v>
      </c>
      <c r="J14" s="1639" t="s">
        <v>13</v>
      </c>
      <c r="K14" s="1636" t="s">
        <v>14</v>
      </c>
      <c r="L14" s="1636" t="s">
        <v>15</v>
      </c>
      <c r="M14" s="1636" t="s">
        <v>16</v>
      </c>
      <c r="N14" s="1636" t="s">
        <v>17</v>
      </c>
      <c r="O14" s="1636" t="s">
        <v>18</v>
      </c>
      <c r="P14" s="1636" t="s">
        <v>19</v>
      </c>
      <c r="Q14" s="1637" t="s">
        <v>20</v>
      </c>
    </row>
    <row r="15" spans="2:17" x14ac:dyDescent="0.25">
      <c r="B15" s="1641"/>
      <c r="C15" s="1636"/>
      <c r="D15" s="1636"/>
      <c r="E15" s="1636"/>
      <c r="F15" s="1640"/>
      <c r="G15" s="1636"/>
      <c r="H15" s="1636"/>
      <c r="I15" s="4" t="s">
        <v>21</v>
      </c>
      <c r="J15" s="1639"/>
      <c r="K15" s="1636"/>
      <c r="L15" s="1636"/>
      <c r="M15" s="1636"/>
      <c r="N15" s="1636"/>
      <c r="O15" s="1636"/>
      <c r="P15" s="1636"/>
      <c r="Q15" s="1637"/>
    </row>
    <row r="17" spans="2:17" x14ac:dyDescent="0.25">
      <c r="B17" s="129">
        <v>1</v>
      </c>
      <c r="C17" s="138" t="s">
        <v>452</v>
      </c>
      <c r="D17" s="12" t="s">
        <v>229</v>
      </c>
      <c r="E17" s="12" t="s">
        <v>449</v>
      </c>
      <c r="F17" s="12" t="s">
        <v>211</v>
      </c>
      <c r="G17" s="28">
        <v>44105</v>
      </c>
      <c r="H17" s="130">
        <v>44286</v>
      </c>
      <c r="I17" s="14">
        <v>25000</v>
      </c>
      <c r="J17" s="15">
        <v>0</v>
      </c>
      <c r="K17" s="14">
        <v>25000</v>
      </c>
      <c r="L17" s="14">
        <v>717.5</v>
      </c>
      <c r="M17" s="14">
        <v>0</v>
      </c>
      <c r="N17" s="14">
        <v>760</v>
      </c>
      <c r="O17" s="14">
        <v>25</v>
      </c>
      <c r="P17" s="14">
        <v>1502.5</v>
      </c>
      <c r="Q17" s="17">
        <v>23497.5</v>
      </c>
    </row>
    <row r="18" spans="2:17" x14ac:dyDescent="0.25">
      <c r="B18" s="129">
        <v>2</v>
      </c>
      <c r="C18" s="56" t="s">
        <v>299</v>
      </c>
      <c r="D18" s="30" t="s">
        <v>300</v>
      </c>
      <c r="E18" s="30" t="s">
        <v>49</v>
      </c>
      <c r="F18" s="12" t="s">
        <v>211</v>
      </c>
      <c r="G18" s="28">
        <v>44013</v>
      </c>
      <c r="H18" s="130">
        <v>44196</v>
      </c>
      <c r="I18" s="14">
        <v>30000</v>
      </c>
      <c r="J18" s="15">
        <v>0</v>
      </c>
      <c r="K18" s="14">
        <v>30000</v>
      </c>
      <c r="L18" s="14">
        <v>861</v>
      </c>
      <c r="M18" s="14">
        <v>0</v>
      </c>
      <c r="N18" s="14">
        <v>912</v>
      </c>
      <c r="O18" s="14">
        <v>25</v>
      </c>
      <c r="P18" s="14">
        <v>1798</v>
      </c>
      <c r="Q18" s="17">
        <v>28202</v>
      </c>
    </row>
    <row r="19" spans="2:17" x14ac:dyDescent="0.25">
      <c r="B19" s="129">
        <v>3</v>
      </c>
      <c r="C19" s="56" t="s">
        <v>379</v>
      </c>
      <c r="D19" s="12" t="s">
        <v>229</v>
      </c>
      <c r="E19" s="30" t="s">
        <v>380</v>
      </c>
      <c r="F19" s="12" t="s">
        <v>211</v>
      </c>
      <c r="G19" s="28">
        <v>44105</v>
      </c>
      <c r="H19" s="130">
        <v>44286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129">
        <v>5</v>
      </c>
      <c r="C20" s="19" t="s">
        <v>531</v>
      </c>
      <c r="D20" s="30" t="s">
        <v>300</v>
      </c>
      <c r="E20" s="19" t="s">
        <v>495</v>
      </c>
      <c r="F20" s="12" t="s">
        <v>211</v>
      </c>
      <c r="G20" s="70">
        <v>44105</v>
      </c>
      <c r="H20" s="131">
        <v>44286</v>
      </c>
      <c r="I20" s="21">
        <v>40000</v>
      </c>
      <c r="J20" s="22">
        <v>0</v>
      </c>
      <c r="K20" s="21">
        <v>40000</v>
      </c>
      <c r="L20" s="21">
        <v>1148</v>
      </c>
      <c r="M20" s="21">
        <v>442.65</v>
      </c>
      <c r="N20" s="21">
        <v>1216</v>
      </c>
      <c r="O20" s="21">
        <v>25</v>
      </c>
      <c r="P20" s="21">
        <v>2837.65</v>
      </c>
      <c r="Q20" s="23">
        <v>37168.35</v>
      </c>
    </row>
    <row r="21" spans="2:17" x14ac:dyDescent="0.25">
      <c r="B21" s="129">
        <v>6</v>
      </c>
      <c r="C21" s="19" t="s">
        <v>532</v>
      </c>
      <c r="D21" s="19" t="s">
        <v>562</v>
      </c>
      <c r="E21" s="19" t="s">
        <v>534</v>
      </c>
      <c r="F21" s="12" t="s">
        <v>211</v>
      </c>
      <c r="G21" s="70">
        <v>44105</v>
      </c>
      <c r="H21" s="131">
        <v>44286</v>
      </c>
      <c r="I21" s="21">
        <v>50000</v>
      </c>
      <c r="J21" s="22">
        <v>0</v>
      </c>
      <c r="K21" s="21">
        <v>50000</v>
      </c>
      <c r="L21" s="21">
        <v>1435</v>
      </c>
      <c r="M21" s="21">
        <v>1854</v>
      </c>
      <c r="N21" s="21">
        <v>1520</v>
      </c>
      <c r="O21" s="21">
        <v>25</v>
      </c>
      <c r="P21" s="21">
        <v>4834</v>
      </c>
      <c r="Q21" s="23">
        <v>45166</v>
      </c>
    </row>
    <row r="22" spans="2:17" x14ac:dyDescent="0.25">
      <c r="B22" s="129">
        <v>7</v>
      </c>
      <c r="C22" s="19" t="s">
        <v>563</v>
      </c>
      <c r="D22" s="30" t="s">
        <v>300</v>
      </c>
      <c r="E22" s="19" t="s">
        <v>564</v>
      </c>
      <c r="F22" s="12" t="s">
        <v>211</v>
      </c>
      <c r="G22" s="70">
        <v>44137</v>
      </c>
      <c r="H22" s="131">
        <v>44318</v>
      </c>
      <c r="I22" s="21">
        <v>85000</v>
      </c>
      <c r="J22" s="22">
        <v>0</v>
      </c>
      <c r="K22" s="21">
        <v>85000</v>
      </c>
      <c r="L22" s="21">
        <v>2439.5</v>
      </c>
      <c r="M22" s="21">
        <v>8576.99</v>
      </c>
      <c r="N22" s="21">
        <v>2584</v>
      </c>
      <c r="O22" s="21">
        <v>1245</v>
      </c>
      <c r="P22" s="21">
        <v>14845.49</v>
      </c>
      <c r="Q22" s="23">
        <v>70154.509999999995</v>
      </c>
    </row>
    <row r="23" spans="2:17" x14ac:dyDescent="0.25">
      <c r="B23" s="129">
        <v>8</v>
      </c>
      <c r="C23" s="19" t="s">
        <v>565</v>
      </c>
      <c r="D23" s="19" t="s">
        <v>566</v>
      </c>
      <c r="E23" s="19" t="s">
        <v>567</v>
      </c>
      <c r="F23" s="12" t="s">
        <v>211</v>
      </c>
      <c r="G23" s="70">
        <v>44136</v>
      </c>
      <c r="H23" s="131">
        <v>44317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9</v>
      </c>
      <c r="C24" s="19" t="s">
        <v>568</v>
      </c>
      <c r="D24" s="19" t="s">
        <v>291</v>
      </c>
      <c r="E24" s="19" t="s">
        <v>569</v>
      </c>
      <c r="F24" s="12" t="s">
        <v>211</v>
      </c>
      <c r="G24" s="70">
        <v>44136</v>
      </c>
      <c r="H24" s="131">
        <v>44316</v>
      </c>
      <c r="I24" s="21">
        <v>130000</v>
      </c>
      <c r="J24" s="22">
        <v>0</v>
      </c>
      <c r="K24" s="21">
        <v>130000</v>
      </c>
      <c r="L24" s="21">
        <v>3731</v>
      </c>
      <c r="M24" s="21">
        <v>19162.12</v>
      </c>
      <c r="N24" s="21">
        <v>3952</v>
      </c>
      <c r="O24" s="21">
        <v>25</v>
      </c>
      <c r="P24" s="21">
        <v>26870.12</v>
      </c>
      <c r="Q24" s="23">
        <v>103129.88</v>
      </c>
    </row>
    <row r="25" spans="2:17" x14ac:dyDescent="0.25">
      <c r="B25" s="129">
        <v>10</v>
      </c>
      <c r="C25" s="19" t="s">
        <v>570</v>
      </c>
      <c r="D25" s="19" t="s">
        <v>533</v>
      </c>
      <c r="E25" s="19" t="s">
        <v>571</v>
      </c>
      <c r="F25" s="12" t="s">
        <v>211</v>
      </c>
      <c r="G25" s="70">
        <v>44166</v>
      </c>
      <c r="H25" s="131">
        <v>44348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4835</v>
      </c>
      <c r="Q25" s="23">
        <v>45166</v>
      </c>
    </row>
    <row r="26" spans="2:17" x14ac:dyDescent="0.25">
      <c r="B26" s="129">
        <v>11</v>
      </c>
      <c r="C26" s="19" t="s">
        <v>572</v>
      </c>
      <c r="D26" s="30" t="s">
        <v>573</v>
      </c>
      <c r="E26" s="19" t="s">
        <v>157</v>
      </c>
      <c r="F26" s="12" t="s">
        <v>211</v>
      </c>
      <c r="G26" s="70">
        <v>44166</v>
      </c>
      <c r="H26" s="131">
        <v>44348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129">
        <v>12</v>
      </c>
      <c r="C27" s="19" t="s">
        <v>574</v>
      </c>
      <c r="D27" s="30" t="s">
        <v>573</v>
      </c>
      <c r="E27" s="19" t="s">
        <v>157</v>
      </c>
      <c r="F27" s="12" t="s">
        <v>211</v>
      </c>
      <c r="G27" s="70">
        <v>44166</v>
      </c>
      <c r="H27" s="131">
        <v>44348</v>
      </c>
      <c r="I27" s="21">
        <v>45000</v>
      </c>
      <c r="J27" s="22">
        <v>0</v>
      </c>
      <c r="K27" s="21">
        <v>45000</v>
      </c>
      <c r="L27" s="21">
        <v>1291.5</v>
      </c>
      <c r="M27" s="21">
        <v>148.33000000000001</v>
      </c>
      <c r="N27" s="21">
        <v>1368</v>
      </c>
      <c r="O27" s="21">
        <v>25</v>
      </c>
      <c r="P27" s="21">
        <v>3832.83</v>
      </c>
      <c r="Q27" s="23">
        <v>41167.17</v>
      </c>
    </row>
    <row r="28" spans="2:17" x14ac:dyDescent="0.25">
      <c r="B28" s="129">
        <v>13</v>
      </c>
      <c r="C28" s="19" t="s">
        <v>365</v>
      </c>
      <c r="D28" s="19" t="s">
        <v>291</v>
      </c>
      <c r="E28" s="19" t="s">
        <v>366</v>
      </c>
      <c r="F28" s="19" t="s">
        <v>211</v>
      </c>
      <c r="G28" s="70">
        <v>44169</v>
      </c>
      <c r="H28" s="131">
        <v>44351</v>
      </c>
      <c r="I28" s="21">
        <v>50000</v>
      </c>
      <c r="J28" s="22">
        <v>0</v>
      </c>
      <c r="K28" s="21">
        <v>50000</v>
      </c>
      <c r="L28" s="21">
        <v>1435</v>
      </c>
      <c r="M28" s="21">
        <v>1854</v>
      </c>
      <c r="N28" s="21">
        <v>1520</v>
      </c>
      <c r="O28" s="21">
        <v>25</v>
      </c>
      <c r="P28" s="21">
        <v>4834</v>
      </c>
      <c r="Q28" s="23">
        <v>45166</v>
      </c>
    </row>
    <row r="29" spans="2:17" ht="14.45" customHeight="1" x14ac:dyDescent="0.25">
      <c r="C29" s="1670" t="s">
        <v>194</v>
      </c>
      <c r="D29" s="1670"/>
      <c r="E29" s="1670"/>
      <c r="F29" s="1670"/>
      <c r="G29" s="1670"/>
      <c r="H29" s="1670"/>
      <c r="I29" s="1651">
        <v>705000</v>
      </c>
      <c r="J29" s="1653">
        <f>SUM(J17:J28)</f>
        <v>0</v>
      </c>
      <c r="K29" s="1651">
        <v>705000</v>
      </c>
      <c r="L29" s="1651">
        <v>18511.5</v>
      </c>
      <c r="M29" s="1651">
        <v>38042.74</v>
      </c>
      <c r="N29" s="1651">
        <v>19608</v>
      </c>
      <c r="O29" s="1651">
        <v>1520</v>
      </c>
      <c r="P29" s="1651">
        <v>78689.240000000005</v>
      </c>
      <c r="Q29" s="1654">
        <v>566317.76</v>
      </c>
    </row>
    <row r="30" spans="2:17" x14ac:dyDescent="0.25">
      <c r="C30" s="1670"/>
      <c r="D30" s="1670"/>
      <c r="E30" s="1670"/>
      <c r="F30" s="1670"/>
      <c r="G30" s="1670"/>
      <c r="H30" s="1670"/>
      <c r="I30" s="1651"/>
      <c r="J30" s="1653"/>
      <c r="K30" s="1651"/>
      <c r="L30" s="1651"/>
      <c r="M30" s="1651"/>
      <c r="N30" s="1651"/>
      <c r="O30" s="1651"/>
      <c r="P30" s="1651"/>
      <c r="Q30" s="1654"/>
    </row>
    <row r="34" spans="3:16" x14ac:dyDescent="0.25">
      <c r="C34" s="24"/>
      <c r="D34" s="24" t="s">
        <v>195</v>
      </c>
      <c r="E34" s="24"/>
      <c r="F34" s="24" t="s">
        <v>196</v>
      </c>
      <c r="H34" s="5" t="s">
        <v>250</v>
      </c>
      <c r="O34" s="24" t="s">
        <v>196</v>
      </c>
      <c r="P34" s="24"/>
    </row>
    <row r="35" spans="3:16" x14ac:dyDescent="0.25">
      <c r="C35" s="24"/>
      <c r="D35" s="24"/>
      <c r="E35" s="24"/>
      <c r="F35" s="24"/>
      <c r="O35" s="24"/>
      <c r="P35" s="24"/>
    </row>
    <row r="36" spans="3:16" x14ac:dyDescent="0.25">
      <c r="C36" s="25"/>
      <c r="D36" s="25" t="s">
        <v>197</v>
      </c>
      <c r="E36" s="25"/>
      <c r="F36" s="25" t="s">
        <v>197</v>
      </c>
      <c r="H36" t="s">
        <v>251</v>
      </c>
      <c r="O36" s="25" t="s">
        <v>198</v>
      </c>
      <c r="P36" s="25"/>
    </row>
    <row r="37" spans="3:16" x14ac:dyDescent="0.25">
      <c r="C37" s="24"/>
      <c r="D37" s="24" t="s">
        <v>497</v>
      </c>
      <c r="E37" s="24"/>
      <c r="F37" s="24" t="s">
        <v>199</v>
      </c>
      <c r="G37" s="126"/>
      <c r="H37" s="126" t="s">
        <v>560</v>
      </c>
      <c r="I37" s="126"/>
      <c r="J37" s="126"/>
      <c r="O37" s="24" t="s">
        <v>523</v>
      </c>
      <c r="P37" s="24"/>
    </row>
    <row r="38" spans="3:16" x14ac:dyDescent="0.25">
      <c r="C38" s="25"/>
      <c r="D38" s="25" t="s">
        <v>499</v>
      </c>
      <c r="E38" s="25"/>
      <c r="F38" s="25" t="s">
        <v>201</v>
      </c>
      <c r="H38" t="s">
        <v>254</v>
      </c>
      <c r="O38" s="25" t="s">
        <v>493</v>
      </c>
      <c r="P38" s="25"/>
    </row>
    <row r="41" spans="3:16" x14ac:dyDescent="0.25">
      <c r="C41" s="1629"/>
      <c r="D41" s="1629"/>
      <c r="E41" s="1629"/>
      <c r="F41" s="1629"/>
      <c r="G41" s="1629"/>
      <c r="H41" s="1629"/>
      <c r="I41" s="1629"/>
      <c r="J41" s="1629"/>
      <c r="K41" s="1629"/>
      <c r="L41" s="1629"/>
      <c r="M41" s="1629"/>
      <c r="N41" s="1629"/>
      <c r="O41" s="1629"/>
      <c r="P41" s="1629"/>
    </row>
    <row r="44" spans="3:16" x14ac:dyDescent="0.25">
      <c r="C44" s="1628"/>
      <c r="D44" s="1628"/>
      <c r="E44" s="1628"/>
      <c r="F44" s="1628"/>
      <c r="G44" s="1628"/>
      <c r="H44" s="1628"/>
      <c r="I44" s="1628"/>
      <c r="J44" s="1628"/>
      <c r="K44" s="1628"/>
      <c r="L44" s="1628"/>
      <c r="M44" s="1628"/>
      <c r="N44" s="1628"/>
      <c r="O44" s="1628"/>
      <c r="P44" s="1628"/>
    </row>
    <row r="45" spans="3:16" x14ac:dyDescent="0.25">
      <c r="C45" s="1629"/>
      <c r="D45" s="1629"/>
      <c r="E45" s="1629"/>
      <c r="F45" s="1629"/>
      <c r="G45" s="1629"/>
      <c r="H45" s="1629"/>
      <c r="I45" s="1629"/>
      <c r="J45" s="1629"/>
      <c r="K45" s="1629"/>
      <c r="L45" s="1629"/>
      <c r="M45" s="1629"/>
      <c r="N45" s="1629"/>
      <c r="O45" s="1629"/>
      <c r="P45" s="1629"/>
    </row>
    <row r="46" spans="3:16" x14ac:dyDescent="0.25">
      <c r="C46" s="1628"/>
      <c r="D46" s="1628"/>
      <c r="E46" s="1628"/>
      <c r="F46" s="1628"/>
      <c r="G46" s="1628"/>
      <c r="H46" s="1628"/>
      <c r="I46" s="1628"/>
      <c r="J46" s="1628"/>
      <c r="K46" s="1628"/>
      <c r="L46" s="1628"/>
      <c r="M46" s="1628"/>
      <c r="N46" s="1628"/>
      <c r="O46" s="1628"/>
      <c r="P46" s="1628"/>
    </row>
  </sheetData>
  <sheetProtection selectLockedCells="1" selectUnlockedCells="1"/>
  <mergeCells count="34">
    <mergeCell ref="B14:B15"/>
    <mergeCell ref="C14:C15"/>
    <mergeCell ref="D14:D15"/>
    <mergeCell ref="E14:E15"/>
    <mergeCell ref="F14:F15"/>
    <mergeCell ref="K14:K15"/>
    <mergeCell ref="L14:L15"/>
    <mergeCell ref="M14:M15"/>
    <mergeCell ref="C7:Q7"/>
    <mergeCell ref="C8:Q8"/>
    <mergeCell ref="C10:Q10"/>
    <mergeCell ref="C11:Q11"/>
    <mergeCell ref="C12:Q12"/>
    <mergeCell ref="Q29:Q30"/>
    <mergeCell ref="C41:P41"/>
    <mergeCell ref="C44:P44"/>
    <mergeCell ref="N14:N15"/>
    <mergeCell ref="O14:O15"/>
    <mergeCell ref="P14:P15"/>
    <mergeCell ref="Q14:Q15"/>
    <mergeCell ref="C29:H30"/>
    <mergeCell ref="I29:I30"/>
    <mergeCell ref="J29:J30"/>
    <mergeCell ref="K29:K30"/>
    <mergeCell ref="L29:L30"/>
    <mergeCell ref="M29:M30"/>
    <mergeCell ref="G14:G15"/>
    <mergeCell ref="H14:H15"/>
    <mergeCell ref="J14:J15"/>
    <mergeCell ref="C45:P45"/>
    <mergeCell ref="C46:P46"/>
    <mergeCell ref="N29:N30"/>
    <mergeCell ref="O29:O30"/>
    <mergeCell ref="P29:P30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F8E07D-45A3-49B5-8A11-F03A333173A1}">
  <dimension ref="B7:Q44"/>
  <sheetViews>
    <sheetView topLeftCell="E7" zoomScale="96" zoomScaleNormal="96" workbookViewId="0">
      <selection activeCell="H22" sqref="H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9" t="s">
        <v>0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29" t="s">
        <v>1</v>
      </c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  <c r="P8" s="1629"/>
      <c r="Q8" s="162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9" t="s">
        <v>3</v>
      </c>
      <c r="D10" s="1629"/>
      <c r="E10" s="1629"/>
      <c r="F10" s="1629"/>
      <c r="G10" s="1629"/>
      <c r="H10" s="1629"/>
      <c r="I10" s="1629"/>
      <c r="J10" s="1629"/>
      <c r="K10" s="1629"/>
      <c r="L10" s="1629"/>
      <c r="M10" s="1629"/>
      <c r="N10" s="1629"/>
      <c r="O10" s="1629"/>
      <c r="P10" s="1629"/>
      <c r="Q10" s="1629"/>
    </row>
    <row r="11" spans="2:17" x14ac:dyDescent="0.25">
      <c r="C11" s="1629" t="s">
        <v>575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42" t="s">
        <v>406</v>
      </c>
      <c r="D12" s="1642"/>
      <c r="E12" s="1642"/>
      <c r="F12" s="1642"/>
      <c r="G12" s="1642"/>
      <c r="H12" s="1642"/>
      <c r="I12" s="1642"/>
      <c r="J12" s="1642"/>
      <c r="K12" s="1642"/>
      <c r="L12" s="1642"/>
      <c r="M12" s="1642"/>
      <c r="N12" s="1642"/>
      <c r="O12" s="1642"/>
      <c r="P12" s="1642"/>
      <c r="Q12" s="1642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641" t="s">
        <v>6</v>
      </c>
      <c r="C14" s="1636" t="s">
        <v>7</v>
      </c>
      <c r="D14" s="1636" t="s">
        <v>8</v>
      </c>
      <c r="E14" s="1636" t="s">
        <v>10</v>
      </c>
      <c r="F14" s="1640" t="s">
        <v>11</v>
      </c>
      <c r="G14" s="1636" t="s">
        <v>208</v>
      </c>
      <c r="H14" s="1636" t="s">
        <v>209</v>
      </c>
      <c r="I14" s="3" t="s">
        <v>12</v>
      </c>
      <c r="J14" s="1639" t="s">
        <v>13</v>
      </c>
      <c r="K14" s="1636" t="s">
        <v>14</v>
      </c>
      <c r="L14" s="1636" t="s">
        <v>15</v>
      </c>
      <c r="M14" s="1636" t="s">
        <v>16</v>
      </c>
      <c r="N14" s="1636" t="s">
        <v>17</v>
      </c>
      <c r="O14" s="1636" t="s">
        <v>18</v>
      </c>
      <c r="P14" s="1636" t="s">
        <v>19</v>
      </c>
      <c r="Q14" s="1637" t="s">
        <v>20</v>
      </c>
    </row>
    <row r="15" spans="2:17" x14ac:dyDescent="0.25">
      <c r="B15" s="1641"/>
      <c r="C15" s="1636"/>
      <c r="D15" s="1636"/>
      <c r="E15" s="1636"/>
      <c r="F15" s="1640"/>
      <c r="G15" s="1636"/>
      <c r="H15" s="1636"/>
      <c r="I15" s="4" t="s">
        <v>21</v>
      </c>
      <c r="J15" s="1639"/>
      <c r="K15" s="1636"/>
      <c r="L15" s="1636"/>
      <c r="M15" s="1636"/>
      <c r="N15" s="1636"/>
      <c r="O15" s="1636"/>
      <c r="P15" s="1636"/>
      <c r="Q15" s="1637"/>
    </row>
    <row r="17" spans="2:17" x14ac:dyDescent="0.25">
      <c r="B17" s="129">
        <v>1</v>
      </c>
      <c r="C17" s="19" t="s">
        <v>531</v>
      </c>
      <c r="D17" s="30" t="s">
        <v>300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x14ac:dyDescent="0.25">
      <c r="B18" s="129">
        <v>2</v>
      </c>
      <c r="C18" s="19" t="s">
        <v>532</v>
      </c>
      <c r="D18" s="19" t="s">
        <v>562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x14ac:dyDescent="0.25">
      <c r="B19" s="129">
        <v>3</v>
      </c>
      <c r="C19" s="19" t="s">
        <v>563</v>
      </c>
      <c r="D19" s="30" t="s">
        <v>300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x14ac:dyDescent="0.25">
      <c r="B20" s="129">
        <v>4</v>
      </c>
      <c r="C20" s="19" t="s">
        <v>565</v>
      </c>
      <c r="D20" s="19" t="s">
        <v>566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x14ac:dyDescent="0.25">
      <c r="B21" s="129">
        <v>5</v>
      </c>
      <c r="C21" s="19" t="s">
        <v>568</v>
      </c>
      <c r="D21" s="19" t="s">
        <v>291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x14ac:dyDescent="0.25">
      <c r="B22" s="129">
        <v>6</v>
      </c>
      <c r="C22" s="19" t="s">
        <v>570</v>
      </c>
      <c r="D22" s="19" t="s">
        <v>533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x14ac:dyDescent="0.25">
      <c r="B23" s="129">
        <v>7</v>
      </c>
      <c r="C23" s="19" t="s">
        <v>572</v>
      </c>
      <c r="D23" s="30" t="s">
        <v>573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8</v>
      </c>
      <c r="C24" s="19" t="s">
        <v>574</v>
      </c>
      <c r="D24" s="30" t="s">
        <v>573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x14ac:dyDescent="0.25">
      <c r="B25" s="129">
        <v>9</v>
      </c>
      <c r="C25" s="19" t="s">
        <v>576</v>
      </c>
      <c r="D25" s="30" t="s">
        <v>577</v>
      </c>
      <c r="E25" s="19" t="s">
        <v>578</v>
      </c>
      <c r="F25" s="12" t="s">
        <v>211</v>
      </c>
      <c r="G25" s="70"/>
      <c r="H25" s="131"/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x14ac:dyDescent="0.25">
      <c r="B26" s="129">
        <v>10</v>
      </c>
      <c r="C26" s="19" t="s">
        <v>365</v>
      </c>
      <c r="D26" s="19" t="s">
        <v>291</v>
      </c>
      <c r="E26" s="19" t="s">
        <v>366</v>
      </c>
      <c r="F26" s="19" t="s">
        <v>211</v>
      </c>
      <c r="G26" s="70">
        <v>44169</v>
      </c>
      <c r="H26" s="131">
        <v>44351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ht="14.45" customHeight="1" x14ac:dyDescent="0.25">
      <c r="C27" s="1670" t="s">
        <v>194</v>
      </c>
      <c r="D27" s="1670"/>
      <c r="E27" s="1670"/>
      <c r="F27" s="1670"/>
      <c r="G27" s="1670"/>
      <c r="H27" s="1670"/>
      <c r="I27" s="1651" t="s">
        <v>579</v>
      </c>
      <c r="J27" s="1653">
        <f>SUM(J17:J26)</f>
        <v>0</v>
      </c>
      <c r="K27" s="1651" t="s">
        <v>579</v>
      </c>
      <c r="L27" s="1651">
        <v>17507</v>
      </c>
      <c r="M27" s="1651">
        <v>42086.77</v>
      </c>
      <c r="N27" s="1651">
        <v>18544</v>
      </c>
      <c r="O27" s="1651">
        <v>1470</v>
      </c>
      <c r="P27" s="1651">
        <v>79607.77</v>
      </c>
      <c r="Q27" s="1654">
        <v>530392.23</v>
      </c>
    </row>
    <row r="28" spans="2:17" x14ac:dyDescent="0.25">
      <c r="C28" s="1670"/>
      <c r="D28" s="1670"/>
      <c r="E28" s="1670"/>
      <c r="F28" s="1670"/>
      <c r="G28" s="1670"/>
      <c r="H28" s="1670"/>
      <c r="I28" s="1651"/>
      <c r="J28" s="1653"/>
      <c r="K28" s="1651"/>
      <c r="L28" s="1651"/>
      <c r="M28" s="1651"/>
      <c r="N28" s="1651"/>
      <c r="O28" s="1651"/>
      <c r="P28" s="1651"/>
      <c r="Q28" s="1654"/>
    </row>
    <row r="29" spans="2:17" x14ac:dyDescent="0.25">
      <c r="I29" s="48"/>
      <c r="L29" s="48"/>
      <c r="M29" s="48"/>
      <c r="N29" s="48"/>
      <c r="O29" s="48"/>
      <c r="P29" s="48"/>
      <c r="Q29" s="48"/>
    </row>
    <row r="30" spans="2:17" x14ac:dyDescent="0.25">
      <c r="I30" s="48"/>
      <c r="L30" s="48"/>
      <c r="M30" s="48"/>
      <c r="N30" s="48"/>
      <c r="O30" s="48"/>
      <c r="P30" s="48"/>
      <c r="Q30" s="48"/>
    </row>
    <row r="32" spans="2:17" x14ac:dyDescent="0.25">
      <c r="C32" s="24"/>
      <c r="D32" s="24" t="s">
        <v>195</v>
      </c>
      <c r="E32" s="24"/>
      <c r="F32" s="24" t="s">
        <v>196</v>
      </c>
      <c r="H32" s="5" t="s">
        <v>250</v>
      </c>
      <c r="O32" s="24" t="s">
        <v>196</v>
      </c>
      <c r="P32" s="24"/>
      <c r="Q32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560</v>
      </c>
      <c r="I35" s="126"/>
      <c r="J35" s="126"/>
      <c r="O35" s="24" t="s">
        <v>523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493</v>
      </c>
      <c r="P36" s="25"/>
    </row>
    <row r="39" spans="3:16" x14ac:dyDescent="0.25">
      <c r="C39" s="1629"/>
      <c r="D39" s="1629"/>
      <c r="E39" s="1629"/>
      <c r="F39" s="1629"/>
      <c r="G39" s="1629"/>
      <c r="H39" s="1629"/>
      <c r="I39" s="1629"/>
      <c r="J39" s="1629"/>
      <c r="K39" s="1629"/>
      <c r="L39" s="1629"/>
      <c r="M39" s="1629"/>
      <c r="N39" s="1629"/>
      <c r="O39" s="1629"/>
      <c r="P39" s="1629"/>
    </row>
    <row r="42" spans="3:16" x14ac:dyDescent="0.25">
      <c r="C42" s="1628"/>
      <c r="D42" s="1628"/>
      <c r="E42" s="1628"/>
      <c r="F42" s="1628"/>
      <c r="G42" s="1628"/>
      <c r="H42" s="1628"/>
      <c r="I42" s="1628"/>
      <c r="J42" s="1628"/>
      <c r="K42" s="1628"/>
      <c r="L42" s="1628"/>
      <c r="M42" s="1628"/>
      <c r="N42" s="1628"/>
      <c r="O42" s="1628"/>
      <c r="P42" s="1628"/>
    </row>
    <row r="43" spans="3:16" x14ac:dyDescent="0.25">
      <c r="C43" s="1629"/>
      <c r="D43" s="1629"/>
      <c r="E43" s="1629"/>
      <c r="F43" s="1629"/>
      <c r="G43" s="1629"/>
      <c r="H43" s="1629"/>
      <c r="I43" s="1629"/>
      <c r="J43" s="1629"/>
      <c r="K43" s="1629"/>
      <c r="L43" s="1629"/>
      <c r="M43" s="1629"/>
      <c r="N43" s="1629"/>
      <c r="O43" s="1629"/>
      <c r="P43" s="1629"/>
    </row>
    <row r="44" spans="3:16" x14ac:dyDescent="0.25">
      <c r="C44" s="1628"/>
      <c r="D44" s="1628"/>
      <c r="E44" s="1628"/>
      <c r="F44" s="1628"/>
      <c r="G44" s="1628"/>
      <c r="H44" s="1628"/>
      <c r="I44" s="1628"/>
      <c r="J44" s="1628"/>
      <c r="K44" s="1628"/>
      <c r="L44" s="1628"/>
      <c r="M44" s="1628"/>
      <c r="N44" s="1628"/>
      <c r="O44" s="1628"/>
      <c r="P44" s="1628"/>
    </row>
  </sheetData>
  <sheetProtection selectLockedCells="1" selectUnlockedCells="1"/>
  <mergeCells count="34">
    <mergeCell ref="B14:B15"/>
    <mergeCell ref="C14:C15"/>
    <mergeCell ref="D14:D15"/>
    <mergeCell ref="E14:E15"/>
    <mergeCell ref="F14:F15"/>
    <mergeCell ref="K14:K15"/>
    <mergeCell ref="L14:L15"/>
    <mergeCell ref="M14:M15"/>
    <mergeCell ref="C7:Q7"/>
    <mergeCell ref="C8:Q8"/>
    <mergeCell ref="C10:Q10"/>
    <mergeCell ref="C11:Q11"/>
    <mergeCell ref="C12:Q12"/>
    <mergeCell ref="Q27:Q28"/>
    <mergeCell ref="C39:P39"/>
    <mergeCell ref="C42:P42"/>
    <mergeCell ref="N14:N15"/>
    <mergeCell ref="O14:O15"/>
    <mergeCell ref="P14:P15"/>
    <mergeCell ref="Q14:Q15"/>
    <mergeCell ref="C27:H28"/>
    <mergeCell ref="I27:I28"/>
    <mergeCell ref="J27:J28"/>
    <mergeCell ref="K27:K28"/>
    <mergeCell ref="L27:L28"/>
    <mergeCell ref="M27:M28"/>
    <mergeCell ref="G14:G15"/>
    <mergeCell ref="H14:H15"/>
    <mergeCell ref="J14:J15"/>
    <mergeCell ref="C43:P43"/>
    <mergeCell ref="C44:P44"/>
    <mergeCell ref="N27:N28"/>
    <mergeCell ref="O27:O28"/>
    <mergeCell ref="P27:P28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47C108-BB64-4EFB-9FEB-C7678E2F0599}">
  <dimension ref="B6:Q124"/>
  <sheetViews>
    <sheetView topLeftCell="A10" zoomScale="85" zoomScaleNormal="85" workbookViewId="0">
      <selection activeCell="Q110" sqref="Q110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629" t="s">
        <v>0</v>
      </c>
      <c r="D6" s="1629"/>
      <c r="E6" s="1629"/>
      <c r="F6" s="1629"/>
      <c r="G6" s="1629"/>
      <c r="H6" s="1629"/>
      <c r="I6" s="1629"/>
      <c r="J6" s="1629"/>
      <c r="K6" s="1629"/>
      <c r="L6" s="1629"/>
      <c r="M6" s="1629"/>
      <c r="N6" s="1629"/>
      <c r="O6" s="1629"/>
      <c r="P6" s="1629"/>
      <c r="Q6" s="1629"/>
    </row>
    <row r="7" spans="2:17" x14ac:dyDescent="0.25">
      <c r="C7" s="1629"/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29" t="s">
        <v>3</v>
      </c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  <c r="P8" s="1629"/>
      <c r="Q8" s="1629"/>
    </row>
    <row r="9" spans="2:17" x14ac:dyDescent="0.25">
      <c r="C9" s="1629" t="s">
        <v>580</v>
      </c>
      <c r="D9" s="1629"/>
      <c r="E9" s="1629"/>
      <c r="F9" s="1629"/>
      <c r="G9" s="1629"/>
      <c r="H9" s="1629"/>
      <c r="I9" s="1629"/>
      <c r="J9" s="1629"/>
      <c r="K9" s="1629"/>
      <c r="L9" s="1629"/>
      <c r="M9" s="1629"/>
      <c r="N9" s="1629"/>
      <c r="O9" s="1629"/>
      <c r="P9" s="1629"/>
      <c r="Q9" s="1629"/>
    </row>
    <row r="10" spans="2:17" x14ac:dyDescent="0.25">
      <c r="C10" s="1642" t="s">
        <v>404</v>
      </c>
      <c r="D10" s="1642"/>
      <c r="E10" s="1642"/>
      <c r="F10" s="1642"/>
      <c r="G10" s="1642"/>
      <c r="H10" s="1642"/>
      <c r="I10" s="1642"/>
      <c r="J10" s="1642"/>
      <c r="K10" s="1642"/>
      <c r="L10" s="1642"/>
      <c r="M10" s="1642"/>
      <c r="N10" s="1642"/>
      <c r="O10" s="1642"/>
      <c r="P10" s="1642"/>
      <c r="Q10" s="1642"/>
    </row>
    <row r="12" spans="2:17" x14ac:dyDescent="0.25">
      <c r="B12" s="1650" t="s">
        <v>6</v>
      </c>
      <c r="C12" s="1646" t="s">
        <v>7</v>
      </c>
      <c r="D12" s="1646" t="s">
        <v>8</v>
      </c>
      <c r="E12" s="1646" t="s">
        <v>9</v>
      </c>
      <c r="F12" s="1646" t="s">
        <v>10</v>
      </c>
      <c r="G12" s="1649" t="s">
        <v>11</v>
      </c>
      <c r="H12" s="1646" t="s">
        <v>11</v>
      </c>
      <c r="I12" s="51" t="s">
        <v>12</v>
      </c>
      <c r="J12" s="1648" t="s">
        <v>13</v>
      </c>
      <c r="K12" s="1646" t="s">
        <v>14</v>
      </c>
      <c r="L12" s="1646" t="s">
        <v>15</v>
      </c>
      <c r="M12" s="1646" t="s">
        <v>16</v>
      </c>
      <c r="N12" s="1646" t="s">
        <v>17</v>
      </c>
      <c r="O12" s="1646" t="s">
        <v>18</v>
      </c>
      <c r="P12" s="1646" t="s">
        <v>19</v>
      </c>
      <c r="Q12" s="1647" t="s">
        <v>20</v>
      </c>
    </row>
    <row r="13" spans="2:17" x14ac:dyDescent="0.25">
      <c r="B13" s="1650"/>
      <c r="C13" s="1646"/>
      <c r="D13" s="1646"/>
      <c r="E13" s="1646"/>
      <c r="F13" s="1646"/>
      <c r="G13" s="1649"/>
      <c r="H13" s="1646"/>
      <c r="I13" s="52" t="s">
        <v>21</v>
      </c>
      <c r="J13" s="1648"/>
      <c r="K13" s="1646"/>
      <c r="L13" s="1646"/>
      <c r="M13" s="1646"/>
      <c r="N13" s="1646"/>
      <c r="O13" s="1646"/>
      <c r="P13" s="1646"/>
      <c r="Q13" s="1647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638" t="s">
        <v>24</v>
      </c>
      <c r="F15" s="1638"/>
      <c r="G15" s="1638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34</v>
      </c>
      <c r="D16" s="12" t="s">
        <v>35</v>
      </c>
      <c r="E16" s="1635" t="s">
        <v>36</v>
      </c>
      <c r="F16" s="1635" t="s">
        <v>37</v>
      </c>
      <c r="G16" s="1635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x14ac:dyDescent="0.25">
      <c r="B17" s="127">
        <v>3</v>
      </c>
      <c r="C17" s="56" t="s">
        <v>424</v>
      </c>
      <c r="D17" s="12" t="s">
        <v>66</v>
      </c>
      <c r="E17" s="13" t="s">
        <v>276</v>
      </c>
      <c r="F17" s="13"/>
      <c r="G17" s="13"/>
      <c r="H17" s="12" t="s">
        <v>307</v>
      </c>
      <c r="I17" s="14">
        <v>37000</v>
      </c>
      <c r="J17" s="15">
        <v>0</v>
      </c>
      <c r="K17" s="14">
        <v>37000</v>
      </c>
      <c r="L17" s="14">
        <v>1061.9000000000001</v>
      </c>
      <c r="M17" s="15">
        <v>19.25</v>
      </c>
      <c r="N17" s="14">
        <v>1124.8</v>
      </c>
      <c r="O17" s="14">
        <v>25</v>
      </c>
      <c r="P17" s="14">
        <v>2230.9499999999998</v>
      </c>
      <c r="Q17" s="17">
        <v>34769.050000000003</v>
      </c>
    </row>
    <row r="18" spans="2:17" x14ac:dyDescent="0.25">
      <c r="B18" s="127">
        <v>4</v>
      </c>
      <c r="C18" s="56" t="s">
        <v>38</v>
      </c>
      <c r="D18" s="12" t="s">
        <v>39</v>
      </c>
      <c r="E18" s="1635" t="s">
        <v>40</v>
      </c>
      <c r="F18" s="1635" t="s">
        <v>41</v>
      </c>
      <c r="G18" s="1635">
        <v>12</v>
      </c>
      <c r="H18" s="12" t="s">
        <v>25</v>
      </c>
      <c r="I18" s="14">
        <v>22000</v>
      </c>
      <c r="J18" s="15">
        <v>0</v>
      </c>
      <c r="K18" s="14">
        <v>22000</v>
      </c>
      <c r="L18" s="14">
        <v>631.4</v>
      </c>
      <c r="M18" s="15">
        <v>0</v>
      </c>
      <c r="N18" s="14">
        <v>668.8</v>
      </c>
      <c r="O18" s="14">
        <v>125</v>
      </c>
      <c r="P18" s="14">
        <v>1425.2</v>
      </c>
      <c r="Q18" s="17">
        <v>20574.8</v>
      </c>
    </row>
    <row r="19" spans="2:17" x14ac:dyDescent="0.25">
      <c r="B19" s="127">
        <v>5</v>
      </c>
      <c r="C19" s="56" t="s">
        <v>42</v>
      </c>
      <c r="D19" s="12" t="s">
        <v>43</v>
      </c>
      <c r="E19" s="1635" t="s">
        <v>44</v>
      </c>
      <c r="F19" s="1635" t="s">
        <v>45</v>
      </c>
      <c r="G19" s="1635">
        <v>14</v>
      </c>
      <c r="H19" s="12" t="s">
        <v>46</v>
      </c>
      <c r="I19" s="14">
        <v>46000</v>
      </c>
      <c r="J19" s="15">
        <v>0</v>
      </c>
      <c r="K19" s="14">
        <v>46000</v>
      </c>
      <c r="L19" s="14">
        <v>1320.2</v>
      </c>
      <c r="M19" s="15">
        <v>1289.46</v>
      </c>
      <c r="N19" s="14">
        <v>1398.4</v>
      </c>
      <c r="O19" s="14">
        <v>125</v>
      </c>
      <c r="P19" s="14">
        <v>4133.0600000000004</v>
      </c>
      <c r="Q19" s="17">
        <v>41866.94</v>
      </c>
    </row>
    <row r="20" spans="2:17" x14ac:dyDescent="0.25">
      <c r="B20" s="127">
        <v>6</v>
      </c>
      <c r="C20" s="56" t="s">
        <v>47</v>
      </c>
      <c r="D20" s="12" t="s">
        <v>48</v>
      </c>
      <c r="E20" s="1635" t="s">
        <v>49</v>
      </c>
      <c r="F20" s="1635" t="s">
        <v>50</v>
      </c>
      <c r="G20" s="1635">
        <v>16</v>
      </c>
      <c r="H20" s="12" t="s">
        <v>46</v>
      </c>
      <c r="I20" s="14">
        <v>60000</v>
      </c>
      <c r="J20" s="15">
        <v>0</v>
      </c>
      <c r="K20" s="14">
        <v>60000</v>
      </c>
      <c r="L20" s="14">
        <v>1722</v>
      </c>
      <c r="M20" s="15">
        <v>3486.68</v>
      </c>
      <c r="N20" s="14">
        <v>1824</v>
      </c>
      <c r="O20" s="14">
        <v>1469</v>
      </c>
      <c r="P20" s="14">
        <v>8501.68</v>
      </c>
      <c r="Q20" s="17">
        <v>51498.32</v>
      </c>
    </row>
    <row r="21" spans="2:17" x14ac:dyDescent="0.25">
      <c r="B21" s="127">
        <v>7</v>
      </c>
      <c r="C21" s="56" t="s">
        <v>51</v>
      </c>
      <c r="D21" s="12" t="s">
        <v>52</v>
      </c>
      <c r="E21" s="1635" t="s">
        <v>53</v>
      </c>
      <c r="F21" s="1635" t="s">
        <v>54</v>
      </c>
      <c r="G21" s="1635">
        <v>19</v>
      </c>
      <c r="H21" s="12" t="s">
        <v>25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127">
        <v>8</v>
      </c>
      <c r="C22" s="56" t="s">
        <v>55</v>
      </c>
      <c r="D22" s="12" t="s">
        <v>52</v>
      </c>
      <c r="E22" s="1635" t="s">
        <v>427</v>
      </c>
      <c r="F22" s="1635" t="s">
        <v>57</v>
      </c>
      <c r="G22" s="1635">
        <v>20</v>
      </c>
      <c r="H22" s="12" t="s">
        <v>46</v>
      </c>
      <c r="I22" s="14">
        <v>100000</v>
      </c>
      <c r="J22" s="15">
        <v>0</v>
      </c>
      <c r="K22" s="14">
        <v>100000</v>
      </c>
      <c r="L22" s="14">
        <v>2870</v>
      </c>
      <c r="M22" s="14">
        <v>12105.37</v>
      </c>
      <c r="N22" s="14">
        <v>3040</v>
      </c>
      <c r="O22" s="14">
        <v>6032.4</v>
      </c>
      <c r="P22" s="14">
        <v>24047.77</v>
      </c>
      <c r="Q22" s="17">
        <v>75952.23</v>
      </c>
    </row>
    <row r="23" spans="2:17" x14ac:dyDescent="0.25">
      <c r="B23" s="127">
        <v>9</v>
      </c>
      <c r="C23" s="56" t="s">
        <v>58</v>
      </c>
      <c r="D23" s="12" t="s">
        <v>59</v>
      </c>
      <c r="E23" s="1635" t="s">
        <v>53</v>
      </c>
      <c r="F23" s="1635" t="s">
        <v>60</v>
      </c>
      <c r="G23" s="1635">
        <v>21</v>
      </c>
      <c r="H23" s="12" t="s">
        <v>25</v>
      </c>
      <c r="I23" s="14">
        <v>22000</v>
      </c>
      <c r="J23" s="15">
        <v>0</v>
      </c>
      <c r="K23" s="14">
        <v>22000</v>
      </c>
      <c r="L23" s="14">
        <v>631.4</v>
      </c>
      <c r="M23" s="15">
        <v>0</v>
      </c>
      <c r="N23" s="14">
        <v>668.8</v>
      </c>
      <c r="O23" s="14">
        <v>800</v>
      </c>
      <c r="P23" s="14">
        <v>2100.1999999999998</v>
      </c>
      <c r="Q23" s="17">
        <v>19899.8</v>
      </c>
    </row>
    <row r="24" spans="2:17" x14ac:dyDescent="0.25">
      <c r="B24" s="127">
        <v>10</v>
      </c>
      <c r="C24" s="56" t="s">
        <v>61</v>
      </c>
      <c r="D24" s="12" t="s">
        <v>62</v>
      </c>
      <c r="E24" s="1635" t="s">
        <v>514</v>
      </c>
      <c r="F24" s="1635" t="s">
        <v>64</v>
      </c>
      <c r="G24" s="1635">
        <v>22</v>
      </c>
      <c r="H24" s="12" t="s">
        <v>46</v>
      </c>
      <c r="I24" s="14">
        <v>85000</v>
      </c>
      <c r="J24" s="15">
        <v>0</v>
      </c>
      <c r="K24" s="14">
        <v>85000</v>
      </c>
      <c r="L24" s="14">
        <v>2439.5</v>
      </c>
      <c r="M24" s="14">
        <v>8279.4599999999991</v>
      </c>
      <c r="N24" s="14">
        <v>2584</v>
      </c>
      <c r="O24" s="14">
        <v>1215.1199999999999</v>
      </c>
      <c r="P24" s="14">
        <v>14518.08</v>
      </c>
      <c r="Q24" s="17">
        <v>70481.919999999998</v>
      </c>
    </row>
    <row r="25" spans="2:17" x14ac:dyDescent="0.25">
      <c r="B25" s="127">
        <v>11</v>
      </c>
      <c r="C25" s="56" t="s">
        <v>65</v>
      </c>
      <c r="D25" s="12" t="s">
        <v>66</v>
      </c>
      <c r="E25" s="1635" t="s">
        <v>67</v>
      </c>
      <c r="F25" s="1635" t="s">
        <v>68</v>
      </c>
      <c r="G25" s="1635">
        <v>23</v>
      </c>
      <c r="H25" s="12" t="s">
        <v>46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125</v>
      </c>
      <c r="P25" s="14">
        <v>1986.65</v>
      </c>
      <c r="Q25" s="17">
        <v>29513.35</v>
      </c>
    </row>
    <row r="26" spans="2:17" x14ac:dyDescent="0.25">
      <c r="B26" s="127">
        <v>12</v>
      </c>
      <c r="C26" s="56" t="s">
        <v>69</v>
      </c>
      <c r="D26" s="12" t="s">
        <v>70</v>
      </c>
      <c r="E26" s="1635" t="s">
        <v>71</v>
      </c>
      <c r="F26" s="1635" t="s">
        <v>72</v>
      </c>
      <c r="G26" s="1635">
        <v>24</v>
      </c>
      <c r="H26" s="12" t="s">
        <v>25</v>
      </c>
      <c r="I26" s="14">
        <v>130000</v>
      </c>
      <c r="J26" s="15">
        <v>0</v>
      </c>
      <c r="K26" s="14">
        <v>130000</v>
      </c>
      <c r="L26" s="14">
        <v>3952</v>
      </c>
      <c r="M26" s="14">
        <v>19162.12</v>
      </c>
      <c r="N26" s="14">
        <v>3952</v>
      </c>
      <c r="O26" s="14">
        <v>1375</v>
      </c>
      <c r="P26" s="14">
        <v>28220.12</v>
      </c>
      <c r="Q26" s="17">
        <v>101779.88</v>
      </c>
    </row>
    <row r="27" spans="2:17" x14ac:dyDescent="0.25">
      <c r="B27" s="127">
        <v>13</v>
      </c>
      <c r="C27" s="56" t="s">
        <v>73</v>
      </c>
      <c r="D27" s="12" t="s">
        <v>74</v>
      </c>
      <c r="E27" s="1635" t="s">
        <v>515</v>
      </c>
      <c r="F27" s="1635" t="s">
        <v>79</v>
      </c>
      <c r="G27" s="1635">
        <v>28</v>
      </c>
      <c r="H27" s="12" t="s">
        <v>25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700</v>
      </c>
      <c r="P27" s="14">
        <v>4507.83</v>
      </c>
      <c r="Q27" s="17">
        <v>40492.17</v>
      </c>
    </row>
    <row r="28" spans="2:17" x14ac:dyDescent="0.25">
      <c r="B28" s="127">
        <v>14</v>
      </c>
      <c r="C28" s="56" t="s">
        <v>77</v>
      </c>
      <c r="D28" s="12" t="s">
        <v>74</v>
      </c>
      <c r="E28" s="1635" t="s">
        <v>78</v>
      </c>
      <c r="F28" s="1635" t="s">
        <v>79</v>
      </c>
      <c r="G28" s="1635">
        <v>28</v>
      </c>
      <c r="H28" s="12" t="s">
        <v>25</v>
      </c>
      <c r="I28" s="14">
        <v>55000</v>
      </c>
      <c r="J28" s="15">
        <v>0</v>
      </c>
      <c r="K28" s="14">
        <v>55000</v>
      </c>
      <c r="L28" s="14">
        <v>1578.5</v>
      </c>
      <c r="M28" s="14">
        <v>2559.6799999999998</v>
      </c>
      <c r="N28" s="14">
        <v>1672</v>
      </c>
      <c r="O28" s="14">
        <v>800</v>
      </c>
      <c r="P28" s="14">
        <v>6610.18</v>
      </c>
      <c r="Q28" s="17">
        <v>48389.82</v>
      </c>
    </row>
    <row r="29" spans="2:17" x14ac:dyDescent="0.25">
      <c r="B29" s="127">
        <v>15</v>
      </c>
      <c r="C29" s="56" t="s">
        <v>80</v>
      </c>
      <c r="D29" s="12" t="s">
        <v>81</v>
      </c>
      <c r="E29" s="1635" t="s">
        <v>82</v>
      </c>
      <c r="F29" s="1635" t="s">
        <v>83</v>
      </c>
      <c r="G29" s="1635">
        <v>30</v>
      </c>
      <c r="H29" s="12" t="s">
        <v>46</v>
      </c>
      <c r="I29" s="14">
        <v>80000</v>
      </c>
      <c r="J29" s="15">
        <v>0</v>
      </c>
      <c r="K29" s="14">
        <v>80000</v>
      </c>
      <c r="L29" s="14">
        <v>2296</v>
      </c>
      <c r="M29" s="14">
        <v>7103.34</v>
      </c>
      <c r="N29" s="14">
        <v>2432</v>
      </c>
      <c r="O29" s="14">
        <v>1215.1199999999999</v>
      </c>
      <c r="P29" s="14">
        <v>13046.46</v>
      </c>
      <c r="Q29" s="17">
        <v>66953.539999999994</v>
      </c>
    </row>
    <row r="30" spans="2:17" x14ac:dyDescent="0.25">
      <c r="B30" s="127">
        <v>16</v>
      </c>
      <c r="C30" s="56" t="s">
        <v>84</v>
      </c>
      <c r="D30" s="12" t="s">
        <v>81</v>
      </c>
      <c r="E30" s="1635" t="s">
        <v>85</v>
      </c>
      <c r="F30" s="1635" t="s">
        <v>86</v>
      </c>
      <c r="G30" s="1635">
        <v>32</v>
      </c>
      <c r="H30" s="12" t="s">
        <v>25</v>
      </c>
      <c r="I30" s="14">
        <v>50000</v>
      </c>
      <c r="J30" s="15">
        <v>0</v>
      </c>
      <c r="K30" s="14">
        <v>50000</v>
      </c>
      <c r="L30" s="14">
        <v>1435</v>
      </c>
      <c r="M30" s="14">
        <v>1854</v>
      </c>
      <c r="N30" s="14">
        <v>1520</v>
      </c>
      <c r="O30" s="14">
        <v>25</v>
      </c>
      <c r="P30" s="14">
        <v>4834</v>
      </c>
      <c r="Q30" s="17">
        <v>45166</v>
      </c>
    </row>
    <row r="31" spans="2:17" x14ac:dyDescent="0.25">
      <c r="B31" s="127">
        <v>17</v>
      </c>
      <c r="C31" s="56" t="s">
        <v>87</v>
      </c>
      <c r="D31" s="12" t="s">
        <v>88</v>
      </c>
      <c r="E31" s="1635" t="s">
        <v>89</v>
      </c>
      <c r="F31" s="1635" t="s">
        <v>90</v>
      </c>
      <c r="G31" s="1635">
        <v>34</v>
      </c>
      <c r="H31" s="12" t="s">
        <v>46</v>
      </c>
      <c r="I31" s="14">
        <v>80000</v>
      </c>
      <c r="J31" s="15">
        <v>0</v>
      </c>
      <c r="K31" s="14">
        <v>80000</v>
      </c>
      <c r="L31" s="14">
        <v>2296</v>
      </c>
      <c r="M31" s="14">
        <v>7103.34</v>
      </c>
      <c r="N31" s="14">
        <v>2432</v>
      </c>
      <c r="O31" s="14">
        <v>1215.1199999999999</v>
      </c>
      <c r="P31" s="14">
        <v>13046.46</v>
      </c>
      <c r="Q31" s="17">
        <v>66953.539999999994</v>
      </c>
    </row>
    <row r="32" spans="2:17" x14ac:dyDescent="0.25">
      <c r="B32" s="127">
        <v>18</v>
      </c>
      <c r="C32" s="56" t="s">
        <v>91</v>
      </c>
      <c r="D32" s="12" t="s">
        <v>88</v>
      </c>
      <c r="E32" s="1635" t="s">
        <v>92</v>
      </c>
      <c r="F32" s="1635" t="s">
        <v>93</v>
      </c>
      <c r="G32" s="1635">
        <v>36</v>
      </c>
      <c r="H32" s="12" t="s">
        <v>25</v>
      </c>
      <c r="I32" s="14">
        <v>16500</v>
      </c>
      <c r="J32" s="15">
        <v>0</v>
      </c>
      <c r="K32" s="14">
        <v>16500</v>
      </c>
      <c r="L32" s="14">
        <v>473.55</v>
      </c>
      <c r="M32" s="15">
        <v>0</v>
      </c>
      <c r="N32" s="14">
        <v>501.6</v>
      </c>
      <c r="O32" s="14">
        <v>2050</v>
      </c>
      <c r="P32" s="14">
        <v>3025.15</v>
      </c>
      <c r="Q32" s="17">
        <v>13474.85</v>
      </c>
    </row>
    <row r="33" spans="2:17" x14ac:dyDescent="0.25">
      <c r="B33" s="127">
        <v>19</v>
      </c>
      <c r="C33" s="56" t="s">
        <v>94</v>
      </c>
      <c r="D33" s="12" t="s">
        <v>81</v>
      </c>
      <c r="E33" s="1635" t="s">
        <v>71</v>
      </c>
      <c r="F33" s="1635" t="s">
        <v>95</v>
      </c>
      <c r="G33" s="1635">
        <v>39</v>
      </c>
      <c r="H33" s="12" t="s">
        <v>46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20</v>
      </c>
      <c r="C34" s="56" t="s">
        <v>96</v>
      </c>
      <c r="D34" s="12" t="s">
        <v>81</v>
      </c>
      <c r="E34" s="1635" t="s">
        <v>97</v>
      </c>
      <c r="F34" s="1635" t="s">
        <v>98</v>
      </c>
      <c r="G34" s="1635">
        <v>41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717.5</v>
      </c>
      <c r="M34" s="15">
        <v>0</v>
      </c>
      <c r="N34" s="14">
        <v>760</v>
      </c>
      <c r="O34" s="14">
        <v>25</v>
      </c>
      <c r="P34" s="14">
        <v>1502.5</v>
      </c>
      <c r="Q34" s="17">
        <v>23497.5</v>
      </c>
    </row>
    <row r="35" spans="2:17" x14ac:dyDescent="0.25">
      <c r="B35" s="127">
        <v>21</v>
      </c>
      <c r="C35" s="56" t="s">
        <v>99</v>
      </c>
      <c r="D35" s="12" t="s">
        <v>39</v>
      </c>
      <c r="E35" s="1635" t="s">
        <v>92</v>
      </c>
      <c r="F35" s="1635" t="s">
        <v>100</v>
      </c>
      <c r="G35" s="1635">
        <v>43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</v>
      </c>
      <c r="M35" s="15">
        <v>0</v>
      </c>
      <c r="N35" s="14">
        <v>760</v>
      </c>
      <c r="O35" s="14">
        <v>125</v>
      </c>
      <c r="P35" s="14">
        <v>1602.5</v>
      </c>
      <c r="Q35" s="17">
        <v>23397.5</v>
      </c>
    </row>
    <row r="36" spans="2:17" x14ac:dyDescent="0.25">
      <c r="B36" s="127">
        <v>22</v>
      </c>
      <c r="C36" s="56" t="s">
        <v>101</v>
      </c>
      <c r="D36" s="12" t="s">
        <v>39</v>
      </c>
      <c r="E36" s="1635" t="s">
        <v>102</v>
      </c>
      <c r="F36" s="1635" t="s">
        <v>103</v>
      </c>
      <c r="G36" s="1635">
        <v>45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125</v>
      </c>
      <c r="P36" s="14">
        <v>1100.1500000000001</v>
      </c>
      <c r="Q36" s="17">
        <v>15399.85</v>
      </c>
    </row>
    <row r="37" spans="2:17" x14ac:dyDescent="0.25">
      <c r="B37" s="127">
        <v>23</v>
      </c>
      <c r="C37" s="56" t="s">
        <v>104</v>
      </c>
      <c r="D37" s="12" t="s">
        <v>39</v>
      </c>
      <c r="E37" s="1635" t="s">
        <v>105</v>
      </c>
      <c r="F37" s="1635" t="s">
        <v>106</v>
      </c>
      <c r="G37" s="1635">
        <v>46</v>
      </c>
      <c r="H37" s="12" t="s">
        <v>25</v>
      </c>
      <c r="I37" s="14">
        <v>11000</v>
      </c>
      <c r="J37" s="15">
        <v>0</v>
      </c>
      <c r="K37" s="14">
        <v>11000</v>
      </c>
      <c r="L37" s="14">
        <v>315.7</v>
      </c>
      <c r="M37" s="15">
        <v>0</v>
      </c>
      <c r="N37" s="14">
        <v>334.4</v>
      </c>
      <c r="O37" s="14">
        <v>25</v>
      </c>
      <c r="P37" s="14">
        <v>675.1</v>
      </c>
      <c r="Q37" s="17">
        <v>10324.9</v>
      </c>
    </row>
    <row r="38" spans="2:17" x14ac:dyDescent="0.25">
      <c r="B38" s="127">
        <v>24</v>
      </c>
      <c r="C38" s="56" t="s">
        <v>107</v>
      </c>
      <c r="D38" s="12" t="s">
        <v>39</v>
      </c>
      <c r="E38" s="1635" t="s">
        <v>105</v>
      </c>
      <c r="F38" s="1635" t="s">
        <v>108</v>
      </c>
      <c r="G38" s="1635">
        <v>47</v>
      </c>
      <c r="H38" s="12" t="s">
        <v>25</v>
      </c>
      <c r="I38" s="14">
        <v>15000</v>
      </c>
      <c r="J38" s="15">
        <v>0</v>
      </c>
      <c r="K38" s="14">
        <v>15000</v>
      </c>
      <c r="L38" s="14">
        <v>430.5</v>
      </c>
      <c r="M38" s="15">
        <v>0</v>
      </c>
      <c r="N38" s="14">
        <v>456</v>
      </c>
      <c r="O38" s="14">
        <v>25</v>
      </c>
      <c r="P38" s="14">
        <v>911.5</v>
      </c>
      <c r="Q38" s="17">
        <v>14088.5</v>
      </c>
    </row>
    <row r="39" spans="2:17" x14ac:dyDescent="0.25">
      <c r="B39" s="127">
        <v>25</v>
      </c>
      <c r="C39" s="56" t="s">
        <v>114</v>
      </c>
      <c r="D39" s="12" t="s">
        <v>74</v>
      </c>
      <c r="E39" s="1635" t="s">
        <v>515</v>
      </c>
      <c r="F39" s="1635" t="s">
        <v>115</v>
      </c>
      <c r="G39" s="1635">
        <v>51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4427.58</v>
      </c>
      <c r="N39" s="14">
        <v>1976</v>
      </c>
      <c r="O39" s="14">
        <v>700</v>
      </c>
      <c r="P39" s="14">
        <v>8969.08</v>
      </c>
      <c r="Q39" s="17">
        <v>56030.92</v>
      </c>
    </row>
    <row r="40" spans="2:17" x14ac:dyDescent="0.25">
      <c r="B40" s="127">
        <v>26</v>
      </c>
      <c r="C40" s="56" t="s">
        <v>116</v>
      </c>
      <c r="D40" s="12" t="s">
        <v>70</v>
      </c>
      <c r="E40" s="1635" t="s">
        <v>489</v>
      </c>
      <c r="F40" s="1635" t="s">
        <v>118</v>
      </c>
      <c r="G40" s="1635">
        <v>52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4189.55</v>
      </c>
      <c r="N40" s="14">
        <v>1976</v>
      </c>
      <c r="O40" s="14">
        <v>700</v>
      </c>
      <c r="P40" s="14">
        <v>8969.08</v>
      </c>
      <c r="Q40" s="17">
        <v>55653.83</v>
      </c>
    </row>
    <row r="41" spans="2:17" x14ac:dyDescent="0.25">
      <c r="B41" s="127">
        <v>27</v>
      </c>
      <c r="C41" s="56" t="s">
        <v>119</v>
      </c>
      <c r="D41" s="12" t="s">
        <v>66</v>
      </c>
      <c r="E41" s="1635" t="s">
        <v>120</v>
      </c>
      <c r="F41" s="1635" t="s">
        <v>121</v>
      </c>
      <c r="G41" s="1635">
        <v>54</v>
      </c>
      <c r="H41" s="12" t="s">
        <v>25</v>
      </c>
      <c r="I41" s="14">
        <v>16500</v>
      </c>
      <c r="J41" s="15">
        <v>0</v>
      </c>
      <c r="K41" s="14">
        <v>16500</v>
      </c>
      <c r="L41" s="14">
        <v>473.55</v>
      </c>
      <c r="M41" s="15">
        <v>0</v>
      </c>
      <c r="N41" s="14">
        <v>501.6</v>
      </c>
      <c r="O41" s="14">
        <v>125</v>
      </c>
      <c r="P41" s="14">
        <v>1100.1500000000001</v>
      </c>
      <c r="Q41" s="17">
        <v>15399.85</v>
      </c>
    </row>
    <row r="42" spans="2:17" x14ac:dyDescent="0.25">
      <c r="B42" s="127">
        <v>28</v>
      </c>
      <c r="C42" s="56" t="s">
        <v>122</v>
      </c>
      <c r="D42" s="12" t="s">
        <v>48</v>
      </c>
      <c r="E42" s="1635" t="s">
        <v>49</v>
      </c>
      <c r="F42" s="1635" t="s">
        <v>123</v>
      </c>
      <c r="G42" s="1635">
        <v>57</v>
      </c>
      <c r="H42" s="12" t="s">
        <v>25</v>
      </c>
      <c r="I42" s="14">
        <v>45000</v>
      </c>
      <c r="J42" s="15">
        <v>0</v>
      </c>
      <c r="K42" s="14">
        <v>45000</v>
      </c>
      <c r="L42" s="14">
        <v>1291.5</v>
      </c>
      <c r="M42" s="14">
        <v>1148.33</v>
      </c>
      <c r="N42" s="14">
        <v>1368</v>
      </c>
      <c r="O42" s="14">
        <v>125</v>
      </c>
      <c r="P42" s="14">
        <v>3932.83</v>
      </c>
      <c r="Q42" s="17">
        <v>41067.17</v>
      </c>
    </row>
    <row r="43" spans="2:17" x14ac:dyDescent="0.25">
      <c r="B43" s="127">
        <v>29</v>
      </c>
      <c r="C43" s="56" t="s">
        <v>124</v>
      </c>
      <c r="D43" s="12" t="s">
        <v>66</v>
      </c>
      <c r="E43" s="1635" t="s">
        <v>125</v>
      </c>
      <c r="F43" s="1635" t="s">
        <v>126</v>
      </c>
      <c r="G43" s="1635">
        <v>58</v>
      </c>
      <c r="H43" s="12" t="s">
        <v>25</v>
      </c>
      <c r="I43" s="14">
        <v>30000</v>
      </c>
      <c r="J43" s="15">
        <v>0</v>
      </c>
      <c r="K43" s="14">
        <v>30000</v>
      </c>
      <c r="L43" s="14">
        <v>861</v>
      </c>
      <c r="M43" s="15">
        <v>0</v>
      </c>
      <c r="N43" s="14">
        <v>912</v>
      </c>
      <c r="O43" s="14">
        <v>125</v>
      </c>
      <c r="P43" s="14">
        <v>1898</v>
      </c>
      <c r="Q43" s="17">
        <v>28102</v>
      </c>
    </row>
    <row r="44" spans="2:17" x14ac:dyDescent="0.25">
      <c r="B44" s="127">
        <v>30</v>
      </c>
      <c r="C44" s="56" t="s">
        <v>127</v>
      </c>
      <c r="D44" s="12" t="s">
        <v>39</v>
      </c>
      <c r="E44" s="1635" t="s">
        <v>105</v>
      </c>
      <c r="F44" s="1635" t="s">
        <v>128</v>
      </c>
      <c r="G44" s="1635">
        <v>59</v>
      </c>
      <c r="H44" s="12" t="s">
        <v>25</v>
      </c>
      <c r="I44" s="14">
        <v>26000</v>
      </c>
      <c r="J44" s="15">
        <v>0</v>
      </c>
      <c r="K44" s="14">
        <v>26000</v>
      </c>
      <c r="L44" s="14">
        <v>746.2</v>
      </c>
      <c r="M44" s="15">
        <v>0</v>
      </c>
      <c r="N44" s="14">
        <v>790.4</v>
      </c>
      <c r="O44" s="14">
        <v>25</v>
      </c>
      <c r="P44" s="14">
        <v>1561.6</v>
      </c>
      <c r="Q44" s="17">
        <v>24438.400000000001</v>
      </c>
    </row>
    <row r="45" spans="2:17" x14ac:dyDescent="0.25">
      <c r="B45" s="127">
        <v>31</v>
      </c>
      <c r="C45" s="56" t="s">
        <v>129</v>
      </c>
      <c r="D45" s="12" t="s">
        <v>39</v>
      </c>
      <c r="E45" s="1635" t="s">
        <v>102</v>
      </c>
      <c r="F45" s="1635" t="s">
        <v>130</v>
      </c>
      <c r="G45" s="1635">
        <v>62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700</v>
      </c>
      <c r="P45" s="14">
        <v>1675.15</v>
      </c>
      <c r="Q45" s="17">
        <v>14824.85</v>
      </c>
    </row>
    <row r="46" spans="2:17" x14ac:dyDescent="0.25">
      <c r="B46" s="127">
        <v>32</v>
      </c>
      <c r="C46" s="56" t="s">
        <v>131</v>
      </c>
      <c r="D46" s="12" t="s">
        <v>66</v>
      </c>
      <c r="E46" s="1635" t="s">
        <v>132</v>
      </c>
      <c r="F46" s="1635" t="s">
        <v>133</v>
      </c>
      <c r="G46" s="1635">
        <v>64</v>
      </c>
      <c r="H46" s="12" t="s">
        <v>25</v>
      </c>
      <c r="I46" s="14">
        <v>31500</v>
      </c>
      <c r="J46" s="15">
        <v>0</v>
      </c>
      <c r="K46" s="14">
        <v>31500</v>
      </c>
      <c r="L46" s="14">
        <v>904.05</v>
      </c>
      <c r="M46" s="15">
        <v>0</v>
      </c>
      <c r="N46" s="14">
        <v>957.6</v>
      </c>
      <c r="O46" s="14">
        <v>697</v>
      </c>
      <c r="P46" s="14">
        <v>2558.65</v>
      </c>
      <c r="Q46" s="17">
        <v>28941.35</v>
      </c>
    </row>
    <row r="47" spans="2:17" x14ac:dyDescent="0.25">
      <c r="B47" s="127">
        <v>33</v>
      </c>
      <c r="C47" s="56" t="s">
        <v>134</v>
      </c>
      <c r="D47" s="12" t="s">
        <v>59</v>
      </c>
      <c r="E47" s="1635" t="s">
        <v>489</v>
      </c>
      <c r="F47" s="1635" t="s">
        <v>118</v>
      </c>
      <c r="G47" s="1635">
        <v>52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700</v>
      </c>
      <c r="P47" s="14">
        <v>6510.18</v>
      </c>
      <c r="Q47" s="17">
        <v>48489.82</v>
      </c>
    </row>
    <row r="48" spans="2:17" x14ac:dyDescent="0.25">
      <c r="B48" s="127">
        <v>34</v>
      </c>
      <c r="C48" s="56" t="s">
        <v>136</v>
      </c>
      <c r="D48" s="12" t="s">
        <v>88</v>
      </c>
      <c r="E48" s="1635" t="s">
        <v>85</v>
      </c>
      <c r="F48" s="1635" t="s">
        <v>137</v>
      </c>
      <c r="G48" s="1635">
        <v>81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25</v>
      </c>
      <c r="P48" s="14">
        <v>5835.18</v>
      </c>
      <c r="Q48" s="17">
        <v>49164.82</v>
      </c>
    </row>
    <row r="49" spans="2:17" x14ac:dyDescent="0.25">
      <c r="B49" s="127">
        <v>35</v>
      </c>
      <c r="C49" s="56" t="s">
        <v>138</v>
      </c>
      <c r="D49" s="12" t="s">
        <v>59</v>
      </c>
      <c r="E49" s="1635" t="s">
        <v>516</v>
      </c>
      <c r="F49" s="1635" t="s">
        <v>140</v>
      </c>
      <c r="G49" s="1635">
        <v>203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4905</v>
      </c>
      <c r="P49" s="14">
        <v>22920.37</v>
      </c>
      <c r="Q49" s="17">
        <v>77079.63</v>
      </c>
    </row>
    <row r="50" spans="2:17" x14ac:dyDescent="0.25">
      <c r="B50" s="127">
        <v>36</v>
      </c>
      <c r="C50" s="56" t="s">
        <v>147</v>
      </c>
      <c r="D50" s="12" t="s">
        <v>62</v>
      </c>
      <c r="E50" s="1635" t="s">
        <v>148</v>
      </c>
      <c r="F50" s="1635" t="s">
        <v>149</v>
      </c>
      <c r="G50" s="1635">
        <v>215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1501.85</v>
      </c>
      <c r="P50" s="14">
        <v>19517.22</v>
      </c>
      <c r="Q50" s="17">
        <v>80482.78</v>
      </c>
    </row>
    <row r="51" spans="2:17" x14ac:dyDescent="0.25">
      <c r="B51" s="127">
        <v>37</v>
      </c>
      <c r="C51" s="56" t="s">
        <v>150</v>
      </c>
      <c r="D51" s="12" t="s">
        <v>48</v>
      </c>
      <c r="E51" s="1635" t="s">
        <v>151</v>
      </c>
      <c r="F51" s="1635" t="s">
        <v>152</v>
      </c>
      <c r="G51" s="1635">
        <v>217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125</v>
      </c>
      <c r="P51" s="14">
        <v>1986.65</v>
      </c>
      <c r="Q51" s="17">
        <v>29513.35</v>
      </c>
    </row>
    <row r="52" spans="2:17" x14ac:dyDescent="0.25">
      <c r="B52" s="127">
        <v>38</v>
      </c>
      <c r="C52" s="56" t="s">
        <v>156</v>
      </c>
      <c r="D52" s="12" t="s">
        <v>81</v>
      </c>
      <c r="E52" s="1635" t="s">
        <v>157</v>
      </c>
      <c r="F52" s="1635" t="s">
        <v>158</v>
      </c>
      <c r="G52" s="1635">
        <v>233</v>
      </c>
      <c r="H52" s="12" t="s">
        <v>46</v>
      </c>
      <c r="I52" s="14">
        <v>45000</v>
      </c>
      <c r="J52" s="15">
        <v>0</v>
      </c>
      <c r="K52" s="14">
        <v>45000</v>
      </c>
      <c r="L52" s="14">
        <v>1291.5</v>
      </c>
      <c r="M52" s="14">
        <v>1148.33</v>
      </c>
      <c r="N52" s="14">
        <v>1368</v>
      </c>
      <c r="O52" s="14">
        <v>25</v>
      </c>
      <c r="P52" s="14">
        <v>3832.83</v>
      </c>
      <c r="Q52" s="17">
        <v>41167.17</v>
      </c>
    </row>
    <row r="53" spans="2:17" x14ac:dyDescent="0.25">
      <c r="B53" s="127">
        <v>39</v>
      </c>
      <c r="C53" s="56" t="s">
        <v>304</v>
      </c>
      <c r="D53" s="12" t="s">
        <v>39</v>
      </c>
      <c r="E53" s="13" t="s">
        <v>305</v>
      </c>
      <c r="F53" s="13"/>
      <c r="G53" s="13"/>
      <c r="H53" s="12" t="s">
        <v>25</v>
      </c>
      <c r="I53" s="14">
        <v>16500</v>
      </c>
      <c r="J53" s="15">
        <v>0</v>
      </c>
      <c r="K53" s="14">
        <v>16500</v>
      </c>
      <c r="L53" s="14">
        <v>473.55</v>
      </c>
      <c r="M53" s="15">
        <v>0</v>
      </c>
      <c r="N53" s="14">
        <v>501.6</v>
      </c>
      <c r="O53" s="14">
        <v>25</v>
      </c>
      <c r="P53" s="14">
        <v>1000.15</v>
      </c>
      <c r="Q53" s="17">
        <v>15409.85</v>
      </c>
    </row>
    <row r="54" spans="2:17" x14ac:dyDescent="0.25">
      <c r="B54" s="127">
        <v>40</v>
      </c>
      <c r="C54" s="56" t="s">
        <v>159</v>
      </c>
      <c r="D54" s="12" t="s">
        <v>66</v>
      </c>
      <c r="E54" s="1635" t="s">
        <v>160</v>
      </c>
      <c r="F54" s="1635" t="s">
        <v>161</v>
      </c>
      <c r="G54" s="1635">
        <v>253</v>
      </c>
      <c r="H54" s="12" t="s">
        <v>46</v>
      </c>
      <c r="I54" s="14">
        <v>28980</v>
      </c>
      <c r="J54" s="15">
        <v>0</v>
      </c>
      <c r="K54" s="14">
        <v>28980</v>
      </c>
      <c r="L54" s="14">
        <v>831.73</v>
      </c>
      <c r="M54" s="15">
        <v>0</v>
      </c>
      <c r="N54" s="14">
        <v>880.99</v>
      </c>
      <c r="O54" s="14">
        <v>1375</v>
      </c>
      <c r="P54" s="14">
        <v>3087.72</v>
      </c>
      <c r="Q54" s="17">
        <v>25892.28</v>
      </c>
    </row>
    <row r="55" spans="2:17" x14ac:dyDescent="0.25">
      <c r="B55" s="127">
        <v>41</v>
      </c>
      <c r="C55" s="56" t="s">
        <v>162</v>
      </c>
      <c r="D55" s="12" t="s">
        <v>48</v>
      </c>
      <c r="E55" s="1635" t="s">
        <v>163</v>
      </c>
      <c r="F55" s="1635" t="s">
        <v>164</v>
      </c>
      <c r="G55" s="1635">
        <v>257</v>
      </c>
      <c r="H55" s="12" t="s">
        <v>46</v>
      </c>
      <c r="I55" s="14">
        <v>70500</v>
      </c>
      <c r="J55" s="15">
        <v>0</v>
      </c>
      <c r="K55" s="14">
        <v>70500</v>
      </c>
      <c r="L55" s="14">
        <v>2023.35</v>
      </c>
      <c r="M55" s="14">
        <v>5462.57</v>
      </c>
      <c r="N55" s="14">
        <v>2143.1999999999998</v>
      </c>
      <c r="O55" s="14">
        <v>25</v>
      </c>
      <c r="P55" s="14">
        <v>9654.1200000000008</v>
      </c>
      <c r="Q55" s="17">
        <v>60845.88</v>
      </c>
    </row>
    <row r="56" spans="2:17" x14ac:dyDescent="0.25">
      <c r="B56" s="127">
        <v>42</v>
      </c>
      <c r="C56" s="56" t="s">
        <v>165</v>
      </c>
      <c r="D56" s="12" t="s">
        <v>59</v>
      </c>
      <c r="E56" s="13" t="s">
        <v>517</v>
      </c>
      <c r="F56" s="13"/>
      <c r="G56" s="13"/>
      <c r="H56" s="12" t="s">
        <v>25</v>
      </c>
      <c r="I56" s="14">
        <v>32500</v>
      </c>
      <c r="J56" s="15">
        <v>0</v>
      </c>
      <c r="K56" s="14">
        <v>32500</v>
      </c>
      <c r="L56" s="14">
        <v>932.75</v>
      </c>
      <c r="M56" s="15">
        <v>0</v>
      </c>
      <c r="N56" s="14">
        <v>988</v>
      </c>
      <c r="O56" s="14">
        <v>25</v>
      </c>
      <c r="P56" s="14">
        <v>1945.75</v>
      </c>
      <c r="Q56" s="17">
        <v>30554.25</v>
      </c>
    </row>
    <row r="57" spans="2:17" x14ac:dyDescent="0.25">
      <c r="B57" s="127">
        <v>43</v>
      </c>
      <c r="C57" s="56" t="s">
        <v>221</v>
      </c>
      <c r="D57" s="12" t="s">
        <v>222</v>
      </c>
      <c r="E57" s="13" t="s">
        <v>517</v>
      </c>
      <c r="F57" s="12" t="s">
        <v>211</v>
      </c>
      <c r="G57" s="28">
        <v>43419</v>
      </c>
      <c r="H57" s="12" t="s">
        <v>25</v>
      </c>
      <c r="I57" s="14">
        <v>26500</v>
      </c>
      <c r="J57" s="15">
        <v>0</v>
      </c>
      <c r="K57" s="14">
        <v>26500</v>
      </c>
      <c r="L57" s="14">
        <v>760.55</v>
      </c>
      <c r="M57" s="15">
        <v>0</v>
      </c>
      <c r="N57" s="14">
        <v>805.6</v>
      </c>
      <c r="O57" s="14">
        <v>2725</v>
      </c>
      <c r="P57" s="14">
        <v>4291.1499999999996</v>
      </c>
      <c r="Q57" s="17">
        <v>22208.85</v>
      </c>
    </row>
    <row r="58" spans="2:17" x14ac:dyDescent="0.25">
      <c r="B58" s="127">
        <v>44</v>
      </c>
      <c r="C58" s="56" t="s">
        <v>167</v>
      </c>
      <c r="D58" s="12" t="s">
        <v>39</v>
      </c>
      <c r="E58" s="1635" t="s">
        <v>92</v>
      </c>
      <c r="F58" s="1635" t="s">
        <v>168</v>
      </c>
      <c r="G58" s="1635">
        <v>277</v>
      </c>
      <c r="H58" s="12" t="s">
        <v>25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x14ac:dyDescent="0.25">
      <c r="B59" s="127">
        <v>45</v>
      </c>
      <c r="C59" s="56" t="s">
        <v>169</v>
      </c>
      <c r="D59" s="12" t="s">
        <v>66</v>
      </c>
      <c r="E59" s="1635" t="s">
        <v>248</v>
      </c>
      <c r="F59" s="1635" t="s">
        <v>170</v>
      </c>
      <c r="G59" s="1635">
        <v>279</v>
      </c>
      <c r="H59" s="12" t="s">
        <v>25</v>
      </c>
      <c r="I59" s="14">
        <v>30000</v>
      </c>
      <c r="J59" s="15">
        <v>0</v>
      </c>
      <c r="K59" s="14">
        <v>30000</v>
      </c>
      <c r="L59" s="14">
        <v>861</v>
      </c>
      <c r="M59" s="15">
        <v>0</v>
      </c>
      <c r="N59" s="14">
        <v>912</v>
      </c>
      <c r="O59" s="14">
        <v>361</v>
      </c>
      <c r="P59" s="14">
        <v>2134</v>
      </c>
      <c r="Q59" s="17">
        <v>27866</v>
      </c>
    </row>
    <row r="60" spans="2:17" x14ac:dyDescent="0.25">
      <c r="B60" s="127">
        <v>46</v>
      </c>
      <c r="C60" s="56" t="s">
        <v>306</v>
      </c>
      <c r="D60" s="12" t="s">
        <v>66</v>
      </c>
      <c r="E60" s="13" t="s">
        <v>166</v>
      </c>
      <c r="F60" s="13"/>
      <c r="G60" s="13"/>
      <c r="H60" s="12" t="s">
        <v>307</v>
      </c>
      <c r="I60" s="14">
        <v>25000</v>
      </c>
      <c r="J60" s="15">
        <v>0</v>
      </c>
      <c r="K60" s="14">
        <v>25000</v>
      </c>
      <c r="L60" s="14">
        <v>717.5</v>
      </c>
      <c r="M60" s="15">
        <v>0</v>
      </c>
      <c r="N60" s="14">
        <v>760</v>
      </c>
      <c r="O60" s="14">
        <v>25</v>
      </c>
      <c r="P60" s="14">
        <v>1502.5</v>
      </c>
      <c r="Q60" s="17">
        <v>23497.5</v>
      </c>
    </row>
    <row r="61" spans="2:17" x14ac:dyDescent="0.25">
      <c r="B61" s="127">
        <v>47</v>
      </c>
      <c r="C61" s="56" t="s">
        <v>224</v>
      </c>
      <c r="D61" s="12" t="s">
        <v>213</v>
      </c>
      <c r="E61" s="12" t="s">
        <v>248</v>
      </c>
      <c r="F61" s="12" t="s">
        <v>211</v>
      </c>
      <c r="G61" s="28">
        <v>43435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127">
        <v>48</v>
      </c>
      <c r="C62" s="56" t="s">
        <v>540</v>
      </c>
      <c r="D62" s="12" t="s">
        <v>39</v>
      </c>
      <c r="E62" s="12" t="s">
        <v>249</v>
      </c>
      <c r="F62" s="12" t="s">
        <v>211</v>
      </c>
      <c r="G62" s="28">
        <v>43435</v>
      </c>
      <c r="H62" s="12" t="s">
        <v>25</v>
      </c>
      <c r="I62" s="14">
        <v>35000</v>
      </c>
      <c r="J62" s="15">
        <v>0</v>
      </c>
      <c r="K62" s="14">
        <v>35000</v>
      </c>
      <c r="L62" s="14">
        <v>1004.5</v>
      </c>
      <c r="M62" s="15">
        <v>0</v>
      </c>
      <c r="N62" s="14">
        <v>1064</v>
      </c>
      <c r="O62" s="14">
        <v>700</v>
      </c>
      <c r="P62" s="14">
        <v>2768.5</v>
      </c>
      <c r="Q62" s="17">
        <v>32231.5</v>
      </c>
    </row>
    <row r="63" spans="2:17" x14ac:dyDescent="0.25">
      <c r="B63" s="127">
        <v>49</v>
      </c>
      <c r="C63" s="56" t="s">
        <v>171</v>
      </c>
      <c r="D63" s="12" t="s">
        <v>66</v>
      </c>
      <c r="E63" s="1635" t="s">
        <v>40</v>
      </c>
      <c r="F63" s="1635" t="s">
        <v>172</v>
      </c>
      <c r="G63" s="1635">
        <v>293</v>
      </c>
      <c r="H63" s="12" t="s">
        <v>25</v>
      </c>
      <c r="I63" s="14">
        <v>26250</v>
      </c>
      <c r="J63" s="15">
        <v>0</v>
      </c>
      <c r="K63" s="14">
        <v>26250</v>
      </c>
      <c r="L63" s="14">
        <v>753.38</v>
      </c>
      <c r="M63" s="15">
        <v>0</v>
      </c>
      <c r="N63" s="14">
        <v>798</v>
      </c>
      <c r="O63" s="14">
        <v>361</v>
      </c>
      <c r="P63" s="14">
        <v>1912.38</v>
      </c>
      <c r="Q63" s="17">
        <v>24337.62</v>
      </c>
    </row>
    <row r="64" spans="2:17" x14ac:dyDescent="0.25">
      <c r="B64" s="127">
        <v>50</v>
      </c>
      <c r="C64" s="56" t="s">
        <v>173</v>
      </c>
      <c r="D64" s="12" t="s">
        <v>81</v>
      </c>
      <c r="E64" s="13" t="s">
        <v>105</v>
      </c>
      <c r="F64" s="13"/>
      <c r="G64" s="13"/>
      <c r="H64" s="12" t="s">
        <v>25</v>
      </c>
      <c r="I64" s="14">
        <v>24987.5</v>
      </c>
      <c r="J64" s="15">
        <v>0</v>
      </c>
      <c r="K64" s="14">
        <v>24987.5</v>
      </c>
      <c r="L64" s="14">
        <v>717.14</v>
      </c>
      <c r="M64" s="15">
        <v>0</v>
      </c>
      <c r="N64" s="14">
        <v>759.62</v>
      </c>
      <c r="O64" s="14">
        <v>25</v>
      </c>
      <c r="P64" s="14">
        <v>1501.76</v>
      </c>
      <c r="Q64" s="17">
        <v>23485.74</v>
      </c>
    </row>
    <row r="65" spans="2:17" x14ac:dyDescent="0.25">
      <c r="B65" s="127">
        <v>51</v>
      </c>
      <c r="C65" s="56" t="s">
        <v>174</v>
      </c>
      <c r="D65" s="12" t="s">
        <v>81</v>
      </c>
      <c r="E65" s="13" t="s">
        <v>97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127">
        <v>52</v>
      </c>
      <c r="C66" s="56" t="s">
        <v>267</v>
      </c>
      <c r="D66" s="12" t="s">
        <v>39</v>
      </c>
      <c r="E66" s="13" t="s">
        <v>268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4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275</v>
      </c>
      <c r="D67" s="12" t="s">
        <v>66</v>
      </c>
      <c r="E67" s="1635" t="s">
        <v>518</v>
      </c>
      <c r="F67" s="1635"/>
      <c r="G67" s="1635"/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25</v>
      </c>
      <c r="P67" s="14">
        <v>2093.5</v>
      </c>
      <c r="Q67" s="17">
        <v>32906.5</v>
      </c>
    </row>
    <row r="68" spans="2:17" x14ac:dyDescent="0.25">
      <c r="B68" s="127">
        <v>54</v>
      </c>
      <c r="C68" s="56" t="s">
        <v>308</v>
      </c>
      <c r="D68" s="12" t="s">
        <v>66</v>
      </c>
      <c r="E68" s="13" t="s">
        <v>309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310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39500</v>
      </c>
      <c r="J69" s="15">
        <v>0</v>
      </c>
      <c r="K69" s="14">
        <v>39500</v>
      </c>
      <c r="L69" s="14">
        <v>1133.6500000000001</v>
      </c>
      <c r="M69" s="14">
        <v>372.08</v>
      </c>
      <c r="N69" s="14">
        <v>1200</v>
      </c>
      <c r="O69" s="14">
        <v>25</v>
      </c>
      <c r="P69" s="14">
        <v>2731.53</v>
      </c>
      <c r="Q69" s="17">
        <v>36768.47</v>
      </c>
    </row>
    <row r="70" spans="2:17" x14ac:dyDescent="0.25">
      <c r="B70" s="127">
        <v>56</v>
      </c>
      <c r="C70" s="56" t="s">
        <v>311</v>
      </c>
      <c r="D70" s="12" t="s">
        <v>35</v>
      </c>
      <c r="E70" s="13" t="s">
        <v>178</v>
      </c>
      <c r="F70" s="13"/>
      <c r="G70" s="13"/>
      <c r="H70" s="12" t="s">
        <v>25</v>
      </c>
      <c r="I70" s="14">
        <v>40000</v>
      </c>
      <c r="J70" s="15">
        <v>0</v>
      </c>
      <c r="K70" s="14">
        <v>40000</v>
      </c>
      <c r="L70" s="14">
        <v>1148</v>
      </c>
      <c r="M70" s="14">
        <v>442.65</v>
      </c>
      <c r="N70" s="14">
        <v>1216</v>
      </c>
      <c r="O70" s="14">
        <v>25</v>
      </c>
      <c r="P70" s="14">
        <v>2831.65</v>
      </c>
      <c r="Q70" s="17">
        <v>37168.35</v>
      </c>
    </row>
    <row r="71" spans="2:17" x14ac:dyDescent="0.25">
      <c r="B71" s="127">
        <v>57</v>
      </c>
      <c r="C71" s="56" t="s">
        <v>312</v>
      </c>
      <c r="D71" s="12" t="s">
        <v>66</v>
      </c>
      <c r="E71" s="13" t="s">
        <v>178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58</v>
      </c>
      <c r="C72" s="56" t="s">
        <v>313</v>
      </c>
      <c r="D72" s="12" t="s">
        <v>66</v>
      </c>
      <c r="E72" s="13" t="s">
        <v>517</v>
      </c>
      <c r="F72" s="13"/>
      <c r="G72" s="13"/>
      <c r="H72" s="12" t="s">
        <v>25</v>
      </c>
      <c r="I72" s="14">
        <v>26500</v>
      </c>
      <c r="J72" s="15">
        <v>0</v>
      </c>
      <c r="K72" s="14">
        <v>26500</v>
      </c>
      <c r="L72" s="14">
        <v>760.55</v>
      </c>
      <c r="M72" s="14">
        <v>0</v>
      </c>
      <c r="N72" s="14">
        <v>805.6</v>
      </c>
      <c r="O72" s="14">
        <v>25</v>
      </c>
      <c r="P72" s="14">
        <v>1591.15</v>
      </c>
      <c r="Q72" s="17">
        <v>24908.85</v>
      </c>
    </row>
    <row r="73" spans="2:17" x14ac:dyDescent="0.25">
      <c r="B73" s="127">
        <v>59</v>
      </c>
      <c r="C73" s="56" t="s">
        <v>177</v>
      </c>
      <c r="D73" s="12" t="s">
        <v>81</v>
      </c>
      <c r="E73" s="1635" t="s">
        <v>178</v>
      </c>
      <c r="F73" s="1635" t="s">
        <v>179</v>
      </c>
      <c r="G73" s="1635">
        <v>5477</v>
      </c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5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127">
        <v>60</v>
      </c>
      <c r="C74" s="58" t="s">
        <v>192</v>
      </c>
      <c r="D74" s="30" t="s">
        <v>39</v>
      </c>
      <c r="E74" s="1644" t="s">
        <v>92</v>
      </c>
      <c r="F74" s="1644" t="s">
        <v>193</v>
      </c>
      <c r="G74" s="1644"/>
      <c r="H74" s="30" t="s">
        <v>25</v>
      </c>
      <c r="I74" s="33">
        <v>30000</v>
      </c>
      <c r="J74" s="34">
        <v>0</v>
      </c>
      <c r="K74" s="33">
        <v>30000</v>
      </c>
      <c r="L74" s="33">
        <v>861</v>
      </c>
      <c r="M74" s="33">
        <v>0</v>
      </c>
      <c r="N74" s="33">
        <v>912</v>
      </c>
      <c r="O74" s="33">
        <v>25</v>
      </c>
      <c r="P74" s="33">
        <v>1798</v>
      </c>
      <c r="Q74" s="17">
        <v>28202</v>
      </c>
    </row>
    <row r="75" spans="2:17" x14ac:dyDescent="0.25">
      <c r="B75" s="127">
        <v>61</v>
      </c>
      <c r="C75" s="58" t="s">
        <v>315</v>
      </c>
      <c r="D75" s="30" t="s">
        <v>66</v>
      </c>
      <c r="E75" s="59" t="s">
        <v>248</v>
      </c>
      <c r="F75" s="59"/>
      <c r="G75" s="59"/>
      <c r="H75" s="30" t="s">
        <v>307</v>
      </c>
      <c r="I75" s="33">
        <v>35000</v>
      </c>
      <c r="J75" s="34">
        <v>0</v>
      </c>
      <c r="K75" s="33">
        <v>35000</v>
      </c>
      <c r="L75" s="33">
        <v>1004.5</v>
      </c>
      <c r="M75" s="33">
        <v>0</v>
      </c>
      <c r="N75" s="33">
        <v>1064</v>
      </c>
      <c r="O75" s="33">
        <v>25</v>
      </c>
      <c r="P75" s="33">
        <v>2093.5</v>
      </c>
      <c r="Q75" s="17">
        <v>32906.5</v>
      </c>
    </row>
    <row r="76" spans="2:17" x14ac:dyDescent="0.25">
      <c r="B76" s="127">
        <v>62</v>
      </c>
      <c r="C76" s="58" t="s">
        <v>324</v>
      </c>
      <c r="D76" s="30" t="s">
        <v>39</v>
      </c>
      <c r="E76" s="59" t="s">
        <v>105</v>
      </c>
      <c r="F76" s="59"/>
      <c r="G76" s="59"/>
      <c r="H76" s="30" t="s">
        <v>321</v>
      </c>
      <c r="I76" s="33">
        <v>11000</v>
      </c>
      <c r="J76" s="34">
        <v>0</v>
      </c>
      <c r="K76" s="33">
        <v>11000</v>
      </c>
      <c r="L76" s="33">
        <v>315.7</v>
      </c>
      <c r="M76" s="33">
        <v>0</v>
      </c>
      <c r="N76" s="33">
        <v>334.4</v>
      </c>
      <c r="O76" s="33">
        <v>25</v>
      </c>
      <c r="P76" s="33">
        <v>675.1</v>
      </c>
      <c r="Q76" s="17">
        <v>10324.9</v>
      </c>
    </row>
    <row r="77" spans="2:17" x14ac:dyDescent="0.25">
      <c r="B77" s="127">
        <v>63</v>
      </c>
      <c r="C77" s="58" t="s">
        <v>329</v>
      </c>
      <c r="D77" s="30" t="s">
        <v>66</v>
      </c>
      <c r="E77" s="59" t="s">
        <v>166</v>
      </c>
      <c r="F77" s="59"/>
      <c r="G77" s="59"/>
      <c r="H77" s="30" t="s">
        <v>307</v>
      </c>
      <c r="I77" s="33">
        <v>25000</v>
      </c>
      <c r="J77" s="34">
        <v>0</v>
      </c>
      <c r="K77" s="33">
        <v>25000</v>
      </c>
      <c r="L77" s="33">
        <v>717.5</v>
      </c>
      <c r="M77" s="33">
        <v>0</v>
      </c>
      <c r="N77" s="33">
        <v>760</v>
      </c>
      <c r="O77" s="33">
        <v>25</v>
      </c>
      <c r="P77" s="33">
        <v>1502.5</v>
      </c>
      <c r="Q77" s="17">
        <v>23497.5</v>
      </c>
    </row>
    <row r="78" spans="2:17" x14ac:dyDescent="0.25">
      <c r="B78" s="127">
        <v>64</v>
      </c>
      <c r="C78" s="58" t="s">
        <v>330</v>
      </c>
      <c r="D78" s="30" t="s">
        <v>39</v>
      </c>
      <c r="E78" s="59" t="s">
        <v>105</v>
      </c>
      <c r="F78" s="59"/>
      <c r="G78" s="59"/>
      <c r="H78" s="30" t="s">
        <v>321</v>
      </c>
      <c r="I78" s="33">
        <v>15000</v>
      </c>
      <c r="J78" s="34">
        <v>0</v>
      </c>
      <c r="K78" s="33">
        <v>15000</v>
      </c>
      <c r="L78" s="33">
        <v>430.5</v>
      </c>
      <c r="M78" s="33">
        <v>0</v>
      </c>
      <c r="N78" s="33">
        <v>456</v>
      </c>
      <c r="O78" s="33">
        <v>25</v>
      </c>
      <c r="P78" s="33">
        <v>911.5</v>
      </c>
      <c r="Q78" s="17">
        <v>14088.5</v>
      </c>
    </row>
    <row r="79" spans="2:17" x14ac:dyDescent="0.25">
      <c r="B79" s="127">
        <v>65</v>
      </c>
      <c r="C79" s="58" t="s">
        <v>339</v>
      </c>
      <c r="D79" s="30" t="s">
        <v>66</v>
      </c>
      <c r="E79" s="59" t="s">
        <v>166</v>
      </c>
      <c r="F79" s="59"/>
      <c r="G79" s="59"/>
      <c r="H79" s="30" t="s">
        <v>307</v>
      </c>
      <c r="I79" s="33">
        <v>25000</v>
      </c>
      <c r="J79" s="34">
        <v>0</v>
      </c>
      <c r="K79" s="33">
        <v>25000</v>
      </c>
      <c r="L79" s="33">
        <v>717</v>
      </c>
      <c r="M79" s="33">
        <v>0</v>
      </c>
      <c r="N79" s="33">
        <v>760</v>
      </c>
      <c r="O79" s="33">
        <v>25</v>
      </c>
      <c r="P79" s="33">
        <v>1502.5</v>
      </c>
      <c r="Q79" s="17">
        <v>23497.5</v>
      </c>
    </row>
    <row r="80" spans="2:17" x14ac:dyDescent="0.25">
      <c r="B80" s="127">
        <v>66</v>
      </c>
      <c r="C80" s="58" t="s">
        <v>346</v>
      </c>
      <c r="D80" s="12" t="s">
        <v>59</v>
      </c>
      <c r="E80" s="13" t="s">
        <v>517</v>
      </c>
      <c r="F80" s="59"/>
      <c r="G80" s="59"/>
      <c r="H80" s="30" t="s">
        <v>321</v>
      </c>
      <c r="I80" s="33">
        <v>25000</v>
      </c>
      <c r="J80" s="34">
        <v>0</v>
      </c>
      <c r="K80" s="33">
        <v>25000</v>
      </c>
      <c r="L80" s="33">
        <v>717.5</v>
      </c>
      <c r="M80" s="33">
        <v>0</v>
      </c>
      <c r="N80" s="33">
        <v>760</v>
      </c>
      <c r="O80" s="33">
        <v>25</v>
      </c>
      <c r="P80" s="33">
        <v>1502.5</v>
      </c>
      <c r="Q80" s="17">
        <v>23497.5</v>
      </c>
    </row>
    <row r="81" spans="2:17" x14ac:dyDescent="0.25">
      <c r="B81" s="128">
        <v>67</v>
      </c>
      <c r="C81" s="87" t="s">
        <v>210</v>
      </c>
      <c r="D81" s="19" t="s">
        <v>39</v>
      </c>
      <c r="E81" s="20" t="s">
        <v>92</v>
      </c>
      <c r="F81" s="20"/>
      <c r="G81" s="20"/>
      <c r="H81" s="19" t="s">
        <v>321</v>
      </c>
      <c r="I81" s="21">
        <v>16500</v>
      </c>
      <c r="J81" s="22">
        <v>0</v>
      </c>
      <c r="K81" s="21">
        <v>16500</v>
      </c>
      <c r="L81" s="21">
        <v>473.55</v>
      </c>
      <c r="M81" s="21">
        <v>0</v>
      </c>
      <c r="N81" s="21">
        <v>501.6</v>
      </c>
      <c r="O81" s="21">
        <v>25</v>
      </c>
      <c r="P81" s="21">
        <v>1000.15</v>
      </c>
      <c r="Q81" s="23">
        <v>15499.85</v>
      </c>
    </row>
    <row r="82" spans="2:17" x14ac:dyDescent="0.25">
      <c r="B82" s="128">
        <v>68</v>
      </c>
      <c r="C82" s="56" t="s">
        <v>432</v>
      </c>
      <c r="D82" s="12" t="s">
        <v>66</v>
      </c>
      <c r="E82" s="13" t="s">
        <v>276</v>
      </c>
      <c r="F82" s="13"/>
      <c r="G82" s="13"/>
      <c r="H82" s="12" t="s">
        <v>307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4">
        <v>28202</v>
      </c>
    </row>
    <row r="83" spans="2:17" x14ac:dyDescent="0.25">
      <c r="B83" s="128">
        <v>69</v>
      </c>
      <c r="C83" s="56" t="s">
        <v>461</v>
      </c>
      <c r="D83" s="12" t="s">
        <v>66</v>
      </c>
      <c r="E83" s="13" t="s">
        <v>166</v>
      </c>
      <c r="F83" s="13"/>
      <c r="G83" s="13"/>
      <c r="H83" s="12" t="s">
        <v>307</v>
      </c>
      <c r="I83" s="14">
        <v>38000</v>
      </c>
      <c r="J83" s="15">
        <v>0</v>
      </c>
      <c r="K83" s="14">
        <v>38000</v>
      </c>
      <c r="L83" s="14">
        <v>1090</v>
      </c>
      <c r="M83" s="14">
        <v>160</v>
      </c>
      <c r="N83" s="14">
        <v>1155.2</v>
      </c>
      <c r="O83" s="14">
        <v>25</v>
      </c>
      <c r="P83" s="14">
        <v>2431.1799999999998</v>
      </c>
      <c r="Q83" s="14">
        <v>35568.82</v>
      </c>
    </row>
    <row r="84" spans="2:17" x14ac:dyDescent="0.25">
      <c r="B84" s="128">
        <v>70</v>
      </c>
      <c r="C84" s="56" t="s">
        <v>419</v>
      </c>
      <c r="D84" s="12" t="s">
        <v>43</v>
      </c>
      <c r="E84" s="13" t="s">
        <v>44</v>
      </c>
      <c r="F84" s="13"/>
      <c r="G84" s="13"/>
      <c r="H84" s="12" t="s">
        <v>307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700</v>
      </c>
      <c r="P84" s="14">
        <v>3506.65</v>
      </c>
      <c r="Q84" s="14">
        <v>36493.35</v>
      </c>
    </row>
    <row r="85" spans="2:17" x14ac:dyDescent="0.25">
      <c r="B85" s="128">
        <v>71</v>
      </c>
      <c r="C85" s="56" t="s">
        <v>464</v>
      </c>
      <c r="D85" s="30" t="s">
        <v>39</v>
      </c>
      <c r="E85" s="13" t="s">
        <v>435</v>
      </c>
      <c r="F85" s="13"/>
      <c r="G85" s="13"/>
      <c r="H85" s="12" t="s">
        <v>307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4">
        <v>14088.5</v>
      </c>
    </row>
    <row r="86" spans="2:17" x14ac:dyDescent="0.25">
      <c r="B86" s="128">
        <v>72</v>
      </c>
      <c r="C86" s="56" t="s">
        <v>474</v>
      </c>
      <c r="D86" s="30" t="s">
        <v>39</v>
      </c>
      <c r="E86" s="13" t="s">
        <v>92</v>
      </c>
      <c r="F86" s="13"/>
      <c r="G86" s="13"/>
      <c r="H86" s="12" t="s">
        <v>307</v>
      </c>
      <c r="I86" s="14">
        <v>20000</v>
      </c>
      <c r="J86" s="15">
        <v>0</v>
      </c>
      <c r="K86" s="14">
        <v>20000</v>
      </c>
      <c r="L86" s="14">
        <v>574</v>
      </c>
      <c r="M86" s="14">
        <v>0</v>
      </c>
      <c r="N86" s="14">
        <v>608</v>
      </c>
      <c r="O86" s="14">
        <v>25</v>
      </c>
      <c r="P86" s="14">
        <v>1207</v>
      </c>
      <c r="Q86" s="14">
        <v>18793</v>
      </c>
    </row>
    <row r="87" spans="2:17" x14ac:dyDescent="0.25">
      <c r="B87" s="128">
        <v>73</v>
      </c>
      <c r="C87" s="56" t="s">
        <v>484</v>
      </c>
      <c r="D87" s="30" t="s">
        <v>39</v>
      </c>
      <c r="E87" s="59" t="s">
        <v>327</v>
      </c>
      <c r="F87" s="13"/>
      <c r="G87" s="13"/>
      <c r="H87" s="12" t="s">
        <v>307</v>
      </c>
      <c r="I87" s="14">
        <v>30000</v>
      </c>
      <c r="J87" s="15">
        <v>0</v>
      </c>
      <c r="K87" s="14">
        <v>30000</v>
      </c>
      <c r="L87" s="14">
        <v>861</v>
      </c>
      <c r="M87" s="14">
        <v>0</v>
      </c>
      <c r="N87" s="14">
        <v>912</v>
      </c>
      <c r="O87" s="14">
        <v>25</v>
      </c>
      <c r="P87" s="14">
        <v>1798</v>
      </c>
      <c r="Q87" s="14">
        <v>28202</v>
      </c>
    </row>
    <row r="88" spans="2:17" x14ac:dyDescent="0.25">
      <c r="B88" s="128">
        <v>74</v>
      </c>
      <c r="C88" s="56" t="s">
        <v>541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32500</v>
      </c>
      <c r="J88" s="15">
        <v>0</v>
      </c>
      <c r="K88" s="14">
        <v>32500</v>
      </c>
      <c r="L88" s="14">
        <v>932.75</v>
      </c>
      <c r="M88" s="14">
        <v>0</v>
      </c>
      <c r="N88" s="14">
        <v>988</v>
      </c>
      <c r="O88" s="14">
        <v>25</v>
      </c>
      <c r="P88" s="14">
        <v>1945.75</v>
      </c>
      <c r="Q88" s="14">
        <v>30554.25</v>
      </c>
    </row>
    <row r="89" spans="2:17" x14ac:dyDescent="0.25">
      <c r="B89" s="128">
        <v>75</v>
      </c>
      <c r="C89" s="56" t="s">
        <v>217</v>
      </c>
      <c r="D89" s="12" t="s">
        <v>74</v>
      </c>
      <c r="E89" s="13" t="s">
        <v>414</v>
      </c>
      <c r="F89" s="13"/>
      <c r="G89" s="13"/>
      <c r="H89" s="12" t="s">
        <v>46</v>
      </c>
      <c r="I89" s="14">
        <v>55000</v>
      </c>
      <c r="J89" s="15">
        <v>0</v>
      </c>
      <c r="K89" s="14">
        <v>55000</v>
      </c>
      <c r="L89" s="14">
        <v>1578.5</v>
      </c>
      <c r="M89" s="14">
        <v>2381.16</v>
      </c>
      <c r="N89" s="14">
        <v>1672</v>
      </c>
      <c r="O89" s="14">
        <v>1215.1199999999999</v>
      </c>
      <c r="P89" s="14">
        <v>6846.78</v>
      </c>
      <c r="Q89" s="14">
        <v>48153.22</v>
      </c>
    </row>
    <row r="90" spans="2:17" x14ac:dyDescent="0.25">
      <c r="B90" s="128">
        <v>76</v>
      </c>
      <c r="C90" s="56" t="s">
        <v>241</v>
      </c>
      <c r="D90" s="12" t="s">
        <v>488</v>
      </c>
      <c r="E90" s="13" t="s">
        <v>417</v>
      </c>
      <c r="F90" s="13"/>
      <c r="G90" s="13"/>
      <c r="H90" s="12" t="s">
        <v>46</v>
      </c>
      <c r="I90" s="14">
        <v>55000</v>
      </c>
      <c r="J90" s="15">
        <v>0</v>
      </c>
      <c r="K90" s="14">
        <v>55000</v>
      </c>
      <c r="L90" s="14">
        <v>1578.5</v>
      </c>
      <c r="M90" s="14">
        <v>2559.6799999999998</v>
      </c>
      <c r="N90" s="14">
        <v>1672</v>
      </c>
      <c r="O90" s="14">
        <v>25</v>
      </c>
      <c r="P90" s="14">
        <v>5835.18</v>
      </c>
      <c r="Q90" s="14">
        <v>49164.82</v>
      </c>
    </row>
    <row r="91" spans="2:17" x14ac:dyDescent="0.25">
      <c r="B91" s="128">
        <v>77</v>
      </c>
      <c r="C91" s="56" t="s">
        <v>519</v>
      </c>
      <c r="D91" s="12" t="s">
        <v>23</v>
      </c>
      <c r="E91" s="12" t="s">
        <v>23</v>
      </c>
      <c r="F91" s="13"/>
      <c r="G91" s="13"/>
      <c r="H91" s="12" t="s">
        <v>28</v>
      </c>
      <c r="I91" s="14">
        <v>160000</v>
      </c>
      <c r="J91" s="15">
        <v>0</v>
      </c>
      <c r="K91" s="14">
        <v>160000</v>
      </c>
      <c r="L91" s="14">
        <v>4592</v>
      </c>
      <c r="M91" s="14">
        <v>26410.240000000002</v>
      </c>
      <c r="N91" s="14">
        <v>4098.53</v>
      </c>
      <c r="O91" s="14">
        <v>25</v>
      </c>
      <c r="P91" s="14">
        <v>35125.769999999997</v>
      </c>
      <c r="Q91" s="14">
        <v>124874.23</v>
      </c>
    </row>
    <row r="92" spans="2:17" x14ac:dyDescent="0.25">
      <c r="B92" s="128">
        <v>78</v>
      </c>
      <c r="C92" s="56" t="s">
        <v>232</v>
      </c>
      <c r="D92" s="12" t="s">
        <v>62</v>
      </c>
      <c r="E92" s="13" t="s">
        <v>422</v>
      </c>
      <c r="F92" s="13"/>
      <c r="G92" s="13"/>
      <c r="H92" s="12" t="s">
        <v>46</v>
      </c>
      <c r="I92" s="14">
        <v>65000</v>
      </c>
      <c r="J92" s="15">
        <v>0</v>
      </c>
      <c r="K92" s="14">
        <v>65000</v>
      </c>
      <c r="L92" s="14">
        <v>1865.5</v>
      </c>
      <c r="M92" s="14">
        <v>4427.58</v>
      </c>
      <c r="N92" s="14">
        <v>1976</v>
      </c>
      <c r="O92" s="14">
        <v>25</v>
      </c>
      <c r="P92" s="14">
        <v>8294.08</v>
      </c>
      <c r="Q92" s="14">
        <v>56705.919999999998</v>
      </c>
    </row>
    <row r="93" spans="2:17" x14ac:dyDescent="0.25">
      <c r="B93" s="128">
        <v>79</v>
      </c>
      <c r="C93" s="56" t="s">
        <v>244</v>
      </c>
      <c r="D93" s="12" t="s">
        <v>488</v>
      </c>
      <c r="E93" s="13" t="s">
        <v>489</v>
      </c>
      <c r="F93" s="13"/>
      <c r="G93" s="13"/>
      <c r="H93" s="12" t="s">
        <v>307</v>
      </c>
      <c r="I93" s="14">
        <v>60000</v>
      </c>
      <c r="J93" s="15">
        <v>0</v>
      </c>
      <c r="K93" s="14">
        <v>60000</v>
      </c>
      <c r="L93" s="14">
        <v>1722</v>
      </c>
      <c r="M93" s="14">
        <v>3486.68</v>
      </c>
      <c r="N93" s="14">
        <v>1824</v>
      </c>
      <c r="O93" s="14">
        <v>25</v>
      </c>
      <c r="P93" s="14">
        <v>7057.68</v>
      </c>
      <c r="Q93" s="14">
        <v>52942.32</v>
      </c>
    </row>
    <row r="94" spans="2:17" x14ac:dyDescent="0.25">
      <c r="B94" s="128">
        <v>80</v>
      </c>
      <c r="C94" s="56" t="s">
        <v>486</v>
      </c>
      <c r="D94" s="12" t="s">
        <v>43</v>
      </c>
      <c r="E94" s="1635" t="s">
        <v>44</v>
      </c>
      <c r="F94" s="1635" t="s">
        <v>45</v>
      </c>
      <c r="G94" s="1635">
        <v>14</v>
      </c>
      <c r="H94" s="12" t="s">
        <v>307</v>
      </c>
      <c r="I94" s="14">
        <v>26500</v>
      </c>
      <c r="J94" s="15">
        <v>0</v>
      </c>
      <c r="K94" s="14">
        <v>26500</v>
      </c>
      <c r="L94" s="14">
        <v>760.55</v>
      </c>
      <c r="M94" s="14">
        <v>0</v>
      </c>
      <c r="N94" s="14">
        <v>805.6</v>
      </c>
      <c r="O94" s="14">
        <v>25</v>
      </c>
      <c r="P94" s="14">
        <v>1591.15</v>
      </c>
      <c r="Q94" s="14">
        <v>24908.85</v>
      </c>
    </row>
    <row r="95" spans="2:17" x14ac:dyDescent="0.25">
      <c r="B95" s="128">
        <v>81</v>
      </c>
      <c r="C95" s="56" t="s">
        <v>542</v>
      </c>
      <c r="D95" s="12" t="s">
        <v>66</v>
      </c>
      <c r="E95" s="13" t="s">
        <v>543</v>
      </c>
      <c r="F95" s="13"/>
      <c r="G95" s="13"/>
      <c r="H95" s="12" t="s">
        <v>307</v>
      </c>
      <c r="I95" s="14">
        <v>120000</v>
      </c>
      <c r="J95" s="15">
        <v>0</v>
      </c>
      <c r="K95" s="14">
        <v>120000</v>
      </c>
      <c r="L95" s="14">
        <v>3444</v>
      </c>
      <c r="M95" s="14">
        <v>16809.87</v>
      </c>
      <c r="N95" s="14">
        <v>3648</v>
      </c>
      <c r="O95" s="14">
        <v>25</v>
      </c>
      <c r="P95" s="14">
        <v>23926.87</v>
      </c>
      <c r="Q95" s="14">
        <v>96073.13</v>
      </c>
    </row>
    <row r="96" spans="2:17" x14ac:dyDescent="0.25">
      <c r="B96" s="128">
        <v>82</v>
      </c>
      <c r="C96" s="56" t="s">
        <v>212</v>
      </c>
      <c r="D96" s="12" t="s">
        <v>66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545</v>
      </c>
      <c r="D97" s="30" t="s">
        <v>39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507</v>
      </c>
      <c r="D98" s="12" t="s">
        <v>35</v>
      </c>
      <c r="E98" s="13" t="s">
        <v>142</v>
      </c>
      <c r="F98" s="13"/>
      <c r="G98" s="13"/>
      <c r="H98" s="12" t="s">
        <v>307</v>
      </c>
      <c r="I98" s="14">
        <v>240000</v>
      </c>
      <c r="J98" s="15">
        <v>0</v>
      </c>
      <c r="K98" s="14">
        <v>240000</v>
      </c>
      <c r="L98" s="14">
        <v>6888</v>
      </c>
      <c r="M98" s="14">
        <v>45836.24</v>
      </c>
      <c r="N98" s="14">
        <v>4098.53</v>
      </c>
      <c r="O98" s="14">
        <v>25</v>
      </c>
      <c r="P98" s="14">
        <v>56847.77</v>
      </c>
      <c r="Q98" s="14">
        <v>186152.23</v>
      </c>
    </row>
    <row r="99" spans="2:17" x14ac:dyDescent="0.25">
      <c r="B99" s="128">
        <v>85</v>
      </c>
      <c r="C99" s="56" t="s">
        <v>359</v>
      </c>
      <c r="D99" s="12" t="s">
        <v>35</v>
      </c>
      <c r="E99" s="13" t="s">
        <v>544</v>
      </c>
      <c r="F99" s="13"/>
      <c r="G99" s="13"/>
      <c r="H99" s="12" t="s">
        <v>307</v>
      </c>
      <c r="I99" s="14">
        <v>40000</v>
      </c>
      <c r="J99" s="15">
        <v>0</v>
      </c>
      <c r="K99" s="14">
        <v>40000</v>
      </c>
      <c r="L99" s="14">
        <v>1148</v>
      </c>
      <c r="M99" s="14">
        <v>442</v>
      </c>
      <c r="N99" s="14">
        <v>1216</v>
      </c>
      <c r="O99" s="14">
        <v>25</v>
      </c>
      <c r="P99" s="14">
        <v>2831.65</v>
      </c>
      <c r="Q99" s="14">
        <v>37168.35</v>
      </c>
    </row>
    <row r="100" spans="2:17" x14ac:dyDescent="0.25">
      <c r="B100" s="128">
        <v>86</v>
      </c>
      <c r="C100" s="56" t="s">
        <v>546</v>
      </c>
      <c r="D100" s="12" t="s">
        <v>35</v>
      </c>
      <c r="E100" s="13" t="s">
        <v>544</v>
      </c>
      <c r="F100" s="13"/>
      <c r="G100" s="13"/>
      <c r="H100" s="12" t="s">
        <v>307</v>
      </c>
      <c r="I100" s="14">
        <v>60000</v>
      </c>
      <c r="J100" s="15">
        <v>0</v>
      </c>
      <c r="K100" s="14">
        <v>60000</v>
      </c>
      <c r="L100" s="14">
        <v>1722</v>
      </c>
      <c r="M100" s="14">
        <v>3486.68</v>
      </c>
      <c r="N100" s="14">
        <v>1824</v>
      </c>
      <c r="O100" s="14">
        <v>25</v>
      </c>
      <c r="P100" s="14">
        <v>7057.68</v>
      </c>
      <c r="Q100" s="14">
        <v>52942.32</v>
      </c>
    </row>
    <row r="101" spans="2:17" x14ac:dyDescent="0.25">
      <c r="B101" s="128">
        <v>87</v>
      </c>
      <c r="C101" s="56" t="s">
        <v>547</v>
      </c>
      <c r="D101" s="12" t="s">
        <v>35</v>
      </c>
      <c r="E101" s="13" t="s">
        <v>544</v>
      </c>
      <c r="F101" s="13"/>
      <c r="G101" s="13"/>
      <c r="H101" s="12" t="s">
        <v>307</v>
      </c>
      <c r="I101" s="14">
        <v>75000</v>
      </c>
      <c r="J101" s="15">
        <v>0</v>
      </c>
      <c r="K101" s="14">
        <v>75000</v>
      </c>
      <c r="L101" s="14">
        <v>2152.5</v>
      </c>
      <c r="M101" s="14">
        <v>6309.38</v>
      </c>
      <c r="N101" s="14">
        <v>2280</v>
      </c>
      <c r="O101" s="14">
        <v>25</v>
      </c>
      <c r="P101" s="14">
        <v>10766.88</v>
      </c>
      <c r="Q101" s="14">
        <v>64233.120000000003</v>
      </c>
    </row>
    <row r="102" spans="2:17" x14ac:dyDescent="0.25">
      <c r="B102" s="128">
        <v>88</v>
      </c>
      <c r="C102" s="56" t="s">
        <v>548</v>
      </c>
      <c r="D102" s="12" t="s">
        <v>35</v>
      </c>
      <c r="E102" s="13" t="s">
        <v>544</v>
      </c>
      <c r="F102" s="13"/>
      <c r="G102" s="13"/>
      <c r="H102" s="12" t="s">
        <v>307</v>
      </c>
      <c r="I102" s="14">
        <v>75000</v>
      </c>
      <c r="J102" s="15">
        <v>0</v>
      </c>
      <c r="K102" s="14">
        <v>75000</v>
      </c>
      <c r="L102" s="14">
        <v>2125.5</v>
      </c>
      <c r="M102" s="14">
        <v>6306.38</v>
      </c>
      <c r="N102" s="14">
        <v>2280</v>
      </c>
      <c r="O102" s="14">
        <v>25</v>
      </c>
      <c r="P102" s="14">
        <v>10766.88</v>
      </c>
      <c r="Q102" s="14">
        <v>64233.120000000003</v>
      </c>
    </row>
    <row r="103" spans="2:17" x14ac:dyDescent="0.25">
      <c r="B103" s="128">
        <v>89</v>
      </c>
      <c r="C103" s="56" t="s">
        <v>175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549</v>
      </c>
      <c r="D104" s="30" t="s">
        <v>39</v>
      </c>
      <c r="E104" s="20" t="s">
        <v>92</v>
      </c>
      <c r="F104" s="13"/>
      <c r="G104" s="13"/>
      <c r="H104" s="12" t="s">
        <v>307</v>
      </c>
      <c r="I104" s="14">
        <v>25000</v>
      </c>
      <c r="J104" s="15">
        <v>0</v>
      </c>
      <c r="K104" s="14">
        <v>25000</v>
      </c>
      <c r="L104" s="14">
        <v>717.5</v>
      </c>
      <c r="M104" s="14">
        <v>0</v>
      </c>
      <c r="N104" s="14">
        <v>760</v>
      </c>
      <c r="O104" s="14">
        <v>25</v>
      </c>
      <c r="P104" s="14">
        <v>1502.5</v>
      </c>
      <c r="Q104" s="14">
        <v>23497.5</v>
      </c>
    </row>
    <row r="105" spans="2:17" x14ac:dyDescent="0.25">
      <c r="B105" s="128">
        <v>91</v>
      </c>
      <c r="C105" s="56" t="s">
        <v>530</v>
      </c>
      <c r="D105" s="19" t="s">
        <v>550</v>
      </c>
      <c r="E105" s="13" t="s">
        <v>551</v>
      </c>
      <c r="F105" s="13"/>
      <c r="G105" s="13"/>
      <c r="H105" s="12" t="s">
        <v>307</v>
      </c>
      <c r="I105" s="14">
        <v>30000</v>
      </c>
      <c r="J105" s="15">
        <v>0</v>
      </c>
      <c r="K105" s="14">
        <v>30000</v>
      </c>
      <c r="L105" s="14">
        <v>861</v>
      </c>
      <c r="M105" s="14">
        <v>0</v>
      </c>
      <c r="N105" s="14">
        <v>912</v>
      </c>
      <c r="O105" s="14">
        <v>25</v>
      </c>
      <c r="P105" s="14">
        <v>1798</v>
      </c>
      <c r="Q105" s="14">
        <v>28202</v>
      </c>
    </row>
    <row r="106" spans="2:17" x14ac:dyDescent="0.25">
      <c r="B106" s="128">
        <v>92</v>
      </c>
      <c r="C106" s="56" t="s">
        <v>528</v>
      </c>
      <c r="D106" s="19" t="s">
        <v>550</v>
      </c>
      <c r="E106" s="13" t="s">
        <v>551</v>
      </c>
      <c r="F106" s="13"/>
      <c r="G106" s="13"/>
      <c r="H106" s="12" t="s">
        <v>307</v>
      </c>
      <c r="I106" s="14">
        <v>30000</v>
      </c>
      <c r="J106" s="15">
        <v>0</v>
      </c>
      <c r="K106" s="14">
        <v>30000</v>
      </c>
      <c r="L106" s="14">
        <v>861</v>
      </c>
      <c r="M106" s="14">
        <v>0</v>
      </c>
      <c r="N106" s="14">
        <v>912</v>
      </c>
      <c r="O106" s="14">
        <v>25</v>
      </c>
      <c r="P106" s="14">
        <v>1798</v>
      </c>
      <c r="Q106" s="14">
        <v>28202</v>
      </c>
    </row>
    <row r="107" spans="2:17" x14ac:dyDescent="0.25">
      <c r="B107" s="128">
        <v>93</v>
      </c>
      <c r="C107" s="56" t="s">
        <v>552</v>
      </c>
      <c r="D107" s="19" t="s">
        <v>553</v>
      </c>
      <c r="E107" s="13" t="s">
        <v>554</v>
      </c>
      <c r="F107" s="13"/>
      <c r="G107" s="13"/>
      <c r="H107" s="12" t="s">
        <v>307</v>
      </c>
      <c r="I107" s="14">
        <v>26500</v>
      </c>
      <c r="J107" s="15">
        <v>0</v>
      </c>
      <c r="K107" s="14">
        <v>26500</v>
      </c>
      <c r="L107" s="14">
        <v>760.55</v>
      </c>
      <c r="M107" s="14">
        <v>0</v>
      </c>
      <c r="N107" s="14">
        <v>805.6</v>
      </c>
      <c r="O107" s="14">
        <v>25</v>
      </c>
      <c r="P107" s="14">
        <v>1591.15</v>
      </c>
      <c r="Q107" s="14">
        <v>24908.85</v>
      </c>
    </row>
    <row r="108" spans="2:17" x14ac:dyDescent="0.25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x14ac:dyDescent="0.25">
      <c r="C110" s="1645" t="s">
        <v>288</v>
      </c>
      <c r="D110" s="1645"/>
      <c r="E110" s="1645"/>
      <c r="F110" s="1645"/>
      <c r="G110" s="1645"/>
      <c r="H110" s="1645"/>
      <c r="I110" s="60">
        <v>4135217.5</v>
      </c>
      <c r="J110" s="61">
        <v>0</v>
      </c>
      <c r="K110" s="60">
        <v>4135217.5</v>
      </c>
      <c r="L110" s="60">
        <v>118680.75</v>
      </c>
      <c r="M110" s="60">
        <v>237488.52</v>
      </c>
      <c r="N110" s="60">
        <v>121747.67</v>
      </c>
      <c r="O110" s="60">
        <v>36778.480000000003</v>
      </c>
      <c r="P110" s="60">
        <v>514695.42</v>
      </c>
      <c r="Q110" s="62">
        <v>3620522.08</v>
      </c>
    </row>
    <row r="111" spans="2:17" x14ac:dyDescent="0.25">
      <c r="I111" s="48"/>
      <c r="K111" s="48"/>
      <c r="L111" s="48"/>
      <c r="N111" s="48"/>
      <c r="O111" s="48"/>
      <c r="P111" s="48"/>
      <c r="Q111" s="48"/>
    </row>
    <row r="112" spans="2:17" x14ac:dyDescent="0.25">
      <c r="C112" s="24" t="s">
        <v>195</v>
      </c>
      <c r="D112" s="24"/>
      <c r="E112" s="24" t="s">
        <v>196</v>
      </c>
      <c r="I112" s="24" t="s">
        <v>508</v>
      </c>
      <c r="J112" s="25"/>
      <c r="K112" s="25"/>
      <c r="L112" s="25"/>
      <c r="N112" s="24" t="s">
        <v>196</v>
      </c>
      <c r="O112" s="24"/>
      <c r="P112" s="24"/>
    </row>
    <row r="114" spans="3:16" x14ac:dyDescent="0.25">
      <c r="C114" s="25" t="s">
        <v>197</v>
      </c>
      <c r="D114" s="25"/>
      <c r="E114" s="25" t="s">
        <v>197</v>
      </c>
      <c r="I114" s="25" t="s">
        <v>509</v>
      </c>
      <c r="J114" s="25"/>
      <c r="K114" s="25"/>
      <c r="L114" s="25"/>
      <c r="N114" s="25" t="s">
        <v>198</v>
      </c>
      <c r="O114" s="25"/>
      <c r="P114" s="25"/>
    </row>
    <row r="115" spans="3:16" x14ac:dyDescent="0.25">
      <c r="C115" s="24" t="s">
        <v>497</v>
      </c>
      <c r="D115" s="24"/>
      <c r="E115" s="24" t="s">
        <v>199</v>
      </c>
      <c r="F115" s="126"/>
      <c r="G115" s="126"/>
      <c r="H115" s="126"/>
      <c r="I115" s="125" t="s">
        <v>555</v>
      </c>
      <c r="J115" s="125"/>
      <c r="K115" s="125"/>
      <c r="L115" s="125"/>
      <c r="N115" s="24" t="s">
        <v>523</v>
      </c>
      <c r="O115" s="24"/>
      <c r="P115" s="24"/>
    </row>
    <row r="116" spans="3:16" x14ac:dyDescent="0.25">
      <c r="C116" s="25" t="s">
        <v>499</v>
      </c>
      <c r="D116" s="25"/>
      <c r="E116" s="25" t="s">
        <v>201</v>
      </c>
      <c r="I116" s="25" t="s">
        <v>511</v>
      </c>
      <c r="J116" s="25"/>
      <c r="K116" s="25"/>
      <c r="L116" s="25"/>
      <c r="N116" s="25" t="s">
        <v>493</v>
      </c>
      <c r="O116" s="25"/>
      <c r="P116" s="25"/>
    </row>
    <row r="119" spans="3:16" x14ac:dyDescent="0.25">
      <c r="C119" s="1629"/>
      <c r="D119" s="1629"/>
      <c r="E119" s="1629"/>
      <c r="F119" s="1629"/>
      <c r="G119" s="1629"/>
      <c r="H119" s="1629"/>
      <c r="I119" s="1629"/>
      <c r="J119" s="1629"/>
      <c r="K119" s="1629"/>
      <c r="L119" s="1629"/>
      <c r="M119" s="1629"/>
      <c r="N119" s="1629"/>
      <c r="O119" s="1629"/>
      <c r="P119" s="1629"/>
    </row>
    <row r="122" spans="3:16" x14ac:dyDescent="0.25">
      <c r="C122" s="1628"/>
      <c r="D122" s="1628"/>
      <c r="E122" s="1628"/>
      <c r="F122" s="1628"/>
      <c r="G122" s="1628"/>
      <c r="H122" s="1628"/>
      <c r="I122" s="1628"/>
      <c r="J122" s="1628"/>
      <c r="K122" s="1628"/>
      <c r="L122" s="1628"/>
      <c r="M122" s="1628"/>
      <c r="N122" s="1628"/>
      <c r="O122" s="1628"/>
      <c r="P122" s="1628"/>
    </row>
    <row r="123" spans="3:16" x14ac:dyDescent="0.25">
      <c r="C123" s="1629"/>
      <c r="D123" s="1629"/>
      <c r="E123" s="1629"/>
      <c r="F123" s="1629"/>
      <c r="G123" s="1629"/>
      <c r="H123" s="1629"/>
      <c r="I123" s="1629"/>
      <c r="J123" s="1629"/>
      <c r="K123" s="1629"/>
      <c r="L123" s="1629"/>
      <c r="M123" s="1629"/>
      <c r="N123" s="1629"/>
      <c r="O123" s="1629"/>
      <c r="P123" s="1629"/>
    </row>
    <row r="124" spans="3:16" x14ac:dyDescent="0.25">
      <c r="C124" s="1628"/>
      <c r="D124" s="1628"/>
      <c r="E124" s="1628"/>
      <c r="F124" s="1628"/>
      <c r="G124" s="1628"/>
      <c r="H124" s="1628"/>
      <c r="I124" s="1628"/>
      <c r="J124" s="1628"/>
      <c r="K124" s="1628"/>
      <c r="L124" s="1628"/>
      <c r="M124" s="1628"/>
      <c r="N124" s="1628"/>
      <c r="O124" s="1628"/>
      <c r="P124" s="1628"/>
    </row>
  </sheetData>
  <sheetProtection selectLockedCells="1" selectUnlockedCells="1"/>
  <mergeCells count="71">
    <mergeCell ref="B12:B13"/>
    <mergeCell ref="C12:C13"/>
    <mergeCell ref="D12:D13"/>
    <mergeCell ref="E12:E13"/>
    <mergeCell ref="F12:F13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E23:G23"/>
    <mergeCell ref="E15:G15"/>
    <mergeCell ref="E16:G16"/>
    <mergeCell ref="G12:G13"/>
    <mergeCell ref="H12:H13"/>
    <mergeCell ref="E18:G18"/>
    <mergeCell ref="E19:G19"/>
    <mergeCell ref="E20:G20"/>
    <mergeCell ref="E21:G21"/>
    <mergeCell ref="E22:G22"/>
    <mergeCell ref="E35:G35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34:G34"/>
    <mergeCell ref="E47:G47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73:G73"/>
    <mergeCell ref="E48:G48"/>
    <mergeCell ref="E49:G49"/>
    <mergeCell ref="E50:G50"/>
    <mergeCell ref="E51:G51"/>
    <mergeCell ref="E52:G52"/>
    <mergeCell ref="E54:G54"/>
    <mergeCell ref="E55:G55"/>
    <mergeCell ref="E58:G58"/>
    <mergeCell ref="E59:G59"/>
    <mergeCell ref="E63:G63"/>
    <mergeCell ref="E67:G67"/>
    <mergeCell ref="C124:P124"/>
    <mergeCell ref="E74:G74"/>
    <mergeCell ref="E94:G94"/>
    <mergeCell ref="C110:H110"/>
    <mergeCell ref="C119:P119"/>
    <mergeCell ref="C122:P122"/>
    <mergeCell ref="C123:P12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584E0A-2284-4CC4-B754-D0B718D199E2}">
  <dimension ref="A7:N43"/>
  <sheetViews>
    <sheetView topLeftCell="A4" workbookViewId="0">
      <selection activeCell="B5" sqref="B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660" t="s">
        <v>0</v>
      </c>
      <c r="C7" s="1660"/>
      <c r="D7" s="1660"/>
      <c r="E7" s="1660"/>
      <c r="F7" s="1660"/>
      <c r="G7" s="1660"/>
      <c r="H7" s="1660"/>
      <c r="I7" s="1660"/>
      <c r="J7" s="1660"/>
      <c r="K7" s="1660"/>
      <c r="L7" s="1660"/>
      <c r="M7" s="1660"/>
      <c r="N7" s="1660"/>
    </row>
    <row r="8" spans="1:14" x14ac:dyDescent="0.25">
      <c r="B8" s="1660" t="s">
        <v>1</v>
      </c>
      <c r="C8" s="1660"/>
      <c r="D8" s="1660"/>
      <c r="E8" s="1660"/>
      <c r="F8" s="1660"/>
      <c r="G8" s="1660"/>
      <c r="H8" s="1660"/>
      <c r="I8" s="1660"/>
      <c r="J8" s="1660"/>
      <c r="K8" s="1660"/>
      <c r="L8" s="1660"/>
      <c r="M8" s="1660"/>
      <c r="N8" s="1660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660" t="s">
        <v>3</v>
      </c>
      <c r="C10" s="1660"/>
      <c r="D10" s="1660"/>
      <c r="E10" s="1660"/>
      <c r="F10" s="1660"/>
      <c r="G10" s="1660"/>
      <c r="H10" s="1660"/>
      <c r="I10" s="1660"/>
      <c r="J10" s="1660"/>
      <c r="K10" s="1660"/>
      <c r="L10" s="1660"/>
      <c r="M10" s="1660"/>
      <c r="N10" s="1660"/>
    </row>
    <row r="11" spans="1:14" x14ac:dyDescent="0.25">
      <c r="B11" s="1660" t="s">
        <v>581</v>
      </c>
      <c r="C11" s="1660"/>
      <c r="D11" s="1660"/>
      <c r="E11" s="1660"/>
      <c r="F11" s="1660"/>
      <c r="G11" s="1660"/>
      <c r="H11" s="1660"/>
      <c r="I11" s="1660"/>
      <c r="J11" s="1660"/>
      <c r="K11" s="1660"/>
      <c r="L11" s="1660"/>
      <c r="M11" s="1660"/>
      <c r="N11" s="1660"/>
    </row>
    <row r="12" spans="1:14" x14ac:dyDescent="0.25">
      <c r="B12" s="1661" t="s">
        <v>5</v>
      </c>
      <c r="C12" s="1661"/>
      <c r="D12" s="1661"/>
      <c r="E12" s="1661"/>
      <c r="F12" s="1661"/>
      <c r="G12" s="1661"/>
      <c r="H12" s="1661"/>
      <c r="I12" s="1661"/>
      <c r="J12" s="1661"/>
      <c r="K12" s="1661"/>
      <c r="L12" s="1661"/>
      <c r="M12" s="1661"/>
      <c r="N12" s="1661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671" t="s">
        <v>6</v>
      </c>
      <c r="B14" s="1671" t="s">
        <v>7</v>
      </c>
      <c r="C14" s="1671" t="s">
        <v>8</v>
      </c>
      <c r="D14" s="1671" t="s">
        <v>10</v>
      </c>
      <c r="E14" s="1671" t="s">
        <v>11</v>
      </c>
      <c r="F14" s="132" t="s">
        <v>12</v>
      </c>
      <c r="G14" s="1671" t="s">
        <v>13</v>
      </c>
      <c r="H14" s="1671" t="s">
        <v>14</v>
      </c>
      <c r="I14" s="1671" t="s">
        <v>15</v>
      </c>
      <c r="J14" s="1671" t="s">
        <v>16</v>
      </c>
      <c r="K14" s="1671" t="s">
        <v>17</v>
      </c>
      <c r="L14" s="1671" t="s">
        <v>18</v>
      </c>
      <c r="M14" s="1671" t="s">
        <v>19</v>
      </c>
      <c r="N14" s="1671" t="s">
        <v>20</v>
      </c>
    </row>
    <row r="15" spans="1:14" x14ac:dyDescent="0.25">
      <c r="A15" s="1671"/>
      <c r="B15" s="1671"/>
      <c r="C15" s="1671"/>
      <c r="D15" s="1671"/>
      <c r="E15" s="1671"/>
      <c r="F15" s="133" t="s">
        <v>21</v>
      </c>
      <c r="G15" s="1671"/>
      <c r="H15" s="1671"/>
      <c r="I15" s="1671"/>
      <c r="J15" s="1671"/>
      <c r="K15" s="1671"/>
      <c r="L15" s="1671"/>
      <c r="M15" s="1671"/>
      <c r="N15" s="1671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397</v>
      </c>
      <c r="C19" s="135" t="s">
        <v>235</v>
      </c>
      <c r="D19" s="110" t="s">
        <v>235</v>
      </c>
      <c r="E19" s="136" t="s">
        <v>236</v>
      </c>
      <c r="F19" s="107">
        <v>8000</v>
      </c>
      <c r="G19" s="108">
        <v>0</v>
      </c>
      <c r="H19" s="107">
        <v>8000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8000</v>
      </c>
    </row>
    <row r="20" spans="1:14" ht="25.5" x14ac:dyDescent="0.25">
      <c r="A20" s="109">
        <v>4</v>
      </c>
      <c r="B20" s="110" t="s">
        <v>399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6.25" customHeight="1" x14ac:dyDescent="0.25">
      <c r="A21" s="109">
        <v>5</v>
      </c>
      <c r="B21" s="110" t="s">
        <v>400</v>
      </c>
      <c r="C21" s="135" t="s">
        <v>235</v>
      </c>
      <c r="D21" s="110" t="s">
        <v>235</v>
      </c>
      <c r="E21" s="136" t="s">
        <v>236</v>
      </c>
      <c r="F21" s="107">
        <v>10000</v>
      </c>
      <c r="G21" s="108">
        <v>0</v>
      </c>
      <c r="H21" s="107">
        <v>10000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10000</v>
      </c>
    </row>
    <row r="22" spans="1:14" ht="28.5" customHeight="1" x14ac:dyDescent="0.25">
      <c r="A22" s="109">
        <v>6</v>
      </c>
      <c r="B22" s="110" t="s">
        <v>557</v>
      </c>
      <c r="C22" s="135" t="s">
        <v>235</v>
      </c>
      <c r="D22" s="137" t="s">
        <v>235</v>
      </c>
      <c r="E22" s="136" t="s">
        <v>236</v>
      </c>
      <c r="F22" s="107">
        <v>35000</v>
      </c>
      <c r="G22" s="108">
        <v>0</v>
      </c>
      <c r="H22" s="107">
        <v>35000</v>
      </c>
      <c r="I22" s="108">
        <v>0</v>
      </c>
      <c r="J22" s="108">
        <v>47.25</v>
      </c>
      <c r="K22" s="108">
        <v>0</v>
      </c>
      <c r="L22" s="108">
        <v>0</v>
      </c>
      <c r="M22" s="108">
        <v>47.25</v>
      </c>
      <c r="N22" s="107">
        <v>35000</v>
      </c>
    </row>
    <row r="23" spans="1:14" ht="29.25" customHeight="1" x14ac:dyDescent="0.25">
      <c r="A23" s="109">
        <v>7</v>
      </c>
      <c r="B23" s="110" t="s">
        <v>558</v>
      </c>
      <c r="C23" s="135" t="s">
        <v>235</v>
      </c>
      <c r="D23" s="110" t="s">
        <v>559</v>
      </c>
      <c r="E23" s="136" t="s">
        <v>236</v>
      </c>
      <c r="F23" s="107">
        <v>45000</v>
      </c>
      <c r="G23" s="108">
        <v>0</v>
      </c>
      <c r="H23" s="107">
        <v>45000</v>
      </c>
      <c r="I23" s="108">
        <v>0</v>
      </c>
      <c r="J23" s="107">
        <v>1547.25</v>
      </c>
      <c r="K23" s="108">
        <v>0</v>
      </c>
      <c r="L23" s="108">
        <v>0</v>
      </c>
      <c r="M23" s="107">
        <v>1547.25</v>
      </c>
      <c r="N23" s="107">
        <v>43452.75</v>
      </c>
    </row>
    <row r="24" spans="1:14" ht="29.25" customHeight="1" x14ac:dyDescent="0.25">
      <c r="A24" s="109">
        <v>8</v>
      </c>
      <c r="B24" s="110" t="s">
        <v>582</v>
      </c>
      <c r="C24" s="135" t="s">
        <v>235</v>
      </c>
      <c r="D24" s="137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9.25" customHeight="1" x14ac:dyDescent="0.25">
      <c r="A25" s="109">
        <v>9</v>
      </c>
      <c r="B25" s="110" t="s">
        <v>583</v>
      </c>
      <c r="C25" s="135" t="s">
        <v>235</v>
      </c>
      <c r="D25" s="137" t="s">
        <v>235</v>
      </c>
      <c r="E25" s="136" t="s">
        <v>236</v>
      </c>
      <c r="F25" s="107">
        <v>8500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8500</v>
      </c>
    </row>
    <row r="26" spans="1:14" ht="25.5" x14ac:dyDescent="0.25">
      <c r="A26" s="109">
        <v>10</v>
      </c>
      <c r="B26" s="110" t="s">
        <v>237</v>
      </c>
      <c r="C26" s="135" t="s">
        <v>235</v>
      </c>
      <c r="D26" s="110" t="s">
        <v>238</v>
      </c>
      <c r="E26" s="136" t="s">
        <v>236</v>
      </c>
      <c r="F26" s="107">
        <v>35000</v>
      </c>
      <c r="G26" s="108">
        <v>0</v>
      </c>
      <c r="H26" s="107">
        <v>35000</v>
      </c>
      <c r="I26" s="108">
        <v>0</v>
      </c>
      <c r="J26" s="108">
        <v>47.25</v>
      </c>
      <c r="K26" s="108">
        <v>0</v>
      </c>
      <c r="L26" s="108">
        <v>0</v>
      </c>
      <c r="M26" s="108">
        <v>47.25</v>
      </c>
      <c r="N26" s="107">
        <v>34952.75</v>
      </c>
    </row>
    <row r="27" spans="1:14" ht="14.45" customHeight="1" x14ac:dyDescent="0.25">
      <c r="A27" s="110"/>
      <c r="B27" s="1663" t="s">
        <v>194</v>
      </c>
      <c r="C27" s="1663"/>
      <c r="D27" s="1663"/>
      <c r="E27" s="1663"/>
      <c r="F27" s="1659">
        <v>181500</v>
      </c>
      <c r="G27" s="1664">
        <v>0</v>
      </c>
      <c r="H27" s="1659">
        <v>181500</v>
      </c>
      <c r="I27" s="1664">
        <v>0</v>
      </c>
      <c r="J27" s="1672">
        <v>1641.75</v>
      </c>
      <c r="K27" s="1664">
        <v>0</v>
      </c>
      <c r="L27" s="1664">
        <v>0</v>
      </c>
      <c r="M27" s="1672">
        <v>1641.75</v>
      </c>
      <c r="N27" s="1659">
        <v>179858.25</v>
      </c>
    </row>
    <row r="28" spans="1:14" x14ac:dyDescent="0.25">
      <c r="A28" s="110"/>
      <c r="B28" s="1663"/>
      <c r="C28" s="1663"/>
      <c r="D28" s="1663"/>
      <c r="E28" s="1663"/>
      <c r="F28" s="1659"/>
      <c r="G28" s="1664"/>
      <c r="H28" s="1659"/>
      <c r="I28" s="1664"/>
      <c r="J28" s="1672"/>
      <c r="K28" s="1664"/>
      <c r="L28" s="1664"/>
      <c r="M28" s="1672"/>
      <c r="N28" s="1659"/>
    </row>
    <row r="29" spans="1:14" x14ac:dyDescent="0.25">
      <c r="A29" s="99"/>
      <c r="B29" s="119"/>
      <c r="C29" s="119"/>
      <c r="D29" s="119"/>
      <c r="E29" s="119"/>
      <c r="F29" s="120"/>
      <c r="G29" s="121"/>
      <c r="H29" s="120"/>
      <c r="I29" s="121"/>
      <c r="J29" s="121"/>
      <c r="K29" s="121"/>
      <c r="L29" s="121"/>
      <c r="M29" s="121"/>
      <c r="N29" s="120"/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24" t="s">
        <v>195</v>
      </c>
      <c r="C32" s="24"/>
      <c r="D32" s="24" t="s">
        <v>196</v>
      </c>
      <c r="E32" s="5" t="s">
        <v>250</v>
      </c>
      <c r="L32" s="25"/>
      <c r="M32" s="24" t="s">
        <v>196</v>
      </c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25" t="s">
        <v>197</v>
      </c>
      <c r="C35" s="25"/>
      <c r="D35" s="25" t="s">
        <v>197</v>
      </c>
      <c r="E35" t="s">
        <v>251</v>
      </c>
      <c r="L35" s="25"/>
      <c r="M35" s="25" t="s">
        <v>198</v>
      </c>
      <c r="N35" s="25"/>
    </row>
    <row r="36" spans="1:14" x14ac:dyDescent="0.25">
      <c r="A36" s="96" t="s">
        <v>263</v>
      </c>
      <c r="B36" s="24" t="s">
        <v>497</v>
      </c>
      <c r="C36" s="24"/>
      <c r="D36" s="24" t="s">
        <v>199</v>
      </c>
      <c r="E36" s="126" t="s">
        <v>560</v>
      </c>
      <c r="F36" s="126"/>
      <c r="G36" s="126"/>
      <c r="M36" s="24" t="s">
        <v>537</v>
      </c>
      <c r="N36" s="24"/>
    </row>
    <row r="37" spans="1:14" x14ac:dyDescent="0.25">
      <c r="A37" s="99"/>
      <c r="B37" s="25" t="s">
        <v>499</v>
      </c>
      <c r="C37" s="25"/>
      <c r="D37" s="25" t="s">
        <v>201</v>
      </c>
      <c r="E37" t="s">
        <v>254</v>
      </c>
      <c r="M37" s="25" t="s">
        <v>493</v>
      </c>
      <c r="N37" s="25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628"/>
      <c r="B41" s="1628"/>
      <c r="C41" s="1628"/>
      <c r="D41" s="1628"/>
      <c r="E41" s="1628"/>
      <c r="F41" s="1628"/>
      <c r="G41" s="1628"/>
      <c r="H41" s="1628"/>
      <c r="I41" s="1628"/>
      <c r="J41" s="1628"/>
      <c r="K41" s="1628"/>
      <c r="L41" s="1628"/>
      <c r="M41" s="1628"/>
      <c r="N41" s="1628"/>
    </row>
    <row r="42" spans="1:14" x14ac:dyDescent="0.25">
      <c r="A42" s="1629"/>
      <c r="B42" s="1629"/>
      <c r="C42" s="1629"/>
      <c r="D42" s="1629"/>
      <c r="E42" s="1629"/>
      <c r="F42" s="1629"/>
      <c r="G42" s="1629"/>
      <c r="H42" s="1629"/>
      <c r="I42" s="1629"/>
      <c r="J42" s="1629"/>
      <c r="K42" s="1629"/>
      <c r="L42" s="1629"/>
      <c r="M42" s="1629"/>
      <c r="N42" s="1629"/>
    </row>
    <row r="43" spans="1:14" x14ac:dyDescent="0.25">
      <c r="A43" s="1628"/>
      <c r="B43" s="1628"/>
      <c r="C43" s="1628"/>
      <c r="D43" s="1628"/>
      <c r="E43" s="1628"/>
      <c r="F43" s="1628"/>
      <c r="G43" s="1628"/>
      <c r="H43" s="1628"/>
      <c r="I43" s="1628"/>
      <c r="J43" s="1628"/>
      <c r="K43" s="1628"/>
      <c r="L43" s="1628"/>
      <c r="M43" s="1628"/>
      <c r="N43" s="1628"/>
    </row>
  </sheetData>
  <sheetProtection selectLockedCells="1" selectUnlockedCells="1"/>
  <mergeCells count="31">
    <mergeCell ref="E14:E15"/>
    <mergeCell ref="A43:N43"/>
    <mergeCell ref="M14:M15"/>
    <mergeCell ref="N14:N15"/>
    <mergeCell ref="B27:E28"/>
    <mergeCell ref="F27:F28"/>
    <mergeCell ref="A41:N41"/>
    <mergeCell ref="N27:N28"/>
    <mergeCell ref="I27:I28"/>
    <mergeCell ref="K27:K28"/>
    <mergeCell ref="A42:N42"/>
    <mergeCell ref="A14:A15"/>
    <mergeCell ref="B14:B15"/>
    <mergeCell ref="C14:C15"/>
    <mergeCell ref="D14:D15"/>
    <mergeCell ref="H14:H15"/>
    <mergeCell ref="B7:N7"/>
    <mergeCell ref="B8:N8"/>
    <mergeCell ref="B10:N10"/>
    <mergeCell ref="B11:N11"/>
    <mergeCell ref="B12:N12"/>
    <mergeCell ref="M27:M28"/>
    <mergeCell ref="G14:G15"/>
    <mergeCell ref="H27:H28"/>
    <mergeCell ref="J27:J28"/>
    <mergeCell ref="J14:J15"/>
    <mergeCell ref="G27:G28"/>
    <mergeCell ref="L27:L28"/>
    <mergeCell ref="L14:L15"/>
    <mergeCell ref="I14:I15"/>
    <mergeCell ref="K14:K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D3E289-B911-4ACD-AC3B-E112EAB9132E}">
  <dimension ref="B6:Q128"/>
  <sheetViews>
    <sheetView zoomScale="85" zoomScaleNormal="85" workbookViewId="0">
      <selection activeCell="O19" sqref="O1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629" t="s">
        <v>0</v>
      </c>
      <c r="D6" s="1629"/>
      <c r="E6" s="1629"/>
      <c r="F6" s="1629"/>
      <c r="G6" s="1629"/>
      <c r="H6" s="1629"/>
      <c r="I6" s="1629"/>
      <c r="J6" s="1629"/>
      <c r="K6" s="1629"/>
      <c r="L6" s="1629"/>
      <c r="M6" s="1629"/>
      <c r="N6" s="1629"/>
      <c r="O6" s="1629"/>
      <c r="P6" s="1629"/>
      <c r="Q6" s="1629"/>
    </row>
    <row r="7" spans="2:17" x14ac:dyDescent="0.25">
      <c r="C7" s="1629"/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29" t="s">
        <v>3</v>
      </c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  <c r="P8" s="1629"/>
      <c r="Q8" s="1629"/>
    </row>
    <row r="9" spans="2:17" x14ac:dyDescent="0.25">
      <c r="C9" s="1629" t="s">
        <v>584</v>
      </c>
      <c r="D9" s="1629"/>
      <c r="E9" s="1629"/>
      <c r="F9" s="1629"/>
      <c r="G9" s="1629"/>
      <c r="H9" s="1629"/>
      <c r="I9" s="1629"/>
      <c r="J9" s="1629"/>
      <c r="K9" s="1629"/>
      <c r="L9" s="1629"/>
      <c r="M9" s="1629"/>
      <c r="N9" s="1629"/>
      <c r="O9" s="1629"/>
      <c r="P9" s="1629"/>
      <c r="Q9" s="1629"/>
    </row>
    <row r="10" spans="2:17" x14ac:dyDescent="0.25">
      <c r="C10" s="1642" t="s">
        <v>404</v>
      </c>
      <c r="D10" s="1642"/>
      <c r="E10" s="1642"/>
      <c r="F10" s="1642"/>
      <c r="G10" s="1642"/>
      <c r="H10" s="1642"/>
      <c r="I10" s="1642"/>
      <c r="J10" s="1642"/>
      <c r="K10" s="1642"/>
      <c r="L10" s="1642"/>
      <c r="M10" s="1642"/>
      <c r="N10" s="1642"/>
      <c r="O10" s="1642"/>
      <c r="P10" s="1642"/>
      <c r="Q10" s="1642"/>
    </row>
    <row r="11" spans="2:17" ht="15.75" thickBot="1" x14ac:dyDescent="0.3"/>
    <row r="12" spans="2:17" ht="15.75" thickBot="1" x14ac:dyDescent="0.3">
      <c r="B12" s="1650" t="s">
        <v>6</v>
      </c>
      <c r="C12" s="1646" t="s">
        <v>7</v>
      </c>
      <c r="D12" s="1646" t="s">
        <v>8</v>
      </c>
      <c r="E12" s="1646" t="s">
        <v>9</v>
      </c>
      <c r="F12" s="1646" t="s">
        <v>10</v>
      </c>
      <c r="G12" s="1649" t="s">
        <v>11</v>
      </c>
      <c r="H12" s="1646" t="s">
        <v>11</v>
      </c>
      <c r="I12" s="51" t="s">
        <v>12</v>
      </c>
      <c r="J12" s="1648" t="s">
        <v>13</v>
      </c>
      <c r="K12" s="1646" t="s">
        <v>14</v>
      </c>
      <c r="L12" s="1646" t="s">
        <v>15</v>
      </c>
      <c r="M12" s="1646" t="s">
        <v>16</v>
      </c>
      <c r="N12" s="1646" t="s">
        <v>17</v>
      </c>
      <c r="O12" s="1646" t="s">
        <v>18</v>
      </c>
      <c r="P12" s="1646" t="s">
        <v>19</v>
      </c>
      <c r="Q12" s="1647" t="s">
        <v>20</v>
      </c>
    </row>
    <row r="13" spans="2:17" ht="15.75" thickBot="1" x14ac:dyDescent="0.3">
      <c r="B13" s="1650"/>
      <c r="C13" s="1646"/>
      <c r="D13" s="1646"/>
      <c r="E13" s="1646"/>
      <c r="F13" s="1646"/>
      <c r="G13" s="1649"/>
      <c r="H13" s="1646"/>
      <c r="I13" s="52" t="s">
        <v>21</v>
      </c>
      <c r="J13" s="1648"/>
      <c r="K13" s="1646"/>
      <c r="L13" s="1646"/>
      <c r="M13" s="1646"/>
      <c r="N13" s="1646"/>
      <c r="O13" s="1646"/>
      <c r="P13" s="1646"/>
      <c r="Q13" s="1647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7" t="s">
        <v>23</v>
      </c>
      <c r="E15" s="1638" t="s">
        <v>24</v>
      </c>
      <c r="F15" s="1638"/>
      <c r="G15" s="1638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35</v>
      </c>
      <c r="E16" s="1635" t="s">
        <v>36</v>
      </c>
      <c r="F16" s="1635" t="s">
        <v>37</v>
      </c>
      <c r="G16" s="1635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39</v>
      </c>
      <c r="E17" s="1635" t="s">
        <v>40</v>
      </c>
      <c r="F17" s="1635" t="s">
        <v>41</v>
      </c>
      <c r="G17" s="1635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43</v>
      </c>
      <c r="E18" s="1635" t="s">
        <v>44</v>
      </c>
      <c r="F18" s="1635" t="s">
        <v>45</v>
      </c>
      <c r="G18" s="1635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48</v>
      </c>
      <c r="E19" s="1635" t="s">
        <v>49</v>
      </c>
      <c r="F19" s="1635" t="s">
        <v>50</v>
      </c>
      <c r="G19" s="1635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52</v>
      </c>
      <c r="E20" s="1635" t="s">
        <v>53</v>
      </c>
      <c r="F20" s="1635" t="s">
        <v>54</v>
      </c>
      <c r="G20" s="1635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52</v>
      </c>
      <c r="E21" s="1635" t="s">
        <v>427</v>
      </c>
      <c r="F21" s="1635" t="s">
        <v>57</v>
      </c>
      <c r="G21" s="1635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59</v>
      </c>
      <c r="E22" s="1635" t="s">
        <v>53</v>
      </c>
      <c r="F22" s="1635" t="s">
        <v>60</v>
      </c>
      <c r="G22" s="1635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62</v>
      </c>
      <c r="E23" s="1635" t="s">
        <v>514</v>
      </c>
      <c r="F23" s="1635" t="s">
        <v>64</v>
      </c>
      <c r="G23" s="1635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66</v>
      </c>
      <c r="E24" s="1635" t="s">
        <v>67</v>
      </c>
      <c r="F24" s="1635" t="s">
        <v>68</v>
      </c>
      <c r="G24" s="1635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70</v>
      </c>
      <c r="E25" s="1635" t="s">
        <v>71</v>
      </c>
      <c r="F25" s="1635" t="s">
        <v>72</v>
      </c>
      <c r="G25" s="1635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74</v>
      </c>
      <c r="E26" s="1635" t="s">
        <v>515</v>
      </c>
      <c r="F26" s="1635" t="s">
        <v>79</v>
      </c>
      <c r="G26" s="1635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2" t="s">
        <v>74</v>
      </c>
      <c r="E27" s="1635" t="s">
        <v>78</v>
      </c>
      <c r="F27" s="1635" t="s">
        <v>79</v>
      </c>
      <c r="G27" s="1635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81</v>
      </c>
      <c r="E28" s="1635" t="s">
        <v>82</v>
      </c>
      <c r="F28" s="1635" t="s">
        <v>83</v>
      </c>
      <c r="G28" s="1635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81</v>
      </c>
      <c r="E29" s="1635" t="s">
        <v>85</v>
      </c>
      <c r="F29" s="1635" t="s">
        <v>86</v>
      </c>
      <c r="G29" s="1635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88</v>
      </c>
      <c r="E30" s="1635" t="s">
        <v>89</v>
      </c>
      <c r="F30" s="1635" t="s">
        <v>90</v>
      </c>
      <c r="G30" s="1635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88</v>
      </c>
      <c r="E31" s="1635" t="s">
        <v>92</v>
      </c>
      <c r="F31" s="1635" t="s">
        <v>93</v>
      </c>
      <c r="G31" s="1635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81</v>
      </c>
      <c r="E32" s="1635" t="s">
        <v>71</v>
      </c>
      <c r="F32" s="1635" t="s">
        <v>95</v>
      </c>
      <c r="G32" s="1635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81</v>
      </c>
      <c r="E33" s="1635" t="s">
        <v>97</v>
      </c>
      <c r="F33" s="1635" t="s">
        <v>98</v>
      </c>
      <c r="G33" s="1635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39</v>
      </c>
      <c r="E34" s="1635" t="s">
        <v>92</v>
      </c>
      <c r="F34" s="1635" t="s">
        <v>100</v>
      </c>
      <c r="G34" s="1635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39</v>
      </c>
      <c r="E35" s="1635" t="s">
        <v>102</v>
      </c>
      <c r="F35" s="1635" t="s">
        <v>103</v>
      </c>
      <c r="G35" s="1635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39</v>
      </c>
      <c r="E36" s="1635" t="s">
        <v>105</v>
      </c>
      <c r="F36" s="1635" t="s">
        <v>106</v>
      </c>
      <c r="G36" s="1635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39</v>
      </c>
      <c r="E37" s="1635" t="s">
        <v>105</v>
      </c>
      <c r="F37" s="1635" t="s">
        <v>108</v>
      </c>
      <c r="G37" s="1635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74</v>
      </c>
      <c r="E38" s="1635" t="s">
        <v>515</v>
      </c>
      <c r="F38" s="1635" t="s">
        <v>115</v>
      </c>
      <c r="G38" s="1635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70</v>
      </c>
      <c r="E39" s="1635" t="s">
        <v>489</v>
      </c>
      <c r="F39" s="1635" t="s">
        <v>118</v>
      </c>
      <c r="G39" s="1635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66</v>
      </c>
      <c r="E40" s="1635" t="s">
        <v>120</v>
      </c>
      <c r="F40" s="1635" t="s">
        <v>121</v>
      </c>
      <c r="G40" s="1635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48</v>
      </c>
      <c r="E41" s="1635" t="s">
        <v>49</v>
      </c>
      <c r="F41" s="1635" t="s">
        <v>123</v>
      </c>
      <c r="G41" s="1635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66</v>
      </c>
      <c r="E42" s="1635" t="s">
        <v>125</v>
      </c>
      <c r="F42" s="1635" t="s">
        <v>126</v>
      </c>
      <c r="G42" s="1635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39</v>
      </c>
      <c r="E43" s="1635" t="s">
        <v>105</v>
      </c>
      <c r="F43" s="1635" t="s">
        <v>128</v>
      </c>
      <c r="G43" s="1635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39</v>
      </c>
      <c r="E44" s="1635" t="s">
        <v>102</v>
      </c>
      <c r="F44" s="1635" t="s">
        <v>130</v>
      </c>
      <c r="G44" s="1635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</v>
      </c>
      <c r="E45" s="1635" t="s">
        <v>132</v>
      </c>
      <c r="F45" s="1635" t="s">
        <v>133</v>
      </c>
      <c r="G45" s="1635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59</v>
      </c>
      <c r="E46" s="1635" t="s">
        <v>489</v>
      </c>
      <c r="F46" s="1635" t="s">
        <v>118</v>
      </c>
      <c r="G46" s="1635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88</v>
      </c>
      <c r="E47" s="1635" t="s">
        <v>85</v>
      </c>
      <c r="F47" s="1635" t="s">
        <v>137</v>
      </c>
      <c r="G47" s="1635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59</v>
      </c>
      <c r="E48" s="1635" t="s">
        <v>516</v>
      </c>
      <c r="F48" s="1635" t="s">
        <v>140</v>
      </c>
      <c r="G48" s="1635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62</v>
      </c>
      <c r="E49" s="1635" t="s">
        <v>148</v>
      </c>
      <c r="F49" s="1635" t="s">
        <v>149</v>
      </c>
      <c r="G49" s="1635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48</v>
      </c>
      <c r="E50" s="1635" t="s">
        <v>151</v>
      </c>
      <c r="F50" s="1635" t="s">
        <v>152</v>
      </c>
      <c r="G50" s="1635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81</v>
      </c>
      <c r="E51" s="1635" t="s">
        <v>157</v>
      </c>
      <c r="F51" s="1635" t="s">
        <v>158</v>
      </c>
      <c r="G51" s="1635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39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66</v>
      </c>
      <c r="E53" s="1635" t="s">
        <v>160</v>
      </c>
      <c r="F53" s="1635" t="s">
        <v>161</v>
      </c>
      <c r="G53" s="1635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48</v>
      </c>
      <c r="E54" s="1635" t="s">
        <v>163</v>
      </c>
      <c r="F54" s="1635" t="s">
        <v>164</v>
      </c>
      <c r="G54" s="1635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59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222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167</v>
      </c>
      <c r="D57" s="12" t="s">
        <v>39</v>
      </c>
      <c r="E57" s="1635" t="s">
        <v>92</v>
      </c>
      <c r="F57" s="1635" t="s">
        <v>168</v>
      </c>
      <c r="G57" s="1635">
        <v>277</v>
      </c>
      <c r="H57" s="12" t="s">
        <v>25</v>
      </c>
      <c r="I57" s="14">
        <v>25000</v>
      </c>
      <c r="J57" s="15">
        <v>0</v>
      </c>
      <c r="K57" s="14">
        <v>25000</v>
      </c>
      <c r="L57" s="14">
        <v>717.5</v>
      </c>
      <c r="M57" s="15">
        <v>0</v>
      </c>
      <c r="N57" s="14">
        <v>760</v>
      </c>
      <c r="O57" s="14">
        <v>25</v>
      </c>
      <c r="P57" s="14">
        <v>1502.5</v>
      </c>
      <c r="Q57" s="17">
        <v>23497.5</v>
      </c>
    </row>
    <row r="58" spans="2:17" ht="15.75" thickBot="1" x14ac:dyDescent="0.3">
      <c r="B58" s="127">
        <v>44</v>
      </c>
      <c r="C58" s="56" t="s">
        <v>169</v>
      </c>
      <c r="D58" s="12" t="s">
        <v>66</v>
      </c>
      <c r="E58" s="1635" t="s">
        <v>248</v>
      </c>
      <c r="F58" s="1635" t="s">
        <v>170</v>
      </c>
      <c r="G58" s="1635">
        <v>279</v>
      </c>
      <c r="H58" s="12" t="s">
        <v>25</v>
      </c>
      <c r="I58" s="14">
        <v>30000</v>
      </c>
      <c r="J58" s="15">
        <v>0</v>
      </c>
      <c r="K58" s="14">
        <v>30000</v>
      </c>
      <c r="L58" s="14">
        <v>861</v>
      </c>
      <c r="M58" s="15">
        <v>0</v>
      </c>
      <c r="N58" s="14">
        <v>912</v>
      </c>
      <c r="O58" s="14">
        <v>361</v>
      </c>
      <c r="P58" s="14">
        <v>2134</v>
      </c>
      <c r="Q58" s="17">
        <v>27866</v>
      </c>
    </row>
    <row r="59" spans="2:17" ht="15.75" thickBot="1" x14ac:dyDescent="0.3">
      <c r="B59" s="127">
        <v>45</v>
      </c>
      <c r="C59" s="56" t="s">
        <v>306</v>
      </c>
      <c r="D59" s="12" t="s">
        <v>66</v>
      </c>
      <c r="E59" s="13" t="s">
        <v>166</v>
      </c>
      <c r="F59" s="13"/>
      <c r="G59" s="13"/>
      <c r="H59" s="12" t="s">
        <v>307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ht="15.75" thickBot="1" x14ac:dyDescent="0.3">
      <c r="B60" s="127">
        <v>46</v>
      </c>
      <c r="C60" s="56" t="s">
        <v>224</v>
      </c>
      <c r="D60" s="12" t="s">
        <v>213</v>
      </c>
      <c r="E60" s="12" t="s">
        <v>248</v>
      </c>
      <c r="F60" s="12" t="s">
        <v>211</v>
      </c>
      <c r="G60" s="28">
        <v>43435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ht="15.75" thickBot="1" x14ac:dyDescent="0.3">
      <c r="B61" s="127">
        <v>47</v>
      </c>
      <c r="C61" s="56" t="s">
        <v>540</v>
      </c>
      <c r="D61" s="12" t="s">
        <v>39</v>
      </c>
      <c r="E61" s="12" t="s">
        <v>249</v>
      </c>
      <c r="F61" s="12" t="s">
        <v>211</v>
      </c>
      <c r="G61" s="28">
        <v>43435</v>
      </c>
      <c r="H61" s="12" t="s">
        <v>25</v>
      </c>
      <c r="I61" s="14">
        <v>35000</v>
      </c>
      <c r="J61" s="15">
        <v>0</v>
      </c>
      <c r="K61" s="14">
        <v>35000</v>
      </c>
      <c r="L61" s="14">
        <v>1004.5</v>
      </c>
      <c r="M61" s="15">
        <v>0</v>
      </c>
      <c r="N61" s="14">
        <v>1064</v>
      </c>
      <c r="O61" s="14">
        <v>700</v>
      </c>
      <c r="P61" s="14">
        <v>2768.5</v>
      </c>
      <c r="Q61" s="17">
        <v>32231.5</v>
      </c>
    </row>
    <row r="62" spans="2:17" ht="15.75" thickBot="1" x14ac:dyDescent="0.3">
      <c r="B62" s="127">
        <v>48</v>
      </c>
      <c r="C62" s="56" t="s">
        <v>171</v>
      </c>
      <c r="D62" s="12" t="s">
        <v>66</v>
      </c>
      <c r="E62" s="1635" t="s">
        <v>40</v>
      </c>
      <c r="F62" s="1635" t="s">
        <v>172</v>
      </c>
      <c r="G62" s="1635">
        <v>293</v>
      </c>
      <c r="H62" s="12" t="s">
        <v>25</v>
      </c>
      <c r="I62" s="14">
        <v>26250</v>
      </c>
      <c r="J62" s="15">
        <v>0</v>
      </c>
      <c r="K62" s="14">
        <v>26250</v>
      </c>
      <c r="L62" s="14">
        <v>753.38</v>
      </c>
      <c r="M62" s="15">
        <v>0</v>
      </c>
      <c r="N62" s="14">
        <v>798</v>
      </c>
      <c r="O62" s="14">
        <v>361</v>
      </c>
      <c r="P62" s="14">
        <v>1912.38</v>
      </c>
      <c r="Q62" s="17">
        <v>24337.62</v>
      </c>
    </row>
    <row r="63" spans="2:17" ht="15.75" thickBot="1" x14ac:dyDescent="0.3">
      <c r="B63" s="127">
        <v>49</v>
      </c>
      <c r="C63" s="56" t="s">
        <v>173</v>
      </c>
      <c r="D63" s="12" t="s">
        <v>81</v>
      </c>
      <c r="E63" s="13" t="s">
        <v>105</v>
      </c>
      <c r="F63" s="13"/>
      <c r="G63" s="13"/>
      <c r="H63" s="12" t="s">
        <v>25</v>
      </c>
      <c r="I63" s="14">
        <v>24987.5</v>
      </c>
      <c r="J63" s="15">
        <v>0</v>
      </c>
      <c r="K63" s="14">
        <v>24987.5</v>
      </c>
      <c r="L63" s="14">
        <v>717.14</v>
      </c>
      <c r="M63" s="15">
        <v>0</v>
      </c>
      <c r="N63" s="14">
        <v>759.62</v>
      </c>
      <c r="O63" s="14">
        <v>25</v>
      </c>
      <c r="P63" s="14">
        <v>1501.76</v>
      </c>
      <c r="Q63" s="17">
        <v>23485.74</v>
      </c>
    </row>
    <row r="64" spans="2:17" ht="15.75" thickBot="1" x14ac:dyDescent="0.3">
      <c r="B64" s="127">
        <v>50</v>
      </c>
      <c r="C64" s="56" t="s">
        <v>174</v>
      </c>
      <c r="D64" s="12" t="s">
        <v>81</v>
      </c>
      <c r="E64" s="13" t="s">
        <v>97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267</v>
      </c>
      <c r="D65" s="12" t="s">
        <v>39</v>
      </c>
      <c r="E65" s="13" t="s">
        <v>268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4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ht="15.75" thickBot="1" x14ac:dyDescent="0.3">
      <c r="B66" s="127">
        <v>52</v>
      </c>
      <c r="C66" s="56" t="s">
        <v>275</v>
      </c>
      <c r="D66" s="12" t="s">
        <v>66</v>
      </c>
      <c r="E66" s="1635" t="s">
        <v>518</v>
      </c>
      <c r="F66" s="1635"/>
      <c r="G66" s="1635"/>
      <c r="H66" s="12" t="s">
        <v>25</v>
      </c>
      <c r="I66" s="14">
        <v>38500</v>
      </c>
      <c r="J66" s="15">
        <v>0</v>
      </c>
      <c r="K66" s="14">
        <v>38500</v>
      </c>
      <c r="L66" s="14">
        <v>1104.95</v>
      </c>
      <c r="M66" s="15">
        <v>230.95</v>
      </c>
      <c r="N66" s="14">
        <v>1170.4000000000001</v>
      </c>
      <c r="O66" s="14">
        <v>25</v>
      </c>
      <c r="P66" s="14">
        <v>2531.3000000000002</v>
      </c>
      <c r="Q66" s="17">
        <v>35968.699999999997</v>
      </c>
    </row>
    <row r="67" spans="2:17" ht="15.75" thickBot="1" x14ac:dyDescent="0.3">
      <c r="B67" s="127">
        <v>53</v>
      </c>
      <c r="C67" s="56" t="s">
        <v>308</v>
      </c>
      <c r="D67" s="12" t="s">
        <v>66</v>
      </c>
      <c r="E67" s="13" t="s">
        <v>309</v>
      </c>
      <c r="F67" s="13"/>
      <c r="G67" s="13"/>
      <c r="H67" s="12" t="s">
        <v>25</v>
      </c>
      <c r="I67" s="14">
        <v>25000</v>
      </c>
      <c r="J67" s="15">
        <v>0</v>
      </c>
      <c r="K67" s="14">
        <v>25000</v>
      </c>
      <c r="L67" s="14">
        <v>717.5</v>
      </c>
      <c r="M67" s="14">
        <v>0</v>
      </c>
      <c r="N67" s="14">
        <v>760</v>
      </c>
      <c r="O67" s="14">
        <v>25</v>
      </c>
      <c r="P67" s="14">
        <v>1502.5</v>
      </c>
      <c r="Q67" s="17">
        <v>23497.5</v>
      </c>
    </row>
    <row r="68" spans="2:17" ht="15.75" thickBot="1" x14ac:dyDescent="0.3">
      <c r="B68" s="127">
        <v>54</v>
      </c>
      <c r="C68" s="56" t="s">
        <v>310</v>
      </c>
      <c r="D68" s="12" t="s">
        <v>35</v>
      </c>
      <c r="E68" s="13" t="s">
        <v>178</v>
      </c>
      <c r="F68" s="13"/>
      <c r="G68" s="13"/>
      <c r="H68" s="12" t="s">
        <v>25</v>
      </c>
      <c r="I68" s="14">
        <v>50000</v>
      </c>
      <c r="J68" s="15">
        <v>0</v>
      </c>
      <c r="K68" s="14">
        <v>50000</v>
      </c>
      <c r="L68" s="14">
        <v>1435</v>
      </c>
      <c r="M68" s="14">
        <v>1854</v>
      </c>
      <c r="N68" s="14">
        <v>1520</v>
      </c>
      <c r="O68" s="14">
        <v>25</v>
      </c>
      <c r="P68" s="14">
        <v>4834</v>
      </c>
      <c r="Q68" s="17">
        <v>45166</v>
      </c>
    </row>
    <row r="69" spans="2:17" ht="15.75" thickBot="1" x14ac:dyDescent="0.3">
      <c r="B69" s="127">
        <v>55</v>
      </c>
      <c r="C69" s="56" t="s">
        <v>311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40000</v>
      </c>
      <c r="J69" s="15">
        <v>0</v>
      </c>
      <c r="K69" s="14">
        <v>40000</v>
      </c>
      <c r="L69" s="14">
        <v>1148</v>
      </c>
      <c r="M69" s="14">
        <v>442.65</v>
      </c>
      <c r="N69" s="14">
        <v>1216</v>
      </c>
      <c r="O69" s="14">
        <v>25</v>
      </c>
      <c r="P69" s="14">
        <v>2831.65</v>
      </c>
      <c r="Q69" s="17">
        <v>37168.35</v>
      </c>
    </row>
    <row r="70" spans="2:17" ht="15.75" thickBot="1" x14ac:dyDescent="0.3">
      <c r="B70" s="127">
        <v>56</v>
      </c>
      <c r="C70" s="56" t="s">
        <v>312</v>
      </c>
      <c r="D70" s="12" t="s">
        <v>66</v>
      </c>
      <c r="E70" s="13" t="s">
        <v>178</v>
      </c>
      <c r="F70" s="13"/>
      <c r="G70" s="13"/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4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6" t="s">
        <v>313</v>
      </c>
      <c r="D71" s="12" t="s">
        <v>66</v>
      </c>
      <c r="E71" s="13" t="s">
        <v>517</v>
      </c>
      <c r="F71" s="13"/>
      <c r="G71" s="13"/>
      <c r="H71" s="12" t="s">
        <v>25</v>
      </c>
      <c r="I71" s="14">
        <v>26500</v>
      </c>
      <c r="J71" s="15">
        <v>0</v>
      </c>
      <c r="K71" s="14">
        <v>26500</v>
      </c>
      <c r="L71" s="14">
        <v>760.55</v>
      </c>
      <c r="M71" s="14">
        <v>0</v>
      </c>
      <c r="N71" s="14">
        <v>805.6</v>
      </c>
      <c r="O71" s="14">
        <v>25</v>
      </c>
      <c r="P71" s="14">
        <v>1591.15</v>
      </c>
      <c r="Q71" s="17">
        <v>24908.85</v>
      </c>
    </row>
    <row r="72" spans="2:17" ht="15.75" thickBot="1" x14ac:dyDescent="0.3">
      <c r="B72" s="127">
        <v>58</v>
      </c>
      <c r="C72" s="56" t="s">
        <v>177</v>
      </c>
      <c r="D72" s="12" t="s">
        <v>81</v>
      </c>
      <c r="E72" s="1635" t="s">
        <v>178</v>
      </c>
      <c r="F72" s="1635" t="s">
        <v>179</v>
      </c>
      <c r="G72" s="1635">
        <v>5477</v>
      </c>
      <c r="H72" s="12" t="s">
        <v>25</v>
      </c>
      <c r="I72" s="14">
        <v>35000</v>
      </c>
      <c r="J72" s="15">
        <v>0</v>
      </c>
      <c r="K72" s="14">
        <v>35000</v>
      </c>
      <c r="L72" s="14">
        <v>1004.5</v>
      </c>
      <c r="M72" s="15">
        <v>0</v>
      </c>
      <c r="N72" s="14">
        <v>1064</v>
      </c>
      <c r="O72" s="14">
        <v>25</v>
      </c>
      <c r="P72" s="14">
        <v>2093.5</v>
      </c>
      <c r="Q72" s="17">
        <v>32906.5</v>
      </c>
    </row>
    <row r="73" spans="2:17" ht="15.75" thickBot="1" x14ac:dyDescent="0.3">
      <c r="B73" s="127">
        <v>59</v>
      </c>
      <c r="C73" s="58" t="s">
        <v>192</v>
      </c>
      <c r="D73" s="30" t="s">
        <v>39</v>
      </c>
      <c r="E73" s="1644" t="s">
        <v>92</v>
      </c>
      <c r="F73" s="1644" t="s">
        <v>193</v>
      </c>
      <c r="G73" s="1644"/>
      <c r="H73" s="30" t="s">
        <v>25</v>
      </c>
      <c r="I73" s="33">
        <v>35000</v>
      </c>
      <c r="J73" s="34">
        <v>0</v>
      </c>
      <c r="K73" s="33">
        <v>35000</v>
      </c>
      <c r="L73" s="33">
        <v>1004.5</v>
      </c>
      <c r="M73" s="33">
        <v>0</v>
      </c>
      <c r="N73" s="33">
        <v>1064</v>
      </c>
      <c r="O73" s="33">
        <v>25</v>
      </c>
      <c r="P73" s="33">
        <v>2093.5</v>
      </c>
      <c r="Q73" s="17">
        <v>32906.5</v>
      </c>
    </row>
    <row r="74" spans="2:17" ht="15.75" thickBot="1" x14ac:dyDescent="0.3">
      <c r="B74" s="127">
        <v>60</v>
      </c>
      <c r="C74" s="58" t="s">
        <v>324</v>
      </c>
      <c r="D74" s="30" t="s">
        <v>39</v>
      </c>
      <c r="E74" s="59" t="s">
        <v>105</v>
      </c>
      <c r="F74" s="59"/>
      <c r="G74" s="59"/>
      <c r="H74" s="30" t="s">
        <v>321</v>
      </c>
      <c r="I74" s="33">
        <v>11000</v>
      </c>
      <c r="J74" s="34">
        <v>0</v>
      </c>
      <c r="K74" s="33">
        <v>11000</v>
      </c>
      <c r="L74" s="33">
        <v>315.7</v>
      </c>
      <c r="M74" s="33">
        <v>0</v>
      </c>
      <c r="N74" s="33">
        <v>334.4</v>
      </c>
      <c r="O74" s="33">
        <v>25</v>
      </c>
      <c r="P74" s="33">
        <v>675.1</v>
      </c>
      <c r="Q74" s="17">
        <v>10324.9</v>
      </c>
    </row>
    <row r="75" spans="2:17" ht="15.75" thickBot="1" x14ac:dyDescent="0.3">
      <c r="B75" s="127">
        <v>61</v>
      </c>
      <c r="C75" s="58" t="s">
        <v>330</v>
      </c>
      <c r="D75" s="30" t="s">
        <v>39</v>
      </c>
      <c r="E75" s="59" t="s">
        <v>105</v>
      </c>
      <c r="F75" s="59"/>
      <c r="G75" s="59"/>
      <c r="H75" s="30" t="s">
        <v>321</v>
      </c>
      <c r="I75" s="33">
        <v>15000</v>
      </c>
      <c r="J75" s="34">
        <v>0</v>
      </c>
      <c r="K75" s="33">
        <v>15000</v>
      </c>
      <c r="L75" s="33">
        <v>430.5</v>
      </c>
      <c r="M75" s="33">
        <v>0</v>
      </c>
      <c r="N75" s="33">
        <v>456</v>
      </c>
      <c r="O75" s="33">
        <v>25</v>
      </c>
      <c r="P75" s="33">
        <v>911.5</v>
      </c>
      <c r="Q75" s="17">
        <v>14088.5</v>
      </c>
    </row>
    <row r="76" spans="2:17" ht="15.75" thickBot="1" x14ac:dyDescent="0.3">
      <c r="B76" s="127">
        <v>62</v>
      </c>
      <c r="C76" s="58" t="s">
        <v>346</v>
      </c>
      <c r="D76" s="12" t="s">
        <v>59</v>
      </c>
      <c r="E76" s="13" t="s">
        <v>517</v>
      </c>
      <c r="F76" s="59"/>
      <c r="G76" s="59"/>
      <c r="H76" s="30" t="s">
        <v>321</v>
      </c>
      <c r="I76" s="33">
        <v>25000</v>
      </c>
      <c r="J76" s="34">
        <v>0</v>
      </c>
      <c r="K76" s="33">
        <v>25000</v>
      </c>
      <c r="L76" s="33">
        <v>717.5</v>
      </c>
      <c r="M76" s="33">
        <v>0</v>
      </c>
      <c r="N76" s="33">
        <v>760</v>
      </c>
      <c r="O76" s="33">
        <v>25</v>
      </c>
      <c r="P76" s="33">
        <v>1502.5</v>
      </c>
      <c r="Q76" s="17">
        <v>23497.5</v>
      </c>
    </row>
    <row r="77" spans="2:17" x14ac:dyDescent="0.25">
      <c r="B77" s="128">
        <v>63</v>
      </c>
      <c r="C77" s="87" t="s">
        <v>210</v>
      </c>
      <c r="D77" s="19" t="s">
        <v>39</v>
      </c>
      <c r="E77" s="20" t="s">
        <v>92</v>
      </c>
      <c r="F77" s="20"/>
      <c r="G77" s="20"/>
      <c r="H77" s="19" t="s">
        <v>321</v>
      </c>
      <c r="I77" s="21">
        <v>16500</v>
      </c>
      <c r="J77" s="22">
        <v>0</v>
      </c>
      <c r="K77" s="21">
        <v>16500</v>
      </c>
      <c r="L77" s="21">
        <v>473.55</v>
      </c>
      <c r="M77" s="21">
        <v>0</v>
      </c>
      <c r="N77" s="21">
        <v>501.6</v>
      </c>
      <c r="O77" s="21">
        <v>25</v>
      </c>
      <c r="P77" s="21">
        <v>1000.15</v>
      </c>
      <c r="Q77" s="23">
        <v>15499.85</v>
      </c>
    </row>
    <row r="78" spans="2:17" x14ac:dyDescent="0.25">
      <c r="B78" s="128">
        <v>64</v>
      </c>
      <c r="C78" s="56" t="s">
        <v>432</v>
      </c>
      <c r="D78" s="12" t="s">
        <v>66</v>
      </c>
      <c r="E78" s="13" t="s">
        <v>276</v>
      </c>
      <c r="F78" s="13"/>
      <c r="G78" s="13"/>
      <c r="H78" s="12" t="s">
        <v>307</v>
      </c>
      <c r="I78" s="14">
        <v>30000</v>
      </c>
      <c r="J78" s="15">
        <v>0</v>
      </c>
      <c r="K78" s="14">
        <v>30000</v>
      </c>
      <c r="L78" s="14">
        <v>861</v>
      </c>
      <c r="M78" s="14">
        <v>0</v>
      </c>
      <c r="N78" s="14">
        <v>912</v>
      </c>
      <c r="O78" s="14">
        <v>25</v>
      </c>
      <c r="P78" s="14">
        <v>1798</v>
      </c>
      <c r="Q78" s="14">
        <v>28202</v>
      </c>
    </row>
    <row r="79" spans="2:17" x14ac:dyDescent="0.25">
      <c r="B79" s="128">
        <v>65</v>
      </c>
      <c r="C79" s="56" t="s">
        <v>461</v>
      </c>
      <c r="D79" s="12" t="s">
        <v>66</v>
      </c>
      <c r="E79" s="13" t="s">
        <v>166</v>
      </c>
      <c r="F79" s="13"/>
      <c r="G79" s="13"/>
      <c r="H79" s="12" t="s">
        <v>307</v>
      </c>
      <c r="I79" s="14">
        <v>38000</v>
      </c>
      <c r="J79" s="15">
        <v>0</v>
      </c>
      <c r="K79" s="14">
        <v>38000</v>
      </c>
      <c r="L79" s="14">
        <v>1090</v>
      </c>
      <c r="M79" s="14">
        <v>160</v>
      </c>
      <c r="N79" s="14">
        <v>1155.2</v>
      </c>
      <c r="O79" s="14">
        <v>25</v>
      </c>
      <c r="P79" s="14">
        <v>2431.1799999999998</v>
      </c>
      <c r="Q79" s="14">
        <v>35568.82</v>
      </c>
    </row>
    <row r="80" spans="2:17" x14ac:dyDescent="0.25">
      <c r="B80" s="128">
        <v>66</v>
      </c>
      <c r="C80" s="56" t="s">
        <v>419</v>
      </c>
      <c r="D80" s="12" t="s">
        <v>43</v>
      </c>
      <c r="E80" s="13" t="s">
        <v>44</v>
      </c>
      <c r="F80" s="13"/>
      <c r="G80" s="13"/>
      <c r="H80" s="12" t="s">
        <v>307</v>
      </c>
      <c r="I80" s="14">
        <v>40000</v>
      </c>
      <c r="J80" s="15">
        <v>0</v>
      </c>
      <c r="K80" s="14">
        <v>40000</v>
      </c>
      <c r="L80" s="14">
        <v>1148</v>
      </c>
      <c r="M80" s="14">
        <v>442.65</v>
      </c>
      <c r="N80" s="14">
        <v>1216</v>
      </c>
      <c r="O80" s="14">
        <v>700</v>
      </c>
      <c r="P80" s="14">
        <v>3506.65</v>
      </c>
      <c r="Q80" s="14">
        <v>36493.35</v>
      </c>
    </row>
    <row r="81" spans="2:17" ht="15.75" thickBot="1" x14ac:dyDescent="0.3">
      <c r="B81" s="128">
        <v>67</v>
      </c>
      <c r="C81" s="56" t="s">
        <v>464</v>
      </c>
      <c r="D81" s="30" t="s">
        <v>39</v>
      </c>
      <c r="E81" s="13" t="s">
        <v>435</v>
      </c>
      <c r="F81" s="13"/>
      <c r="G81" s="13"/>
      <c r="H81" s="12" t="s">
        <v>307</v>
      </c>
      <c r="I81" s="14">
        <v>15000</v>
      </c>
      <c r="J81" s="15">
        <v>0</v>
      </c>
      <c r="K81" s="14">
        <v>15000</v>
      </c>
      <c r="L81" s="14">
        <v>430.5</v>
      </c>
      <c r="M81" s="14">
        <v>0</v>
      </c>
      <c r="N81" s="14">
        <v>456</v>
      </c>
      <c r="O81" s="14">
        <v>25</v>
      </c>
      <c r="P81" s="14">
        <v>911.5</v>
      </c>
      <c r="Q81" s="14">
        <v>14088.5</v>
      </c>
    </row>
    <row r="82" spans="2:17" ht="15.75" thickBot="1" x14ac:dyDescent="0.3">
      <c r="B82" s="128">
        <v>68</v>
      </c>
      <c r="C82" s="56" t="s">
        <v>474</v>
      </c>
      <c r="D82" s="30" t="s">
        <v>39</v>
      </c>
      <c r="E82" s="13" t="s">
        <v>92</v>
      </c>
      <c r="F82" s="13"/>
      <c r="G82" s="13"/>
      <c r="H82" s="12" t="s">
        <v>307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4">
        <v>23497.5</v>
      </c>
    </row>
    <row r="83" spans="2:17" ht="15.75" thickBot="1" x14ac:dyDescent="0.3">
      <c r="B83" s="128">
        <v>69</v>
      </c>
      <c r="C83" s="56" t="s">
        <v>484</v>
      </c>
      <c r="D83" s="30" t="s">
        <v>39</v>
      </c>
      <c r="E83" s="59" t="s">
        <v>327</v>
      </c>
      <c r="F83" s="13"/>
      <c r="G83" s="13"/>
      <c r="H83" s="12" t="s">
        <v>307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4">
        <v>28202</v>
      </c>
    </row>
    <row r="84" spans="2:17" x14ac:dyDescent="0.25">
      <c r="B84" s="128">
        <v>70</v>
      </c>
      <c r="C84" s="56" t="s">
        <v>541</v>
      </c>
      <c r="D84" s="12" t="s">
        <v>66</v>
      </c>
      <c r="E84" s="13" t="s">
        <v>276</v>
      </c>
      <c r="F84" s="13"/>
      <c r="G84" s="13"/>
      <c r="H84" s="12" t="s">
        <v>307</v>
      </c>
      <c r="I84" s="14">
        <v>38500</v>
      </c>
      <c r="J84" s="15">
        <v>0</v>
      </c>
      <c r="K84" s="14">
        <v>38500</v>
      </c>
      <c r="L84" s="14">
        <v>1104.95</v>
      </c>
      <c r="M84" s="14">
        <v>230.95</v>
      </c>
      <c r="N84" s="14">
        <v>1170.4000000000001</v>
      </c>
      <c r="O84" s="14">
        <v>25</v>
      </c>
      <c r="P84" s="14">
        <v>2531.3000000000002</v>
      </c>
      <c r="Q84" s="14">
        <v>35968.699999999997</v>
      </c>
    </row>
    <row r="85" spans="2:17" x14ac:dyDescent="0.25">
      <c r="B85" s="128">
        <v>71</v>
      </c>
      <c r="C85" s="56" t="s">
        <v>217</v>
      </c>
      <c r="D85" s="12" t="s">
        <v>74</v>
      </c>
      <c r="E85" s="13" t="s">
        <v>414</v>
      </c>
      <c r="F85" s="13"/>
      <c r="G85" s="13"/>
      <c r="H85" s="12" t="s">
        <v>46</v>
      </c>
      <c r="I85" s="14">
        <v>55000</v>
      </c>
      <c r="J85" s="15">
        <v>0</v>
      </c>
      <c r="K85" s="14">
        <v>55000</v>
      </c>
      <c r="L85" s="14">
        <v>1578.5</v>
      </c>
      <c r="M85" s="14">
        <v>2381.16</v>
      </c>
      <c r="N85" s="14">
        <v>1672</v>
      </c>
      <c r="O85" s="14">
        <v>1215.1199999999999</v>
      </c>
      <c r="P85" s="14">
        <v>6846.78</v>
      </c>
      <c r="Q85" s="14">
        <v>48153.22</v>
      </c>
    </row>
    <row r="86" spans="2:17" x14ac:dyDescent="0.25">
      <c r="B86" s="128">
        <v>72</v>
      </c>
      <c r="C86" s="56" t="s">
        <v>241</v>
      </c>
      <c r="D86" s="12" t="s">
        <v>488</v>
      </c>
      <c r="E86" s="13" t="s">
        <v>417</v>
      </c>
      <c r="F86" s="13"/>
      <c r="G86" s="13"/>
      <c r="H86" s="12" t="s">
        <v>46</v>
      </c>
      <c r="I86" s="14">
        <v>55000</v>
      </c>
      <c r="J86" s="15">
        <v>0</v>
      </c>
      <c r="K86" s="14">
        <v>55000</v>
      </c>
      <c r="L86" s="14">
        <v>1578.5</v>
      </c>
      <c r="M86" s="14">
        <v>2559.6799999999998</v>
      </c>
      <c r="N86" s="14">
        <v>1672</v>
      </c>
      <c r="O86" s="14">
        <v>25</v>
      </c>
      <c r="P86" s="14">
        <v>5835.18</v>
      </c>
      <c r="Q86" s="14">
        <v>49164.82</v>
      </c>
    </row>
    <row r="87" spans="2:17" x14ac:dyDescent="0.25">
      <c r="B87" s="128">
        <v>73</v>
      </c>
      <c r="C87" s="56" t="s">
        <v>519</v>
      </c>
      <c r="D87" s="12" t="s">
        <v>23</v>
      </c>
      <c r="E87" s="12" t="s">
        <v>23</v>
      </c>
      <c r="F87" s="13"/>
      <c r="G87" s="13"/>
      <c r="H87" s="12" t="s">
        <v>28</v>
      </c>
      <c r="I87" s="14">
        <v>160000</v>
      </c>
      <c r="J87" s="15">
        <v>0</v>
      </c>
      <c r="K87" s="14">
        <v>160000</v>
      </c>
      <c r="L87" s="14">
        <v>4592</v>
      </c>
      <c r="M87" s="14">
        <v>26410.240000000002</v>
      </c>
      <c r="N87" s="14">
        <v>4098.53</v>
      </c>
      <c r="O87" s="14">
        <v>25</v>
      </c>
      <c r="P87" s="14">
        <v>35125.769999999997</v>
      </c>
      <c r="Q87" s="14">
        <v>124874.23</v>
      </c>
    </row>
    <row r="88" spans="2:17" x14ac:dyDescent="0.25">
      <c r="B88" s="128">
        <v>74</v>
      </c>
      <c r="C88" s="56" t="s">
        <v>232</v>
      </c>
      <c r="D88" s="12" t="s">
        <v>62</v>
      </c>
      <c r="E88" s="13" t="s">
        <v>422</v>
      </c>
      <c r="F88" s="13"/>
      <c r="G88" s="13"/>
      <c r="H88" s="12" t="s">
        <v>46</v>
      </c>
      <c r="I88" s="14">
        <v>65000</v>
      </c>
      <c r="J88" s="15">
        <v>0</v>
      </c>
      <c r="K88" s="14">
        <v>65000</v>
      </c>
      <c r="L88" s="14">
        <v>1865.5</v>
      </c>
      <c r="M88" s="14">
        <v>4427.58</v>
      </c>
      <c r="N88" s="14">
        <v>1976</v>
      </c>
      <c r="O88" s="14">
        <v>25</v>
      </c>
      <c r="P88" s="14">
        <v>8294.08</v>
      </c>
      <c r="Q88" s="14">
        <v>56705.919999999998</v>
      </c>
    </row>
    <row r="89" spans="2:17" x14ac:dyDescent="0.25">
      <c r="B89" s="128">
        <v>75</v>
      </c>
      <c r="C89" s="56" t="s">
        <v>244</v>
      </c>
      <c r="D89" s="12" t="s">
        <v>488</v>
      </c>
      <c r="E89" s="13" t="s">
        <v>489</v>
      </c>
      <c r="F89" s="13"/>
      <c r="G89" s="13"/>
      <c r="H89" s="12" t="s">
        <v>307</v>
      </c>
      <c r="I89" s="14">
        <v>60000</v>
      </c>
      <c r="J89" s="15">
        <v>0</v>
      </c>
      <c r="K89" s="14">
        <v>60000</v>
      </c>
      <c r="L89" s="14">
        <v>1722</v>
      </c>
      <c r="M89" s="14">
        <v>3486.68</v>
      </c>
      <c r="N89" s="14">
        <v>1824</v>
      </c>
      <c r="O89" s="14">
        <v>25</v>
      </c>
      <c r="P89" s="14">
        <v>7057.68</v>
      </c>
      <c r="Q89" s="14">
        <v>52942.32</v>
      </c>
    </row>
    <row r="90" spans="2:17" x14ac:dyDescent="0.25">
      <c r="B90" s="128">
        <v>76</v>
      </c>
      <c r="C90" s="56" t="s">
        <v>486</v>
      </c>
      <c r="D90" s="12" t="s">
        <v>43</v>
      </c>
      <c r="E90" s="1635" t="s">
        <v>44</v>
      </c>
      <c r="F90" s="1635" t="s">
        <v>45</v>
      </c>
      <c r="G90" s="1635">
        <v>14</v>
      </c>
      <c r="H90" s="12" t="s">
        <v>307</v>
      </c>
      <c r="I90" s="14">
        <v>26500</v>
      </c>
      <c r="J90" s="15">
        <v>0</v>
      </c>
      <c r="K90" s="14">
        <v>26500</v>
      </c>
      <c r="L90" s="14">
        <v>760.55</v>
      </c>
      <c r="M90" s="14">
        <v>0</v>
      </c>
      <c r="N90" s="14">
        <v>805.6</v>
      </c>
      <c r="O90" s="14">
        <v>25</v>
      </c>
      <c r="P90" s="14">
        <v>1591.15</v>
      </c>
      <c r="Q90" s="14">
        <v>24908.85</v>
      </c>
    </row>
    <row r="91" spans="2:17" x14ac:dyDescent="0.25">
      <c r="B91" s="128">
        <v>77</v>
      </c>
      <c r="C91" s="56" t="s">
        <v>542</v>
      </c>
      <c r="D91" s="12" t="s">
        <v>66</v>
      </c>
      <c r="E91" s="13" t="s">
        <v>543</v>
      </c>
      <c r="F91" s="13"/>
      <c r="G91" s="13"/>
      <c r="H91" s="12" t="s">
        <v>307</v>
      </c>
      <c r="I91" s="14">
        <v>120000</v>
      </c>
      <c r="J91" s="15">
        <v>0</v>
      </c>
      <c r="K91" s="14">
        <v>120000</v>
      </c>
      <c r="L91" s="14">
        <v>3444</v>
      </c>
      <c r="M91" s="14">
        <v>16809.87</v>
      </c>
      <c r="N91" s="14">
        <v>3648</v>
      </c>
      <c r="O91" s="14">
        <v>25</v>
      </c>
      <c r="P91" s="14">
        <v>23926.87</v>
      </c>
      <c r="Q91" s="14">
        <v>96073.13</v>
      </c>
    </row>
    <row r="92" spans="2:17" x14ac:dyDescent="0.25">
      <c r="B92" s="128">
        <v>78</v>
      </c>
      <c r="C92" s="56" t="s">
        <v>212</v>
      </c>
      <c r="D92" s="12" t="s">
        <v>66</v>
      </c>
      <c r="E92" s="13" t="s">
        <v>544</v>
      </c>
      <c r="F92" s="13"/>
      <c r="G92" s="13"/>
      <c r="H92" s="12" t="s">
        <v>307</v>
      </c>
      <c r="I92" s="14">
        <v>60000</v>
      </c>
      <c r="J92" s="15">
        <v>0</v>
      </c>
      <c r="K92" s="14">
        <v>60000</v>
      </c>
      <c r="L92" s="14">
        <v>1722</v>
      </c>
      <c r="M92" s="14">
        <v>3486.68</v>
      </c>
      <c r="N92" s="14">
        <v>1824</v>
      </c>
      <c r="O92" s="14">
        <v>25</v>
      </c>
      <c r="P92" s="14">
        <v>7057.68</v>
      </c>
      <c r="Q92" s="14">
        <v>52942.32</v>
      </c>
    </row>
    <row r="93" spans="2:17" ht="15.75" thickBot="1" x14ac:dyDescent="0.3">
      <c r="B93" s="128">
        <v>79</v>
      </c>
      <c r="C93" s="56" t="s">
        <v>545</v>
      </c>
      <c r="D93" s="30" t="s">
        <v>39</v>
      </c>
      <c r="E93" s="20" t="s">
        <v>92</v>
      </c>
      <c r="F93" s="13"/>
      <c r="G93" s="13"/>
      <c r="H93" s="12" t="s">
        <v>307</v>
      </c>
      <c r="I93" s="14">
        <v>39500</v>
      </c>
      <c r="J93" s="15">
        <v>0</v>
      </c>
      <c r="K93" s="14">
        <v>39500</v>
      </c>
      <c r="L93" s="14">
        <v>1133.6500000000001</v>
      </c>
      <c r="M93" s="14">
        <v>372.08</v>
      </c>
      <c r="N93" s="14">
        <v>1200.8</v>
      </c>
      <c r="O93" s="14">
        <v>25</v>
      </c>
      <c r="P93" s="14">
        <v>2731.53</v>
      </c>
      <c r="Q93" s="14">
        <v>36768.47</v>
      </c>
    </row>
    <row r="94" spans="2:17" x14ac:dyDescent="0.25">
      <c r="B94" s="128">
        <v>80</v>
      </c>
      <c r="C94" s="56" t="s">
        <v>507</v>
      </c>
      <c r="D94" s="12" t="s">
        <v>35</v>
      </c>
      <c r="E94" s="13" t="s">
        <v>142</v>
      </c>
      <c r="F94" s="13"/>
      <c r="G94" s="13"/>
      <c r="H94" s="12" t="s">
        <v>307</v>
      </c>
      <c r="I94" s="14">
        <v>240000</v>
      </c>
      <c r="J94" s="15">
        <v>0</v>
      </c>
      <c r="K94" s="14">
        <v>240000</v>
      </c>
      <c r="L94" s="14">
        <v>6888</v>
      </c>
      <c r="M94" s="14">
        <v>45836.24</v>
      </c>
      <c r="N94" s="14">
        <v>4098.53</v>
      </c>
      <c r="O94" s="14">
        <v>25</v>
      </c>
      <c r="P94" s="14">
        <v>56847.77</v>
      </c>
      <c r="Q94" s="14">
        <v>186152.23</v>
      </c>
    </row>
    <row r="95" spans="2:17" x14ac:dyDescent="0.25">
      <c r="B95" s="128">
        <v>81</v>
      </c>
      <c r="C95" s="56" t="s">
        <v>359</v>
      </c>
      <c r="D95" s="12" t="s">
        <v>35</v>
      </c>
      <c r="E95" s="13" t="s">
        <v>544</v>
      </c>
      <c r="F95" s="13"/>
      <c r="G95" s="13"/>
      <c r="H95" s="12" t="s">
        <v>307</v>
      </c>
      <c r="I95" s="14">
        <v>40000</v>
      </c>
      <c r="J95" s="15">
        <v>0</v>
      </c>
      <c r="K95" s="14">
        <v>40000</v>
      </c>
      <c r="L95" s="14">
        <v>1148</v>
      </c>
      <c r="M95" s="14">
        <v>442</v>
      </c>
      <c r="N95" s="14">
        <v>1216</v>
      </c>
      <c r="O95" s="14">
        <v>25</v>
      </c>
      <c r="P95" s="14">
        <v>2831.65</v>
      </c>
      <c r="Q95" s="14">
        <v>37168.35</v>
      </c>
    </row>
    <row r="96" spans="2:17" x14ac:dyDescent="0.25">
      <c r="B96" s="128">
        <v>82</v>
      </c>
      <c r="C96" s="56" t="s">
        <v>546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547</v>
      </c>
      <c r="D97" s="12" t="s">
        <v>35</v>
      </c>
      <c r="E97" s="13" t="s">
        <v>544</v>
      </c>
      <c r="F97" s="13"/>
      <c r="G97" s="13"/>
      <c r="H97" s="12" t="s">
        <v>307</v>
      </c>
      <c r="I97" s="14">
        <v>75000</v>
      </c>
      <c r="J97" s="15">
        <v>0</v>
      </c>
      <c r="K97" s="14">
        <v>75000</v>
      </c>
      <c r="L97" s="14">
        <v>2152.5</v>
      </c>
      <c r="M97" s="14">
        <v>6309.38</v>
      </c>
      <c r="N97" s="14">
        <v>2280</v>
      </c>
      <c r="O97" s="14">
        <v>25</v>
      </c>
      <c r="P97" s="14">
        <v>10766.88</v>
      </c>
      <c r="Q97" s="14">
        <v>64233.120000000003</v>
      </c>
    </row>
    <row r="98" spans="2:17" x14ac:dyDescent="0.25">
      <c r="B98" s="128">
        <v>84</v>
      </c>
      <c r="C98" s="56" t="s">
        <v>548</v>
      </c>
      <c r="D98" s="12" t="s">
        <v>35</v>
      </c>
      <c r="E98" s="13" t="s">
        <v>544</v>
      </c>
      <c r="F98" s="13"/>
      <c r="G98" s="13"/>
      <c r="H98" s="12" t="s">
        <v>307</v>
      </c>
      <c r="I98" s="14">
        <v>75000</v>
      </c>
      <c r="J98" s="15">
        <v>0</v>
      </c>
      <c r="K98" s="14">
        <v>75000</v>
      </c>
      <c r="L98" s="14">
        <v>2125.5</v>
      </c>
      <c r="M98" s="14">
        <v>6306.38</v>
      </c>
      <c r="N98" s="14">
        <v>2280</v>
      </c>
      <c r="O98" s="14">
        <v>25</v>
      </c>
      <c r="P98" s="14">
        <v>10766.88</v>
      </c>
      <c r="Q98" s="14">
        <v>64233.120000000003</v>
      </c>
    </row>
    <row r="99" spans="2:17" ht="15.75" thickBot="1" x14ac:dyDescent="0.3">
      <c r="B99" s="128">
        <v>85</v>
      </c>
      <c r="C99" s="56" t="s">
        <v>175</v>
      </c>
      <c r="D99" s="30" t="s">
        <v>39</v>
      </c>
      <c r="E99" s="20" t="s">
        <v>92</v>
      </c>
      <c r="F99" s="13"/>
      <c r="G99" s="13"/>
      <c r="H99" s="12" t="s">
        <v>307</v>
      </c>
      <c r="I99" s="14">
        <v>25000</v>
      </c>
      <c r="J99" s="15">
        <v>0</v>
      </c>
      <c r="K99" s="14">
        <v>25000</v>
      </c>
      <c r="L99" s="14">
        <v>717.5</v>
      </c>
      <c r="M99" s="14">
        <v>0</v>
      </c>
      <c r="N99" s="14">
        <v>760</v>
      </c>
      <c r="O99" s="14">
        <v>25</v>
      </c>
      <c r="P99" s="14">
        <v>1502.5</v>
      </c>
      <c r="Q99" s="14">
        <v>23497.5</v>
      </c>
    </row>
    <row r="100" spans="2:17" ht="15.75" thickBot="1" x14ac:dyDescent="0.3">
      <c r="B100" s="128">
        <v>86</v>
      </c>
      <c r="C100" s="56" t="s">
        <v>549</v>
      </c>
      <c r="D100" s="30" t="s">
        <v>39</v>
      </c>
      <c r="E100" s="20" t="s">
        <v>92</v>
      </c>
      <c r="F100" s="13"/>
      <c r="G100" s="13"/>
      <c r="H100" s="12" t="s">
        <v>307</v>
      </c>
      <c r="I100" s="14">
        <v>26500</v>
      </c>
      <c r="J100" s="15">
        <v>0</v>
      </c>
      <c r="K100" s="14">
        <v>26500</v>
      </c>
      <c r="L100" s="14">
        <v>760</v>
      </c>
      <c r="M100" s="14">
        <v>0</v>
      </c>
      <c r="N100" s="14">
        <v>805.6</v>
      </c>
      <c r="O100" s="14">
        <v>25</v>
      </c>
      <c r="P100" s="14">
        <v>1591.15</v>
      </c>
      <c r="Q100" s="14">
        <v>24908.85</v>
      </c>
    </row>
    <row r="101" spans="2:17" x14ac:dyDescent="0.25">
      <c r="B101" s="128">
        <v>87</v>
      </c>
      <c r="C101" s="56" t="s">
        <v>530</v>
      </c>
      <c r="D101" s="19" t="s">
        <v>550</v>
      </c>
      <c r="E101" s="13" t="s">
        <v>551</v>
      </c>
      <c r="F101" s="13"/>
      <c r="G101" s="13"/>
      <c r="H101" s="12" t="s">
        <v>307</v>
      </c>
      <c r="I101" s="14">
        <v>30000</v>
      </c>
      <c r="J101" s="15">
        <v>0</v>
      </c>
      <c r="K101" s="14">
        <v>30000</v>
      </c>
      <c r="L101" s="14">
        <v>861</v>
      </c>
      <c r="M101" s="14">
        <v>0</v>
      </c>
      <c r="N101" s="14">
        <v>912</v>
      </c>
      <c r="O101" s="14">
        <v>25</v>
      </c>
      <c r="P101" s="14">
        <v>1798</v>
      </c>
      <c r="Q101" s="14">
        <v>28202</v>
      </c>
    </row>
    <row r="102" spans="2:17" x14ac:dyDescent="0.25">
      <c r="B102" s="128">
        <v>88</v>
      </c>
      <c r="C102" s="56" t="s">
        <v>528</v>
      </c>
      <c r="D102" s="19" t="s">
        <v>550</v>
      </c>
      <c r="E102" s="13" t="s">
        <v>551</v>
      </c>
      <c r="F102" s="13"/>
      <c r="G102" s="13"/>
      <c r="H102" s="12" t="s">
        <v>307</v>
      </c>
      <c r="I102" s="14">
        <v>30000</v>
      </c>
      <c r="J102" s="15">
        <v>0</v>
      </c>
      <c r="K102" s="14">
        <v>30000</v>
      </c>
      <c r="L102" s="14">
        <v>861</v>
      </c>
      <c r="M102" s="14">
        <v>0</v>
      </c>
      <c r="N102" s="14">
        <v>912</v>
      </c>
      <c r="O102" s="14">
        <v>25</v>
      </c>
      <c r="P102" s="14">
        <v>1798</v>
      </c>
      <c r="Q102" s="14">
        <v>28202</v>
      </c>
    </row>
    <row r="103" spans="2:17" x14ac:dyDescent="0.25">
      <c r="B103" s="128">
        <v>89</v>
      </c>
      <c r="C103" s="56" t="s">
        <v>552</v>
      </c>
      <c r="D103" s="19" t="s">
        <v>589</v>
      </c>
      <c r="E103" s="13" t="s">
        <v>554</v>
      </c>
      <c r="F103" s="13"/>
      <c r="G103" s="13"/>
      <c r="H103" s="12" t="s">
        <v>307</v>
      </c>
      <c r="I103" s="14">
        <v>26500</v>
      </c>
      <c r="J103" s="15">
        <v>0</v>
      </c>
      <c r="K103" s="14">
        <v>26500</v>
      </c>
      <c r="L103" s="14">
        <v>760.55</v>
      </c>
      <c r="M103" s="14">
        <v>0</v>
      </c>
      <c r="N103" s="14">
        <v>805.6</v>
      </c>
      <c r="O103" s="14">
        <v>25</v>
      </c>
      <c r="P103" s="14">
        <v>1591.15</v>
      </c>
      <c r="Q103" s="14">
        <v>24908.85</v>
      </c>
    </row>
    <row r="104" spans="2:17" x14ac:dyDescent="0.25">
      <c r="B104" s="128">
        <v>90</v>
      </c>
      <c r="C104" s="56" t="s">
        <v>585</v>
      </c>
      <c r="D104" s="19" t="s">
        <v>589</v>
      </c>
      <c r="E104" s="13" t="s">
        <v>554</v>
      </c>
      <c r="F104" s="13"/>
      <c r="G104" s="13"/>
      <c r="H104" s="12" t="s">
        <v>307</v>
      </c>
      <c r="I104" s="14">
        <v>26500</v>
      </c>
      <c r="J104" s="15">
        <v>0</v>
      </c>
      <c r="K104" s="14">
        <v>26500</v>
      </c>
      <c r="L104" s="14">
        <v>760.5</v>
      </c>
      <c r="M104" s="14">
        <v>0</v>
      </c>
      <c r="N104" s="14">
        <v>805.6</v>
      </c>
      <c r="O104" s="14">
        <v>25</v>
      </c>
      <c r="P104" s="14">
        <v>1591.15</v>
      </c>
      <c r="Q104" s="14">
        <v>24908.85</v>
      </c>
    </row>
    <row r="105" spans="2:17" x14ac:dyDescent="0.25">
      <c r="B105" s="128">
        <v>91</v>
      </c>
      <c r="C105" s="56" t="s">
        <v>586</v>
      </c>
      <c r="D105" s="19" t="s">
        <v>589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588</v>
      </c>
      <c r="D106" s="19" t="s">
        <v>590</v>
      </c>
      <c r="E106" s="13" t="s">
        <v>591</v>
      </c>
      <c r="F106" s="13"/>
      <c r="G106" s="13"/>
      <c r="H106" s="12" t="s">
        <v>307</v>
      </c>
      <c r="I106" s="14">
        <v>37000</v>
      </c>
      <c r="J106" s="15">
        <v>0</v>
      </c>
      <c r="K106" s="14">
        <v>37000</v>
      </c>
      <c r="L106" s="14">
        <v>1061.9000000000001</v>
      </c>
      <c r="M106" s="14">
        <v>19.25</v>
      </c>
      <c r="N106" s="14">
        <v>1124.8</v>
      </c>
      <c r="O106" s="14">
        <v>25</v>
      </c>
      <c r="P106" s="14">
        <v>2230.9499999999998</v>
      </c>
      <c r="Q106" s="14">
        <v>34769.050000000003</v>
      </c>
    </row>
    <row r="107" spans="2:17" x14ac:dyDescent="0.25">
      <c r="B107" s="128">
        <v>93</v>
      </c>
      <c r="C107" s="56" t="s">
        <v>587</v>
      </c>
      <c r="D107" s="12" t="s">
        <v>81</v>
      </c>
      <c r="E107" s="13" t="s">
        <v>435</v>
      </c>
      <c r="F107" s="13"/>
      <c r="G107" s="13"/>
      <c r="H107" s="12" t="s">
        <v>307</v>
      </c>
      <c r="I107" s="14">
        <v>15000</v>
      </c>
      <c r="J107" s="15">
        <v>0</v>
      </c>
      <c r="K107" s="14">
        <v>15000</v>
      </c>
      <c r="L107" s="14">
        <v>430.5</v>
      </c>
      <c r="M107" s="14">
        <v>0</v>
      </c>
      <c r="N107" s="14">
        <v>456</v>
      </c>
      <c r="O107" s="14">
        <v>25</v>
      </c>
      <c r="P107" s="14">
        <v>911.5</v>
      </c>
      <c r="Q107" s="14">
        <v>14088.5</v>
      </c>
    </row>
    <row r="108" spans="2:17" ht="15.75" thickBot="1" x14ac:dyDescent="0.3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C110" s="1645" t="s">
        <v>288</v>
      </c>
      <c r="D110" s="1645"/>
      <c r="E110" s="1645"/>
      <c r="F110" s="1645"/>
      <c r="G110" s="1645"/>
      <c r="H110" s="1645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241135.08</v>
      </c>
      <c r="N110" s="60">
        <v>123678.07</v>
      </c>
      <c r="O110" s="60">
        <v>47429.71</v>
      </c>
      <c r="P110" s="60">
        <v>532746.06000000006</v>
      </c>
      <c r="Q110" s="62">
        <v>3665917.44</v>
      </c>
    </row>
    <row r="116" spans="3:16" x14ac:dyDescent="0.25">
      <c r="C116" s="24" t="s">
        <v>195</v>
      </c>
      <c r="D116" s="1629" t="s">
        <v>196</v>
      </c>
      <c r="E116" s="1629"/>
      <c r="I116" s="24" t="s">
        <v>616</v>
      </c>
      <c r="J116" s="25"/>
      <c r="K116" s="25"/>
      <c r="L116" s="25"/>
      <c r="N116" s="24" t="s">
        <v>196</v>
      </c>
      <c r="O116" s="24"/>
      <c r="P116" s="24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25" t="s">
        <v>197</v>
      </c>
      <c r="D118" s="1628" t="s">
        <v>197</v>
      </c>
      <c r="E118" s="1628"/>
      <c r="I118" s="25" t="s">
        <v>619</v>
      </c>
      <c r="J118" s="25"/>
      <c r="K118" s="25"/>
      <c r="L118" s="25"/>
      <c r="N118" s="25" t="s">
        <v>198</v>
      </c>
      <c r="O118" s="25"/>
      <c r="P118" s="25"/>
    </row>
    <row r="119" spans="3:16" x14ac:dyDescent="0.25">
      <c r="C119" s="24" t="s">
        <v>497</v>
      </c>
      <c r="D119" s="1629" t="s">
        <v>199</v>
      </c>
      <c r="E119" s="1629"/>
      <c r="F119" s="126"/>
      <c r="G119" s="126"/>
      <c r="H119" s="126"/>
      <c r="I119" s="125" t="s">
        <v>617</v>
      </c>
      <c r="J119" s="125"/>
      <c r="K119" s="125"/>
      <c r="L119" s="125"/>
      <c r="N119" s="24" t="s">
        <v>523</v>
      </c>
      <c r="O119" s="24"/>
      <c r="P119" s="24"/>
    </row>
    <row r="120" spans="3:16" x14ac:dyDescent="0.25">
      <c r="C120" s="25" t="s">
        <v>499</v>
      </c>
      <c r="D120" s="1628" t="s">
        <v>201</v>
      </c>
      <c r="E120" s="1628"/>
      <c r="I120" s="25" t="s">
        <v>618</v>
      </c>
      <c r="J120" s="25"/>
      <c r="K120" s="25"/>
      <c r="L120" s="25"/>
      <c r="N120" s="25" t="s">
        <v>493</v>
      </c>
      <c r="O120" s="25"/>
      <c r="P120" s="25"/>
    </row>
    <row r="123" spans="3:16" x14ac:dyDescent="0.25">
      <c r="C123" s="1629"/>
      <c r="D123" s="1629"/>
      <c r="E123" s="1629"/>
      <c r="F123" s="1629"/>
      <c r="G123" s="1629"/>
      <c r="H123" s="1629"/>
      <c r="I123" s="1629"/>
      <c r="J123" s="1629"/>
      <c r="K123" s="1629"/>
      <c r="L123" s="1629"/>
      <c r="M123" s="1629"/>
      <c r="N123" s="1629"/>
      <c r="O123" s="1629"/>
      <c r="P123" s="1629"/>
    </row>
    <row r="126" spans="3:16" x14ac:dyDescent="0.25">
      <c r="C126" s="1628"/>
      <c r="D126" s="1628"/>
      <c r="E126" s="1628"/>
      <c r="F126" s="1628"/>
      <c r="G126" s="1628"/>
      <c r="H126" s="1628"/>
      <c r="I126" s="1628"/>
      <c r="J126" s="1628"/>
      <c r="K126" s="1628"/>
      <c r="L126" s="1628"/>
      <c r="M126" s="1628"/>
      <c r="N126" s="1628"/>
      <c r="O126" s="1628"/>
      <c r="P126" s="1628"/>
    </row>
    <row r="127" spans="3:16" x14ac:dyDescent="0.25">
      <c r="C127" s="1629"/>
      <c r="D127" s="1629"/>
      <c r="E127" s="1629"/>
      <c r="F127" s="1629"/>
      <c r="G127" s="1629"/>
      <c r="H127" s="1629"/>
      <c r="I127" s="1629"/>
      <c r="J127" s="1629"/>
      <c r="K127" s="1629"/>
      <c r="L127" s="1629"/>
      <c r="M127" s="1629"/>
      <c r="N127" s="1629"/>
      <c r="O127" s="1629"/>
      <c r="P127" s="1629"/>
    </row>
    <row r="128" spans="3:16" x14ac:dyDescent="0.25">
      <c r="C128" s="1628"/>
      <c r="D128" s="1628"/>
      <c r="E128" s="1628"/>
      <c r="F128" s="1628"/>
      <c r="G128" s="1628"/>
      <c r="H128" s="1628"/>
      <c r="I128" s="1628"/>
      <c r="J128" s="1628"/>
      <c r="K128" s="1628"/>
      <c r="L128" s="1628"/>
      <c r="M128" s="1628"/>
      <c r="N128" s="1628"/>
      <c r="O128" s="1628"/>
      <c r="P128" s="1628"/>
    </row>
  </sheetData>
  <sheetProtection selectLockedCells="1" selectUnlockedCells="1"/>
  <mergeCells count="75">
    <mergeCell ref="B12:B13"/>
    <mergeCell ref="C12:C13"/>
    <mergeCell ref="D12:D13"/>
    <mergeCell ref="E12:E13"/>
    <mergeCell ref="F12:F13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E22:G22"/>
    <mergeCell ref="E15:G15"/>
    <mergeCell ref="E16:G16"/>
    <mergeCell ref="G12:G13"/>
    <mergeCell ref="H12:H13"/>
    <mergeCell ref="E17:G17"/>
    <mergeCell ref="E18:G18"/>
    <mergeCell ref="E19:G19"/>
    <mergeCell ref="E20:G20"/>
    <mergeCell ref="E21:G21"/>
    <mergeCell ref="E34:G34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46:G46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72:G72"/>
    <mergeCell ref="E47:G47"/>
    <mergeCell ref="E48:G48"/>
    <mergeCell ref="E49:G49"/>
    <mergeCell ref="E50:G50"/>
    <mergeCell ref="E51:G51"/>
    <mergeCell ref="E53:G53"/>
    <mergeCell ref="E54:G54"/>
    <mergeCell ref="E57:G57"/>
    <mergeCell ref="E58:G58"/>
    <mergeCell ref="E62:G62"/>
    <mergeCell ref="E66:G66"/>
    <mergeCell ref="E73:G73"/>
    <mergeCell ref="E90:G90"/>
    <mergeCell ref="C110:H110"/>
    <mergeCell ref="C123:P123"/>
    <mergeCell ref="C126:P126"/>
    <mergeCell ref="C128:P128"/>
    <mergeCell ref="D116:E116"/>
    <mergeCell ref="D118:E118"/>
    <mergeCell ref="D119:E119"/>
    <mergeCell ref="D120:E120"/>
    <mergeCell ref="C127:P127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4995D1-B71F-4252-B0F8-933416089A16}">
  <dimension ref="B7:Q55"/>
  <sheetViews>
    <sheetView topLeftCell="A13" zoomScale="96" zoomScaleNormal="96" workbookViewId="0">
      <selection activeCell="C21" sqref="C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8.28515625" customWidth="1"/>
    <col min="4" max="4" width="45.140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9" t="s">
        <v>0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29" t="s">
        <v>1</v>
      </c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  <c r="P8" s="1629"/>
      <c r="Q8" s="162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9" t="s">
        <v>3</v>
      </c>
      <c r="D10" s="1629"/>
      <c r="E10" s="1629"/>
      <c r="F10" s="1629"/>
      <c r="G10" s="1629"/>
      <c r="H10" s="1629"/>
      <c r="I10" s="1629"/>
      <c r="J10" s="1629"/>
      <c r="K10" s="1629"/>
      <c r="L10" s="1629"/>
      <c r="M10" s="1629"/>
      <c r="N10" s="1629"/>
      <c r="O10" s="1629"/>
      <c r="P10" s="1629"/>
      <c r="Q10" s="1629"/>
    </row>
    <row r="11" spans="2:17" x14ac:dyDescent="0.25">
      <c r="C11" s="1629" t="s">
        <v>592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42" t="s">
        <v>406</v>
      </c>
      <c r="D12" s="1642"/>
      <c r="E12" s="1642"/>
      <c r="F12" s="1642"/>
      <c r="G12" s="1642"/>
      <c r="H12" s="1642"/>
      <c r="I12" s="1642"/>
      <c r="J12" s="1642"/>
      <c r="K12" s="1642"/>
      <c r="L12" s="1642"/>
      <c r="M12" s="1642"/>
      <c r="N12" s="1642"/>
      <c r="O12" s="1642"/>
      <c r="P12" s="1642"/>
      <c r="Q12" s="1642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641" t="s">
        <v>6</v>
      </c>
      <c r="C14" s="1636" t="s">
        <v>7</v>
      </c>
      <c r="D14" s="1636" t="s">
        <v>8</v>
      </c>
      <c r="E14" s="1636" t="s">
        <v>10</v>
      </c>
      <c r="F14" s="1640" t="s">
        <v>11</v>
      </c>
      <c r="G14" s="1636" t="s">
        <v>208</v>
      </c>
      <c r="H14" s="1636" t="s">
        <v>209</v>
      </c>
      <c r="I14" s="3" t="s">
        <v>12</v>
      </c>
      <c r="J14" s="1639" t="s">
        <v>13</v>
      </c>
      <c r="K14" s="1636" t="s">
        <v>14</v>
      </c>
      <c r="L14" s="1636" t="s">
        <v>15</v>
      </c>
      <c r="M14" s="1636" t="s">
        <v>16</v>
      </c>
      <c r="N14" s="1636" t="s">
        <v>17</v>
      </c>
      <c r="O14" s="1636" t="s">
        <v>18</v>
      </c>
      <c r="P14" s="1636" t="s">
        <v>19</v>
      </c>
      <c r="Q14" s="1637" t="s">
        <v>20</v>
      </c>
    </row>
    <row r="15" spans="2:17" ht="15.75" thickBot="1" x14ac:dyDescent="0.3">
      <c r="B15" s="1641"/>
      <c r="C15" s="1636"/>
      <c r="D15" s="1636"/>
      <c r="E15" s="1636"/>
      <c r="F15" s="1640"/>
      <c r="G15" s="1636"/>
      <c r="H15" s="1636"/>
      <c r="I15" s="4" t="s">
        <v>21</v>
      </c>
      <c r="J15" s="1639"/>
      <c r="K15" s="1636"/>
      <c r="L15" s="1636"/>
      <c r="M15" s="1636"/>
      <c r="N15" s="1636"/>
      <c r="O15" s="1636"/>
      <c r="P15" s="1636"/>
      <c r="Q15" s="1637"/>
    </row>
    <row r="17" spans="2:17" ht="15.75" thickBot="1" x14ac:dyDescent="0.3">
      <c r="B17" s="129">
        <v>1</v>
      </c>
      <c r="C17" s="19" t="s">
        <v>531</v>
      </c>
      <c r="D17" s="30" t="s">
        <v>627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628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19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594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19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598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19" t="s">
        <v>632</v>
      </c>
      <c r="E30" s="19" t="s">
        <v>157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634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624</v>
      </c>
      <c r="D34" s="30" t="s">
        <v>625</v>
      </c>
      <c r="E34" s="19" t="s">
        <v>626</v>
      </c>
      <c r="F34" s="12" t="s">
        <v>211</v>
      </c>
      <c r="G34" s="70">
        <v>44228</v>
      </c>
      <c r="H34" s="131">
        <v>44409</v>
      </c>
      <c r="I34" s="21">
        <v>60000</v>
      </c>
      <c r="J34" s="22">
        <v>0</v>
      </c>
      <c r="K34" s="21">
        <v>60000</v>
      </c>
      <c r="L34" s="21">
        <v>1722</v>
      </c>
      <c r="M34" s="21">
        <v>3486.68</v>
      </c>
      <c r="N34" s="21">
        <v>1824</v>
      </c>
      <c r="O34" s="21">
        <v>25</v>
      </c>
      <c r="P34" s="21">
        <v>7057.68</v>
      </c>
      <c r="Q34" s="23">
        <v>52942.32</v>
      </c>
    </row>
    <row r="35" spans="2:17" ht="15.75" thickBot="1" x14ac:dyDescent="0.3">
      <c r="B35" s="129">
        <v>19</v>
      </c>
      <c r="C35" s="19" t="s">
        <v>611</v>
      </c>
      <c r="D35" s="30" t="s">
        <v>603</v>
      </c>
      <c r="E35" s="19" t="s">
        <v>633</v>
      </c>
      <c r="F35" s="12" t="s">
        <v>211</v>
      </c>
      <c r="G35" s="70">
        <v>44228</v>
      </c>
      <c r="H35" s="131">
        <v>44409</v>
      </c>
      <c r="I35" s="21">
        <v>50000</v>
      </c>
      <c r="J35" s="22">
        <v>0</v>
      </c>
      <c r="K35" s="21">
        <v>50000</v>
      </c>
      <c r="L35" s="21">
        <v>1435</v>
      </c>
      <c r="M35" s="21">
        <v>1854</v>
      </c>
      <c r="N35" s="21">
        <v>1520</v>
      </c>
      <c r="O35" s="21">
        <v>25</v>
      </c>
      <c r="P35" s="21">
        <v>4834</v>
      </c>
      <c r="Q35" s="23">
        <v>45166</v>
      </c>
    </row>
    <row r="36" spans="2:17" ht="14.45" customHeight="1" thickBot="1" x14ac:dyDescent="0.3">
      <c r="C36" s="1670" t="s">
        <v>194</v>
      </c>
      <c r="D36" s="1670"/>
      <c r="E36" s="1670"/>
      <c r="F36" s="1670"/>
      <c r="G36" s="1670"/>
      <c r="H36" s="1670"/>
      <c r="I36" s="1651">
        <v>1070000</v>
      </c>
      <c r="J36" s="1653">
        <f>SUM(J17:J35)</f>
        <v>0</v>
      </c>
      <c r="K36" s="1651">
        <v>1070000</v>
      </c>
      <c r="L36" s="1651">
        <v>30709</v>
      </c>
      <c r="M36" s="1651">
        <v>63242.07</v>
      </c>
      <c r="N36" s="1651">
        <v>32528</v>
      </c>
      <c r="O36" s="1651">
        <v>1695</v>
      </c>
      <c r="P36" s="1651">
        <v>128174.07</v>
      </c>
      <c r="Q36" s="1654">
        <v>941825.93</v>
      </c>
    </row>
    <row r="37" spans="2:17" ht="15.75" thickBot="1" x14ac:dyDescent="0.3">
      <c r="C37" s="1670"/>
      <c r="D37" s="1670"/>
      <c r="E37" s="1670"/>
      <c r="F37" s="1670"/>
      <c r="G37" s="1670"/>
      <c r="H37" s="1670"/>
      <c r="I37" s="1651"/>
      <c r="J37" s="1653"/>
      <c r="K37" s="1651"/>
      <c r="L37" s="1651"/>
      <c r="M37" s="1651"/>
      <c r="N37" s="1651"/>
      <c r="O37" s="1651"/>
      <c r="P37" s="1651"/>
      <c r="Q37" s="1654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24" t="s">
        <v>195</v>
      </c>
      <c r="D43" s="1629" t="s">
        <v>196</v>
      </c>
      <c r="E43" s="1629"/>
      <c r="F43" s="5" t="s">
        <v>250</v>
      </c>
      <c r="N43" s="24" t="s">
        <v>196</v>
      </c>
      <c r="O43" s="24"/>
      <c r="P43" s="24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25" t="s">
        <v>197</v>
      </c>
      <c r="D45" s="1628" t="s">
        <v>197</v>
      </c>
      <c r="E45" s="1628"/>
      <c r="F45" t="s">
        <v>251</v>
      </c>
      <c r="N45" s="25" t="s">
        <v>198</v>
      </c>
      <c r="O45" s="25"/>
      <c r="P45" s="25"/>
    </row>
    <row r="46" spans="2:17" x14ac:dyDescent="0.25">
      <c r="C46" s="24" t="s">
        <v>497</v>
      </c>
      <c r="D46" s="1629" t="s">
        <v>199</v>
      </c>
      <c r="E46" s="1629"/>
      <c r="F46" s="126" t="s">
        <v>560</v>
      </c>
      <c r="G46" s="126"/>
      <c r="H46" s="126"/>
      <c r="N46" s="24" t="s">
        <v>523</v>
      </c>
      <c r="O46" s="24"/>
      <c r="P46" s="24"/>
    </row>
    <row r="47" spans="2:17" x14ac:dyDescent="0.25">
      <c r="C47" s="25" t="s">
        <v>499</v>
      </c>
      <c r="D47" s="1628" t="s">
        <v>201</v>
      </c>
      <c r="E47" s="1628"/>
      <c r="F47" t="s">
        <v>254</v>
      </c>
      <c r="N47" s="25" t="s">
        <v>493</v>
      </c>
      <c r="O47" s="25"/>
      <c r="P47" s="25"/>
    </row>
    <row r="50" spans="3:16" x14ac:dyDescent="0.25">
      <c r="C50" s="1629"/>
      <c r="D50" s="1629"/>
      <c r="E50" s="1629"/>
      <c r="F50" s="1629"/>
      <c r="G50" s="1629"/>
      <c r="H50" s="1629"/>
      <c r="I50" s="1629"/>
      <c r="J50" s="1629"/>
      <c r="K50" s="1629"/>
      <c r="L50" s="1629"/>
      <c r="M50" s="1629"/>
      <c r="N50" s="1629"/>
      <c r="O50" s="1629"/>
      <c r="P50" s="1629"/>
    </row>
    <row r="53" spans="3:16" x14ac:dyDescent="0.25">
      <c r="C53" s="1628"/>
      <c r="D53" s="1628"/>
      <c r="E53" s="1628"/>
      <c r="F53" s="1628"/>
      <c r="G53" s="1628"/>
      <c r="H53" s="1628"/>
      <c r="I53" s="1628"/>
      <c r="J53" s="1628"/>
      <c r="K53" s="1628"/>
      <c r="L53" s="1628"/>
      <c r="M53" s="1628"/>
      <c r="N53" s="1628"/>
      <c r="O53" s="1628"/>
      <c r="P53" s="1628"/>
    </row>
    <row r="54" spans="3:16" x14ac:dyDescent="0.25">
      <c r="C54" s="1629"/>
      <c r="D54" s="1629"/>
      <c r="E54" s="1629"/>
      <c r="F54" s="1629"/>
      <c r="G54" s="1629"/>
      <c r="H54" s="1629"/>
      <c r="I54" s="1629"/>
      <c r="J54" s="1629"/>
      <c r="K54" s="1629"/>
      <c r="L54" s="1629"/>
      <c r="M54" s="1629"/>
      <c r="N54" s="1629"/>
      <c r="O54" s="1629"/>
      <c r="P54" s="1629"/>
    </row>
    <row r="55" spans="3:16" x14ac:dyDescent="0.25">
      <c r="C55" s="1628"/>
      <c r="D55" s="1628"/>
      <c r="E55" s="1628"/>
      <c r="F55" s="1628"/>
      <c r="G55" s="1628"/>
      <c r="H55" s="1628"/>
      <c r="I55" s="1628"/>
      <c r="J55" s="1628"/>
      <c r="K55" s="1628"/>
      <c r="L55" s="1628"/>
      <c r="M55" s="1628"/>
      <c r="N55" s="1628"/>
      <c r="O55" s="1628"/>
      <c r="P55" s="1628"/>
    </row>
  </sheetData>
  <sheetProtection selectLockedCells="1" selectUnlockedCells="1"/>
  <mergeCells count="38"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  <mergeCell ref="N14:N15"/>
    <mergeCell ref="O14:O15"/>
    <mergeCell ref="P14:P15"/>
    <mergeCell ref="Q14:Q15"/>
    <mergeCell ref="C36:H37"/>
    <mergeCell ref="I36:I37"/>
    <mergeCell ref="J36:J37"/>
    <mergeCell ref="K36:K37"/>
    <mergeCell ref="L36:L37"/>
    <mergeCell ref="M36:M37"/>
    <mergeCell ref="G14:G15"/>
    <mergeCell ref="H14:H15"/>
    <mergeCell ref="J14:J15"/>
    <mergeCell ref="K14:K15"/>
    <mergeCell ref="L14:L15"/>
    <mergeCell ref="M14:M15"/>
    <mergeCell ref="N36:N37"/>
    <mergeCell ref="O36:O37"/>
    <mergeCell ref="P36:P37"/>
    <mergeCell ref="Q36:Q37"/>
    <mergeCell ref="C50:P50"/>
    <mergeCell ref="C54:P54"/>
    <mergeCell ref="C55:P55"/>
    <mergeCell ref="D43:E43"/>
    <mergeCell ref="D45:E45"/>
    <mergeCell ref="D46:E46"/>
    <mergeCell ref="D47:E47"/>
    <mergeCell ref="C53:P53"/>
  </mergeCells>
  <pageMargins left="0.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3E57CC-CBD0-47ED-8A32-E883EFFFDC50}">
  <dimension ref="A7:N44"/>
  <sheetViews>
    <sheetView topLeftCell="A16" workbookViewId="0">
      <selection activeCell="B24" sqref="B24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660" t="s">
        <v>0</v>
      </c>
      <c r="C7" s="1660"/>
      <c r="D7" s="1660"/>
      <c r="E7" s="1660"/>
      <c r="F7" s="1660"/>
      <c r="G7" s="1660"/>
      <c r="H7" s="1660"/>
      <c r="I7" s="1660"/>
      <c r="J7" s="1660"/>
      <c r="K7" s="1660"/>
      <c r="L7" s="1660"/>
      <c r="M7" s="1660"/>
      <c r="N7" s="1660"/>
    </row>
    <row r="8" spans="1:14" x14ac:dyDescent="0.25">
      <c r="B8" s="1660" t="s">
        <v>1</v>
      </c>
      <c r="C8" s="1660"/>
      <c r="D8" s="1660"/>
      <c r="E8" s="1660"/>
      <c r="F8" s="1660"/>
      <c r="G8" s="1660"/>
      <c r="H8" s="1660"/>
      <c r="I8" s="1660"/>
      <c r="J8" s="1660"/>
      <c r="K8" s="1660"/>
      <c r="L8" s="1660"/>
      <c r="M8" s="1660"/>
      <c r="N8" s="1660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660" t="s">
        <v>3</v>
      </c>
      <c r="C10" s="1660"/>
      <c r="D10" s="1660"/>
      <c r="E10" s="1660"/>
      <c r="F10" s="1660"/>
      <c r="G10" s="1660"/>
      <c r="H10" s="1660"/>
      <c r="I10" s="1660"/>
      <c r="J10" s="1660"/>
      <c r="K10" s="1660"/>
      <c r="L10" s="1660"/>
      <c r="M10" s="1660"/>
      <c r="N10" s="1660"/>
    </row>
    <row r="11" spans="1:14" x14ac:dyDescent="0.25">
      <c r="B11" s="1660" t="s">
        <v>612</v>
      </c>
      <c r="C11" s="1660"/>
      <c r="D11" s="1660"/>
      <c r="E11" s="1660"/>
      <c r="F11" s="1660"/>
      <c r="G11" s="1660"/>
      <c r="H11" s="1660"/>
      <c r="I11" s="1660"/>
      <c r="J11" s="1660"/>
      <c r="K11" s="1660"/>
      <c r="L11" s="1660"/>
      <c r="M11" s="1660"/>
      <c r="N11" s="1660"/>
    </row>
    <row r="12" spans="1:14" x14ac:dyDescent="0.25">
      <c r="B12" s="1661" t="s">
        <v>5</v>
      </c>
      <c r="C12" s="1661"/>
      <c r="D12" s="1661"/>
      <c r="E12" s="1661"/>
      <c r="F12" s="1661"/>
      <c r="G12" s="1661"/>
      <c r="H12" s="1661"/>
      <c r="I12" s="1661"/>
      <c r="J12" s="1661"/>
      <c r="K12" s="1661"/>
      <c r="L12" s="1661"/>
      <c r="M12" s="1661"/>
      <c r="N12" s="1661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671" t="s">
        <v>6</v>
      </c>
      <c r="B14" s="1671" t="s">
        <v>7</v>
      </c>
      <c r="C14" s="1671" t="s">
        <v>8</v>
      </c>
      <c r="D14" s="1671" t="s">
        <v>10</v>
      </c>
      <c r="E14" s="1671" t="s">
        <v>11</v>
      </c>
      <c r="F14" s="132" t="s">
        <v>12</v>
      </c>
      <c r="G14" s="1671" t="s">
        <v>13</v>
      </c>
      <c r="H14" s="1671" t="s">
        <v>14</v>
      </c>
      <c r="I14" s="1671" t="s">
        <v>15</v>
      </c>
      <c r="J14" s="1671" t="s">
        <v>16</v>
      </c>
      <c r="K14" s="1671" t="s">
        <v>17</v>
      </c>
      <c r="L14" s="1671" t="s">
        <v>18</v>
      </c>
      <c r="M14" s="1671" t="s">
        <v>19</v>
      </c>
      <c r="N14" s="1671" t="s">
        <v>20</v>
      </c>
    </row>
    <row r="15" spans="1:14" x14ac:dyDescent="0.25">
      <c r="A15" s="1671"/>
      <c r="B15" s="1671"/>
      <c r="C15" s="1671"/>
      <c r="D15" s="1671"/>
      <c r="E15" s="1671"/>
      <c r="F15" s="133" t="s">
        <v>21</v>
      </c>
      <c r="G15" s="1671"/>
      <c r="H15" s="1671"/>
      <c r="I15" s="1671"/>
      <c r="J15" s="1671"/>
      <c r="K15" s="1671"/>
      <c r="L15" s="1671"/>
      <c r="M15" s="1671"/>
      <c r="N15" s="1671"/>
    </row>
    <row r="17" spans="1:14" ht="25.5" x14ac:dyDescent="0.25">
      <c r="A17" s="109">
        <v>1</v>
      </c>
      <c r="B17" s="139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40" t="s">
        <v>397</v>
      </c>
      <c r="C18" s="135" t="s">
        <v>235</v>
      </c>
      <c r="D18" s="110" t="s">
        <v>235</v>
      </c>
      <c r="E18" s="136" t="s">
        <v>236</v>
      </c>
      <c r="F18" s="107">
        <v>8000</v>
      </c>
      <c r="G18" s="108">
        <v>0</v>
      </c>
      <c r="H18" s="107">
        <v>8000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8000</v>
      </c>
    </row>
    <row r="19" spans="1:14" ht="25.5" x14ac:dyDescent="0.25">
      <c r="A19" s="109">
        <v>3</v>
      </c>
      <c r="B19" s="140" t="s">
        <v>399</v>
      </c>
      <c r="C19" s="135" t="s">
        <v>235</v>
      </c>
      <c r="D19" s="110" t="s">
        <v>235</v>
      </c>
      <c r="E19" s="136" t="s">
        <v>236</v>
      </c>
      <c r="F19" s="107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8.5" customHeight="1" x14ac:dyDescent="0.25">
      <c r="A20" s="109">
        <v>4</v>
      </c>
      <c r="B20" s="140" t="s">
        <v>557</v>
      </c>
      <c r="C20" s="135" t="s">
        <v>235</v>
      </c>
      <c r="D20" s="137" t="s">
        <v>235</v>
      </c>
      <c r="E20" s="136" t="s">
        <v>236</v>
      </c>
      <c r="F20" s="107">
        <v>35000</v>
      </c>
      <c r="G20" s="108">
        <v>0</v>
      </c>
      <c r="H20" s="107">
        <v>35000</v>
      </c>
      <c r="I20" s="108">
        <v>0</v>
      </c>
      <c r="J20" s="108">
        <v>47.25</v>
      </c>
      <c r="K20" s="108">
        <v>0</v>
      </c>
      <c r="L20" s="108">
        <v>0</v>
      </c>
      <c r="M20" s="108">
        <v>47.25</v>
      </c>
      <c r="N20" s="107">
        <v>35000</v>
      </c>
    </row>
    <row r="21" spans="1:14" ht="29.25" customHeight="1" x14ac:dyDescent="0.25">
      <c r="A21" s="109">
        <v>5</v>
      </c>
      <c r="B21" s="140" t="s">
        <v>558</v>
      </c>
      <c r="C21" s="135" t="s">
        <v>235</v>
      </c>
      <c r="D21" s="110" t="s">
        <v>559</v>
      </c>
      <c r="E21" s="136" t="s">
        <v>236</v>
      </c>
      <c r="F21" s="107">
        <v>45000</v>
      </c>
      <c r="G21" s="108">
        <v>0</v>
      </c>
      <c r="H21" s="107">
        <v>45000</v>
      </c>
      <c r="I21" s="108">
        <v>0</v>
      </c>
      <c r="J21" s="107">
        <v>1547.25</v>
      </c>
      <c r="K21" s="108">
        <v>0</v>
      </c>
      <c r="L21" s="108">
        <v>0</v>
      </c>
      <c r="M21" s="107">
        <v>1547.25</v>
      </c>
      <c r="N21" s="107">
        <v>43452.75</v>
      </c>
    </row>
    <row r="22" spans="1:14" ht="29.25" customHeight="1" x14ac:dyDescent="0.25">
      <c r="A22" s="109">
        <v>6</v>
      </c>
      <c r="B22" s="140" t="s">
        <v>582</v>
      </c>
      <c r="C22" s="135" t="s">
        <v>235</v>
      </c>
      <c r="D22" s="137" t="s">
        <v>235</v>
      </c>
      <c r="E22" s="136" t="s">
        <v>236</v>
      </c>
      <c r="F22" s="107">
        <v>10000</v>
      </c>
      <c r="G22" s="108">
        <v>0</v>
      </c>
      <c r="H22" s="107">
        <v>10000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10000</v>
      </c>
    </row>
    <row r="23" spans="1:14" ht="29.25" customHeight="1" x14ac:dyDescent="0.25">
      <c r="A23" s="109">
        <v>7</v>
      </c>
      <c r="B23" s="140" t="s">
        <v>583</v>
      </c>
      <c r="C23" s="135" t="s">
        <v>235</v>
      </c>
      <c r="D23" s="137" t="s">
        <v>235</v>
      </c>
      <c r="E23" s="136" t="s">
        <v>236</v>
      </c>
      <c r="F23" s="107">
        <v>8500</v>
      </c>
      <c r="G23" s="108">
        <v>0</v>
      </c>
      <c r="H23" s="107">
        <v>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8500</v>
      </c>
    </row>
    <row r="24" spans="1:14" ht="29.25" customHeight="1" x14ac:dyDescent="0.25">
      <c r="A24" s="109">
        <v>8</v>
      </c>
      <c r="B24" s="140" t="s">
        <v>613</v>
      </c>
      <c r="C24" s="135" t="s">
        <v>235</v>
      </c>
      <c r="D24" s="137" t="s">
        <v>235</v>
      </c>
      <c r="E24" s="136" t="s">
        <v>236</v>
      </c>
      <c r="F24" s="107">
        <v>12000</v>
      </c>
      <c r="G24" s="108">
        <v>0</v>
      </c>
      <c r="H24" s="107">
        <v>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12000</v>
      </c>
    </row>
    <row r="25" spans="1:14" ht="29.25" customHeight="1" x14ac:dyDescent="0.25">
      <c r="A25" s="109">
        <v>9</v>
      </c>
      <c r="B25" s="140" t="s">
        <v>614</v>
      </c>
      <c r="C25" s="135" t="s">
        <v>235</v>
      </c>
      <c r="D25" s="137" t="s">
        <v>235</v>
      </c>
      <c r="E25" s="136" t="s">
        <v>236</v>
      </c>
      <c r="F25" s="107">
        <v>7500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7500</v>
      </c>
    </row>
    <row r="26" spans="1:14" ht="29.25" customHeight="1" x14ac:dyDescent="0.25">
      <c r="A26" s="109">
        <v>10</v>
      </c>
      <c r="B26" s="140" t="s">
        <v>615</v>
      </c>
      <c r="C26" s="135" t="s">
        <v>235</v>
      </c>
      <c r="D26" s="137" t="s">
        <v>235</v>
      </c>
      <c r="E26" s="136" t="s">
        <v>236</v>
      </c>
      <c r="F26" s="107">
        <v>10000</v>
      </c>
      <c r="G26" s="108">
        <v>0</v>
      </c>
      <c r="H26" s="107">
        <v>0</v>
      </c>
      <c r="I26" s="108">
        <v>0</v>
      </c>
      <c r="J26" s="108">
        <v>0</v>
      </c>
      <c r="K26" s="108">
        <v>0</v>
      </c>
      <c r="L26" s="108">
        <v>0</v>
      </c>
      <c r="M26" s="108">
        <v>0</v>
      </c>
      <c r="N26" s="107">
        <v>10000</v>
      </c>
    </row>
    <row r="27" spans="1:14" ht="25.5" x14ac:dyDescent="0.25">
      <c r="A27" s="109">
        <v>11</v>
      </c>
      <c r="B27" s="14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663" t="s">
        <v>194</v>
      </c>
      <c r="C28" s="1663"/>
      <c r="D28" s="1663"/>
      <c r="E28" s="1663"/>
      <c r="F28" s="1659">
        <v>191000</v>
      </c>
      <c r="G28" s="1664">
        <v>0</v>
      </c>
      <c r="H28" s="1659">
        <v>191000</v>
      </c>
      <c r="I28" s="1664">
        <v>0</v>
      </c>
      <c r="J28" s="1672">
        <v>1641.75</v>
      </c>
      <c r="K28" s="1664">
        <v>0</v>
      </c>
      <c r="L28" s="1664">
        <v>0</v>
      </c>
      <c r="M28" s="1672">
        <v>1641.75</v>
      </c>
      <c r="N28" s="1659">
        <v>189358.25</v>
      </c>
    </row>
    <row r="29" spans="1:14" x14ac:dyDescent="0.25">
      <c r="A29" s="110"/>
      <c r="B29" s="1663"/>
      <c r="C29" s="1663"/>
      <c r="D29" s="1663"/>
      <c r="E29" s="1663"/>
      <c r="F29" s="1659"/>
      <c r="G29" s="1664"/>
      <c r="H29" s="1659"/>
      <c r="I29" s="1664"/>
      <c r="J29" s="1672"/>
      <c r="K29" s="1664"/>
      <c r="L29" s="1664"/>
      <c r="M29" s="1672"/>
      <c r="N29" s="1659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628"/>
      <c r="B42" s="1628"/>
      <c r="C42" s="1628"/>
      <c r="D42" s="1628"/>
      <c r="E42" s="1628"/>
      <c r="F42" s="1628"/>
      <c r="G42" s="1628"/>
      <c r="H42" s="1628"/>
      <c r="I42" s="1628"/>
      <c r="J42" s="1628"/>
      <c r="K42" s="1628"/>
      <c r="L42" s="1628"/>
      <c r="M42" s="1628"/>
      <c r="N42" s="1628"/>
    </row>
    <row r="43" spans="1:14" x14ac:dyDescent="0.25">
      <c r="A43" s="1629"/>
      <c r="B43" s="1629"/>
      <c r="C43" s="1629"/>
      <c r="D43" s="1629"/>
      <c r="E43" s="1629"/>
      <c r="F43" s="1629"/>
      <c r="G43" s="1629"/>
      <c r="H43" s="1629"/>
      <c r="I43" s="1629"/>
      <c r="J43" s="1629"/>
      <c r="K43" s="1629"/>
      <c r="L43" s="1629"/>
      <c r="M43" s="1629"/>
      <c r="N43" s="1629"/>
    </row>
    <row r="44" spans="1:14" x14ac:dyDescent="0.25">
      <c r="A44" s="1628"/>
      <c r="B44" s="1628"/>
      <c r="C44" s="1628"/>
      <c r="D44" s="1628"/>
      <c r="E44" s="1628"/>
      <c r="F44" s="1628"/>
      <c r="G44" s="1628"/>
      <c r="H44" s="1628"/>
      <c r="I44" s="1628"/>
      <c r="J44" s="1628"/>
      <c r="K44" s="1628"/>
      <c r="L44" s="1628"/>
      <c r="M44" s="1628"/>
      <c r="N44" s="1628"/>
    </row>
  </sheetData>
  <sheetProtection selectLockedCells="1" selectUnlockedCells="1"/>
  <mergeCells count="31"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  <mergeCell ref="B7:N7"/>
    <mergeCell ref="B8:N8"/>
    <mergeCell ref="B10:N10"/>
    <mergeCell ref="B11:N11"/>
    <mergeCell ref="B12:N12"/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A5617F-CB45-42CD-B24D-D06B49406EE6}">
  <dimension ref="A7:N45"/>
  <sheetViews>
    <sheetView topLeftCell="A10" zoomScale="80" zoomScaleNormal="80" workbookViewId="0">
      <selection activeCell="D42" sqref="D4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660" t="s">
        <v>0</v>
      </c>
      <c r="C7" s="1660"/>
      <c r="D7" s="1660"/>
      <c r="E7" s="1660"/>
      <c r="F7" s="1660"/>
      <c r="G7" s="1660"/>
      <c r="H7" s="1660"/>
      <c r="I7" s="1660"/>
      <c r="J7" s="1660"/>
      <c r="K7" s="1660"/>
      <c r="L7" s="1660"/>
      <c r="M7" s="1660"/>
      <c r="N7" s="1660"/>
    </row>
    <row r="8" spans="1:14" x14ac:dyDescent="0.25">
      <c r="B8" s="1660" t="s">
        <v>1</v>
      </c>
      <c r="C8" s="1660"/>
      <c r="D8" s="1660"/>
      <c r="E8" s="1660"/>
      <c r="F8" s="1660"/>
      <c r="G8" s="1660"/>
      <c r="H8" s="1660"/>
      <c r="I8" s="1660"/>
      <c r="J8" s="1660"/>
      <c r="K8" s="1660"/>
      <c r="L8" s="1660"/>
      <c r="M8" s="1660"/>
      <c r="N8" s="1660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660" t="s">
        <v>3</v>
      </c>
      <c r="C10" s="1660"/>
      <c r="D10" s="1660"/>
      <c r="E10" s="1660"/>
      <c r="F10" s="1660"/>
      <c r="G10" s="1660"/>
      <c r="H10" s="1660"/>
      <c r="I10" s="1660"/>
      <c r="J10" s="1660"/>
      <c r="K10" s="1660"/>
      <c r="L10" s="1660"/>
      <c r="M10" s="1660"/>
      <c r="N10" s="1660"/>
    </row>
    <row r="11" spans="1:14" x14ac:dyDescent="0.25">
      <c r="B11" s="1660" t="s">
        <v>620</v>
      </c>
      <c r="C11" s="1660"/>
      <c r="D11" s="1660"/>
      <c r="E11" s="1660"/>
      <c r="F11" s="1660"/>
      <c r="G11" s="1660"/>
      <c r="H11" s="1660"/>
      <c r="I11" s="1660"/>
      <c r="J11" s="1660"/>
      <c r="K11" s="1660"/>
      <c r="L11" s="1660"/>
      <c r="M11" s="1660"/>
      <c r="N11" s="1660"/>
    </row>
    <row r="12" spans="1:14" x14ac:dyDescent="0.25">
      <c r="B12" s="1661" t="s">
        <v>5</v>
      </c>
      <c r="C12" s="1661"/>
      <c r="D12" s="1661"/>
      <c r="E12" s="1661"/>
      <c r="F12" s="1661"/>
      <c r="G12" s="1661"/>
      <c r="H12" s="1661"/>
      <c r="I12" s="1661"/>
      <c r="J12" s="1661"/>
      <c r="K12" s="1661"/>
      <c r="L12" s="1661"/>
      <c r="M12" s="1661"/>
      <c r="N12" s="1661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671" t="s">
        <v>6</v>
      </c>
      <c r="B14" s="1671" t="s">
        <v>7</v>
      </c>
      <c r="C14" s="1671" t="s">
        <v>8</v>
      </c>
      <c r="D14" s="1671" t="s">
        <v>10</v>
      </c>
      <c r="E14" s="1671" t="s">
        <v>11</v>
      </c>
      <c r="F14" s="132" t="s">
        <v>12</v>
      </c>
      <c r="G14" s="1671" t="s">
        <v>13</v>
      </c>
      <c r="H14" s="1671" t="s">
        <v>14</v>
      </c>
      <c r="I14" s="1671" t="s">
        <v>15</v>
      </c>
      <c r="J14" s="1671" t="s">
        <v>16</v>
      </c>
      <c r="K14" s="1671" t="s">
        <v>17</v>
      </c>
      <c r="L14" s="1671" t="s">
        <v>18</v>
      </c>
      <c r="M14" s="1671" t="s">
        <v>19</v>
      </c>
      <c r="N14" s="1671" t="s">
        <v>20</v>
      </c>
    </row>
    <row r="15" spans="1:14" x14ac:dyDescent="0.25">
      <c r="A15" s="1671"/>
      <c r="B15" s="1671"/>
      <c r="C15" s="1671"/>
      <c r="D15" s="1671"/>
      <c r="E15" s="1671"/>
      <c r="F15" s="133" t="s">
        <v>21</v>
      </c>
      <c r="G15" s="1671"/>
      <c r="H15" s="1671"/>
      <c r="I15" s="1671"/>
      <c r="J15" s="1671"/>
      <c r="K15" s="1671"/>
      <c r="L15" s="1671"/>
      <c r="M15" s="1671"/>
      <c r="N15" s="1671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615</v>
      </c>
      <c r="C28" s="145" t="s">
        <v>235</v>
      </c>
      <c r="D28" s="150" t="s">
        <v>235</v>
      </c>
      <c r="E28" s="147" t="s">
        <v>236</v>
      </c>
      <c r="F28" s="148">
        <v>10000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10000</v>
      </c>
    </row>
    <row r="29" spans="1:14" ht="14.45" customHeight="1" x14ac:dyDescent="0.25">
      <c r="A29" s="151"/>
      <c r="B29" s="1673" t="s">
        <v>194</v>
      </c>
      <c r="C29" s="1673"/>
      <c r="D29" s="1673"/>
      <c r="E29" s="1673"/>
      <c r="F29" s="1674">
        <v>175000</v>
      </c>
      <c r="G29" s="1676">
        <v>0</v>
      </c>
      <c r="H29" s="1674">
        <v>175000</v>
      </c>
      <c r="I29" s="1676">
        <v>0</v>
      </c>
      <c r="J29" s="1675">
        <v>1594.5</v>
      </c>
      <c r="K29" s="1676">
        <v>0</v>
      </c>
      <c r="L29" s="1676">
        <v>0</v>
      </c>
      <c r="M29" s="1675">
        <v>1594.5</v>
      </c>
      <c r="N29" s="1674">
        <v>173405.5</v>
      </c>
    </row>
    <row r="30" spans="1:14" x14ac:dyDescent="0.25">
      <c r="A30" s="151"/>
      <c r="B30" s="1673"/>
      <c r="C30" s="1673"/>
      <c r="D30" s="1673"/>
      <c r="E30" s="1673"/>
      <c r="F30" s="1674"/>
      <c r="G30" s="1676"/>
      <c r="H30" s="1674"/>
      <c r="I30" s="1676"/>
      <c r="J30" s="1675"/>
      <c r="K30" s="1676"/>
      <c r="L30" s="1676"/>
      <c r="M30" s="1675"/>
      <c r="N30" s="1674"/>
    </row>
    <row r="34" spans="1:14" x14ac:dyDescent="0.25">
      <c r="A34" s="125" t="s">
        <v>257</v>
      </c>
      <c r="B34" s="1629" t="s">
        <v>195</v>
      </c>
      <c r="C34" s="1629"/>
      <c r="D34" s="24"/>
      <c r="E34" s="1629" t="s">
        <v>680</v>
      </c>
      <c r="F34" s="1629"/>
      <c r="G34" s="1629"/>
      <c r="J34" s="1629" t="s">
        <v>196</v>
      </c>
      <c r="K34" s="1629"/>
      <c r="L34" s="1629"/>
      <c r="M34" s="1629"/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1628" t="s">
        <v>197</v>
      </c>
      <c r="C37" s="1628"/>
      <c r="D37" s="25"/>
      <c r="E37" s="1628" t="s">
        <v>684</v>
      </c>
      <c r="F37" s="1628"/>
      <c r="G37" s="1628"/>
      <c r="J37" s="1628" t="s">
        <v>683</v>
      </c>
      <c r="K37" s="1628"/>
      <c r="L37" s="1628"/>
      <c r="M37" s="1628"/>
      <c r="N37" s="25"/>
    </row>
    <row r="38" spans="1:14" x14ac:dyDescent="0.25">
      <c r="A38" s="96"/>
      <c r="B38" s="1629" t="s">
        <v>497</v>
      </c>
      <c r="C38" s="1629"/>
      <c r="D38" s="24"/>
      <c r="E38" s="1660" t="s">
        <v>687</v>
      </c>
      <c r="F38" s="1660"/>
      <c r="G38" s="1660"/>
      <c r="J38" s="1629" t="s">
        <v>537</v>
      </c>
      <c r="K38" s="1629"/>
      <c r="L38" s="1629"/>
      <c r="M38" s="1629"/>
      <c r="N38" s="24"/>
    </row>
    <row r="39" spans="1:14" x14ac:dyDescent="0.25">
      <c r="A39" s="99"/>
      <c r="B39" s="1628" t="s">
        <v>499</v>
      </c>
      <c r="C39" s="1628"/>
      <c r="D39" s="25"/>
      <c r="E39" s="1628" t="s">
        <v>685</v>
      </c>
      <c r="F39" s="1628"/>
      <c r="G39" s="1628"/>
      <c r="J39" s="1628" t="s">
        <v>493</v>
      </c>
      <c r="K39" s="1628"/>
      <c r="L39" s="1628"/>
      <c r="M39" s="1628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628"/>
      <c r="B43" s="1628"/>
      <c r="C43" s="1628"/>
      <c r="D43" s="1628"/>
      <c r="E43" s="1628"/>
      <c r="F43" s="1628"/>
      <c r="G43" s="1628"/>
      <c r="H43" s="1628"/>
      <c r="I43" s="1628"/>
      <c r="J43" s="1628"/>
      <c r="K43" s="1628"/>
      <c r="L43" s="1628"/>
      <c r="M43" s="1628"/>
      <c r="N43" s="1628"/>
    </row>
    <row r="44" spans="1:14" x14ac:dyDescent="0.25">
      <c r="A44" s="1629"/>
      <c r="B44" s="1629"/>
      <c r="C44" s="1629"/>
      <c r="D44" s="1629"/>
      <c r="E44" s="1629"/>
      <c r="F44" s="1629"/>
      <c r="G44" s="1629"/>
      <c r="H44" s="1629"/>
      <c r="I44" s="1629"/>
      <c r="J44" s="1629"/>
      <c r="K44" s="1629"/>
      <c r="L44" s="1629"/>
      <c r="M44" s="1629"/>
      <c r="N44" s="1629"/>
    </row>
    <row r="45" spans="1:14" x14ac:dyDescent="0.25">
      <c r="A45" s="1628"/>
      <c r="B45" s="1628"/>
      <c r="C45" s="1628"/>
      <c r="D45" s="1628"/>
      <c r="E45" s="1628"/>
      <c r="F45" s="1628"/>
      <c r="G45" s="1628"/>
      <c r="H45" s="1628"/>
      <c r="I45" s="1628"/>
      <c r="J45" s="1628"/>
      <c r="K45" s="1628"/>
      <c r="L45" s="1628"/>
      <c r="M45" s="1628"/>
      <c r="N45" s="1628"/>
    </row>
  </sheetData>
  <sheetProtection selectLockedCells="1" selectUnlockedCells="1"/>
  <mergeCells count="43">
    <mergeCell ref="N29:N30"/>
    <mergeCell ref="B34:C34"/>
    <mergeCell ref="B37:C37"/>
    <mergeCell ref="B38:C38"/>
    <mergeCell ref="B39:C39"/>
    <mergeCell ref="E34:G34"/>
    <mergeCell ref="E37:G37"/>
    <mergeCell ref="E38:G38"/>
    <mergeCell ref="E39:G39"/>
    <mergeCell ref="I29:I30"/>
    <mergeCell ref="K29:K30"/>
    <mergeCell ref="J34:M34"/>
    <mergeCell ref="J38:M38"/>
    <mergeCell ref="J39:M39"/>
    <mergeCell ref="J37:M37"/>
    <mergeCell ref="M29:M30"/>
    <mergeCell ref="B7:N7"/>
    <mergeCell ref="B8:N8"/>
    <mergeCell ref="B10:N10"/>
    <mergeCell ref="B11:N11"/>
    <mergeCell ref="B12:N12"/>
    <mergeCell ref="L29:L30"/>
    <mergeCell ref="L14:L15"/>
    <mergeCell ref="B14:B15"/>
    <mergeCell ref="C14:C15"/>
    <mergeCell ref="D14:D15"/>
    <mergeCell ref="E14:E15"/>
    <mergeCell ref="A45:N45"/>
    <mergeCell ref="M14:M15"/>
    <mergeCell ref="N14:N15"/>
    <mergeCell ref="B29:E30"/>
    <mergeCell ref="F29:F30"/>
    <mergeCell ref="A43:N43"/>
    <mergeCell ref="A44:N44"/>
    <mergeCell ref="H14:H15"/>
    <mergeCell ref="J29:J30"/>
    <mergeCell ref="J14:J15"/>
    <mergeCell ref="G29:G30"/>
    <mergeCell ref="K14:K15"/>
    <mergeCell ref="G14:G15"/>
    <mergeCell ref="H29:H30"/>
    <mergeCell ref="A14:A15"/>
    <mergeCell ref="I14:I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6111EF-0492-4901-973F-2146168EDE37}">
  <dimension ref="A7:Q55"/>
  <sheetViews>
    <sheetView topLeftCell="B25" zoomScale="98" zoomScaleNormal="98" workbookViewId="0">
      <selection activeCell="H35" sqref="H3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" customWidth="1"/>
    <col min="4" max="4" width="60.28515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629" t="s">
        <v>0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29" t="s">
        <v>1</v>
      </c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  <c r="P8" s="1629"/>
      <c r="Q8" s="162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9" t="s">
        <v>3</v>
      </c>
      <c r="D10" s="1629"/>
      <c r="E10" s="1629"/>
      <c r="F10" s="1629"/>
      <c r="G10" s="1629"/>
      <c r="H10" s="1629"/>
      <c r="I10" s="1629"/>
      <c r="J10" s="1629"/>
      <c r="K10" s="1629"/>
      <c r="L10" s="1629"/>
      <c r="M10" s="1629"/>
      <c r="N10" s="1629"/>
      <c r="O10" s="1629"/>
      <c r="P10" s="1629"/>
      <c r="Q10" s="1629"/>
    </row>
    <row r="11" spans="2:17" x14ac:dyDescent="0.25">
      <c r="C11" s="1629" t="s">
        <v>623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42" t="s">
        <v>406</v>
      </c>
      <c r="D12" s="1642"/>
      <c r="E12" s="1642"/>
      <c r="F12" s="1642"/>
      <c r="G12" s="1642"/>
      <c r="H12" s="1642"/>
      <c r="I12" s="1642"/>
      <c r="J12" s="1642"/>
      <c r="K12" s="1642"/>
      <c r="L12" s="1642"/>
      <c r="M12" s="1642"/>
      <c r="N12" s="1642"/>
      <c r="O12" s="1642"/>
      <c r="P12" s="1642"/>
      <c r="Q12" s="1642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641" t="s">
        <v>6</v>
      </c>
      <c r="C14" s="1636" t="s">
        <v>7</v>
      </c>
      <c r="D14" s="1636" t="s">
        <v>8</v>
      </c>
      <c r="E14" s="1636" t="s">
        <v>10</v>
      </c>
      <c r="F14" s="1640" t="s">
        <v>11</v>
      </c>
      <c r="G14" s="1636" t="s">
        <v>208</v>
      </c>
      <c r="H14" s="1636" t="s">
        <v>209</v>
      </c>
      <c r="I14" s="3" t="s">
        <v>12</v>
      </c>
      <c r="J14" s="1639" t="s">
        <v>13</v>
      </c>
      <c r="K14" s="1636" t="s">
        <v>14</v>
      </c>
      <c r="L14" s="1636" t="s">
        <v>15</v>
      </c>
      <c r="M14" s="1636" t="s">
        <v>16</v>
      </c>
      <c r="N14" s="1636" t="s">
        <v>17</v>
      </c>
      <c r="O14" s="1636" t="s">
        <v>18</v>
      </c>
      <c r="P14" s="1636" t="s">
        <v>19</v>
      </c>
      <c r="Q14" s="1637" t="s">
        <v>20</v>
      </c>
    </row>
    <row r="15" spans="2:17" ht="15.75" thickBot="1" x14ac:dyDescent="0.3">
      <c r="B15" s="1641"/>
      <c r="C15" s="1636"/>
      <c r="D15" s="1636"/>
      <c r="E15" s="1636"/>
      <c r="F15" s="1640"/>
      <c r="G15" s="1636"/>
      <c r="H15" s="1636"/>
      <c r="I15" s="4" t="s">
        <v>21</v>
      </c>
      <c r="J15" s="1639"/>
      <c r="K15" s="1636"/>
      <c r="L15" s="1636"/>
      <c r="M15" s="1636"/>
      <c r="N15" s="1636"/>
      <c r="O15" s="1636"/>
      <c r="P15" s="1636"/>
      <c r="Q15" s="1637"/>
    </row>
    <row r="17" spans="2:17" ht="15.75" thickBot="1" x14ac:dyDescent="0.3">
      <c r="B17" s="129">
        <v>1</v>
      </c>
      <c r="C17" s="19" t="s">
        <v>531</v>
      </c>
      <c r="D17" s="30" t="s">
        <v>636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635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30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630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30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637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30" t="s">
        <v>632</v>
      </c>
      <c r="E30" s="19" t="s">
        <v>633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639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611</v>
      </c>
      <c r="D34" s="30" t="s">
        <v>603</v>
      </c>
      <c r="E34" s="19" t="s">
        <v>633</v>
      </c>
      <c r="F34" s="12" t="s">
        <v>211</v>
      </c>
      <c r="G34" s="70">
        <v>44228</v>
      </c>
      <c r="H34" s="131">
        <v>44409</v>
      </c>
      <c r="I34" s="21">
        <v>50000</v>
      </c>
      <c r="J34" s="22">
        <v>0</v>
      </c>
      <c r="K34" s="21">
        <v>50000</v>
      </c>
      <c r="L34" s="21">
        <v>1435</v>
      </c>
      <c r="M34" s="21">
        <v>1854</v>
      </c>
      <c r="N34" s="21">
        <v>1520</v>
      </c>
      <c r="O34" s="21">
        <v>25</v>
      </c>
      <c r="P34" s="21">
        <v>4834</v>
      </c>
      <c r="Q34" s="23">
        <v>45166</v>
      </c>
    </row>
    <row r="35" spans="2:17" x14ac:dyDescent="0.25">
      <c r="B35" s="129">
        <v>19</v>
      </c>
      <c r="C35" s="19" t="s">
        <v>624</v>
      </c>
      <c r="D35" s="19" t="s">
        <v>637</v>
      </c>
      <c r="E35" s="19" t="s">
        <v>638</v>
      </c>
      <c r="F35" s="12" t="s">
        <v>211</v>
      </c>
      <c r="G35" s="70">
        <v>44228</v>
      </c>
      <c r="H35" s="131">
        <v>44409</v>
      </c>
      <c r="I35" s="21">
        <v>60000</v>
      </c>
      <c r="J35" s="22">
        <v>0</v>
      </c>
      <c r="K35" s="21">
        <v>60000</v>
      </c>
      <c r="L35" s="21">
        <v>1722</v>
      </c>
      <c r="M35" s="21">
        <v>3486.68</v>
      </c>
      <c r="N35" s="21">
        <v>1824</v>
      </c>
      <c r="O35" s="21">
        <v>25</v>
      </c>
      <c r="P35" s="21">
        <v>7057.68</v>
      </c>
      <c r="Q35" s="23">
        <v>52942.32</v>
      </c>
    </row>
    <row r="36" spans="2:17" ht="14.45" customHeight="1" thickBot="1" x14ac:dyDescent="0.3">
      <c r="C36" s="1670" t="s">
        <v>194</v>
      </c>
      <c r="D36" s="1670"/>
      <c r="E36" s="1670"/>
      <c r="F36" s="1670"/>
      <c r="G36" s="1670"/>
      <c r="H36" s="1670"/>
      <c r="I36" s="1651" t="s">
        <v>689</v>
      </c>
      <c r="J36" s="1653">
        <f>SUM(J17:J35)</f>
        <v>0</v>
      </c>
      <c r="K36" s="1651">
        <v>1145000</v>
      </c>
      <c r="L36" s="1651">
        <v>32861.5</v>
      </c>
      <c r="M36" s="1651">
        <v>69302.33</v>
      </c>
      <c r="N36" s="1651" t="s">
        <v>690</v>
      </c>
      <c r="O36" s="1651">
        <v>1720</v>
      </c>
      <c r="P36" s="1651">
        <v>138691.82999999999</v>
      </c>
      <c r="Q36" s="1654">
        <v>1006308.17</v>
      </c>
    </row>
    <row r="37" spans="2:17" ht="15.75" thickBot="1" x14ac:dyDescent="0.3">
      <c r="C37" s="1670"/>
      <c r="D37" s="1670"/>
      <c r="E37" s="1670"/>
      <c r="F37" s="1670"/>
      <c r="G37" s="1670"/>
      <c r="H37" s="1670"/>
      <c r="I37" s="1651"/>
      <c r="J37" s="1653"/>
      <c r="K37" s="1651"/>
      <c r="L37" s="1651"/>
      <c r="M37" s="1651"/>
      <c r="N37" s="1651"/>
      <c r="O37" s="1651"/>
      <c r="P37" s="1651"/>
      <c r="Q37" s="1654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1629" t="s">
        <v>195</v>
      </c>
      <c r="D43" s="1629"/>
      <c r="E43" s="1629" t="s">
        <v>680</v>
      </c>
      <c r="F43" s="1629"/>
      <c r="G43" s="1629"/>
      <c r="H43" s="1629"/>
      <c r="I43" s="1629"/>
      <c r="L43" s="1629" t="s">
        <v>196</v>
      </c>
      <c r="M43" s="1629"/>
      <c r="N43" s="1629"/>
      <c r="O43" s="1629"/>
      <c r="P43" s="1629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1628" t="s">
        <v>679</v>
      </c>
      <c r="D45" s="1628"/>
      <c r="E45" s="1628" t="s">
        <v>682</v>
      </c>
      <c r="F45" s="1628"/>
      <c r="G45" s="1628"/>
      <c r="H45" s="1628"/>
      <c r="I45" s="1628"/>
      <c r="L45" s="1628" t="s">
        <v>683</v>
      </c>
      <c r="M45" s="1628"/>
      <c r="N45" s="1628"/>
      <c r="O45" s="1628"/>
      <c r="P45" s="1628"/>
    </row>
    <row r="46" spans="2:17" x14ac:dyDescent="0.25">
      <c r="C46" s="1629" t="s">
        <v>497</v>
      </c>
      <c r="D46" s="1629"/>
      <c r="E46" s="1660" t="s">
        <v>686</v>
      </c>
      <c r="F46" s="1660"/>
      <c r="G46" s="1660"/>
      <c r="H46" s="1660"/>
      <c r="I46" s="1660"/>
      <c r="L46" s="1629" t="s">
        <v>523</v>
      </c>
      <c r="M46" s="1629"/>
      <c r="N46" s="1629"/>
      <c r="O46" s="1629"/>
      <c r="P46" s="1629"/>
    </row>
    <row r="47" spans="2:17" x14ac:dyDescent="0.25">
      <c r="C47" s="1628" t="s">
        <v>499</v>
      </c>
      <c r="D47" s="1628"/>
      <c r="E47" s="1628" t="s">
        <v>681</v>
      </c>
      <c r="F47" s="1628"/>
      <c r="G47" s="1628"/>
      <c r="H47" s="1628"/>
      <c r="I47" s="1628"/>
      <c r="L47" s="1628" t="s">
        <v>493</v>
      </c>
      <c r="M47" s="1628"/>
      <c r="N47" s="1628"/>
      <c r="O47" s="1628"/>
      <c r="P47" s="1628"/>
    </row>
    <row r="50" spans="3:16" x14ac:dyDescent="0.25">
      <c r="C50" s="1629"/>
      <c r="D50" s="1629"/>
      <c r="E50" s="1629"/>
      <c r="F50" s="1629"/>
      <c r="G50" s="1629"/>
      <c r="H50" s="1629"/>
      <c r="I50" s="1629"/>
      <c r="J50" s="1629"/>
      <c r="K50" s="1629"/>
      <c r="L50" s="1629"/>
      <c r="M50" s="1629"/>
      <c r="N50" s="1629"/>
      <c r="O50" s="1629"/>
      <c r="P50" s="1629"/>
    </row>
    <row r="53" spans="3:16" x14ac:dyDescent="0.25">
      <c r="C53" s="1628"/>
      <c r="D53" s="1628"/>
      <c r="E53" s="1628"/>
      <c r="F53" s="1628"/>
      <c r="G53" s="1628"/>
      <c r="H53" s="1628"/>
      <c r="I53" s="1628"/>
      <c r="J53" s="1628"/>
      <c r="K53" s="1628"/>
      <c r="L53" s="1628"/>
      <c r="M53" s="1628"/>
      <c r="N53" s="1628"/>
      <c r="O53" s="1628"/>
      <c r="P53" s="1628"/>
    </row>
    <row r="54" spans="3:16" x14ac:dyDescent="0.25">
      <c r="C54" s="1629"/>
      <c r="D54" s="1629"/>
      <c r="E54" s="1629"/>
      <c r="F54" s="1629"/>
      <c r="G54" s="1629"/>
      <c r="H54" s="1629"/>
      <c r="I54" s="1629"/>
      <c r="J54" s="1629"/>
      <c r="K54" s="1629"/>
      <c r="L54" s="1629"/>
      <c r="M54" s="1629"/>
      <c r="N54" s="1629"/>
      <c r="O54" s="1629"/>
      <c r="P54" s="1629"/>
    </row>
    <row r="55" spans="3:16" x14ac:dyDescent="0.25">
      <c r="C55" s="1628"/>
      <c r="D55" s="1628"/>
      <c r="E55" s="1628"/>
      <c r="F55" s="1628"/>
      <c r="G55" s="1628"/>
      <c r="H55" s="1628"/>
      <c r="I55" s="1628"/>
      <c r="J55" s="1628"/>
      <c r="K55" s="1628"/>
      <c r="L55" s="1628"/>
      <c r="M55" s="1628"/>
      <c r="N55" s="1628"/>
      <c r="O55" s="1628"/>
      <c r="P55" s="1628"/>
    </row>
  </sheetData>
  <sheetProtection selectLockedCells="1" selectUnlockedCells="1"/>
  <mergeCells count="46">
    <mergeCell ref="C50:P50"/>
    <mergeCell ref="C53:P53"/>
    <mergeCell ref="C54:P54"/>
    <mergeCell ref="C55:P55"/>
    <mergeCell ref="C46:D46"/>
    <mergeCell ref="C47:D47"/>
    <mergeCell ref="L46:P46"/>
    <mergeCell ref="L47:P47"/>
    <mergeCell ref="E46:I46"/>
    <mergeCell ref="E47:I47"/>
    <mergeCell ref="C43:D43"/>
    <mergeCell ref="C45:D45"/>
    <mergeCell ref="E43:I43"/>
    <mergeCell ref="E45:I45"/>
    <mergeCell ref="L43:P43"/>
    <mergeCell ref="L45:P45"/>
    <mergeCell ref="M36:M37"/>
    <mergeCell ref="N36:N37"/>
    <mergeCell ref="O36:O37"/>
    <mergeCell ref="P36:P37"/>
    <mergeCell ref="Q36:Q37"/>
    <mergeCell ref="C36:H37"/>
    <mergeCell ref="I36:I37"/>
    <mergeCell ref="J36:J37"/>
    <mergeCell ref="K36:K37"/>
    <mergeCell ref="L36:L37"/>
    <mergeCell ref="M14:M15"/>
    <mergeCell ref="N14:N15"/>
    <mergeCell ref="O14:O15"/>
    <mergeCell ref="P14:P15"/>
    <mergeCell ref="Q14:Q15"/>
    <mergeCell ref="G14:G15"/>
    <mergeCell ref="H14:H15"/>
    <mergeCell ref="J14:J15"/>
    <mergeCell ref="K14:K15"/>
    <mergeCell ref="L14:L15"/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0D1EDD-94F5-4408-A85C-3D2A42CBBF6B}">
  <dimension ref="B6:Q128"/>
  <sheetViews>
    <sheetView topLeftCell="A82" zoomScale="90" zoomScaleNormal="90" workbookViewId="0">
      <selection activeCell="D114" sqref="D11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629" t="s">
        <v>0</v>
      </c>
      <c r="D6" s="1629"/>
      <c r="E6" s="1629"/>
      <c r="F6" s="1629"/>
      <c r="G6" s="1629"/>
      <c r="H6" s="1629"/>
      <c r="I6" s="1629"/>
      <c r="J6" s="1629"/>
      <c r="K6" s="1629"/>
      <c r="L6" s="1629"/>
      <c r="M6" s="1629"/>
      <c r="N6" s="1629"/>
      <c r="O6" s="1629"/>
      <c r="P6" s="1629"/>
      <c r="Q6" s="1629"/>
    </row>
    <row r="7" spans="2:17" x14ac:dyDescent="0.25">
      <c r="C7" s="1629"/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29" t="s">
        <v>3</v>
      </c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  <c r="P8" s="1629"/>
      <c r="Q8" s="1629"/>
    </row>
    <row r="9" spans="2:17" x14ac:dyDescent="0.25">
      <c r="C9" s="1629" t="s">
        <v>640</v>
      </c>
      <c r="D9" s="1629"/>
      <c r="E9" s="1629"/>
      <c r="F9" s="1629"/>
      <c r="G9" s="1629"/>
      <c r="H9" s="1629"/>
      <c r="I9" s="1629"/>
      <c r="J9" s="1629"/>
      <c r="K9" s="1629"/>
      <c r="L9" s="1629"/>
      <c r="M9" s="1629"/>
      <c r="N9" s="1629"/>
      <c r="O9" s="1629"/>
      <c r="P9" s="1629"/>
      <c r="Q9" s="1629"/>
    </row>
    <row r="10" spans="2:17" x14ac:dyDescent="0.25">
      <c r="C10" s="1642" t="s">
        <v>404</v>
      </c>
      <c r="D10" s="1642"/>
      <c r="E10" s="1642"/>
      <c r="F10" s="1642"/>
      <c r="G10" s="1642"/>
      <c r="H10" s="1642"/>
      <c r="I10" s="1642"/>
      <c r="J10" s="1642"/>
      <c r="K10" s="1642"/>
      <c r="L10" s="1642"/>
      <c r="M10" s="1642"/>
      <c r="N10" s="1642"/>
      <c r="O10" s="1642"/>
      <c r="P10" s="1642"/>
      <c r="Q10" s="1642"/>
    </row>
    <row r="11" spans="2:17" ht="15.75" thickBot="1" x14ac:dyDescent="0.3">
      <c r="D11" t="s">
        <v>641</v>
      </c>
    </row>
    <row r="12" spans="2:17" ht="15.75" thickBot="1" x14ac:dyDescent="0.3">
      <c r="B12" s="1650" t="s">
        <v>6</v>
      </c>
      <c r="C12" s="1646" t="s">
        <v>7</v>
      </c>
      <c r="D12" s="1646" t="s">
        <v>8</v>
      </c>
      <c r="E12" s="1646" t="s">
        <v>9</v>
      </c>
      <c r="F12" s="1646" t="s">
        <v>10</v>
      </c>
      <c r="G12" s="1649" t="s">
        <v>11</v>
      </c>
      <c r="H12" s="1646" t="s">
        <v>11</v>
      </c>
      <c r="I12" s="51" t="s">
        <v>12</v>
      </c>
      <c r="J12" s="1648" t="s">
        <v>13</v>
      </c>
      <c r="K12" s="1646" t="s">
        <v>14</v>
      </c>
      <c r="L12" s="1646" t="s">
        <v>15</v>
      </c>
      <c r="M12" s="1646" t="s">
        <v>16</v>
      </c>
      <c r="N12" s="1646" t="s">
        <v>17</v>
      </c>
      <c r="O12" s="1646" t="s">
        <v>18</v>
      </c>
      <c r="P12" s="1646" t="s">
        <v>19</v>
      </c>
      <c r="Q12" s="1647" t="s">
        <v>20</v>
      </c>
    </row>
    <row r="13" spans="2:17" ht="15.75" thickBot="1" x14ac:dyDescent="0.3">
      <c r="B13" s="1650"/>
      <c r="C13" s="1646"/>
      <c r="D13" s="1646"/>
      <c r="E13" s="1646"/>
      <c r="F13" s="1646"/>
      <c r="G13" s="1649"/>
      <c r="H13" s="1646"/>
      <c r="I13" s="52" t="s">
        <v>21</v>
      </c>
      <c r="J13" s="1648"/>
      <c r="K13" s="1646"/>
      <c r="L13" s="1646"/>
      <c r="M13" s="1646"/>
      <c r="N13" s="1646"/>
      <c r="O13" s="1646"/>
      <c r="P13" s="1646"/>
      <c r="Q13" s="1647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12" t="s">
        <v>35</v>
      </c>
      <c r="E15" s="1638" t="s">
        <v>24</v>
      </c>
      <c r="F15" s="1638"/>
      <c r="G15" s="1638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663</v>
      </c>
      <c r="E16" s="1635" t="s">
        <v>36</v>
      </c>
      <c r="F16" s="1635" t="s">
        <v>37</v>
      </c>
      <c r="G16" s="1635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652</v>
      </c>
      <c r="E17" s="1635" t="s">
        <v>40</v>
      </c>
      <c r="F17" s="1635" t="s">
        <v>41</v>
      </c>
      <c r="G17" s="1635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669</v>
      </c>
      <c r="E18" s="1635" t="s">
        <v>44</v>
      </c>
      <c r="F18" s="1635" t="s">
        <v>45</v>
      </c>
      <c r="G18" s="1635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656</v>
      </c>
      <c r="E19" s="1635" t="s">
        <v>49</v>
      </c>
      <c r="F19" s="1635" t="s">
        <v>50</v>
      </c>
      <c r="G19" s="1635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602</v>
      </c>
      <c r="E20" s="1635" t="s">
        <v>53</v>
      </c>
      <c r="F20" s="1635" t="s">
        <v>54</v>
      </c>
      <c r="G20" s="1635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35</v>
      </c>
      <c r="E21" s="1635" t="s">
        <v>427</v>
      </c>
      <c r="F21" s="1635" t="s">
        <v>57</v>
      </c>
      <c r="G21" s="1635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602</v>
      </c>
      <c r="E22" s="1635" t="s">
        <v>53</v>
      </c>
      <c r="F22" s="1635" t="s">
        <v>60</v>
      </c>
      <c r="G22" s="1635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660</v>
      </c>
      <c r="E23" s="1635" t="s">
        <v>514</v>
      </c>
      <c r="F23" s="1635" t="s">
        <v>64</v>
      </c>
      <c r="G23" s="1635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642</v>
      </c>
      <c r="E24" s="1635" t="s">
        <v>643</v>
      </c>
      <c r="F24" s="1635" t="s">
        <v>68</v>
      </c>
      <c r="G24" s="1635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664</v>
      </c>
      <c r="E25" s="1635" t="s">
        <v>71</v>
      </c>
      <c r="F25" s="1635" t="s">
        <v>72</v>
      </c>
      <c r="G25" s="1635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667</v>
      </c>
      <c r="E26" s="1635" t="s">
        <v>515</v>
      </c>
      <c r="F26" s="1635" t="s">
        <v>79</v>
      </c>
      <c r="G26" s="1635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9" t="s">
        <v>639</v>
      </c>
      <c r="E27" s="1635" t="s">
        <v>78</v>
      </c>
      <c r="F27" s="1635" t="s">
        <v>79</v>
      </c>
      <c r="G27" s="1635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632</v>
      </c>
      <c r="E28" s="1635" t="s">
        <v>82</v>
      </c>
      <c r="F28" s="1635" t="s">
        <v>83</v>
      </c>
      <c r="G28" s="1635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632</v>
      </c>
      <c r="E29" s="1635" t="s">
        <v>85</v>
      </c>
      <c r="F29" s="1635" t="s">
        <v>86</v>
      </c>
      <c r="G29" s="1635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632</v>
      </c>
      <c r="E30" s="1635" t="s">
        <v>89</v>
      </c>
      <c r="F30" s="1635" t="s">
        <v>90</v>
      </c>
      <c r="G30" s="1635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632</v>
      </c>
      <c r="E31" s="1635" t="s">
        <v>92</v>
      </c>
      <c r="F31" s="1635" t="s">
        <v>93</v>
      </c>
      <c r="G31" s="1635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632</v>
      </c>
      <c r="E32" s="1635" t="s">
        <v>71</v>
      </c>
      <c r="F32" s="1635" t="s">
        <v>95</v>
      </c>
      <c r="G32" s="1635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632</v>
      </c>
      <c r="E33" s="1635" t="s">
        <v>97</v>
      </c>
      <c r="F33" s="1635" t="s">
        <v>98</v>
      </c>
      <c r="G33" s="1635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647</v>
      </c>
      <c r="E34" s="1635" t="s">
        <v>92</v>
      </c>
      <c r="F34" s="1635" t="s">
        <v>100</v>
      </c>
      <c r="G34" s="1635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647</v>
      </c>
      <c r="E35" s="1635" t="s">
        <v>102</v>
      </c>
      <c r="F35" s="1635" t="s">
        <v>103</v>
      </c>
      <c r="G35" s="1635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652</v>
      </c>
      <c r="E36" s="1635" t="s">
        <v>105</v>
      </c>
      <c r="F36" s="1635" t="s">
        <v>106</v>
      </c>
      <c r="G36" s="1635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652</v>
      </c>
      <c r="E37" s="1635" t="s">
        <v>105</v>
      </c>
      <c r="F37" s="1635" t="s">
        <v>108</v>
      </c>
      <c r="G37" s="1635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667</v>
      </c>
      <c r="E38" s="1635" t="s">
        <v>515</v>
      </c>
      <c r="F38" s="1635" t="s">
        <v>115</v>
      </c>
      <c r="G38" s="1635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665</v>
      </c>
      <c r="E39" s="1635" t="s">
        <v>489</v>
      </c>
      <c r="F39" s="1635" t="s">
        <v>118</v>
      </c>
      <c r="G39" s="1635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644</v>
      </c>
      <c r="E40" s="1635" t="s">
        <v>120</v>
      </c>
      <c r="F40" s="1635" t="s">
        <v>121</v>
      </c>
      <c r="G40" s="1635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653</v>
      </c>
      <c r="E41" s="1635" t="s">
        <v>49</v>
      </c>
      <c r="F41" s="1635" t="s">
        <v>123</v>
      </c>
      <c r="G41" s="1635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644</v>
      </c>
      <c r="E42" s="1635" t="s">
        <v>125</v>
      </c>
      <c r="F42" s="1635" t="s">
        <v>126</v>
      </c>
      <c r="G42" s="1635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652</v>
      </c>
      <c r="E43" s="1635" t="s">
        <v>105</v>
      </c>
      <c r="F43" s="1635" t="s">
        <v>128</v>
      </c>
      <c r="G43" s="1635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647</v>
      </c>
      <c r="E44" s="1635" t="s">
        <v>102</v>
      </c>
      <c r="F44" s="1635" t="s">
        <v>130</v>
      </c>
      <c r="G44" s="1635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663</v>
      </c>
      <c r="E45" s="1635" t="s">
        <v>132</v>
      </c>
      <c r="F45" s="1635" t="s">
        <v>133</v>
      </c>
      <c r="G45" s="1635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673</v>
      </c>
      <c r="E46" s="1635" t="s">
        <v>489</v>
      </c>
      <c r="F46" s="1635" t="s">
        <v>118</v>
      </c>
      <c r="G46" s="1635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632</v>
      </c>
      <c r="E47" s="1635" t="s">
        <v>85</v>
      </c>
      <c r="F47" s="1635" t="s">
        <v>137</v>
      </c>
      <c r="G47" s="1635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670</v>
      </c>
      <c r="E48" s="1635" t="s">
        <v>516</v>
      </c>
      <c r="F48" s="1635" t="s">
        <v>140</v>
      </c>
      <c r="G48" s="1635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659</v>
      </c>
      <c r="E49" s="1635" t="s">
        <v>658</v>
      </c>
      <c r="F49" s="1635" t="s">
        <v>149</v>
      </c>
      <c r="G49" s="1635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661</v>
      </c>
      <c r="E50" s="1635" t="s">
        <v>151</v>
      </c>
      <c r="F50" s="1635" t="s">
        <v>152</v>
      </c>
      <c r="G50" s="1635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632</v>
      </c>
      <c r="E51" s="1635" t="s">
        <v>157</v>
      </c>
      <c r="F51" s="1635" t="s">
        <v>158</v>
      </c>
      <c r="G51" s="1635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645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627</v>
      </c>
      <c r="E53" s="1635" t="s">
        <v>160</v>
      </c>
      <c r="F53" s="1635" t="s">
        <v>161</v>
      </c>
      <c r="G53" s="1635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653</v>
      </c>
      <c r="E54" s="1635" t="s">
        <v>163</v>
      </c>
      <c r="F54" s="1635" t="s">
        <v>164</v>
      </c>
      <c r="G54" s="1635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674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674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169</v>
      </c>
      <c r="D57" s="12" t="s">
        <v>646</v>
      </c>
      <c r="E57" s="1635" t="s">
        <v>248</v>
      </c>
      <c r="F57" s="1635" t="s">
        <v>170</v>
      </c>
      <c r="G57" s="1635">
        <v>279</v>
      </c>
      <c r="H57" s="12" t="s">
        <v>25</v>
      </c>
      <c r="I57" s="14">
        <v>30000</v>
      </c>
      <c r="J57" s="15">
        <v>0</v>
      </c>
      <c r="K57" s="14">
        <v>30000</v>
      </c>
      <c r="L57" s="14">
        <v>861</v>
      </c>
      <c r="M57" s="15">
        <v>0</v>
      </c>
      <c r="N57" s="14">
        <v>912</v>
      </c>
      <c r="O57" s="14">
        <v>361</v>
      </c>
      <c r="P57" s="14">
        <v>2134</v>
      </c>
      <c r="Q57" s="17">
        <v>27866</v>
      </c>
    </row>
    <row r="58" spans="2:17" ht="15.75" thickBot="1" x14ac:dyDescent="0.3">
      <c r="B58" s="127">
        <v>44</v>
      </c>
      <c r="C58" s="56" t="s">
        <v>306</v>
      </c>
      <c r="D58" s="12" t="s">
        <v>672</v>
      </c>
      <c r="E58" s="13" t="s">
        <v>166</v>
      </c>
      <c r="F58" s="13"/>
      <c r="G58" s="13"/>
      <c r="H58" s="12" t="s">
        <v>307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ht="15.75" thickBot="1" x14ac:dyDescent="0.3">
      <c r="B59" s="127">
        <v>45</v>
      </c>
      <c r="C59" s="56" t="s">
        <v>224</v>
      </c>
      <c r="D59" s="19" t="s">
        <v>600</v>
      </c>
      <c r="E59" s="12" t="s">
        <v>248</v>
      </c>
      <c r="F59" s="12" t="s">
        <v>211</v>
      </c>
      <c r="G59" s="28">
        <v>43435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ht="15.75" thickBot="1" x14ac:dyDescent="0.3">
      <c r="B60" s="127">
        <v>46</v>
      </c>
      <c r="C60" s="56" t="s">
        <v>226</v>
      </c>
      <c r="D60" s="12" t="s">
        <v>645</v>
      </c>
      <c r="E60" s="12" t="s">
        <v>249</v>
      </c>
      <c r="F60" s="12" t="s">
        <v>211</v>
      </c>
      <c r="G60" s="28">
        <v>43435</v>
      </c>
      <c r="H60" s="12" t="s">
        <v>25</v>
      </c>
      <c r="I60" s="14">
        <v>35000</v>
      </c>
      <c r="J60" s="15">
        <v>0</v>
      </c>
      <c r="K60" s="14">
        <v>35000</v>
      </c>
      <c r="L60" s="14">
        <v>1004.5</v>
      </c>
      <c r="M60" s="15">
        <v>0</v>
      </c>
      <c r="N60" s="14">
        <v>1064</v>
      </c>
      <c r="O60" s="14">
        <v>700</v>
      </c>
      <c r="P60" s="14">
        <v>2768.5</v>
      </c>
      <c r="Q60" s="17">
        <v>32231.5</v>
      </c>
    </row>
    <row r="61" spans="2:17" ht="15.75" thickBot="1" x14ac:dyDescent="0.3">
      <c r="B61" s="127">
        <v>47</v>
      </c>
      <c r="C61" s="56" t="s">
        <v>171</v>
      </c>
      <c r="D61" s="12" t="s">
        <v>646</v>
      </c>
      <c r="E61" s="1635" t="s">
        <v>40</v>
      </c>
      <c r="F61" s="1635" t="s">
        <v>172</v>
      </c>
      <c r="G61" s="1635">
        <v>293</v>
      </c>
      <c r="H61" s="12" t="s">
        <v>25</v>
      </c>
      <c r="I61" s="14">
        <v>26250</v>
      </c>
      <c r="J61" s="15">
        <v>0</v>
      </c>
      <c r="K61" s="14">
        <v>26250</v>
      </c>
      <c r="L61" s="14">
        <v>753.38</v>
      </c>
      <c r="M61" s="15">
        <v>0</v>
      </c>
      <c r="N61" s="14">
        <v>798</v>
      </c>
      <c r="O61" s="14">
        <v>361</v>
      </c>
      <c r="P61" s="14">
        <v>1912.38</v>
      </c>
      <c r="Q61" s="17">
        <v>24337.62</v>
      </c>
    </row>
    <row r="62" spans="2:17" ht="15.75" thickBot="1" x14ac:dyDescent="0.3">
      <c r="B62" s="127">
        <v>48</v>
      </c>
      <c r="C62" s="56" t="s">
        <v>173</v>
      </c>
      <c r="D62" s="12" t="s">
        <v>632</v>
      </c>
      <c r="E62" s="13" t="s">
        <v>105</v>
      </c>
      <c r="F62" s="13"/>
      <c r="G62" s="13"/>
      <c r="H62" s="12" t="s">
        <v>25</v>
      </c>
      <c r="I62" s="14">
        <v>24987.5</v>
      </c>
      <c r="J62" s="15">
        <v>0</v>
      </c>
      <c r="K62" s="14">
        <v>24987.5</v>
      </c>
      <c r="L62" s="14">
        <v>717.14</v>
      </c>
      <c r="M62" s="15">
        <v>0</v>
      </c>
      <c r="N62" s="14">
        <v>759.62</v>
      </c>
      <c r="O62" s="14">
        <v>25</v>
      </c>
      <c r="P62" s="14">
        <v>1501.76</v>
      </c>
      <c r="Q62" s="17">
        <v>23485.74</v>
      </c>
    </row>
    <row r="63" spans="2:17" ht="15.75" thickBot="1" x14ac:dyDescent="0.3">
      <c r="B63" s="127">
        <v>49</v>
      </c>
      <c r="C63" s="56" t="s">
        <v>174</v>
      </c>
      <c r="D63" s="12" t="s">
        <v>632</v>
      </c>
      <c r="E63" s="13" t="s">
        <v>97</v>
      </c>
      <c r="F63" s="13"/>
      <c r="G63" s="13"/>
      <c r="H63" s="12" t="s">
        <v>25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ht="15.75" thickBot="1" x14ac:dyDescent="0.3">
      <c r="B64" s="127">
        <v>50</v>
      </c>
      <c r="C64" s="56" t="s">
        <v>267</v>
      </c>
      <c r="D64" s="12" t="s">
        <v>644</v>
      </c>
      <c r="E64" s="13" t="s">
        <v>268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4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275</v>
      </c>
      <c r="D65" s="12" t="s">
        <v>642</v>
      </c>
      <c r="E65" s="1635" t="s">
        <v>518</v>
      </c>
      <c r="F65" s="1635"/>
      <c r="G65" s="1635"/>
      <c r="H65" s="12" t="s">
        <v>25</v>
      </c>
      <c r="I65" s="14">
        <v>38500</v>
      </c>
      <c r="J65" s="15">
        <v>0</v>
      </c>
      <c r="K65" s="14">
        <v>38500</v>
      </c>
      <c r="L65" s="14">
        <v>1104.95</v>
      </c>
      <c r="M65" s="15">
        <v>230.95</v>
      </c>
      <c r="N65" s="14">
        <v>1170.4000000000001</v>
      </c>
      <c r="O65" s="14">
        <v>25</v>
      </c>
      <c r="P65" s="14">
        <v>2531.3000000000002</v>
      </c>
      <c r="Q65" s="17">
        <v>35968.699999999997</v>
      </c>
    </row>
    <row r="66" spans="2:17" ht="15.75" thickBot="1" x14ac:dyDescent="0.3">
      <c r="B66" s="127">
        <v>52</v>
      </c>
      <c r="C66" s="56" t="s">
        <v>310</v>
      </c>
      <c r="D66" s="12" t="s">
        <v>35</v>
      </c>
      <c r="E66" s="13" t="s">
        <v>178</v>
      </c>
      <c r="F66" s="13"/>
      <c r="G66" s="13"/>
      <c r="H66" s="12" t="s">
        <v>25</v>
      </c>
      <c r="I66" s="14">
        <v>50000</v>
      </c>
      <c r="J66" s="15">
        <v>0</v>
      </c>
      <c r="K66" s="14">
        <v>50000</v>
      </c>
      <c r="L66" s="14">
        <v>1435</v>
      </c>
      <c r="M66" s="14">
        <v>1854</v>
      </c>
      <c r="N66" s="14">
        <v>1520</v>
      </c>
      <c r="O66" s="14">
        <v>25</v>
      </c>
      <c r="P66" s="14">
        <v>4834</v>
      </c>
      <c r="Q66" s="17">
        <v>45166</v>
      </c>
    </row>
    <row r="67" spans="2:17" ht="15.75" thickBot="1" x14ac:dyDescent="0.3">
      <c r="B67" s="127">
        <v>53</v>
      </c>
      <c r="C67" s="56" t="s">
        <v>311</v>
      </c>
      <c r="D67" s="12" t="s">
        <v>655</v>
      </c>
      <c r="E67" s="13" t="s">
        <v>178</v>
      </c>
      <c r="F67" s="13"/>
      <c r="G67" s="13"/>
      <c r="H67" s="12" t="s">
        <v>25</v>
      </c>
      <c r="I67" s="14">
        <v>40000</v>
      </c>
      <c r="J67" s="15">
        <v>0</v>
      </c>
      <c r="K67" s="14">
        <v>40000</v>
      </c>
      <c r="L67" s="14">
        <v>1148</v>
      </c>
      <c r="M67" s="14">
        <v>442.65</v>
      </c>
      <c r="N67" s="14">
        <v>1216</v>
      </c>
      <c r="O67" s="14">
        <v>25</v>
      </c>
      <c r="P67" s="14">
        <v>2831.65</v>
      </c>
      <c r="Q67" s="17">
        <v>37168.35</v>
      </c>
    </row>
    <row r="68" spans="2:17" ht="15.75" thickBot="1" x14ac:dyDescent="0.3">
      <c r="B68" s="127">
        <v>54</v>
      </c>
      <c r="C68" s="56" t="s">
        <v>312</v>
      </c>
      <c r="D68" s="12" t="s">
        <v>670</v>
      </c>
      <c r="E68" s="13" t="s">
        <v>178</v>
      </c>
      <c r="F68" s="13"/>
      <c r="G68" s="13"/>
      <c r="H68" s="12" t="s">
        <v>25</v>
      </c>
      <c r="I68" s="14">
        <v>35000</v>
      </c>
      <c r="J68" s="15">
        <v>0</v>
      </c>
      <c r="K68" s="14">
        <v>35000</v>
      </c>
      <c r="L68" s="14">
        <v>1004.5</v>
      </c>
      <c r="M68" s="14">
        <v>0</v>
      </c>
      <c r="N68" s="14">
        <v>1064</v>
      </c>
      <c r="O68" s="14">
        <v>25</v>
      </c>
      <c r="P68" s="14">
        <v>2093.5</v>
      </c>
      <c r="Q68" s="17">
        <v>32906.5</v>
      </c>
    </row>
    <row r="69" spans="2:17" ht="15.75" thickBot="1" x14ac:dyDescent="0.3">
      <c r="B69" s="127">
        <v>55</v>
      </c>
      <c r="C69" s="56" t="s">
        <v>313</v>
      </c>
      <c r="D69" s="12" t="s">
        <v>674</v>
      </c>
      <c r="E69" s="13" t="s">
        <v>517</v>
      </c>
      <c r="F69" s="13"/>
      <c r="G69" s="13"/>
      <c r="H69" s="12" t="s">
        <v>25</v>
      </c>
      <c r="I69" s="14">
        <v>26500</v>
      </c>
      <c r="J69" s="15">
        <v>0</v>
      </c>
      <c r="K69" s="14">
        <v>26500</v>
      </c>
      <c r="L69" s="14">
        <v>760.55</v>
      </c>
      <c r="M69" s="14">
        <v>0</v>
      </c>
      <c r="N69" s="14">
        <v>805.6</v>
      </c>
      <c r="O69" s="14">
        <v>25</v>
      </c>
      <c r="P69" s="14">
        <v>1591.15</v>
      </c>
      <c r="Q69" s="17">
        <v>24908.85</v>
      </c>
    </row>
    <row r="70" spans="2:17" ht="15.75" thickBot="1" x14ac:dyDescent="0.3">
      <c r="B70" s="127">
        <v>56</v>
      </c>
      <c r="C70" s="56" t="s">
        <v>177</v>
      </c>
      <c r="D70" s="12" t="s">
        <v>632</v>
      </c>
      <c r="E70" s="1635" t="s">
        <v>178</v>
      </c>
      <c r="F70" s="1635" t="s">
        <v>179</v>
      </c>
      <c r="G70" s="1635">
        <v>5477</v>
      </c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5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8" t="s">
        <v>192</v>
      </c>
      <c r="D71" s="12" t="s">
        <v>35</v>
      </c>
      <c r="E71" s="1644" t="s">
        <v>92</v>
      </c>
      <c r="F71" s="1644" t="s">
        <v>193</v>
      </c>
      <c r="G71" s="1644"/>
      <c r="H71" s="30" t="s">
        <v>25</v>
      </c>
      <c r="I71" s="33">
        <v>35000</v>
      </c>
      <c r="J71" s="34">
        <v>0</v>
      </c>
      <c r="K71" s="33">
        <v>35000</v>
      </c>
      <c r="L71" s="33">
        <v>1004.5</v>
      </c>
      <c r="M71" s="33">
        <v>0</v>
      </c>
      <c r="N71" s="33">
        <v>1064</v>
      </c>
      <c r="O71" s="33">
        <v>25</v>
      </c>
      <c r="P71" s="33">
        <v>2093.5</v>
      </c>
      <c r="Q71" s="17">
        <v>32906.5</v>
      </c>
    </row>
    <row r="72" spans="2:17" ht="15.75" thickBot="1" x14ac:dyDescent="0.3">
      <c r="B72" s="127">
        <v>58</v>
      </c>
      <c r="C72" s="58" t="s">
        <v>324</v>
      </c>
      <c r="D72" s="12" t="s">
        <v>670</v>
      </c>
      <c r="E72" s="59" t="s">
        <v>105</v>
      </c>
      <c r="F72" s="59"/>
      <c r="G72" s="59"/>
      <c r="H72" s="30" t="s">
        <v>321</v>
      </c>
      <c r="I72" s="33">
        <v>11000</v>
      </c>
      <c r="J72" s="34">
        <v>0</v>
      </c>
      <c r="K72" s="33">
        <v>11000</v>
      </c>
      <c r="L72" s="33">
        <v>315.7</v>
      </c>
      <c r="M72" s="33">
        <v>0</v>
      </c>
      <c r="N72" s="33">
        <v>334.4</v>
      </c>
      <c r="O72" s="33">
        <v>25</v>
      </c>
      <c r="P72" s="33">
        <v>675.1</v>
      </c>
      <c r="Q72" s="17">
        <v>10324.9</v>
      </c>
    </row>
    <row r="73" spans="2:17" ht="15.75" thickBot="1" x14ac:dyDescent="0.3">
      <c r="B73" s="127">
        <v>59</v>
      </c>
      <c r="C73" s="58" t="s">
        <v>330</v>
      </c>
      <c r="D73" s="30" t="s">
        <v>652</v>
      </c>
      <c r="E73" s="59" t="s">
        <v>105</v>
      </c>
      <c r="F73" s="59"/>
      <c r="G73" s="59"/>
      <c r="H73" s="30" t="s">
        <v>321</v>
      </c>
      <c r="I73" s="33">
        <v>15000</v>
      </c>
      <c r="J73" s="34">
        <v>0</v>
      </c>
      <c r="K73" s="33">
        <v>15000</v>
      </c>
      <c r="L73" s="33">
        <v>430.5</v>
      </c>
      <c r="M73" s="33">
        <v>0</v>
      </c>
      <c r="N73" s="33">
        <v>456</v>
      </c>
      <c r="O73" s="33">
        <v>25</v>
      </c>
      <c r="P73" s="33">
        <v>911.5</v>
      </c>
      <c r="Q73" s="17">
        <v>14088.5</v>
      </c>
    </row>
    <row r="74" spans="2:17" ht="15.75" thickBot="1" x14ac:dyDescent="0.3">
      <c r="B74" s="127">
        <v>60</v>
      </c>
      <c r="C74" s="58" t="s">
        <v>346</v>
      </c>
      <c r="D74" s="12" t="s">
        <v>646</v>
      </c>
      <c r="E74" s="13" t="s">
        <v>517</v>
      </c>
      <c r="F74" s="59"/>
      <c r="G74" s="59"/>
      <c r="H74" s="30" t="s">
        <v>321</v>
      </c>
      <c r="I74" s="33">
        <v>25000</v>
      </c>
      <c r="J74" s="34">
        <v>0</v>
      </c>
      <c r="K74" s="33">
        <v>25000</v>
      </c>
      <c r="L74" s="33">
        <v>717.5</v>
      </c>
      <c r="M74" s="33">
        <v>0</v>
      </c>
      <c r="N74" s="33">
        <v>760</v>
      </c>
      <c r="O74" s="33">
        <v>25</v>
      </c>
      <c r="P74" s="33">
        <v>1502.5</v>
      </c>
      <c r="Q74" s="17">
        <v>23497.5</v>
      </c>
    </row>
    <row r="75" spans="2:17" x14ac:dyDescent="0.25">
      <c r="B75" s="128">
        <v>61</v>
      </c>
      <c r="C75" s="87" t="s">
        <v>210</v>
      </c>
      <c r="D75" s="19" t="s">
        <v>647</v>
      </c>
      <c r="E75" s="20" t="s">
        <v>92</v>
      </c>
      <c r="F75" s="20"/>
      <c r="G75" s="20"/>
      <c r="H75" s="19" t="s">
        <v>321</v>
      </c>
      <c r="I75" s="21">
        <v>16500</v>
      </c>
      <c r="J75" s="22">
        <v>0</v>
      </c>
      <c r="K75" s="21">
        <v>16500</v>
      </c>
      <c r="L75" s="21">
        <v>473.55</v>
      </c>
      <c r="M75" s="21">
        <v>0</v>
      </c>
      <c r="N75" s="21">
        <v>501.6</v>
      </c>
      <c r="O75" s="21">
        <v>25</v>
      </c>
      <c r="P75" s="21">
        <v>1000.15</v>
      </c>
      <c r="Q75" s="23">
        <v>15499.85</v>
      </c>
    </row>
    <row r="76" spans="2:17" x14ac:dyDescent="0.25">
      <c r="B76" s="128">
        <v>62</v>
      </c>
      <c r="C76" s="56" t="s">
        <v>432</v>
      </c>
      <c r="D76" s="12" t="s">
        <v>655</v>
      </c>
      <c r="E76" s="13" t="s">
        <v>276</v>
      </c>
      <c r="F76" s="13"/>
      <c r="G76" s="13"/>
      <c r="H76" s="12" t="s">
        <v>307</v>
      </c>
      <c r="I76" s="14">
        <v>30000</v>
      </c>
      <c r="J76" s="15">
        <v>0</v>
      </c>
      <c r="K76" s="14">
        <v>30000</v>
      </c>
      <c r="L76" s="14">
        <v>861</v>
      </c>
      <c r="M76" s="14">
        <v>0</v>
      </c>
      <c r="N76" s="14">
        <v>912</v>
      </c>
      <c r="O76" s="14">
        <v>25</v>
      </c>
      <c r="P76" s="14">
        <v>1798</v>
      </c>
      <c r="Q76" s="14">
        <v>28202</v>
      </c>
    </row>
    <row r="77" spans="2:17" x14ac:dyDescent="0.25">
      <c r="B77" s="128">
        <v>63</v>
      </c>
      <c r="C77" s="56" t="s">
        <v>461</v>
      </c>
      <c r="D77" s="12" t="s">
        <v>657</v>
      </c>
      <c r="E77" s="13" t="s">
        <v>166</v>
      </c>
      <c r="F77" s="13"/>
      <c r="G77" s="13"/>
      <c r="H77" s="12" t="s">
        <v>307</v>
      </c>
      <c r="I77" s="14">
        <v>38000</v>
      </c>
      <c r="J77" s="15">
        <v>0</v>
      </c>
      <c r="K77" s="14">
        <v>38000</v>
      </c>
      <c r="L77" s="14">
        <v>1090</v>
      </c>
      <c r="M77" s="14">
        <v>160</v>
      </c>
      <c r="N77" s="14">
        <v>1155.2</v>
      </c>
      <c r="O77" s="14">
        <v>25</v>
      </c>
      <c r="P77" s="14">
        <v>2431.1799999999998</v>
      </c>
      <c r="Q77" s="14">
        <v>35568.82</v>
      </c>
    </row>
    <row r="78" spans="2:17" x14ac:dyDescent="0.25">
      <c r="B78" s="128">
        <v>64</v>
      </c>
      <c r="C78" s="56" t="s">
        <v>419</v>
      </c>
      <c r="D78" s="19" t="s">
        <v>637</v>
      </c>
      <c r="E78" s="13" t="s">
        <v>44</v>
      </c>
      <c r="F78" s="13"/>
      <c r="G78" s="13"/>
      <c r="H78" s="12" t="s">
        <v>307</v>
      </c>
      <c r="I78" s="14">
        <v>40000</v>
      </c>
      <c r="J78" s="15">
        <v>0</v>
      </c>
      <c r="K78" s="14">
        <v>40000</v>
      </c>
      <c r="L78" s="14">
        <v>1148</v>
      </c>
      <c r="M78" s="14">
        <v>442.65</v>
      </c>
      <c r="N78" s="14">
        <v>1216</v>
      </c>
      <c r="O78" s="14">
        <v>700</v>
      </c>
      <c r="P78" s="14">
        <v>3506.65</v>
      </c>
      <c r="Q78" s="14">
        <v>36493.35</v>
      </c>
    </row>
    <row r="79" spans="2:17" ht="15.75" thickBot="1" x14ac:dyDescent="0.3">
      <c r="B79" s="128">
        <v>65</v>
      </c>
      <c r="C79" s="56" t="s">
        <v>464</v>
      </c>
      <c r="D79" s="30" t="s">
        <v>652</v>
      </c>
      <c r="E79" s="13" t="s">
        <v>435</v>
      </c>
      <c r="F79" s="13"/>
      <c r="G79" s="13"/>
      <c r="H79" s="12" t="s">
        <v>307</v>
      </c>
      <c r="I79" s="14">
        <v>15000</v>
      </c>
      <c r="J79" s="15">
        <v>0</v>
      </c>
      <c r="K79" s="14">
        <v>15000</v>
      </c>
      <c r="L79" s="14">
        <v>430.5</v>
      </c>
      <c r="M79" s="14">
        <v>0</v>
      </c>
      <c r="N79" s="14">
        <v>456</v>
      </c>
      <c r="O79" s="14">
        <v>25</v>
      </c>
      <c r="P79" s="14">
        <v>911.5</v>
      </c>
      <c r="Q79" s="14">
        <v>14088.5</v>
      </c>
    </row>
    <row r="80" spans="2:17" x14ac:dyDescent="0.25">
      <c r="B80" s="128">
        <v>66</v>
      </c>
      <c r="C80" s="56" t="s">
        <v>474</v>
      </c>
      <c r="D80" s="12" t="s">
        <v>670</v>
      </c>
      <c r="E80" s="13" t="s">
        <v>671</v>
      </c>
      <c r="F80" s="13"/>
      <c r="G80" s="13"/>
      <c r="H80" s="12" t="s">
        <v>307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4">
        <v>23497.5</v>
      </c>
    </row>
    <row r="81" spans="2:17" ht="15.75" thickBot="1" x14ac:dyDescent="0.3">
      <c r="B81" s="128">
        <v>67</v>
      </c>
      <c r="C81" s="56" t="s">
        <v>484</v>
      </c>
      <c r="D81" s="30" t="s">
        <v>659</v>
      </c>
      <c r="E81" s="59" t="s">
        <v>327</v>
      </c>
      <c r="F81" s="13"/>
      <c r="G81" s="13"/>
      <c r="H81" s="12" t="s">
        <v>307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4">
        <v>28202</v>
      </c>
    </row>
    <row r="82" spans="2:17" x14ac:dyDescent="0.25">
      <c r="B82" s="128">
        <v>68</v>
      </c>
      <c r="C82" s="56" t="s">
        <v>541</v>
      </c>
      <c r="D82" s="12" t="s">
        <v>655</v>
      </c>
      <c r="E82" s="13" t="s">
        <v>276</v>
      </c>
      <c r="F82" s="13"/>
      <c r="G82" s="13"/>
      <c r="H82" s="12" t="s">
        <v>307</v>
      </c>
      <c r="I82" s="14">
        <v>38500</v>
      </c>
      <c r="J82" s="15">
        <v>0</v>
      </c>
      <c r="K82" s="14">
        <v>38500</v>
      </c>
      <c r="L82" s="14">
        <v>1104.95</v>
      </c>
      <c r="M82" s="14">
        <v>230.95</v>
      </c>
      <c r="N82" s="14">
        <v>1170.4000000000001</v>
      </c>
      <c r="O82" s="14">
        <v>25</v>
      </c>
      <c r="P82" s="14">
        <v>2531.3000000000002</v>
      </c>
      <c r="Q82" s="14">
        <v>35968.699999999997</v>
      </c>
    </row>
    <row r="83" spans="2:17" x14ac:dyDescent="0.25">
      <c r="B83" s="128">
        <v>69</v>
      </c>
      <c r="C83" s="56" t="s">
        <v>217</v>
      </c>
      <c r="D83" s="12" t="s">
        <v>669</v>
      </c>
      <c r="E83" s="13" t="s">
        <v>414</v>
      </c>
      <c r="F83" s="13"/>
      <c r="G83" s="13"/>
      <c r="H83" s="12" t="s">
        <v>46</v>
      </c>
      <c r="I83" s="14">
        <v>55000</v>
      </c>
      <c r="J83" s="15">
        <v>0</v>
      </c>
      <c r="K83" s="14">
        <v>55000</v>
      </c>
      <c r="L83" s="14">
        <v>1578.5</v>
      </c>
      <c r="M83" s="14">
        <v>2381.16</v>
      </c>
      <c r="N83" s="14">
        <v>1672</v>
      </c>
      <c r="O83" s="14">
        <v>1215.1199999999999</v>
      </c>
      <c r="P83" s="14">
        <v>6846.78</v>
      </c>
      <c r="Q83" s="14">
        <v>48153.22</v>
      </c>
    </row>
    <row r="84" spans="2:17" x14ac:dyDescent="0.25">
      <c r="B84" s="128">
        <v>70</v>
      </c>
      <c r="C84" s="56" t="s">
        <v>241</v>
      </c>
      <c r="D84" s="12" t="s">
        <v>668</v>
      </c>
      <c r="E84" s="13" t="s">
        <v>417</v>
      </c>
      <c r="F84" s="13"/>
      <c r="G84" s="13"/>
      <c r="H84" s="12" t="s">
        <v>46</v>
      </c>
      <c r="I84" s="14">
        <v>55000</v>
      </c>
      <c r="J84" s="15">
        <v>0</v>
      </c>
      <c r="K84" s="14">
        <v>55000</v>
      </c>
      <c r="L84" s="14">
        <v>1578.5</v>
      </c>
      <c r="M84" s="14">
        <v>2559.6799999999998</v>
      </c>
      <c r="N84" s="14">
        <v>1672</v>
      </c>
      <c r="O84" s="14">
        <v>25</v>
      </c>
      <c r="P84" s="14">
        <v>5835.18</v>
      </c>
      <c r="Q84" s="14">
        <v>49164.82</v>
      </c>
    </row>
    <row r="85" spans="2:17" x14ac:dyDescent="0.25">
      <c r="B85" s="128">
        <v>71</v>
      </c>
      <c r="C85" s="56" t="s">
        <v>519</v>
      </c>
      <c r="D85" s="12" t="s">
        <v>23</v>
      </c>
      <c r="E85" s="12" t="s">
        <v>23</v>
      </c>
      <c r="F85" s="13"/>
      <c r="G85" s="13"/>
      <c r="H85" s="12" t="s">
        <v>28</v>
      </c>
      <c r="I85" s="14">
        <v>160000</v>
      </c>
      <c r="J85" s="15">
        <v>0</v>
      </c>
      <c r="K85" s="14">
        <v>160000</v>
      </c>
      <c r="L85" s="14">
        <v>4592</v>
      </c>
      <c r="M85" s="14">
        <v>26410.240000000002</v>
      </c>
      <c r="N85" s="14">
        <v>4098.53</v>
      </c>
      <c r="O85" s="14">
        <v>25</v>
      </c>
      <c r="P85" s="14">
        <v>35125.769999999997</v>
      </c>
      <c r="Q85" s="14">
        <v>124874.23</v>
      </c>
    </row>
    <row r="86" spans="2:17" x14ac:dyDescent="0.25">
      <c r="B86" s="128">
        <v>72</v>
      </c>
      <c r="C86" s="56" t="s">
        <v>232</v>
      </c>
      <c r="D86" s="12" t="s">
        <v>655</v>
      </c>
      <c r="E86" s="13" t="s">
        <v>422</v>
      </c>
      <c r="F86" s="13"/>
      <c r="G86" s="13"/>
      <c r="H86" s="12" t="s">
        <v>46</v>
      </c>
      <c r="I86" s="14">
        <v>65000</v>
      </c>
      <c r="J86" s="15">
        <v>0</v>
      </c>
      <c r="K86" s="14">
        <v>65000</v>
      </c>
      <c r="L86" s="14">
        <v>1865.5</v>
      </c>
      <c r="M86" s="14">
        <v>4427.58</v>
      </c>
      <c r="N86" s="14">
        <v>1976</v>
      </c>
      <c r="O86" s="14">
        <v>25</v>
      </c>
      <c r="P86" s="14">
        <v>8294.08</v>
      </c>
      <c r="Q86" s="14">
        <v>56705.919999999998</v>
      </c>
    </row>
    <row r="87" spans="2:17" x14ac:dyDescent="0.25">
      <c r="B87" s="128">
        <v>73</v>
      </c>
      <c r="C87" s="56" t="s">
        <v>244</v>
      </c>
      <c r="D87" s="12" t="s">
        <v>632</v>
      </c>
      <c r="E87" s="13" t="s">
        <v>489</v>
      </c>
      <c r="F87" s="13"/>
      <c r="G87" s="13"/>
      <c r="H87" s="12" t="s">
        <v>307</v>
      </c>
      <c r="I87" s="14">
        <v>60000</v>
      </c>
      <c r="J87" s="15">
        <v>0</v>
      </c>
      <c r="K87" s="14">
        <v>60000</v>
      </c>
      <c r="L87" s="14">
        <v>1722</v>
      </c>
      <c r="M87" s="14">
        <v>3486.68</v>
      </c>
      <c r="N87" s="14">
        <v>1824</v>
      </c>
      <c r="O87" s="14">
        <v>25</v>
      </c>
      <c r="P87" s="14">
        <v>7057.68</v>
      </c>
      <c r="Q87" s="14">
        <v>52942.32</v>
      </c>
    </row>
    <row r="88" spans="2:17" x14ac:dyDescent="0.25">
      <c r="B88" s="128">
        <v>74</v>
      </c>
      <c r="C88" s="56" t="s">
        <v>486</v>
      </c>
      <c r="D88" s="12" t="s">
        <v>670</v>
      </c>
      <c r="E88" s="1635" t="s">
        <v>44</v>
      </c>
      <c r="F88" s="1635" t="s">
        <v>45</v>
      </c>
      <c r="G88" s="1635">
        <v>14</v>
      </c>
      <c r="H88" s="12" t="s">
        <v>307</v>
      </c>
      <c r="I88" s="14">
        <v>26500</v>
      </c>
      <c r="J88" s="15">
        <v>0</v>
      </c>
      <c r="K88" s="14">
        <v>26500</v>
      </c>
      <c r="L88" s="14">
        <v>760.55</v>
      </c>
      <c r="M88" s="14">
        <v>0</v>
      </c>
      <c r="N88" s="14">
        <v>805.6</v>
      </c>
      <c r="O88" s="14">
        <v>25</v>
      </c>
      <c r="P88" s="14">
        <v>1591.15</v>
      </c>
      <c r="Q88" s="14">
        <v>24908.85</v>
      </c>
    </row>
    <row r="89" spans="2:17" x14ac:dyDescent="0.25">
      <c r="B89" s="128">
        <v>75</v>
      </c>
      <c r="C89" s="56" t="s">
        <v>542</v>
      </c>
      <c r="D89" s="12" t="s">
        <v>66</v>
      </c>
      <c r="E89" s="13" t="s">
        <v>543</v>
      </c>
      <c r="F89" s="13"/>
      <c r="G89" s="13"/>
      <c r="H89" s="12" t="s">
        <v>307</v>
      </c>
      <c r="I89" s="14">
        <v>120000</v>
      </c>
      <c r="J89" s="15">
        <v>0</v>
      </c>
      <c r="K89" s="14">
        <v>120000</v>
      </c>
      <c r="L89" s="14">
        <v>3444</v>
      </c>
      <c r="M89" s="14">
        <v>16809.87</v>
      </c>
      <c r="N89" s="14">
        <v>3648</v>
      </c>
      <c r="O89" s="14">
        <v>25</v>
      </c>
      <c r="P89" s="14">
        <v>23926.87</v>
      </c>
      <c r="Q89" s="14">
        <v>96073.13</v>
      </c>
    </row>
    <row r="90" spans="2:17" x14ac:dyDescent="0.25">
      <c r="B90" s="128">
        <v>76</v>
      </c>
      <c r="C90" s="56" t="s">
        <v>212</v>
      </c>
      <c r="D90" s="19" t="s">
        <v>600</v>
      </c>
      <c r="E90" s="13" t="s">
        <v>544</v>
      </c>
      <c r="F90" s="13"/>
      <c r="G90" s="13"/>
      <c r="H90" s="12" t="s">
        <v>307</v>
      </c>
      <c r="I90" s="14">
        <v>60000</v>
      </c>
      <c r="J90" s="15">
        <v>0</v>
      </c>
      <c r="K90" s="14">
        <v>60000</v>
      </c>
      <c r="L90" s="14">
        <v>1722</v>
      </c>
      <c r="M90" s="14">
        <v>3486.68</v>
      </c>
      <c r="N90" s="14">
        <v>1824</v>
      </c>
      <c r="O90" s="14">
        <v>25</v>
      </c>
      <c r="P90" s="14">
        <v>7057.68</v>
      </c>
      <c r="Q90" s="14">
        <v>52942.32</v>
      </c>
    </row>
    <row r="91" spans="2:17" ht="15.75" thickBot="1" x14ac:dyDescent="0.3">
      <c r="B91" s="128">
        <v>77</v>
      </c>
      <c r="C91" s="56" t="s">
        <v>545</v>
      </c>
      <c r="D91" s="30" t="s">
        <v>647</v>
      </c>
      <c r="E91" s="20" t="s">
        <v>648</v>
      </c>
      <c r="F91" s="13"/>
      <c r="G91" s="13"/>
      <c r="H91" s="12" t="s">
        <v>307</v>
      </c>
      <c r="I91" s="14">
        <v>39500</v>
      </c>
      <c r="J91" s="15">
        <v>0</v>
      </c>
      <c r="K91" s="14">
        <v>39500</v>
      </c>
      <c r="L91" s="14">
        <v>1133.6500000000001</v>
      </c>
      <c r="M91" s="14">
        <v>372.08</v>
      </c>
      <c r="N91" s="14">
        <v>1200.8</v>
      </c>
      <c r="O91" s="14">
        <v>25</v>
      </c>
      <c r="P91" s="14">
        <v>2731.53</v>
      </c>
      <c r="Q91" s="14">
        <v>36768.47</v>
      </c>
    </row>
    <row r="92" spans="2:17" x14ac:dyDescent="0.25">
      <c r="B92" s="128">
        <v>78</v>
      </c>
      <c r="C92" s="56" t="s">
        <v>507</v>
      </c>
      <c r="D92" s="12" t="s">
        <v>35</v>
      </c>
      <c r="E92" s="13" t="s">
        <v>142</v>
      </c>
      <c r="F92" s="13"/>
      <c r="G92" s="13"/>
      <c r="H92" s="12" t="s">
        <v>307</v>
      </c>
      <c r="I92" s="14">
        <v>240000</v>
      </c>
      <c r="J92" s="15">
        <v>0</v>
      </c>
      <c r="K92" s="14">
        <v>240000</v>
      </c>
      <c r="L92" s="14">
        <v>6888</v>
      </c>
      <c r="M92" s="14">
        <v>45836.24</v>
      </c>
      <c r="N92" s="14">
        <v>4098.53</v>
      </c>
      <c r="O92" s="14">
        <v>25</v>
      </c>
      <c r="P92" s="14">
        <v>56847.77</v>
      </c>
      <c r="Q92" s="14">
        <v>186152.23</v>
      </c>
    </row>
    <row r="93" spans="2:17" x14ac:dyDescent="0.25">
      <c r="B93" s="128">
        <v>79</v>
      </c>
      <c r="C93" s="56" t="s">
        <v>359</v>
      </c>
      <c r="D93" s="12" t="s">
        <v>66</v>
      </c>
      <c r="E93" s="13" t="s">
        <v>544</v>
      </c>
      <c r="F93" s="13"/>
      <c r="G93" s="13"/>
      <c r="H93" s="12" t="s">
        <v>307</v>
      </c>
      <c r="I93" s="14">
        <v>40000</v>
      </c>
      <c r="J93" s="15">
        <v>0</v>
      </c>
      <c r="K93" s="14">
        <v>40000</v>
      </c>
      <c r="L93" s="14">
        <v>1148</v>
      </c>
      <c r="M93" s="14">
        <v>442</v>
      </c>
      <c r="N93" s="14">
        <v>1216</v>
      </c>
      <c r="O93" s="14">
        <v>25</v>
      </c>
      <c r="P93" s="14">
        <v>2831.65</v>
      </c>
      <c r="Q93" s="14">
        <v>37168.35</v>
      </c>
    </row>
    <row r="94" spans="2:17" x14ac:dyDescent="0.25">
      <c r="B94" s="128">
        <v>80</v>
      </c>
      <c r="C94" s="56" t="s">
        <v>546</v>
      </c>
      <c r="D94" s="12" t="s">
        <v>659</v>
      </c>
      <c r="E94" s="13" t="s">
        <v>544</v>
      </c>
      <c r="F94" s="13"/>
      <c r="G94" s="13"/>
      <c r="H94" s="12" t="s">
        <v>307</v>
      </c>
      <c r="I94" s="14">
        <v>60000</v>
      </c>
      <c r="J94" s="15">
        <v>0</v>
      </c>
      <c r="K94" s="14">
        <v>60000</v>
      </c>
      <c r="L94" s="14">
        <v>1722</v>
      </c>
      <c r="M94" s="14">
        <v>3486.68</v>
      </c>
      <c r="N94" s="14">
        <v>1824</v>
      </c>
      <c r="O94" s="14">
        <v>25</v>
      </c>
      <c r="P94" s="14">
        <v>7057.68</v>
      </c>
      <c r="Q94" s="14">
        <v>52942.32</v>
      </c>
    </row>
    <row r="95" spans="2:17" x14ac:dyDescent="0.25">
      <c r="B95" s="128">
        <v>81</v>
      </c>
      <c r="C95" s="56" t="s">
        <v>547</v>
      </c>
      <c r="D95" s="12" t="s">
        <v>659</v>
      </c>
      <c r="E95" s="13" t="s">
        <v>544</v>
      </c>
      <c r="F95" s="13"/>
      <c r="G95" s="13"/>
      <c r="H95" s="12" t="s">
        <v>307</v>
      </c>
      <c r="I95" s="14">
        <v>75000</v>
      </c>
      <c r="J95" s="15">
        <v>0</v>
      </c>
      <c r="K95" s="14">
        <v>75000</v>
      </c>
      <c r="L95" s="14">
        <v>2152.5</v>
      </c>
      <c r="M95" s="14">
        <v>6309.38</v>
      </c>
      <c r="N95" s="14">
        <v>2280</v>
      </c>
      <c r="O95" s="14">
        <v>25</v>
      </c>
      <c r="P95" s="14">
        <v>10766.88</v>
      </c>
      <c r="Q95" s="14">
        <v>64233.120000000003</v>
      </c>
    </row>
    <row r="96" spans="2:17" x14ac:dyDescent="0.25">
      <c r="B96" s="128">
        <v>82</v>
      </c>
      <c r="C96" s="56" t="s">
        <v>548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75000</v>
      </c>
      <c r="J96" s="15">
        <v>0</v>
      </c>
      <c r="K96" s="14">
        <v>75000</v>
      </c>
      <c r="L96" s="14">
        <v>2125.5</v>
      </c>
      <c r="M96" s="14">
        <v>6306.38</v>
      </c>
      <c r="N96" s="14">
        <v>2280</v>
      </c>
      <c r="O96" s="14">
        <v>25</v>
      </c>
      <c r="P96" s="14">
        <v>10766.88</v>
      </c>
      <c r="Q96" s="14">
        <v>64233.120000000003</v>
      </c>
    </row>
    <row r="97" spans="2:17" ht="15.75" thickBot="1" x14ac:dyDescent="0.3">
      <c r="B97" s="128">
        <v>83</v>
      </c>
      <c r="C97" s="56" t="s">
        <v>175</v>
      </c>
      <c r="D97" s="30" t="s">
        <v>647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549</v>
      </c>
      <c r="D98" s="19" t="s">
        <v>676</v>
      </c>
      <c r="E98" s="20" t="s">
        <v>662</v>
      </c>
      <c r="F98" s="13"/>
      <c r="G98" s="13"/>
      <c r="H98" s="12" t="s">
        <v>307</v>
      </c>
      <c r="I98" s="14">
        <v>26500</v>
      </c>
      <c r="J98" s="15">
        <v>0</v>
      </c>
      <c r="K98" s="14">
        <v>26500</v>
      </c>
      <c r="L98" s="14">
        <v>760</v>
      </c>
      <c r="M98" s="14">
        <v>0</v>
      </c>
      <c r="N98" s="14">
        <v>805.6</v>
      </c>
      <c r="O98" s="14">
        <v>25</v>
      </c>
      <c r="P98" s="14">
        <v>1591.15</v>
      </c>
      <c r="Q98" s="14">
        <v>24908.85</v>
      </c>
    </row>
    <row r="99" spans="2:17" x14ac:dyDescent="0.25">
      <c r="B99" s="128">
        <v>85</v>
      </c>
      <c r="C99" s="56" t="s">
        <v>530</v>
      </c>
      <c r="D99" s="12" t="s">
        <v>667</v>
      </c>
      <c r="E99" s="13" t="s">
        <v>551</v>
      </c>
      <c r="F99" s="13"/>
      <c r="G99" s="13"/>
      <c r="H99" s="12" t="s">
        <v>307</v>
      </c>
      <c r="I99" s="14">
        <v>30000</v>
      </c>
      <c r="J99" s="15">
        <v>0</v>
      </c>
      <c r="K99" s="14">
        <v>30000</v>
      </c>
      <c r="L99" s="14">
        <v>861</v>
      </c>
      <c r="M99" s="14">
        <v>0</v>
      </c>
      <c r="N99" s="14">
        <v>912</v>
      </c>
      <c r="O99" s="14">
        <v>25</v>
      </c>
      <c r="P99" s="14">
        <v>1798</v>
      </c>
      <c r="Q99" s="14">
        <v>28202</v>
      </c>
    </row>
    <row r="100" spans="2:17" x14ac:dyDescent="0.25">
      <c r="B100" s="128">
        <v>86</v>
      </c>
      <c r="C100" s="56" t="s">
        <v>528</v>
      </c>
      <c r="D100" s="19" t="s">
        <v>666</v>
      </c>
      <c r="E100" s="13" t="s">
        <v>551</v>
      </c>
      <c r="F100" s="13"/>
      <c r="G100" s="13"/>
      <c r="H100" s="12" t="s">
        <v>307</v>
      </c>
      <c r="I100" s="14">
        <v>30000</v>
      </c>
      <c r="J100" s="15">
        <v>0</v>
      </c>
      <c r="K100" s="14">
        <v>30000</v>
      </c>
      <c r="L100" s="14">
        <v>861</v>
      </c>
      <c r="M100" s="14">
        <v>0</v>
      </c>
      <c r="N100" s="14">
        <v>912</v>
      </c>
      <c r="O100" s="14">
        <v>25</v>
      </c>
      <c r="P100" s="14">
        <v>1798</v>
      </c>
      <c r="Q100" s="14">
        <v>28202</v>
      </c>
    </row>
    <row r="101" spans="2:17" x14ac:dyDescent="0.25">
      <c r="B101" s="128">
        <v>87</v>
      </c>
      <c r="C101" s="56" t="s">
        <v>552</v>
      </c>
      <c r="D101" s="19" t="s">
        <v>673</v>
      </c>
      <c r="E101" s="13" t="s">
        <v>554</v>
      </c>
      <c r="F101" s="13"/>
      <c r="G101" s="13"/>
      <c r="H101" s="12" t="s">
        <v>307</v>
      </c>
      <c r="I101" s="14">
        <v>26500</v>
      </c>
      <c r="J101" s="15">
        <v>0</v>
      </c>
      <c r="K101" s="14">
        <v>26500</v>
      </c>
      <c r="L101" s="14">
        <v>760.55</v>
      </c>
      <c r="M101" s="14">
        <v>0</v>
      </c>
      <c r="N101" s="14">
        <v>805.6</v>
      </c>
      <c r="O101" s="14">
        <v>25</v>
      </c>
      <c r="P101" s="14">
        <v>1591.15</v>
      </c>
      <c r="Q101" s="14">
        <v>24908.85</v>
      </c>
    </row>
    <row r="102" spans="2:17" x14ac:dyDescent="0.25">
      <c r="B102" s="128">
        <v>88</v>
      </c>
      <c r="C102" s="56" t="s">
        <v>585</v>
      </c>
      <c r="D102" s="19" t="s">
        <v>673</v>
      </c>
      <c r="E102" s="13" t="s">
        <v>554</v>
      </c>
      <c r="F102" s="13"/>
      <c r="G102" s="13"/>
      <c r="H102" s="12" t="s">
        <v>307</v>
      </c>
      <c r="I102" s="14">
        <v>26500</v>
      </c>
      <c r="J102" s="15">
        <v>0</v>
      </c>
      <c r="K102" s="14">
        <v>26500</v>
      </c>
      <c r="L102" s="14">
        <v>760.5</v>
      </c>
      <c r="M102" s="14">
        <v>0</v>
      </c>
      <c r="N102" s="14">
        <v>805.6</v>
      </c>
      <c r="O102" s="14">
        <v>25</v>
      </c>
      <c r="P102" s="14">
        <v>1591.15</v>
      </c>
      <c r="Q102" s="14">
        <v>24908.85</v>
      </c>
    </row>
    <row r="103" spans="2:17" x14ac:dyDescent="0.25">
      <c r="B103" s="128">
        <v>89</v>
      </c>
      <c r="C103" s="56" t="s">
        <v>586</v>
      </c>
      <c r="D103" s="19" t="s">
        <v>670</v>
      </c>
      <c r="E103" s="13" t="s">
        <v>435</v>
      </c>
      <c r="F103" s="13"/>
      <c r="G103" s="13"/>
      <c r="H103" s="12" t="s">
        <v>307</v>
      </c>
      <c r="I103" s="14">
        <v>15000</v>
      </c>
      <c r="J103" s="15">
        <v>0</v>
      </c>
      <c r="K103" s="14">
        <v>15000</v>
      </c>
      <c r="L103" s="14">
        <v>430.5</v>
      </c>
      <c r="M103" s="14">
        <v>0</v>
      </c>
      <c r="N103" s="14">
        <v>456</v>
      </c>
      <c r="O103" s="14">
        <v>25</v>
      </c>
      <c r="P103" s="14">
        <v>911.5</v>
      </c>
      <c r="Q103" s="14">
        <v>14088.5</v>
      </c>
    </row>
    <row r="104" spans="2:17" x14ac:dyDescent="0.25">
      <c r="B104" s="128">
        <v>90</v>
      </c>
      <c r="C104" s="56" t="s">
        <v>588</v>
      </c>
      <c r="D104" s="19" t="s">
        <v>675</v>
      </c>
      <c r="E104" s="13" t="s">
        <v>591</v>
      </c>
      <c r="F104" s="13"/>
      <c r="G104" s="13"/>
      <c r="H104" s="12" t="s">
        <v>307</v>
      </c>
      <c r="I104" s="14">
        <v>37000</v>
      </c>
      <c r="J104" s="15">
        <v>0</v>
      </c>
      <c r="K104" s="14">
        <v>37000</v>
      </c>
      <c r="L104" s="14">
        <v>1061.9000000000001</v>
      </c>
      <c r="M104" s="14">
        <v>19.25</v>
      </c>
      <c r="N104" s="14">
        <v>1124.8</v>
      </c>
      <c r="O104" s="14">
        <v>25</v>
      </c>
      <c r="P104" s="14">
        <v>2230.9499999999998</v>
      </c>
      <c r="Q104" s="14">
        <v>34769.050000000003</v>
      </c>
    </row>
    <row r="105" spans="2:17" x14ac:dyDescent="0.25">
      <c r="B105" s="128">
        <v>91</v>
      </c>
      <c r="C105" s="56" t="s">
        <v>587</v>
      </c>
      <c r="D105" s="12" t="s">
        <v>632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649</v>
      </c>
      <c r="D106" s="19" t="s">
        <v>650</v>
      </c>
      <c r="E106" s="13" t="s">
        <v>92</v>
      </c>
      <c r="F106" s="13"/>
      <c r="G106" s="13"/>
      <c r="H106" s="12" t="s">
        <v>307</v>
      </c>
      <c r="I106" s="14">
        <v>25000</v>
      </c>
      <c r="J106" s="15">
        <v>0</v>
      </c>
      <c r="K106" s="14">
        <v>25000</v>
      </c>
      <c r="L106" s="14">
        <v>717.5</v>
      </c>
      <c r="M106" s="14">
        <v>0</v>
      </c>
      <c r="N106" s="14">
        <v>760</v>
      </c>
      <c r="O106" s="14">
        <v>25</v>
      </c>
      <c r="P106" s="14">
        <v>1502.5</v>
      </c>
      <c r="Q106" s="14">
        <v>23497.5</v>
      </c>
    </row>
    <row r="107" spans="2:17" x14ac:dyDescent="0.25">
      <c r="B107" s="128">
        <v>93</v>
      </c>
      <c r="C107" s="56" t="s">
        <v>651</v>
      </c>
      <c r="D107" s="19" t="s">
        <v>650</v>
      </c>
      <c r="E107" s="13" t="s">
        <v>92</v>
      </c>
      <c r="F107" s="13"/>
      <c r="G107" s="13"/>
      <c r="H107" s="12" t="s">
        <v>307</v>
      </c>
      <c r="I107" s="14">
        <v>25000</v>
      </c>
      <c r="J107" s="15">
        <v>0</v>
      </c>
      <c r="K107" s="14">
        <v>25000</v>
      </c>
      <c r="L107" s="14">
        <v>717.5</v>
      </c>
      <c r="M107" s="14">
        <v>0</v>
      </c>
      <c r="N107" s="14">
        <v>760</v>
      </c>
      <c r="O107" s="14">
        <v>25</v>
      </c>
      <c r="P107" s="14">
        <v>1502.5</v>
      </c>
      <c r="Q107" s="14">
        <v>23497.5</v>
      </c>
    </row>
    <row r="108" spans="2:17" ht="18.75" customHeight="1" thickBot="1" x14ac:dyDescent="0.3">
      <c r="B108" s="128">
        <v>94</v>
      </c>
      <c r="C108" s="56" t="s">
        <v>438</v>
      </c>
      <c r="D108" s="30" t="s">
        <v>654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B110" s="152"/>
      <c r="C110" s="1645" t="s">
        <v>288</v>
      </c>
      <c r="D110" s="1645"/>
      <c r="E110" s="1645"/>
      <c r="F110" s="1645"/>
      <c r="G110" s="1645"/>
      <c r="H110" s="1645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240956.56</v>
      </c>
      <c r="N110" s="60">
        <v>123678.07</v>
      </c>
      <c r="O110" s="60">
        <v>51115.83</v>
      </c>
      <c r="P110" s="60">
        <v>536253.66</v>
      </c>
      <c r="Q110" s="62">
        <v>3662463.84</v>
      </c>
    </row>
    <row r="116" spans="3:16" x14ac:dyDescent="0.25">
      <c r="C116" s="1629" t="s">
        <v>195</v>
      </c>
      <c r="D116" s="1629"/>
      <c r="E116" s="1629" t="s">
        <v>616</v>
      </c>
      <c r="F116" s="1629"/>
      <c r="G116" s="1629"/>
      <c r="H116" s="1629"/>
      <c r="I116" s="1629"/>
      <c r="J116" s="25"/>
      <c r="K116" s="25"/>
      <c r="L116" s="1629" t="s">
        <v>196</v>
      </c>
      <c r="M116" s="1629"/>
      <c r="N116" s="1629"/>
      <c r="O116" s="1629"/>
      <c r="P116" s="1629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628" t="s">
        <v>678</v>
      </c>
      <c r="D118" s="1628"/>
      <c r="E118" s="1628" t="s">
        <v>677</v>
      </c>
      <c r="F118" s="1628"/>
      <c r="G118" s="1628"/>
      <c r="H118" s="1628"/>
      <c r="I118" s="1628"/>
      <c r="J118" s="25"/>
      <c r="K118" s="25"/>
      <c r="L118" s="1628" t="s">
        <v>678</v>
      </c>
      <c r="M118" s="1628"/>
      <c r="N118" s="1628"/>
      <c r="O118" s="1628"/>
      <c r="P118" s="1628"/>
    </row>
    <row r="119" spans="3:16" x14ac:dyDescent="0.25">
      <c r="C119" s="1629" t="s">
        <v>497</v>
      </c>
      <c r="D119" s="1629"/>
      <c r="E119" s="1660" t="s">
        <v>688</v>
      </c>
      <c r="F119" s="1660"/>
      <c r="G119" s="1660"/>
      <c r="H119" s="1660"/>
      <c r="I119" s="1660"/>
      <c r="J119" s="125"/>
      <c r="K119" s="125"/>
      <c r="L119" s="1629" t="s">
        <v>523</v>
      </c>
      <c r="M119" s="1629"/>
      <c r="N119" s="1629"/>
      <c r="O119" s="1629"/>
      <c r="P119" s="1629"/>
    </row>
    <row r="120" spans="3:16" x14ac:dyDescent="0.25">
      <c r="C120" s="1628" t="s">
        <v>499</v>
      </c>
      <c r="D120" s="1628"/>
      <c r="E120" s="1628" t="s">
        <v>618</v>
      </c>
      <c r="F120" s="1628"/>
      <c r="G120" s="1628"/>
      <c r="H120" s="1628"/>
      <c r="I120" s="1628"/>
      <c r="J120" s="25"/>
      <c r="K120" s="25"/>
      <c r="L120" s="1628" t="s">
        <v>493</v>
      </c>
      <c r="M120" s="1628"/>
      <c r="N120" s="1628"/>
      <c r="O120" s="1628"/>
      <c r="P120" s="1628"/>
    </row>
    <row r="123" spans="3:16" x14ac:dyDescent="0.25">
      <c r="C123" s="1629"/>
      <c r="D123" s="1629"/>
      <c r="E123" s="1629"/>
      <c r="F123" s="1629"/>
      <c r="G123" s="1629"/>
      <c r="H123" s="1629"/>
      <c r="I123" s="1629"/>
      <c r="J123" s="1629"/>
      <c r="K123" s="1629"/>
      <c r="L123" s="1629"/>
      <c r="M123" s="1629"/>
      <c r="N123" s="1629"/>
      <c r="O123" s="1629"/>
      <c r="P123" s="1629"/>
    </row>
    <row r="126" spans="3:16" x14ac:dyDescent="0.25">
      <c r="C126" s="1628"/>
      <c r="D126" s="1628"/>
      <c r="E126" s="1628"/>
      <c r="F126" s="1628"/>
      <c r="G126" s="1628"/>
      <c r="H126" s="1628"/>
      <c r="I126" s="1628"/>
      <c r="J126" s="1628"/>
      <c r="K126" s="1628"/>
      <c r="L126" s="1628"/>
      <c r="M126" s="1628"/>
      <c r="N126" s="1628"/>
      <c r="O126" s="1628"/>
      <c r="P126" s="1628"/>
    </row>
    <row r="127" spans="3:16" x14ac:dyDescent="0.25">
      <c r="C127" s="1629"/>
      <c r="D127" s="1629"/>
      <c r="E127" s="1629"/>
      <c r="F127" s="1629"/>
      <c r="G127" s="1629"/>
      <c r="H127" s="1629"/>
      <c r="I127" s="1629"/>
      <c r="J127" s="1629"/>
      <c r="K127" s="1629"/>
      <c r="L127" s="1629"/>
      <c r="M127" s="1629"/>
      <c r="N127" s="1629"/>
      <c r="O127" s="1629"/>
      <c r="P127" s="1629"/>
    </row>
    <row r="128" spans="3:16" x14ac:dyDescent="0.25">
      <c r="C128" s="1628"/>
      <c r="D128" s="1628"/>
      <c r="E128" s="1628"/>
      <c r="F128" s="1628"/>
      <c r="G128" s="1628"/>
      <c r="H128" s="1628"/>
      <c r="I128" s="1628"/>
      <c r="J128" s="1628"/>
      <c r="K128" s="1628"/>
      <c r="L128" s="1628"/>
      <c r="M128" s="1628"/>
      <c r="N128" s="1628"/>
      <c r="O128" s="1628"/>
      <c r="P128" s="1628"/>
    </row>
  </sheetData>
  <sheetProtection selectLockedCells="1" selectUnlockedCells="1"/>
  <mergeCells count="82">
    <mergeCell ref="C128:P128"/>
    <mergeCell ref="E71:G71"/>
    <mergeCell ref="E88:G88"/>
    <mergeCell ref="C110:H110"/>
    <mergeCell ref="C118:D118"/>
    <mergeCell ref="C119:D119"/>
    <mergeCell ref="L116:P116"/>
    <mergeCell ref="L118:P118"/>
    <mergeCell ref="L119:P119"/>
    <mergeCell ref="L120:P120"/>
    <mergeCell ref="C120:D120"/>
    <mergeCell ref="E116:I116"/>
    <mergeCell ref="E118:I118"/>
    <mergeCell ref="E119:I119"/>
    <mergeCell ref="E120:I120"/>
    <mergeCell ref="E70:G70"/>
    <mergeCell ref="C116:D116"/>
    <mergeCell ref="C123:P123"/>
    <mergeCell ref="C126:P126"/>
    <mergeCell ref="C127:P127"/>
    <mergeCell ref="E53:G53"/>
    <mergeCell ref="E54:G54"/>
    <mergeCell ref="E57:G57"/>
    <mergeCell ref="E61:G61"/>
    <mergeCell ref="E65:G65"/>
    <mergeCell ref="E47:G47"/>
    <mergeCell ref="E48:G48"/>
    <mergeCell ref="E49:G49"/>
    <mergeCell ref="E50:G50"/>
    <mergeCell ref="E51:G51"/>
    <mergeCell ref="E42:G42"/>
    <mergeCell ref="E43:G43"/>
    <mergeCell ref="E44:G44"/>
    <mergeCell ref="E45:G45"/>
    <mergeCell ref="E46:G46"/>
    <mergeCell ref="E37:G37"/>
    <mergeCell ref="E38:G38"/>
    <mergeCell ref="E39:G39"/>
    <mergeCell ref="E40:G40"/>
    <mergeCell ref="E41:G41"/>
    <mergeCell ref="E32:G32"/>
    <mergeCell ref="E33:G33"/>
    <mergeCell ref="E34:G34"/>
    <mergeCell ref="E35:G35"/>
    <mergeCell ref="E36:G36"/>
    <mergeCell ref="E27:G27"/>
    <mergeCell ref="E28:G28"/>
    <mergeCell ref="E29:G29"/>
    <mergeCell ref="E30:G30"/>
    <mergeCell ref="E31:G31"/>
    <mergeCell ref="E22:G22"/>
    <mergeCell ref="E23:G23"/>
    <mergeCell ref="E24:G24"/>
    <mergeCell ref="E25:G25"/>
    <mergeCell ref="E26:G26"/>
    <mergeCell ref="E17:G17"/>
    <mergeCell ref="E18:G18"/>
    <mergeCell ref="E19:G19"/>
    <mergeCell ref="E20:G20"/>
    <mergeCell ref="E21:G21"/>
    <mergeCell ref="E15:G15"/>
    <mergeCell ref="E16:G16"/>
    <mergeCell ref="G12:G13"/>
    <mergeCell ref="H12:H13"/>
    <mergeCell ref="J12:J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54E994-6915-4D11-9E38-FC24A16D0030}">
  <dimension ref="B6:Q128"/>
  <sheetViews>
    <sheetView topLeftCell="A22" zoomScale="90" zoomScaleNormal="90" workbookViewId="0">
      <selection activeCell="C9" sqref="C9:Q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629" t="s">
        <v>0</v>
      </c>
      <c r="D6" s="1629"/>
      <c r="E6" s="1629"/>
      <c r="F6" s="1629"/>
      <c r="G6" s="1629"/>
      <c r="H6" s="1629"/>
      <c r="I6" s="1629"/>
      <c r="J6" s="1629"/>
      <c r="K6" s="1629"/>
      <c r="L6" s="1629"/>
      <c r="M6" s="1629"/>
      <c r="N6" s="1629"/>
      <c r="O6" s="1629"/>
      <c r="P6" s="1629"/>
      <c r="Q6" s="1629"/>
    </row>
    <row r="7" spans="2:17" x14ac:dyDescent="0.25">
      <c r="C7" s="1629"/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29" t="s">
        <v>3</v>
      </c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  <c r="P8" s="1629"/>
      <c r="Q8" s="1629"/>
    </row>
    <row r="9" spans="2:17" x14ac:dyDescent="0.25">
      <c r="C9" s="1629" t="s">
        <v>691</v>
      </c>
      <c r="D9" s="1629"/>
      <c r="E9" s="1629"/>
      <c r="F9" s="1629"/>
      <c r="G9" s="1629"/>
      <c r="H9" s="1629"/>
      <c r="I9" s="1629"/>
      <c r="J9" s="1629"/>
      <c r="K9" s="1629"/>
      <c r="L9" s="1629"/>
      <c r="M9" s="1629"/>
      <c r="N9" s="1629"/>
      <c r="O9" s="1629"/>
      <c r="P9" s="1629"/>
      <c r="Q9" s="1629"/>
    </row>
    <row r="10" spans="2:17" x14ac:dyDescent="0.25">
      <c r="C10" s="1642" t="s">
        <v>404</v>
      </c>
      <c r="D10" s="1642"/>
      <c r="E10" s="1642"/>
      <c r="F10" s="1642"/>
      <c r="G10" s="1642"/>
      <c r="H10" s="1642"/>
      <c r="I10" s="1642"/>
      <c r="J10" s="1642"/>
      <c r="K10" s="1642"/>
      <c r="L10" s="1642"/>
      <c r="M10" s="1642"/>
      <c r="N10" s="1642"/>
      <c r="O10" s="1642"/>
      <c r="P10" s="1642"/>
      <c r="Q10" s="1642"/>
    </row>
    <row r="11" spans="2:17" ht="15.75" thickBot="1" x14ac:dyDescent="0.3">
      <c r="D11" t="s">
        <v>641</v>
      </c>
    </row>
    <row r="12" spans="2:17" ht="15.75" thickBot="1" x14ac:dyDescent="0.3">
      <c r="B12" s="1650" t="s">
        <v>6</v>
      </c>
      <c r="C12" s="1646" t="s">
        <v>7</v>
      </c>
      <c r="D12" s="1646" t="s">
        <v>8</v>
      </c>
      <c r="E12" s="1646" t="s">
        <v>9</v>
      </c>
      <c r="F12" s="1646" t="s">
        <v>10</v>
      </c>
      <c r="G12" s="1649" t="s">
        <v>11</v>
      </c>
      <c r="H12" s="1646" t="s">
        <v>11</v>
      </c>
      <c r="I12" s="51" t="s">
        <v>12</v>
      </c>
      <c r="J12" s="1648" t="s">
        <v>13</v>
      </c>
      <c r="K12" s="1646" t="s">
        <v>14</v>
      </c>
      <c r="L12" s="1646" t="s">
        <v>15</v>
      </c>
      <c r="M12" s="1646" t="s">
        <v>16</v>
      </c>
      <c r="N12" s="1646" t="s">
        <v>17</v>
      </c>
      <c r="O12" s="1646" t="s">
        <v>18</v>
      </c>
      <c r="P12" s="1646" t="s">
        <v>19</v>
      </c>
      <c r="Q12" s="1647" t="s">
        <v>20</v>
      </c>
    </row>
    <row r="13" spans="2:17" ht="15.75" thickBot="1" x14ac:dyDescent="0.3">
      <c r="B13" s="1650"/>
      <c r="C13" s="1646"/>
      <c r="D13" s="1646"/>
      <c r="E13" s="1646"/>
      <c r="F13" s="1646"/>
      <c r="G13" s="1649"/>
      <c r="H13" s="1646"/>
      <c r="I13" s="52" t="s">
        <v>21</v>
      </c>
      <c r="J13" s="1648"/>
      <c r="K13" s="1646"/>
      <c r="L13" s="1646"/>
      <c r="M13" s="1646"/>
      <c r="N13" s="1646"/>
      <c r="O13" s="1646"/>
      <c r="P13" s="1646"/>
      <c r="Q13" s="1647"/>
    </row>
    <row r="14" spans="2:17" ht="9" customHeight="1" x14ac:dyDescent="0.25">
      <c r="E14" s="5"/>
      <c r="H14" s="5"/>
      <c r="I14" s="5"/>
      <c r="J14" s="5"/>
      <c r="K14" s="5"/>
    </row>
    <row r="15" spans="2:17" s="153" customFormat="1" ht="18" customHeight="1" x14ac:dyDescent="0.25">
      <c r="B15" s="154">
        <v>1</v>
      </c>
      <c r="C15" s="155" t="s">
        <v>507</v>
      </c>
      <c r="D15" s="153" t="s">
        <v>35</v>
      </c>
      <c r="E15" s="156" t="s">
        <v>142</v>
      </c>
      <c r="F15" s="156"/>
      <c r="G15" s="156"/>
      <c r="H15" s="153" t="s">
        <v>25</v>
      </c>
      <c r="I15" s="157">
        <v>240000</v>
      </c>
      <c r="J15" s="158">
        <v>0</v>
      </c>
      <c r="K15" s="157">
        <v>240000</v>
      </c>
      <c r="L15" s="157">
        <v>6888</v>
      </c>
      <c r="M15" s="157">
        <v>45836.24</v>
      </c>
      <c r="N15" s="157">
        <v>4098.53</v>
      </c>
      <c r="O15" s="157">
        <v>25</v>
      </c>
      <c r="P15" s="157">
        <v>56847.77</v>
      </c>
      <c r="Q15" s="157">
        <v>186152.23</v>
      </c>
    </row>
    <row r="16" spans="2:17" s="153" customFormat="1" x14ac:dyDescent="0.25">
      <c r="B16" s="154">
        <v>2</v>
      </c>
      <c r="C16" s="155" t="s">
        <v>519</v>
      </c>
      <c r="D16" s="153" t="s">
        <v>23</v>
      </c>
      <c r="E16" s="153" t="s">
        <v>30</v>
      </c>
      <c r="F16" s="156"/>
      <c r="G16" s="156"/>
      <c r="H16" s="153" t="s">
        <v>28</v>
      </c>
      <c r="I16" s="157">
        <v>160000</v>
      </c>
      <c r="J16" s="158">
        <v>0</v>
      </c>
      <c r="K16" s="157">
        <v>160000</v>
      </c>
      <c r="L16" s="157">
        <v>4592</v>
      </c>
      <c r="M16" s="157">
        <v>26410.240000000002</v>
      </c>
      <c r="N16" s="157">
        <v>4098.53</v>
      </c>
      <c r="O16" s="157">
        <v>25</v>
      </c>
      <c r="P16" s="157">
        <v>35125.769999999997</v>
      </c>
      <c r="Q16" s="157">
        <v>124874.23</v>
      </c>
    </row>
    <row r="17" spans="2:17" s="153" customFormat="1" ht="16.5" customHeight="1" x14ac:dyDescent="0.25">
      <c r="B17" s="160">
        <v>3</v>
      </c>
      <c r="C17" s="153" t="s">
        <v>692</v>
      </c>
      <c r="D17" s="153" t="s">
        <v>35</v>
      </c>
      <c r="E17" s="153" t="s">
        <v>693</v>
      </c>
      <c r="H17" s="153" t="s">
        <v>25</v>
      </c>
      <c r="I17" s="159" t="s">
        <v>694</v>
      </c>
      <c r="J17" s="158">
        <v>0</v>
      </c>
      <c r="K17" s="159" t="s">
        <v>694</v>
      </c>
      <c r="L17" s="157">
        <v>1741.13</v>
      </c>
      <c r="M17" s="157">
        <v>3612.13</v>
      </c>
      <c r="N17" s="157">
        <v>1844.27</v>
      </c>
      <c r="O17" s="157">
        <v>25</v>
      </c>
      <c r="P17" s="157">
        <v>7222.53</v>
      </c>
      <c r="Q17" s="157">
        <v>53444.14</v>
      </c>
    </row>
    <row r="18" spans="2:17" s="153" customFormat="1" x14ac:dyDescent="0.25">
      <c r="B18" s="154">
        <v>4</v>
      </c>
      <c r="C18" s="155" t="s">
        <v>22</v>
      </c>
      <c r="D18" s="153" t="s">
        <v>35</v>
      </c>
      <c r="E18" s="1677" t="s">
        <v>24</v>
      </c>
      <c r="F18" s="1677"/>
      <c r="G18" s="1677"/>
      <c r="H18" s="153" t="s">
        <v>25</v>
      </c>
      <c r="I18" s="157">
        <v>39000</v>
      </c>
      <c r="J18" s="158">
        <v>0</v>
      </c>
      <c r="K18" s="157">
        <v>39000</v>
      </c>
      <c r="L18" s="157">
        <v>1119.3</v>
      </c>
      <c r="M18" s="153">
        <v>301.52</v>
      </c>
      <c r="N18" s="157">
        <v>1185.5999999999999</v>
      </c>
      <c r="O18" s="157">
        <v>709.33</v>
      </c>
      <c r="P18" s="157">
        <v>3315.75</v>
      </c>
      <c r="Q18" s="157">
        <v>35684.25</v>
      </c>
    </row>
    <row r="19" spans="2:17" s="153" customFormat="1" x14ac:dyDescent="0.25">
      <c r="B19" s="154">
        <v>5</v>
      </c>
      <c r="C19" s="155" t="s">
        <v>34</v>
      </c>
      <c r="D19" s="153" t="s">
        <v>663</v>
      </c>
      <c r="E19" s="1677" t="s">
        <v>36</v>
      </c>
      <c r="F19" s="1677" t="s">
        <v>37</v>
      </c>
      <c r="G19" s="1677">
        <v>8</v>
      </c>
      <c r="H19" s="153" t="s">
        <v>25</v>
      </c>
      <c r="I19" s="157">
        <v>50000</v>
      </c>
      <c r="J19" s="158">
        <v>0</v>
      </c>
      <c r="K19" s="157">
        <v>50000</v>
      </c>
      <c r="L19" s="157">
        <v>1435</v>
      </c>
      <c r="M19" s="158">
        <v>1854</v>
      </c>
      <c r="N19" s="157">
        <v>1520</v>
      </c>
      <c r="O19" s="157">
        <v>800</v>
      </c>
      <c r="P19" s="157">
        <v>5609</v>
      </c>
      <c r="Q19" s="157">
        <v>44391</v>
      </c>
    </row>
    <row r="20" spans="2:17" s="153" customFormat="1" x14ac:dyDescent="0.25">
      <c r="B20" s="154">
        <v>6</v>
      </c>
      <c r="C20" s="155" t="s">
        <v>38</v>
      </c>
      <c r="D20" s="153" t="s">
        <v>652</v>
      </c>
      <c r="E20" s="1677" t="s">
        <v>105</v>
      </c>
      <c r="F20" s="1677" t="s">
        <v>41</v>
      </c>
      <c r="G20" s="1677">
        <v>12</v>
      </c>
      <c r="H20" s="153" t="s">
        <v>25</v>
      </c>
      <c r="I20" s="157">
        <v>22000</v>
      </c>
      <c r="J20" s="158">
        <v>0</v>
      </c>
      <c r="K20" s="157">
        <v>22000</v>
      </c>
      <c r="L20" s="157">
        <v>631.4</v>
      </c>
      <c r="M20" s="158">
        <v>0</v>
      </c>
      <c r="N20" s="157">
        <v>668.8</v>
      </c>
      <c r="O20" s="157">
        <v>125</v>
      </c>
      <c r="P20" s="157">
        <v>1425.2</v>
      </c>
      <c r="Q20" s="157">
        <v>20574.8</v>
      </c>
    </row>
    <row r="21" spans="2:17" s="153" customFormat="1" x14ac:dyDescent="0.25">
      <c r="B21" s="154">
        <v>7</v>
      </c>
      <c r="C21" s="155" t="s">
        <v>42</v>
      </c>
      <c r="D21" s="153" t="s">
        <v>669</v>
      </c>
      <c r="E21" s="1677" t="s">
        <v>449</v>
      </c>
      <c r="F21" s="1677" t="s">
        <v>45</v>
      </c>
      <c r="G21" s="1677">
        <v>14</v>
      </c>
      <c r="H21" s="153" t="s">
        <v>46</v>
      </c>
      <c r="I21" s="157">
        <v>46000</v>
      </c>
      <c r="J21" s="158">
        <v>0</v>
      </c>
      <c r="K21" s="157">
        <v>46000</v>
      </c>
      <c r="L21" s="157">
        <v>1320.2</v>
      </c>
      <c r="M21" s="157">
        <v>1286.46</v>
      </c>
      <c r="N21" s="157">
        <v>1398.4</v>
      </c>
      <c r="O21" s="157">
        <v>125</v>
      </c>
      <c r="P21" s="157">
        <v>4133.0600000000004</v>
      </c>
      <c r="Q21" s="157">
        <v>41866.94</v>
      </c>
    </row>
    <row r="22" spans="2:17" s="153" customFormat="1" x14ac:dyDescent="0.25">
      <c r="B22" s="154">
        <v>8</v>
      </c>
      <c r="C22" s="155" t="s">
        <v>47</v>
      </c>
      <c r="D22" s="153" t="s">
        <v>656</v>
      </c>
      <c r="E22" s="1677" t="s">
        <v>49</v>
      </c>
      <c r="F22" s="1677" t="s">
        <v>50</v>
      </c>
      <c r="G22" s="1677">
        <v>16</v>
      </c>
      <c r="H22" s="153" t="s">
        <v>46</v>
      </c>
      <c r="I22" s="157">
        <v>60000</v>
      </c>
      <c r="J22" s="158">
        <v>0</v>
      </c>
      <c r="K22" s="157">
        <v>60000</v>
      </c>
      <c r="L22" s="157">
        <v>1722</v>
      </c>
      <c r="M22" s="157">
        <v>3486.68</v>
      </c>
      <c r="N22" s="157">
        <v>1824</v>
      </c>
      <c r="O22" s="157">
        <v>1469</v>
      </c>
      <c r="P22" s="157">
        <v>8501.68</v>
      </c>
      <c r="Q22" s="157">
        <v>51498.32</v>
      </c>
    </row>
    <row r="23" spans="2:17" s="153" customFormat="1" x14ac:dyDescent="0.25">
      <c r="B23" s="154">
        <v>9</v>
      </c>
      <c r="C23" s="155" t="s">
        <v>51</v>
      </c>
      <c r="D23" s="153" t="s">
        <v>602</v>
      </c>
      <c r="E23" s="1677" t="s">
        <v>53</v>
      </c>
      <c r="F23" s="1677" t="s">
        <v>54</v>
      </c>
      <c r="G23" s="1677">
        <v>19</v>
      </c>
      <c r="H23" s="153" t="s">
        <v>25</v>
      </c>
      <c r="I23" s="157">
        <v>31500</v>
      </c>
      <c r="J23" s="158">
        <v>0</v>
      </c>
      <c r="K23" s="157">
        <v>31500</v>
      </c>
      <c r="L23" s="157">
        <v>904.05</v>
      </c>
      <c r="M23" s="158">
        <v>0</v>
      </c>
      <c r="N23" s="157">
        <v>957.6</v>
      </c>
      <c r="O23" s="157">
        <v>25</v>
      </c>
      <c r="P23" s="157">
        <v>1886.65</v>
      </c>
      <c r="Q23" s="157">
        <v>29613.35</v>
      </c>
    </row>
    <row r="24" spans="2:17" s="153" customFormat="1" x14ac:dyDescent="0.25">
      <c r="B24" s="154">
        <v>10</v>
      </c>
      <c r="C24" s="155" t="s">
        <v>55</v>
      </c>
      <c r="D24" s="153" t="s">
        <v>35</v>
      </c>
      <c r="E24" s="1677" t="s">
        <v>427</v>
      </c>
      <c r="F24" s="1677" t="s">
        <v>57</v>
      </c>
      <c r="G24" s="1677">
        <v>20</v>
      </c>
      <c r="H24" s="153" t="s">
        <v>46</v>
      </c>
      <c r="I24" s="157">
        <v>100000</v>
      </c>
      <c r="J24" s="158">
        <v>0</v>
      </c>
      <c r="K24" s="157">
        <v>100000</v>
      </c>
      <c r="L24" s="157">
        <v>2870</v>
      </c>
      <c r="M24" s="157">
        <v>12105.37</v>
      </c>
      <c r="N24" s="157">
        <v>3040</v>
      </c>
      <c r="O24" s="157">
        <v>6032.4</v>
      </c>
      <c r="P24" s="157">
        <v>24047.77</v>
      </c>
      <c r="Q24" s="157">
        <v>75952.23</v>
      </c>
    </row>
    <row r="25" spans="2:17" s="153" customFormat="1" x14ac:dyDescent="0.25">
      <c r="B25" s="154">
        <v>11</v>
      </c>
      <c r="C25" s="155" t="s">
        <v>58</v>
      </c>
      <c r="D25" s="153" t="s">
        <v>602</v>
      </c>
      <c r="E25" s="1677" t="s">
        <v>53</v>
      </c>
      <c r="F25" s="1677" t="s">
        <v>60</v>
      </c>
      <c r="G25" s="1677">
        <v>21</v>
      </c>
      <c r="H25" s="153" t="s">
        <v>25</v>
      </c>
      <c r="I25" s="157">
        <v>22000</v>
      </c>
      <c r="J25" s="158">
        <v>0</v>
      </c>
      <c r="K25" s="157">
        <v>22000</v>
      </c>
      <c r="L25" s="157">
        <v>631.4</v>
      </c>
      <c r="M25" s="158">
        <v>0</v>
      </c>
      <c r="N25" s="157">
        <v>668.8</v>
      </c>
      <c r="O25" s="157">
        <v>800</v>
      </c>
      <c r="P25" s="157">
        <v>2100.1999999999998</v>
      </c>
      <c r="Q25" s="157">
        <v>19899.8</v>
      </c>
    </row>
    <row r="26" spans="2:17" s="153" customFormat="1" x14ac:dyDescent="0.25">
      <c r="B26" s="154">
        <v>12</v>
      </c>
      <c r="C26" s="155" t="s">
        <v>61</v>
      </c>
      <c r="D26" s="153" t="s">
        <v>660</v>
      </c>
      <c r="E26" s="1677" t="s">
        <v>514</v>
      </c>
      <c r="F26" s="1677" t="s">
        <v>64</v>
      </c>
      <c r="G26" s="1677">
        <v>22</v>
      </c>
      <c r="H26" s="153" t="s">
        <v>46</v>
      </c>
      <c r="I26" s="157">
        <v>85000</v>
      </c>
      <c r="J26" s="158">
        <v>0</v>
      </c>
      <c r="K26" s="157">
        <v>85000</v>
      </c>
      <c r="L26" s="157">
        <v>2439.5</v>
      </c>
      <c r="M26" s="157">
        <v>8279.4599999999991</v>
      </c>
      <c r="N26" s="157">
        <v>2584</v>
      </c>
      <c r="O26" s="157">
        <v>1215.1199999999999</v>
      </c>
      <c r="P26" s="157">
        <v>14518.08</v>
      </c>
      <c r="Q26" s="157">
        <v>70481.919999999998</v>
      </c>
    </row>
    <row r="27" spans="2:17" s="153" customFormat="1" x14ac:dyDescent="0.25">
      <c r="B27" s="154">
        <v>13</v>
      </c>
      <c r="C27" s="155" t="s">
        <v>65</v>
      </c>
      <c r="D27" s="153" t="s">
        <v>642</v>
      </c>
      <c r="E27" s="1677" t="s">
        <v>643</v>
      </c>
      <c r="F27" s="1677" t="s">
        <v>68</v>
      </c>
      <c r="G27" s="1677">
        <v>23</v>
      </c>
      <c r="H27" s="153" t="s">
        <v>46</v>
      </c>
      <c r="I27" s="157">
        <v>31500</v>
      </c>
      <c r="J27" s="158">
        <v>0</v>
      </c>
      <c r="K27" s="157">
        <v>31500</v>
      </c>
      <c r="L27" s="157">
        <v>904.05</v>
      </c>
      <c r="M27" s="158">
        <v>0</v>
      </c>
      <c r="N27" s="157">
        <v>957.6</v>
      </c>
      <c r="O27" s="157">
        <v>125</v>
      </c>
      <c r="P27" s="157">
        <v>1986.65</v>
      </c>
      <c r="Q27" s="157">
        <v>29513.35</v>
      </c>
    </row>
    <row r="28" spans="2:17" s="153" customFormat="1" x14ac:dyDescent="0.25">
      <c r="B28" s="154">
        <v>14</v>
      </c>
      <c r="C28" s="155" t="s">
        <v>69</v>
      </c>
      <c r="D28" s="153" t="s">
        <v>664</v>
      </c>
      <c r="E28" s="1677" t="s">
        <v>71</v>
      </c>
      <c r="F28" s="1677" t="s">
        <v>72</v>
      </c>
      <c r="G28" s="1677">
        <v>24</v>
      </c>
      <c r="H28" s="153" t="s">
        <v>25</v>
      </c>
      <c r="I28" s="157">
        <v>130000</v>
      </c>
      <c r="J28" s="158">
        <v>0</v>
      </c>
      <c r="K28" s="157">
        <v>130000</v>
      </c>
      <c r="L28" s="157">
        <v>3952</v>
      </c>
      <c r="M28" s="157">
        <v>19162.12</v>
      </c>
      <c r="N28" s="157">
        <v>3952</v>
      </c>
      <c r="O28" s="157">
        <v>1375</v>
      </c>
      <c r="P28" s="157">
        <v>28220.12</v>
      </c>
      <c r="Q28" s="157">
        <v>101779.88</v>
      </c>
    </row>
    <row r="29" spans="2:17" s="153" customFormat="1" x14ac:dyDescent="0.25">
      <c r="B29" s="154">
        <v>15</v>
      </c>
      <c r="C29" s="155" t="s">
        <v>73</v>
      </c>
      <c r="D29" s="153" t="s">
        <v>667</v>
      </c>
      <c r="E29" s="1677" t="s">
        <v>515</v>
      </c>
      <c r="F29" s="1677" t="s">
        <v>79</v>
      </c>
      <c r="G29" s="1677">
        <v>28</v>
      </c>
      <c r="H29" s="153" t="s">
        <v>25</v>
      </c>
      <c r="I29" s="157">
        <v>45000</v>
      </c>
      <c r="J29" s="158">
        <v>0</v>
      </c>
      <c r="K29" s="157">
        <v>45000</v>
      </c>
      <c r="L29" s="157">
        <v>1291.5</v>
      </c>
      <c r="M29" s="157">
        <v>1148.33</v>
      </c>
      <c r="N29" s="157">
        <v>1368</v>
      </c>
      <c r="O29" s="157">
        <v>700</v>
      </c>
      <c r="P29" s="157">
        <v>4507.83</v>
      </c>
      <c r="Q29" s="157">
        <v>40492.17</v>
      </c>
    </row>
    <row r="30" spans="2:17" s="153" customFormat="1" x14ac:dyDescent="0.25">
      <c r="B30" s="154">
        <v>16</v>
      </c>
      <c r="C30" s="155" t="s">
        <v>77</v>
      </c>
      <c r="D30" s="153" t="s">
        <v>639</v>
      </c>
      <c r="E30" s="1677" t="s">
        <v>78</v>
      </c>
      <c r="F30" s="1677" t="s">
        <v>79</v>
      </c>
      <c r="G30" s="1677">
        <v>28</v>
      </c>
      <c r="H30" s="153" t="s">
        <v>25</v>
      </c>
      <c r="I30" s="157">
        <v>55000</v>
      </c>
      <c r="J30" s="158">
        <v>0</v>
      </c>
      <c r="K30" s="157">
        <v>55000</v>
      </c>
      <c r="L30" s="157">
        <v>1578.5</v>
      </c>
      <c r="M30" s="157">
        <v>2559.6799999999998</v>
      </c>
      <c r="N30" s="157">
        <v>1672</v>
      </c>
      <c r="O30" s="157">
        <v>800</v>
      </c>
      <c r="P30" s="157">
        <v>6610.18</v>
      </c>
      <c r="Q30" s="157">
        <v>48389.82</v>
      </c>
    </row>
    <row r="31" spans="2:17" s="153" customFormat="1" x14ac:dyDescent="0.25">
      <c r="B31" s="154">
        <v>17</v>
      </c>
      <c r="C31" s="155" t="s">
        <v>80</v>
      </c>
      <c r="D31" s="153" t="s">
        <v>632</v>
      </c>
      <c r="E31" s="1677" t="s">
        <v>82</v>
      </c>
      <c r="F31" s="1677" t="s">
        <v>83</v>
      </c>
      <c r="G31" s="1677">
        <v>30</v>
      </c>
      <c r="H31" s="153" t="s">
        <v>46</v>
      </c>
      <c r="I31" s="157">
        <v>80000</v>
      </c>
      <c r="J31" s="158">
        <v>0</v>
      </c>
      <c r="K31" s="157">
        <v>80000</v>
      </c>
      <c r="L31" s="157">
        <v>2296</v>
      </c>
      <c r="M31" s="157">
        <v>7103.34</v>
      </c>
      <c r="N31" s="157">
        <v>2432</v>
      </c>
      <c r="O31" s="157">
        <v>1215.1199999999999</v>
      </c>
      <c r="P31" s="157">
        <v>13046.46</v>
      </c>
      <c r="Q31" s="157">
        <v>66953.539999999994</v>
      </c>
    </row>
    <row r="32" spans="2:17" s="153" customFormat="1" x14ac:dyDescent="0.25">
      <c r="B32" s="154">
        <v>18</v>
      </c>
      <c r="C32" s="155" t="s">
        <v>84</v>
      </c>
      <c r="D32" s="153" t="s">
        <v>632</v>
      </c>
      <c r="E32" s="1677" t="s">
        <v>85</v>
      </c>
      <c r="F32" s="1677" t="s">
        <v>86</v>
      </c>
      <c r="G32" s="1677">
        <v>32</v>
      </c>
      <c r="H32" s="153" t="s">
        <v>25</v>
      </c>
      <c r="I32" s="157">
        <v>50000</v>
      </c>
      <c r="J32" s="158">
        <v>0</v>
      </c>
      <c r="K32" s="157">
        <v>50000</v>
      </c>
      <c r="L32" s="157">
        <v>1435</v>
      </c>
      <c r="M32" s="157">
        <v>1854</v>
      </c>
      <c r="N32" s="157">
        <v>1520</v>
      </c>
      <c r="O32" s="157">
        <v>25</v>
      </c>
      <c r="P32" s="157">
        <v>4834</v>
      </c>
      <c r="Q32" s="157">
        <v>45166</v>
      </c>
    </row>
    <row r="33" spans="2:17" s="153" customFormat="1" x14ac:dyDescent="0.25">
      <c r="B33" s="154">
        <v>19</v>
      </c>
      <c r="C33" s="155" t="s">
        <v>87</v>
      </c>
      <c r="D33" s="153" t="s">
        <v>632</v>
      </c>
      <c r="E33" s="1677" t="s">
        <v>89</v>
      </c>
      <c r="F33" s="1677" t="s">
        <v>90</v>
      </c>
      <c r="G33" s="1677">
        <v>34</v>
      </c>
      <c r="H33" s="153" t="s">
        <v>46</v>
      </c>
      <c r="I33" s="157">
        <v>80000</v>
      </c>
      <c r="J33" s="158">
        <v>0</v>
      </c>
      <c r="K33" s="157">
        <v>80000</v>
      </c>
      <c r="L33" s="157">
        <v>2296</v>
      </c>
      <c r="M33" s="157">
        <v>7103.34</v>
      </c>
      <c r="N33" s="157">
        <v>2432</v>
      </c>
      <c r="O33" s="157">
        <v>1215.1199999999999</v>
      </c>
      <c r="P33" s="157">
        <v>13046.46</v>
      </c>
      <c r="Q33" s="157">
        <v>66953.539999999994</v>
      </c>
    </row>
    <row r="34" spans="2:17" s="153" customFormat="1" x14ac:dyDescent="0.25">
      <c r="B34" s="154">
        <v>20</v>
      </c>
      <c r="C34" s="155" t="s">
        <v>91</v>
      </c>
      <c r="D34" s="153" t="s">
        <v>632</v>
      </c>
      <c r="E34" s="1677" t="s">
        <v>92</v>
      </c>
      <c r="F34" s="1677" t="s">
        <v>93</v>
      </c>
      <c r="G34" s="1677">
        <v>36</v>
      </c>
      <c r="H34" s="153" t="s">
        <v>25</v>
      </c>
      <c r="I34" s="157">
        <v>25000</v>
      </c>
      <c r="J34" s="158">
        <v>0</v>
      </c>
      <c r="K34" s="157">
        <v>25000</v>
      </c>
      <c r="L34" s="157">
        <v>717.5</v>
      </c>
      <c r="M34" s="158">
        <v>0</v>
      </c>
      <c r="N34" s="157">
        <v>760</v>
      </c>
      <c r="O34" s="157">
        <v>2050</v>
      </c>
      <c r="P34" s="157">
        <v>3527.5</v>
      </c>
      <c r="Q34" s="157">
        <v>21472.5</v>
      </c>
    </row>
    <row r="35" spans="2:17" s="153" customFormat="1" x14ac:dyDescent="0.25">
      <c r="B35" s="154">
        <v>21</v>
      </c>
      <c r="C35" s="155" t="s">
        <v>698</v>
      </c>
      <c r="D35" s="153" t="s">
        <v>629</v>
      </c>
      <c r="E35" s="156" t="s">
        <v>105</v>
      </c>
      <c r="F35" s="156"/>
      <c r="G35" s="156"/>
      <c r="H35" s="153" t="s">
        <v>25</v>
      </c>
      <c r="I35" s="157">
        <v>15000</v>
      </c>
      <c r="J35" s="158">
        <v>0</v>
      </c>
      <c r="K35" s="157">
        <v>15000</v>
      </c>
      <c r="L35" s="157">
        <v>430.5</v>
      </c>
      <c r="M35" s="158">
        <v>0</v>
      </c>
      <c r="N35" s="157">
        <v>456</v>
      </c>
      <c r="O35" s="157">
        <v>25</v>
      </c>
      <c r="P35" s="157">
        <v>911.5</v>
      </c>
      <c r="Q35" s="157">
        <v>14088.5</v>
      </c>
    </row>
    <row r="36" spans="2:17" s="153" customFormat="1" x14ac:dyDescent="0.25">
      <c r="B36" s="154">
        <v>22</v>
      </c>
      <c r="C36" s="155" t="s">
        <v>94</v>
      </c>
      <c r="D36" s="153" t="s">
        <v>632</v>
      </c>
      <c r="E36" s="1677" t="s">
        <v>71</v>
      </c>
      <c r="F36" s="1677" t="s">
        <v>95</v>
      </c>
      <c r="G36" s="1677">
        <v>39</v>
      </c>
      <c r="H36" s="153" t="s">
        <v>46</v>
      </c>
      <c r="I36" s="157">
        <v>50000</v>
      </c>
      <c r="J36" s="158">
        <v>0</v>
      </c>
      <c r="K36" s="157">
        <v>50000</v>
      </c>
      <c r="L36" s="157">
        <v>1435</v>
      </c>
      <c r="M36" s="157">
        <v>1854</v>
      </c>
      <c r="N36" s="157">
        <v>1520</v>
      </c>
      <c r="O36" s="157">
        <v>25</v>
      </c>
      <c r="P36" s="157">
        <v>4834</v>
      </c>
      <c r="Q36" s="157">
        <v>45166</v>
      </c>
    </row>
    <row r="37" spans="2:17" s="153" customFormat="1" x14ac:dyDescent="0.25">
      <c r="B37" s="154">
        <v>23</v>
      </c>
      <c r="C37" s="155" t="s">
        <v>99</v>
      </c>
      <c r="D37" s="153" t="s">
        <v>647</v>
      </c>
      <c r="E37" s="1677" t="s">
        <v>92</v>
      </c>
      <c r="F37" s="1677" t="s">
        <v>100</v>
      </c>
      <c r="G37" s="1677">
        <v>43</v>
      </c>
      <c r="H37" s="153" t="s">
        <v>25</v>
      </c>
      <c r="I37" s="157">
        <v>25000</v>
      </c>
      <c r="J37" s="158">
        <v>0</v>
      </c>
      <c r="K37" s="157">
        <v>25000</v>
      </c>
      <c r="L37" s="157">
        <v>717</v>
      </c>
      <c r="M37" s="158">
        <v>0</v>
      </c>
      <c r="N37" s="157">
        <v>760</v>
      </c>
      <c r="O37" s="157">
        <v>125</v>
      </c>
      <c r="P37" s="157">
        <v>1602.5</v>
      </c>
      <c r="Q37" s="157">
        <v>23397.5</v>
      </c>
    </row>
    <row r="38" spans="2:17" s="153" customFormat="1" x14ac:dyDescent="0.25">
      <c r="B38" s="154">
        <v>24</v>
      </c>
      <c r="C38" s="155" t="s">
        <v>101</v>
      </c>
      <c r="D38" s="153" t="s">
        <v>647</v>
      </c>
      <c r="E38" s="1677" t="s">
        <v>102</v>
      </c>
      <c r="F38" s="1677" t="s">
        <v>103</v>
      </c>
      <c r="G38" s="1677">
        <v>45</v>
      </c>
      <c r="H38" s="153" t="s">
        <v>25</v>
      </c>
      <c r="I38" s="157">
        <v>16500</v>
      </c>
      <c r="J38" s="158">
        <v>0</v>
      </c>
      <c r="K38" s="157">
        <v>16500</v>
      </c>
      <c r="L38" s="157">
        <v>473.55</v>
      </c>
      <c r="M38" s="158">
        <v>0</v>
      </c>
      <c r="N38" s="157">
        <v>501.6</v>
      </c>
      <c r="O38" s="157">
        <v>125</v>
      </c>
      <c r="P38" s="157">
        <v>1100.1500000000001</v>
      </c>
      <c r="Q38" s="157">
        <v>15399.85</v>
      </c>
    </row>
    <row r="39" spans="2:17" s="153" customFormat="1" x14ac:dyDescent="0.25">
      <c r="B39" s="154">
        <v>25</v>
      </c>
      <c r="C39" s="155" t="s">
        <v>104</v>
      </c>
      <c r="D39" s="153" t="s">
        <v>652</v>
      </c>
      <c r="E39" s="1677" t="s">
        <v>105</v>
      </c>
      <c r="F39" s="1677" t="s">
        <v>106</v>
      </c>
      <c r="G39" s="1677">
        <v>46</v>
      </c>
      <c r="H39" s="153" t="s">
        <v>25</v>
      </c>
      <c r="I39" s="157">
        <v>11000</v>
      </c>
      <c r="J39" s="158">
        <v>0</v>
      </c>
      <c r="K39" s="157">
        <v>11000</v>
      </c>
      <c r="L39" s="157">
        <v>315.7</v>
      </c>
      <c r="M39" s="158">
        <v>0</v>
      </c>
      <c r="N39" s="157">
        <v>334.4</v>
      </c>
      <c r="O39" s="157">
        <v>25</v>
      </c>
      <c r="P39" s="157">
        <v>675.1</v>
      </c>
      <c r="Q39" s="157">
        <v>10324.9</v>
      </c>
    </row>
    <row r="40" spans="2:17" s="153" customFormat="1" x14ac:dyDescent="0.25">
      <c r="B40" s="154">
        <v>26</v>
      </c>
      <c r="C40" s="155" t="s">
        <v>107</v>
      </c>
      <c r="D40" s="153" t="s">
        <v>652</v>
      </c>
      <c r="E40" s="1677" t="s">
        <v>105</v>
      </c>
      <c r="F40" s="1677" t="s">
        <v>108</v>
      </c>
      <c r="G40" s="1677">
        <v>47</v>
      </c>
      <c r="H40" s="153" t="s">
        <v>25</v>
      </c>
      <c r="I40" s="157">
        <v>15000</v>
      </c>
      <c r="J40" s="158">
        <v>0</v>
      </c>
      <c r="K40" s="157">
        <v>15000</v>
      </c>
      <c r="L40" s="157">
        <v>430.5</v>
      </c>
      <c r="M40" s="158">
        <v>0</v>
      </c>
      <c r="N40" s="157">
        <v>456</v>
      </c>
      <c r="O40" s="157">
        <v>25</v>
      </c>
      <c r="P40" s="157">
        <v>911.5</v>
      </c>
      <c r="Q40" s="157">
        <v>14088.5</v>
      </c>
    </row>
    <row r="41" spans="2:17" s="153" customFormat="1" x14ac:dyDescent="0.25">
      <c r="B41" s="154">
        <v>27</v>
      </c>
      <c r="C41" s="155" t="s">
        <v>114</v>
      </c>
      <c r="D41" s="153" t="s">
        <v>667</v>
      </c>
      <c r="E41" s="1677" t="s">
        <v>515</v>
      </c>
      <c r="F41" s="1677" t="s">
        <v>115</v>
      </c>
      <c r="G41" s="1677">
        <v>51</v>
      </c>
      <c r="H41" s="153" t="s">
        <v>25</v>
      </c>
      <c r="I41" s="157">
        <v>65000</v>
      </c>
      <c r="J41" s="158">
        <v>0</v>
      </c>
      <c r="K41" s="157">
        <v>65000</v>
      </c>
      <c r="L41" s="157">
        <v>1865.5</v>
      </c>
      <c r="M41" s="157">
        <v>4427.58</v>
      </c>
      <c r="N41" s="157">
        <v>1976</v>
      </c>
      <c r="O41" s="157">
        <v>700</v>
      </c>
      <c r="P41" s="157">
        <v>8969.08</v>
      </c>
      <c r="Q41" s="157">
        <v>56030.92</v>
      </c>
    </row>
    <row r="42" spans="2:17" s="153" customFormat="1" x14ac:dyDescent="0.25">
      <c r="B42" s="154">
        <v>28</v>
      </c>
      <c r="C42" s="155" t="s">
        <v>116</v>
      </c>
      <c r="D42" s="153" t="s">
        <v>665</v>
      </c>
      <c r="E42" s="1677" t="s">
        <v>489</v>
      </c>
      <c r="F42" s="1677" t="s">
        <v>118</v>
      </c>
      <c r="G42" s="1677">
        <v>52</v>
      </c>
      <c r="H42" s="153" t="s">
        <v>25</v>
      </c>
      <c r="I42" s="157">
        <v>65000</v>
      </c>
      <c r="J42" s="158">
        <v>0</v>
      </c>
      <c r="K42" s="157">
        <v>65000</v>
      </c>
      <c r="L42" s="157">
        <v>1865.5</v>
      </c>
      <c r="M42" s="157">
        <v>4189.55</v>
      </c>
      <c r="N42" s="157">
        <v>1976</v>
      </c>
      <c r="O42" s="157">
        <v>700</v>
      </c>
      <c r="P42" s="157">
        <v>8969.08</v>
      </c>
      <c r="Q42" s="157">
        <v>55653.83</v>
      </c>
    </row>
    <row r="43" spans="2:17" s="153" customFormat="1" x14ac:dyDescent="0.25">
      <c r="B43" s="154">
        <v>29</v>
      </c>
      <c r="C43" s="155" t="s">
        <v>119</v>
      </c>
      <c r="D43" s="153" t="s">
        <v>644</v>
      </c>
      <c r="E43" s="1677" t="s">
        <v>120</v>
      </c>
      <c r="F43" s="1677" t="s">
        <v>121</v>
      </c>
      <c r="G43" s="1677">
        <v>54</v>
      </c>
      <c r="H43" s="153" t="s">
        <v>25</v>
      </c>
      <c r="I43" s="157">
        <v>16500</v>
      </c>
      <c r="J43" s="158">
        <v>0</v>
      </c>
      <c r="K43" s="157">
        <v>16500</v>
      </c>
      <c r="L43" s="157">
        <v>473.55</v>
      </c>
      <c r="M43" s="158">
        <v>0</v>
      </c>
      <c r="N43" s="157">
        <v>501.6</v>
      </c>
      <c r="O43" s="157">
        <v>125</v>
      </c>
      <c r="P43" s="157">
        <v>1100.1500000000001</v>
      </c>
      <c r="Q43" s="157">
        <v>15399.85</v>
      </c>
    </row>
    <row r="44" spans="2:17" s="153" customFormat="1" x14ac:dyDescent="0.25">
      <c r="B44" s="154">
        <v>30</v>
      </c>
      <c r="C44" s="155" t="s">
        <v>122</v>
      </c>
      <c r="D44" s="153" t="s">
        <v>653</v>
      </c>
      <c r="E44" s="1677" t="s">
        <v>49</v>
      </c>
      <c r="F44" s="1677" t="s">
        <v>123</v>
      </c>
      <c r="G44" s="1677">
        <v>57</v>
      </c>
      <c r="H44" s="153" t="s">
        <v>25</v>
      </c>
      <c r="I44" s="157">
        <v>50000</v>
      </c>
      <c r="J44" s="158">
        <v>0</v>
      </c>
      <c r="K44" s="157">
        <v>50000</v>
      </c>
      <c r="L44" s="157">
        <v>1435</v>
      </c>
      <c r="M44" s="157">
        <v>1854</v>
      </c>
      <c r="N44" s="157">
        <v>1520</v>
      </c>
      <c r="O44" s="157">
        <v>125</v>
      </c>
      <c r="P44" s="157">
        <v>4934</v>
      </c>
      <c r="Q44" s="157">
        <v>45066</v>
      </c>
    </row>
    <row r="45" spans="2:17" s="153" customFormat="1" x14ac:dyDescent="0.25">
      <c r="B45" s="154">
        <v>31</v>
      </c>
      <c r="C45" s="155" t="s">
        <v>124</v>
      </c>
      <c r="D45" s="153" t="s">
        <v>644</v>
      </c>
      <c r="E45" s="1677" t="s">
        <v>125</v>
      </c>
      <c r="F45" s="1677" t="s">
        <v>126</v>
      </c>
      <c r="G45" s="1677">
        <v>58</v>
      </c>
      <c r="H45" s="153" t="s">
        <v>25</v>
      </c>
      <c r="I45" s="157">
        <v>30000</v>
      </c>
      <c r="J45" s="158">
        <v>0</v>
      </c>
      <c r="K45" s="157">
        <v>30000</v>
      </c>
      <c r="L45" s="157">
        <v>861</v>
      </c>
      <c r="M45" s="158">
        <v>0</v>
      </c>
      <c r="N45" s="157">
        <v>912</v>
      </c>
      <c r="O45" s="157">
        <v>125</v>
      </c>
      <c r="P45" s="157">
        <v>1898</v>
      </c>
      <c r="Q45" s="157">
        <v>28102</v>
      </c>
    </row>
    <row r="46" spans="2:17" s="153" customFormat="1" x14ac:dyDescent="0.25">
      <c r="B46" s="154">
        <v>32</v>
      </c>
      <c r="C46" s="155" t="s">
        <v>127</v>
      </c>
      <c r="D46" s="153" t="s">
        <v>652</v>
      </c>
      <c r="E46" s="1677" t="s">
        <v>105</v>
      </c>
      <c r="F46" s="1677" t="s">
        <v>128</v>
      </c>
      <c r="G46" s="1677">
        <v>59</v>
      </c>
      <c r="H46" s="153" t="s">
        <v>25</v>
      </c>
      <c r="I46" s="157">
        <v>26000</v>
      </c>
      <c r="J46" s="158">
        <v>0</v>
      </c>
      <c r="K46" s="157">
        <v>26000</v>
      </c>
      <c r="L46" s="157">
        <v>746.2</v>
      </c>
      <c r="M46" s="158">
        <v>0</v>
      </c>
      <c r="N46" s="157">
        <v>790.4</v>
      </c>
      <c r="O46" s="157">
        <v>25</v>
      </c>
      <c r="P46" s="157">
        <v>1561.6</v>
      </c>
      <c r="Q46" s="157">
        <v>24438.400000000001</v>
      </c>
    </row>
    <row r="47" spans="2:17" s="153" customFormat="1" x14ac:dyDescent="0.25">
      <c r="B47" s="154">
        <v>33</v>
      </c>
      <c r="C47" s="155" t="s">
        <v>129</v>
      </c>
      <c r="D47" s="153" t="s">
        <v>647</v>
      </c>
      <c r="E47" s="1677" t="s">
        <v>102</v>
      </c>
      <c r="F47" s="1677" t="s">
        <v>130</v>
      </c>
      <c r="G47" s="1677">
        <v>62</v>
      </c>
      <c r="H47" s="153" t="s">
        <v>25</v>
      </c>
      <c r="I47" s="157">
        <v>16500</v>
      </c>
      <c r="J47" s="158">
        <v>0</v>
      </c>
      <c r="K47" s="157">
        <v>16500</v>
      </c>
      <c r="L47" s="157">
        <v>473.55</v>
      </c>
      <c r="M47" s="158">
        <v>0</v>
      </c>
      <c r="N47" s="157">
        <v>501.6</v>
      </c>
      <c r="O47" s="157">
        <v>700</v>
      </c>
      <c r="P47" s="157">
        <v>1675.15</v>
      </c>
      <c r="Q47" s="157">
        <v>14824.85</v>
      </c>
    </row>
    <row r="48" spans="2:17" s="153" customFormat="1" x14ac:dyDescent="0.25">
      <c r="B48" s="154">
        <v>34</v>
      </c>
      <c r="C48" s="155" t="s">
        <v>131</v>
      </c>
      <c r="D48" s="153" t="s">
        <v>663</v>
      </c>
      <c r="E48" s="1677" t="s">
        <v>132</v>
      </c>
      <c r="F48" s="1677" t="s">
        <v>133</v>
      </c>
      <c r="G48" s="1677">
        <v>64</v>
      </c>
      <c r="H48" s="153" t="s">
        <v>25</v>
      </c>
      <c r="I48" s="157">
        <v>31500</v>
      </c>
      <c r="J48" s="158">
        <v>0</v>
      </c>
      <c r="K48" s="157">
        <v>31500</v>
      </c>
      <c r="L48" s="157">
        <v>904.05</v>
      </c>
      <c r="M48" s="158">
        <v>0</v>
      </c>
      <c r="N48" s="157">
        <v>957.6</v>
      </c>
      <c r="O48" s="157">
        <v>697</v>
      </c>
      <c r="P48" s="157">
        <v>2558.65</v>
      </c>
      <c r="Q48" s="157">
        <v>28941.35</v>
      </c>
    </row>
    <row r="49" spans="2:17" s="153" customFormat="1" x14ac:dyDescent="0.25">
      <c r="B49" s="154">
        <v>35</v>
      </c>
      <c r="C49" s="155" t="s">
        <v>134</v>
      </c>
      <c r="D49" s="153" t="s">
        <v>673</v>
      </c>
      <c r="E49" s="1677" t="s">
        <v>489</v>
      </c>
      <c r="F49" s="1677" t="s">
        <v>118</v>
      </c>
      <c r="G49" s="1677">
        <v>52</v>
      </c>
      <c r="H49" s="153" t="s">
        <v>25</v>
      </c>
      <c r="I49" s="157">
        <v>55000</v>
      </c>
      <c r="J49" s="158">
        <v>0</v>
      </c>
      <c r="K49" s="157">
        <v>55000</v>
      </c>
      <c r="L49" s="157">
        <v>1578.5</v>
      </c>
      <c r="M49" s="157">
        <v>2556.6799999999998</v>
      </c>
      <c r="N49" s="157">
        <v>1672</v>
      </c>
      <c r="O49" s="157">
        <v>700</v>
      </c>
      <c r="P49" s="157">
        <v>6510.18</v>
      </c>
      <c r="Q49" s="157">
        <v>48489.82</v>
      </c>
    </row>
    <row r="50" spans="2:17" s="153" customFormat="1" x14ac:dyDescent="0.25">
      <c r="B50" s="154">
        <v>36</v>
      </c>
      <c r="C50" s="155" t="s">
        <v>136</v>
      </c>
      <c r="D50" s="153" t="s">
        <v>632</v>
      </c>
      <c r="E50" s="1677" t="s">
        <v>85</v>
      </c>
      <c r="F50" s="1677" t="s">
        <v>137</v>
      </c>
      <c r="G50" s="1677">
        <v>81</v>
      </c>
      <c r="H50" s="153" t="s">
        <v>25</v>
      </c>
      <c r="I50" s="157">
        <v>55000</v>
      </c>
      <c r="J50" s="158">
        <v>0</v>
      </c>
      <c r="K50" s="157">
        <v>55000</v>
      </c>
      <c r="L50" s="157">
        <v>1578.5</v>
      </c>
      <c r="M50" s="157">
        <v>2556.6799999999998</v>
      </c>
      <c r="N50" s="157">
        <v>1672</v>
      </c>
      <c r="O50" s="157">
        <v>25</v>
      </c>
      <c r="P50" s="157">
        <v>5835.18</v>
      </c>
      <c r="Q50" s="157">
        <v>49164.82</v>
      </c>
    </row>
    <row r="51" spans="2:17" s="153" customFormat="1" x14ac:dyDescent="0.25">
      <c r="B51" s="154">
        <v>37</v>
      </c>
      <c r="C51" s="155" t="s">
        <v>138</v>
      </c>
      <c r="D51" s="153" t="s">
        <v>670</v>
      </c>
      <c r="E51" s="1677" t="s">
        <v>516</v>
      </c>
      <c r="F51" s="1677" t="s">
        <v>140</v>
      </c>
      <c r="G51" s="1677">
        <v>203</v>
      </c>
      <c r="H51" s="153" t="s">
        <v>25</v>
      </c>
      <c r="I51" s="157">
        <v>100000</v>
      </c>
      <c r="J51" s="158">
        <v>0</v>
      </c>
      <c r="K51" s="157">
        <v>100000</v>
      </c>
      <c r="L51" s="157">
        <v>2870</v>
      </c>
      <c r="M51" s="157">
        <v>12105.37</v>
      </c>
      <c r="N51" s="157">
        <v>3040</v>
      </c>
      <c r="O51" s="157">
        <v>4905</v>
      </c>
      <c r="P51" s="157">
        <v>22920.37</v>
      </c>
      <c r="Q51" s="157">
        <v>77079.63</v>
      </c>
    </row>
    <row r="52" spans="2:17" s="153" customFormat="1" x14ac:dyDescent="0.25">
      <c r="B52" s="154">
        <v>38</v>
      </c>
      <c r="C52" s="155" t="s">
        <v>147</v>
      </c>
      <c r="D52" s="153" t="s">
        <v>659</v>
      </c>
      <c r="E52" s="1677" t="s">
        <v>658</v>
      </c>
      <c r="F52" s="1677" t="s">
        <v>149</v>
      </c>
      <c r="G52" s="1677">
        <v>215</v>
      </c>
      <c r="H52" s="153" t="s">
        <v>25</v>
      </c>
      <c r="I52" s="157">
        <v>100000</v>
      </c>
      <c r="J52" s="158">
        <v>0</v>
      </c>
      <c r="K52" s="157">
        <v>100000</v>
      </c>
      <c r="L52" s="157">
        <v>2870</v>
      </c>
      <c r="M52" s="157">
        <v>12105.37</v>
      </c>
      <c r="N52" s="157">
        <v>3040</v>
      </c>
      <c r="O52" s="157">
        <v>1501.85</v>
      </c>
      <c r="P52" s="157">
        <v>19517.22</v>
      </c>
      <c r="Q52" s="157">
        <v>80482.78</v>
      </c>
    </row>
    <row r="53" spans="2:17" s="153" customFormat="1" x14ac:dyDescent="0.25">
      <c r="B53" s="154">
        <v>39</v>
      </c>
      <c r="C53" s="155" t="s">
        <v>150</v>
      </c>
      <c r="D53" s="153" t="s">
        <v>661</v>
      </c>
      <c r="E53" s="1677" t="s">
        <v>151</v>
      </c>
      <c r="F53" s="1677" t="s">
        <v>152</v>
      </c>
      <c r="G53" s="1677">
        <v>217</v>
      </c>
      <c r="H53" s="153" t="s">
        <v>25</v>
      </c>
      <c r="I53" s="157">
        <v>39500</v>
      </c>
      <c r="J53" s="158">
        <v>0</v>
      </c>
      <c r="K53" s="157">
        <v>39500</v>
      </c>
      <c r="L53" s="157">
        <v>1133.6500000000001</v>
      </c>
      <c r="M53" s="158">
        <v>372.08</v>
      </c>
      <c r="N53" s="157">
        <v>1200.8</v>
      </c>
      <c r="O53" s="157">
        <v>125</v>
      </c>
      <c r="P53" s="157">
        <v>2831.53</v>
      </c>
      <c r="Q53" s="157">
        <v>36668.47</v>
      </c>
    </row>
    <row r="54" spans="2:17" s="153" customFormat="1" x14ac:dyDescent="0.25">
      <c r="B54" s="154">
        <v>40</v>
      </c>
      <c r="C54" s="155" t="s">
        <v>156</v>
      </c>
      <c r="D54" s="153" t="s">
        <v>632</v>
      </c>
      <c r="E54" s="1677" t="s">
        <v>157</v>
      </c>
      <c r="F54" s="1677" t="s">
        <v>158</v>
      </c>
      <c r="G54" s="1677">
        <v>233</v>
      </c>
      <c r="H54" s="153" t="s">
        <v>46</v>
      </c>
      <c r="I54" s="157">
        <v>45000</v>
      </c>
      <c r="J54" s="158">
        <v>0</v>
      </c>
      <c r="K54" s="157">
        <v>45000</v>
      </c>
      <c r="L54" s="157">
        <v>1291.5</v>
      </c>
      <c r="M54" s="157">
        <v>1148.33</v>
      </c>
      <c r="N54" s="157">
        <v>1368</v>
      </c>
      <c r="O54" s="157">
        <v>25</v>
      </c>
      <c r="P54" s="157">
        <v>3832.83</v>
      </c>
      <c r="Q54" s="157">
        <v>41167.17</v>
      </c>
    </row>
    <row r="55" spans="2:17" s="153" customFormat="1" x14ac:dyDescent="0.25">
      <c r="B55" s="154">
        <v>41</v>
      </c>
      <c r="C55" s="155" t="s">
        <v>159</v>
      </c>
      <c r="D55" s="153" t="s">
        <v>627</v>
      </c>
      <c r="E55" s="1677" t="s">
        <v>160</v>
      </c>
      <c r="F55" s="1677" t="s">
        <v>161</v>
      </c>
      <c r="G55" s="1677">
        <v>253</v>
      </c>
      <c r="H55" s="153" t="s">
        <v>46</v>
      </c>
      <c r="I55" s="157">
        <v>44980</v>
      </c>
      <c r="J55" s="158">
        <v>0</v>
      </c>
      <c r="K55" s="157">
        <v>44980</v>
      </c>
      <c r="L55" s="157">
        <v>1290.93</v>
      </c>
      <c r="M55" s="157">
        <v>1145.5</v>
      </c>
      <c r="N55" s="157">
        <v>1367.39</v>
      </c>
      <c r="O55" s="157">
        <v>2725</v>
      </c>
      <c r="P55" s="157">
        <v>6528.82</v>
      </c>
      <c r="Q55" s="157">
        <v>38451.18</v>
      </c>
    </row>
    <row r="56" spans="2:17" s="153" customFormat="1" x14ac:dyDescent="0.25">
      <c r="B56" s="154">
        <v>42</v>
      </c>
      <c r="C56" s="155" t="s">
        <v>531</v>
      </c>
      <c r="D56" s="153" t="s">
        <v>627</v>
      </c>
      <c r="E56" s="156" t="s">
        <v>248</v>
      </c>
      <c r="F56" s="156"/>
      <c r="G56" s="156"/>
      <c r="H56" s="153" t="s">
        <v>25</v>
      </c>
      <c r="I56" s="157">
        <v>39500</v>
      </c>
      <c r="J56" s="158">
        <v>0</v>
      </c>
      <c r="K56" s="157">
        <v>39500</v>
      </c>
      <c r="L56" s="157">
        <v>1133.6500000000001</v>
      </c>
      <c r="M56" s="157">
        <v>372.08</v>
      </c>
      <c r="N56" s="157">
        <v>1200.8</v>
      </c>
      <c r="O56" s="157">
        <v>25</v>
      </c>
      <c r="P56" s="157">
        <v>2731.53</v>
      </c>
      <c r="Q56" s="157">
        <v>36768.47</v>
      </c>
    </row>
    <row r="57" spans="2:17" s="153" customFormat="1" x14ac:dyDescent="0.25">
      <c r="B57" s="154">
        <v>43</v>
      </c>
      <c r="C57" s="155" t="s">
        <v>162</v>
      </c>
      <c r="D57" s="153" t="s">
        <v>653</v>
      </c>
      <c r="E57" s="1677" t="s">
        <v>163</v>
      </c>
      <c r="F57" s="1677" t="s">
        <v>164</v>
      </c>
      <c r="G57" s="1677">
        <v>257</v>
      </c>
      <c r="H57" s="153" t="s">
        <v>46</v>
      </c>
      <c r="I57" s="157">
        <v>70500</v>
      </c>
      <c r="J57" s="158">
        <v>0</v>
      </c>
      <c r="K57" s="157">
        <v>70500</v>
      </c>
      <c r="L57" s="157">
        <v>2023.35</v>
      </c>
      <c r="M57" s="157">
        <v>5462.57</v>
      </c>
      <c r="N57" s="157">
        <v>2143.1999999999998</v>
      </c>
      <c r="O57" s="157">
        <v>25</v>
      </c>
      <c r="P57" s="157">
        <v>9654.1200000000008</v>
      </c>
      <c r="Q57" s="157">
        <v>60845.88</v>
      </c>
    </row>
    <row r="58" spans="2:17" s="153" customFormat="1" x14ac:dyDescent="0.25">
      <c r="B58" s="154">
        <v>44</v>
      </c>
      <c r="C58" s="155" t="s">
        <v>165</v>
      </c>
      <c r="D58" s="153" t="s">
        <v>674</v>
      </c>
      <c r="E58" s="156" t="s">
        <v>517</v>
      </c>
      <c r="F58" s="156"/>
      <c r="G58" s="156"/>
      <c r="H58" s="153" t="s">
        <v>25</v>
      </c>
      <c r="I58" s="157">
        <v>32500</v>
      </c>
      <c r="J58" s="158">
        <v>0</v>
      </c>
      <c r="K58" s="157">
        <v>32500</v>
      </c>
      <c r="L58" s="157">
        <v>932.75</v>
      </c>
      <c r="M58" s="158">
        <v>0</v>
      </c>
      <c r="N58" s="157">
        <v>988</v>
      </c>
      <c r="O58" s="157">
        <v>25</v>
      </c>
      <c r="P58" s="157">
        <v>1945.75</v>
      </c>
      <c r="Q58" s="157">
        <v>30554.25</v>
      </c>
    </row>
    <row r="59" spans="2:17" s="153" customFormat="1" x14ac:dyDescent="0.25">
      <c r="B59" s="154">
        <v>45</v>
      </c>
      <c r="C59" s="155" t="s">
        <v>221</v>
      </c>
      <c r="D59" s="153" t="s">
        <v>674</v>
      </c>
      <c r="E59" s="156" t="s">
        <v>517</v>
      </c>
      <c r="F59" s="153" t="s">
        <v>211</v>
      </c>
      <c r="G59" s="161">
        <v>43419</v>
      </c>
      <c r="H59" s="153" t="s">
        <v>25</v>
      </c>
      <c r="I59" s="157">
        <v>26500</v>
      </c>
      <c r="J59" s="158">
        <v>0</v>
      </c>
      <c r="K59" s="157">
        <v>26500</v>
      </c>
      <c r="L59" s="157">
        <v>760.55</v>
      </c>
      <c r="M59" s="158">
        <v>0</v>
      </c>
      <c r="N59" s="157">
        <v>805.6</v>
      </c>
      <c r="O59" s="157">
        <v>2725</v>
      </c>
      <c r="P59" s="157">
        <v>4291.1499999999996</v>
      </c>
      <c r="Q59" s="157">
        <v>22208.85</v>
      </c>
    </row>
    <row r="60" spans="2:17" s="153" customFormat="1" x14ac:dyDescent="0.25">
      <c r="B60" s="154">
        <v>46</v>
      </c>
      <c r="C60" s="155" t="s">
        <v>169</v>
      </c>
      <c r="D60" s="153" t="s">
        <v>646</v>
      </c>
      <c r="E60" s="1677" t="s">
        <v>695</v>
      </c>
      <c r="F60" s="1677" t="s">
        <v>170</v>
      </c>
      <c r="G60" s="1677">
        <v>279</v>
      </c>
      <c r="H60" s="153" t="s">
        <v>25</v>
      </c>
      <c r="I60" s="157">
        <v>30000</v>
      </c>
      <c r="J60" s="158">
        <v>0</v>
      </c>
      <c r="K60" s="157">
        <v>30000</v>
      </c>
      <c r="L60" s="157">
        <v>861</v>
      </c>
      <c r="M60" s="158">
        <v>0</v>
      </c>
      <c r="N60" s="157">
        <v>912</v>
      </c>
      <c r="O60" s="157">
        <v>361</v>
      </c>
      <c r="P60" s="157">
        <v>2134</v>
      </c>
      <c r="Q60" s="157">
        <v>27866</v>
      </c>
    </row>
    <row r="61" spans="2:17" s="153" customFormat="1" x14ac:dyDescent="0.25">
      <c r="B61" s="154">
        <v>47</v>
      </c>
      <c r="C61" s="155" t="s">
        <v>306</v>
      </c>
      <c r="D61" s="153" t="s">
        <v>672</v>
      </c>
      <c r="E61" s="156" t="s">
        <v>166</v>
      </c>
      <c r="F61" s="156"/>
      <c r="G61" s="156"/>
      <c r="H61" s="153" t="s">
        <v>699</v>
      </c>
      <c r="I61" s="157">
        <v>25000</v>
      </c>
      <c r="J61" s="158">
        <v>0</v>
      </c>
      <c r="K61" s="157">
        <v>25000</v>
      </c>
      <c r="L61" s="157">
        <v>717.5</v>
      </c>
      <c r="M61" s="158">
        <v>0</v>
      </c>
      <c r="N61" s="157">
        <v>760</v>
      </c>
      <c r="O61" s="157">
        <v>25</v>
      </c>
      <c r="P61" s="157">
        <v>1502.5</v>
      </c>
      <c r="Q61" s="157">
        <v>23497.5</v>
      </c>
    </row>
    <row r="62" spans="2:17" s="153" customFormat="1" x14ac:dyDescent="0.25">
      <c r="B62" s="154">
        <v>48</v>
      </c>
      <c r="C62" s="155" t="s">
        <v>224</v>
      </c>
      <c r="D62" s="153" t="s">
        <v>600</v>
      </c>
      <c r="E62" s="153" t="s">
        <v>248</v>
      </c>
      <c r="F62" s="153" t="s">
        <v>211</v>
      </c>
      <c r="G62" s="161">
        <v>43435</v>
      </c>
      <c r="H62" s="153" t="s">
        <v>25</v>
      </c>
      <c r="I62" s="157">
        <v>22000</v>
      </c>
      <c r="J62" s="158">
        <v>0</v>
      </c>
      <c r="K62" s="157">
        <v>22000</v>
      </c>
      <c r="L62" s="157">
        <v>631.4</v>
      </c>
      <c r="M62" s="158">
        <v>0</v>
      </c>
      <c r="N62" s="157">
        <v>668.8</v>
      </c>
      <c r="O62" s="157">
        <v>25</v>
      </c>
      <c r="P62" s="157">
        <v>1325.2</v>
      </c>
      <c r="Q62" s="157">
        <v>20674.8</v>
      </c>
    </row>
    <row r="63" spans="2:17" s="153" customFormat="1" x14ac:dyDescent="0.25">
      <c r="B63" s="154">
        <v>49</v>
      </c>
      <c r="C63" s="155" t="s">
        <v>226</v>
      </c>
      <c r="D63" s="153" t="s">
        <v>645</v>
      </c>
      <c r="E63" s="153" t="s">
        <v>249</v>
      </c>
      <c r="F63" s="153" t="s">
        <v>211</v>
      </c>
      <c r="G63" s="161">
        <v>43435</v>
      </c>
      <c r="H63" s="153" t="s">
        <v>25</v>
      </c>
      <c r="I63" s="157">
        <v>35000</v>
      </c>
      <c r="J63" s="158">
        <v>0</v>
      </c>
      <c r="K63" s="157">
        <v>35000</v>
      </c>
      <c r="L63" s="157">
        <v>1004.5</v>
      </c>
      <c r="M63" s="158">
        <v>0</v>
      </c>
      <c r="N63" s="157">
        <v>1064</v>
      </c>
      <c r="O63" s="157">
        <v>700</v>
      </c>
      <c r="P63" s="157">
        <v>2768.5</v>
      </c>
      <c r="Q63" s="157">
        <v>32231.5</v>
      </c>
    </row>
    <row r="64" spans="2:17" s="153" customFormat="1" x14ac:dyDescent="0.25">
      <c r="B64" s="154">
        <v>50</v>
      </c>
      <c r="C64" s="155" t="s">
        <v>171</v>
      </c>
      <c r="D64" s="153" t="s">
        <v>646</v>
      </c>
      <c r="E64" s="1677" t="s">
        <v>40</v>
      </c>
      <c r="F64" s="1677" t="s">
        <v>172</v>
      </c>
      <c r="G64" s="1677">
        <v>293</v>
      </c>
      <c r="H64" s="153" t="s">
        <v>25</v>
      </c>
      <c r="I64" s="157">
        <v>26250</v>
      </c>
      <c r="J64" s="158">
        <v>0</v>
      </c>
      <c r="K64" s="157">
        <v>26250</v>
      </c>
      <c r="L64" s="157">
        <v>753.38</v>
      </c>
      <c r="M64" s="158">
        <v>0</v>
      </c>
      <c r="N64" s="157">
        <v>798</v>
      </c>
      <c r="O64" s="157">
        <v>361</v>
      </c>
      <c r="P64" s="157">
        <v>1912.38</v>
      </c>
      <c r="Q64" s="157">
        <v>24337.62</v>
      </c>
    </row>
    <row r="65" spans="2:17" s="153" customFormat="1" x14ac:dyDescent="0.25">
      <c r="B65" s="154">
        <v>51</v>
      </c>
      <c r="C65" s="155" t="s">
        <v>173</v>
      </c>
      <c r="D65" s="153" t="s">
        <v>632</v>
      </c>
      <c r="E65" s="156" t="s">
        <v>105</v>
      </c>
      <c r="F65" s="156"/>
      <c r="G65" s="156"/>
      <c r="H65" s="153" t="s">
        <v>25</v>
      </c>
      <c r="I65" s="157">
        <v>24987.5</v>
      </c>
      <c r="J65" s="158">
        <v>0</v>
      </c>
      <c r="K65" s="157">
        <v>24987.5</v>
      </c>
      <c r="L65" s="157">
        <v>717.14</v>
      </c>
      <c r="M65" s="158">
        <v>0</v>
      </c>
      <c r="N65" s="157">
        <v>759.62</v>
      </c>
      <c r="O65" s="157">
        <v>25</v>
      </c>
      <c r="P65" s="157">
        <v>1501.76</v>
      </c>
      <c r="Q65" s="157">
        <v>23485.74</v>
      </c>
    </row>
    <row r="66" spans="2:17" s="153" customFormat="1" x14ac:dyDescent="0.25">
      <c r="B66" s="154">
        <v>52</v>
      </c>
      <c r="C66" s="155" t="s">
        <v>174</v>
      </c>
      <c r="D66" s="153" t="s">
        <v>632</v>
      </c>
      <c r="E66" s="156" t="s">
        <v>97</v>
      </c>
      <c r="F66" s="156"/>
      <c r="G66" s="156"/>
      <c r="H66" s="153" t="s">
        <v>25</v>
      </c>
      <c r="I66" s="157">
        <v>25000</v>
      </c>
      <c r="J66" s="158">
        <v>0</v>
      </c>
      <c r="K66" s="157">
        <v>25000</v>
      </c>
      <c r="L66" s="157">
        <v>717.5</v>
      </c>
      <c r="M66" s="158">
        <v>0</v>
      </c>
      <c r="N66" s="157">
        <v>760</v>
      </c>
      <c r="O66" s="157">
        <v>25</v>
      </c>
      <c r="P66" s="157">
        <v>1502.5</v>
      </c>
      <c r="Q66" s="157">
        <v>23497.5</v>
      </c>
    </row>
    <row r="67" spans="2:17" s="153" customFormat="1" x14ac:dyDescent="0.25">
      <c r="B67" s="154">
        <v>53</v>
      </c>
      <c r="C67" s="155" t="s">
        <v>267</v>
      </c>
      <c r="D67" s="153" t="s">
        <v>644</v>
      </c>
      <c r="E67" s="156" t="s">
        <v>120</v>
      </c>
      <c r="F67" s="156"/>
      <c r="G67" s="156"/>
      <c r="H67" s="153" t="s">
        <v>25</v>
      </c>
      <c r="I67" s="157">
        <v>25000</v>
      </c>
      <c r="J67" s="158">
        <v>0</v>
      </c>
      <c r="K67" s="157">
        <v>25000</v>
      </c>
      <c r="L67" s="157">
        <v>717.5</v>
      </c>
      <c r="M67" s="157">
        <v>0</v>
      </c>
      <c r="N67" s="157">
        <v>760</v>
      </c>
      <c r="O67" s="157">
        <v>25</v>
      </c>
      <c r="P67" s="157">
        <v>1502.5</v>
      </c>
      <c r="Q67" s="157">
        <v>23497.5</v>
      </c>
    </row>
    <row r="68" spans="2:17" s="153" customFormat="1" x14ac:dyDescent="0.25">
      <c r="B68" s="154">
        <v>54</v>
      </c>
      <c r="C68" s="155" t="s">
        <v>275</v>
      </c>
      <c r="D68" s="153" t="s">
        <v>642</v>
      </c>
      <c r="E68" s="1677" t="s">
        <v>518</v>
      </c>
      <c r="F68" s="1677"/>
      <c r="G68" s="1677"/>
      <c r="H68" s="153" t="s">
        <v>25</v>
      </c>
      <c r="I68" s="157">
        <v>38500</v>
      </c>
      <c r="J68" s="158">
        <v>0</v>
      </c>
      <c r="K68" s="157">
        <v>38500</v>
      </c>
      <c r="L68" s="157">
        <v>1104.95</v>
      </c>
      <c r="M68" s="158">
        <v>230.95</v>
      </c>
      <c r="N68" s="157">
        <v>1170.4000000000001</v>
      </c>
      <c r="O68" s="157">
        <v>25</v>
      </c>
      <c r="P68" s="157">
        <v>2531.3000000000002</v>
      </c>
      <c r="Q68" s="157">
        <v>35968.699999999997</v>
      </c>
    </row>
    <row r="69" spans="2:17" s="153" customFormat="1" x14ac:dyDescent="0.25">
      <c r="B69" s="154">
        <v>55</v>
      </c>
      <c r="C69" s="155" t="s">
        <v>310</v>
      </c>
      <c r="D69" s="153" t="s">
        <v>35</v>
      </c>
      <c r="E69" s="156" t="s">
        <v>178</v>
      </c>
      <c r="F69" s="156"/>
      <c r="G69" s="156"/>
      <c r="H69" s="153" t="s">
        <v>25</v>
      </c>
      <c r="I69" s="157">
        <v>50000</v>
      </c>
      <c r="J69" s="158">
        <v>0</v>
      </c>
      <c r="K69" s="157">
        <v>50000</v>
      </c>
      <c r="L69" s="157">
        <v>1435</v>
      </c>
      <c r="M69" s="157">
        <v>1854</v>
      </c>
      <c r="N69" s="157">
        <v>1520</v>
      </c>
      <c r="O69" s="157">
        <v>25</v>
      </c>
      <c r="P69" s="157">
        <v>4834</v>
      </c>
      <c r="Q69" s="157">
        <v>45166</v>
      </c>
    </row>
    <row r="70" spans="2:17" s="153" customFormat="1" x14ac:dyDescent="0.25">
      <c r="B70" s="154">
        <v>56</v>
      </c>
      <c r="C70" s="155" t="s">
        <v>311</v>
      </c>
      <c r="D70" s="153" t="s">
        <v>655</v>
      </c>
      <c r="E70" s="156" t="s">
        <v>178</v>
      </c>
      <c r="F70" s="156"/>
      <c r="G70" s="156"/>
      <c r="H70" s="153" t="s">
        <v>25</v>
      </c>
      <c r="I70" s="157">
        <v>40000</v>
      </c>
      <c r="J70" s="158">
        <v>0</v>
      </c>
      <c r="K70" s="157">
        <v>40000</v>
      </c>
      <c r="L70" s="157">
        <v>1148</v>
      </c>
      <c r="M70" s="157">
        <v>442.65</v>
      </c>
      <c r="N70" s="157">
        <v>1216</v>
      </c>
      <c r="O70" s="157">
        <v>25</v>
      </c>
      <c r="P70" s="157">
        <v>2831.65</v>
      </c>
      <c r="Q70" s="157">
        <v>37168.35</v>
      </c>
    </row>
    <row r="71" spans="2:17" s="153" customFormat="1" x14ac:dyDescent="0.25">
      <c r="B71" s="154">
        <v>57</v>
      </c>
      <c r="C71" s="155" t="s">
        <v>312</v>
      </c>
      <c r="D71" s="153" t="s">
        <v>670</v>
      </c>
      <c r="E71" s="156" t="s">
        <v>178</v>
      </c>
      <c r="F71" s="156"/>
      <c r="G71" s="156"/>
      <c r="H71" s="153" t="s">
        <v>25</v>
      </c>
      <c r="I71" s="157">
        <v>35000</v>
      </c>
      <c r="J71" s="158">
        <v>0</v>
      </c>
      <c r="K71" s="157">
        <v>35000</v>
      </c>
      <c r="L71" s="157">
        <v>1004.5</v>
      </c>
      <c r="M71" s="157">
        <v>0</v>
      </c>
      <c r="N71" s="157">
        <v>1064</v>
      </c>
      <c r="O71" s="157">
        <v>25</v>
      </c>
      <c r="P71" s="157">
        <v>2093.5</v>
      </c>
      <c r="Q71" s="157">
        <v>32906.5</v>
      </c>
    </row>
    <row r="72" spans="2:17" s="153" customFormat="1" x14ac:dyDescent="0.25">
      <c r="B72" s="154">
        <v>58</v>
      </c>
      <c r="C72" s="155" t="s">
        <v>313</v>
      </c>
      <c r="D72" s="153" t="s">
        <v>674</v>
      </c>
      <c r="E72" s="156" t="s">
        <v>517</v>
      </c>
      <c r="F72" s="156"/>
      <c r="G72" s="156"/>
      <c r="H72" s="153" t="s">
        <v>25</v>
      </c>
      <c r="I72" s="157">
        <v>26500</v>
      </c>
      <c r="J72" s="158">
        <v>0</v>
      </c>
      <c r="K72" s="157">
        <v>26500</v>
      </c>
      <c r="L72" s="157">
        <v>760.55</v>
      </c>
      <c r="M72" s="157">
        <v>0</v>
      </c>
      <c r="N72" s="157">
        <v>805.6</v>
      </c>
      <c r="O72" s="157">
        <v>25</v>
      </c>
      <c r="P72" s="157">
        <v>1591.15</v>
      </c>
      <c r="Q72" s="157">
        <v>24908.85</v>
      </c>
    </row>
    <row r="73" spans="2:17" s="153" customFormat="1" x14ac:dyDescent="0.25">
      <c r="B73" s="154">
        <v>59</v>
      </c>
      <c r="C73" s="155" t="s">
        <v>177</v>
      </c>
      <c r="D73" s="153" t="s">
        <v>632</v>
      </c>
      <c r="E73" s="1677" t="s">
        <v>178</v>
      </c>
      <c r="F73" s="1677" t="s">
        <v>179</v>
      </c>
      <c r="G73" s="1677">
        <v>5477</v>
      </c>
      <c r="H73" s="153" t="s">
        <v>25</v>
      </c>
      <c r="I73" s="157">
        <v>35000</v>
      </c>
      <c r="J73" s="158">
        <v>0</v>
      </c>
      <c r="K73" s="157">
        <v>35000</v>
      </c>
      <c r="L73" s="157">
        <v>1004.5</v>
      </c>
      <c r="M73" s="158">
        <v>0</v>
      </c>
      <c r="N73" s="157">
        <v>1064</v>
      </c>
      <c r="O73" s="157">
        <v>25</v>
      </c>
      <c r="P73" s="157">
        <v>2093.5</v>
      </c>
      <c r="Q73" s="157">
        <v>32906.5</v>
      </c>
    </row>
    <row r="74" spans="2:17" s="153" customFormat="1" x14ac:dyDescent="0.25">
      <c r="B74" s="154">
        <v>60</v>
      </c>
      <c r="C74" s="155" t="s">
        <v>192</v>
      </c>
      <c r="D74" s="153" t="s">
        <v>35</v>
      </c>
      <c r="E74" s="1677" t="s">
        <v>92</v>
      </c>
      <c r="F74" s="1677" t="s">
        <v>193</v>
      </c>
      <c r="G74" s="1677"/>
      <c r="H74" s="153" t="s">
        <v>25</v>
      </c>
      <c r="I74" s="157">
        <v>35000</v>
      </c>
      <c r="J74" s="158">
        <v>0</v>
      </c>
      <c r="K74" s="157">
        <v>35000</v>
      </c>
      <c r="L74" s="157">
        <v>1004.5</v>
      </c>
      <c r="M74" s="157">
        <v>0</v>
      </c>
      <c r="N74" s="157">
        <v>1064</v>
      </c>
      <c r="O74" s="157">
        <v>25</v>
      </c>
      <c r="P74" s="157">
        <v>2093.5</v>
      </c>
      <c r="Q74" s="157">
        <v>32906.5</v>
      </c>
    </row>
    <row r="75" spans="2:17" s="153" customFormat="1" x14ac:dyDescent="0.25">
      <c r="B75" s="154">
        <v>61</v>
      </c>
      <c r="C75" s="155" t="s">
        <v>324</v>
      </c>
      <c r="D75" s="153" t="s">
        <v>670</v>
      </c>
      <c r="E75" s="156" t="s">
        <v>105</v>
      </c>
      <c r="F75" s="156"/>
      <c r="G75" s="156"/>
      <c r="H75" s="153" t="s">
        <v>25</v>
      </c>
      <c r="I75" s="157">
        <v>11000</v>
      </c>
      <c r="J75" s="158">
        <v>0</v>
      </c>
      <c r="K75" s="157">
        <v>11000</v>
      </c>
      <c r="L75" s="157">
        <v>315.7</v>
      </c>
      <c r="M75" s="157">
        <v>0</v>
      </c>
      <c r="N75" s="157">
        <v>334.4</v>
      </c>
      <c r="O75" s="157">
        <v>25</v>
      </c>
      <c r="P75" s="157">
        <v>675.1</v>
      </c>
      <c r="Q75" s="157">
        <v>10324.9</v>
      </c>
    </row>
    <row r="76" spans="2:17" s="153" customFormat="1" x14ac:dyDescent="0.25">
      <c r="B76" s="154">
        <v>62</v>
      </c>
      <c r="C76" s="155" t="s">
        <v>330</v>
      </c>
      <c r="D76" s="153" t="s">
        <v>652</v>
      </c>
      <c r="E76" s="156" t="s">
        <v>105</v>
      </c>
      <c r="F76" s="156"/>
      <c r="G76" s="156"/>
      <c r="H76" s="153" t="s">
        <v>25</v>
      </c>
      <c r="I76" s="157">
        <v>15000</v>
      </c>
      <c r="J76" s="158">
        <v>0</v>
      </c>
      <c r="K76" s="157">
        <v>15000</v>
      </c>
      <c r="L76" s="157">
        <v>430.5</v>
      </c>
      <c r="M76" s="157">
        <v>0</v>
      </c>
      <c r="N76" s="157">
        <v>456</v>
      </c>
      <c r="O76" s="157">
        <v>25</v>
      </c>
      <c r="P76" s="157">
        <v>911.5</v>
      </c>
      <c r="Q76" s="157">
        <v>14088.5</v>
      </c>
    </row>
    <row r="77" spans="2:17" s="153" customFormat="1" x14ac:dyDescent="0.25">
      <c r="B77" s="154">
        <v>63</v>
      </c>
      <c r="C77" s="155" t="s">
        <v>346</v>
      </c>
      <c r="D77" s="153" t="s">
        <v>646</v>
      </c>
      <c r="E77" s="156" t="s">
        <v>695</v>
      </c>
      <c r="F77" s="156"/>
      <c r="G77" s="156"/>
      <c r="H77" s="153" t="s">
        <v>25</v>
      </c>
      <c r="I77" s="157">
        <v>25000</v>
      </c>
      <c r="J77" s="158">
        <v>0</v>
      </c>
      <c r="K77" s="157">
        <v>25000</v>
      </c>
      <c r="L77" s="157">
        <v>717.5</v>
      </c>
      <c r="M77" s="157">
        <v>0</v>
      </c>
      <c r="N77" s="157">
        <v>760</v>
      </c>
      <c r="O77" s="157">
        <v>25</v>
      </c>
      <c r="P77" s="157">
        <v>1502.5</v>
      </c>
      <c r="Q77" s="157">
        <v>23497.5</v>
      </c>
    </row>
    <row r="78" spans="2:17" s="153" customFormat="1" x14ac:dyDescent="0.25">
      <c r="B78" s="154">
        <v>64</v>
      </c>
      <c r="C78" s="155" t="s">
        <v>461</v>
      </c>
      <c r="D78" s="153" t="s">
        <v>657</v>
      </c>
      <c r="E78" s="156" t="s">
        <v>166</v>
      </c>
      <c r="F78" s="156"/>
      <c r="G78" s="156"/>
      <c r="H78" s="153" t="s">
        <v>25</v>
      </c>
      <c r="I78" s="157">
        <v>38000</v>
      </c>
      <c r="J78" s="158">
        <v>0</v>
      </c>
      <c r="K78" s="157">
        <v>38000</v>
      </c>
      <c r="L78" s="157">
        <v>1090</v>
      </c>
      <c r="M78" s="157">
        <v>160</v>
      </c>
      <c r="N78" s="157">
        <v>1155.2</v>
      </c>
      <c r="O78" s="157">
        <v>25</v>
      </c>
      <c r="P78" s="157">
        <v>2431.1799999999998</v>
      </c>
      <c r="Q78" s="157">
        <v>35568.82</v>
      </c>
    </row>
    <row r="79" spans="2:17" s="153" customFormat="1" x14ac:dyDescent="0.25">
      <c r="B79" s="154">
        <v>65</v>
      </c>
      <c r="C79" s="155" t="s">
        <v>697</v>
      </c>
      <c r="D79" s="153" t="s">
        <v>637</v>
      </c>
      <c r="E79" s="156" t="s">
        <v>521</v>
      </c>
      <c r="F79" s="156"/>
      <c r="G79" s="156"/>
      <c r="H79" s="153" t="s">
        <v>25</v>
      </c>
      <c r="I79" s="157">
        <v>35000</v>
      </c>
      <c r="J79" s="158">
        <v>0</v>
      </c>
      <c r="K79" s="157">
        <v>35000</v>
      </c>
      <c r="L79" s="157">
        <v>1004.5</v>
      </c>
      <c r="M79" s="157">
        <v>0</v>
      </c>
      <c r="N79" s="157">
        <v>1064</v>
      </c>
      <c r="O79" s="157">
        <v>25</v>
      </c>
      <c r="P79" s="157">
        <v>2093.5</v>
      </c>
      <c r="Q79" s="157">
        <v>32906.5</v>
      </c>
    </row>
    <row r="80" spans="2:17" s="153" customFormat="1" x14ac:dyDescent="0.25">
      <c r="B80" s="154">
        <v>66</v>
      </c>
      <c r="C80" s="155" t="s">
        <v>419</v>
      </c>
      <c r="D80" s="153" t="s">
        <v>637</v>
      </c>
      <c r="E80" s="156" t="s">
        <v>696</v>
      </c>
      <c r="F80" s="156"/>
      <c r="G80" s="156"/>
      <c r="H80" s="153" t="s">
        <v>25</v>
      </c>
      <c r="I80" s="157">
        <v>40000</v>
      </c>
      <c r="J80" s="158">
        <v>0</v>
      </c>
      <c r="K80" s="157">
        <v>40000</v>
      </c>
      <c r="L80" s="157">
        <v>1148</v>
      </c>
      <c r="M80" s="157">
        <v>442.65</v>
      </c>
      <c r="N80" s="157">
        <v>1216</v>
      </c>
      <c r="O80" s="157">
        <v>700</v>
      </c>
      <c r="P80" s="157">
        <v>3506.65</v>
      </c>
      <c r="Q80" s="157">
        <v>36493.35</v>
      </c>
    </row>
    <row r="81" spans="2:17" s="153" customFormat="1" x14ac:dyDescent="0.25">
      <c r="B81" s="154">
        <v>67</v>
      </c>
      <c r="C81" s="155" t="s">
        <v>464</v>
      </c>
      <c r="D81" s="153" t="s">
        <v>652</v>
      </c>
      <c r="E81" s="156" t="s">
        <v>435</v>
      </c>
      <c r="F81" s="156"/>
      <c r="G81" s="156"/>
      <c r="H81" s="153" t="s">
        <v>25</v>
      </c>
      <c r="I81" s="157">
        <v>15000</v>
      </c>
      <c r="J81" s="158">
        <v>0</v>
      </c>
      <c r="K81" s="157">
        <v>15000</v>
      </c>
      <c r="L81" s="157">
        <v>430.5</v>
      </c>
      <c r="M81" s="157">
        <v>0</v>
      </c>
      <c r="N81" s="157">
        <v>456</v>
      </c>
      <c r="O81" s="157">
        <v>25</v>
      </c>
      <c r="P81" s="157">
        <v>911.5</v>
      </c>
      <c r="Q81" s="157">
        <v>14088.5</v>
      </c>
    </row>
    <row r="82" spans="2:17" s="153" customFormat="1" x14ac:dyDescent="0.25">
      <c r="B82" s="154">
        <v>68</v>
      </c>
      <c r="C82" s="155" t="s">
        <v>474</v>
      </c>
      <c r="D82" s="153" t="s">
        <v>670</v>
      </c>
      <c r="E82" s="156" t="s">
        <v>671</v>
      </c>
      <c r="F82" s="156"/>
      <c r="G82" s="156"/>
      <c r="H82" s="153" t="s">
        <v>25</v>
      </c>
      <c r="I82" s="157">
        <v>25000</v>
      </c>
      <c r="J82" s="158">
        <v>0</v>
      </c>
      <c r="K82" s="157">
        <v>25000</v>
      </c>
      <c r="L82" s="157">
        <v>717.5</v>
      </c>
      <c r="M82" s="157">
        <v>0</v>
      </c>
      <c r="N82" s="157">
        <v>760</v>
      </c>
      <c r="O82" s="157">
        <v>25</v>
      </c>
      <c r="P82" s="157">
        <v>1502.5</v>
      </c>
      <c r="Q82" s="157">
        <v>23497.5</v>
      </c>
    </row>
    <row r="83" spans="2:17" s="153" customFormat="1" x14ac:dyDescent="0.25">
      <c r="B83" s="154">
        <v>69</v>
      </c>
      <c r="C83" s="155" t="s">
        <v>484</v>
      </c>
      <c r="D83" s="153" t="s">
        <v>659</v>
      </c>
      <c r="E83" s="156" t="s">
        <v>327</v>
      </c>
      <c r="F83" s="156"/>
      <c r="G83" s="156"/>
      <c r="H83" s="153" t="s">
        <v>25</v>
      </c>
      <c r="I83" s="157">
        <v>30000</v>
      </c>
      <c r="J83" s="158">
        <v>0</v>
      </c>
      <c r="K83" s="157">
        <v>30000</v>
      </c>
      <c r="L83" s="157">
        <v>861</v>
      </c>
      <c r="M83" s="157">
        <v>0</v>
      </c>
      <c r="N83" s="157">
        <v>912</v>
      </c>
      <c r="O83" s="157">
        <v>25</v>
      </c>
      <c r="P83" s="157">
        <v>1798</v>
      </c>
      <c r="Q83" s="157">
        <v>28202</v>
      </c>
    </row>
    <row r="84" spans="2:17" s="153" customFormat="1" x14ac:dyDescent="0.25">
      <c r="B84" s="154">
        <v>70</v>
      </c>
      <c r="C84" s="155" t="s">
        <v>541</v>
      </c>
      <c r="D84" s="153" t="s">
        <v>655</v>
      </c>
      <c r="E84" s="156" t="s">
        <v>276</v>
      </c>
      <c r="F84" s="156"/>
      <c r="G84" s="156"/>
      <c r="H84" s="153" t="s">
        <v>25</v>
      </c>
      <c r="I84" s="157">
        <v>38500</v>
      </c>
      <c r="J84" s="158">
        <v>0</v>
      </c>
      <c r="K84" s="157">
        <v>38500</v>
      </c>
      <c r="L84" s="157">
        <v>1104.95</v>
      </c>
      <c r="M84" s="157">
        <v>230.95</v>
      </c>
      <c r="N84" s="157">
        <v>1170.4000000000001</v>
      </c>
      <c r="O84" s="157">
        <v>25</v>
      </c>
      <c r="P84" s="157">
        <v>2531.3000000000002</v>
      </c>
      <c r="Q84" s="157">
        <v>35968.699999999997</v>
      </c>
    </row>
    <row r="85" spans="2:17" s="153" customFormat="1" x14ac:dyDescent="0.25">
      <c r="B85" s="154">
        <v>71</v>
      </c>
      <c r="C85" s="155" t="s">
        <v>217</v>
      </c>
      <c r="D85" s="153" t="s">
        <v>669</v>
      </c>
      <c r="E85" s="156" t="s">
        <v>414</v>
      </c>
      <c r="F85" s="156"/>
      <c r="G85" s="156"/>
      <c r="H85" s="153" t="s">
        <v>46</v>
      </c>
      <c r="I85" s="157">
        <v>55000</v>
      </c>
      <c r="J85" s="158">
        <v>0</v>
      </c>
      <c r="K85" s="157">
        <v>55000</v>
      </c>
      <c r="L85" s="157">
        <v>1578.5</v>
      </c>
      <c r="M85" s="157">
        <v>2381.16</v>
      </c>
      <c r="N85" s="157">
        <v>1672</v>
      </c>
      <c r="O85" s="157">
        <v>1215.1199999999999</v>
      </c>
      <c r="P85" s="157">
        <v>6846.78</v>
      </c>
      <c r="Q85" s="157">
        <v>48153.22</v>
      </c>
    </row>
    <row r="86" spans="2:17" s="153" customFormat="1" x14ac:dyDescent="0.25">
      <c r="B86" s="154">
        <v>71</v>
      </c>
      <c r="C86" s="155" t="s">
        <v>241</v>
      </c>
      <c r="D86" s="153" t="s">
        <v>668</v>
      </c>
      <c r="E86" s="156" t="s">
        <v>417</v>
      </c>
      <c r="F86" s="156"/>
      <c r="G86" s="156"/>
      <c r="H86" s="153" t="s">
        <v>46</v>
      </c>
      <c r="I86" s="157">
        <v>55000</v>
      </c>
      <c r="J86" s="158">
        <v>0</v>
      </c>
      <c r="K86" s="157">
        <v>55000</v>
      </c>
      <c r="L86" s="157">
        <v>1578.5</v>
      </c>
      <c r="M86" s="157">
        <v>2559.6799999999998</v>
      </c>
      <c r="N86" s="157">
        <v>1672</v>
      </c>
      <c r="O86" s="157">
        <v>25</v>
      </c>
      <c r="P86" s="157">
        <v>5835.18</v>
      </c>
      <c r="Q86" s="157">
        <v>49164.82</v>
      </c>
    </row>
    <row r="87" spans="2:17" s="153" customFormat="1" x14ac:dyDescent="0.25">
      <c r="B87" s="154">
        <v>73</v>
      </c>
      <c r="C87" s="155" t="s">
        <v>232</v>
      </c>
      <c r="D87" s="153" t="s">
        <v>655</v>
      </c>
      <c r="E87" s="156" t="s">
        <v>422</v>
      </c>
      <c r="F87" s="156"/>
      <c r="G87" s="156"/>
      <c r="H87" s="153" t="s">
        <v>46</v>
      </c>
      <c r="I87" s="157">
        <v>65000</v>
      </c>
      <c r="J87" s="158">
        <v>0</v>
      </c>
      <c r="K87" s="157">
        <v>65000</v>
      </c>
      <c r="L87" s="157">
        <v>1865.5</v>
      </c>
      <c r="M87" s="157">
        <v>4427.58</v>
      </c>
      <c r="N87" s="157">
        <v>1976</v>
      </c>
      <c r="O87" s="157">
        <v>25</v>
      </c>
      <c r="P87" s="157">
        <v>8294.08</v>
      </c>
      <c r="Q87" s="157">
        <v>56705.919999999998</v>
      </c>
    </row>
    <row r="88" spans="2:17" s="153" customFormat="1" x14ac:dyDescent="0.25">
      <c r="B88" s="154">
        <v>74</v>
      </c>
      <c r="C88" s="155" t="s">
        <v>244</v>
      </c>
      <c r="D88" s="153" t="s">
        <v>632</v>
      </c>
      <c r="E88" s="156" t="s">
        <v>489</v>
      </c>
      <c r="F88" s="156"/>
      <c r="G88" s="156"/>
      <c r="H88" s="153" t="s">
        <v>46</v>
      </c>
      <c r="I88" s="157">
        <v>60000</v>
      </c>
      <c r="J88" s="158">
        <v>0</v>
      </c>
      <c r="K88" s="157">
        <v>60000</v>
      </c>
      <c r="L88" s="157">
        <v>1722</v>
      </c>
      <c r="M88" s="157">
        <v>3486.68</v>
      </c>
      <c r="N88" s="157">
        <v>1824</v>
      </c>
      <c r="O88" s="157">
        <v>25</v>
      </c>
      <c r="P88" s="157">
        <v>7057.68</v>
      </c>
      <c r="Q88" s="157">
        <v>52942.32</v>
      </c>
    </row>
    <row r="89" spans="2:17" s="153" customFormat="1" x14ac:dyDescent="0.25">
      <c r="B89" s="154">
        <v>75</v>
      </c>
      <c r="C89" s="155" t="s">
        <v>486</v>
      </c>
      <c r="D89" s="153" t="s">
        <v>670</v>
      </c>
      <c r="E89" s="1677" t="s">
        <v>44</v>
      </c>
      <c r="F89" s="1677" t="s">
        <v>45</v>
      </c>
      <c r="G89" s="1677">
        <v>14</v>
      </c>
      <c r="H89" s="153" t="s">
        <v>46</v>
      </c>
      <c r="I89" s="157">
        <v>26500</v>
      </c>
      <c r="J89" s="158">
        <v>0</v>
      </c>
      <c r="K89" s="157">
        <v>26500</v>
      </c>
      <c r="L89" s="157">
        <v>760.55</v>
      </c>
      <c r="M89" s="157">
        <v>0</v>
      </c>
      <c r="N89" s="157">
        <v>805.6</v>
      </c>
      <c r="O89" s="157">
        <v>25</v>
      </c>
      <c r="P89" s="157">
        <v>1591.15</v>
      </c>
      <c r="Q89" s="157">
        <v>24908.85</v>
      </c>
    </row>
    <row r="90" spans="2:17" s="153" customFormat="1" x14ac:dyDescent="0.25">
      <c r="B90" s="154">
        <v>76</v>
      </c>
      <c r="C90" s="155" t="s">
        <v>542</v>
      </c>
      <c r="D90" s="153" t="s">
        <v>66</v>
      </c>
      <c r="E90" s="156" t="s">
        <v>543</v>
      </c>
      <c r="F90" s="156"/>
      <c r="G90" s="156"/>
      <c r="H90" s="153" t="s">
        <v>25</v>
      </c>
      <c r="I90" s="157">
        <v>120000</v>
      </c>
      <c r="J90" s="158">
        <v>0</v>
      </c>
      <c r="K90" s="157">
        <v>120000</v>
      </c>
      <c r="L90" s="157">
        <v>3444</v>
      </c>
      <c r="M90" s="157">
        <v>16809.87</v>
      </c>
      <c r="N90" s="157">
        <v>3648</v>
      </c>
      <c r="O90" s="157">
        <v>25</v>
      </c>
      <c r="P90" s="157">
        <v>23926.87</v>
      </c>
      <c r="Q90" s="157">
        <v>96073.13</v>
      </c>
    </row>
    <row r="91" spans="2:17" s="153" customFormat="1" x14ac:dyDescent="0.25">
      <c r="B91" s="154">
        <v>77</v>
      </c>
      <c r="C91" s="155" t="s">
        <v>212</v>
      </c>
      <c r="D91" s="153" t="s">
        <v>600</v>
      </c>
      <c r="E91" s="156" t="s">
        <v>544</v>
      </c>
      <c r="F91" s="156"/>
      <c r="G91" s="156"/>
      <c r="H91" s="153" t="s">
        <v>25</v>
      </c>
      <c r="I91" s="157">
        <v>60000</v>
      </c>
      <c r="J91" s="158">
        <v>0</v>
      </c>
      <c r="K91" s="157">
        <v>60000</v>
      </c>
      <c r="L91" s="157">
        <v>1722</v>
      </c>
      <c r="M91" s="157">
        <v>3486.68</v>
      </c>
      <c r="N91" s="157">
        <v>1824</v>
      </c>
      <c r="O91" s="157">
        <v>25</v>
      </c>
      <c r="P91" s="157">
        <v>7057.68</v>
      </c>
      <c r="Q91" s="157">
        <v>52942.32</v>
      </c>
    </row>
    <row r="92" spans="2:17" s="153" customFormat="1" x14ac:dyDescent="0.25">
      <c r="B92" s="154">
        <v>78</v>
      </c>
      <c r="C92" s="155" t="s">
        <v>545</v>
      </c>
      <c r="D92" s="153" t="s">
        <v>647</v>
      </c>
      <c r="E92" s="156" t="s">
        <v>648</v>
      </c>
      <c r="F92" s="156"/>
      <c r="G92" s="156"/>
      <c r="H92" s="153" t="s">
        <v>25</v>
      </c>
      <c r="I92" s="157">
        <v>39500</v>
      </c>
      <c r="J92" s="158">
        <v>0</v>
      </c>
      <c r="K92" s="157">
        <v>39500</v>
      </c>
      <c r="L92" s="157">
        <v>1133.6500000000001</v>
      </c>
      <c r="M92" s="157">
        <v>372.08</v>
      </c>
      <c r="N92" s="157">
        <v>1200.8</v>
      </c>
      <c r="O92" s="157">
        <v>25</v>
      </c>
      <c r="P92" s="157">
        <v>2731.53</v>
      </c>
      <c r="Q92" s="157">
        <v>36768.47</v>
      </c>
    </row>
    <row r="93" spans="2:17" s="153" customFormat="1" x14ac:dyDescent="0.25">
      <c r="B93" s="154">
        <v>79</v>
      </c>
      <c r="C93" s="155" t="s">
        <v>359</v>
      </c>
      <c r="D93" s="153" t="s">
        <v>66</v>
      </c>
      <c r="E93" s="156" t="s">
        <v>544</v>
      </c>
      <c r="F93" s="156"/>
      <c r="G93" s="156"/>
      <c r="H93" s="153" t="s">
        <v>25</v>
      </c>
      <c r="I93" s="157">
        <v>40000</v>
      </c>
      <c r="J93" s="158">
        <v>0</v>
      </c>
      <c r="K93" s="157">
        <v>40000</v>
      </c>
      <c r="L93" s="157">
        <v>1148</v>
      </c>
      <c r="M93" s="157">
        <v>442</v>
      </c>
      <c r="N93" s="157">
        <v>1216</v>
      </c>
      <c r="O93" s="157">
        <v>25</v>
      </c>
      <c r="P93" s="157">
        <v>2831.65</v>
      </c>
      <c r="Q93" s="157">
        <v>37168.35</v>
      </c>
    </row>
    <row r="94" spans="2:17" s="153" customFormat="1" x14ac:dyDescent="0.25">
      <c r="B94" s="154">
        <v>80</v>
      </c>
      <c r="C94" s="155" t="s">
        <v>546</v>
      </c>
      <c r="D94" s="153" t="s">
        <v>659</v>
      </c>
      <c r="E94" s="156" t="s">
        <v>544</v>
      </c>
      <c r="F94" s="156"/>
      <c r="G94" s="156"/>
      <c r="H94" s="153" t="s">
        <v>25</v>
      </c>
      <c r="I94" s="157">
        <v>60000</v>
      </c>
      <c r="J94" s="158">
        <v>0</v>
      </c>
      <c r="K94" s="157">
        <v>60000</v>
      </c>
      <c r="L94" s="157">
        <v>1722</v>
      </c>
      <c r="M94" s="157">
        <v>3486.68</v>
      </c>
      <c r="N94" s="157">
        <v>1824</v>
      </c>
      <c r="O94" s="157">
        <v>25</v>
      </c>
      <c r="P94" s="157">
        <v>7057.68</v>
      </c>
      <c r="Q94" s="157">
        <v>52942.32</v>
      </c>
    </row>
    <row r="95" spans="2:17" s="153" customFormat="1" x14ac:dyDescent="0.25">
      <c r="B95" s="154">
        <v>81</v>
      </c>
      <c r="C95" s="155" t="s">
        <v>547</v>
      </c>
      <c r="D95" s="153" t="s">
        <v>659</v>
      </c>
      <c r="E95" s="156" t="s">
        <v>544</v>
      </c>
      <c r="F95" s="156"/>
      <c r="G95" s="156"/>
      <c r="H95" s="153" t="s">
        <v>25</v>
      </c>
      <c r="I95" s="157">
        <v>75000</v>
      </c>
      <c r="J95" s="158">
        <v>0</v>
      </c>
      <c r="K95" s="157">
        <v>75000</v>
      </c>
      <c r="L95" s="157">
        <v>2152.5</v>
      </c>
      <c r="M95" s="157">
        <v>6309.38</v>
      </c>
      <c r="N95" s="157">
        <v>2280</v>
      </c>
      <c r="O95" s="157">
        <v>25</v>
      </c>
      <c r="P95" s="157">
        <v>10766.88</v>
      </c>
      <c r="Q95" s="157">
        <v>64233.120000000003</v>
      </c>
    </row>
    <row r="96" spans="2:17" s="153" customFormat="1" x14ac:dyDescent="0.25">
      <c r="B96" s="154">
        <v>82</v>
      </c>
      <c r="C96" s="155" t="s">
        <v>548</v>
      </c>
      <c r="D96" s="153" t="s">
        <v>35</v>
      </c>
      <c r="E96" s="156" t="s">
        <v>544</v>
      </c>
      <c r="F96" s="156"/>
      <c r="G96" s="156"/>
      <c r="H96" s="153" t="s">
        <v>25</v>
      </c>
      <c r="I96" s="157">
        <v>75000</v>
      </c>
      <c r="J96" s="158">
        <v>0</v>
      </c>
      <c r="K96" s="157">
        <v>75000</v>
      </c>
      <c r="L96" s="157">
        <v>2125.5</v>
      </c>
      <c r="M96" s="157">
        <v>6306.38</v>
      </c>
      <c r="N96" s="157">
        <v>2280</v>
      </c>
      <c r="O96" s="157">
        <v>25</v>
      </c>
      <c r="P96" s="157">
        <v>10766.88</v>
      </c>
      <c r="Q96" s="157">
        <v>64233.120000000003</v>
      </c>
    </row>
    <row r="97" spans="2:17" s="153" customFormat="1" x14ac:dyDescent="0.25">
      <c r="B97" s="154">
        <v>83</v>
      </c>
      <c r="C97" s="155" t="s">
        <v>175</v>
      </c>
      <c r="D97" s="153" t="s">
        <v>647</v>
      </c>
      <c r="E97" s="156" t="s">
        <v>92</v>
      </c>
      <c r="F97" s="156"/>
      <c r="G97" s="156"/>
      <c r="H97" s="153" t="s">
        <v>25</v>
      </c>
      <c r="I97" s="157">
        <v>25000</v>
      </c>
      <c r="J97" s="158">
        <v>0</v>
      </c>
      <c r="K97" s="157">
        <v>25000</v>
      </c>
      <c r="L97" s="157">
        <v>717.5</v>
      </c>
      <c r="M97" s="157">
        <v>0</v>
      </c>
      <c r="N97" s="157">
        <v>760</v>
      </c>
      <c r="O97" s="157">
        <v>25</v>
      </c>
      <c r="P97" s="157">
        <v>1502.5</v>
      </c>
      <c r="Q97" s="157">
        <v>23497.5</v>
      </c>
    </row>
    <row r="98" spans="2:17" s="153" customFormat="1" x14ac:dyDescent="0.25">
      <c r="B98" s="154">
        <v>84</v>
      </c>
      <c r="C98" s="155" t="s">
        <v>549</v>
      </c>
      <c r="D98" s="153" t="s">
        <v>676</v>
      </c>
      <c r="E98" s="156" t="s">
        <v>662</v>
      </c>
      <c r="F98" s="156"/>
      <c r="G98" s="156"/>
      <c r="H98" s="153" t="s">
        <v>25</v>
      </c>
      <c r="I98" s="157">
        <v>26500</v>
      </c>
      <c r="J98" s="158">
        <v>0</v>
      </c>
      <c r="K98" s="157">
        <v>26500</v>
      </c>
      <c r="L98" s="157">
        <v>760</v>
      </c>
      <c r="M98" s="157">
        <v>0</v>
      </c>
      <c r="N98" s="157">
        <v>805.6</v>
      </c>
      <c r="O98" s="157">
        <v>25</v>
      </c>
      <c r="P98" s="157">
        <v>1591.15</v>
      </c>
      <c r="Q98" s="157">
        <v>24908.85</v>
      </c>
    </row>
    <row r="99" spans="2:17" s="153" customFormat="1" x14ac:dyDescent="0.25">
      <c r="B99" s="154">
        <v>85</v>
      </c>
      <c r="C99" s="155" t="s">
        <v>530</v>
      </c>
      <c r="D99" s="153" t="s">
        <v>667</v>
      </c>
      <c r="E99" s="156" t="s">
        <v>551</v>
      </c>
      <c r="F99" s="156"/>
      <c r="G99" s="156"/>
      <c r="H99" s="153" t="s">
        <v>25</v>
      </c>
      <c r="I99" s="157">
        <v>30000</v>
      </c>
      <c r="J99" s="158">
        <v>0</v>
      </c>
      <c r="K99" s="157">
        <v>30000</v>
      </c>
      <c r="L99" s="157">
        <v>861</v>
      </c>
      <c r="M99" s="157">
        <v>0</v>
      </c>
      <c r="N99" s="157">
        <v>912</v>
      </c>
      <c r="O99" s="157">
        <v>25</v>
      </c>
      <c r="P99" s="157">
        <v>1798</v>
      </c>
      <c r="Q99" s="157">
        <v>28202</v>
      </c>
    </row>
    <row r="100" spans="2:17" s="153" customFormat="1" x14ac:dyDescent="0.25">
      <c r="B100" s="154">
        <v>86</v>
      </c>
      <c r="C100" s="155" t="s">
        <v>528</v>
      </c>
      <c r="D100" s="153" t="s">
        <v>666</v>
      </c>
      <c r="E100" s="156" t="s">
        <v>551</v>
      </c>
      <c r="F100" s="156"/>
      <c r="G100" s="156"/>
      <c r="H100" s="153" t="s">
        <v>25</v>
      </c>
      <c r="I100" s="157">
        <v>30000</v>
      </c>
      <c r="J100" s="158">
        <v>0</v>
      </c>
      <c r="K100" s="157">
        <v>30000</v>
      </c>
      <c r="L100" s="157">
        <v>861</v>
      </c>
      <c r="M100" s="157">
        <v>0</v>
      </c>
      <c r="N100" s="157">
        <v>912</v>
      </c>
      <c r="O100" s="157">
        <v>25</v>
      </c>
      <c r="P100" s="157">
        <v>1798</v>
      </c>
      <c r="Q100" s="157">
        <v>28202</v>
      </c>
    </row>
    <row r="101" spans="2:17" s="153" customFormat="1" x14ac:dyDescent="0.25">
      <c r="B101" s="154">
        <v>87</v>
      </c>
      <c r="C101" s="155" t="s">
        <v>552</v>
      </c>
      <c r="D101" s="153" t="s">
        <v>673</v>
      </c>
      <c r="E101" s="156" t="s">
        <v>554</v>
      </c>
      <c r="F101" s="156"/>
      <c r="G101" s="156"/>
      <c r="H101" s="153" t="s">
        <v>25</v>
      </c>
      <c r="I101" s="157">
        <v>26500</v>
      </c>
      <c r="J101" s="158">
        <v>0</v>
      </c>
      <c r="K101" s="157">
        <v>26500</v>
      </c>
      <c r="L101" s="157">
        <v>760.55</v>
      </c>
      <c r="M101" s="157">
        <v>0</v>
      </c>
      <c r="N101" s="157">
        <v>805.6</v>
      </c>
      <c r="O101" s="157">
        <v>25</v>
      </c>
      <c r="P101" s="157">
        <v>1591.15</v>
      </c>
      <c r="Q101" s="157">
        <v>24908.85</v>
      </c>
    </row>
    <row r="102" spans="2:17" s="153" customFormat="1" x14ac:dyDescent="0.25">
      <c r="B102" s="154">
        <v>88</v>
      </c>
      <c r="C102" s="155" t="s">
        <v>585</v>
      </c>
      <c r="D102" s="153" t="s">
        <v>673</v>
      </c>
      <c r="E102" s="156" t="s">
        <v>554</v>
      </c>
      <c r="F102" s="156"/>
      <c r="G102" s="156"/>
      <c r="H102" s="153" t="s">
        <v>25</v>
      </c>
      <c r="I102" s="157">
        <v>26500</v>
      </c>
      <c r="J102" s="158">
        <v>0</v>
      </c>
      <c r="K102" s="157">
        <v>26500</v>
      </c>
      <c r="L102" s="157">
        <v>760.5</v>
      </c>
      <c r="M102" s="157">
        <v>0</v>
      </c>
      <c r="N102" s="157">
        <v>805.6</v>
      </c>
      <c r="O102" s="157">
        <v>25</v>
      </c>
      <c r="P102" s="157">
        <v>1591.15</v>
      </c>
      <c r="Q102" s="157">
        <v>24908.85</v>
      </c>
    </row>
    <row r="103" spans="2:17" s="153" customFormat="1" x14ac:dyDescent="0.25">
      <c r="B103" s="154">
        <v>89</v>
      </c>
      <c r="C103" s="155" t="s">
        <v>586</v>
      </c>
      <c r="D103" s="153" t="s">
        <v>670</v>
      </c>
      <c r="E103" s="156" t="s">
        <v>435</v>
      </c>
      <c r="F103" s="156"/>
      <c r="G103" s="156"/>
      <c r="H103" s="153" t="s">
        <v>25</v>
      </c>
      <c r="I103" s="157">
        <v>15000</v>
      </c>
      <c r="J103" s="158">
        <v>0</v>
      </c>
      <c r="K103" s="157">
        <v>15000</v>
      </c>
      <c r="L103" s="157">
        <v>430.5</v>
      </c>
      <c r="M103" s="157">
        <v>0</v>
      </c>
      <c r="N103" s="157">
        <v>456</v>
      </c>
      <c r="O103" s="157">
        <v>25</v>
      </c>
      <c r="P103" s="157">
        <v>911.5</v>
      </c>
      <c r="Q103" s="157">
        <v>14088.5</v>
      </c>
    </row>
    <row r="104" spans="2:17" s="153" customFormat="1" x14ac:dyDescent="0.25">
      <c r="B104" s="154">
        <v>90</v>
      </c>
      <c r="C104" s="155" t="s">
        <v>588</v>
      </c>
      <c r="D104" s="153" t="s">
        <v>675</v>
      </c>
      <c r="E104" s="156" t="s">
        <v>591</v>
      </c>
      <c r="F104" s="156"/>
      <c r="G104" s="156"/>
      <c r="H104" s="153" t="s">
        <v>25</v>
      </c>
      <c r="I104" s="157">
        <v>37000</v>
      </c>
      <c r="J104" s="158">
        <v>0</v>
      </c>
      <c r="K104" s="157">
        <v>37000</v>
      </c>
      <c r="L104" s="157">
        <v>1061.9000000000001</v>
      </c>
      <c r="M104" s="157">
        <v>19.25</v>
      </c>
      <c r="N104" s="157">
        <v>1124.8</v>
      </c>
      <c r="O104" s="157">
        <v>25</v>
      </c>
      <c r="P104" s="157">
        <v>2230.9499999999998</v>
      </c>
      <c r="Q104" s="157">
        <v>34769.050000000003</v>
      </c>
    </row>
    <row r="105" spans="2:17" s="153" customFormat="1" x14ac:dyDescent="0.25">
      <c r="B105" s="154">
        <v>91</v>
      </c>
      <c r="C105" s="155" t="s">
        <v>587</v>
      </c>
      <c r="D105" s="153" t="s">
        <v>632</v>
      </c>
      <c r="E105" s="156" t="s">
        <v>435</v>
      </c>
      <c r="F105" s="156"/>
      <c r="G105" s="156"/>
      <c r="H105" s="153" t="s">
        <v>25</v>
      </c>
      <c r="I105" s="157">
        <v>15000</v>
      </c>
      <c r="J105" s="158">
        <v>0</v>
      </c>
      <c r="K105" s="157">
        <v>15000</v>
      </c>
      <c r="L105" s="157">
        <v>430.5</v>
      </c>
      <c r="M105" s="157">
        <v>0</v>
      </c>
      <c r="N105" s="157">
        <v>456</v>
      </c>
      <c r="O105" s="157">
        <v>25</v>
      </c>
      <c r="P105" s="157">
        <v>911.5</v>
      </c>
      <c r="Q105" s="157">
        <v>14088.5</v>
      </c>
    </row>
    <row r="106" spans="2:17" s="153" customFormat="1" x14ac:dyDescent="0.25">
      <c r="B106" s="154">
        <v>92</v>
      </c>
      <c r="C106" s="155" t="s">
        <v>649</v>
      </c>
      <c r="D106" s="153" t="s">
        <v>650</v>
      </c>
      <c r="E106" s="156" t="s">
        <v>92</v>
      </c>
      <c r="F106" s="156"/>
      <c r="G106" s="156"/>
      <c r="H106" s="153" t="s">
        <v>25</v>
      </c>
      <c r="I106" s="157">
        <v>25000</v>
      </c>
      <c r="J106" s="158">
        <v>0</v>
      </c>
      <c r="K106" s="157">
        <v>25000</v>
      </c>
      <c r="L106" s="157">
        <v>717.5</v>
      </c>
      <c r="M106" s="157">
        <v>0</v>
      </c>
      <c r="N106" s="157">
        <v>760</v>
      </c>
      <c r="O106" s="157">
        <v>25</v>
      </c>
      <c r="P106" s="157">
        <v>1502.5</v>
      </c>
      <c r="Q106" s="157">
        <v>23497.5</v>
      </c>
    </row>
    <row r="107" spans="2:17" s="153" customFormat="1" x14ac:dyDescent="0.25">
      <c r="B107" s="154">
        <v>93</v>
      </c>
      <c r="C107" s="155" t="s">
        <v>651</v>
      </c>
      <c r="D107" s="153" t="s">
        <v>650</v>
      </c>
      <c r="E107" s="156" t="s">
        <v>92</v>
      </c>
      <c r="F107" s="156"/>
      <c r="G107" s="156"/>
      <c r="H107" s="153" t="s">
        <v>25</v>
      </c>
      <c r="I107" s="157">
        <v>25000</v>
      </c>
      <c r="J107" s="158">
        <v>0</v>
      </c>
      <c r="K107" s="157">
        <v>25000</v>
      </c>
      <c r="L107" s="157">
        <v>717.5</v>
      </c>
      <c r="M107" s="157">
        <v>0</v>
      </c>
      <c r="N107" s="157">
        <v>760</v>
      </c>
      <c r="O107" s="157">
        <v>25</v>
      </c>
      <c r="P107" s="157">
        <v>1502.5</v>
      </c>
      <c r="Q107" s="157">
        <v>23497.5</v>
      </c>
    </row>
    <row r="108" spans="2:17" s="153" customFormat="1" ht="16.5" customHeight="1" x14ac:dyDescent="0.25">
      <c r="B108" s="154">
        <v>94</v>
      </c>
      <c r="C108" s="155" t="s">
        <v>438</v>
      </c>
      <c r="D108" s="153" t="s">
        <v>654</v>
      </c>
      <c r="E108" s="156" t="s">
        <v>521</v>
      </c>
      <c r="F108" s="156"/>
      <c r="G108" s="156"/>
      <c r="H108" s="153" t="s">
        <v>25</v>
      </c>
      <c r="I108" s="157">
        <v>30000</v>
      </c>
      <c r="J108" s="158">
        <v>0</v>
      </c>
      <c r="K108" s="157">
        <v>30000</v>
      </c>
      <c r="L108" s="157">
        <v>861</v>
      </c>
      <c r="M108" s="157">
        <v>0</v>
      </c>
      <c r="N108" s="157">
        <v>912</v>
      </c>
      <c r="O108" s="157">
        <v>1215.1199999999999</v>
      </c>
      <c r="P108" s="157">
        <v>2988.12</v>
      </c>
      <c r="Q108" s="157">
        <v>27011.88</v>
      </c>
    </row>
    <row r="109" spans="2:17" s="153" customFormat="1" ht="13.5" hidden="1" customHeight="1" x14ac:dyDescent="0.25">
      <c r="B109" s="162"/>
      <c r="C109" s="155"/>
      <c r="E109" s="156"/>
      <c r="F109" s="156"/>
      <c r="G109" s="156"/>
      <c r="I109" s="157"/>
      <c r="J109" s="158"/>
      <c r="K109" s="157"/>
      <c r="L109" s="157"/>
      <c r="M109" s="157"/>
      <c r="N109" s="157"/>
      <c r="O109" s="157"/>
      <c r="P109" s="157"/>
      <c r="Q109" s="157"/>
    </row>
    <row r="110" spans="2:17" s="153" customFormat="1" ht="24.75" customHeight="1" x14ac:dyDescent="0.25">
      <c r="B110" s="154"/>
      <c r="C110" s="1678" t="s">
        <v>288</v>
      </c>
      <c r="D110" s="1678"/>
      <c r="E110" s="1678"/>
      <c r="F110" s="1678"/>
      <c r="G110" s="1678"/>
      <c r="H110" s="1678"/>
      <c r="I110" s="163">
        <v>4252384.17</v>
      </c>
      <c r="J110" s="164">
        <v>0</v>
      </c>
      <c r="K110" s="163">
        <v>4252384.17</v>
      </c>
      <c r="L110" s="163">
        <v>122043.43</v>
      </c>
      <c r="M110" s="163">
        <v>245238.3</v>
      </c>
      <c r="N110" s="163">
        <v>124309.55</v>
      </c>
      <c r="O110" s="163">
        <v>54175.71</v>
      </c>
      <c r="P110" s="163">
        <v>546766.98</v>
      </c>
      <c r="Q110" s="163">
        <v>3705617.19</v>
      </c>
    </row>
    <row r="116" spans="3:16" x14ac:dyDescent="0.25">
      <c r="C116" s="1629" t="s">
        <v>195</v>
      </c>
      <c r="D116" s="1629"/>
      <c r="E116" s="1629" t="s">
        <v>616</v>
      </c>
      <c r="F116" s="1629"/>
      <c r="G116" s="1629"/>
      <c r="H116" s="1629"/>
      <c r="I116" s="1629"/>
      <c r="J116" s="25"/>
      <c r="K116" s="25"/>
      <c r="L116" s="1629" t="s">
        <v>196</v>
      </c>
      <c r="M116" s="1629"/>
      <c r="N116" s="1629"/>
      <c r="O116" s="1629"/>
      <c r="P116" s="1629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628" t="s">
        <v>678</v>
      </c>
      <c r="D118" s="1628"/>
      <c r="E118" s="1628" t="s">
        <v>677</v>
      </c>
      <c r="F118" s="1628"/>
      <c r="G118" s="1628"/>
      <c r="H118" s="1628"/>
      <c r="I118" s="1628"/>
      <c r="J118" s="25"/>
      <c r="K118" s="25"/>
      <c r="L118" s="1628" t="s">
        <v>678</v>
      </c>
      <c r="M118" s="1628"/>
      <c r="N118" s="1628"/>
      <c r="O118" s="1628"/>
      <c r="P118" s="1628"/>
    </row>
    <row r="119" spans="3:16" x14ac:dyDescent="0.25">
      <c r="C119" s="1629" t="s">
        <v>709</v>
      </c>
      <c r="D119" s="1629"/>
      <c r="E119" s="1660" t="s">
        <v>688</v>
      </c>
      <c r="F119" s="1660"/>
      <c r="G119" s="1660"/>
      <c r="H119" s="1660"/>
      <c r="I119" s="1660"/>
      <c r="J119" s="125"/>
      <c r="K119" s="125"/>
      <c r="L119" s="1629" t="s">
        <v>523</v>
      </c>
      <c r="M119" s="1629"/>
      <c r="N119" s="1629"/>
      <c r="O119" s="1629"/>
      <c r="P119" s="1629"/>
    </row>
    <row r="120" spans="3:16" x14ac:dyDescent="0.25">
      <c r="C120" s="1628" t="s">
        <v>707</v>
      </c>
      <c r="D120" s="1628"/>
      <c r="E120" s="1628" t="s">
        <v>618</v>
      </c>
      <c r="F120" s="1628"/>
      <c r="G120" s="1628"/>
      <c r="H120" s="1628"/>
      <c r="I120" s="1628"/>
      <c r="J120" s="25"/>
      <c r="K120" s="25"/>
      <c r="L120" s="1628" t="s">
        <v>493</v>
      </c>
      <c r="M120" s="1628"/>
      <c r="N120" s="1628"/>
      <c r="O120" s="1628"/>
      <c r="P120" s="1628"/>
    </row>
    <row r="123" spans="3:16" x14ac:dyDescent="0.25">
      <c r="C123" s="1629"/>
      <c r="D123" s="1629"/>
      <c r="E123" s="1629"/>
      <c r="F123" s="1629"/>
      <c r="G123" s="1629"/>
      <c r="H123" s="1629"/>
      <c r="I123" s="1629"/>
      <c r="J123" s="1629"/>
      <c r="K123" s="1629"/>
      <c r="L123" s="1629"/>
      <c r="M123" s="1629"/>
      <c r="N123" s="1629"/>
      <c r="O123" s="1629"/>
      <c r="P123" s="1629"/>
    </row>
    <row r="126" spans="3:16" x14ac:dyDescent="0.25">
      <c r="C126" s="1628"/>
      <c r="D126" s="1628"/>
      <c r="E126" s="1628"/>
      <c r="F126" s="1628"/>
      <c r="G126" s="1628"/>
      <c r="H126" s="1628"/>
      <c r="I126" s="1628"/>
      <c r="J126" s="1628"/>
      <c r="K126" s="1628"/>
      <c r="L126" s="1628"/>
      <c r="M126" s="1628"/>
      <c r="N126" s="1628"/>
      <c r="O126" s="1628"/>
      <c r="P126" s="1628"/>
    </row>
    <row r="127" spans="3:16" x14ac:dyDescent="0.25">
      <c r="C127" s="1629"/>
      <c r="D127" s="1629"/>
      <c r="E127" s="1629"/>
      <c r="F127" s="1629"/>
      <c r="G127" s="1629"/>
      <c r="H127" s="1629"/>
      <c r="I127" s="1629"/>
      <c r="J127" s="1629"/>
      <c r="K127" s="1629"/>
      <c r="L127" s="1629"/>
      <c r="M127" s="1629"/>
      <c r="N127" s="1629"/>
      <c r="O127" s="1629"/>
      <c r="P127" s="1629"/>
    </row>
    <row r="128" spans="3:16" x14ac:dyDescent="0.25">
      <c r="C128" s="1628"/>
      <c r="D128" s="1628"/>
      <c r="E128" s="1628"/>
      <c r="F128" s="1628"/>
      <c r="G128" s="1628"/>
      <c r="H128" s="1628"/>
      <c r="I128" s="1628"/>
      <c r="J128" s="1628"/>
      <c r="K128" s="1628"/>
      <c r="L128" s="1628"/>
      <c r="M128" s="1628"/>
      <c r="N128" s="1628"/>
      <c r="O128" s="1628"/>
      <c r="P128" s="1628"/>
    </row>
  </sheetData>
  <sheetProtection selectLockedCells="1" selectUnlockedCells="1"/>
  <mergeCells count="81">
    <mergeCell ref="C123:P123"/>
    <mergeCell ref="C126:P126"/>
    <mergeCell ref="C127:P127"/>
    <mergeCell ref="C128:P128"/>
    <mergeCell ref="C119:D119"/>
    <mergeCell ref="E119:I119"/>
    <mergeCell ref="L119:P119"/>
    <mergeCell ref="C120:D120"/>
    <mergeCell ref="E120:I120"/>
    <mergeCell ref="L120:P120"/>
    <mergeCell ref="C110:H110"/>
    <mergeCell ref="C116:D116"/>
    <mergeCell ref="E116:I116"/>
    <mergeCell ref="L116:P116"/>
    <mergeCell ref="C118:D118"/>
    <mergeCell ref="E118:I118"/>
    <mergeCell ref="L118:P118"/>
    <mergeCell ref="E64:G64"/>
    <mergeCell ref="E68:G68"/>
    <mergeCell ref="E73:G73"/>
    <mergeCell ref="E74:G74"/>
    <mergeCell ref="E89:G89"/>
    <mergeCell ref="E53:G53"/>
    <mergeCell ref="E54:G54"/>
    <mergeCell ref="E55:G55"/>
    <mergeCell ref="E57:G57"/>
    <mergeCell ref="E60:G60"/>
    <mergeCell ref="E48:G48"/>
    <mergeCell ref="E49:G49"/>
    <mergeCell ref="E50:G50"/>
    <mergeCell ref="E51:G51"/>
    <mergeCell ref="E52:G52"/>
    <mergeCell ref="E43:G43"/>
    <mergeCell ref="E44:G44"/>
    <mergeCell ref="E45:G45"/>
    <mergeCell ref="E46:G46"/>
    <mergeCell ref="E47:G47"/>
    <mergeCell ref="E38:G38"/>
    <mergeCell ref="E39:G39"/>
    <mergeCell ref="E40:G40"/>
    <mergeCell ref="E41:G41"/>
    <mergeCell ref="E42:G42"/>
    <mergeCell ref="E32:G32"/>
    <mergeCell ref="E33:G33"/>
    <mergeCell ref="E34:G34"/>
    <mergeCell ref="E36:G36"/>
    <mergeCell ref="E37:G37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18:G18"/>
    <mergeCell ref="E19:G19"/>
    <mergeCell ref="G12:G13"/>
    <mergeCell ref="H12:H13"/>
    <mergeCell ref="J12:J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00D49A-9D64-4261-A222-24A663745B20}">
  <dimension ref="A7:Q53"/>
  <sheetViews>
    <sheetView topLeftCell="H28" zoomScale="98" zoomScaleNormal="98" workbookViewId="0">
      <selection activeCell="F38" sqref="F38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7.5703125" customWidth="1"/>
    <col min="4" max="4" width="60.710937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629" t="s">
        <v>0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29" t="s">
        <v>1</v>
      </c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  <c r="P8" s="1629"/>
      <c r="Q8" s="162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9" t="s">
        <v>3</v>
      </c>
      <c r="D10" s="1629"/>
      <c r="E10" s="1629"/>
      <c r="F10" s="1629"/>
      <c r="G10" s="1629"/>
      <c r="H10" s="1629"/>
      <c r="I10" s="1629"/>
      <c r="J10" s="1629"/>
      <c r="K10" s="1629"/>
      <c r="L10" s="1629"/>
      <c r="M10" s="1629"/>
      <c r="N10" s="1629"/>
      <c r="O10" s="1629"/>
      <c r="P10" s="1629"/>
      <c r="Q10" s="1629"/>
    </row>
    <row r="11" spans="2:17" x14ac:dyDescent="0.25">
      <c r="C11" s="1629" t="s">
        <v>700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42" t="s">
        <v>406</v>
      </c>
      <c r="D12" s="1642"/>
      <c r="E12" s="1642"/>
      <c r="F12" s="1642"/>
      <c r="G12" s="1642"/>
      <c r="H12" s="1642"/>
      <c r="I12" s="1642"/>
      <c r="J12" s="1642"/>
      <c r="K12" s="1642"/>
      <c r="L12" s="1642"/>
      <c r="M12" s="1642"/>
      <c r="N12" s="1642"/>
      <c r="O12" s="1642"/>
      <c r="P12" s="1642"/>
      <c r="Q12" s="1642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s="153" customFormat="1" x14ac:dyDescent="0.25">
      <c r="B14" s="1680" t="s">
        <v>6</v>
      </c>
      <c r="C14" s="1680" t="s">
        <v>7</v>
      </c>
      <c r="D14" s="1680" t="s">
        <v>8</v>
      </c>
      <c r="E14" s="1680" t="s">
        <v>10</v>
      </c>
      <c r="F14" s="1680" t="s">
        <v>11</v>
      </c>
      <c r="G14" s="1680" t="s">
        <v>208</v>
      </c>
      <c r="H14" s="1680" t="s">
        <v>209</v>
      </c>
      <c r="I14" s="165" t="s">
        <v>12</v>
      </c>
      <c r="J14" s="1680" t="s">
        <v>13</v>
      </c>
      <c r="K14" s="1680" t="s">
        <v>14</v>
      </c>
      <c r="L14" s="1680" t="s">
        <v>15</v>
      </c>
      <c r="M14" s="1680" t="s">
        <v>16</v>
      </c>
      <c r="N14" s="1680" t="s">
        <v>17</v>
      </c>
      <c r="O14" s="1680" t="s">
        <v>18</v>
      </c>
      <c r="P14" s="1680" t="s">
        <v>19</v>
      </c>
      <c r="Q14" s="1680" t="s">
        <v>20</v>
      </c>
    </row>
    <row r="15" spans="2:17" s="153" customFormat="1" x14ac:dyDescent="0.25">
      <c r="B15" s="1680"/>
      <c r="C15" s="1680"/>
      <c r="D15" s="1680"/>
      <c r="E15" s="1680"/>
      <c r="F15" s="1680"/>
      <c r="G15" s="1680"/>
      <c r="H15" s="1680"/>
      <c r="I15" s="165" t="s">
        <v>21</v>
      </c>
      <c r="J15" s="1680"/>
      <c r="K15" s="1680"/>
      <c r="L15" s="1680"/>
      <c r="M15" s="1680"/>
      <c r="N15" s="1680"/>
      <c r="O15" s="1680"/>
      <c r="P15" s="1680"/>
      <c r="Q15" s="1680"/>
    </row>
    <row r="17" spans="2:17" s="153" customFormat="1" x14ac:dyDescent="0.25">
      <c r="B17" s="155">
        <v>1</v>
      </c>
      <c r="C17" s="153" t="s">
        <v>532</v>
      </c>
      <c r="D17" s="153" t="s">
        <v>635</v>
      </c>
      <c r="E17" s="153" t="s">
        <v>534</v>
      </c>
      <c r="F17" s="153" t="s">
        <v>211</v>
      </c>
      <c r="G17" s="171">
        <v>44287</v>
      </c>
      <c r="H17" s="172">
        <v>44470</v>
      </c>
      <c r="I17" s="157">
        <v>50000</v>
      </c>
      <c r="J17" s="158">
        <v>0</v>
      </c>
      <c r="K17" s="157">
        <v>50000</v>
      </c>
      <c r="L17" s="157">
        <v>1435</v>
      </c>
      <c r="M17" s="157">
        <v>1854</v>
      </c>
      <c r="N17" s="157">
        <v>1520</v>
      </c>
      <c r="O17" s="157">
        <v>25</v>
      </c>
      <c r="P17" s="157">
        <v>4834</v>
      </c>
      <c r="Q17" s="157">
        <v>45166</v>
      </c>
    </row>
    <row r="18" spans="2:17" s="153" customFormat="1" x14ac:dyDescent="0.25">
      <c r="B18" s="155">
        <v>2</v>
      </c>
      <c r="C18" s="153" t="s">
        <v>563</v>
      </c>
      <c r="D18" s="153" t="s">
        <v>599</v>
      </c>
      <c r="E18" s="153" t="s">
        <v>564</v>
      </c>
      <c r="F18" s="173" t="s">
        <v>211</v>
      </c>
      <c r="G18" s="174">
        <v>44137</v>
      </c>
      <c r="H18" s="175">
        <v>44318</v>
      </c>
      <c r="I18" s="157">
        <v>85000</v>
      </c>
      <c r="J18" s="158">
        <v>0</v>
      </c>
      <c r="K18" s="157">
        <v>85000</v>
      </c>
      <c r="L18" s="157">
        <v>2439.5</v>
      </c>
      <c r="M18" s="157">
        <v>8576.99</v>
      </c>
      <c r="N18" s="157">
        <v>2584</v>
      </c>
      <c r="O18" s="157">
        <v>1245</v>
      </c>
      <c r="P18" s="157">
        <v>14845.49</v>
      </c>
      <c r="Q18" s="157">
        <v>70154.509999999995</v>
      </c>
    </row>
    <row r="19" spans="2:17" s="153" customFormat="1" x14ac:dyDescent="0.25">
      <c r="B19" s="155">
        <v>3</v>
      </c>
      <c r="C19" s="153" t="s">
        <v>565</v>
      </c>
      <c r="D19" s="153" t="s">
        <v>600</v>
      </c>
      <c r="E19" s="153" t="s">
        <v>567</v>
      </c>
      <c r="F19" s="153" t="s">
        <v>211</v>
      </c>
      <c r="G19" s="171">
        <v>44136</v>
      </c>
      <c r="H19" s="172">
        <v>44317</v>
      </c>
      <c r="I19" s="157">
        <v>50000</v>
      </c>
      <c r="J19" s="158">
        <v>0</v>
      </c>
      <c r="K19" s="157">
        <v>50000</v>
      </c>
      <c r="L19" s="157">
        <v>1435</v>
      </c>
      <c r="M19" s="157">
        <v>1854</v>
      </c>
      <c r="N19" s="157">
        <v>1520</v>
      </c>
      <c r="O19" s="157">
        <v>25</v>
      </c>
      <c r="P19" s="157">
        <v>4834</v>
      </c>
      <c r="Q19" s="157">
        <v>45166</v>
      </c>
    </row>
    <row r="20" spans="2:17" s="153" customFormat="1" x14ac:dyDescent="0.25">
      <c r="B20" s="155">
        <v>4</v>
      </c>
      <c r="C20" s="153" t="s">
        <v>568</v>
      </c>
      <c r="D20" s="153" t="s">
        <v>629</v>
      </c>
      <c r="E20" s="153" t="s">
        <v>569</v>
      </c>
      <c r="F20" s="153" t="s">
        <v>211</v>
      </c>
      <c r="G20" s="171">
        <v>44136</v>
      </c>
      <c r="H20" s="172">
        <v>44316</v>
      </c>
      <c r="I20" s="157">
        <v>130000</v>
      </c>
      <c r="J20" s="158">
        <v>0</v>
      </c>
      <c r="K20" s="157">
        <v>130000</v>
      </c>
      <c r="L20" s="157">
        <v>3731</v>
      </c>
      <c r="M20" s="157">
        <v>19162.12</v>
      </c>
      <c r="N20" s="157">
        <v>3952</v>
      </c>
      <c r="O20" s="157">
        <v>25</v>
      </c>
      <c r="P20" s="157">
        <v>26870.12</v>
      </c>
      <c r="Q20" s="157">
        <v>103129.88</v>
      </c>
    </row>
    <row r="21" spans="2:17" s="153" customFormat="1" x14ac:dyDescent="0.25">
      <c r="B21" s="155">
        <v>5</v>
      </c>
      <c r="C21" s="153" t="s">
        <v>570</v>
      </c>
      <c r="D21" s="153" t="s">
        <v>630</v>
      </c>
      <c r="E21" s="153" t="s">
        <v>571</v>
      </c>
      <c r="F21" s="153" t="s">
        <v>211</v>
      </c>
      <c r="G21" s="171">
        <v>44166</v>
      </c>
      <c r="H21" s="172">
        <v>44348</v>
      </c>
      <c r="I21" s="157">
        <v>50000</v>
      </c>
      <c r="J21" s="158">
        <v>0</v>
      </c>
      <c r="K21" s="157">
        <v>50000</v>
      </c>
      <c r="L21" s="157">
        <v>1435</v>
      </c>
      <c r="M21" s="157">
        <v>1854</v>
      </c>
      <c r="N21" s="157">
        <v>1520</v>
      </c>
      <c r="O21" s="157">
        <v>25</v>
      </c>
      <c r="P21" s="157">
        <v>4835</v>
      </c>
      <c r="Q21" s="157">
        <v>45166</v>
      </c>
    </row>
    <row r="22" spans="2:17" s="153" customFormat="1" x14ac:dyDescent="0.25">
      <c r="B22" s="155">
        <v>6</v>
      </c>
      <c r="C22" s="153" t="s">
        <v>572</v>
      </c>
      <c r="D22" s="153" t="s">
        <v>603</v>
      </c>
      <c r="E22" s="153" t="s">
        <v>157</v>
      </c>
      <c r="F22" s="153" t="s">
        <v>211</v>
      </c>
      <c r="G22" s="171">
        <v>44166</v>
      </c>
      <c r="H22" s="172">
        <v>44348</v>
      </c>
      <c r="I22" s="157">
        <v>50000</v>
      </c>
      <c r="J22" s="158">
        <v>0</v>
      </c>
      <c r="K22" s="157">
        <v>50000</v>
      </c>
      <c r="L22" s="157">
        <v>1435</v>
      </c>
      <c r="M22" s="157">
        <v>1854</v>
      </c>
      <c r="N22" s="157">
        <v>1520</v>
      </c>
      <c r="O22" s="157">
        <v>25</v>
      </c>
      <c r="P22" s="157">
        <v>4834</v>
      </c>
      <c r="Q22" s="157">
        <v>45166</v>
      </c>
    </row>
    <row r="23" spans="2:17" s="153" customFormat="1" x14ac:dyDescent="0.25">
      <c r="B23" s="155">
        <v>7</v>
      </c>
      <c r="C23" s="153" t="s">
        <v>574</v>
      </c>
      <c r="D23" s="153" t="s">
        <v>632</v>
      </c>
      <c r="E23" s="153" t="s">
        <v>157</v>
      </c>
      <c r="F23" s="153" t="s">
        <v>211</v>
      </c>
      <c r="G23" s="171">
        <v>44166</v>
      </c>
      <c r="H23" s="172">
        <v>44348</v>
      </c>
      <c r="I23" s="157">
        <v>45000</v>
      </c>
      <c r="J23" s="158">
        <v>0</v>
      </c>
      <c r="K23" s="157">
        <v>45000</v>
      </c>
      <c r="L23" s="157">
        <v>1291.5</v>
      </c>
      <c r="M23" s="157">
        <v>148.33000000000001</v>
      </c>
      <c r="N23" s="157">
        <v>1368</v>
      </c>
      <c r="O23" s="157">
        <v>25</v>
      </c>
      <c r="P23" s="157">
        <v>3832.83</v>
      </c>
      <c r="Q23" s="157">
        <v>41167.17</v>
      </c>
    </row>
    <row r="24" spans="2:17" s="153" customFormat="1" x14ac:dyDescent="0.25">
      <c r="B24" s="155">
        <v>8</v>
      </c>
      <c r="C24" s="153" t="s">
        <v>576</v>
      </c>
      <c r="D24" s="153" t="s">
        <v>597</v>
      </c>
      <c r="E24" s="153" t="s">
        <v>578</v>
      </c>
      <c r="F24" s="153" t="s">
        <v>211</v>
      </c>
      <c r="G24" s="171">
        <v>44136</v>
      </c>
      <c r="H24" s="172">
        <v>44317</v>
      </c>
      <c r="I24" s="157">
        <v>60000</v>
      </c>
      <c r="J24" s="158">
        <v>0</v>
      </c>
      <c r="K24" s="157">
        <v>60000</v>
      </c>
      <c r="L24" s="157">
        <v>1722</v>
      </c>
      <c r="M24" s="157">
        <v>3486.68</v>
      </c>
      <c r="N24" s="157">
        <v>1824</v>
      </c>
      <c r="O24" s="157">
        <v>25</v>
      </c>
      <c r="P24" s="157">
        <v>7057.68</v>
      </c>
      <c r="Q24" s="157">
        <v>52942.32</v>
      </c>
    </row>
    <row r="25" spans="2:17" s="153" customFormat="1" x14ac:dyDescent="0.25">
      <c r="B25" s="155">
        <v>9</v>
      </c>
      <c r="C25" s="153" t="s">
        <v>593</v>
      </c>
      <c r="D25" s="153" t="s">
        <v>630</v>
      </c>
      <c r="E25" s="153" t="s">
        <v>631</v>
      </c>
      <c r="F25" s="153" t="s">
        <v>211</v>
      </c>
      <c r="G25" s="171">
        <v>44228</v>
      </c>
      <c r="H25" s="172">
        <v>44409</v>
      </c>
      <c r="I25" s="157">
        <v>65000</v>
      </c>
      <c r="J25" s="158">
        <v>0</v>
      </c>
      <c r="K25" s="157">
        <v>65000</v>
      </c>
      <c r="L25" s="157">
        <v>1865.5</v>
      </c>
      <c r="M25" s="157">
        <v>4427.58</v>
      </c>
      <c r="N25" s="157">
        <v>1976</v>
      </c>
      <c r="O25" s="157">
        <v>25</v>
      </c>
      <c r="P25" s="157">
        <v>8294.08</v>
      </c>
      <c r="Q25" s="157">
        <v>56705.919999999998</v>
      </c>
    </row>
    <row r="26" spans="2:17" s="153" customFormat="1" x14ac:dyDescent="0.25">
      <c r="B26" s="155">
        <v>10</v>
      </c>
      <c r="C26" s="153" t="s">
        <v>595</v>
      </c>
      <c r="D26" s="153" t="s">
        <v>632</v>
      </c>
      <c r="E26" s="153" t="s">
        <v>596</v>
      </c>
      <c r="F26" s="153" t="s">
        <v>211</v>
      </c>
      <c r="G26" s="171">
        <v>44228</v>
      </c>
      <c r="H26" s="172">
        <v>44409</v>
      </c>
      <c r="I26" s="157">
        <v>75000</v>
      </c>
      <c r="J26" s="158">
        <v>0</v>
      </c>
      <c r="K26" s="157">
        <v>75000</v>
      </c>
      <c r="L26" s="157">
        <v>2152.5</v>
      </c>
      <c r="M26" s="157">
        <v>6309.38</v>
      </c>
      <c r="N26" s="157">
        <v>2280</v>
      </c>
      <c r="O26" s="157">
        <v>25</v>
      </c>
      <c r="P26" s="157">
        <v>10766.88</v>
      </c>
      <c r="Q26" s="157">
        <v>64233.120000000003</v>
      </c>
    </row>
    <row r="27" spans="2:17" s="153" customFormat="1" x14ac:dyDescent="0.25">
      <c r="B27" s="155">
        <v>11</v>
      </c>
      <c r="C27" s="153" t="s">
        <v>605</v>
      </c>
      <c r="D27" s="153" t="s">
        <v>632</v>
      </c>
      <c r="E27" s="153" t="s">
        <v>633</v>
      </c>
      <c r="F27" s="153" t="s">
        <v>211</v>
      </c>
      <c r="G27" s="171">
        <v>44228</v>
      </c>
      <c r="H27" s="172">
        <v>44409</v>
      </c>
      <c r="I27" s="157">
        <v>45000</v>
      </c>
      <c r="J27" s="158">
        <v>0</v>
      </c>
      <c r="K27" s="157">
        <v>45000</v>
      </c>
      <c r="L27" s="157">
        <v>1291.5</v>
      </c>
      <c r="M27" s="157">
        <v>1148.33</v>
      </c>
      <c r="N27" s="157">
        <v>1368</v>
      </c>
      <c r="O27" s="157">
        <v>25</v>
      </c>
      <c r="P27" s="157">
        <v>3832.83</v>
      </c>
      <c r="Q27" s="157">
        <v>41167.17</v>
      </c>
    </row>
    <row r="28" spans="2:17" s="153" customFormat="1" x14ac:dyDescent="0.25">
      <c r="B28" s="153">
        <v>12</v>
      </c>
      <c r="C28" s="153" t="s">
        <v>606</v>
      </c>
      <c r="D28" s="153" t="s">
        <v>599</v>
      </c>
      <c r="E28" s="153" t="s">
        <v>607</v>
      </c>
      <c r="F28" s="153" t="s">
        <v>211</v>
      </c>
      <c r="G28" s="171">
        <v>44197</v>
      </c>
      <c r="H28" s="172">
        <v>44378</v>
      </c>
      <c r="I28" s="157">
        <v>55000</v>
      </c>
      <c r="J28" s="158">
        <v>0</v>
      </c>
      <c r="K28" s="157">
        <v>55000</v>
      </c>
      <c r="L28" s="157">
        <v>1578.5</v>
      </c>
      <c r="M28" s="157">
        <v>2559.6799999999998</v>
      </c>
      <c r="N28" s="157">
        <v>1672</v>
      </c>
      <c r="O28" s="157">
        <v>25</v>
      </c>
      <c r="P28" s="157">
        <v>5835.18</v>
      </c>
      <c r="Q28" s="157">
        <v>49164.82</v>
      </c>
    </row>
    <row r="29" spans="2:17" s="153" customFormat="1" x14ac:dyDescent="0.25">
      <c r="B29" s="155">
        <v>13</v>
      </c>
      <c r="C29" s="153" t="s">
        <v>608</v>
      </c>
      <c r="D29" s="153" t="s">
        <v>639</v>
      </c>
      <c r="E29" s="153" t="s">
        <v>609</v>
      </c>
      <c r="F29" s="153" t="s">
        <v>211</v>
      </c>
      <c r="G29" s="171">
        <v>44228</v>
      </c>
      <c r="H29" s="172">
        <v>44409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s="153" customFormat="1" x14ac:dyDescent="0.25">
      <c r="B30" s="155">
        <v>14</v>
      </c>
      <c r="C30" s="153" t="s">
        <v>610</v>
      </c>
      <c r="D30" s="153" t="s">
        <v>603</v>
      </c>
      <c r="E30" s="153" t="s">
        <v>633</v>
      </c>
      <c r="F30" s="153" t="s">
        <v>211</v>
      </c>
      <c r="G30" s="171">
        <v>44228</v>
      </c>
      <c r="H30" s="172">
        <v>44409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4834</v>
      </c>
      <c r="Q30" s="157">
        <v>45166</v>
      </c>
    </row>
    <row r="31" spans="2:17" s="153" customFormat="1" x14ac:dyDescent="0.25">
      <c r="B31" s="155">
        <v>15</v>
      </c>
      <c r="C31" s="153" t="s">
        <v>611</v>
      </c>
      <c r="D31" s="153" t="s">
        <v>603</v>
      </c>
      <c r="E31" s="153" t="s">
        <v>633</v>
      </c>
      <c r="F31" s="153" t="s">
        <v>211</v>
      </c>
      <c r="G31" s="171">
        <v>44228</v>
      </c>
      <c r="H31" s="172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s="153" customFormat="1" x14ac:dyDescent="0.25">
      <c r="B32" s="155">
        <v>16</v>
      </c>
      <c r="C32" s="169" t="s">
        <v>624</v>
      </c>
      <c r="D32" s="153" t="s">
        <v>637</v>
      </c>
      <c r="E32" s="153" t="s">
        <v>638</v>
      </c>
      <c r="F32" s="153" t="s">
        <v>211</v>
      </c>
      <c r="G32" s="171">
        <v>44228</v>
      </c>
      <c r="H32" s="172">
        <v>44409</v>
      </c>
      <c r="I32" s="157">
        <v>60000</v>
      </c>
      <c r="J32" s="158">
        <v>0</v>
      </c>
      <c r="K32" s="157">
        <v>60000</v>
      </c>
      <c r="L32" s="157">
        <v>1722</v>
      </c>
      <c r="M32" s="157">
        <v>3486.68</v>
      </c>
      <c r="N32" s="157">
        <v>1824</v>
      </c>
      <c r="O32" s="157">
        <v>25</v>
      </c>
      <c r="P32" s="157">
        <v>7057.68</v>
      </c>
      <c r="Q32" s="157">
        <v>52942.32</v>
      </c>
    </row>
    <row r="33" spans="2:17" s="153" customFormat="1" x14ac:dyDescent="0.25">
      <c r="B33" s="155">
        <v>17</v>
      </c>
      <c r="C33" s="169" t="s">
        <v>701</v>
      </c>
      <c r="D33" s="153" t="s">
        <v>702</v>
      </c>
      <c r="E33" s="153" t="s">
        <v>703</v>
      </c>
      <c r="F33" s="153" t="s">
        <v>211</v>
      </c>
      <c r="G33" s="161">
        <v>44287</v>
      </c>
      <c r="H33" s="170">
        <v>44470</v>
      </c>
      <c r="I33" s="157">
        <v>100000</v>
      </c>
      <c r="J33" s="158">
        <v>0</v>
      </c>
      <c r="K33" s="157">
        <v>100000</v>
      </c>
      <c r="L33" s="157">
        <v>2870</v>
      </c>
      <c r="M33" s="157">
        <v>12105.37</v>
      </c>
      <c r="N33" s="157">
        <v>3040</v>
      </c>
      <c r="O33" s="157">
        <v>25</v>
      </c>
      <c r="P33" s="157">
        <v>18040.37</v>
      </c>
      <c r="Q33" s="157">
        <v>81959.63</v>
      </c>
    </row>
    <row r="34" spans="2:17" s="153" customFormat="1" ht="14.45" customHeight="1" x14ac:dyDescent="0.25">
      <c r="C34" s="1681" t="s">
        <v>194</v>
      </c>
      <c r="D34" s="1682"/>
      <c r="E34" s="1682"/>
      <c r="F34" s="1682"/>
      <c r="G34" s="1682"/>
      <c r="H34" s="1682"/>
      <c r="I34" s="1679" t="s">
        <v>704</v>
      </c>
      <c r="J34" s="1683">
        <f>SUM(J17:J33)</f>
        <v>0</v>
      </c>
      <c r="K34" s="1679" t="s">
        <v>704</v>
      </c>
      <c r="L34" s="1679">
        <v>32574.5</v>
      </c>
      <c r="M34" s="1679">
        <v>41809.870000000003</v>
      </c>
      <c r="N34" s="1679">
        <v>34504</v>
      </c>
      <c r="O34" s="1679">
        <v>1670</v>
      </c>
      <c r="P34" s="1679">
        <v>148565.22</v>
      </c>
      <c r="Q34" s="1679">
        <v>986434.78</v>
      </c>
    </row>
    <row r="35" spans="2:17" s="153" customFormat="1" x14ac:dyDescent="0.25">
      <c r="C35" s="1681"/>
      <c r="D35" s="1682"/>
      <c r="E35" s="1682"/>
      <c r="F35" s="1682"/>
      <c r="G35" s="1682"/>
      <c r="H35" s="1682"/>
      <c r="I35" s="1679"/>
      <c r="J35" s="1683"/>
      <c r="K35" s="1679"/>
      <c r="L35" s="1679"/>
      <c r="M35" s="1679"/>
      <c r="N35" s="1679"/>
      <c r="O35" s="1679"/>
      <c r="P35" s="1679"/>
      <c r="Q35" s="1679"/>
    </row>
    <row r="36" spans="2:17" x14ac:dyDescent="0.25">
      <c r="C36" s="82"/>
      <c r="D36" s="82"/>
      <c r="E36" s="82"/>
      <c r="F36" s="82"/>
      <c r="G36" s="82"/>
      <c r="H36" s="82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82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1629" t="s">
        <v>195</v>
      </c>
      <c r="D41" s="1629"/>
      <c r="E41" s="1629" t="s">
        <v>708</v>
      </c>
      <c r="F41" s="1629"/>
      <c r="G41" s="1629"/>
      <c r="H41" s="1629"/>
      <c r="I41" s="1629"/>
      <c r="L41" s="1629" t="s">
        <v>196</v>
      </c>
      <c r="M41" s="1629"/>
      <c r="N41" s="1629"/>
      <c r="O41" s="1629"/>
      <c r="P41" s="1629"/>
    </row>
    <row r="42" spans="2:17" x14ac:dyDescent="0.25">
      <c r="C42" s="24"/>
      <c r="D42" s="141"/>
      <c r="N42" s="24"/>
      <c r="O42" s="24"/>
      <c r="P42" s="24"/>
    </row>
    <row r="43" spans="2:17" x14ac:dyDescent="0.25">
      <c r="C43" s="1628" t="s">
        <v>679</v>
      </c>
      <c r="D43" s="1628"/>
      <c r="E43" s="1628" t="s">
        <v>682</v>
      </c>
      <c r="F43" s="1628"/>
      <c r="G43" s="1628"/>
      <c r="H43" s="1628"/>
      <c r="I43" s="1628"/>
      <c r="L43" s="1628" t="s">
        <v>683</v>
      </c>
      <c r="M43" s="1628"/>
      <c r="N43" s="1628"/>
      <c r="O43" s="1628"/>
      <c r="P43" s="1628"/>
    </row>
    <row r="44" spans="2:17" x14ac:dyDescent="0.25">
      <c r="C44" s="1629" t="s">
        <v>709</v>
      </c>
      <c r="D44" s="1629"/>
      <c r="E44" s="1660" t="s">
        <v>686</v>
      </c>
      <c r="F44" s="1660"/>
      <c r="G44" s="1660"/>
      <c r="H44" s="1660"/>
      <c r="I44" s="1660"/>
      <c r="L44" s="1629" t="s">
        <v>523</v>
      </c>
      <c r="M44" s="1629"/>
      <c r="N44" s="1629"/>
      <c r="O44" s="1629"/>
      <c r="P44" s="1629"/>
    </row>
    <row r="45" spans="2:17" x14ac:dyDescent="0.25">
      <c r="C45" s="1628" t="s">
        <v>707</v>
      </c>
      <c r="D45" s="1628"/>
      <c r="E45" s="1628" t="s">
        <v>681</v>
      </c>
      <c r="F45" s="1628"/>
      <c r="G45" s="1628"/>
      <c r="H45" s="1628"/>
      <c r="I45" s="1628"/>
      <c r="L45" s="1628" t="s">
        <v>493</v>
      </c>
      <c r="M45" s="1628"/>
      <c r="N45" s="1628"/>
      <c r="O45" s="1628"/>
      <c r="P45" s="1628"/>
    </row>
    <row r="48" spans="2:17" x14ac:dyDescent="0.25">
      <c r="C48" s="1629"/>
      <c r="D48" s="1629"/>
      <c r="E48" s="1629"/>
      <c r="F48" s="1629"/>
      <c r="G48" s="1629"/>
      <c r="H48" s="1629"/>
      <c r="I48" s="1629"/>
      <c r="J48" s="1629"/>
      <c r="K48" s="1629"/>
      <c r="L48" s="1629"/>
      <c r="M48" s="1629"/>
      <c r="N48" s="1629"/>
      <c r="O48" s="1629"/>
      <c r="P48" s="1629"/>
    </row>
    <row r="51" spans="3:16" x14ac:dyDescent="0.25">
      <c r="C51" s="1628"/>
      <c r="D51" s="1628"/>
      <c r="E51" s="1628"/>
      <c r="F51" s="1628"/>
      <c r="G51" s="1628"/>
      <c r="H51" s="1628"/>
      <c r="I51" s="1628"/>
      <c r="J51" s="1628"/>
      <c r="K51" s="1628"/>
      <c r="L51" s="1628"/>
      <c r="M51" s="1628"/>
      <c r="N51" s="1628"/>
      <c r="O51" s="1628"/>
      <c r="P51" s="1628"/>
    </row>
    <row r="52" spans="3:16" x14ac:dyDescent="0.25">
      <c r="C52" s="1629"/>
      <c r="D52" s="1629"/>
      <c r="E52" s="1629"/>
      <c r="F52" s="1629"/>
      <c r="G52" s="1629"/>
      <c r="H52" s="1629"/>
      <c r="I52" s="1629"/>
      <c r="J52" s="1629"/>
      <c r="K52" s="1629"/>
      <c r="L52" s="1629"/>
      <c r="M52" s="1629"/>
      <c r="N52" s="1629"/>
      <c r="O52" s="1629"/>
      <c r="P52" s="1629"/>
    </row>
    <row r="53" spans="3:16" x14ac:dyDescent="0.25">
      <c r="C53" s="1628"/>
      <c r="D53" s="1628"/>
      <c r="E53" s="1628"/>
      <c r="F53" s="1628"/>
      <c r="G53" s="1628"/>
      <c r="H53" s="1628"/>
      <c r="I53" s="1628"/>
      <c r="J53" s="1628"/>
      <c r="K53" s="1628"/>
      <c r="L53" s="1628"/>
      <c r="M53" s="1628"/>
      <c r="N53" s="1628"/>
      <c r="O53" s="1628"/>
      <c r="P53" s="1628"/>
    </row>
  </sheetData>
  <sheetProtection selectLockedCells="1" selectUnlockedCells="1"/>
  <mergeCells count="46"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  <mergeCell ref="N14:N15"/>
    <mergeCell ref="O14:O15"/>
    <mergeCell ref="P14:P15"/>
    <mergeCell ref="Q14:Q15"/>
    <mergeCell ref="C34:H35"/>
    <mergeCell ref="I34:I35"/>
    <mergeCell ref="J34:J35"/>
    <mergeCell ref="K34:K35"/>
    <mergeCell ref="L34:L35"/>
    <mergeCell ref="M34:M35"/>
    <mergeCell ref="G14:G15"/>
    <mergeCell ref="H14:H15"/>
    <mergeCell ref="J14:J15"/>
    <mergeCell ref="K14:K15"/>
    <mergeCell ref="L14:L15"/>
    <mergeCell ref="M14:M15"/>
    <mergeCell ref="N34:N35"/>
    <mergeCell ref="O34:O35"/>
    <mergeCell ref="P34:P35"/>
    <mergeCell ref="Q34:Q35"/>
    <mergeCell ref="C41:D41"/>
    <mergeCell ref="E41:I41"/>
    <mergeCell ref="L41:P41"/>
    <mergeCell ref="C43:D43"/>
    <mergeCell ref="E43:I43"/>
    <mergeCell ref="L43:P43"/>
    <mergeCell ref="C44:D44"/>
    <mergeCell ref="E44:I44"/>
    <mergeCell ref="L44:P44"/>
    <mergeCell ref="C53:P53"/>
    <mergeCell ref="C45:D45"/>
    <mergeCell ref="E45:I45"/>
    <mergeCell ref="L45:P45"/>
    <mergeCell ref="C48:P48"/>
    <mergeCell ref="C51:P51"/>
    <mergeCell ref="C52:P52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2216FF-33A2-486F-8277-2F7244BA6E00}">
  <dimension ref="A7:N46"/>
  <sheetViews>
    <sheetView zoomScale="80" zoomScaleNormal="80" workbookViewId="0">
      <selection activeCell="D28" sqref="D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660" t="s">
        <v>0</v>
      </c>
      <c r="C7" s="1660"/>
      <c r="D7" s="1660"/>
      <c r="E7" s="1660"/>
      <c r="F7" s="1660"/>
      <c r="G7" s="1660"/>
      <c r="H7" s="1660"/>
      <c r="I7" s="1660"/>
      <c r="J7" s="1660"/>
      <c r="K7" s="1660"/>
      <c r="L7" s="1660"/>
      <c r="M7" s="1660"/>
      <c r="N7" s="1660"/>
    </row>
    <row r="8" spans="1:14" x14ac:dyDescent="0.25">
      <c r="B8" s="1660" t="s">
        <v>1</v>
      </c>
      <c r="C8" s="1660"/>
      <c r="D8" s="1660"/>
      <c r="E8" s="1660"/>
      <c r="F8" s="1660"/>
      <c r="G8" s="1660"/>
      <c r="H8" s="1660"/>
      <c r="I8" s="1660"/>
      <c r="J8" s="1660"/>
      <c r="K8" s="1660"/>
      <c r="L8" s="1660"/>
      <c r="M8" s="1660"/>
      <c r="N8" s="1660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660" t="s">
        <v>3</v>
      </c>
      <c r="C10" s="1660"/>
      <c r="D10" s="1660"/>
      <c r="E10" s="1660"/>
      <c r="F10" s="1660"/>
      <c r="G10" s="1660"/>
      <c r="H10" s="1660"/>
      <c r="I10" s="1660"/>
      <c r="J10" s="1660"/>
      <c r="K10" s="1660"/>
      <c r="L10" s="1660"/>
      <c r="M10" s="1660"/>
      <c r="N10" s="1660"/>
    </row>
    <row r="11" spans="1:14" x14ac:dyDescent="0.25">
      <c r="B11" s="1660" t="s">
        <v>705</v>
      </c>
      <c r="C11" s="1660"/>
      <c r="D11" s="1660"/>
      <c r="E11" s="1660"/>
      <c r="F11" s="1660"/>
      <c r="G11" s="1660"/>
      <c r="H11" s="1660"/>
      <c r="I11" s="1660"/>
      <c r="J11" s="1660"/>
      <c r="K11" s="1660"/>
      <c r="L11" s="1660"/>
      <c r="M11" s="1660"/>
      <c r="N11" s="1660"/>
    </row>
    <row r="12" spans="1:14" x14ac:dyDescent="0.25">
      <c r="B12" s="1661" t="s">
        <v>5</v>
      </c>
      <c r="C12" s="1661"/>
      <c r="D12" s="1661"/>
      <c r="E12" s="1661"/>
      <c r="F12" s="1661"/>
      <c r="G12" s="1661"/>
      <c r="H12" s="1661"/>
      <c r="I12" s="1661"/>
      <c r="J12" s="1661"/>
      <c r="K12" s="1661"/>
      <c r="L12" s="1661"/>
      <c r="M12" s="1661"/>
      <c r="N12" s="1661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671" t="s">
        <v>6</v>
      </c>
      <c r="B14" s="1671" t="s">
        <v>7</v>
      </c>
      <c r="C14" s="1671" t="s">
        <v>8</v>
      </c>
      <c r="D14" s="1671" t="s">
        <v>10</v>
      </c>
      <c r="E14" s="1671" t="s">
        <v>11</v>
      </c>
      <c r="F14" s="132" t="s">
        <v>12</v>
      </c>
      <c r="G14" s="1671" t="s">
        <v>13</v>
      </c>
      <c r="H14" s="1671" t="s">
        <v>14</v>
      </c>
      <c r="I14" s="1671" t="s">
        <v>15</v>
      </c>
      <c r="J14" s="1671" t="s">
        <v>16</v>
      </c>
      <c r="K14" s="1671" t="s">
        <v>17</v>
      </c>
      <c r="L14" s="1671" t="s">
        <v>18</v>
      </c>
      <c r="M14" s="1671" t="s">
        <v>19</v>
      </c>
      <c r="N14" s="1671" t="s">
        <v>20</v>
      </c>
    </row>
    <row r="15" spans="1:14" x14ac:dyDescent="0.25">
      <c r="A15" s="1671"/>
      <c r="B15" s="1671"/>
      <c r="C15" s="1671"/>
      <c r="D15" s="1671"/>
      <c r="E15" s="1671"/>
      <c r="F15" s="133" t="s">
        <v>21</v>
      </c>
      <c r="G15" s="1671"/>
      <c r="H15" s="1671"/>
      <c r="I15" s="1671"/>
      <c r="J15" s="1671"/>
      <c r="K15" s="1671"/>
      <c r="L15" s="1671"/>
      <c r="M15" s="1671"/>
      <c r="N15" s="1671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706</v>
      </c>
      <c r="C28" s="145" t="s">
        <v>235</v>
      </c>
      <c r="D28" s="150" t="s">
        <v>235</v>
      </c>
      <c r="E28" s="147" t="s">
        <v>236</v>
      </c>
      <c r="F28" s="148">
        <v>16000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16000</v>
      </c>
    </row>
    <row r="29" spans="1:14" ht="29.25" customHeight="1" x14ac:dyDescent="0.25">
      <c r="A29" s="143">
        <v>13</v>
      </c>
      <c r="B29" s="146" t="s">
        <v>615</v>
      </c>
      <c r="C29" s="145" t="s">
        <v>235</v>
      </c>
      <c r="D29" s="150" t="s">
        <v>235</v>
      </c>
      <c r="E29" s="147" t="s">
        <v>236</v>
      </c>
      <c r="F29" s="148">
        <v>10000</v>
      </c>
      <c r="G29" s="149">
        <v>0</v>
      </c>
      <c r="H29" s="148">
        <v>0</v>
      </c>
      <c r="I29" s="149">
        <v>0</v>
      </c>
      <c r="J29" s="149">
        <v>0</v>
      </c>
      <c r="K29" s="149">
        <v>0</v>
      </c>
      <c r="L29" s="149">
        <v>0</v>
      </c>
      <c r="M29" s="149">
        <v>0</v>
      </c>
      <c r="N29" s="148">
        <v>10000</v>
      </c>
    </row>
    <row r="30" spans="1:14" ht="14.45" customHeight="1" x14ac:dyDescent="0.25">
      <c r="A30" s="151"/>
      <c r="B30" s="1673" t="s">
        <v>194</v>
      </c>
      <c r="C30" s="1673"/>
      <c r="D30" s="1673"/>
      <c r="E30" s="1673"/>
      <c r="F30" s="1674">
        <v>191000</v>
      </c>
      <c r="G30" s="1676">
        <v>0</v>
      </c>
      <c r="H30" s="1674">
        <v>191000</v>
      </c>
      <c r="I30" s="1676">
        <v>0</v>
      </c>
      <c r="J30" s="1675">
        <v>1594.5</v>
      </c>
      <c r="K30" s="1676">
        <v>0</v>
      </c>
      <c r="L30" s="1676">
        <v>0</v>
      </c>
      <c r="M30" s="1675">
        <v>1594.5</v>
      </c>
      <c r="N30" s="1674">
        <v>189405.5</v>
      </c>
    </row>
    <row r="31" spans="1:14" x14ac:dyDescent="0.25">
      <c r="A31" s="151"/>
      <c r="B31" s="1673"/>
      <c r="C31" s="1673"/>
      <c r="D31" s="1673"/>
      <c r="E31" s="1673"/>
      <c r="F31" s="1674"/>
      <c r="G31" s="1676"/>
      <c r="H31" s="1674"/>
      <c r="I31" s="1676"/>
      <c r="J31" s="1675"/>
      <c r="K31" s="1676"/>
      <c r="L31" s="1676"/>
      <c r="M31" s="1675"/>
      <c r="N31" s="1674"/>
    </row>
    <row r="35" spans="1:14" x14ac:dyDescent="0.25">
      <c r="A35" s="125" t="s">
        <v>257</v>
      </c>
      <c r="B35" s="1629" t="s">
        <v>195</v>
      </c>
      <c r="C35" s="1629"/>
      <c r="D35" s="24"/>
      <c r="E35" s="1629" t="s">
        <v>680</v>
      </c>
      <c r="F35" s="1629"/>
      <c r="G35" s="1629"/>
      <c r="J35" s="1629" t="s">
        <v>196</v>
      </c>
      <c r="K35" s="1629"/>
      <c r="L35" s="1629"/>
      <c r="M35" s="1629"/>
      <c r="N35" s="24"/>
    </row>
    <row r="36" spans="1:14" x14ac:dyDescent="0.25">
      <c r="A36" s="125"/>
      <c r="B36" s="24"/>
      <c r="C36" s="24"/>
      <c r="D36" s="24"/>
      <c r="L36" s="25"/>
      <c r="M36" s="24"/>
      <c r="N36" s="24"/>
    </row>
    <row r="37" spans="1:14" x14ac:dyDescent="0.25">
      <c r="A37" s="96" t="s">
        <v>505</v>
      </c>
      <c r="L37" s="25"/>
      <c r="M37" s="25"/>
      <c r="N37" s="25"/>
    </row>
    <row r="38" spans="1:14" x14ac:dyDescent="0.25">
      <c r="A38" s="125" t="s">
        <v>261</v>
      </c>
      <c r="B38" s="1628" t="s">
        <v>197</v>
      </c>
      <c r="C38" s="1628"/>
      <c r="D38" s="25"/>
      <c r="E38" s="1628" t="s">
        <v>684</v>
      </c>
      <c r="F38" s="1628"/>
      <c r="G38" s="1628"/>
      <c r="J38" s="1628" t="s">
        <v>683</v>
      </c>
      <c r="K38" s="1628"/>
      <c r="L38" s="1628"/>
      <c r="M38" s="1628"/>
      <c r="N38" s="25"/>
    </row>
    <row r="39" spans="1:14" x14ac:dyDescent="0.25">
      <c r="A39" s="96"/>
      <c r="B39" s="1629" t="s">
        <v>709</v>
      </c>
      <c r="C39" s="1629"/>
      <c r="D39" s="24"/>
      <c r="E39" s="1660" t="s">
        <v>687</v>
      </c>
      <c r="F39" s="1660"/>
      <c r="G39" s="1660"/>
      <c r="J39" s="1629" t="s">
        <v>537</v>
      </c>
      <c r="K39" s="1629"/>
      <c r="L39" s="1629"/>
      <c r="M39" s="1629"/>
      <c r="N39" s="24"/>
    </row>
    <row r="40" spans="1:14" x14ac:dyDescent="0.25">
      <c r="A40" s="99"/>
      <c r="B40" s="1628" t="s">
        <v>707</v>
      </c>
      <c r="C40" s="1628"/>
      <c r="D40" s="25"/>
      <c r="E40" s="1628" t="s">
        <v>685</v>
      </c>
      <c r="F40" s="1628"/>
      <c r="G40" s="1628"/>
      <c r="J40" s="1628" t="s">
        <v>493</v>
      </c>
      <c r="K40" s="1628"/>
      <c r="L40" s="1628"/>
      <c r="M40" s="1628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628"/>
      <c r="B44" s="1628"/>
      <c r="C44" s="1628"/>
      <c r="D44" s="1628"/>
      <c r="E44" s="1628"/>
      <c r="F44" s="1628"/>
      <c r="G44" s="1628"/>
      <c r="H44" s="1628"/>
      <c r="I44" s="1628"/>
      <c r="J44" s="1628"/>
      <c r="K44" s="1628"/>
      <c r="L44" s="1628"/>
      <c r="M44" s="1628"/>
      <c r="N44" s="1628"/>
    </row>
    <row r="45" spans="1:14" x14ac:dyDescent="0.25">
      <c r="A45" s="1629"/>
      <c r="B45" s="1629"/>
      <c r="C45" s="1629"/>
      <c r="D45" s="1629"/>
      <c r="E45" s="1629"/>
      <c r="F45" s="1629"/>
      <c r="G45" s="1629"/>
      <c r="H45" s="1629"/>
      <c r="I45" s="1629"/>
      <c r="J45" s="1629"/>
      <c r="K45" s="1629"/>
      <c r="L45" s="1629"/>
      <c r="M45" s="1629"/>
      <c r="N45" s="1629"/>
    </row>
    <row r="46" spans="1:14" x14ac:dyDescent="0.25">
      <c r="A46" s="1628"/>
      <c r="B46" s="1628"/>
      <c r="C46" s="1628"/>
      <c r="D46" s="1628"/>
      <c r="E46" s="1628"/>
      <c r="F46" s="1628"/>
      <c r="G46" s="1628"/>
      <c r="H46" s="1628"/>
      <c r="I46" s="1628"/>
      <c r="J46" s="1628"/>
      <c r="K46" s="1628"/>
      <c r="L46" s="1628"/>
      <c r="M46" s="1628"/>
      <c r="N46" s="1628"/>
    </row>
  </sheetData>
  <sheetProtection selectLockedCells="1" selectUnlockedCells="1"/>
  <mergeCells count="43">
    <mergeCell ref="A44:N44"/>
    <mergeCell ref="A45:N45"/>
    <mergeCell ref="A46:N46"/>
    <mergeCell ref="B39:C39"/>
    <mergeCell ref="E39:G39"/>
    <mergeCell ref="J39:M39"/>
    <mergeCell ref="B40:C40"/>
    <mergeCell ref="E40:G40"/>
    <mergeCell ref="J40:M40"/>
    <mergeCell ref="B35:C35"/>
    <mergeCell ref="E35:G35"/>
    <mergeCell ref="J35:M35"/>
    <mergeCell ref="B38:C38"/>
    <mergeCell ref="E38:G38"/>
    <mergeCell ref="J38:M38"/>
    <mergeCell ref="L14:L15"/>
    <mergeCell ref="M14:M15"/>
    <mergeCell ref="N14:N15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N30:N31"/>
    <mergeCell ref="G14:G15"/>
    <mergeCell ref="H14:H15"/>
    <mergeCell ref="I14:I15"/>
    <mergeCell ref="J14:J15"/>
    <mergeCell ref="K14:K15"/>
    <mergeCell ref="A14:A15"/>
    <mergeCell ref="B14:B15"/>
    <mergeCell ref="C14:C15"/>
    <mergeCell ref="D14:D15"/>
    <mergeCell ref="E14:E15"/>
    <mergeCell ref="B7:N7"/>
    <mergeCell ref="B8:N8"/>
    <mergeCell ref="B10:N10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1F5BC4-5CF2-4745-AB8B-74EC9E46C820}">
  <dimension ref="B6:O117"/>
  <sheetViews>
    <sheetView topLeftCell="A25" zoomScaleNormal="100" workbookViewId="0">
      <selection activeCell="E38" sqref="E3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425781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629" t="s">
        <v>0</v>
      </c>
      <c r="D6" s="1629"/>
      <c r="E6" s="1629"/>
      <c r="F6" s="1629"/>
      <c r="G6" s="1629"/>
      <c r="H6" s="1629"/>
      <c r="I6" s="1629"/>
      <c r="J6" s="1629"/>
      <c r="K6" s="1629"/>
      <c r="L6" s="1629"/>
      <c r="M6" s="1629"/>
      <c r="N6" s="1629"/>
      <c r="O6" s="1629"/>
    </row>
    <row r="7" spans="2:15" x14ac:dyDescent="0.25">
      <c r="C7" s="1629"/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</row>
    <row r="8" spans="2:15" x14ac:dyDescent="0.25">
      <c r="C8" s="1629" t="s">
        <v>3</v>
      </c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</row>
    <row r="9" spans="2:15" x14ac:dyDescent="0.25">
      <c r="C9" s="1629" t="s">
        <v>710</v>
      </c>
      <c r="D9" s="1629"/>
      <c r="E9" s="1629"/>
      <c r="F9" s="1629"/>
      <c r="G9" s="1629"/>
      <c r="H9" s="1629"/>
      <c r="I9" s="1629"/>
      <c r="J9" s="1629"/>
      <c r="K9" s="1629"/>
      <c r="L9" s="1629"/>
      <c r="M9" s="1629"/>
      <c r="N9" s="1629"/>
      <c r="O9" s="1629"/>
    </row>
    <row r="10" spans="2:15" x14ac:dyDescent="0.25">
      <c r="C10" s="1642" t="s">
        <v>404</v>
      </c>
      <c r="D10" s="1642"/>
      <c r="E10" s="1642"/>
      <c r="F10" s="1642"/>
      <c r="G10" s="1642"/>
      <c r="H10" s="1642"/>
      <c r="I10" s="1642"/>
      <c r="J10" s="1642"/>
      <c r="K10" s="1642"/>
      <c r="L10" s="1642"/>
      <c r="M10" s="1642"/>
      <c r="N10" s="1642"/>
      <c r="O10" s="1642"/>
    </row>
    <row r="11" spans="2:15" ht="15.75" thickBot="1" x14ac:dyDescent="0.3">
      <c r="D11" t="s">
        <v>641</v>
      </c>
    </row>
    <row r="12" spans="2:15" ht="15.75" thickBot="1" x14ac:dyDescent="0.3">
      <c r="B12" s="1650" t="s">
        <v>6</v>
      </c>
      <c r="C12" s="1646" t="s">
        <v>7</v>
      </c>
      <c r="D12" s="1646" t="s">
        <v>8</v>
      </c>
      <c r="E12" s="1646" t="s">
        <v>9</v>
      </c>
      <c r="F12" s="1646" t="s">
        <v>11</v>
      </c>
      <c r="G12" s="51" t="s">
        <v>12</v>
      </c>
      <c r="H12" s="1648" t="s">
        <v>13</v>
      </c>
      <c r="I12" s="1646" t="s">
        <v>14</v>
      </c>
      <c r="J12" s="1646" t="s">
        <v>15</v>
      </c>
      <c r="K12" s="1646" t="s">
        <v>16</v>
      </c>
      <c r="L12" s="1646" t="s">
        <v>17</v>
      </c>
      <c r="M12" s="1646" t="s">
        <v>18</v>
      </c>
      <c r="N12" s="1649" t="s">
        <v>19</v>
      </c>
      <c r="O12" s="1687" t="s">
        <v>20</v>
      </c>
    </row>
    <row r="13" spans="2:15" ht="15.75" thickBot="1" x14ac:dyDescent="0.3">
      <c r="B13" s="1650"/>
      <c r="C13" s="1646"/>
      <c r="D13" s="1646"/>
      <c r="E13" s="1646"/>
      <c r="F13" s="1646"/>
      <c r="G13" s="52" t="s">
        <v>21</v>
      </c>
      <c r="H13" s="1648"/>
      <c r="I13" s="1646"/>
      <c r="J13" s="1646"/>
      <c r="K13" s="1646"/>
      <c r="L13" s="1646"/>
      <c r="M13" s="1646"/>
      <c r="N13" s="1649"/>
      <c r="O13" s="1688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7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7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7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7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7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7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ht="15.75" thickBot="1" x14ac:dyDescent="0.3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202" t="s">
        <v>720</v>
      </c>
      <c r="E38" s="156"/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7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7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51</v>
      </c>
      <c r="D57" s="153" t="s">
        <v>602</v>
      </c>
      <c r="E57" s="156" t="s">
        <v>53</v>
      </c>
      <c r="F57" s="153" t="s">
        <v>25</v>
      </c>
      <c r="G57" s="157">
        <v>31500</v>
      </c>
      <c r="H57" s="158">
        <v>0</v>
      </c>
      <c r="I57" s="157">
        <v>31500</v>
      </c>
      <c r="J57" s="157">
        <v>904.05</v>
      </c>
      <c r="K57" s="158">
        <v>0</v>
      </c>
      <c r="L57" s="157">
        <v>957.6</v>
      </c>
      <c r="M57" s="157">
        <v>25</v>
      </c>
      <c r="N57" s="157">
        <v>1886.65</v>
      </c>
      <c r="O57" s="157">
        <v>29613.35</v>
      </c>
    </row>
    <row r="58" spans="2:15" s="153" customFormat="1" x14ac:dyDescent="0.25">
      <c r="B58" s="154">
        <v>45</v>
      </c>
      <c r="C58" s="155" t="s">
        <v>58</v>
      </c>
      <c r="D58" s="153" t="s">
        <v>602</v>
      </c>
      <c r="E58" s="156" t="s">
        <v>53</v>
      </c>
      <c r="F58" s="153" t="s">
        <v>25</v>
      </c>
      <c r="G58" s="157">
        <v>22000</v>
      </c>
      <c r="H58" s="158">
        <v>0</v>
      </c>
      <c r="I58" s="157">
        <v>22000</v>
      </c>
      <c r="J58" s="157">
        <v>631.4</v>
      </c>
      <c r="K58" s="158">
        <v>0</v>
      </c>
      <c r="L58" s="157">
        <v>668.8</v>
      </c>
      <c r="M58" s="157">
        <v>800</v>
      </c>
      <c r="N58" s="157">
        <v>2100.1999999999998</v>
      </c>
      <c r="O58" s="157">
        <v>19899.8</v>
      </c>
    </row>
    <row r="59" spans="2:15" s="153" customFormat="1" x14ac:dyDescent="0.25">
      <c r="B59" s="154">
        <v>46</v>
      </c>
      <c r="C59" s="155" t="s">
        <v>549</v>
      </c>
      <c r="D59" s="153" t="s">
        <v>676</v>
      </c>
      <c r="E59" s="156" t="s">
        <v>662</v>
      </c>
      <c r="F59" s="153" t="s">
        <v>25</v>
      </c>
      <c r="G59" s="157">
        <v>26500</v>
      </c>
      <c r="H59" s="158">
        <v>0</v>
      </c>
      <c r="I59" s="157">
        <v>26500</v>
      </c>
      <c r="J59" s="157">
        <v>760</v>
      </c>
      <c r="K59" s="157">
        <v>0</v>
      </c>
      <c r="L59" s="157">
        <v>805.6</v>
      </c>
      <c r="M59" s="157">
        <v>25</v>
      </c>
      <c r="N59" s="157">
        <v>1591.15</v>
      </c>
      <c r="O59" s="157">
        <v>24908.85</v>
      </c>
    </row>
    <row r="60" spans="2:15" s="153" customFormat="1" x14ac:dyDescent="0.25">
      <c r="B60" s="154">
        <v>47</v>
      </c>
      <c r="C60" s="155" t="s">
        <v>541</v>
      </c>
      <c r="D60" s="153" t="s">
        <v>655</v>
      </c>
      <c r="E60" s="156" t="s">
        <v>276</v>
      </c>
      <c r="F60" s="153" t="s">
        <v>25</v>
      </c>
      <c r="G60" s="157">
        <v>38500</v>
      </c>
      <c r="H60" s="158">
        <v>0</v>
      </c>
      <c r="I60" s="157">
        <v>38500</v>
      </c>
      <c r="J60" s="157">
        <v>1104.95</v>
      </c>
      <c r="K60" s="157">
        <v>230.95</v>
      </c>
      <c r="L60" s="157">
        <v>1170.4000000000001</v>
      </c>
      <c r="M60" s="157">
        <v>25</v>
      </c>
      <c r="N60" s="157">
        <v>2531.3000000000002</v>
      </c>
      <c r="O60" s="157">
        <v>35968.699999999997</v>
      </c>
    </row>
    <row r="61" spans="2:15" s="153" customFormat="1" x14ac:dyDescent="0.25">
      <c r="B61" s="154">
        <v>48</v>
      </c>
      <c r="C61" s="155" t="s">
        <v>232</v>
      </c>
      <c r="D61" s="153" t="s">
        <v>655</v>
      </c>
      <c r="E61" s="156" t="s">
        <v>422</v>
      </c>
      <c r="F61" s="153" t="s">
        <v>46</v>
      </c>
      <c r="G61" s="157">
        <v>65000</v>
      </c>
      <c r="H61" s="158">
        <v>0</v>
      </c>
      <c r="I61" s="157">
        <v>65000</v>
      </c>
      <c r="J61" s="157">
        <v>1865.5</v>
      </c>
      <c r="K61" s="157">
        <v>4427.58</v>
      </c>
      <c r="L61" s="157">
        <v>1976</v>
      </c>
      <c r="M61" s="157">
        <v>25</v>
      </c>
      <c r="N61" s="157">
        <v>8294.08</v>
      </c>
      <c r="O61" s="157">
        <v>56705.919999999998</v>
      </c>
    </row>
    <row r="62" spans="2:15" s="153" customFormat="1" x14ac:dyDescent="0.25">
      <c r="B62" s="154">
        <v>49</v>
      </c>
      <c r="C62" s="155" t="s">
        <v>69</v>
      </c>
      <c r="D62" s="153" t="s">
        <v>664</v>
      </c>
      <c r="E62" s="156" t="s">
        <v>71</v>
      </c>
      <c r="F62" s="153" t="s">
        <v>25</v>
      </c>
      <c r="G62" s="157">
        <v>130000</v>
      </c>
      <c r="H62" s="158">
        <v>0</v>
      </c>
      <c r="I62" s="157">
        <v>130000</v>
      </c>
      <c r="J62" s="157">
        <v>3952</v>
      </c>
      <c r="K62" s="157">
        <v>19162.12</v>
      </c>
      <c r="L62" s="157">
        <v>3952</v>
      </c>
      <c r="M62" s="157">
        <v>1375</v>
      </c>
      <c r="N62" s="157">
        <v>28220.12</v>
      </c>
      <c r="O62" s="157">
        <v>101779.88</v>
      </c>
    </row>
    <row r="63" spans="2:15" s="153" customFormat="1" x14ac:dyDescent="0.25">
      <c r="B63" s="154">
        <v>50</v>
      </c>
      <c r="C63" s="155" t="s">
        <v>138</v>
      </c>
      <c r="D63" s="153" t="s">
        <v>670</v>
      </c>
      <c r="E63" s="156" t="s">
        <v>516</v>
      </c>
      <c r="F63" s="153" t="s">
        <v>25</v>
      </c>
      <c r="G63" s="157">
        <v>100000</v>
      </c>
      <c r="H63" s="158">
        <v>0</v>
      </c>
      <c r="I63" s="157">
        <v>100000</v>
      </c>
      <c r="J63" s="157">
        <v>2870</v>
      </c>
      <c r="K63" s="157">
        <v>12105.37</v>
      </c>
      <c r="L63" s="157">
        <v>3040</v>
      </c>
      <c r="M63" s="157">
        <v>4905</v>
      </c>
      <c r="N63" s="157">
        <v>22920.37</v>
      </c>
      <c r="O63" s="157">
        <v>77079.63</v>
      </c>
    </row>
    <row r="64" spans="2:15" s="153" customFormat="1" x14ac:dyDescent="0.25">
      <c r="B64" s="154">
        <v>51</v>
      </c>
      <c r="C64" s="155" t="s">
        <v>312</v>
      </c>
      <c r="D64" s="153" t="s">
        <v>670</v>
      </c>
      <c r="E64" s="156" t="s">
        <v>178</v>
      </c>
      <c r="F64" s="153" t="s">
        <v>25</v>
      </c>
      <c r="G64" s="157">
        <v>35000</v>
      </c>
      <c r="H64" s="158">
        <v>0</v>
      </c>
      <c r="I64" s="157">
        <v>35000</v>
      </c>
      <c r="J64" s="157">
        <v>1004.5</v>
      </c>
      <c r="K64" s="157">
        <v>0</v>
      </c>
      <c r="L64" s="157">
        <v>1064</v>
      </c>
      <c r="M64" s="157">
        <v>25</v>
      </c>
      <c r="N64" s="157">
        <v>2093.5</v>
      </c>
      <c r="O64" s="157">
        <v>32906.5</v>
      </c>
    </row>
    <row r="65" spans="2:15" s="153" customFormat="1" x14ac:dyDescent="0.25">
      <c r="B65" s="154">
        <v>52</v>
      </c>
      <c r="C65" s="155" t="s">
        <v>324</v>
      </c>
      <c r="D65" s="153" t="s">
        <v>670</v>
      </c>
      <c r="E65" s="156" t="s">
        <v>105</v>
      </c>
      <c r="F65" s="153" t="s">
        <v>25</v>
      </c>
      <c r="G65" s="157">
        <v>11000</v>
      </c>
      <c r="H65" s="158">
        <v>0</v>
      </c>
      <c r="I65" s="157">
        <v>11000</v>
      </c>
      <c r="J65" s="157">
        <v>315.7</v>
      </c>
      <c r="K65" s="157">
        <v>0</v>
      </c>
      <c r="L65" s="157">
        <v>334.4</v>
      </c>
      <c r="M65" s="157">
        <v>25</v>
      </c>
      <c r="N65" s="157">
        <v>675.1</v>
      </c>
      <c r="O65" s="157">
        <v>10324.9</v>
      </c>
    </row>
    <row r="66" spans="2:15" s="153" customFormat="1" x14ac:dyDescent="0.25">
      <c r="B66" s="154">
        <v>53</v>
      </c>
      <c r="C66" s="155" t="s">
        <v>486</v>
      </c>
      <c r="D66" s="153" t="s">
        <v>670</v>
      </c>
      <c r="E66" s="156" t="s">
        <v>44</v>
      </c>
      <c r="F66" s="153" t="s">
        <v>46</v>
      </c>
      <c r="G66" s="157">
        <v>39500</v>
      </c>
      <c r="H66" s="158">
        <v>0</v>
      </c>
      <c r="I66" s="157">
        <v>39500</v>
      </c>
      <c r="J66" s="157">
        <v>1133.6500000000001</v>
      </c>
      <c r="K66" s="157">
        <v>372</v>
      </c>
      <c r="L66" s="157">
        <v>1200</v>
      </c>
      <c r="M66" s="157">
        <v>25</v>
      </c>
      <c r="N66" s="157">
        <v>2731.53</v>
      </c>
      <c r="O66" s="157">
        <v>36768.47</v>
      </c>
    </row>
    <row r="67" spans="2:15" s="153" customFormat="1" x14ac:dyDescent="0.25">
      <c r="B67" s="154">
        <v>54</v>
      </c>
      <c r="C67" s="155" t="s">
        <v>586</v>
      </c>
      <c r="D67" s="153" t="s">
        <v>670</v>
      </c>
      <c r="E67" s="156" t="s">
        <v>435</v>
      </c>
      <c r="F67" s="153" t="s">
        <v>25</v>
      </c>
      <c r="G67" s="157">
        <v>15000</v>
      </c>
      <c r="H67" s="158">
        <v>0</v>
      </c>
      <c r="I67" s="157">
        <v>15000</v>
      </c>
      <c r="J67" s="157">
        <v>430.5</v>
      </c>
      <c r="K67" s="157">
        <v>0</v>
      </c>
      <c r="L67" s="157">
        <v>456</v>
      </c>
      <c r="M67" s="157">
        <v>25</v>
      </c>
      <c r="N67" s="157">
        <v>911.5</v>
      </c>
      <c r="O67" s="157">
        <v>14088.5</v>
      </c>
    </row>
    <row r="68" spans="2:15" s="153" customFormat="1" x14ac:dyDescent="0.25">
      <c r="B68" s="154">
        <v>55</v>
      </c>
      <c r="C68" s="155" t="s">
        <v>22</v>
      </c>
      <c r="D68" s="153" t="s">
        <v>35</v>
      </c>
      <c r="E68" s="156" t="s">
        <v>24</v>
      </c>
      <c r="F68" s="153" t="s">
        <v>25</v>
      </c>
      <c r="G68" s="157">
        <v>39000</v>
      </c>
      <c r="H68" s="158">
        <v>0</v>
      </c>
      <c r="I68" s="157">
        <v>39000</v>
      </c>
      <c r="J68" s="157">
        <v>1119.3</v>
      </c>
      <c r="K68" s="153">
        <v>301.52</v>
      </c>
      <c r="L68" s="157">
        <v>1185.5999999999999</v>
      </c>
      <c r="M68" s="157">
        <v>709.33</v>
      </c>
      <c r="N68" s="157">
        <v>3315.75</v>
      </c>
      <c r="O68" s="157">
        <v>35684.25</v>
      </c>
    </row>
    <row r="69" spans="2:15" s="153" customFormat="1" x14ac:dyDescent="0.25">
      <c r="B69" s="154">
        <v>56</v>
      </c>
      <c r="C69" s="155" t="s">
        <v>55</v>
      </c>
      <c r="D69" s="153" t="s">
        <v>35</v>
      </c>
      <c r="E69" s="156" t="s">
        <v>427</v>
      </c>
      <c r="F69" s="153" t="s">
        <v>46</v>
      </c>
      <c r="G69" s="157">
        <v>100000</v>
      </c>
      <c r="H69" s="158">
        <v>0</v>
      </c>
      <c r="I69" s="157">
        <v>100000</v>
      </c>
      <c r="J69" s="157">
        <v>2870</v>
      </c>
      <c r="K69" s="157">
        <v>12105.37</v>
      </c>
      <c r="L69" s="157">
        <v>3040</v>
      </c>
      <c r="M69" s="157">
        <v>6032.4</v>
      </c>
      <c r="N69" s="157">
        <v>24047.77</v>
      </c>
      <c r="O69" s="157">
        <v>75952.23</v>
      </c>
    </row>
    <row r="70" spans="2:15" s="153" customFormat="1" x14ac:dyDescent="0.25">
      <c r="B70" s="154">
        <v>57</v>
      </c>
      <c r="C70" s="155" t="s">
        <v>310</v>
      </c>
      <c r="D70" s="153" t="s">
        <v>35</v>
      </c>
      <c r="E70" s="156" t="s">
        <v>178</v>
      </c>
      <c r="F70" s="153" t="s">
        <v>25</v>
      </c>
      <c r="G70" s="157">
        <v>50000</v>
      </c>
      <c r="H70" s="158">
        <v>0</v>
      </c>
      <c r="I70" s="157">
        <v>50000</v>
      </c>
      <c r="J70" s="157">
        <v>1435</v>
      </c>
      <c r="K70" s="157">
        <v>1854</v>
      </c>
      <c r="L70" s="157">
        <v>1520</v>
      </c>
      <c r="M70" s="157">
        <v>25</v>
      </c>
      <c r="N70" s="157">
        <v>4834</v>
      </c>
      <c r="O70" s="157">
        <v>45166</v>
      </c>
    </row>
    <row r="71" spans="2:15" s="153" customFormat="1" x14ac:dyDescent="0.25">
      <c r="B71" s="154">
        <v>58</v>
      </c>
      <c r="C71" s="155" t="s">
        <v>192</v>
      </c>
      <c r="D71" s="153" t="s">
        <v>35</v>
      </c>
      <c r="E71" s="156" t="s">
        <v>92</v>
      </c>
      <c r="F71" s="153" t="s">
        <v>25</v>
      </c>
      <c r="G71" s="157">
        <v>35000</v>
      </c>
      <c r="H71" s="158">
        <v>0</v>
      </c>
      <c r="I71" s="157">
        <v>35000</v>
      </c>
      <c r="J71" s="157">
        <v>1004.5</v>
      </c>
      <c r="K71" s="157">
        <v>0</v>
      </c>
      <c r="L71" s="157">
        <v>1064</v>
      </c>
      <c r="M71" s="157">
        <v>25</v>
      </c>
      <c r="N71" s="157">
        <v>2093.5</v>
      </c>
      <c r="O71" s="157">
        <v>32906.5</v>
      </c>
    </row>
    <row r="72" spans="2:15" s="153" customFormat="1" x14ac:dyDescent="0.25">
      <c r="B72" s="154">
        <v>59</v>
      </c>
      <c r="C72" s="155" t="s">
        <v>548</v>
      </c>
      <c r="D72" s="153" t="s">
        <v>35</v>
      </c>
      <c r="E72" s="156" t="s">
        <v>544</v>
      </c>
      <c r="F72" s="153" t="s">
        <v>25</v>
      </c>
      <c r="G72" s="157">
        <v>75000</v>
      </c>
      <c r="H72" s="158">
        <v>0</v>
      </c>
      <c r="I72" s="157">
        <v>75000</v>
      </c>
      <c r="J72" s="157">
        <v>2125.5</v>
      </c>
      <c r="K72" s="157">
        <v>6306.38</v>
      </c>
      <c r="L72" s="157">
        <v>2280</v>
      </c>
      <c r="M72" s="157">
        <v>25</v>
      </c>
      <c r="N72" s="157">
        <v>10766.88</v>
      </c>
      <c r="O72" s="157">
        <v>64233.120000000003</v>
      </c>
    </row>
    <row r="73" spans="2:15" s="153" customFormat="1" x14ac:dyDescent="0.25">
      <c r="B73" s="154">
        <v>60</v>
      </c>
      <c r="C73" s="155" t="s">
        <v>698</v>
      </c>
      <c r="D73" s="153" t="s">
        <v>629</v>
      </c>
      <c r="E73" s="156" t="s">
        <v>105</v>
      </c>
      <c r="F73" s="153" t="s">
        <v>25</v>
      </c>
      <c r="G73" s="157">
        <v>15000</v>
      </c>
      <c r="H73" s="158">
        <v>0</v>
      </c>
      <c r="I73" s="157">
        <v>15000</v>
      </c>
      <c r="J73" s="157">
        <v>430.5</v>
      </c>
      <c r="K73" s="158">
        <v>0</v>
      </c>
      <c r="L73" s="157">
        <v>456</v>
      </c>
      <c r="M73" s="157">
        <v>25</v>
      </c>
      <c r="N73" s="157">
        <v>911.5</v>
      </c>
      <c r="O73" s="157">
        <v>14088.5</v>
      </c>
    </row>
    <row r="74" spans="2:15" s="153" customFormat="1" x14ac:dyDescent="0.25">
      <c r="B74" s="154">
        <v>61</v>
      </c>
      <c r="C74" s="155" t="s">
        <v>150</v>
      </c>
      <c r="D74" s="153" t="s">
        <v>712</v>
      </c>
      <c r="E74" s="156" t="s">
        <v>711</v>
      </c>
      <c r="F74" s="153" t="s">
        <v>25</v>
      </c>
      <c r="G74" s="157">
        <v>39500</v>
      </c>
      <c r="H74" s="158">
        <v>0</v>
      </c>
      <c r="I74" s="157">
        <v>39500</v>
      </c>
      <c r="J74" s="157">
        <v>1133.6500000000001</v>
      </c>
      <c r="K74" s="158">
        <v>372.08</v>
      </c>
      <c r="L74" s="157">
        <v>1200.8</v>
      </c>
      <c r="M74" s="157">
        <v>125</v>
      </c>
      <c r="N74" s="157">
        <v>2831.53</v>
      </c>
      <c r="O74" s="157">
        <v>36668.47</v>
      </c>
    </row>
    <row r="75" spans="2:15" s="153" customFormat="1" x14ac:dyDescent="0.25">
      <c r="B75" s="154">
        <v>62</v>
      </c>
      <c r="C75" s="155" t="s">
        <v>61</v>
      </c>
      <c r="D75" s="153" t="s">
        <v>660</v>
      </c>
      <c r="E75" s="156" t="s">
        <v>514</v>
      </c>
      <c r="F75" s="153" t="s">
        <v>46</v>
      </c>
      <c r="G75" s="157">
        <v>85000</v>
      </c>
      <c r="H75" s="158">
        <v>0</v>
      </c>
      <c r="I75" s="157">
        <v>85000</v>
      </c>
      <c r="J75" s="157">
        <v>2439.5</v>
      </c>
      <c r="K75" s="157">
        <v>8279.4599999999991</v>
      </c>
      <c r="L75" s="157">
        <v>2584</v>
      </c>
      <c r="M75" s="157">
        <v>1215.1199999999999</v>
      </c>
      <c r="N75" s="157">
        <v>14518.08</v>
      </c>
      <c r="O75" s="157">
        <v>70481.919999999998</v>
      </c>
    </row>
    <row r="76" spans="2:15" s="153" customFormat="1" x14ac:dyDescent="0.25">
      <c r="B76" s="154">
        <v>63</v>
      </c>
      <c r="C76" s="155" t="s">
        <v>461</v>
      </c>
      <c r="D76" s="153" t="s">
        <v>657</v>
      </c>
      <c r="E76" s="156" t="s">
        <v>166</v>
      </c>
      <c r="F76" s="153" t="s">
        <v>25</v>
      </c>
      <c r="G76" s="157">
        <v>38000</v>
      </c>
      <c r="H76" s="158">
        <v>0</v>
      </c>
      <c r="I76" s="157">
        <v>38000</v>
      </c>
      <c r="J76" s="157">
        <v>1090</v>
      </c>
      <c r="K76" s="157">
        <v>160</v>
      </c>
      <c r="L76" s="157">
        <v>1155.2</v>
      </c>
      <c r="M76" s="157">
        <v>25</v>
      </c>
      <c r="N76" s="157">
        <v>2431.1799999999998</v>
      </c>
      <c r="O76" s="157">
        <v>35568.82</v>
      </c>
    </row>
    <row r="77" spans="2:15" s="153" customFormat="1" x14ac:dyDescent="0.25">
      <c r="B77" s="154">
        <v>64</v>
      </c>
      <c r="C77" s="155" t="s">
        <v>47</v>
      </c>
      <c r="D77" s="153" t="s">
        <v>656</v>
      </c>
      <c r="E77" s="156" t="s">
        <v>49</v>
      </c>
      <c r="F77" s="153" t="s">
        <v>46</v>
      </c>
      <c r="G77" s="157">
        <v>60000</v>
      </c>
      <c r="H77" s="158">
        <v>0</v>
      </c>
      <c r="I77" s="157">
        <v>60000</v>
      </c>
      <c r="J77" s="157">
        <v>1722</v>
      </c>
      <c r="K77" s="157">
        <v>3486.68</v>
      </c>
      <c r="L77" s="157">
        <v>1824</v>
      </c>
      <c r="M77" s="157">
        <v>1469</v>
      </c>
      <c r="N77" s="157">
        <v>8501.68</v>
      </c>
      <c r="O77" s="157">
        <v>51498.32</v>
      </c>
    </row>
    <row r="78" spans="2:15" s="153" customFormat="1" x14ac:dyDescent="0.25">
      <c r="B78" s="154">
        <v>65</v>
      </c>
      <c r="C78" s="155" t="s">
        <v>159</v>
      </c>
      <c r="D78" s="153" t="s">
        <v>627</v>
      </c>
      <c r="E78" s="156" t="s">
        <v>160</v>
      </c>
      <c r="F78" s="153" t="s">
        <v>46</v>
      </c>
      <c r="G78" s="157">
        <v>44980</v>
      </c>
      <c r="H78" s="158">
        <v>0</v>
      </c>
      <c r="I78" s="157">
        <v>44980</v>
      </c>
      <c r="J78" s="157">
        <v>1290.93</v>
      </c>
      <c r="K78" s="157">
        <v>1145.5</v>
      </c>
      <c r="L78" s="157">
        <v>1367.39</v>
      </c>
      <c r="M78" s="157">
        <v>2725</v>
      </c>
      <c r="N78" s="157">
        <v>6528.82</v>
      </c>
      <c r="O78" s="157">
        <v>38451.18</v>
      </c>
    </row>
    <row r="79" spans="2:15" s="153" customFormat="1" x14ac:dyDescent="0.25">
      <c r="B79" s="154">
        <v>66</v>
      </c>
      <c r="C79" s="155" t="s">
        <v>531</v>
      </c>
      <c r="D79" s="153" t="s">
        <v>627</v>
      </c>
      <c r="E79" s="156" t="s">
        <v>248</v>
      </c>
      <c r="F79" s="153" t="s">
        <v>25</v>
      </c>
      <c r="G79" s="157">
        <v>39500</v>
      </c>
      <c r="H79" s="158">
        <v>0</v>
      </c>
      <c r="I79" s="157">
        <v>39500</v>
      </c>
      <c r="J79" s="157">
        <v>1133.6500000000001</v>
      </c>
      <c r="K79" s="157">
        <v>372.08</v>
      </c>
      <c r="L79" s="157">
        <v>1200.8</v>
      </c>
      <c r="M79" s="157">
        <v>25</v>
      </c>
      <c r="N79" s="157">
        <v>2731.53</v>
      </c>
      <c r="O79" s="157">
        <v>36768.47</v>
      </c>
    </row>
    <row r="80" spans="2:15" s="153" customFormat="1" x14ac:dyDescent="0.25">
      <c r="B80" s="154">
        <v>67</v>
      </c>
      <c r="C80" s="155" t="s">
        <v>162</v>
      </c>
      <c r="D80" s="153" t="s">
        <v>653</v>
      </c>
      <c r="E80" s="156" t="s">
        <v>163</v>
      </c>
      <c r="F80" s="153" t="s">
        <v>46</v>
      </c>
      <c r="G80" s="157">
        <v>70500</v>
      </c>
      <c r="H80" s="158">
        <v>0</v>
      </c>
      <c r="I80" s="157">
        <v>70500</v>
      </c>
      <c r="J80" s="157">
        <v>2023.35</v>
      </c>
      <c r="K80" s="157">
        <v>5462.57</v>
      </c>
      <c r="L80" s="157">
        <v>2143.1999999999998</v>
      </c>
      <c r="M80" s="157">
        <v>25</v>
      </c>
      <c r="N80" s="157">
        <v>9654.1200000000008</v>
      </c>
      <c r="O80" s="157">
        <v>60845.88</v>
      </c>
    </row>
    <row r="81" spans="2:15" s="153" customFormat="1" x14ac:dyDescent="0.25">
      <c r="B81" s="154">
        <v>68</v>
      </c>
      <c r="C81" s="155" t="s">
        <v>169</v>
      </c>
      <c r="D81" s="153" t="s">
        <v>646</v>
      </c>
      <c r="E81" s="156" t="s">
        <v>695</v>
      </c>
      <c r="F81" s="153" t="s">
        <v>25</v>
      </c>
      <c r="G81" s="157">
        <v>30000</v>
      </c>
      <c r="H81" s="158">
        <v>0</v>
      </c>
      <c r="I81" s="157">
        <v>30000</v>
      </c>
      <c r="J81" s="157">
        <v>861</v>
      </c>
      <c r="K81" s="158">
        <v>0</v>
      </c>
      <c r="L81" s="157">
        <v>912</v>
      </c>
      <c r="M81" s="157">
        <v>361</v>
      </c>
      <c r="N81" s="157">
        <v>2134</v>
      </c>
      <c r="O81" s="157">
        <v>27866</v>
      </c>
    </row>
    <row r="82" spans="2:15" s="153" customFormat="1" x14ac:dyDescent="0.25">
      <c r="B82" s="154">
        <v>69</v>
      </c>
      <c r="C82" s="155" t="s">
        <v>171</v>
      </c>
      <c r="D82" s="153" t="s">
        <v>646</v>
      </c>
      <c r="E82" s="176" t="s">
        <v>40</v>
      </c>
      <c r="F82" s="153" t="s">
        <v>25</v>
      </c>
      <c r="G82" s="157">
        <v>26250</v>
      </c>
      <c r="H82" s="158">
        <v>0</v>
      </c>
      <c r="I82" s="157">
        <v>26250</v>
      </c>
      <c r="J82" s="157">
        <v>753.38</v>
      </c>
      <c r="K82" s="158">
        <v>0</v>
      </c>
      <c r="L82" s="157">
        <v>798</v>
      </c>
      <c r="M82" s="157">
        <v>361</v>
      </c>
      <c r="N82" s="157">
        <v>1912.38</v>
      </c>
      <c r="O82" s="157">
        <v>24337.62</v>
      </c>
    </row>
    <row r="83" spans="2:15" s="153" customFormat="1" x14ac:dyDescent="0.25">
      <c r="B83" s="154">
        <v>70</v>
      </c>
      <c r="C83" s="155" t="s">
        <v>346</v>
      </c>
      <c r="D83" s="153" t="s">
        <v>646</v>
      </c>
      <c r="E83" s="156" t="s">
        <v>695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119</v>
      </c>
      <c r="D84" s="153" t="s">
        <v>644</v>
      </c>
      <c r="E84" s="156" t="s">
        <v>120</v>
      </c>
      <c r="F84" s="153" t="s">
        <v>25</v>
      </c>
      <c r="G84" s="157">
        <v>16500</v>
      </c>
      <c r="H84" s="158">
        <v>0</v>
      </c>
      <c r="I84" s="157">
        <v>16500</v>
      </c>
      <c r="J84" s="157">
        <v>473.55</v>
      </c>
      <c r="K84" s="158">
        <v>0</v>
      </c>
      <c r="L84" s="157">
        <v>501.6</v>
      </c>
      <c r="M84" s="157">
        <v>125</v>
      </c>
      <c r="N84" s="157">
        <v>1100.1500000000001</v>
      </c>
      <c r="O84" s="157">
        <v>15399.85</v>
      </c>
    </row>
    <row r="85" spans="2:15" s="153" customFormat="1" x14ac:dyDescent="0.25">
      <c r="B85" s="154">
        <v>72</v>
      </c>
      <c r="C85" s="155" t="s">
        <v>124</v>
      </c>
      <c r="D85" s="153" t="s">
        <v>644</v>
      </c>
      <c r="E85" s="156" t="s">
        <v>125</v>
      </c>
      <c r="F85" s="153" t="s">
        <v>25</v>
      </c>
      <c r="G85" s="157">
        <v>30000</v>
      </c>
      <c r="H85" s="158">
        <v>0</v>
      </c>
      <c r="I85" s="157">
        <v>30000</v>
      </c>
      <c r="J85" s="157">
        <v>861</v>
      </c>
      <c r="K85" s="158">
        <v>0</v>
      </c>
      <c r="L85" s="157">
        <v>912</v>
      </c>
      <c r="M85" s="157">
        <v>125</v>
      </c>
      <c r="N85" s="157">
        <v>1898</v>
      </c>
      <c r="O85" s="157">
        <v>28102</v>
      </c>
    </row>
    <row r="86" spans="2:15" s="153" customFormat="1" x14ac:dyDescent="0.25">
      <c r="B86" s="154">
        <v>73</v>
      </c>
      <c r="C86" s="155" t="s">
        <v>267</v>
      </c>
      <c r="D86" s="153" t="s">
        <v>644</v>
      </c>
      <c r="E86" s="156" t="s">
        <v>120</v>
      </c>
      <c r="F86" s="153" t="s">
        <v>25</v>
      </c>
      <c r="G86" s="157">
        <v>25000</v>
      </c>
      <c r="H86" s="158">
        <v>0</v>
      </c>
      <c r="I86" s="157">
        <v>25000</v>
      </c>
      <c r="J86" s="157">
        <v>717.5</v>
      </c>
      <c r="K86" s="157">
        <v>0</v>
      </c>
      <c r="L86" s="157">
        <v>760</v>
      </c>
      <c r="M86" s="157">
        <v>25</v>
      </c>
      <c r="N86" s="157">
        <v>1502.5</v>
      </c>
      <c r="O86" s="157">
        <v>23497.5</v>
      </c>
    </row>
    <row r="87" spans="2:15" s="153" customFormat="1" x14ac:dyDescent="0.25">
      <c r="B87" s="154">
        <v>74</v>
      </c>
      <c r="C87" s="155" t="s">
        <v>65</v>
      </c>
      <c r="D87" s="153" t="s">
        <v>642</v>
      </c>
      <c r="E87" s="156" t="s">
        <v>643</v>
      </c>
      <c r="F87" s="153" t="s">
        <v>46</v>
      </c>
      <c r="G87" s="157">
        <v>31500</v>
      </c>
      <c r="H87" s="158">
        <v>0</v>
      </c>
      <c r="I87" s="157">
        <v>31500</v>
      </c>
      <c r="J87" s="157">
        <v>904.05</v>
      </c>
      <c r="K87" s="158">
        <v>0</v>
      </c>
      <c r="L87" s="157">
        <v>957.6</v>
      </c>
      <c r="M87" s="157">
        <v>125</v>
      </c>
      <c r="N87" s="157">
        <v>1986.65</v>
      </c>
      <c r="O87" s="157">
        <v>29513.35</v>
      </c>
    </row>
    <row r="88" spans="2:15" s="153" customFormat="1" x14ac:dyDescent="0.25">
      <c r="B88" s="154">
        <v>75</v>
      </c>
      <c r="C88" s="155" t="s">
        <v>38</v>
      </c>
      <c r="D88" s="153" t="s">
        <v>652</v>
      </c>
      <c r="E88" s="156" t="s">
        <v>105</v>
      </c>
      <c r="F88" s="153" t="s">
        <v>25</v>
      </c>
      <c r="G88" s="157">
        <v>22000</v>
      </c>
      <c r="H88" s="158">
        <v>0</v>
      </c>
      <c r="I88" s="157">
        <v>22000</v>
      </c>
      <c r="J88" s="157">
        <v>631.4</v>
      </c>
      <c r="K88" s="158">
        <v>0</v>
      </c>
      <c r="L88" s="157">
        <v>668.8</v>
      </c>
      <c r="M88" s="157">
        <v>125</v>
      </c>
      <c r="N88" s="157">
        <v>1425.2</v>
      </c>
      <c r="O88" s="157">
        <v>20574.8</v>
      </c>
    </row>
    <row r="89" spans="2:15" s="153" customFormat="1" x14ac:dyDescent="0.25">
      <c r="B89" s="154">
        <v>76</v>
      </c>
      <c r="C89" s="155" t="s">
        <v>104</v>
      </c>
      <c r="D89" s="153" t="s">
        <v>652</v>
      </c>
      <c r="E89" s="156" t="s">
        <v>105</v>
      </c>
      <c r="F89" s="153" t="s">
        <v>25</v>
      </c>
      <c r="G89" s="157">
        <v>11000</v>
      </c>
      <c r="H89" s="158">
        <v>0</v>
      </c>
      <c r="I89" s="157">
        <v>11000</v>
      </c>
      <c r="J89" s="157">
        <v>315.7</v>
      </c>
      <c r="K89" s="158">
        <v>0</v>
      </c>
      <c r="L89" s="157">
        <v>334.4</v>
      </c>
      <c r="M89" s="157">
        <v>25</v>
      </c>
      <c r="N89" s="157">
        <v>675.1</v>
      </c>
      <c r="O89" s="157">
        <v>10324.9</v>
      </c>
    </row>
    <row r="90" spans="2:15" s="153" customFormat="1" x14ac:dyDescent="0.25">
      <c r="B90" s="154">
        <v>77</v>
      </c>
      <c r="C90" s="155" t="s">
        <v>107</v>
      </c>
      <c r="D90" s="153" t="s">
        <v>652</v>
      </c>
      <c r="E90" s="156" t="s">
        <v>105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8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127</v>
      </c>
      <c r="D91" s="153" t="s">
        <v>652</v>
      </c>
      <c r="E91" s="156" t="s">
        <v>105</v>
      </c>
      <c r="F91" s="153" t="s">
        <v>25</v>
      </c>
      <c r="G91" s="157">
        <v>26000</v>
      </c>
      <c r="H91" s="158">
        <v>0</v>
      </c>
      <c r="I91" s="157">
        <v>26000</v>
      </c>
      <c r="J91" s="157">
        <v>746.2</v>
      </c>
      <c r="K91" s="158">
        <v>0</v>
      </c>
      <c r="L91" s="157">
        <v>790.4</v>
      </c>
      <c r="M91" s="157">
        <v>25</v>
      </c>
      <c r="N91" s="157">
        <v>1561.6</v>
      </c>
      <c r="O91" s="157">
        <v>24438.400000000001</v>
      </c>
    </row>
    <row r="92" spans="2:15" s="153" customFormat="1" x14ac:dyDescent="0.25">
      <c r="B92" s="154">
        <v>79</v>
      </c>
      <c r="C92" s="155" t="s">
        <v>330</v>
      </c>
      <c r="D92" s="153" t="s">
        <v>652</v>
      </c>
      <c r="E92" s="156" t="s">
        <v>105</v>
      </c>
      <c r="F92" s="153" t="s">
        <v>25</v>
      </c>
      <c r="G92" s="157">
        <v>15000</v>
      </c>
      <c r="H92" s="158">
        <v>0</v>
      </c>
      <c r="I92" s="157">
        <v>15000</v>
      </c>
      <c r="J92" s="157">
        <v>430.5</v>
      </c>
      <c r="K92" s="157">
        <v>0</v>
      </c>
      <c r="L92" s="157">
        <v>456</v>
      </c>
      <c r="M92" s="157">
        <v>25</v>
      </c>
      <c r="N92" s="157">
        <v>911.5</v>
      </c>
      <c r="O92" s="157">
        <v>14088.5</v>
      </c>
    </row>
    <row r="93" spans="2:15" s="153" customFormat="1" x14ac:dyDescent="0.25">
      <c r="B93" s="154">
        <v>80</v>
      </c>
      <c r="C93" s="155" t="s">
        <v>464</v>
      </c>
      <c r="D93" s="153" t="s">
        <v>652</v>
      </c>
      <c r="E93" s="156" t="s">
        <v>435</v>
      </c>
      <c r="F93" s="153" t="s">
        <v>25</v>
      </c>
      <c r="G93" s="157">
        <v>15000</v>
      </c>
      <c r="H93" s="158">
        <v>0</v>
      </c>
      <c r="I93" s="157">
        <v>15000</v>
      </c>
      <c r="J93" s="157">
        <v>430.5</v>
      </c>
      <c r="K93" s="157">
        <v>0</v>
      </c>
      <c r="L93" s="157">
        <v>456</v>
      </c>
      <c r="M93" s="157">
        <v>25</v>
      </c>
      <c r="N93" s="157">
        <v>911.5</v>
      </c>
      <c r="O93" s="157">
        <v>14088.5</v>
      </c>
    </row>
    <row r="94" spans="2:15" s="153" customFormat="1" x14ac:dyDescent="0.25">
      <c r="B94" s="154">
        <v>81</v>
      </c>
      <c r="C94" s="155" t="s">
        <v>99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</v>
      </c>
      <c r="K94" s="158">
        <v>0</v>
      </c>
      <c r="L94" s="157">
        <v>760</v>
      </c>
      <c r="M94" s="157">
        <v>125</v>
      </c>
      <c r="N94" s="157">
        <v>1602.5</v>
      </c>
      <c r="O94" s="157">
        <v>23397.5</v>
      </c>
    </row>
    <row r="95" spans="2:15" s="153" customFormat="1" x14ac:dyDescent="0.25">
      <c r="B95" s="154">
        <v>82</v>
      </c>
      <c r="C95" s="155" t="s">
        <v>129</v>
      </c>
      <c r="D95" s="153" t="s">
        <v>647</v>
      </c>
      <c r="E95" s="156" t="s">
        <v>102</v>
      </c>
      <c r="F95" s="153" t="s">
        <v>25</v>
      </c>
      <c r="G95" s="157">
        <v>16500</v>
      </c>
      <c r="H95" s="158">
        <v>0</v>
      </c>
      <c r="I95" s="157">
        <v>16500</v>
      </c>
      <c r="J95" s="157">
        <v>473.55</v>
      </c>
      <c r="K95" s="158">
        <v>0</v>
      </c>
      <c r="L95" s="157">
        <v>501.6</v>
      </c>
      <c r="M95" s="157">
        <v>700</v>
      </c>
      <c r="N95" s="157">
        <v>1675.15</v>
      </c>
      <c r="O95" s="157">
        <v>14824.85</v>
      </c>
    </row>
    <row r="96" spans="2:15" s="153" customFormat="1" x14ac:dyDescent="0.25">
      <c r="B96" s="154">
        <v>83</v>
      </c>
      <c r="C96" s="155" t="s">
        <v>545</v>
      </c>
      <c r="D96" s="153" t="s">
        <v>647</v>
      </c>
      <c r="E96" s="156" t="s">
        <v>648</v>
      </c>
      <c r="F96" s="153" t="s">
        <v>25</v>
      </c>
      <c r="G96" s="157">
        <v>39500</v>
      </c>
      <c r="H96" s="158">
        <v>0</v>
      </c>
      <c r="I96" s="157">
        <v>39500</v>
      </c>
      <c r="J96" s="157">
        <v>1133.6500000000001</v>
      </c>
      <c r="K96" s="157">
        <v>372.08</v>
      </c>
      <c r="L96" s="157">
        <v>1200.8</v>
      </c>
      <c r="M96" s="157">
        <v>25</v>
      </c>
      <c r="N96" s="157">
        <v>2731.53</v>
      </c>
      <c r="O96" s="157">
        <v>36768.47</v>
      </c>
    </row>
    <row r="97" spans="2:15" s="153" customFormat="1" x14ac:dyDescent="0.25">
      <c r="B97" s="154">
        <v>84</v>
      </c>
      <c r="C97" s="155" t="s">
        <v>175</v>
      </c>
      <c r="D97" s="153" t="s">
        <v>647</v>
      </c>
      <c r="E97" s="156" t="s">
        <v>92</v>
      </c>
      <c r="F97" s="153" t="s">
        <v>25</v>
      </c>
      <c r="G97" s="157">
        <v>25000</v>
      </c>
      <c r="H97" s="158">
        <v>0</v>
      </c>
      <c r="I97" s="157">
        <v>25000</v>
      </c>
      <c r="J97" s="157">
        <v>717.5</v>
      </c>
      <c r="K97" s="157">
        <v>0</v>
      </c>
      <c r="L97" s="157">
        <v>760</v>
      </c>
      <c r="M97" s="157">
        <v>25</v>
      </c>
      <c r="N97" s="157">
        <v>1502.5</v>
      </c>
      <c r="O97" s="157">
        <v>23497.5</v>
      </c>
    </row>
    <row r="98" spans="2:15" s="153" customFormat="1" x14ac:dyDescent="0.25">
      <c r="B98" s="154">
        <v>85</v>
      </c>
      <c r="C98" s="155" t="s">
        <v>649</v>
      </c>
      <c r="D98" s="153" t="s">
        <v>650</v>
      </c>
      <c r="E98" s="156" t="s">
        <v>92</v>
      </c>
      <c r="F98" s="153" t="s">
        <v>25</v>
      </c>
      <c r="G98" s="157">
        <v>25000</v>
      </c>
      <c r="H98" s="158">
        <v>0</v>
      </c>
      <c r="I98" s="157">
        <v>25000</v>
      </c>
      <c r="J98" s="157">
        <v>717.5</v>
      </c>
      <c r="K98" s="157">
        <v>0</v>
      </c>
      <c r="L98" s="157">
        <v>760</v>
      </c>
      <c r="M98" s="157">
        <v>25</v>
      </c>
      <c r="N98" s="157">
        <v>1502.5</v>
      </c>
      <c r="O98" s="157">
        <v>23497.5</v>
      </c>
    </row>
    <row r="99" spans="2:15" s="153" customFormat="1" ht="15.75" thickBot="1" x14ac:dyDescent="0.3">
      <c r="B99" s="154">
        <v>86</v>
      </c>
      <c r="C99" s="155" t="s">
        <v>651</v>
      </c>
      <c r="D99" s="153" t="s">
        <v>650</v>
      </c>
      <c r="E99" s="156" t="s">
        <v>92</v>
      </c>
      <c r="F99" s="153" t="s">
        <v>25</v>
      </c>
      <c r="G99" s="157">
        <v>25000</v>
      </c>
      <c r="H99" s="158">
        <v>0</v>
      </c>
      <c r="I99" s="157">
        <v>25000</v>
      </c>
      <c r="J99" s="157">
        <v>717.5</v>
      </c>
      <c r="K99" s="157">
        <v>0</v>
      </c>
      <c r="L99" s="157">
        <v>760</v>
      </c>
      <c r="M99" s="157">
        <v>25</v>
      </c>
      <c r="N99" s="157">
        <v>1502.5</v>
      </c>
      <c r="O99" s="157">
        <v>23497.5</v>
      </c>
    </row>
    <row r="100" spans="2:15" s="153" customFormat="1" ht="13.5" hidden="1" customHeight="1" x14ac:dyDescent="0.25">
      <c r="B100" s="162"/>
      <c r="C100" s="155"/>
      <c r="E100" s="156"/>
      <c r="G100" s="157"/>
      <c r="H100" s="158"/>
      <c r="I100" s="157"/>
      <c r="J100" s="157"/>
      <c r="K100" s="157"/>
      <c r="L100" s="157"/>
      <c r="M100" s="157"/>
      <c r="N100" s="157"/>
      <c r="O100" s="178"/>
    </row>
    <row r="101" spans="2:15" s="153" customFormat="1" ht="24.75" customHeight="1" thickBot="1" x14ac:dyDescent="0.3">
      <c r="B101" s="154"/>
      <c r="C101" s="1684" t="s">
        <v>288</v>
      </c>
      <c r="D101" s="1685"/>
      <c r="E101" s="1685"/>
      <c r="F101" s="1686"/>
      <c r="G101" s="163">
        <v>3999717.5</v>
      </c>
      <c r="H101" s="164">
        <v>0</v>
      </c>
      <c r="I101" s="163">
        <v>3999717.5</v>
      </c>
      <c r="J101" s="163">
        <v>114717.5</v>
      </c>
      <c r="K101" s="163">
        <v>244396.48</v>
      </c>
      <c r="L101" s="163">
        <v>117628.47</v>
      </c>
      <c r="M101" s="163">
        <v>51910.59</v>
      </c>
      <c r="N101" s="177">
        <v>528727.43999999994</v>
      </c>
      <c r="O101" s="179">
        <v>3470990.06</v>
      </c>
    </row>
    <row r="102" spans="2:15" ht="15" customHeight="1" x14ac:dyDescent="0.25">
      <c r="B102" s="152"/>
      <c r="C102" s="142"/>
      <c r="D102" s="142"/>
      <c r="E102" s="142"/>
      <c r="F102" s="142"/>
      <c r="G102" s="83"/>
      <c r="H102" s="84"/>
      <c r="I102" s="83"/>
      <c r="J102" s="83"/>
      <c r="K102" s="83"/>
      <c r="L102" s="83"/>
      <c r="M102" s="83"/>
      <c r="N102" s="83"/>
      <c r="O102" s="83"/>
    </row>
    <row r="103" spans="2:15" ht="15" customHeight="1" x14ac:dyDescent="0.25">
      <c r="C103" s="142"/>
      <c r="D103" s="142"/>
      <c r="E103" s="142"/>
      <c r="F103" s="142"/>
      <c r="G103" s="83"/>
      <c r="H103" s="84"/>
      <c r="I103" s="83"/>
      <c r="J103" s="83"/>
      <c r="K103" s="83"/>
      <c r="L103" s="83"/>
      <c r="M103" s="83"/>
      <c r="N103" s="83"/>
      <c r="O103" s="83"/>
    </row>
    <row r="104" spans="2:15" ht="15" customHeight="1" x14ac:dyDescent="0.25">
      <c r="C104" s="142"/>
      <c r="D104" s="142"/>
      <c r="E104" s="142"/>
      <c r="F104" s="142"/>
      <c r="G104" s="83"/>
      <c r="H104" s="84"/>
      <c r="I104" s="83"/>
      <c r="J104" s="83"/>
      <c r="K104" s="83"/>
      <c r="L104" s="83"/>
      <c r="M104" s="83"/>
      <c r="N104" s="83"/>
      <c r="O104" s="83"/>
    </row>
    <row r="105" spans="2:15" x14ac:dyDescent="0.25">
      <c r="B105" s="1629" t="s">
        <v>195</v>
      </c>
      <c r="C105" s="1629"/>
      <c r="E105" s="1629" t="s">
        <v>616</v>
      </c>
      <c r="F105" s="1629"/>
      <c r="G105" s="5"/>
      <c r="H105" s="25"/>
      <c r="I105" s="25"/>
      <c r="J105" s="1629" t="s">
        <v>196</v>
      </c>
      <c r="K105" s="1629"/>
      <c r="L105" s="1629"/>
      <c r="M105" s="1629"/>
      <c r="N105" s="1629"/>
    </row>
    <row r="106" spans="2:15" x14ac:dyDescent="0.25">
      <c r="B106" s="24"/>
      <c r="G106" s="24"/>
      <c r="H106" s="25"/>
      <c r="I106" s="25"/>
      <c r="J106" s="25"/>
      <c r="L106" s="24"/>
      <c r="M106" s="24"/>
      <c r="N106" s="24"/>
    </row>
    <row r="107" spans="2:15" x14ac:dyDescent="0.25">
      <c r="B107" s="1628" t="s">
        <v>678</v>
      </c>
      <c r="C107" s="1628"/>
      <c r="E107" s="1628" t="s">
        <v>677</v>
      </c>
      <c r="F107" s="1628"/>
      <c r="H107" s="25"/>
      <c r="I107" s="25"/>
      <c r="J107" s="1628" t="s">
        <v>678</v>
      </c>
      <c r="K107" s="1628"/>
      <c r="L107" s="1628"/>
      <c r="M107" s="1628"/>
      <c r="N107" s="1628"/>
    </row>
    <row r="108" spans="2:15" x14ac:dyDescent="0.25">
      <c r="B108" s="1629" t="s">
        <v>709</v>
      </c>
      <c r="C108" s="1629"/>
      <c r="E108" s="1629" t="s">
        <v>688</v>
      </c>
      <c r="F108" s="1629"/>
      <c r="G108" s="126"/>
      <c r="H108" s="125"/>
      <c r="I108" s="125"/>
      <c r="J108" s="1629" t="s">
        <v>523</v>
      </c>
      <c r="K108" s="1629"/>
      <c r="L108" s="1629"/>
      <c r="M108" s="1629"/>
      <c r="N108" s="1629"/>
    </row>
    <row r="109" spans="2:15" x14ac:dyDescent="0.25">
      <c r="B109" s="1628" t="s">
        <v>707</v>
      </c>
      <c r="C109" s="1628"/>
      <c r="E109" s="1628" t="s">
        <v>618</v>
      </c>
      <c r="F109" s="1628"/>
      <c r="H109" s="25"/>
      <c r="I109" s="25"/>
      <c r="J109" s="1628" t="s">
        <v>493</v>
      </c>
      <c r="K109" s="1628"/>
      <c r="L109" s="1628"/>
      <c r="M109" s="1628"/>
      <c r="N109" s="1628"/>
    </row>
    <row r="112" spans="2:15" x14ac:dyDescent="0.25">
      <c r="C112" s="1629"/>
      <c r="D112" s="1629"/>
      <c r="E112" s="1629"/>
      <c r="F112" s="1629"/>
      <c r="G112" s="1629"/>
      <c r="H112" s="1629"/>
      <c r="I112" s="1629"/>
      <c r="J112" s="1629"/>
      <c r="K112" s="1629"/>
      <c r="L112" s="1629"/>
      <c r="M112" s="1629"/>
      <c r="N112" s="1629"/>
    </row>
    <row r="115" spans="3:14" x14ac:dyDescent="0.25">
      <c r="C115" s="1628"/>
      <c r="D115" s="1628"/>
      <c r="E115" s="1628"/>
      <c r="F115" s="1628"/>
      <c r="G115" s="1628"/>
      <c r="H115" s="1628"/>
      <c r="I115" s="1628"/>
      <c r="J115" s="1628"/>
      <c r="K115" s="1628"/>
      <c r="L115" s="1628"/>
      <c r="M115" s="1628"/>
      <c r="N115" s="1628"/>
    </row>
    <row r="116" spans="3:14" x14ac:dyDescent="0.25">
      <c r="C116" s="1629"/>
      <c r="D116" s="1629"/>
      <c r="E116" s="1629"/>
      <c r="F116" s="1629"/>
      <c r="G116" s="1629"/>
      <c r="H116" s="1629"/>
      <c r="I116" s="1629"/>
      <c r="J116" s="1629"/>
      <c r="K116" s="1629"/>
      <c r="L116" s="1629"/>
      <c r="M116" s="1629"/>
      <c r="N116" s="1629"/>
    </row>
    <row r="117" spans="3:14" x14ac:dyDescent="0.25">
      <c r="C117" s="1628"/>
      <c r="D117" s="1628"/>
      <c r="E117" s="1628"/>
      <c r="F117" s="1628"/>
      <c r="G117" s="1628"/>
      <c r="H117" s="1628"/>
      <c r="I117" s="1628"/>
      <c r="J117" s="1628"/>
      <c r="K117" s="1628"/>
      <c r="L117" s="1628"/>
      <c r="M117" s="1628"/>
      <c r="N117" s="1628"/>
    </row>
  </sheetData>
  <sheetProtection selectLockedCells="1" selectUnlockedCells="1"/>
  <mergeCells count="35">
    <mergeCell ref="C112:N112"/>
    <mergeCell ref="C115:N115"/>
    <mergeCell ref="C116:N116"/>
    <mergeCell ref="C117:N117"/>
    <mergeCell ref="B105:C105"/>
    <mergeCell ref="B107:C107"/>
    <mergeCell ref="B108:C108"/>
    <mergeCell ref="B109:C109"/>
    <mergeCell ref="J108:N108"/>
    <mergeCell ref="J109:N109"/>
    <mergeCell ref="J105:N105"/>
    <mergeCell ref="J107:N107"/>
    <mergeCell ref="E105:F105"/>
    <mergeCell ref="E107:F107"/>
    <mergeCell ref="E108:F108"/>
    <mergeCell ref="L12:L13"/>
    <mergeCell ref="M12:M13"/>
    <mergeCell ref="N12:N13"/>
    <mergeCell ref="O12:O13"/>
    <mergeCell ref="F12:F13"/>
    <mergeCell ref="H12:H13"/>
    <mergeCell ref="I12:I13"/>
    <mergeCell ref="J12:J13"/>
    <mergeCell ref="K12:K13"/>
    <mergeCell ref="B12:B13"/>
    <mergeCell ref="C12:C13"/>
    <mergeCell ref="D12:D13"/>
    <mergeCell ref="E12:E13"/>
    <mergeCell ref="E109:F109"/>
    <mergeCell ref="C101:F101"/>
    <mergeCell ref="C6:O6"/>
    <mergeCell ref="C7:O7"/>
    <mergeCell ref="C8:O8"/>
    <mergeCell ref="C9:O9"/>
    <mergeCell ref="C10:O10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B9369F-2747-458C-8600-8C885D440357}">
  <dimension ref="A7:N43"/>
  <sheetViews>
    <sheetView topLeftCell="A18" zoomScale="80" zoomScaleNormal="80" workbookViewId="0">
      <selection activeCell="E36" sqref="E36:G36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660" t="s">
        <v>0</v>
      </c>
      <c r="C7" s="1660"/>
      <c r="D7" s="1660"/>
      <c r="E7" s="1660"/>
      <c r="F7" s="1660"/>
      <c r="G7" s="1660"/>
      <c r="H7" s="1660"/>
      <c r="I7" s="1660"/>
      <c r="J7" s="1660"/>
      <c r="K7" s="1660"/>
      <c r="L7" s="1660"/>
      <c r="M7" s="1660"/>
      <c r="N7" s="1660"/>
    </row>
    <row r="8" spans="1:14" x14ac:dyDescent="0.25">
      <c r="B8" s="1660" t="s">
        <v>1</v>
      </c>
      <c r="C8" s="1660"/>
      <c r="D8" s="1660"/>
      <c r="E8" s="1660"/>
      <c r="F8" s="1660"/>
      <c r="G8" s="1660"/>
      <c r="H8" s="1660"/>
      <c r="I8" s="1660"/>
      <c r="J8" s="1660"/>
      <c r="K8" s="1660"/>
      <c r="L8" s="1660"/>
      <c r="M8" s="1660"/>
      <c r="N8" s="1660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660" t="s">
        <v>3</v>
      </c>
      <c r="C10" s="1660"/>
      <c r="D10" s="1660"/>
      <c r="E10" s="1660"/>
      <c r="F10" s="1660"/>
      <c r="G10" s="1660"/>
      <c r="H10" s="1660"/>
      <c r="I10" s="1660"/>
      <c r="J10" s="1660"/>
      <c r="K10" s="1660"/>
      <c r="L10" s="1660"/>
      <c r="M10" s="1660"/>
      <c r="N10" s="1660"/>
    </row>
    <row r="11" spans="1:14" x14ac:dyDescent="0.25">
      <c r="B11" s="1660" t="s">
        <v>714</v>
      </c>
      <c r="C11" s="1660"/>
      <c r="D11" s="1660"/>
      <c r="E11" s="1660"/>
      <c r="F11" s="1660"/>
      <c r="G11" s="1660"/>
      <c r="H11" s="1660"/>
      <c r="I11" s="1660"/>
      <c r="J11" s="1660"/>
      <c r="K11" s="1660"/>
      <c r="L11" s="1660"/>
      <c r="M11" s="1660"/>
      <c r="N11" s="1660"/>
    </row>
    <row r="12" spans="1:14" x14ac:dyDescent="0.25">
      <c r="B12" s="1661" t="s">
        <v>5</v>
      </c>
      <c r="C12" s="1661"/>
      <c r="D12" s="1661"/>
      <c r="E12" s="1661"/>
      <c r="F12" s="1661"/>
      <c r="G12" s="1661"/>
      <c r="H12" s="1661"/>
      <c r="I12" s="1661"/>
      <c r="J12" s="1661"/>
      <c r="K12" s="1661"/>
      <c r="L12" s="1661"/>
      <c r="M12" s="1661"/>
      <c r="N12" s="1661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671" t="s">
        <v>6</v>
      </c>
      <c r="B14" s="1671" t="s">
        <v>7</v>
      </c>
      <c r="C14" s="1671" t="s">
        <v>8</v>
      </c>
      <c r="D14" s="1671" t="s">
        <v>10</v>
      </c>
      <c r="E14" s="1671" t="s">
        <v>11</v>
      </c>
      <c r="F14" s="132" t="s">
        <v>12</v>
      </c>
      <c r="G14" s="1671" t="s">
        <v>13</v>
      </c>
      <c r="H14" s="1671" t="s">
        <v>14</v>
      </c>
      <c r="I14" s="1671" t="s">
        <v>15</v>
      </c>
      <c r="J14" s="1671" t="s">
        <v>16</v>
      </c>
      <c r="K14" s="1671" t="s">
        <v>17</v>
      </c>
      <c r="L14" s="1671" t="s">
        <v>18</v>
      </c>
      <c r="M14" s="1671" t="s">
        <v>19</v>
      </c>
      <c r="N14" s="1671" t="s">
        <v>20</v>
      </c>
    </row>
    <row r="15" spans="1:14" x14ac:dyDescent="0.25">
      <c r="A15" s="1671"/>
      <c r="B15" s="1671"/>
      <c r="C15" s="1671"/>
      <c r="D15" s="1671"/>
      <c r="E15" s="1671"/>
      <c r="F15" s="133" t="s">
        <v>21</v>
      </c>
      <c r="G15" s="1671"/>
      <c r="H15" s="1671"/>
      <c r="I15" s="1671"/>
      <c r="J15" s="1671"/>
      <c r="K15" s="1671"/>
      <c r="L15" s="1671"/>
      <c r="M15" s="1671"/>
      <c r="N15" s="1671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689" t="s">
        <v>194</v>
      </c>
      <c r="B29" s="1690"/>
      <c r="C29" s="1690"/>
      <c r="D29" s="1690"/>
      <c r="E29" s="1691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1629" t="s">
        <v>195</v>
      </c>
      <c r="C32" s="1629"/>
      <c r="D32" s="24"/>
      <c r="E32" s="1629" t="s">
        <v>680</v>
      </c>
      <c r="F32" s="1629"/>
      <c r="G32" s="1629"/>
      <c r="J32" s="1629" t="s">
        <v>196</v>
      </c>
      <c r="K32" s="1629"/>
      <c r="L32" s="1629"/>
      <c r="M32" s="1629"/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1628" t="s">
        <v>197</v>
      </c>
      <c r="C35" s="1628"/>
      <c r="D35" s="25"/>
      <c r="E35" s="1628" t="s">
        <v>684</v>
      </c>
      <c r="F35" s="1628"/>
      <c r="G35" s="1628"/>
      <c r="J35" s="1628" t="s">
        <v>683</v>
      </c>
      <c r="K35" s="1628"/>
      <c r="L35" s="1628"/>
      <c r="M35" s="1628"/>
      <c r="N35" s="25"/>
    </row>
    <row r="36" spans="1:14" x14ac:dyDescent="0.25">
      <c r="A36" s="96"/>
      <c r="B36" s="1629" t="s">
        <v>709</v>
      </c>
      <c r="C36" s="1629"/>
      <c r="D36" s="24"/>
      <c r="E36" s="1629" t="s">
        <v>687</v>
      </c>
      <c r="F36" s="1629"/>
      <c r="G36" s="1629"/>
      <c r="J36" s="1629" t="s">
        <v>537</v>
      </c>
      <c r="K36" s="1629"/>
      <c r="L36" s="1629"/>
      <c r="M36" s="1629"/>
      <c r="N36" s="24"/>
    </row>
    <row r="37" spans="1:14" x14ac:dyDescent="0.25">
      <c r="A37" s="99"/>
      <c r="B37" s="1628" t="s">
        <v>707</v>
      </c>
      <c r="C37" s="1628"/>
      <c r="D37" s="25"/>
      <c r="E37" s="1628" t="s">
        <v>685</v>
      </c>
      <c r="F37" s="1628"/>
      <c r="G37" s="1628"/>
      <c r="J37" s="1628" t="s">
        <v>493</v>
      </c>
      <c r="K37" s="1628"/>
      <c r="L37" s="1628"/>
      <c r="M37" s="1628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628"/>
      <c r="B41" s="1628"/>
      <c r="C41" s="1628"/>
      <c r="D41" s="1628"/>
      <c r="E41" s="1628"/>
      <c r="F41" s="1628"/>
      <c r="G41" s="1628"/>
      <c r="H41" s="1628"/>
      <c r="I41" s="1628"/>
      <c r="J41" s="1628"/>
      <c r="K41" s="1628"/>
      <c r="L41" s="1628"/>
      <c r="M41" s="1628"/>
      <c r="N41" s="1628"/>
    </row>
    <row r="42" spans="1:14" x14ac:dyDescent="0.25">
      <c r="A42" s="1629"/>
      <c r="B42" s="1629"/>
      <c r="C42" s="1629"/>
      <c r="D42" s="1629"/>
      <c r="E42" s="1629"/>
      <c r="F42" s="1629"/>
      <c r="G42" s="1629"/>
      <c r="H42" s="1629"/>
      <c r="I42" s="1629"/>
      <c r="J42" s="1629"/>
      <c r="K42" s="1629"/>
      <c r="L42" s="1629"/>
      <c r="M42" s="1629"/>
      <c r="N42" s="1629"/>
    </row>
    <row r="43" spans="1:14" x14ac:dyDescent="0.25">
      <c r="A43" s="1628"/>
      <c r="B43" s="1628"/>
      <c r="C43" s="1628"/>
      <c r="D43" s="1628"/>
      <c r="E43" s="1628"/>
      <c r="F43" s="1628"/>
      <c r="G43" s="1628"/>
      <c r="H43" s="1628"/>
      <c r="I43" s="1628"/>
      <c r="J43" s="1628"/>
      <c r="K43" s="1628"/>
      <c r="L43" s="1628"/>
      <c r="M43" s="1628"/>
      <c r="N43" s="1628"/>
    </row>
  </sheetData>
  <sheetProtection selectLockedCells="1" selectUnlockedCells="1"/>
  <mergeCells count="34">
    <mergeCell ref="A41:N41"/>
    <mergeCell ref="A42:N42"/>
    <mergeCell ref="A43:N43"/>
    <mergeCell ref="A29:E29"/>
    <mergeCell ref="B36:C36"/>
    <mergeCell ref="E36:G36"/>
    <mergeCell ref="J36:M36"/>
    <mergeCell ref="B37:C37"/>
    <mergeCell ref="E37:G37"/>
    <mergeCell ref="J37:M37"/>
    <mergeCell ref="B32:C32"/>
    <mergeCell ref="E32:G32"/>
    <mergeCell ref="J32:M32"/>
    <mergeCell ref="B35:C35"/>
    <mergeCell ref="E35:G35"/>
    <mergeCell ref="J35:M35"/>
    <mergeCell ref="M14:M15"/>
    <mergeCell ref="N14:N15"/>
    <mergeCell ref="G14:G15"/>
    <mergeCell ref="H14:H15"/>
    <mergeCell ref="I14:I15"/>
    <mergeCell ref="J14:J15"/>
    <mergeCell ref="K14:K15"/>
    <mergeCell ref="L14:L15"/>
    <mergeCell ref="A14:A15"/>
    <mergeCell ref="B14:B15"/>
    <mergeCell ref="C14:C15"/>
    <mergeCell ref="D14:D15"/>
    <mergeCell ref="E14:E15"/>
    <mergeCell ref="B7:N7"/>
    <mergeCell ref="B8:N8"/>
    <mergeCell ref="B10:N10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B2E697-1D8C-45BA-A8FC-DA676A79A062}">
  <dimension ref="A7:Q53"/>
  <sheetViews>
    <sheetView topLeftCell="B15" zoomScaleNormal="100" workbookViewId="0">
      <selection activeCell="H25" sqref="H2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42.7109375" customWidth="1"/>
    <col min="4" max="4" width="62.7109375" customWidth="1"/>
    <col min="5" max="5" width="29.7109375" customWidth="1"/>
    <col min="6" max="6" width="13.42578125" customWidth="1"/>
    <col min="7" max="7" width="12.5703125" customWidth="1"/>
    <col min="8" max="8" width="12.140625" style="89" customWidth="1"/>
    <col min="9" max="9" width="13.28515625" customWidth="1"/>
    <col min="10" max="10" width="9.42578125" customWidth="1"/>
    <col min="11" max="11" width="15.42578125" customWidth="1"/>
    <col min="12" max="12" width="11.28515625" customWidth="1"/>
    <col min="13" max="13" width="16.42578125" customWidth="1"/>
    <col min="14" max="14" width="12.85546875" customWidth="1"/>
    <col min="15" max="15" width="15.28515625" customWidth="1"/>
    <col min="16" max="16" width="14.42578125" customWidth="1"/>
    <col min="17" max="17" width="14.28515625" customWidth="1"/>
  </cols>
  <sheetData>
    <row r="7" spans="2:17" x14ac:dyDescent="0.25">
      <c r="C7" s="1629" t="s">
        <v>0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29" t="s">
        <v>1</v>
      </c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  <c r="P8" s="1629"/>
      <c r="Q8" s="1629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9" t="s">
        <v>3</v>
      </c>
      <c r="D10" s="1629"/>
      <c r="E10" s="1629"/>
      <c r="F10" s="1629"/>
      <c r="G10" s="1629"/>
      <c r="H10" s="1629"/>
      <c r="I10" s="1629"/>
      <c r="J10" s="1629"/>
      <c r="K10" s="1629"/>
      <c r="L10" s="1629"/>
      <c r="M10" s="1629"/>
      <c r="N10" s="1629"/>
      <c r="O10" s="1629"/>
      <c r="P10" s="1629"/>
      <c r="Q10" s="1629"/>
    </row>
    <row r="11" spans="2:17" x14ac:dyDescent="0.25">
      <c r="C11" s="1629" t="s">
        <v>717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42" t="s">
        <v>406</v>
      </c>
      <c r="D12" s="1642"/>
      <c r="E12" s="1642"/>
      <c r="F12" s="1642"/>
      <c r="G12" s="1642"/>
      <c r="H12" s="1642"/>
      <c r="I12" s="1642"/>
      <c r="J12" s="1642"/>
      <c r="K12" s="1642"/>
      <c r="L12" s="1642"/>
      <c r="M12" s="1642"/>
      <c r="N12" s="1642"/>
      <c r="O12" s="1642"/>
      <c r="P12" s="1642"/>
      <c r="Q12" s="1642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680" t="s">
        <v>6</v>
      </c>
      <c r="C14" s="1680" t="s">
        <v>7</v>
      </c>
      <c r="D14" s="1680" t="s">
        <v>8</v>
      </c>
      <c r="E14" s="1680" t="s">
        <v>10</v>
      </c>
      <c r="F14" s="1680" t="s">
        <v>11</v>
      </c>
      <c r="G14" s="1680" t="s">
        <v>208</v>
      </c>
      <c r="H14" s="1692" t="s">
        <v>209</v>
      </c>
      <c r="I14" s="165" t="s">
        <v>12</v>
      </c>
      <c r="J14" s="1680" t="s">
        <v>13</v>
      </c>
      <c r="K14" s="1680" t="s">
        <v>14</v>
      </c>
      <c r="L14" s="1680" t="s">
        <v>15</v>
      </c>
      <c r="M14" s="1680" t="s">
        <v>16</v>
      </c>
      <c r="N14" s="1680" t="s">
        <v>17</v>
      </c>
      <c r="O14" s="1680" t="s">
        <v>18</v>
      </c>
      <c r="P14" s="1680" t="s">
        <v>19</v>
      </c>
      <c r="Q14" s="1680" t="s">
        <v>20</v>
      </c>
    </row>
    <row r="15" spans="2:17" x14ac:dyDescent="0.25">
      <c r="B15" s="1680"/>
      <c r="C15" s="1680"/>
      <c r="D15" s="1680"/>
      <c r="E15" s="1680"/>
      <c r="F15" s="1680"/>
      <c r="G15" s="1680"/>
      <c r="H15" s="1692"/>
      <c r="I15" s="165" t="s">
        <v>21</v>
      </c>
      <c r="J15" s="1680"/>
      <c r="K15" s="1680"/>
      <c r="L15" s="1680"/>
      <c r="M15" s="1680"/>
      <c r="N15" s="1680"/>
      <c r="O15" s="1680"/>
      <c r="P15" s="1680"/>
      <c r="Q15" s="1680"/>
    </row>
    <row r="16" spans="2:17" x14ac:dyDescent="0.25">
      <c r="B16" s="153">
        <v>1</v>
      </c>
      <c r="C16" s="153" t="s">
        <v>605</v>
      </c>
      <c r="D16" s="153" t="s">
        <v>632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44166</v>
      </c>
      <c r="H24" s="171">
        <v>44348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632</v>
      </c>
      <c r="E25" s="153" t="s">
        <v>157</v>
      </c>
      <c r="F25" s="153" t="s">
        <v>211</v>
      </c>
      <c r="G25" s="171">
        <v>44166</v>
      </c>
      <c r="H25" s="171">
        <v>44348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44166</v>
      </c>
      <c r="H30" s="171">
        <v>44348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639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632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610</v>
      </c>
      <c r="D33" s="153" t="s">
        <v>603</v>
      </c>
      <c r="E33" s="153" t="s">
        <v>633</v>
      </c>
      <c r="F33" s="153" t="s">
        <v>211</v>
      </c>
      <c r="G33" s="171">
        <v>44228</v>
      </c>
      <c r="H33" s="171">
        <v>44409</v>
      </c>
      <c r="I33" s="157">
        <v>50000</v>
      </c>
      <c r="J33" s="158">
        <v>0</v>
      </c>
      <c r="K33" s="157">
        <v>50000</v>
      </c>
      <c r="L33" s="157">
        <v>1435</v>
      </c>
      <c r="M33" s="157">
        <v>1854</v>
      </c>
      <c r="N33" s="157">
        <v>1520</v>
      </c>
      <c r="O33" s="157">
        <v>25</v>
      </c>
      <c r="P33" s="157">
        <v>4834</v>
      </c>
      <c r="Q33" s="157">
        <v>45166</v>
      </c>
    </row>
    <row r="34" spans="2:17" ht="14.45" customHeight="1" x14ac:dyDescent="0.25">
      <c r="B34" s="153"/>
      <c r="C34" s="1681" t="s">
        <v>719</v>
      </c>
      <c r="D34" s="1682"/>
      <c r="E34" s="1682"/>
      <c r="F34" s="1682"/>
      <c r="G34" s="1682"/>
      <c r="H34" s="1682"/>
      <c r="I34" s="1693" t="s">
        <v>704</v>
      </c>
      <c r="J34" s="1683">
        <f>SUM(J16:J33)</f>
        <v>0</v>
      </c>
      <c r="K34" s="1679" t="s">
        <v>704</v>
      </c>
      <c r="L34" s="1679">
        <v>32574.5</v>
      </c>
      <c r="M34" s="1679">
        <v>79816.72</v>
      </c>
      <c r="N34" s="1679">
        <v>34504</v>
      </c>
      <c r="O34" s="1679">
        <v>1670</v>
      </c>
      <c r="P34" s="1679">
        <v>148565.22</v>
      </c>
      <c r="Q34" s="1679">
        <v>986434.78</v>
      </c>
    </row>
    <row r="35" spans="2:17" x14ac:dyDescent="0.25">
      <c r="B35" s="153"/>
      <c r="C35" s="1681"/>
      <c r="D35" s="1682"/>
      <c r="E35" s="1682"/>
      <c r="F35" s="1682"/>
      <c r="G35" s="1682"/>
      <c r="H35" s="1682"/>
      <c r="I35" s="1693"/>
      <c r="J35" s="1683"/>
      <c r="K35" s="1679"/>
      <c r="L35" s="1679"/>
      <c r="M35" s="1679"/>
      <c r="N35" s="1679"/>
      <c r="O35" s="1679"/>
      <c r="P35" s="1679"/>
      <c r="Q35" s="1679"/>
    </row>
    <row r="36" spans="2:17" x14ac:dyDescent="0.25">
      <c r="C36" s="82"/>
      <c r="D36" s="82"/>
      <c r="E36" s="82"/>
      <c r="F36" s="82"/>
      <c r="G36" s="82"/>
      <c r="H36" s="200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200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24" t="s">
        <v>195</v>
      </c>
      <c r="D41" s="5"/>
      <c r="E41" s="1629" t="s">
        <v>708</v>
      </c>
      <c r="F41" s="1629"/>
      <c r="G41" s="5"/>
      <c r="H41" s="199"/>
      <c r="I41" s="5"/>
      <c r="L41" s="1629" t="s">
        <v>196</v>
      </c>
      <c r="M41" s="1629"/>
      <c r="N41" s="1629"/>
      <c r="O41" s="1629"/>
      <c r="P41" s="1629"/>
    </row>
    <row r="42" spans="2:17" x14ac:dyDescent="0.25">
      <c r="C42" s="24"/>
      <c r="D42" s="5"/>
      <c r="E42" s="24"/>
      <c r="F42" s="24"/>
      <c r="G42" s="5"/>
      <c r="H42" s="199"/>
      <c r="I42" s="5"/>
      <c r="L42" s="24"/>
      <c r="M42" s="24"/>
      <c r="N42" s="24"/>
      <c r="O42" s="24"/>
      <c r="P42" s="24"/>
    </row>
    <row r="43" spans="2:17" x14ac:dyDescent="0.25">
      <c r="C43" s="25" t="s">
        <v>679</v>
      </c>
      <c r="E43" s="1628" t="s">
        <v>718</v>
      </c>
      <c r="F43" s="1628"/>
      <c r="L43" s="1628" t="s">
        <v>683</v>
      </c>
      <c r="M43" s="1628"/>
      <c r="N43" s="1628"/>
      <c r="O43" s="1628"/>
      <c r="P43" s="1628"/>
    </row>
    <row r="44" spans="2:17" x14ac:dyDescent="0.25">
      <c r="C44" s="24" t="s">
        <v>709</v>
      </c>
      <c r="D44" s="5"/>
      <c r="E44" s="1629" t="s">
        <v>686</v>
      </c>
      <c r="F44" s="1629"/>
      <c r="G44" s="126"/>
      <c r="H44" s="201"/>
      <c r="I44" s="126"/>
      <c r="L44" s="1629" t="s">
        <v>523</v>
      </c>
      <c r="M44" s="1629"/>
      <c r="N44" s="1629"/>
      <c r="O44" s="1629"/>
      <c r="P44" s="1629"/>
    </row>
    <row r="45" spans="2:17" x14ac:dyDescent="0.25">
      <c r="C45" s="25" t="s">
        <v>707</v>
      </c>
      <c r="E45" s="1628" t="s">
        <v>681</v>
      </c>
      <c r="F45" s="1628"/>
      <c r="L45" s="1628" t="s">
        <v>493</v>
      </c>
      <c r="M45" s="1628"/>
      <c r="N45" s="1628"/>
      <c r="O45" s="1628"/>
      <c r="P45" s="1628"/>
    </row>
    <row r="48" spans="2:17" x14ac:dyDescent="0.25">
      <c r="C48" s="1629"/>
      <c r="D48" s="1629"/>
      <c r="E48" s="1629"/>
      <c r="F48" s="1629"/>
      <c r="G48" s="1629"/>
      <c r="H48" s="1629"/>
      <c r="I48" s="1629"/>
      <c r="J48" s="1629"/>
      <c r="K48" s="1629"/>
      <c r="L48" s="1629"/>
      <c r="M48" s="1629"/>
      <c r="N48" s="1629"/>
      <c r="O48" s="1629"/>
      <c r="P48" s="1629"/>
    </row>
    <row r="51" spans="3:16" x14ac:dyDescent="0.25">
      <c r="C51" s="1628"/>
      <c r="D51" s="1628"/>
      <c r="E51" s="1628"/>
      <c r="F51" s="1628"/>
      <c r="G51" s="1628"/>
      <c r="H51" s="1628"/>
      <c r="I51" s="1628"/>
      <c r="J51" s="1628"/>
      <c r="K51" s="1628"/>
      <c r="L51" s="1628"/>
      <c r="M51" s="1628"/>
      <c r="N51" s="1628"/>
      <c r="O51" s="1628"/>
      <c r="P51" s="1628"/>
    </row>
    <row r="52" spans="3:16" x14ac:dyDescent="0.25">
      <c r="C52" s="1629"/>
      <c r="D52" s="1629"/>
      <c r="E52" s="1629"/>
      <c r="F52" s="1629"/>
      <c r="G52" s="1629"/>
      <c r="H52" s="1629"/>
      <c r="I52" s="1629"/>
      <c r="J52" s="1629"/>
      <c r="K52" s="1629"/>
      <c r="L52" s="1629"/>
      <c r="M52" s="1629"/>
      <c r="N52" s="1629"/>
      <c r="O52" s="1629"/>
      <c r="P52" s="1629"/>
    </row>
    <row r="53" spans="3:16" x14ac:dyDescent="0.25">
      <c r="C53" s="1628"/>
      <c r="D53" s="1628"/>
      <c r="E53" s="1628"/>
      <c r="F53" s="1628"/>
      <c r="G53" s="1628"/>
      <c r="H53" s="1628"/>
      <c r="I53" s="1628"/>
      <c r="J53" s="1628"/>
      <c r="K53" s="1628"/>
      <c r="L53" s="1628"/>
      <c r="M53" s="1628"/>
      <c r="N53" s="1628"/>
      <c r="O53" s="1628"/>
      <c r="P53" s="1628"/>
    </row>
  </sheetData>
  <sheetProtection selectLockedCells="1" selectUnlockedCells="1"/>
  <mergeCells count="42">
    <mergeCell ref="Q34:Q35"/>
    <mergeCell ref="C53:P53"/>
    <mergeCell ref="L41:P41"/>
    <mergeCell ref="E41:F41"/>
    <mergeCell ref="E43:F43"/>
    <mergeCell ref="E44:F44"/>
    <mergeCell ref="E45:F45"/>
    <mergeCell ref="L45:P45"/>
    <mergeCell ref="C48:P48"/>
    <mergeCell ref="C51:P51"/>
    <mergeCell ref="C52:P52"/>
    <mergeCell ref="M34:M35"/>
    <mergeCell ref="L43:P43"/>
    <mergeCell ref="L44:P44"/>
    <mergeCell ref="N34:N35"/>
    <mergeCell ref="O34:O35"/>
    <mergeCell ref="P34:P35"/>
    <mergeCell ref="C34:H35"/>
    <mergeCell ref="I34:I35"/>
    <mergeCell ref="J34:J35"/>
    <mergeCell ref="K34:K35"/>
    <mergeCell ref="L34:L35"/>
    <mergeCell ref="M14:M15"/>
    <mergeCell ref="N14:N15"/>
    <mergeCell ref="O14:O15"/>
    <mergeCell ref="P14:P15"/>
    <mergeCell ref="Q14:Q15"/>
    <mergeCell ref="G14:G15"/>
    <mergeCell ref="H14:H15"/>
    <mergeCell ref="J14:J15"/>
    <mergeCell ref="K14:K15"/>
    <mergeCell ref="L14:L15"/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8EE1AE-5EF0-4FB4-ADA6-5C5959455487}">
  <sheetPr>
    <pageSetUpPr fitToPage="1"/>
  </sheetPr>
  <dimension ref="B6:O114"/>
  <sheetViews>
    <sheetView topLeftCell="D89" zoomScaleNormal="100" workbookViewId="0">
      <selection activeCell="E15" sqref="E15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1406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629" t="s">
        <v>0</v>
      </c>
      <c r="D6" s="1629"/>
      <c r="E6" s="1629"/>
      <c r="F6" s="1629"/>
      <c r="G6" s="1629"/>
      <c r="H6" s="1629"/>
      <c r="I6" s="1629"/>
      <c r="J6" s="1629"/>
      <c r="K6" s="1629"/>
      <c r="L6" s="1629"/>
      <c r="M6" s="1629"/>
      <c r="N6" s="1629"/>
      <c r="O6" s="1629"/>
    </row>
    <row r="7" spans="2:15" x14ac:dyDescent="0.25">
      <c r="C7" s="1629"/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</row>
    <row r="8" spans="2:15" x14ac:dyDescent="0.25">
      <c r="C8" s="1629" t="s">
        <v>3</v>
      </c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</row>
    <row r="9" spans="2:15" x14ac:dyDescent="0.25">
      <c r="C9" s="1629" t="s">
        <v>722</v>
      </c>
      <c r="D9" s="1629"/>
      <c r="E9" s="1629"/>
      <c r="F9" s="1629"/>
      <c r="G9" s="1629"/>
      <c r="H9" s="1629"/>
      <c r="I9" s="1629"/>
      <c r="J9" s="1629"/>
      <c r="K9" s="1629"/>
      <c r="L9" s="1629"/>
      <c r="M9" s="1629"/>
      <c r="N9" s="1629"/>
      <c r="O9" s="1629"/>
    </row>
    <row r="10" spans="2:15" x14ac:dyDescent="0.25">
      <c r="C10" s="1642" t="s">
        <v>404</v>
      </c>
      <c r="D10" s="1642"/>
      <c r="E10" s="1642"/>
      <c r="F10" s="1642"/>
      <c r="G10" s="1642"/>
      <c r="H10" s="1642"/>
      <c r="I10" s="1642"/>
      <c r="J10" s="1642"/>
      <c r="K10" s="1642"/>
      <c r="L10" s="1642"/>
      <c r="M10" s="1642"/>
      <c r="N10" s="1642"/>
      <c r="O10" s="1642"/>
    </row>
    <row r="11" spans="2:15" ht="15.75" thickBot="1" x14ac:dyDescent="0.3">
      <c r="D11" t="s">
        <v>641</v>
      </c>
    </row>
    <row r="12" spans="2:15" ht="15.75" thickBot="1" x14ac:dyDescent="0.3">
      <c r="B12" s="1650" t="s">
        <v>6</v>
      </c>
      <c r="C12" s="1646" t="s">
        <v>7</v>
      </c>
      <c r="D12" s="1646" t="s">
        <v>8</v>
      </c>
      <c r="E12" s="1646" t="s">
        <v>9</v>
      </c>
      <c r="F12" s="1646" t="s">
        <v>11</v>
      </c>
      <c r="G12" s="51" t="s">
        <v>12</v>
      </c>
      <c r="H12" s="1648" t="s">
        <v>13</v>
      </c>
      <c r="I12" s="1646" t="s">
        <v>14</v>
      </c>
      <c r="J12" s="1646" t="s">
        <v>15</v>
      </c>
      <c r="K12" s="1646" t="s">
        <v>16</v>
      </c>
      <c r="L12" s="1646" t="s">
        <v>17</v>
      </c>
      <c r="M12" s="1646" t="s">
        <v>18</v>
      </c>
      <c r="N12" s="1649" t="s">
        <v>19</v>
      </c>
      <c r="O12" s="1687" t="s">
        <v>20</v>
      </c>
    </row>
    <row r="13" spans="2:15" x14ac:dyDescent="0.25">
      <c r="B13" s="1700"/>
      <c r="C13" s="1694"/>
      <c r="D13" s="1694"/>
      <c r="E13" s="1694"/>
      <c r="F13" s="1694"/>
      <c r="G13" s="203" t="s">
        <v>21</v>
      </c>
      <c r="H13" s="1695"/>
      <c r="I13" s="1694"/>
      <c r="J13" s="1694"/>
      <c r="K13" s="1694"/>
      <c r="L13" s="1694"/>
      <c r="M13" s="1694"/>
      <c r="N13" s="1701"/>
      <c r="O13" s="1688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5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5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5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5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5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5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x14ac:dyDescent="0.25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153" t="s">
        <v>720</v>
      </c>
      <c r="E38" s="156" t="s">
        <v>720</v>
      </c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5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5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549</v>
      </c>
      <c r="D57" s="153" t="s">
        <v>676</v>
      </c>
      <c r="E57" s="156" t="s">
        <v>662</v>
      </c>
      <c r="F57" s="153" t="s">
        <v>25</v>
      </c>
      <c r="G57" s="157">
        <v>26500</v>
      </c>
      <c r="H57" s="158">
        <v>0</v>
      </c>
      <c r="I57" s="157">
        <v>26500</v>
      </c>
      <c r="J57" s="157">
        <v>760</v>
      </c>
      <c r="K57" s="157">
        <v>0</v>
      </c>
      <c r="L57" s="157">
        <v>805.6</v>
      </c>
      <c r="M57" s="157">
        <v>25</v>
      </c>
      <c r="N57" s="157">
        <v>1591.15</v>
      </c>
      <c r="O57" s="157">
        <v>24908.85</v>
      </c>
    </row>
    <row r="58" spans="2:15" s="153" customFormat="1" x14ac:dyDescent="0.25">
      <c r="B58" s="154">
        <v>45</v>
      </c>
      <c r="C58" s="155" t="s">
        <v>541</v>
      </c>
      <c r="D58" s="153" t="s">
        <v>655</v>
      </c>
      <c r="E58" s="156" t="s">
        <v>276</v>
      </c>
      <c r="F58" s="153" t="s">
        <v>25</v>
      </c>
      <c r="G58" s="157">
        <v>38500</v>
      </c>
      <c r="H58" s="158">
        <v>0</v>
      </c>
      <c r="I58" s="157">
        <v>38500</v>
      </c>
      <c r="J58" s="157">
        <v>1104.95</v>
      </c>
      <c r="K58" s="157">
        <v>230.95</v>
      </c>
      <c r="L58" s="157">
        <v>1170.4000000000001</v>
      </c>
      <c r="M58" s="157">
        <v>25</v>
      </c>
      <c r="N58" s="157">
        <v>2531.3000000000002</v>
      </c>
      <c r="O58" s="157">
        <v>35968.699999999997</v>
      </c>
    </row>
    <row r="59" spans="2:15" s="153" customFormat="1" x14ac:dyDescent="0.25">
      <c r="B59" s="154">
        <v>46</v>
      </c>
      <c r="C59" s="155" t="s">
        <v>232</v>
      </c>
      <c r="D59" s="153" t="s">
        <v>655</v>
      </c>
      <c r="E59" s="156" t="s">
        <v>422</v>
      </c>
      <c r="F59" s="153" t="s">
        <v>46</v>
      </c>
      <c r="G59" s="157">
        <v>65000</v>
      </c>
      <c r="H59" s="158">
        <v>0</v>
      </c>
      <c r="I59" s="157">
        <v>65000</v>
      </c>
      <c r="J59" s="157">
        <v>1865.5</v>
      </c>
      <c r="K59" s="157">
        <v>4427.58</v>
      </c>
      <c r="L59" s="157">
        <v>1976</v>
      </c>
      <c r="M59" s="157">
        <v>25</v>
      </c>
      <c r="N59" s="157">
        <v>8294.08</v>
      </c>
      <c r="O59" s="157">
        <v>56705.919999999998</v>
      </c>
    </row>
    <row r="60" spans="2:15" s="153" customFormat="1" x14ac:dyDescent="0.25">
      <c r="B60" s="154">
        <v>47</v>
      </c>
      <c r="C60" s="155" t="s">
        <v>69</v>
      </c>
      <c r="D60" s="153" t="s">
        <v>664</v>
      </c>
      <c r="E60" s="156" t="s">
        <v>71</v>
      </c>
      <c r="F60" s="153" t="s">
        <v>25</v>
      </c>
      <c r="G60" s="157">
        <v>130000</v>
      </c>
      <c r="H60" s="158">
        <v>0</v>
      </c>
      <c r="I60" s="157">
        <v>130000</v>
      </c>
      <c r="J60" s="157">
        <v>3952</v>
      </c>
      <c r="K60" s="157">
        <v>19162.12</v>
      </c>
      <c r="L60" s="157">
        <v>3952</v>
      </c>
      <c r="M60" s="157">
        <v>1375</v>
      </c>
      <c r="N60" s="157">
        <v>28220.12</v>
      </c>
      <c r="O60" s="157">
        <v>101779.88</v>
      </c>
    </row>
    <row r="61" spans="2:15" s="153" customFormat="1" x14ac:dyDescent="0.25">
      <c r="B61" s="154">
        <v>48</v>
      </c>
      <c r="C61" s="155" t="s">
        <v>138</v>
      </c>
      <c r="D61" s="153" t="s">
        <v>670</v>
      </c>
      <c r="E61" s="156" t="s">
        <v>516</v>
      </c>
      <c r="F61" s="153" t="s">
        <v>25</v>
      </c>
      <c r="G61" s="157">
        <v>100000</v>
      </c>
      <c r="H61" s="158">
        <v>0</v>
      </c>
      <c r="I61" s="157">
        <v>100000</v>
      </c>
      <c r="J61" s="157">
        <v>2870</v>
      </c>
      <c r="K61" s="157">
        <v>12105.37</v>
      </c>
      <c r="L61" s="157">
        <v>3040</v>
      </c>
      <c r="M61" s="157">
        <v>4905</v>
      </c>
      <c r="N61" s="157">
        <v>22920.37</v>
      </c>
      <c r="O61" s="157">
        <v>77079.63</v>
      </c>
    </row>
    <row r="62" spans="2:15" s="153" customFormat="1" x14ac:dyDescent="0.25">
      <c r="B62" s="154">
        <v>49</v>
      </c>
      <c r="C62" s="155" t="s">
        <v>312</v>
      </c>
      <c r="D62" s="153" t="s">
        <v>670</v>
      </c>
      <c r="E62" s="156" t="s">
        <v>178</v>
      </c>
      <c r="F62" s="153" t="s">
        <v>25</v>
      </c>
      <c r="G62" s="157">
        <v>35000</v>
      </c>
      <c r="H62" s="158">
        <v>0</v>
      </c>
      <c r="I62" s="157">
        <v>35000</v>
      </c>
      <c r="J62" s="157">
        <v>1004.5</v>
      </c>
      <c r="K62" s="157">
        <v>0</v>
      </c>
      <c r="L62" s="157">
        <v>1064</v>
      </c>
      <c r="M62" s="157">
        <v>25</v>
      </c>
      <c r="N62" s="157">
        <v>2093.5</v>
      </c>
      <c r="O62" s="157">
        <v>32906.5</v>
      </c>
    </row>
    <row r="63" spans="2:15" s="153" customFormat="1" x14ac:dyDescent="0.25">
      <c r="B63" s="154">
        <v>50</v>
      </c>
      <c r="C63" s="155" t="s">
        <v>324</v>
      </c>
      <c r="D63" s="153" t="s">
        <v>670</v>
      </c>
      <c r="E63" s="156" t="s">
        <v>105</v>
      </c>
      <c r="F63" s="153" t="s">
        <v>25</v>
      </c>
      <c r="G63" s="157">
        <v>11000</v>
      </c>
      <c r="H63" s="158">
        <v>0</v>
      </c>
      <c r="I63" s="157">
        <v>11000</v>
      </c>
      <c r="J63" s="157">
        <v>315.7</v>
      </c>
      <c r="K63" s="157">
        <v>0</v>
      </c>
      <c r="L63" s="157">
        <v>334.4</v>
      </c>
      <c r="M63" s="157">
        <v>25</v>
      </c>
      <c r="N63" s="157">
        <v>675.1</v>
      </c>
      <c r="O63" s="157">
        <v>10324.9</v>
      </c>
    </row>
    <row r="64" spans="2:15" s="153" customFormat="1" x14ac:dyDescent="0.25">
      <c r="B64" s="154">
        <v>51</v>
      </c>
      <c r="C64" s="155" t="s">
        <v>486</v>
      </c>
      <c r="D64" s="153" t="s">
        <v>670</v>
      </c>
      <c r="E64" s="156" t="s">
        <v>44</v>
      </c>
      <c r="F64" s="153" t="s">
        <v>46</v>
      </c>
      <c r="G64" s="157">
        <v>39500</v>
      </c>
      <c r="H64" s="158">
        <v>0</v>
      </c>
      <c r="I64" s="157">
        <v>39500</v>
      </c>
      <c r="J64" s="157">
        <v>1133.6500000000001</v>
      </c>
      <c r="K64" s="157">
        <v>372</v>
      </c>
      <c r="L64" s="157">
        <v>1200</v>
      </c>
      <c r="M64" s="157">
        <v>25</v>
      </c>
      <c r="N64" s="157">
        <v>2731.53</v>
      </c>
      <c r="O64" s="157">
        <v>36768.47</v>
      </c>
    </row>
    <row r="65" spans="2:15" s="153" customFormat="1" x14ac:dyDescent="0.25">
      <c r="B65" s="154">
        <v>52</v>
      </c>
      <c r="C65" s="155" t="s">
        <v>586</v>
      </c>
      <c r="D65" s="153" t="s">
        <v>670</v>
      </c>
      <c r="E65" s="156" t="s">
        <v>435</v>
      </c>
      <c r="F65" s="153" t="s">
        <v>25</v>
      </c>
      <c r="G65" s="157">
        <v>15000</v>
      </c>
      <c r="H65" s="158">
        <v>0</v>
      </c>
      <c r="I65" s="157">
        <v>15000</v>
      </c>
      <c r="J65" s="157">
        <v>430.5</v>
      </c>
      <c r="K65" s="157">
        <v>0</v>
      </c>
      <c r="L65" s="157">
        <v>456</v>
      </c>
      <c r="M65" s="157">
        <v>25</v>
      </c>
      <c r="N65" s="157">
        <v>911.5</v>
      </c>
      <c r="O65" s="157">
        <v>14088.5</v>
      </c>
    </row>
    <row r="66" spans="2:15" s="153" customFormat="1" x14ac:dyDescent="0.25">
      <c r="B66" s="154">
        <v>53</v>
      </c>
      <c r="C66" s="155" t="s">
        <v>22</v>
      </c>
      <c r="D66" s="153" t="s">
        <v>35</v>
      </c>
      <c r="E66" s="156" t="s">
        <v>24</v>
      </c>
      <c r="F66" s="153" t="s">
        <v>25</v>
      </c>
      <c r="G66" s="157">
        <v>39000</v>
      </c>
      <c r="H66" s="158">
        <v>0</v>
      </c>
      <c r="I66" s="157">
        <v>39000</v>
      </c>
      <c r="J66" s="157">
        <v>1119.3</v>
      </c>
      <c r="K66" s="153">
        <v>301.52</v>
      </c>
      <c r="L66" s="157">
        <v>1185.5999999999999</v>
      </c>
      <c r="M66" s="157">
        <v>709.33</v>
      </c>
      <c r="N66" s="157">
        <v>3315.75</v>
      </c>
      <c r="O66" s="157">
        <v>35684.25</v>
      </c>
    </row>
    <row r="67" spans="2:15" s="153" customFormat="1" x14ac:dyDescent="0.25">
      <c r="B67" s="154">
        <v>54</v>
      </c>
      <c r="C67" s="155" t="s">
        <v>55</v>
      </c>
      <c r="D67" s="153" t="s">
        <v>35</v>
      </c>
      <c r="E67" s="156" t="s">
        <v>427</v>
      </c>
      <c r="F67" s="153" t="s">
        <v>46</v>
      </c>
      <c r="G67" s="157">
        <v>100000</v>
      </c>
      <c r="H67" s="158">
        <v>0</v>
      </c>
      <c r="I67" s="157">
        <v>100000</v>
      </c>
      <c r="J67" s="157">
        <v>2870</v>
      </c>
      <c r="K67" s="157">
        <v>12105.37</v>
      </c>
      <c r="L67" s="157">
        <v>3040</v>
      </c>
      <c r="M67" s="157">
        <v>6032.4</v>
      </c>
      <c r="N67" s="157">
        <v>24047.77</v>
      </c>
      <c r="O67" s="157">
        <v>75952.23</v>
      </c>
    </row>
    <row r="68" spans="2:15" s="153" customFormat="1" x14ac:dyDescent="0.25">
      <c r="B68" s="154">
        <v>55</v>
      </c>
      <c r="C68" s="155" t="s">
        <v>310</v>
      </c>
      <c r="D68" s="153" t="s">
        <v>35</v>
      </c>
      <c r="E68" s="156" t="s">
        <v>178</v>
      </c>
      <c r="F68" s="153" t="s">
        <v>25</v>
      </c>
      <c r="G68" s="157">
        <v>50000</v>
      </c>
      <c r="H68" s="158">
        <v>0</v>
      </c>
      <c r="I68" s="157">
        <v>50000</v>
      </c>
      <c r="J68" s="157">
        <v>1435</v>
      </c>
      <c r="K68" s="157">
        <v>1854</v>
      </c>
      <c r="L68" s="157">
        <v>1520</v>
      </c>
      <c r="M68" s="157">
        <v>25</v>
      </c>
      <c r="N68" s="157">
        <v>4834</v>
      </c>
      <c r="O68" s="157">
        <v>45166</v>
      </c>
    </row>
    <row r="69" spans="2:15" s="153" customFormat="1" x14ac:dyDescent="0.25">
      <c r="B69" s="154">
        <v>56</v>
      </c>
      <c r="C69" s="155" t="s">
        <v>192</v>
      </c>
      <c r="D69" s="153" t="s">
        <v>35</v>
      </c>
      <c r="E69" s="156" t="s">
        <v>92</v>
      </c>
      <c r="F69" s="153" t="s">
        <v>25</v>
      </c>
      <c r="G69" s="157">
        <v>35000</v>
      </c>
      <c r="H69" s="158">
        <v>0</v>
      </c>
      <c r="I69" s="157">
        <v>35000</v>
      </c>
      <c r="J69" s="157">
        <v>1004.5</v>
      </c>
      <c r="K69" s="157">
        <v>0</v>
      </c>
      <c r="L69" s="157">
        <v>1064</v>
      </c>
      <c r="M69" s="157">
        <v>25</v>
      </c>
      <c r="N69" s="157">
        <v>2093.5</v>
      </c>
      <c r="O69" s="157">
        <v>32906.5</v>
      </c>
    </row>
    <row r="70" spans="2:15" s="153" customFormat="1" x14ac:dyDescent="0.25">
      <c r="B70" s="154">
        <v>57</v>
      </c>
      <c r="C70" s="155" t="s">
        <v>548</v>
      </c>
      <c r="D70" s="153" t="s">
        <v>35</v>
      </c>
      <c r="E70" s="156" t="s">
        <v>544</v>
      </c>
      <c r="F70" s="153" t="s">
        <v>25</v>
      </c>
      <c r="G70" s="157">
        <v>75000</v>
      </c>
      <c r="H70" s="158">
        <v>0</v>
      </c>
      <c r="I70" s="157">
        <v>75000</v>
      </c>
      <c r="J70" s="157">
        <v>2125.5</v>
      </c>
      <c r="K70" s="157">
        <v>6306.38</v>
      </c>
      <c r="L70" s="157">
        <v>2280</v>
      </c>
      <c r="M70" s="157">
        <v>25</v>
      </c>
      <c r="N70" s="157">
        <v>10766.88</v>
      </c>
      <c r="O70" s="157">
        <v>64233.120000000003</v>
      </c>
    </row>
    <row r="71" spans="2:15" s="153" customFormat="1" x14ac:dyDescent="0.25">
      <c r="B71" s="154">
        <v>58</v>
      </c>
      <c r="C71" s="155" t="s">
        <v>698</v>
      </c>
      <c r="D71" s="153" t="s">
        <v>629</v>
      </c>
      <c r="E71" s="156" t="s">
        <v>105</v>
      </c>
      <c r="F71" s="153" t="s">
        <v>25</v>
      </c>
      <c r="G71" s="157">
        <v>15000</v>
      </c>
      <c r="H71" s="158">
        <v>0</v>
      </c>
      <c r="I71" s="157">
        <v>15000</v>
      </c>
      <c r="J71" s="157">
        <v>430.5</v>
      </c>
      <c r="K71" s="158">
        <v>0</v>
      </c>
      <c r="L71" s="157">
        <v>456</v>
      </c>
      <c r="M71" s="157">
        <v>25</v>
      </c>
      <c r="N71" s="157">
        <v>911.5</v>
      </c>
      <c r="O71" s="157">
        <v>14088.5</v>
      </c>
    </row>
    <row r="72" spans="2:15" s="153" customFormat="1" x14ac:dyDescent="0.25">
      <c r="B72" s="154">
        <v>59</v>
      </c>
      <c r="C72" s="155" t="s">
        <v>150</v>
      </c>
      <c r="D72" s="153" t="s">
        <v>712</v>
      </c>
      <c r="E72" s="156" t="s">
        <v>711</v>
      </c>
      <c r="F72" s="153" t="s">
        <v>25</v>
      </c>
      <c r="G72" s="157">
        <v>39500</v>
      </c>
      <c r="H72" s="158">
        <v>0</v>
      </c>
      <c r="I72" s="157">
        <v>39500</v>
      </c>
      <c r="J72" s="157">
        <v>1133.6500000000001</v>
      </c>
      <c r="K72" s="158">
        <v>372.08</v>
      </c>
      <c r="L72" s="157">
        <v>1200.8</v>
      </c>
      <c r="M72" s="157">
        <v>125</v>
      </c>
      <c r="N72" s="157">
        <v>2831.53</v>
      </c>
      <c r="O72" s="157">
        <v>36668.47</v>
      </c>
    </row>
    <row r="73" spans="2:15" s="153" customFormat="1" x14ac:dyDescent="0.25">
      <c r="B73" s="154">
        <v>60</v>
      </c>
      <c r="C73" s="155" t="s">
        <v>61</v>
      </c>
      <c r="D73" s="153" t="s">
        <v>734</v>
      </c>
      <c r="E73" s="156" t="s">
        <v>514</v>
      </c>
      <c r="F73" s="153" t="s">
        <v>46</v>
      </c>
      <c r="G73" s="157">
        <v>85000</v>
      </c>
      <c r="H73" s="158">
        <v>0</v>
      </c>
      <c r="I73" s="157">
        <v>85000</v>
      </c>
      <c r="J73" s="157">
        <v>2439.5</v>
      </c>
      <c r="K73" s="157">
        <v>8279.4599999999991</v>
      </c>
      <c r="L73" s="157">
        <v>2584</v>
      </c>
      <c r="M73" s="157">
        <v>1215.1199999999999</v>
      </c>
      <c r="N73" s="157">
        <v>14518.08</v>
      </c>
      <c r="O73" s="157">
        <v>70481.919999999998</v>
      </c>
    </row>
    <row r="74" spans="2:15" s="153" customFormat="1" x14ac:dyDescent="0.25">
      <c r="B74" s="154">
        <v>61</v>
      </c>
      <c r="C74" s="155" t="s">
        <v>461</v>
      </c>
      <c r="D74" s="153" t="s">
        <v>657</v>
      </c>
      <c r="E74" s="156" t="s">
        <v>166</v>
      </c>
      <c r="F74" s="153" t="s">
        <v>25</v>
      </c>
      <c r="G74" s="157">
        <v>38000</v>
      </c>
      <c r="H74" s="158">
        <v>0</v>
      </c>
      <c r="I74" s="157">
        <v>38000</v>
      </c>
      <c r="J74" s="157">
        <v>1090</v>
      </c>
      <c r="K74" s="157">
        <v>160</v>
      </c>
      <c r="L74" s="157">
        <v>1155.2</v>
      </c>
      <c r="M74" s="157">
        <v>25</v>
      </c>
      <c r="N74" s="157">
        <v>2431.1799999999998</v>
      </c>
      <c r="O74" s="157">
        <v>35568.82</v>
      </c>
    </row>
    <row r="75" spans="2:15" s="153" customFormat="1" x14ac:dyDescent="0.25">
      <c r="B75" s="154">
        <v>62</v>
      </c>
      <c r="C75" s="155" t="s">
        <v>47</v>
      </c>
      <c r="D75" s="153" t="s">
        <v>656</v>
      </c>
      <c r="E75" s="156" t="s">
        <v>49</v>
      </c>
      <c r="F75" s="153" t="s">
        <v>46</v>
      </c>
      <c r="G75" s="157">
        <v>60000</v>
      </c>
      <c r="H75" s="158">
        <v>0</v>
      </c>
      <c r="I75" s="157">
        <v>60000</v>
      </c>
      <c r="J75" s="157">
        <v>1722</v>
      </c>
      <c r="K75" s="157">
        <v>3486.68</v>
      </c>
      <c r="L75" s="157">
        <v>1824</v>
      </c>
      <c r="M75" s="157">
        <v>1469</v>
      </c>
      <c r="N75" s="157">
        <v>8501.68</v>
      </c>
      <c r="O75" s="157">
        <v>51498.32</v>
      </c>
    </row>
    <row r="76" spans="2:15" s="153" customFormat="1" x14ac:dyDescent="0.25">
      <c r="B76" s="154">
        <v>63</v>
      </c>
      <c r="C76" s="155" t="s">
        <v>531</v>
      </c>
      <c r="D76" s="153" t="s">
        <v>627</v>
      </c>
      <c r="E76" s="156" t="s">
        <v>248</v>
      </c>
      <c r="F76" s="153" t="s">
        <v>25</v>
      </c>
      <c r="G76" s="157">
        <v>39500</v>
      </c>
      <c r="H76" s="158">
        <v>0</v>
      </c>
      <c r="I76" s="157">
        <v>39500</v>
      </c>
      <c r="J76" s="157">
        <v>1133.6500000000001</v>
      </c>
      <c r="K76" s="157">
        <v>372.08</v>
      </c>
      <c r="L76" s="157">
        <v>1200.8</v>
      </c>
      <c r="M76" s="157">
        <v>25</v>
      </c>
      <c r="N76" s="157">
        <v>2731.53</v>
      </c>
      <c r="O76" s="157">
        <v>36768.47</v>
      </c>
    </row>
    <row r="77" spans="2:15" s="153" customFormat="1" x14ac:dyDescent="0.25">
      <c r="B77" s="154">
        <v>64</v>
      </c>
      <c r="C77" s="155" t="s">
        <v>162</v>
      </c>
      <c r="D77" s="153" t="s">
        <v>653</v>
      </c>
      <c r="E77" s="156" t="s">
        <v>163</v>
      </c>
      <c r="F77" s="153" t="s">
        <v>46</v>
      </c>
      <c r="G77" s="157">
        <v>70500</v>
      </c>
      <c r="H77" s="158">
        <v>0</v>
      </c>
      <c r="I77" s="157">
        <v>70500</v>
      </c>
      <c r="J77" s="157">
        <v>2023.35</v>
      </c>
      <c r="K77" s="157">
        <v>5462.57</v>
      </c>
      <c r="L77" s="157">
        <v>2143.1999999999998</v>
      </c>
      <c r="M77" s="157">
        <v>25</v>
      </c>
      <c r="N77" s="157">
        <v>9654.1200000000008</v>
      </c>
      <c r="O77" s="157">
        <v>60845.88</v>
      </c>
    </row>
    <row r="78" spans="2:15" s="153" customFormat="1" x14ac:dyDescent="0.25">
      <c r="B78" s="154">
        <v>65</v>
      </c>
      <c r="C78" s="155" t="s">
        <v>169</v>
      </c>
      <c r="D78" s="153" t="s">
        <v>646</v>
      </c>
      <c r="E78" s="156" t="s">
        <v>695</v>
      </c>
      <c r="F78" s="153" t="s">
        <v>25</v>
      </c>
      <c r="G78" s="157">
        <v>30000</v>
      </c>
      <c r="H78" s="158">
        <v>0</v>
      </c>
      <c r="I78" s="157">
        <v>30000</v>
      </c>
      <c r="J78" s="157">
        <v>861</v>
      </c>
      <c r="K78" s="158">
        <v>0</v>
      </c>
      <c r="L78" s="157">
        <v>912</v>
      </c>
      <c r="M78" s="157">
        <v>361</v>
      </c>
      <c r="N78" s="157">
        <v>2134</v>
      </c>
      <c r="O78" s="157">
        <v>27866</v>
      </c>
    </row>
    <row r="79" spans="2:15" s="153" customFormat="1" x14ac:dyDescent="0.25">
      <c r="B79" s="154">
        <v>66</v>
      </c>
      <c r="C79" s="155" t="s">
        <v>171</v>
      </c>
      <c r="D79" s="153" t="s">
        <v>646</v>
      </c>
      <c r="E79" s="156" t="s">
        <v>40</v>
      </c>
      <c r="F79" s="153" t="s">
        <v>25</v>
      </c>
      <c r="G79" s="157">
        <v>26250</v>
      </c>
      <c r="H79" s="158">
        <v>0</v>
      </c>
      <c r="I79" s="157">
        <v>26250</v>
      </c>
      <c r="J79" s="157">
        <v>753.38</v>
      </c>
      <c r="K79" s="158">
        <v>0</v>
      </c>
      <c r="L79" s="157">
        <v>798</v>
      </c>
      <c r="M79" s="157">
        <v>361</v>
      </c>
      <c r="N79" s="157">
        <v>1912.38</v>
      </c>
      <c r="O79" s="157">
        <v>24337.62</v>
      </c>
    </row>
    <row r="80" spans="2:15" s="153" customFormat="1" x14ac:dyDescent="0.25">
      <c r="B80" s="154">
        <v>67</v>
      </c>
      <c r="C80" s="155" t="s">
        <v>346</v>
      </c>
      <c r="D80" s="153" t="s">
        <v>646</v>
      </c>
      <c r="E80" s="156" t="s">
        <v>695</v>
      </c>
      <c r="F80" s="153" t="s">
        <v>25</v>
      </c>
      <c r="G80" s="157">
        <v>25000</v>
      </c>
      <c r="H80" s="158">
        <v>0</v>
      </c>
      <c r="I80" s="157">
        <v>25000</v>
      </c>
      <c r="J80" s="157">
        <v>717.5</v>
      </c>
      <c r="K80" s="157">
        <v>0</v>
      </c>
      <c r="L80" s="157">
        <v>760</v>
      </c>
      <c r="M80" s="157">
        <v>25</v>
      </c>
      <c r="N80" s="157">
        <v>1502.5</v>
      </c>
      <c r="O80" s="157">
        <v>23497.5</v>
      </c>
    </row>
    <row r="81" spans="2:15" s="153" customFormat="1" x14ac:dyDescent="0.25">
      <c r="B81" s="154">
        <v>68</v>
      </c>
      <c r="C81" s="155" t="s">
        <v>119</v>
      </c>
      <c r="D81" s="153" t="s">
        <v>644</v>
      </c>
      <c r="E81" s="156" t="s">
        <v>120</v>
      </c>
      <c r="F81" s="153" t="s">
        <v>25</v>
      </c>
      <c r="G81" s="157">
        <v>16500</v>
      </c>
      <c r="H81" s="158">
        <v>0</v>
      </c>
      <c r="I81" s="157">
        <v>16500</v>
      </c>
      <c r="J81" s="157">
        <v>473.55</v>
      </c>
      <c r="K81" s="158">
        <v>0</v>
      </c>
      <c r="L81" s="157">
        <v>501.6</v>
      </c>
      <c r="M81" s="157">
        <v>125</v>
      </c>
      <c r="N81" s="157">
        <v>1100.1500000000001</v>
      </c>
      <c r="O81" s="157">
        <v>15399.85</v>
      </c>
    </row>
    <row r="82" spans="2:15" s="153" customFormat="1" x14ac:dyDescent="0.25">
      <c r="B82" s="154">
        <v>69</v>
      </c>
      <c r="C82" s="155" t="s">
        <v>124</v>
      </c>
      <c r="D82" s="153" t="s">
        <v>644</v>
      </c>
      <c r="E82" s="156" t="s">
        <v>125</v>
      </c>
      <c r="F82" s="153" t="s">
        <v>25</v>
      </c>
      <c r="G82" s="157">
        <v>30000</v>
      </c>
      <c r="H82" s="158">
        <v>0</v>
      </c>
      <c r="I82" s="157">
        <v>30000</v>
      </c>
      <c r="J82" s="157">
        <v>861</v>
      </c>
      <c r="K82" s="158">
        <v>0</v>
      </c>
      <c r="L82" s="157">
        <v>912</v>
      </c>
      <c r="M82" s="157">
        <v>125</v>
      </c>
      <c r="N82" s="157">
        <v>1898</v>
      </c>
      <c r="O82" s="157">
        <v>28102</v>
      </c>
    </row>
    <row r="83" spans="2:15" s="153" customFormat="1" x14ac:dyDescent="0.25">
      <c r="B83" s="154">
        <v>70</v>
      </c>
      <c r="C83" s="155" t="s">
        <v>267</v>
      </c>
      <c r="D83" s="153" t="s">
        <v>644</v>
      </c>
      <c r="E83" s="156" t="s">
        <v>120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65</v>
      </c>
      <c r="D84" s="153" t="s">
        <v>642</v>
      </c>
      <c r="E84" s="156" t="s">
        <v>744</v>
      </c>
      <c r="F84" s="153" t="s">
        <v>46</v>
      </c>
      <c r="G84" s="157">
        <v>31500</v>
      </c>
      <c r="H84" s="158">
        <v>0</v>
      </c>
      <c r="I84" s="157">
        <v>31500</v>
      </c>
      <c r="J84" s="157">
        <v>904.05</v>
      </c>
      <c r="K84" s="158">
        <v>0</v>
      </c>
      <c r="L84" s="157">
        <v>957.6</v>
      </c>
      <c r="M84" s="157">
        <v>125</v>
      </c>
      <c r="N84" s="157">
        <v>1986.65</v>
      </c>
      <c r="O84" s="157">
        <v>29513.35</v>
      </c>
    </row>
    <row r="85" spans="2:15" s="153" customFormat="1" x14ac:dyDescent="0.25">
      <c r="B85" s="154">
        <v>72</v>
      </c>
      <c r="C85" s="155" t="s">
        <v>38</v>
      </c>
      <c r="D85" s="153" t="s">
        <v>652</v>
      </c>
      <c r="E85" s="156" t="s">
        <v>105</v>
      </c>
      <c r="F85" s="153" t="s">
        <v>25</v>
      </c>
      <c r="G85" s="157">
        <v>22000</v>
      </c>
      <c r="H85" s="158">
        <v>0</v>
      </c>
      <c r="I85" s="157">
        <v>22000</v>
      </c>
      <c r="J85" s="157">
        <v>631.4</v>
      </c>
      <c r="K85" s="158">
        <v>0</v>
      </c>
      <c r="L85" s="157">
        <v>668.8</v>
      </c>
      <c r="M85" s="157">
        <v>125</v>
      </c>
      <c r="N85" s="157">
        <v>1425.2</v>
      </c>
      <c r="O85" s="157">
        <v>20574.8</v>
      </c>
    </row>
    <row r="86" spans="2:15" s="153" customFormat="1" x14ac:dyDescent="0.25">
      <c r="B86" s="154">
        <v>73</v>
      </c>
      <c r="C86" s="155" t="s">
        <v>104</v>
      </c>
      <c r="D86" s="153" t="s">
        <v>652</v>
      </c>
      <c r="E86" s="156" t="s">
        <v>105</v>
      </c>
      <c r="F86" s="153" t="s">
        <v>25</v>
      </c>
      <c r="G86" s="157">
        <v>11000</v>
      </c>
      <c r="H86" s="158">
        <v>0</v>
      </c>
      <c r="I86" s="157">
        <v>11000</v>
      </c>
      <c r="J86" s="157">
        <v>315.7</v>
      </c>
      <c r="K86" s="158">
        <v>0</v>
      </c>
      <c r="L86" s="157">
        <v>334.4</v>
      </c>
      <c r="M86" s="157">
        <v>25</v>
      </c>
      <c r="N86" s="157">
        <v>675.1</v>
      </c>
      <c r="O86" s="157">
        <v>10324.9</v>
      </c>
    </row>
    <row r="87" spans="2:15" s="153" customFormat="1" x14ac:dyDescent="0.25">
      <c r="B87" s="154">
        <v>74</v>
      </c>
      <c r="C87" s="155" t="s">
        <v>107</v>
      </c>
      <c r="D87" s="153" t="s">
        <v>652</v>
      </c>
      <c r="E87" s="156" t="s">
        <v>105</v>
      </c>
      <c r="F87" s="153" t="s">
        <v>25</v>
      </c>
      <c r="G87" s="157">
        <v>15000</v>
      </c>
      <c r="H87" s="158">
        <v>0</v>
      </c>
      <c r="I87" s="157">
        <v>15000</v>
      </c>
      <c r="J87" s="157">
        <v>430.5</v>
      </c>
      <c r="K87" s="158">
        <v>0</v>
      </c>
      <c r="L87" s="157">
        <v>456</v>
      </c>
      <c r="M87" s="157">
        <v>25</v>
      </c>
      <c r="N87" s="157">
        <v>911.5</v>
      </c>
      <c r="O87" s="157">
        <v>14088.5</v>
      </c>
    </row>
    <row r="88" spans="2:15" s="153" customFormat="1" x14ac:dyDescent="0.25">
      <c r="B88" s="154">
        <v>75</v>
      </c>
      <c r="C88" s="155" t="s">
        <v>127</v>
      </c>
      <c r="D88" s="153" t="s">
        <v>652</v>
      </c>
      <c r="E88" s="156" t="s">
        <v>105</v>
      </c>
      <c r="F88" s="153" t="s">
        <v>25</v>
      </c>
      <c r="G88" s="157">
        <v>26000</v>
      </c>
      <c r="H88" s="158">
        <v>0</v>
      </c>
      <c r="I88" s="157">
        <v>26000</v>
      </c>
      <c r="J88" s="157">
        <v>746.2</v>
      </c>
      <c r="K88" s="158">
        <v>0</v>
      </c>
      <c r="L88" s="157">
        <v>790.4</v>
      </c>
      <c r="M88" s="157">
        <v>25</v>
      </c>
      <c r="N88" s="157">
        <v>1561.6</v>
      </c>
      <c r="O88" s="157">
        <v>24438.400000000001</v>
      </c>
    </row>
    <row r="89" spans="2:15" s="153" customFormat="1" x14ac:dyDescent="0.25">
      <c r="B89" s="154">
        <v>76</v>
      </c>
      <c r="C89" s="155" t="s">
        <v>330</v>
      </c>
      <c r="D89" s="153" t="s">
        <v>652</v>
      </c>
      <c r="E89" s="156" t="s">
        <v>105</v>
      </c>
      <c r="F89" s="153" t="s">
        <v>25</v>
      </c>
      <c r="G89" s="157">
        <v>15000</v>
      </c>
      <c r="H89" s="158">
        <v>0</v>
      </c>
      <c r="I89" s="157">
        <v>15000</v>
      </c>
      <c r="J89" s="157">
        <v>430.5</v>
      </c>
      <c r="K89" s="157">
        <v>0</v>
      </c>
      <c r="L89" s="157">
        <v>456</v>
      </c>
      <c r="M89" s="157">
        <v>25</v>
      </c>
      <c r="N89" s="157">
        <v>911.5</v>
      </c>
      <c r="O89" s="157">
        <v>14088.5</v>
      </c>
    </row>
    <row r="90" spans="2:15" s="153" customFormat="1" x14ac:dyDescent="0.25">
      <c r="B90" s="154">
        <v>77</v>
      </c>
      <c r="C90" s="155" t="s">
        <v>464</v>
      </c>
      <c r="D90" s="153" t="s">
        <v>652</v>
      </c>
      <c r="E90" s="156" t="s">
        <v>435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7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99</v>
      </c>
      <c r="D91" s="153" t="s">
        <v>647</v>
      </c>
      <c r="E91" s="156" t="s">
        <v>92</v>
      </c>
      <c r="F91" s="153" t="s">
        <v>25</v>
      </c>
      <c r="G91" s="157">
        <v>25000</v>
      </c>
      <c r="H91" s="158">
        <v>0</v>
      </c>
      <c r="I91" s="157">
        <v>25000</v>
      </c>
      <c r="J91" s="157">
        <v>717</v>
      </c>
      <c r="K91" s="158">
        <v>0</v>
      </c>
      <c r="L91" s="157">
        <v>760</v>
      </c>
      <c r="M91" s="157">
        <v>125</v>
      </c>
      <c r="N91" s="157">
        <v>1602.5</v>
      </c>
      <c r="O91" s="157">
        <v>23397.5</v>
      </c>
    </row>
    <row r="92" spans="2:15" s="153" customFormat="1" x14ac:dyDescent="0.25">
      <c r="B92" s="154">
        <v>79</v>
      </c>
      <c r="C92" s="155" t="s">
        <v>129</v>
      </c>
      <c r="D92" s="153" t="s">
        <v>647</v>
      </c>
      <c r="E92" s="156" t="s">
        <v>102</v>
      </c>
      <c r="F92" s="153" t="s">
        <v>25</v>
      </c>
      <c r="G92" s="157">
        <v>16500</v>
      </c>
      <c r="H92" s="158">
        <v>0</v>
      </c>
      <c r="I92" s="157">
        <v>16500</v>
      </c>
      <c r="J92" s="157">
        <v>473.55</v>
      </c>
      <c r="K92" s="158">
        <v>0</v>
      </c>
      <c r="L92" s="157">
        <v>501.6</v>
      </c>
      <c r="M92" s="157">
        <v>700</v>
      </c>
      <c r="N92" s="157">
        <v>1675.15</v>
      </c>
      <c r="O92" s="157">
        <v>14824.85</v>
      </c>
    </row>
    <row r="93" spans="2:15" s="153" customFormat="1" x14ac:dyDescent="0.25">
      <c r="B93" s="154">
        <v>80</v>
      </c>
      <c r="C93" s="155" t="s">
        <v>545</v>
      </c>
      <c r="D93" s="153" t="s">
        <v>647</v>
      </c>
      <c r="E93" s="156" t="s">
        <v>648</v>
      </c>
      <c r="F93" s="153" t="s">
        <v>25</v>
      </c>
      <c r="G93" s="157">
        <v>39500</v>
      </c>
      <c r="H93" s="158">
        <v>0</v>
      </c>
      <c r="I93" s="157">
        <v>39500</v>
      </c>
      <c r="J93" s="157">
        <v>1133.6500000000001</v>
      </c>
      <c r="K93" s="157">
        <v>372.08</v>
      </c>
      <c r="L93" s="157">
        <v>1200.8</v>
      </c>
      <c r="M93" s="157">
        <v>25</v>
      </c>
      <c r="N93" s="157">
        <v>2731.53</v>
      </c>
      <c r="O93" s="157">
        <v>36768.47</v>
      </c>
    </row>
    <row r="94" spans="2:15" s="153" customFormat="1" x14ac:dyDescent="0.25">
      <c r="B94" s="154">
        <v>81</v>
      </c>
      <c r="C94" s="155" t="s">
        <v>175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717.5</v>
      </c>
      <c r="K94" s="157">
        <v>0</v>
      </c>
      <c r="L94" s="157">
        <v>760</v>
      </c>
      <c r="M94" s="157">
        <v>25</v>
      </c>
      <c r="N94" s="157">
        <v>1502.5</v>
      </c>
      <c r="O94" s="157">
        <v>23497.5</v>
      </c>
    </row>
    <row r="95" spans="2:15" s="153" customFormat="1" x14ac:dyDescent="0.25">
      <c r="B95" s="154">
        <v>82</v>
      </c>
      <c r="C95" s="155" t="s">
        <v>649</v>
      </c>
      <c r="D95" s="153" t="s">
        <v>650</v>
      </c>
      <c r="E95" s="156" t="s">
        <v>92</v>
      </c>
      <c r="F95" s="153" t="s">
        <v>25</v>
      </c>
      <c r="G95" s="157">
        <v>25000</v>
      </c>
      <c r="H95" s="158">
        <v>0</v>
      </c>
      <c r="I95" s="157">
        <v>25000</v>
      </c>
      <c r="J95" s="157">
        <v>717.5</v>
      </c>
      <c r="K95" s="157">
        <v>0</v>
      </c>
      <c r="L95" s="157">
        <v>760</v>
      </c>
      <c r="M95" s="157">
        <v>25</v>
      </c>
      <c r="N95" s="157">
        <v>1502.5</v>
      </c>
      <c r="O95" s="157">
        <v>23497.5</v>
      </c>
    </row>
    <row r="96" spans="2:15" s="153" customFormat="1" x14ac:dyDescent="0.25">
      <c r="B96" s="154">
        <v>83</v>
      </c>
      <c r="C96" s="155" t="s">
        <v>651</v>
      </c>
      <c r="D96" s="153" t="s">
        <v>650</v>
      </c>
      <c r="E96" s="156" t="s">
        <v>92</v>
      </c>
      <c r="F96" s="153" t="s">
        <v>25</v>
      </c>
      <c r="G96" s="157">
        <v>25000</v>
      </c>
      <c r="H96" s="158">
        <v>0</v>
      </c>
      <c r="I96" s="157">
        <v>25000</v>
      </c>
      <c r="J96" s="157">
        <v>717.5</v>
      </c>
      <c r="K96" s="157">
        <v>0</v>
      </c>
      <c r="L96" s="157">
        <v>760</v>
      </c>
      <c r="M96" s="157">
        <v>25</v>
      </c>
      <c r="N96" s="157">
        <v>1502.5</v>
      </c>
      <c r="O96" s="157">
        <v>23497.5</v>
      </c>
    </row>
    <row r="97" spans="2:15" ht="15.75" thickBot="1" x14ac:dyDescent="0.3"/>
    <row r="98" spans="2:15" s="153" customFormat="1" ht="24.75" customHeight="1" thickBot="1" x14ac:dyDescent="0.3">
      <c r="B98" s="154"/>
      <c r="C98" s="1698" t="s">
        <v>288</v>
      </c>
      <c r="D98" s="1699"/>
      <c r="E98" s="1699"/>
      <c r="F98" s="1681"/>
      <c r="G98" s="163">
        <v>3901237.5</v>
      </c>
      <c r="H98" s="164">
        <v>0</v>
      </c>
      <c r="I98" s="163">
        <v>3901237.5</v>
      </c>
      <c r="J98" s="163">
        <v>111965.52</v>
      </c>
      <c r="K98" s="163">
        <v>243250.5</v>
      </c>
      <c r="L98" s="163">
        <v>114634.68</v>
      </c>
      <c r="M98" s="163">
        <v>48360.59</v>
      </c>
      <c r="N98" s="177">
        <v>518211.77</v>
      </c>
      <c r="O98" s="179">
        <v>3383025.73</v>
      </c>
    </row>
    <row r="99" spans="2:15" ht="15" customHeight="1" x14ac:dyDescent="0.25">
      <c r="B99" s="152"/>
      <c r="C99" s="142"/>
      <c r="D99" s="142"/>
      <c r="E99" s="142"/>
      <c r="F99" s="142"/>
      <c r="G99" s="83"/>
      <c r="H99" s="84"/>
      <c r="I99" s="83"/>
      <c r="J99" s="83"/>
      <c r="K99" s="83"/>
      <c r="L99" s="83"/>
      <c r="M99" s="83"/>
      <c r="N99" s="83"/>
      <c r="O99" s="83"/>
    </row>
    <row r="100" spans="2:15" ht="15" customHeight="1" x14ac:dyDescent="0.25">
      <c r="C100" s="142"/>
      <c r="D100" s="142"/>
      <c r="E100" s="142"/>
      <c r="F100" s="142"/>
      <c r="G100" s="83"/>
      <c r="H100" s="84"/>
      <c r="I100" s="83"/>
      <c r="J100" s="83"/>
      <c r="K100" s="83"/>
      <c r="L100" s="83"/>
      <c r="M100" s="83"/>
      <c r="N100" s="83"/>
      <c r="O100" s="83"/>
    </row>
    <row r="101" spans="2:15" ht="15" customHeight="1" x14ac:dyDescent="0.25">
      <c r="C101" s="142"/>
      <c r="D101" s="142"/>
      <c r="E101" s="142"/>
      <c r="F101" s="142"/>
      <c r="G101" s="83"/>
      <c r="H101" s="84"/>
      <c r="I101" s="83"/>
      <c r="J101" s="83"/>
      <c r="K101" s="83"/>
      <c r="L101" s="83"/>
      <c r="M101" s="83"/>
      <c r="N101" s="83"/>
      <c r="O101" s="83"/>
    </row>
    <row r="102" spans="2:15" ht="15.75" x14ac:dyDescent="0.25">
      <c r="B102" s="1697" t="s">
        <v>195</v>
      </c>
      <c r="C102" s="1697"/>
      <c r="D102" s="205"/>
      <c r="E102" s="1697" t="s">
        <v>616</v>
      </c>
      <c r="F102" s="1697"/>
      <c r="G102" s="206"/>
      <c r="H102" s="207"/>
      <c r="I102" s="207"/>
      <c r="J102" s="1697" t="s">
        <v>196</v>
      </c>
      <c r="K102" s="1697"/>
      <c r="L102" s="1697"/>
      <c r="M102" s="1697"/>
      <c r="N102" s="1697"/>
      <c r="O102" s="205"/>
    </row>
    <row r="103" spans="2:15" ht="15.75" x14ac:dyDescent="0.25">
      <c r="B103" s="204"/>
      <c r="C103" s="205"/>
      <c r="D103" s="205"/>
      <c r="E103" s="205"/>
      <c r="F103" s="205"/>
      <c r="G103" s="204"/>
      <c r="H103" s="207"/>
      <c r="I103" s="207"/>
      <c r="J103" s="207"/>
      <c r="K103" s="205"/>
      <c r="L103" s="204"/>
      <c r="M103" s="204"/>
      <c r="N103" s="204"/>
      <c r="O103" s="205"/>
    </row>
    <row r="104" spans="2:15" ht="15.75" x14ac:dyDescent="0.25">
      <c r="B104" s="1696" t="s">
        <v>678</v>
      </c>
      <c r="C104" s="1696"/>
      <c r="D104" s="205"/>
      <c r="E104" s="1696" t="s">
        <v>677</v>
      </c>
      <c r="F104" s="1696"/>
      <c r="G104" s="205"/>
      <c r="H104" s="207"/>
      <c r="I104" s="207"/>
      <c r="J104" s="1696" t="s">
        <v>678</v>
      </c>
      <c r="K104" s="1696"/>
      <c r="L104" s="1696"/>
      <c r="M104" s="1696"/>
      <c r="N104" s="1696"/>
      <c r="O104" s="205"/>
    </row>
    <row r="105" spans="2:15" ht="15.75" x14ac:dyDescent="0.25">
      <c r="B105" s="1697" t="s">
        <v>709</v>
      </c>
      <c r="C105" s="1697"/>
      <c r="D105" s="205"/>
      <c r="E105" s="1697" t="s">
        <v>735</v>
      </c>
      <c r="F105" s="1697"/>
      <c r="G105" s="206"/>
      <c r="H105" s="204"/>
      <c r="I105" s="204"/>
      <c r="J105" s="1697" t="s">
        <v>736</v>
      </c>
      <c r="K105" s="1697"/>
      <c r="L105" s="1697"/>
      <c r="M105" s="1697"/>
      <c r="N105" s="1697"/>
      <c r="O105" s="205"/>
    </row>
    <row r="106" spans="2:15" ht="15.75" x14ac:dyDescent="0.25">
      <c r="B106" s="1696" t="s">
        <v>707</v>
      </c>
      <c r="C106" s="1696"/>
      <c r="D106" s="205"/>
      <c r="E106" s="1696" t="s">
        <v>618</v>
      </c>
      <c r="F106" s="1696"/>
      <c r="G106" s="205"/>
      <c r="H106" s="207"/>
      <c r="I106" s="207"/>
      <c r="J106" s="1696" t="s">
        <v>493</v>
      </c>
      <c r="K106" s="1696"/>
      <c r="L106" s="1696"/>
      <c r="M106" s="1696"/>
      <c r="N106" s="1696"/>
      <c r="O106" s="205"/>
    </row>
    <row r="109" spans="2:15" x14ac:dyDescent="0.25">
      <c r="C109" s="1629"/>
      <c r="D109" s="1629"/>
      <c r="E109" s="1629"/>
      <c r="F109" s="1629"/>
      <c r="G109" s="1629"/>
      <c r="H109" s="1629"/>
      <c r="I109" s="1629"/>
      <c r="J109" s="1629"/>
      <c r="K109" s="1629"/>
      <c r="L109" s="1629"/>
      <c r="M109" s="1629"/>
      <c r="N109" s="1629"/>
    </row>
    <row r="112" spans="2:15" x14ac:dyDescent="0.25">
      <c r="C112" s="1628"/>
      <c r="D112" s="1628"/>
      <c r="E112" s="1628"/>
      <c r="F112" s="1628"/>
      <c r="G112" s="1628"/>
      <c r="H112" s="1628"/>
      <c r="I112" s="1628"/>
      <c r="J112" s="1628"/>
      <c r="K112" s="1628"/>
      <c r="L112" s="1628"/>
      <c r="M112" s="1628"/>
      <c r="N112" s="1628"/>
    </row>
    <row r="113" spans="3:14" x14ac:dyDescent="0.25">
      <c r="C113" s="1629"/>
      <c r="D113" s="1629"/>
      <c r="E113" s="1629"/>
      <c r="F113" s="1629"/>
      <c r="G113" s="1629"/>
      <c r="H113" s="1629"/>
      <c r="I113" s="1629"/>
      <c r="J113" s="1629"/>
      <c r="K113" s="1629"/>
      <c r="L113" s="1629"/>
      <c r="M113" s="1629"/>
      <c r="N113" s="1629"/>
    </row>
    <row r="114" spans="3:14" x14ac:dyDescent="0.25">
      <c r="C114" s="1628"/>
      <c r="D114" s="1628"/>
      <c r="E114" s="1628"/>
      <c r="F114" s="1628"/>
      <c r="G114" s="1628"/>
      <c r="H114" s="1628"/>
      <c r="I114" s="1628"/>
      <c r="J114" s="1628"/>
      <c r="K114" s="1628"/>
      <c r="L114" s="1628"/>
      <c r="M114" s="1628"/>
      <c r="N114" s="1628"/>
    </row>
  </sheetData>
  <sheetProtection selectLockedCells="1" selectUnlockedCells="1"/>
  <mergeCells count="35">
    <mergeCell ref="C114:N114"/>
    <mergeCell ref="B106:C106"/>
    <mergeCell ref="E106:F106"/>
    <mergeCell ref="J106:N106"/>
    <mergeCell ref="C109:N109"/>
    <mergeCell ref="C112:N112"/>
    <mergeCell ref="C113:N113"/>
    <mergeCell ref="B102:C102"/>
    <mergeCell ref="E102:F102"/>
    <mergeCell ref="J102:N102"/>
    <mergeCell ref="E12:E13"/>
    <mergeCell ref="C98:F98"/>
    <mergeCell ref="D12:D13"/>
    <mergeCell ref="B12:B13"/>
    <mergeCell ref="N12:N13"/>
    <mergeCell ref="E104:F104"/>
    <mergeCell ref="J104:N104"/>
    <mergeCell ref="B105:C105"/>
    <mergeCell ref="E105:F105"/>
    <mergeCell ref="J105:N105"/>
    <mergeCell ref="B104:C104"/>
    <mergeCell ref="C6:O6"/>
    <mergeCell ref="C7:O7"/>
    <mergeCell ref="C8:O8"/>
    <mergeCell ref="C9:O9"/>
    <mergeCell ref="C10:O10"/>
    <mergeCell ref="O12:O13"/>
    <mergeCell ref="C12:C13"/>
    <mergeCell ref="M12:M13"/>
    <mergeCell ref="H12:H13"/>
    <mergeCell ref="I12:I13"/>
    <mergeCell ref="J12:J13"/>
    <mergeCell ref="K12:K13"/>
    <mergeCell ref="F12:F13"/>
    <mergeCell ref="L12:L13"/>
  </mergeCells>
  <pageMargins left="0.15748031496062992" right="0.19685039370078741" top="0.55118110236220474" bottom="0.74803149606299213" header="0.51181102362204722" footer="0.51181102362204722"/>
  <pageSetup paperSize="5" scale="62" firstPageNumber="0" fitToHeight="0" orientation="landscape" horizontalDpi="300" verticalDpi="300" r:id="rId1"/>
  <headerFooter alignWithMargins="0"/>
  <drawing r:id="rId2"/>
</worksheet>
</file>

<file path=xl/worksheets/sheet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0AB34-BBFB-4D0E-9B15-8CE9D1DDD8D3}">
  <dimension ref="A7:Q58"/>
  <sheetViews>
    <sheetView topLeftCell="B31" zoomScaleNormal="100" workbookViewId="0">
      <selection activeCell="H17" sqref="H17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.42578125" customWidth="1"/>
    <col min="4" max="4" width="53.28515625" customWidth="1"/>
    <col min="5" max="5" width="29.85546875" customWidth="1"/>
    <col min="6" max="6" width="13.42578125" customWidth="1"/>
    <col min="7" max="7" width="12.5703125" customWidth="1"/>
    <col min="8" max="8" width="12.140625" style="89" customWidth="1"/>
    <col min="9" max="9" width="12.28515625" customWidth="1"/>
    <col min="10" max="10" width="9.42578125" customWidth="1"/>
    <col min="11" max="11" width="15.42578125" customWidth="1"/>
    <col min="12" max="12" width="8.85546875" customWidth="1"/>
    <col min="13" max="13" width="10.85546875" customWidth="1"/>
    <col min="14" max="14" width="11.140625" customWidth="1"/>
    <col min="15" max="15" width="10.85546875" customWidth="1"/>
    <col min="16" max="16" width="12.42578125" customWidth="1"/>
    <col min="17" max="17" width="11.85546875" customWidth="1"/>
  </cols>
  <sheetData>
    <row r="7" spans="2:17" x14ac:dyDescent="0.25">
      <c r="C7" s="1629" t="s">
        <v>0</v>
      </c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  <c r="P7" s="1629"/>
      <c r="Q7" s="1629"/>
    </row>
    <row r="8" spans="2:17" x14ac:dyDescent="0.25">
      <c r="C8" s="1629" t="s">
        <v>1</v>
      </c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  <c r="P8" s="1629"/>
      <c r="Q8" s="1629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9" t="s">
        <v>3</v>
      </c>
      <c r="D10" s="1629"/>
      <c r="E10" s="1629"/>
      <c r="F10" s="1629"/>
      <c r="G10" s="1629"/>
      <c r="H10" s="1629"/>
      <c r="I10" s="1629"/>
      <c r="J10" s="1629"/>
      <c r="K10" s="1629"/>
      <c r="L10" s="1629"/>
      <c r="M10" s="1629"/>
      <c r="N10" s="1629"/>
      <c r="O10" s="1629"/>
      <c r="P10" s="1629"/>
      <c r="Q10" s="1629"/>
    </row>
    <row r="11" spans="2:17" x14ac:dyDescent="0.25">
      <c r="C11" s="1629" t="s">
        <v>723</v>
      </c>
      <c r="D11" s="1629"/>
      <c r="E11" s="1629"/>
      <c r="F11" s="1629"/>
      <c r="G11" s="1629"/>
      <c r="H11" s="1629"/>
      <c r="I11" s="1629"/>
      <c r="J11" s="1629"/>
      <c r="K11" s="1629"/>
      <c r="L11" s="1629"/>
      <c r="M11" s="1629"/>
      <c r="N11" s="1629"/>
      <c r="O11" s="1629"/>
      <c r="P11" s="1629"/>
      <c r="Q11" s="1629"/>
    </row>
    <row r="12" spans="2:17" x14ac:dyDescent="0.25">
      <c r="C12" s="1642" t="s">
        <v>406</v>
      </c>
      <c r="D12" s="1642"/>
      <c r="E12" s="1642"/>
      <c r="F12" s="1642"/>
      <c r="G12" s="1642"/>
      <c r="H12" s="1642"/>
      <c r="I12" s="1642"/>
      <c r="J12" s="1642"/>
      <c r="K12" s="1642"/>
      <c r="L12" s="1642"/>
      <c r="M12" s="1642"/>
      <c r="N12" s="1642"/>
      <c r="O12" s="1642"/>
      <c r="P12" s="1642"/>
      <c r="Q12" s="1642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680" t="s">
        <v>6</v>
      </c>
      <c r="C14" s="1680" t="s">
        <v>7</v>
      </c>
      <c r="D14" s="1680" t="s">
        <v>8</v>
      </c>
      <c r="E14" s="1680" t="s">
        <v>10</v>
      </c>
      <c r="F14" s="1680" t="s">
        <v>11</v>
      </c>
      <c r="G14" s="1680" t="s">
        <v>208</v>
      </c>
      <c r="H14" s="1692" t="s">
        <v>209</v>
      </c>
      <c r="I14" s="165" t="s">
        <v>12</v>
      </c>
      <c r="J14" s="1680" t="s">
        <v>13</v>
      </c>
      <c r="K14" s="1680" t="s">
        <v>14</v>
      </c>
      <c r="L14" s="1680" t="s">
        <v>15</v>
      </c>
      <c r="M14" s="1680" t="s">
        <v>16</v>
      </c>
      <c r="N14" s="1680" t="s">
        <v>17</v>
      </c>
      <c r="O14" s="1680" t="s">
        <v>18</v>
      </c>
      <c r="P14" s="1680" t="s">
        <v>19</v>
      </c>
      <c r="Q14" s="1680" t="s">
        <v>20</v>
      </c>
    </row>
    <row r="15" spans="2:17" x14ac:dyDescent="0.25">
      <c r="B15" s="1680"/>
      <c r="C15" s="1680"/>
      <c r="D15" s="1680"/>
      <c r="E15" s="1680"/>
      <c r="F15" s="1680"/>
      <c r="G15" s="1680"/>
      <c r="H15" s="1692"/>
      <c r="I15" s="165" t="s">
        <v>21</v>
      </c>
      <c r="J15" s="1680"/>
      <c r="K15" s="1680"/>
      <c r="L15" s="1680"/>
      <c r="M15" s="1680"/>
      <c r="N15" s="1680"/>
      <c r="O15" s="1680"/>
      <c r="P15" s="1680"/>
      <c r="Q15" s="1680"/>
    </row>
    <row r="16" spans="2:17" x14ac:dyDescent="0.25">
      <c r="B16" s="153">
        <v>1</v>
      </c>
      <c r="C16" s="153" t="s">
        <v>605</v>
      </c>
      <c r="D16" s="153" t="s">
        <v>732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44348</v>
      </c>
      <c r="H24" s="171">
        <v>44531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731</v>
      </c>
      <c r="E25" s="153" t="s">
        <v>157</v>
      </c>
      <c r="F25" s="153" t="s">
        <v>211</v>
      </c>
      <c r="G25" s="171">
        <v>44348</v>
      </c>
      <c r="H25" s="171">
        <v>44531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44348</v>
      </c>
      <c r="H30" s="171">
        <v>44531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740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731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724</v>
      </c>
      <c r="D33" s="153" t="s">
        <v>731</v>
      </c>
      <c r="E33" s="153" t="s">
        <v>92</v>
      </c>
      <c r="F33" s="153" t="s">
        <v>211</v>
      </c>
      <c r="G33" s="171">
        <v>44348</v>
      </c>
      <c r="H33" s="171">
        <v>44531</v>
      </c>
      <c r="I33" s="157">
        <v>25000</v>
      </c>
      <c r="J33" s="158">
        <v>0</v>
      </c>
      <c r="K33" s="157">
        <v>25000</v>
      </c>
      <c r="L33" s="157">
        <v>717.5</v>
      </c>
      <c r="M33" s="157">
        <v>0</v>
      </c>
      <c r="N33" s="157">
        <v>760</v>
      </c>
      <c r="O33" s="157">
        <v>25</v>
      </c>
      <c r="P33" s="157">
        <v>1502.5</v>
      </c>
      <c r="Q33" s="157">
        <v>23497.5</v>
      </c>
    </row>
    <row r="34" spans="2:17" x14ac:dyDescent="0.25">
      <c r="B34" s="153">
        <v>19</v>
      </c>
      <c r="C34" s="169" t="s">
        <v>725</v>
      </c>
      <c r="D34" s="153" t="s">
        <v>731</v>
      </c>
      <c r="E34" s="153" t="s">
        <v>571</v>
      </c>
      <c r="F34" s="153" t="s">
        <v>211</v>
      </c>
      <c r="G34" s="171">
        <v>44348</v>
      </c>
      <c r="H34" s="171">
        <v>44531</v>
      </c>
      <c r="I34" s="157">
        <v>55000</v>
      </c>
      <c r="J34" s="158">
        <v>0</v>
      </c>
      <c r="K34" s="157">
        <v>55000</v>
      </c>
      <c r="L34" s="157">
        <v>1578.5</v>
      </c>
      <c r="M34" s="157">
        <v>2559.6799999999998</v>
      </c>
      <c r="N34" s="157">
        <v>1672</v>
      </c>
      <c r="O34" s="157">
        <v>25</v>
      </c>
      <c r="P34" s="157">
        <v>5835.18</v>
      </c>
      <c r="Q34" s="157">
        <v>49164.82</v>
      </c>
    </row>
    <row r="35" spans="2:17" x14ac:dyDescent="0.25">
      <c r="B35" s="153">
        <v>20</v>
      </c>
      <c r="C35" s="169" t="s">
        <v>726</v>
      </c>
      <c r="D35" s="153" t="s">
        <v>731</v>
      </c>
      <c r="E35" s="153" t="s">
        <v>449</v>
      </c>
      <c r="F35" s="153" t="s">
        <v>211</v>
      </c>
      <c r="G35" s="171">
        <v>44348</v>
      </c>
      <c r="H35" s="171">
        <v>44531</v>
      </c>
      <c r="I35" s="157">
        <v>40000</v>
      </c>
      <c r="J35" s="158">
        <v>0</v>
      </c>
      <c r="K35" s="157">
        <v>40000</v>
      </c>
      <c r="L35" s="157">
        <v>1148</v>
      </c>
      <c r="M35" s="157">
        <v>442.65</v>
      </c>
      <c r="N35" s="157">
        <v>1216</v>
      </c>
      <c r="O35" s="157">
        <v>25</v>
      </c>
      <c r="P35" s="157">
        <v>2831.65</v>
      </c>
      <c r="Q35" s="157">
        <v>37168.35</v>
      </c>
    </row>
    <row r="36" spans="2:17" x14ac:dyDescent="0.25">
      <c r="B36" s="153">
        <v>21</v>
      </c>
      <c r="C36" s="169" t="s">
        <v>727</v>
      </c>
      <c r="D36" s="153" t="s">
        <v>729</v>
      </c>
      <c r="E36" s="153" t="s">
        <v>730</v>
      </c>
      <c r="F36" s="153" t="s">
        <v>211</v>
      </c>
      <c r="G36" s="171">
        <v>44354</v>
      </c>
      <c r="H36" s="171">
        <v>44537</v>
      </c>
      <c r="I36" s="157">
        <v>55000</v>
      </c>
      <c r="J36" s="158">
        <v>0</v>
      </c>
      <c r="K36" s="157">
        <v>55000</v>
      </c>
      <c r="L36" s="157">
        <v>1578.5</v>
      </c>
      <c r="M36" s="157">
        <v>2559.6799999999998</v>
      </c>
      <c r="N36" s="157">
        <v>1672</v>
      </c>
      <c r="O36" s="157">
        <v>25</v>
      </c>
      <c r="P36" s="157">
        <v>5835.18</v>
      </c>
      <c r="Q36" s="157">
        <v>49164.82</v>
      </c>
    </row>
    <row r="37" spans="2:17" x14ac:dyDescent="0.25">
      <c r="B37" s="153">
        <v>22</v>
      </c>
      <c r="C37" s="169" t="s">
        <v>728</v>
      </c>
      <c r="D37" s="153" t="s">
        <v>729</v>
      </c>
      <c r="E37" s="153" t="s">
        <v>276</v>
      </c>
      <c r="F37" s="153" t="s">
        <v>211</v>
      </c>
      <c r="G37" s="171">
        <v>44354</v>
      </c>
      <c r="H37" s="171">
        <v>44537</v>
      </c>
      <c r="I37" s="157">
        <v>26500</v>
      </c>
      <c r="J37" s="158">
        <v>0</v>
      </c>
      <c r="K37" s="157">
        <v>26500</v>
      </c>
      <c r="L37" s="157">
        <v>760.55</v>
      </c>
      <c r="M37" s="157">
        <v>0</v>
      </c>
      <c r="N37" s="157">
        <v>805.6</v>
      </c>
      <c r="O37" s="157">
        <v>25</v>
      </c>
      <c r="P37" s="157">
        <v>1591.15</v>
      </c>
      <c r="Q37" s="157">
        <v>25908.85</v>
      </c>
    </row>
    <row r="38" spans="2:17" x14ac:dyDescent="0.25">
      <c r="B38" s="153">
        <v>23</v>
      </c>
      <c r="C38" s="169" t="s">
        <v>610</v>
      </c>
      <c r="D38" s="153" t="s">
        <v>603</v>
      </c>
      <c r="E38" s="153" t="s">
        <v>633</v>
      </c>
      <c r="F38" s="153" t="s">
        <v>211</v>
      </c>
      <c r="G38" s="171">
        <v>44228</v>
      </c>
      <c r="H38" s="171">
        <v>44409</v>
      </c>
      <c r="I38" s="157">
        <v>50000</v>
      </c>
      <c r="J38" s="158">
        <v>0</v>
      </c>
      <c r="K38" s="157">
        <v>50000</v>
      </c>
      <c r="L38" s="157">
        <v>1435</v>
      </c>
      <c r="M38" s="157">
        <v>1854</v>
      </c>
      <c r="N38" s="157">
        <v>1520</v>
      </c>
      <c r="O38" s="157">
        <v>25</v>
      </c>
      <c r="P38" s="157">
        <v>4834</v>
      </c>
      <c r="Q38" s="157">
        <v>45166</v>
      </c>
    </row>
    <row r="39" spans="2:17" ht="14.45" customHeight="1" x14ac:dyDescent="0.25">
      <c r="B39" s="153"/>
      <c r="C39" s="1681" t="s">
        <v>719</v>
      </c>
      <c r="D39" s="1682"/>
      <c r="E39" s="1682"/>
      <c r="F39" s="1682"/>
      <c r="G39" s="1682"/>
      <c r="H39" s="1682"/>
      <c r="I39" s="1702">
        <v>1336500</v>
      </c>
      <c r="J39" s="1704">
        <f>SUM(J16:J38)</f>
        <v>0</v>
      </c>
      <c r="K39" s="1702">
        <v>1336500</v>
      </c>
      <c r="L39" s="1705">
        <v>38357.550000000003</v>
      </c>
      <c r="M39" s="1705">
        <v>85140.7</v>
      </c>
      <c r="N39" s="1705">
        <v>40629.599999999999</v>
      </c>
      <c r="O39" s="1705">
        <v>2985.12</v>
      </c>
      <c r="P39" s="1705">
        <v>167112.97</v>
      </c>
      <c r="Q39" s="1705">
        <v>1169387.03</v>
      </c>
    </row>
    <row r="40" spans="2:17" x14ac:dyDescent="0.25">
      <c r="B40" s="153"/>
      <c r="C40" s="1681"/>
      <c r="D40" s="1682"/>
      <c r="E40" s="1682"/>
      <c r="F40" s="1682"/>
      <c r="G40" s="1682"/>
      <c r="H40" s="1682"/>
      <c r="I40" s="1703"/>
      <c r="J40" s="1704"/>
      <c r="K40" s="1703"/>
      <c r="L40" s="1705"/>
      <c r="M40" s="1705"/>
      <c r="N40" s="1705"/>
      <c r="O40" s="1705"/>
      <c r="P40" s="1705"/>
      <c r="Q40" s="1705"/>
    </row>
    <row r="41" spans="2:17" x14ac:dyDescent="0.25">
      <c r="C41" s="82"/>
      <c r="D41" s="82"/>
      <c r="E41" s="82"/>
      <c r="F41" s="82"/>
      <c r="G41" s="82"/>
      <c r="H41" s="200"/>
      <c r="I41" s="83"/>
      <c r="J41" s="84"/>
      <c r="K41" s="83"/>
      <c r="L41" s="83"/>
      <c r="M41" s="83"/>
      <c r="N41" s="83"/>
      <c r="O41" s="83"/>
      <c r="P41" s="83"/>
      <c r="Q41" s="83"/>
    </row>
    <row r="42" spans="2:17" x14ac:dyDescent="0.25">
      <c r="C42" s="82"/>
      <c r="D42" s="82"/>
      <c r="E42" s="82"/>
      <c r="F42" s="82"/>
      <c r="G42" s="82"/>
      <c r="H42" s="200"/>
      <c r="I42" s="83"/>
      <c r="J42" s="84"/>
      <c r="K42" s="83"/>
      <c r="L42" s="83"/>
      <c r="M42" s="83"/>
      <c r="N42" s="83"/>
      <c r="O42" s="83"/>
      <c r="P42" s="83"/>
      <c r="Q42" s="83"/>
    </row>
    <row r="43" spans="2:17" x14ac:dyDescent="0.25">
      <c r="I43" s="48"/>
      <c r="L43" s="48"/>
      <c r="M43" s="48"/>
      <c r="N43" s="48"/>
      <c r="O43" s="48"/>
      <c r="P43" s="48"/>
      <c r="Q43" s="48"/>
    </row>
    <row r="44" spans="2:17" x14ac:dyDescent="0.25">
      <c r="I44" s="48"/>
      <c r="L44" s="48"/>
      <c r="M44" s="48"/>
      <c r="N44" s="48"/>
      <c r="O44" s="48"/>
      <c r="P44" s="48"/>
      <c r="Q44" s="48"/>
    </row>
    <row r="46" spans="2:17" ht="15.75" x14ac:dyDescent="0.25">
      <c r="C46" s="204" t="s">
        <v>195</v>
      </c>
      <c r="D46" s="206"/>
      <c r="E46" s="1697" t="s">
        <v>741</v>
      </c>
      <c r="F46" s="1697"/>
      <c r="G46" s="206"/>
      <c r="H46" s="206"/>
      <c r="I46" s="206"/>
      <c r="J46" s="205"/>
      <c r="K46" s="205"/>
      <c r="L46" s="1697" t="s">
        <v>196</v>
      </c>
      <c r="M46" s="1697"/>
      <c r="N46" s="1697"/>
      <c r="O46" s="1697"/>
      <c r="P46" s="1697"/>
    </row>
    <row r="47" spans="2:17" ht="15.75" x14ac:dyDescent="0.25">
      <c r="C47" s="204"/>
      <c r="D47" s="206"/>
      <c r="E47" s="204"/>
      <c r="F47" s="204"/>
      <c r="G47" s="206"/>
      <c r="H47" s="208"/>
      <c r="I47" s="206"/>
      <c r="J47" s="205"/>
      <c r="K47" s="205"/>
      <c r="L47" s="204"/>
      <c r="M47" s="204"/>
      <c r="N47" s="204"/>
      <c r="O47" s="204"/>
      <c r="P47" s="204"/>
    </row>
    <row r="48" spans="2:17" ht="15.75" x14ac:dyDescent="0.25">
      <c r="C48" s="207" t="s">
        <v>679</v>
      </c>
      <c r="D48" s="205"/>
      <c r="E48" s="205" t="s">
        <v>742</v>
      </c>
      <c r="F48" s="205"/>
      <c r="G48" s="205"/>
      <c r="H48" s="209"/>
      <c r="I48" s="205"/>
      <c r="J48" s="205"/>
      <c r="K48" s="205"/>
      <c r="L48" s="1696" t="s">
        <v>683</v>
      </c>
      <c r="M48" s="1696"/>
      <c r="N48" s="1696"/>
      <c r="O48" s="1696"/>
      <c r="P48" s="1696"/>
    </row>
    <row r="49" spans="3:16" ht="15.75" x14ac:dyDescent="0.25">
      <c r="C49" s="204" t="s">
        <v>709</v>
      </c>
      <c r="D49" s="206"/>
      <c r="E49" s="1697" t="s">
        <v>737</v>
      </c>
      <c r="F49" s="1697"/>
      <c r="G49" s="206"/>
      <c r="H49" s="206"/>
      <c r="I49" s="206"/>
      <c r="J49" s="205"/>
      <c r="K49" s="205"/>
      <c r="L49" s="1697" t="s">
        <v>736</v>
      </c>
      <c r="M49" s="1697"/>
      <c r="N49" s="1697"/>
      <c r="O49" s="1697"/>
      <c r="P49" s="1697"/>
    </row>
    <row r="50" spans="3:16" ht="15.75" x14ac:dyDescent="0.25">
      <c r="C50" s="207" t="s">
        <v>707</v>
      </c>
      <c r="D50" s="205"/>
      <c r="E50" s="1696" t="s">
        <v>743</v>
      </c>
      <c r="F50" s="1696"/>
      <c r="G50" s="205"/>
      <c r="H50" s="205"/>
      <c r="I50" s="205"/>
      <c r="J50" s="205"/>
      <c r="K50" s="205"/>
      <c r="L50" s="1696" t="s">
        <v>493</v>
      </c>
      <c r="M50" s="1696"/>
      <c r="N50" s="1696"/>
      <c r="O50" s="1696"/>
      <c r="P50" s="1696"/>
    </row>
    <row r="53" spans="3:16" x14ac:dyDescent="0.25">
      <c r="C53" s="1629"/>
      <c r="D53" s="1629"/>
      <c r="E53" s="1629"/>
      <c r="F53" s="1629"/>
      <c r="G53" s="1629"/>
      <c r="H53" s="1629"/>
      <c r="I53" s="1629"/>
      <c r="J53" s="1629"/>
      <c r="K53" s="1629"/>
      <c r="L53" s="1629"/>
      <c r="M53" s="1629"/>
      <c r="N53" s="1629"/>
      <c r="O53" s="1629"/>
      <c r="P53" s="1629"/>
    </row>
    <row r="56" spans="3:16" x14ac:dyDescent="0.25">
      <c r="C56" s="1628"/>
      <c r="D56" s="1628"/>
      <c r="E56" s="1628"/>
      <c r="F56" s="1628"/>
      <c r="G56" s="1628"/>
      <c r="H56" s="1628"/>
      <c r="I56" s="1628"/>
      <c r="J56" s="1628"/>
      <c r="K56" s="1628"/>
      <c r="L56" s="1628"/>
      <c r="M56" s="1628"/>
      <c r="N56" s="1628"/>
      <c r="O56" s="1628"/>
      <c r="P56" s="1628"/>
    </row>
    <row r="57" spans="3:16" x14ac:dyDescent="0.25">
      <c r="C57" s="1629"/>
      <c r="D57" s="1629"/>
      <c r="E57" s="1629"/>
      <c r="F57" s="1629"/>
      <c r="G57" s="1629"/>
      <c r="H57" s="1629"/>
      <c r="I57" s="1629"/>
      <c r="J57" s="1629"/>
      <c r="K57" s="1629"/>
      <c r="L57" s="1629"/>
      <c r="M57" s="1629"/>
      <c r="N57" s="1629"/>
      <c r="O57" s="1629"/>
      <c r="P57" s="1629"/>
    </row>
    <row r="58" spans="3:16" x14ac:dyDescent="0.25">
      <c r="C58" s="1628"/>
      <c r="D58" s="1628"/>
      <c r="E58" s="1628"/>
      <c r="F58" s="1628"/>
      <c r="G58" s="1628"/>
      <c r="H58" s="1628"/>
      <c r="I58" s="1628"/>
      <c r="J58" s="1628"/>
      <c r="K58" s="1628"/>
      <c r="L58" s="1628"/>
      <c r="M58" s="1628"/>
      <c r="N58" s="1628"/>
      <c r="O58" s="1628"/>
      <c r="P58" s="1628"/>
    </row>
  </sheetData>
  <sheetProtection selectLockedCells="1" selectUnlockedCells="1"/>
  <mergeCells count="41">
    <mergeCell ref="C58:P58"/>
    <mergeCell ref="L48:P48"/>
    <mergeCell ref="E49:F49"/>
    <mergeCell ref="L49:P49"/>
    <mergeCell ref="E50:F50"/>
    <mergeCell ref="L50:P50"/>
    <mergeCell ref="E46:F46"/>
    <mergeCell ref="L46:P46"/>
    <mergeCell ref="C53:P53"/>
    <mergeCell ref="C56:P56"/>
    <mergeCell ref="C57:P57"/>
    <mergeCell ref="M39:M40"/>
    <mergeCell ref="N39:N40"/>
    <mergeCell ref="O39:O40"/>
    <mergeCell ref="P39:P40"/>
    <mergeCell ref="Q39:Q40"/>
    <mergeCell ref="C39:H40"/>
    <mergeCell ref="I39:I40"/>
    <mergeCell ref="J39:J40"/>
    <mergeCell ref="K39:K40"/>
    <mergeCell ref="L39:L40"/>
    <mergeCell ref="M14:M15"/>
    <mergeCell ref="N14:N15"/>
    <mergeCell ref="O14:O15"/>
    <mergeCell ref="P14:P15"/>
    <mergeCell ref="Q14:Q15"/>
    <mergeCell ref="G14:G15"/>
    <mergeCell ref="H14:H15"/>
    <mergeCell ref="J14:J15"/>
    <mergeCell ref="K14:K15"/>
    <mergeCell ref="L14:L15"/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</mergeCells>
  <pageMargins left="0.35433070866141736" right="0.19685039370078741" top="0.31496062992125984" bottom="0.55118110236220474" header="0.51181102362204722" footer="0.51181102362204722"/>
  <pageSetup paperSize="5" scale="65" firstPageNumber="0" orientation="landscape" horizontalDpi="360" verticalDpi="360" r:id="rId1"/>
  <headerFooter alignWithMargins="0"/>
  <drawing r:id="rId2"/>
</worksheet>
</file>

<file path=xl/worksheets/sheet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C6CA20-4FA4-4E3A-8C57-59A9D2CC1017}">
  <dimension ref="A7:N43"/>
  <sheetViews>
    <sheetView topLeftCell="A25" zoomScale="80" zoomScaleNormal="80" workbookViewId="0">
      <selection activeCell="D45" sqref="D4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660" t="s">
        <v>0</v>
      </c>
      <c r="C7" s="1660"/>
      <c r="D7" s="1660"/>
      <c r="E7" s="1660"/>
      <c r="F7" s="1660"/>
      <c r="G7" s="1660"/>
      <c r="H7" s="1660"/>
      <c r="I7" s="1660"/>
      <c r="J7" s="1660"/>
      <c r="K7" s="1660"/>
      <c r="L7" s="1660"/>
      <c r="M7" s="1660"/>
      <c r="N7" s="1660"/>
    </row>
    <row r="8" spans="1:14" x14ac:dyDescent="0.25">
      <c r="B8" s="1660" t="s">
        <v>1</v>
      </c>
      <c r="C8" s="1660"/>
      <c r="D8" s="1660"/>
      <c r="E8" s="1660"/>
      <c r="F8" s="1660"/>
      <c r="G8" s="1660"/>
      <c r="H8" s="1660"/>
      <c r="I8" s="1660"/>
      <c r="J8" s="1660"/>
      <c r="K8" s="1660"/>
      <c r="L8" s="1660"/>
      <c r="M8" s="1660"/>
      <c r="N8" s="1660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660" t="s">
        <v>3</v>
      </c>
      <c r="C10" s="1660"/>
      <c r="D10" s="1660"/>
      <c r="E10" s="1660"/>
      <c r="F10" s="1660"/>
      <c r="G10" s="1660"/>
      <c r="H10" s="1660"/>
      <c r="I10" s="1660"/>
      <c r="J10" s="1660"/>
      <c r="K10" s="1660"/>
      <c r="L10" s="1660"/>
      <c r="M10" s="1660"/>
      <c r="N10" s="1660"/>
    </row>
    <row r="11" spans="1:14" x14ac:dyDescent="0.25">
      <c r="B11" s="1660" t="s">
        <v>733</v>
      </c>
      <c r="C11" s="1660"/>
      <c r="D11" s="1660"/>
      <c r="E11" s="1660"/>
      <c r="F11" s="1660"/>
      <c r="G11" s="1660"/>
      <c r="H11" s="1660"/>
      <c r="I11" s="1660"/>
      <c r="J11" s="1660"/>
      <c r="K11" s="1660"/>
      <c r="L11" s="1660"/>
      <c r="M11" s="1660"/>
      <c r="N11" s="1660"/>
    </row>
    <row r="12" spans="1:14" x14ac:dyDescent="0.25">
      <c r="B12" s="1661" t="s">
        <v>5</v>
      </c>
      <c r="C12" s="1661"/>
      <c r="D12" s="1661"/>
      <c r="E12" s="1661"/>
      <c r="F12" s="1661"/>
      <c r="G12" s="1661"/>
      <c r="H12" s="1661"/>
      <c r="I12" s="1661"/>
      <c r="J12" s="1661"/>
      <c r="K12" s="1661"/>
      <c r="L12" s="1661"/>
      <c r="M12" s="1661"/>
      <c r="N12" s="1661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671" t="s">
        <v>6</v>
      </c>
      <c r="B14" s="1671" t="s">
        <v>7</v>
      </c>
      <c r="C14" s="1671" t="s">
        <v>8</v>
      </c>
      <c r="D14" s="1671" t="s">
        <v>10</v>
      </c>
      <c r="E14" s="1671" t="s">
        <v>11</v>
      </c>
      <c r="F14" s="132" t="s">
        <v>12</v>
      </c>
      <c r="G14" s="1671" t="s">
        <v>13</v>
      </c>
      <c r="H14" s="1671" t="s">
        <v>14</v>
      </c>
      <c r="I14" s="1671" t="s">
        <v>15</v>
      </c>
      <c r="J14" s="1671" t="s">
        <v>16</v>
      </c>
      <c r="K14" s="1671" t="s">
        <v>17</v>
      </c>
      <c r="L14" s="1671" t="s">
        <v>18</v>
      </c>
      <c r="M14" s="1671" t="s">
        <v>19</v>
      </c>
      <c r="N14" s="1671" t="s">
        <v>20</v>
      </c>
    </row>
    <row r="15" spans="1:14" x14ac:dyDescent="0.25">
      <c r="A15" s="1671"/>
      <c r="B15" s="1671"/>
      <c r="C15" s="1671"/>
      <c r="D15" s="1671"/>
      <c r="E15" s="1671"/>
      <c r="F15" s="133" t="s">
        <v>21</v>
      </c>
      <c r="G15" s="1671"/>
      <c r="H15" s="1671"/>
      <c r="I15" s="1671"/>
      <c r="J15" s="1671"/>
      <c r="K15" s="1671"/>
      <c r="L15" s="1671"/>
      <c r="M15" s="1671"/>
      <c r="N15" s="1671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689" t="s">
        <v>194</v>
      </c>
      <c r="B29" s="1690"/>
      <c r="C29" s="1690"/>
      <c r="D29" s="1690"/>
      <c r="E29" s="1691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ht="15.75" x14ac:dyDescent="0.25">
      <c r="A32" s="204" t="s">
        <v>257</v>
      </c>
      <c r="B32" s="1697" t="s">
        <v>195</v>
      </c>
      <c r="C32" s="1697"/>
      <c r="D32" s="204"/>
      <c r="E32" s="1697" t="s">
        <v>680</v>
      </c>
      <c r="F32" s="1697"/>
      <c r="G32" s="1697"/>
      <c r="H32" s="205"/>
      <c r="I32" s="205"/>
      <c r="J32" s="1697" t="s">
        <v>196</v>
      </c>
      <c r="K32" s="1697"/>
      <c r="L32" s="1697"/>
      <c r="M32" s="1697"/>
      <c r="N32" s="24"/>
    </row>
    <row r="34" spans="1:14" ht="15.75" x14ac:dyDescent="0.25">
      <c r="A34" s="207" t="s">
        <v>505</v>
      </c>
      <c r="B34" s="205"/>
      <c r="C34" s="205"/>
      <c r="D34" s="205"/>
      <c r="E34" s="205"/>
      <c r="F34" s="205"/>
      <c r="G34" s="205"/>
      <c r="H34" s="205"/>
      <c r="I34" s="205"/>
      <c r="J34" s="205"/>
      <c r="K34" s="205"/>
      <c r="L34" s="207"/>
      <c r="M34" s="207"/>
      <c r="N34" s="25"/>
    </row>
    <row r="35" spans="1:14" ht="15.75" x14ac:dyDescent="0.25">
      <c r="A35" s="204" t="s">
        <v>261</v>
      </c>
      <c r="B35" s="1696" t="s">
        <v>197</v>
      </c>
      <c r="C35" s="1696"/>
      <c r="D35" s="207"/>
      <c r="E35" s="1696" t="s">
        <v>684</v>
      </c>
      <c r="F35" s="1696"/>
      <c r="G35" s="1696"/>
      <c r="H35" s="205"/>
      <c r="I35" s="205"/>
      <c r="J35" s="1696" t="s">
        <v>683</v>
      </c>
      <c r="K35" s="1696"/>
      <c r="L35" s="1696"/>
      <c r="M35" s="1696"/>
      <c r="N35" s="25"/>
    </row>
    <row r="36" spans="1:14" ht="15.75" x14ac:dyDescent="0.25">
      <c r="A36" s="207"/>
      <c r="B36" s="1697" t="s">
        <v>709</v>
      </c>
      <c r="C36" s="1697"/>
      <c r="D36" s="204"/>
      <c r="E36" s="1697" t="s">
        <v>739</v>
      </c>
      <c r="F36" s="1697"/>
      <c r="G36" s="1697"/>
      <c r="H36" s="205"/>
      <c r="I36" s="205"/>
      <c r="J36" s="1697" t="s">
        <v>738</v>
      </c>
      <c r="K36" s="1697"/>
      <c r="L36" s="1697"/>
      <c r="M36" s="1697"/>
      <c r="N36" s="24"/>
    </row>
    <row r="37" spans="1:14" ht="15.75" x14ac:dyDescent="0.25">
      <c r="A37" s="205"/>
      <c r="B37" s="1696" t="s">
        <v>707</v>
      </c>
      <c r="C37" s="1696"/>
      <c r="D37" s="207"/>
      <c r="E37" s="1696" t="s">
        <v>685</v>
      </c>
      <c r="F37" s="1696"/>
      <c r="G37" s="1696"/>
      <c r="H37" s="205"/>
      <c r="I37" s="205"/>
      <c r="J37" s="1696" t="s">
        <v>493</v>
      </c>
      <c r="K37" s="1696"/>
      <c r="L37" s="1696"/>
      <c r="M37" s="1696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628"/>
      <c r="B41" s="1628"/>
      <c r="C41" s="1628"/>
      <c r="D41" s="1628"/>
      <c r="E41" s="1628"/>
      <c r="F41" s="1628"/>
      <c r="G41" s="1628"/>
      <c r="H41" s="1628"/>
      <c r="I41" s="1628"/>
      <c r="J41" s="1628"/>
      <c r="K41" s="1628"/>
      <c r="L41" s="1628"/>
      <c r="M41" s="1628"/>
      <c r="N41" s="1628"/>
    </row>
    <row r="42" spans="1:14" x14ac:dyDescent="0.25">
      <c r="A42" s="1629"/>
      <c r="B42" s="1629"/>
      <c r="C42" s="1629"/>
      <c r="D42" s="1629"/>
      <c r="E42" s="1629"/>
      <c r="F42" s="1629"/>
      <c r="G42" s="1629"/>
      <c r="H42" s="1629"/>
      <c r="I42" s="1629"/>
      <c r="J42" s="1629"/>
      <c r="K42" s="1629"/>
      <c r="L42" s="1629"/>
      <c r="M42" s="1629"/>
      <c r="N42" s="1629"/>
    </row>
    <row r="43" spans="1:14" x14ac:dyDescent="0.25">
      <c r="A43" s="1628"/>
      <c r="B43" s="1628"/>
      <c r="C43" s="1628"/>
      <c r="D43" s="1628"/>
      <c r="E43" s="1628"/>
      <c r="F43" s="1628"/>
      <c r="G43" s="1628"/>
      <c r="H43" s="1628"/>
      <c r="I43" s="1628"/>
      <c r="J43" s="1628"/>
      <c r="K43" s="1628"/>
      <c r="L43" s="1628"/>
      <c r="M43" s="1628"/>
      <c r="N43" s="1628"/>
    </row>
  </sheetData>
  <sheetProtection selectLockedCells="1" selectUnlockedCells="1"/>
  <mergeCells count="34">
    <mergeCell ref="A43:N43"/>
    <mergeCell ref="B37:C37"/>
    <mergeCell ref="E37:G37"/>
    <mergeCell ref="J37:M37"/>
    <mergeCell ref="A41:N41"/>
    <mergeCell ref="A42:N42"/>
    <mergeCell ref="A14:A15"/>
    <mergeCell ref="B35:C35"/>
    <mergeCell ref="E35:G35"/>
    <mergeCell ref="J35:M35"/>
    <mergeCell ref="B36:C36"/>
    <mergeCell ref="E36:G36"/>
    <mergeCell ref="J36:M36"/>
    <mergeCell ref="C14:C15"/>
    <mergeCell ref="D14:D15"/>
    <mergeCell ref="A29:E29"/>
    <mergeCell ref="M14:M15"/>
    <mergeCell ref="N14:N15"/>
    <mergeCell ref="B14:B15"/>
    <mergeCell ref="L14:L15"/>
    <mergeCell ref="B32:C32"/>
    <mergeCell ref="E32:G32"/>
    <mergeCell ref="J32:M32"/>
    <mergeCell ref="G14:G15"/>
    <mergeCell ref="H14:H15"/>
    <mergeCell ref="I14:I15"/>
    <mergeCell ref="J14:J15"/>
    <mergeCell ref="E14:E15"/>
    <mergeCell ref="K14:K15"/>
    <mergeCell ref="B7:N7"/>
    <mergeCell ref="B8:N8"/>
    <mergeCell ref="B10:N10"/>
    <mergeCell ref="B11:N11"/>
    <mergeCell ref="B12:N12"/>
  </mergeCells>
  <pageMargins left="1.3385826771653544" right="0.43307086614173229" top="0.62992125984251968" bottom="0.39370078740157483" header="0.51181102362204722" footer="0.51181102362204722"/>
  <pageSetup paperSize="5" scale="70" firstPageNumber="0" orientation="landscape" horizontalDpi="300" verticalDpi="300" r:id="rId1"/>
  <headerFooter alignWithMargins="0"/>
  <drawing r:id="rId2"/>
</worksheet>
</file>

<file path=xl/worksheets/sheet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773866-3BE1-4E59-BAC7-DB19DB1CF4EA}">
  <sheetPr>
    <pageSetUpPr fitToPage="1"/>
  </sheetPr>
  <dimension ref="A7:IV194"/>
  <sheetViews>
    <sheetView showGridLines="0" topLeftCell="A157" zoomScale="70" zoomScaleNormal="70" zoomScaleSheetLayoutView="50" workbookViewId="0">
      <selection activeCell="A189" sqref="A189"/>
    </sheetView>
  </sheetViews>
  <sheetFormatPr baseColWidth="10" defaultColWidth="9.140625" defaultRowHeight="15" x14ac:dyDescent="0.25"/>
  <cols>
    <col min="1" max="1" width="45.7109375" customWidth="1"/>
    <col min="2" max="2" width="9.42578125" style="25" customWidth="1"/>
    <col min="3" max="3" width="32.7109375" customWidth="1"/>
    <col min="4" max="4" width="21.7109375" customWidth="1"/>
    <col min="5" max="5" width="21.28515625" style="213" bestFit="1" customWidth="1"/>
    <col min="6" max="6" width="12.85546875" style="221" customWidth="1"/>
    <col min="7" max="7" width="18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5.140625" style="213" customWidth="1"/>
    <col min="13" max="13" width="18.28515625" style="213" customWidth="1"/>
  </cols>
  <sheetData>
    <row r="7" spans="1:13" x14ac:dyDescent="0.25">
      <c r="A7" s="1629" t="s">
        <v>0</v>
      </c>
      <c r="B7" s="1629"/>
      <c r="C7" s="1629"/>
      <c r="D7" s="1629"/>
      <c r="E7" s="1629"/>
      <c r="F7" s="1629"/>
      <c r="G7" s="1629"/>
      <c r="H7" s="1629"/>
      <c r="I7" s="1629"/>
      <c r="J7" s="1629"/>
      <c r="K7" s="1629"/>
      <c r="L7" s="1629"/>
      <c r="M7" s="1629"/>
    </row>
    <row r="8" spans="1:13" x14ac:dyDescent="0.25">
      <c r="A8" s="1629" t="s">
        <v>3</v>
      </c>
      <c r="B8" s="1629"/>
      <c r="C8" s="1629"/>
      <c r="D8" s="1629"/>
      <c r="E8" s="1629"/>
      <c r="F8" s="1629"/>
      <c r="G8" s="1629"/>
      <c r="H8" s="1629"/>
      <c r="I8" s="1629"/>
      <c r="J8" s="1629"/>
      <c r="K8" s="1629"/>
      <c r="L8" s="1629"/>
      <c r="M8" s="1629"/>
    </row>
    <row r="9" spans="1:13" x14ac:dyDescent="0.25">
      <c r="A9" s="1629" t="s">
        <v>745</v>
      </c>
      <c r="B9" s="1629"/>
      <c r="C9" s="1629"/>
      <c r="D9" s="1629"/>
      <c r="E9" s="1629"/>
      <c r="F9" s="1629"/>
      <c r="G9" s="1629"/>
      <c r="H9" s="1629"/>
      <c r="I9" s="1629"/>
      <c r="J9" s="1629"/>
      <c r="K9" s="1629"/>
      <c r="L9" s="1629"/>
      <c r="M9" s="1629"/>
    </row>
    <row r="10" spans="1:13" x14ac:dyDescent="0.25">
      <c r="A10" s="1642" t="s">
        <v>404</v>
      </c>
      <c r="B10" s="1642"/>
      <c r="C10" s="1642"/>
      <c r="D10" s="1642"/>
      <c r="E10" s="1642"/>
      <c r="F10" s="1642"/>
      <c r="G10" s="1642"/>
      <c r="H10" s="1642"/>
      <c r="I10" s="1642"/>
      <c r="J10" s="1642"/>
      <c r="K10" s="1642"/>
      <c r="L10" s="1642"/>
      <c r="M10" s="1642"/>
    </row>
    <row r="11" spans="1:13" ht="15.75" thickBot="1" x14ac:dyDescent="0.3">
      <c r="A11" s="2"/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</row>
    <row r="12" spans="1:13" ht="9.75" customHeight="1" thickBot="1" x14ac:dyDescent="0.3">
      <c r="A12" s="1646" t="s">
        <v>7</v>
      </c>
      <c r="B12" s="1646" t="s">
        <v>802</v>
      </c>
      <c r="C12" s="1694" t="s">
        <v>9</v>
      </c>
      <c r="D12" s="1646" t="s">
        <v>11</v>
      </c>
      <c r="E12" s="307" t="s">
        <v>12</v>
      </c>
      <c r="F12" s="1707" t="s">
        <v>13</v>
      </c>
      <c r="G12" s="1709" t="s">
        <v>14</v>
      </c>
      <c r="H12" s="1709" t="s">
        <v>15</v>
      </c>
      <c r="I12" s="1709" t="s">
        <v>16</v>
      </c>
      <c r="J12" s="1709" t="s">
        <v>17</v>
      </c>
      <c r="K12" s="1709" t="s">
        <v>18</v>
      </c>
      <c r="L12" s="1715" t="s">
        <v>19</v>
      </c>
      <c r="M12" s="1713" t="s">
        <v>20</v>
      </c>
    </row>
    <row r="13" spans="1:13" ht="13.5" customHeight="1" x14ac:dyDescent="0.25">
      <c r="A13" s="1694"/>
      <c r="B13" s="1694"/>
      <c r="C13" s="1706"/>
      <c r="D13" s="1694"/>
      <c r="E13" s="306" t="s">
        <v>21</v>
      </c>
      <c r="F13" s="1708"/>
      <c r="G13" s="1710"/>
      <c r="H13" s="1710"/>
      <c r="I13" s="1710"/>
      <c r="J13" s="1710"/>
      <c r="K13" s="1710"/>
      <c r="L13" s="1716"/>
      <c r="M13" s="1714"/>
    </row>
    <row r="14" spans="1:13" s="153" customFormat="1" ht="18" customHeight="1" x14ac:dyDescent="0.25">
      <c r="A14" s="166" t="s">
        <v>291</v>
      </c>
      <c r="B14" s="162"/>
      <c r="C14" s="166"/>
      <c r="D14" s="166"/>
      <c r="E14" s="214"/>
      <c r="F14" s="218"/>
      <c r="G14" s="214"/>
      <c r="H14" s="214"/>
      <c r="I14" s="214"/>
      <c r="J14" s="214"/>
      <c r="K14" s="214"/>
      <c r="L14" s="214"/>
      <c r="M14" s="214"/>
    </row>
    <row r="15" spans="1:13" s="153" customFormat="1" ht="16.5" customHeight="1" x14ac:dyDescent="0.25">
      <c r="A15" s="153" t="s">
        <v>507</v>
      </c>
      <c r="B15" s="162" t="s">
        <v>806</v>
      </c>
      <c r="C15" s="153" t="s">
        <v>142</v>
      </c>
      <c r="D15" s="153" t="s">
        <v>810</v>
      </c>
      <c r="E15" s="215">
        <v>240000</v>
      </c>
      <c r="F15" s="218">
        <v>0</v>
      </c>
      <c r="G15" s="215">
        <v>240000</v>
      </c>
      <c r="H15" s="214">
        <v>6888</v>
      </c>
      <c r="I15" s="214">
        <v>45836.24</v>
      </c>
      <c r="J15" s="214">
        <v>4098.53</v>
      </c>
      <c r="K15" s="214">
        <v>4275</v>
      </c>
      <c r="L15" s="214">
        <v>61097.77</v>
      </c>
      <c r="M15" s="214">
        <v>178902.23</v>
      </c>
    </row>
    <row r="16" spans="1:13" s="153" customFormat="1" x14ac:dyDescent="0.25">
      <c r="A16" s="155" t="s">
        <v>747</v>
      </c>
      <c r="B16" s="162" t="s">
        <v>806</v>
      </c>
      <c r="C16" s="156" t="s">
        <v>30</v>
      </c>
      <c r="D16" s="153" t="s">
        <v>810</v>
      </c>
      <c r="E16" s="214">
        <v>190000</v>
      </c>
      <c r="F16" s="218">
        <v>0</v>
      </c>
      <c r="G16" s="214">
        <v>190000</v>
      </c>
      <c r="H16" s="214">
        <v>5453</v>
      </c>
      <c r="I16" s="214">
        <v>33694.99</v>
      </c>
      <c r="J16" s="214">
        <v>4098.53</v>
      </c>
      <c r="K16" s="214">
        <v>4275</v>
      </c>
      <c r="L16" s="214">
        <v>47521.52</v>
      </c>
      <c r="M16" s="214">
        <v>142478.48000000001</v>
      </c>
    </row>
    <row r="17" spans="1:13" s="153" customFormat="1" x14ac:dyDescent="0.25">
      <c r="A17" s="155" t="s">
        <v>692</v>
      </c>
      <c r="B17" s="162" t="s">
        <v>807</v>
      </c>
      <c r="C17" s="156" t="s">
        <v>693</v>
      </c>
      <c r="D17" s="153" t="s">
        <v>307</v>
      </c>
      <c r="E17" s="214">
        <v>70000</v>
      </c>
      <c r="F17" s="218">
        <v>0</v>
      </c>
      <c r="G17" s="214">
        <v>70000</v>
      </c>
      <c r="H17" s="214">
        <v>2009</v>
      </c>
      <c r="I17" s="214">
        <v>5368.48</v>
      </c>
      <c r="J17" s="214">
        <v>2128</v>
      </c>
      <c r="K17" s="214">
        <v>25</v>
      </c>
      <c r="L17" s="214">
        <v>9530.48</v>
      </c>
      <c r="M17" s="214">
        <v>60469.52</v>
      </c>
    </row>
    <row r="18" spans="1:13" s="153" customFormat="1" ht="18" customHeight="1" x14ac:dyDescent="0.25">
      <c r="A18" s="155" t="s">
        <v>55</v>
      </c>
      <c r="B18" s="162" t="s">
        <v>806</v>
      </c>
      <c r="C18" s="156" t="s">
        <v>427</v>
      </c>
      <c r="D18" s="153" t="s">
        <v>808</v>
      </c>
      <c r="E18" s="214">
        <v>100000</v>
      </c>
      <c r="F18" s="218">
        <v>0</v>
      </c>
      <c r="G18" s="214">
        <v>100000</v>
      </c>
      <c r="H18" s="214">
        <v>2870</v>
      </c>
      <c r="I18" s="214">
        <v>12105.37</v>
      </c>
      <c r="J18" s="214">
        <v>3040</v>
      </c>
      <c r="K18" s="214">
        <v>1601.85</v>
      </c>
      <c r="L18" s="214">
        <v>19617.22</v>
      </c>
      <c r="M18" s="214">
        <v>80382.78</v>
      </c>
    </row>
    <row r="19" spans="1:13" s="153" customFormat="1" ht="18" customHeight="1" x14ac:dyDescent="0.25">
      <c r="A19" s="153" t="s">
        <v>22</v>
      </c>
      <c r="B19" s="162" t="s">
        <v>807</v>
      </c>
      <c r="C19" s="153" t="s">
        <v>24</v>
      </c>
      <c r="D19" s="153" t="s">
        <v>307</v>
      </c>
      <c r="E19" s="214">
        <v>39000</v>
      </c>
      <c r="F19" s="218">
        <v>0</v>
      </c>
      <c r="G19" s="214">
        <v>39000</v>
      </c>
      <c r="H19" s="214">
        <v>1119.3</v>
      </c>
      <c r="I19" s="214">
        <v>301.52</v>
      </c>
      <c r="J19" s="214">
        <v>1185.5999999999999</v>
      </c>
      <c r="K19" s="214">
        <v>929.33</v>
      </c>
      <c r="L19" s="214">
        <v>3535.75</v>
      </c>
      <c r="M19" s="214">
        <v>35464.25</v>
      </c>
    </row>
    <row r="20" spans="1:13" s="153" customFormat="1" x14ac:dyDescent="0.25">
      <c r="A20" s="155" t="s">
        <v>310</v>
      </c>
      <c r="B20" s="162" t="s">
        <v>807</v>
      </c>
      <c r="C20" s="153" t="s">
        <v>746</v>
      </c>
      <c r="D20" s="153" t="s">
        <v>307</v>
      </c>
      <c r="E20" s="214">
        <v>50000</v>
      </c>
      <c r="F20" s="218">
        <v>0</v>
      </c>
      <c r="G20" s="214">
        <v>50000</v>
      </c>
      <c r="H20" s="214">
        <v>1435</v>
      </c>
      <c r="I20" s="214">
        <v>1854</v>
      </c>
      <c r="J20" s="214">
        <v>1520</v>
      </c>
      <c r="K20" s="214">
        <v>25</v>
      </c>
      <c r="L20" s="214">
        <v>4834</v>
      </c>
      <c r="M20" s="214">
        <v>45166</v>
      </c>
    </row>
    <row r="21" spans="1:13" s="153" customFormat="1" x14ac:dyDescent="0.25">
      <c r="A21" s="155" t="s">
        <v>548</v>
      </c>
      <c r="B21" s="162" t="s">
        <v>806</v>
      </c>
      <c r="C21" s="156" t="s">
        <v>544</v>
      </c>
      <c r="D21" s="153" t="s">
        <v>307</v>
      </c>
      <c r="E21" s="214">
        <v>75000</v>
      </c>
      <c r="F21" s="218">
        <v>0</v>
      </c>
      <c r="G21" s="214">
        <v>75000</v>
      </c>
      <c r="H21" s="214">
        <v>2152.5</v>
      </c>
      <c r="I21" s="214">
        <v>6309.38</v>
      </c>
      <c r="J21" s="214">
        <v>2280</v>
      </c>
      <c r="K21" s="214">
        <v>25</v>
      </c>
      <c r="L21" s="214">
        <v>10766.88</v>
      </c>
      <c r="M21" s="214">
        <v>64233.120000000003</v>
      </c>
    </row>
    <row r="22" spans="1:13" s="153" customFormat="1" x14ac:dyDescent="0.25">
      <c r="A22" s="155" t="s">
        <v>192</v>
      </c>
      <c r="B22" s="162" t="s">
        <v>806</v>
      </c>
      <c r="C22" s="156" t="s">
        <v>92</v>
      </c>
      <c r="D22" s="153" t="s">
        <v>307</v>
      </c>
      <c r="E22" s="214">
        <v>35000</v>
      </c>
      <c r="F22" s="218">
        <v>0</v>
      </c>
      <c r="G22" s="214">
        <v>35000</v>
      </c>
      <c r="H22" s="214">
        <v>1004.5</v>
      </c>
      <c r="I22" s="218">
        <v>0</v>
      </c>
      <c r="J22" s="214">
        <v>1064</v>
      </c>
      <c r="K22" s="214">
        <v>25</v>
      </c>
      <c r="L22" s="214">
        <v>2093.5</v>
      </c>
      <c r="M22" s="214">
        <v>32906.5</v>
      </c>
    </row>
    <row r="23" spans="1:13" s="153" customFormat="1" ht="14.25" customHeight="1" x14ac:dyDescent="0.25">
      <c r="A23" s="210" t="s">
        <v>752</v>
      </c>
      <c r="B23" s="162"/>
      <c r="C23" s="212">
        <v>8</v>
      </c>
      <c r="E23" s="217">
        <f>SUM(E14:E22)</f>
        <v>799000</v>
      </c>
      <c r="F23" s="219">
        <f t="shared" ref="F23:M23" si="0">SUM(F14:F22)</f>
        <v>0</v>
      </c>
      <c r="G23" s="217">
        <f t="shared" si="0"/>
        <v>799000</v>
      </c>
      <c r="H23" s="217">
        <f t="shared" si="0"/>
        <v>22931.3</v>
      </c>
      <c r="I23" s="217">
        <f t="shared" si="0"/>
        <v>105469.98</v>
      </c>
      <c r="J23" s="217">
        <f t="shared" si="0"/>
        <v>19414.66</v>
      </c>
      <c r="K23" s="217">
        <f t="shared" si="0"/>
        <v>11181.18</v>
      </c>
      <c r="L23" s="217">
        <f t="shared" si="0"/>
        <v>158997.12</v>
      </c>
      <c r="M23" s="217">
        <f t="shared" si="0"/>
        <v>640002.88</v>
      </c>
    </row>
    <row r="24" spans="1:13" s="166" customFormat="1" x14ac:dyDescent="0.25">
      <c r="A24" s="210"/>
      <c r="B24" s="167"/>
      <c r="C24" s="212"/>
      <c r="E24" s="214"/>
      <c r="F24" s="218"/>
      <c r="G24" s="214"/>
      <c r="H24" s="214"/>
      <c r="I24" s="214"/>
      <c r="J24" s="214"/>
      <c r="K24" s="214"/>
      <c r="L24" s="214"/>
      <c r="M24" s="214"/>
    </row>
    <row r="25" spans="1:13" s="166" customFormat="1" x14ac:dyDescent="0.25">
      <c r="A25" s="210" t="s">
        <v>642</v>
      </c>
      <c r="B25" s="167"/>
      <c r="C25" s="211"/>
      <c r="E25" s="214"/>
      <c r="F25" s="218"/>
      <c r="G25" s="214"/>
      <c r="H25" s="214"/>
      <c r="I25" s="214"/>
      <c r="J25" s="214"/>
      <c r="K25" s="214"/>
      <c r="L25" s="214"/>
      <c r="M25" s="214"/>
    </row>
    <row r="26" spans="1:13" s="153" customFormat="1" x14ac:dyDescent="0.25">
      <c r="A26" s="155" t="s">
        <v>65</v>
      </c>
      <c r="B26" s="162" t="s">
        <v>806</v>
      </c>
      <c r="C26" s="156" t="s">
        <v>748</v>
      </c>
      <c r="D26" s="153" t="s">
        <v>808</v>
      </c>
      <c r="E26" s="214">
        <v>45000</v>
      </c>
      <c r="F26" s="218">
        <v>0</v>
      </c>
      <c r="G26" s="214">
        <v>45000</v>
      </c>
      <c r="H26" s="214">
        <v>1291.5</v>
      </c>
      <c r="I26" s="214">
        <v>1148.33</v>
      </c>
      <c r="J26" s="214">
        <v>1368</v>
      </c>
      <c r="K26">
        <v>125</v>
      </c>
      <c r="L26" s="214">
        <v>3932.83</v>
      </c>
      <c r="M26" s="214">
        <v>41067.17</v>
      </c>
    </row>
    <row r="27" spans="1:13" s="166" customFormat="1" x14ac:dyDescent="0.25">
      <c r="A27" s="210" t="s">
        <v>752</v>
      </c>
      <c r="B27" s="167"/>
      <c r="C27" s="212">
        <v>1</v>
      </c>
      <c r="E27" s="217">
        <f>SUM(E26)</f>
        <v>45000</v>
      </c>
      <c r="F27" s="219">
        <f t="shared" ref="F27:M27" si="1">SUM(F26)</f>
        <v>0</v>
      </c>
      <c r="G27" s="217">
        <f t="shared" si="1"/>
        <v>45000</v>
      </c>
      <c r="H27" s="217">
        <f t="shared" si="1"/>
        <v>1291.5</v>
      </c>
      <c r="I27" s="217">
        <f t="shared" si="1"/>
        <v>1148.33</v>
      </c>
      <c r="J27" s="217">
        <f t="shared" si="1"/>
        <v>1368</v>
      </c>
      <c r="K27" s="217">
        <f t="shared" si="1"/>
        <v>125</v>
      </c>
      <c r="L27" s="217">
        <f t="shared" si="1"/>
        <v>3932.83</v>
      </c>
      <c r="M27" s="217">
        <f t="shared" si="1"/>
        <v>41067.17</v>
      </c>
    </row>
    <row r="28" spans="1:13" s="153" customFormat="1" x14ac:dyDescent="0.25">
      <c r="A28" s="210"/>
      <c r="B28" s="162"/>
      <c r="C28" s="211"/>
      <c r="E28" s="217"/>
      <c r="F28" s="218"/>
      <c r="G28" s="217"/>
      <c r="H28" s="217"/>
      <c r="I28" s="217"/>
      <c r="J28" s="217"/>
      <c r="K28" s="217"/>
      <c r="L28" s="217"/>
      <c r="M28" s="217"/>
    </row>
    <row r="29" spans="1:13" s="153" customFormat="1" x14ac:dyDescent="0.25">
      <c r="A29" s="210" t="s">
        <v>753</v>
      </c>
      <c r="B29" s="162"/>
      <c r="C29" s="156"/>
      <c r="E29" s="214"/>
      <c r="F29" s="218"/>
      <c r="G29" s="214"/>
      <c r="H29" s="214"/>
      <c r="I29" s="214"/>
      <c r="J29" s="214"/>
      <c r="K29" s="214"/>
      <c r="L29" s="214"/>
      <c r="M29" s="214"/>
    </row>
    <row r="30" spans="1:13" s="153" customFormat="1" x14ac:dyDescent="0.25">
      <c r="A30" s="155" t="s">
        <v>212</v>
      </c>
      <c r="B30" s="162" t="s">
        <v>806</v>
      </c>
      <c r="C30" s="156" t="s">
        <v>544</v>
      </c>
      <c r="D30" s="153" t="s">
        <v>307</v>
      </c>
      <c r="E30" s="214">
        <v>60000</v>
      </c>
      <c r="F30" s="218">
        <v>0</v>
      </c>
      <c r="G30" s="214">
        <v>60000</v>
      </c>
      <c r="H30" s="214">
        <v>1722</v>
      </c>
      <c r="I30" s="214">
        <v>3486.68</v>
      </c>
      <c r="J30" s="214">
        <v>1824</v>
      </c>
      <c r="K30" s="214">
        <v>25</v>
      </c>
      <c r="L30" s="214">
        <v>7057.68</v>
      </c>
      <c r="M30" s="214">
        <v>52942.32</v>
      </c>
    </row>
    <row r="31" spans="1:13" s="153" customFormat="1" x14ac:dyDescent="0.25">
      <c r="A31" s="155" t="s">
        <v>224</v>
      </c>
      <c r="B31" s="162" t="s">
        <v>806</v>
      </c>
      <c r="C31" s="156" t="s">
        <v>276</v>
      </c>
      <c r="D31" s="153" t="s">
        <v>307</v>
      </c>
      <c r="E31" s="214">
        <v>22000</v>
      </c>
      <c r="F31" s="218">
        <v>0</v>
      </c>
      <c r="G31" s="214">
        <v>22000</v>
      </c>
      <c r="H31" s="214">
        <v>631.4</v>
      </c>
      <c r="I31" s="218">
        <v>0</v>
      </c>
      <c r="J31" s="214">
        <v>668.8</v>
      </c>
      <c r="K31" s="214">
        <v>25</v>
      </c>
      <c r="L31" s="214">
        <v>1325.2</v>
      </c>
      <c r="M31" s="214">
        <v>20674.8</v>
      </c>
    </row>
    <row r="32" spans="1:13" s="166" customFormat="1" x14ac:dyDescent="0.25">
      <c r="A32" s="210" t="s">
        <v>749</v>
      </c>
      <c r="B32" s="167"/>
      <c r="C32" s="212">
        <v>2</v>
      </c>
      <c r="E32" s="217">
        <f>SUM(E30:E31)</f>
        <v>82000</v>
      </c>
      <c r="F32" s="219">
        <f t="shared" ref="F32:M32" si="2">SUM(F30:F31)</f>
        <v>0</v>
      </c>
      <c r="G32" s="217">
        <f>SUM(G30:G31)</f>
        <v>82000</v>
      </c>
      <c r="H32" s="217">
        <f t="shared" si="2"/>
        <v>2353.4</v>
      </c>
      <c r="I32" s="217">
        <f t="shared" si="2"/>
        <v>3486.68</v>
      </c>
      <c r="J32" s="217">
        <f t="shared" si="2"/>
        <v>2492.8000000000002</v>
      </c>
      <c r="K32" s="217">
        <f t="shared" si="2"/>
        <v>50</v>
      </c>
      <c r="L32" s="217">
        <f t="shared" si="2"/>
        <v>8382.880000000001</v>
      </c>
      <c r="M32" s="217">
        <f t="shared" si="2"/>
        <v>73617.119999999995</v>
      </c>
    </row>
    <row r="34" spans="1:13" s="166" customFormat="1" x14ac:dyDescent="0.25">
      <c r="A34" s="210" t="s">
        <v>754</v>
      </c>
      <c r="B34" s="167"/>
      <c r="C34" s="211"/>
      <c r="E34" s="217"/>
      <c r="F34" s="219"/>
      <c r="G34" s="217"/>
      <c r="H34" s="217"/>
      <c r="I34" s="217"/>
      <c r="J34" s="217"/>
      <c r="K34" s="217"/>
      <c r="L34" s="217"/>
      <c r="M34" s="217"/>
    </row>
    <row r="35" spans="1:13" s="153" customFormat="1" x14ac:dyDescent="0.25">
      <c r="A35" s="155" t="s">
        <v>750</v>
      </c>
      <c r="B35" s="162" t="s">
        <v>807</v>
      </c>
      <c r="C35" s="156" t="s">
        <v>543</v>
      </c>
      <c r="D35" s="153" t="s">
        <v>307</v>
      </c>
      <c r="E35" s="214">
        <v>120000</v>
      </c>
      <c r="F35" s="218">
        <v>0</v>
      </c>
      <c r="G35" s="214">
        <v>120000</v>
      </c>
      <c r="H35" s="214">
        <v>3444</v>
      </c>
      <c r="I35" s="214">
        <v>15917.28</v>
      </c>
      <c r="J35" s="214">
        <v>3648</v>
      </c>
      <c r="K35" s="214">
        <v>3595.36</v>
      </c>
      <c r="L35" s="214">
        <v>26604.639999999999</v>
      </c>
      <c r="M35" s="214">
        <v>93395.36</v>
      </c>
    </row>
    <row r="36" spans="1:13" s="166" customFormat="1" x14ac:dyDescent="0.25">
      <c r="A36" s="210" t="s">
        <v>749</v>
      </c>
      <c r="B36" s="167"/>
      <c r="C36" s="212">
        <v>1</v>
      </c>
      <c r="E36" s="217">
        <f>SUM(E35)</f>
        <v>120000</v>
      </c>
      <c r="F36" s="219">
        <f t="shared" ref="F36:M36" si="3">SUM(F35)</f>
        <v>0</v>
      </c>
      <c r="G36" s="217">
        <f t="shared" si="3"/>
        <v>120000</v>
      </c>
      <c r="H36" s="217">
        <f t="shared" si="3"/>
        <v>3444</v>
      </c>
      <c r="I36" s="217">
        <f t="shared" si="3"/>
        <v>15917.28</v>
      </c>
      <c r="J36" s="217">
        <f t="shared" si="3"/>
        <v>3648</v>
      </c>
      <c r="K36" s="217">
        <f t="shared" si="3"/>
        <v>3595.36</v>
      </c>
      <c r="L36" s="217">
        <f t="shared" si="3"/>
        <v>26604.639999999999</v>
      </c>
      <c r="M36" s="217">
        <f t="shared" si="3"/>
        <v>93395.36</v>
      </c>
    </row>
    <row r="37" spans="1:13" s="166" customFormat="1" x14ac:dyDescent="0.25">
      <c r="A37" s="210"/>
      <c r="B37" s="167"/>
      <c r="C37" s="211"/>
      <c r="E37" s="217"/>
      <c r="F37" s="218"/>
      <c r="G37" s="217"/>
      <c r="H37" s="217"/>
      <c r="I37" s="217"/>
      <c r="J37" s="217"/>
      <c r="K37" s="217"/>
      <c r="L37" s="217"/>
      <c r="M37" s="217"/>
    </row>
    <row r="38" spans="1:13" s="166" customFormat="1" x14ac:dyDescent="0.25">
      <c r="A38" s="210" t="s">
        <v>644</v>
      </c>
      <c r="B38" s="167"/>
      <c r="C38" s="211"/>
      <c r="E38" s="217"/>
      <c r="F38" s="218"/>
      <c r="G38" s="217"/>
      <c r="H38" s="217"/>
      <c r="I38" s="217"/>
      <c r="J38" s="217"/>
      <c r="K38" s="217"/>
      <c r="L38" s="217"/>
      <c r="M38" s="217"/>
    </row>
    <row r="39" spans="1:13" s="153" customFormat="1" x14ac:dyDescent="0.25">
      <c r="A39" s="155" t="s">
        <v>119</v>
      </c>
      <c r="B39" s="162" t="s">
        <v>806</v>
      </c>
      <c r="C39" s="156" t="s">
        <v>120</v>
      </c>
      <c r="D39" s="153" t="s">
        <v>307</v>
      </c>
      <c r="E39" s="214">
        <v>22500</v>
      </c>
      <c r="F39" s="218">
        <v>0</v>
      </c>
      <c r="G39" s="214">
        <v>22500</v>
      </c>
      <c r="H39" s="214">
        <v>645.75</v>
      </c>
      <c r="I39" s="218">
        <v>0</v>
      </c>
      <c r="J39" s="214">
        <v>684</v>
      </c>
      <c r="K39" s="214">
        <v>125</v>
      </c>
      <c r="L39" s="214">
        <v>1454.75</v>
      </c>
      <c r="M39" s="214">
        <v>21045.25</v>
      </c>
    </row>
    <row r="40" spans="1:13" s="153" customFormat="1" x14ac:dyDescent="0.25">
      <c r="A40" s="155" t="s">
        <v>751</v>
      </c>
      <c r="B40" s="162" t="s">
        <v>806</v>
      </c>
      <c r="C40" s="156" t="s">
        <v>120</v>
      </c>
      <c r="D40" s="153" t="s">
        <v>307</v>
      </c>
      <c r="E40" s="214">
        <v>25000</v>
      </c>
      <c r="F40" s="218">
        <v>0</v>
      </c>
      <c r="G40" s="214">
        <v>25000</v>
      </c>
      <c r="H40" s="214">
        <v>717.5</v>
      </c>
      <c r="I40" s="218">
        <v>0</v>
      </c>
      <c r="J40" s="214">
        <v>760</v>
      </c>
      <c r="K40" s="214">
        <v>25</v>
      </c>
      <c r="L40" s="214">
        <v>1502.5</v>
      </c>
      <c r="M40" s="214">
        <v>23497.5</v>
      </c>
    </row>
    <row r="41" spans="1:13" s="153" customFormat="1" x14ac:dyDescent="0.25">
      <c r="A41" s="155" t="s">
        <v>124</v>
      </c>
      <c r="B41" s="162" t="s">
        <v>807</v>
      </c>
      <c r="C41" s="156" t="s">
        <v>125</v>
      </c>
      <c r="D41" s="153" t="s">
        <v>307</v>
      </c>
      <c r="E41" s="214">
        <v>30000</v>
      </c>
      <c r="F41" s="218">
        <v>0</v>
      </c>
      <c r="G41" s="214">
        <v>30000</v>
      </c>
      <c r="H41" s="214">
        <v>861</v>
      </c>
      <c r="I41" s="218">
        <v>0</v>
      </c>
      <c r="J41" s="214">
        <v>912</v>
      </c>
      <c r="K41" s="214">
        <v>125</v>
      </c>
      <c r="L41" s="214">
        <v>1898</v>
      </c>
      <c r="M41" s="214">
        <v>28102</v>
      </c>
    </row>
    <row r="42" spans="1:13" s="166" customFormat="1" x14ac:dyDescent="0.25">
      <c r="A42" s="210" t="s">
        <v>749</v>
      </c>
      <c r="B42" s="167"/>
      <c r="C42" s="212">
        <v>3</v>
      </c>
      <c r="E42" s="217">
        <f>SUM(E39:E41)</f>
        <v>77500</v>
      </c>
      <c r="F42" s="219">
        <f t="shared" ref="F42:M42" si="4">SUM(F39:F41)</f>
        <v>0</v>
      </c>
      <c r="G42" s="217">
        <f t="shared" si="4"/>
        <v>77500</v>
      </c>
      <c r="H42" s="217">
        <f t="shared" si="4"/>
        <v>2224.25</v>
      </c>
      <c r="I42" s="218">
        <v>0</v>
      </c>
      <c r="J42" s="217">
        <f t="shared" si="4"/>
        <v>2356</v>
      </c>
      <c r="K42" s="217">
        <f t="shared" si="4"/>
        <v>275</v>
      </c>
      <c r="L42" s="217">
        <f t="shared" si="4"/>
        <v>4855.25</v>
      </c>
      <c r="M42" s="217">
        <f t="shared" si="4"/>
        <v>72644.75</v>
      </c>
    </row>
    <row r="43" spans="1:13" s="166" customFormat="1" x14ac:dyDescent="0.25">
      <c r="A43" s="210"/>
      <c r="B43" s="167"/>
      <c r="C43" s="211"/>
      <c r="E43" s="217"/>
      <c r="F43" s="219"/>
      <c r="G43" s="217"/>
      <c r="H43" s="217"/>
      <c r="I43" s="217"/>
      <c r="J43" s="217"/>
      <c r="K43" s="217"/>
      <c r="L43" s="217"/>
      <c r="M43" s="217"/>
    </row>
    <row r="44" spans="1:13" s="166" customFormat="1" x14ac:dyDescent="0.25">
      <c r="A44" s="210" t="s">
        <v>646</v>
      </c>
      <c r="B44" s="167"/>
      <c r="C44" s="211"/>
      <c r="E44" s="217"/>
      <c r="F44" s="218"/>
      <c r="G44" s="217"/>
      <c r="H44" s="217"/>
      <c r="I44" s="217"/>
      <c r="J44" s="217"/>
      <c r="K44" s="217"/>
      <c r="L44" s="217"/>
      <c r="M44" s="217"/>
    </row>
    <row r="45" spans="1:13" s="153" customFormat="1" x14ac:dyDescent="0.25">
      <c r="A45" s="155" t="s">
        <v>169</v>
      </c>
      <c r="B45" s="162" t="s">
        <v>807</v>
      </c>
      <c r="C45" s="156" t="s">
        <v>309</v>
      </c>
      <c r="D45" s="153" t="s">
        <v>307</v>
      </c>
      <c r="E45" s="214">
        <v>30000</v>
      </c>
      <c r="F45" s="218">
        <v>0</v>
      </c>
      <c r="G45" s="214">
        <v>30000</v>
      </c>
      <c r="H45" s="214">
        <v>861</v>
      </c>
      <c r="I45" s="218">
        <v>0</v>
      </c>
      <c r="J45" s="214">
        <v>912</v>
      </c>
      <c r="K45" s="214">
        <v>361</v>
      </c>
      <c r="L45" s="214">
        <v>2134</v>
      </c>
      <c r="M45" s="214">
        <v>27866</v>
      </c>
    </row>
    <row r="46" spans="1:13" s="153" customFormat="1" x14ac:dyDescent="0.25">
      <c r="A46" s="155" t="s">
        <v>346</v>
      </c>
      <c r="B46" s="162" t="s">
        <v>806</v>
      </c>
      <c r="C46" s="156" t="s">
        <v>309</v>
      </c>
      <c r="D46" s="153" t="s">
        <v>307</v>
      </c>
      <c r="E46" s="214">
        <v>25000</v>
      </c>
      <c r="F46" s="218">
        <v>0</v>
      </c>
      <c r="G46" s="214">
        <v>25000</v>
      </c>
      <c r="H46" s="214">
        <v>717.5</v>
      </c>
      <c r="I46" s="218">
        <v>0</v>
      </c>
      <c r="J46" s="214">
        <v>760</v>
      </c>
      <c r="K46" s="214">
        <v>25</v>
      </c>
      <c r="L46" s="214">
        <v>1502.5</v>
      </c>
      <c r="M46" s="214">
        <v>23497.5</v>
      </c>
    </row>
    <row r="47" spans="1:13" s="153" customFormat="1" x14ac:dyDescent="0.25">
      <c r="A47" s="155" t="s">
        <v>171</v>
      </c>
      <c r="B47" s="162" t="s">
        <v>806</v>
      </c>
      <c r="C47" s="156" t="s">
        <v>40</v>
      </c>
      <c r="D47" s="153" t="s">
        <v>307</v>
      </c>
      <c r="E47" s="214">
        <v>26250</v>
      </c>
      <c r="F47" s="218">
        <v>0</v>
      </c>
      <c r="G47" s="214">
        <v>26250</v>
      </c>
      <c r="H47" s="214">
        <v>753.38</v>
      </c>
      <c r="I47" s="218">
        <v>0</v>
      </c>
      <c r="J47" s="214">
        <v>798</v>
      </c>
      <c r="K47" s="214">
        <v>361</v>
      </c>
      <c r="L47" s="214">
        <v>1912.38</v>
      </c>
      <c r="M47" s="214">
        <v>24337.62</v>
      </c>
    </row>
    <row r="48" spans="1:13" s="166" customFormat="1" x14ac:dyDescent="0.25">
      <c r="A48" s="210" t="s">
        <v>749</v>
      </c>
      <c r="B48" s="167"/>
      <c r="C48" s="212">
        <v>3</v>
      </c>
      <c r="E48" s="217">
        <f>SUM(E45:E47)</f>
        <v>81250</v>
      </c>
      <c r="F48" s="219">
        <f t="shared" ref="F48:M48" si="5">SUM(F45:F47)</f>
        <v>0</v>
      </c>
      <c r="G48" s="217">
        <f t="shared" si="5"/>
        <v>81250</v>
      </c>
      <c r="H48" s="217">
        <f t="shared" si="5"/>
        <v>2331.88</v>
      </c>
      <c r="I48" s="218">
        <v>0</v>
      </c>
      <c r="J48" s="217">
        <f t="shared" si="5"/>
        <v>2470</v>
      </c>
      <c r="K48" s="217">
        <f t="shared" si="5"/>
        <v>747</v>
      </c>
      <c r="L48" s="217">
        <f t="shared" si="5"/>
        <v>5548.88</v>
      </c>
      <c r="M48" s="217">
        <f t="shared" si="5"/>
        <v>75701.119999999995</v>
      </c>
    </row>
    <row r="50" spans="1:256" s="166" customFormat="1" x14ac:dyDescent="0.25">
      <c r="A50" s="210" t="s">
        <v>647</v>
      </c>
      <c r="B50" s="167"/>
      <c r="C50" s="211"/>
      <c r="E50" s="217"/>
      <c r="F50" s="219"/>
      <c r="G50" s="217"/>
      <c r="H50" s="217"/>
      <c r="I50" s="217"/>
      <c r="J50" s="217"/>
      <c r="K50" s="217"/>
      <c r="L50" s="217"/>
      <c r="M50" s="217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  <c r="AA50" s="5"/>
      <c r="AB50" s="5"/>
      <c r="AC50" s="5"/>
      <c r="AD50" s="5"/>
      <c r="AE50" s="5"/>
      <c r="AF50" s="5"/>
      <c r="AG50" s="5"/>
      <c r="AH50" s="5"/>
      <c r="AI50" s="5"/>
      <c r="AJ50" s="5"/>
      <c r="AK50" s="5"/>
      <c r="AL50" s="5"/>
      <c r="AM50" s="5"/>
      <c r="AN50" s="5"/>
      <c r="AO50" s="5"/>
      <c r="AP50" s="5"/>
      <c r="AQ50" s="5"/>
      <c r="AR50" s="5"/>
      <c r="AS50" s="5"/>
      <c r="AT50" s="5"/>
      <c r="AU50" s="5"/>
      <c r="AV50" s="5"/>
      <c r="AW50" s="5"/>
      <c r="AX50" s="5"/>
      <c r="AY50" s="5"/>
      <c r="AZ50" s="5"/>
      <c r="BA50" s="5"/>
      <c r="BB50" s="5"/>
      <c r="BC50" s="5"/>
      <c r="BD50" s="5"/>
      <c r="BE50" s="5"/>
      <c r="BF50" s="5"/>
      <c r="BG50" s="5"/>
      <c r="BH50" s="5"/>
      <c r="BI50" s="5"/>
      <c r="BJ50" s="5"/>
      <c r="BK50" s="5"/>
      <c r="BL50" s="5"/>
      <c r="BM50" s="5"/>
      <c r="BN50" s="5"/>
      <c r="BO50" s="5"/>
      <c r="BP50" s="5"/>
      <c r="BQ50" s="5"/>
      <c r="BR50" s="5"/>
      <c r="BS50" s="5"/>
      <c r="BT50" s="5"/>
      <c r="BU50" s="5"/>
      <c r="BV50" s="5"/>
      <c r="BW50" s="5"/>
      <c r="BX50" s="5"/>
      <c r="BY50" s="5"/>
      <c r="BZ50" s="5"/>
      <c r="CA50" s="5"/>
      <c r="CB50" s="5"/>
      <c r="CC50" s="5"/>
      <c r="CD50" s="5"/>
      <c r="CE50" s="5"/>
      <c r="CF50" s="5"/>
      <c r="CG50" s="5"/>
      <c r="CH50" s="5"/>
      <c r="CI50" s="5"/>
      <c r="CJ50" s="5"/>
      <c r="CK50" s="5"/>
      <c r="CL50" s="5"/>
      <c r="CM50" s="5"/>
      <c r="CN50" s="5"/>
      <c r="CO50" s="5"/>
      <c r="CP50" s="5"/>
      <c r="CQ50" s="5"/>
      <c r="CR50" s="5"/>
      <c r="CS50" s="5"/>
      <c r="CT50" s="5"/>
      <c r="CU50" s="5"/>
      <c r="CV50" s="5"/>
      <c r="CW50" s="5"/>
      <c r="CX50" s="5"/>
      <c r="CY50" s="5"/>
      <c r="CZ50" s="5"/>
      <c r="DA50" s="5"/>
      <c r="DB50" s="5"/>
      <c r="DC50" s="5"/>
      <c r="DD50" s="5"/>
      <c r="DE50" s="5"/>
      <c r="DF50" s="5"/>
      <c r="DG50" s="5"/>
      <c r="DH50" s="5"/>
      <c r="DI50" s="5"/>
      <c r="DJ50" s="5"/>
      <c r="DK50" s="5"/>
      <c r="DL50" s="5"/>
      <c r="DM50" s="5"/>
      <c r="DN50" s="5"/>
      <c r="DO50" s="5"/>
      <c r="DP50" s="5"/>
      <c r="DQ50" s="5"/>
    </row>
    <row r="51" spans="1:256" s="153" customFormat="1" x14ac:dyDescent="0.25">
      <c r="A51" s="155" t="s">
        <v>175</v>
      </c>
      <c r="B51" s="162" t="s">
        <v>806</v>
      </c>
      <c r="C51" s="156" t="s">
        <v>92</v>
      </c>
      <c r="D51" s="153" t="s">
        <v>307</v>
      </c>
      <c r="E51" s="214">
        <v>25000</v>
      </c>
      <c r="F51" s="218">
        <v>0</v>
      </c>
      <c r="G51" s="214">
        <v>25000</v>
      </c>
      <c r="H51" s="214">
        <v>717.5</v>
      </c>
      <c r="I51" s="214">
        <v>0</v>
      </c>
      <c r="J51" s="214">
        <v>760</v>
      </c>
      <c r="K51" s="214">
        <v>25</v>
      </c>
      <c r="L51" s="214">
        <v>1502.5</v>
      </c>
      <c r="M51" s="214">
        <v>23497.5</v>
      </c>
      <c r="N51"/>
      <c r="O51"/>
      <c r="P51"/>
      <c r="Q51"/>
      <c r="R51"/>
      <c r="S51"/>
      <c r="T51"/>
      <c r="U51"/>
      <c r="V51"/>
      <c r="W51"/>
      <c r="X51"/>
      <c r="Y51"/>
      <c r="Z51"/>
      <c r="AA51"/>
      <c r="AB51"/>
      <c r="AC51"/>
      <c r="AD51"/>
      <c r="AE51"/>
      <c r="AF51"/>
      <c r="AG51"/>
      <c r="AH51"/>
      <c r="AI51"/>
      <c r="AJ51"/>
      <c r="AK51"/>
      <c r="AL51"/>
      <c r="AM51"/>
      <c r="AN51"/>
      <c r="AO51"/>
      <c r="AP51"/>
      <c r="AQ51"/>
      <c r="AR51"/>
      <c r="AS51"/>
      <c r="AT51"/>
      <c r="AU51"/>
      <c r="AV51"/>
      <c r="AW51"/>
      <c r="AX51"/>
      <c r="AY51"/>
      <c r="AZ51"/>
      <c r="BA51"/>
      <c r="BB51"/>
      <c r="BC51"/>
      <c r="BD51"/>
      <c r="BE51"/>
      <c r="BF51"/>
      <c r="BG51"/>
      <c r="BH51"/>
      <c r="BI51"/>
      <c r="BJ51"/>
      <c r="BK51"/>
      <c r="BL51"/>
      <c r="BM51"/>
      <c r="BN51"/>
      <c r="BO51"/>
      <c r="BP51"/>
      <c r="BQ51"/>
      <c r="BR51"/>
      <c r="BS51"/>
      <c r="BT51"/>
      <c r="BU51"/>
      <c r="BV51"/>
      <c r="BW51"/>
      <c r="BX51"/>
      <c r="BY51"/>
      <c r="BZ51"/>
      <c r="CA51"/>
      <c r="CB51"/>
      <c r="CC51"/>
      <c r="CD51"/>
      <c r="CE51"/>
      <c r="CF51"/>
      <c r="CG51"/>
      <c r="CH51"/>
      <c r="CI51"/>
      <c r="CJ51"/>
      <c r="CK51"/>
      <c r="CL51"/>
      <c r="CM51"/>
      <c r="CN51"/>
      <c r="CO51"/>
      <c r="CP51"/>
      <c r="CQ51"/>
      <c r="CR51"/>
      <c r="CS51"/>
      <c r="CT51"/>
      <c r="CU51"/>
      <c r="CV51"/>
      <c r="CW51"/>
      <c r="CX51"/>
      <c r="CY51"/>
      <c r="CZ51"/>
      <c r="DA51"/>
      <c r="DB51"/>
      <c r="DC51"/>
      <c r="DD51"/>
      <c r="DE51"/>
      <c r="DF51"/>
      <c r="DG51"/>
      <c r="DH51"/>
      <c r="DI51"/>
      <c r="DJ51"/>
      <c r="DK51"/>
      <c r="DL51"/>
      <c r="DM51"/>
      <c r="DN51"/>
      <c r="DO51"/>
      <c r="DP51"/>
      <c r="DQ51"/>
    </row>
    <row r="52" spans="1:256" s="153" customFormat="1" x14ac:dyDescent="0.25">
      <c r="A52" s="155" t="s">
        <v>545</v>
      </c>
      <c r="B52" s="162" t="s">
        <v>806</v>
      </c>
      <c r="C52" s="156" t="s">
        <v>648</v>
      </c>
      <c r="D52" s="153" t="s">
        <v>307</v>
      </c>
      <c r="E52" s="214">
        <v>39500</v>
      </c>
      <c r="F52" s="218">
        <v>0</v>
      </c>
      <c r="G52" s="214">
        <v>39500</v>
      </c>
      <c r="H52" s="214">
        <v>1133.6500000000001</v>
      </c>
      <c r="I52" s="214">
        <v>372.08</v>
      </c>
      <c r="J52" s="214">
        <v>1200.8</v>
      </c>
      <c r="K52" s="214">
        <v>25</v>
      </c>
      <c r="L52" s="214">
        <v>2731.53</v>
      </c>
      <c r="M52" s="214">
        <v>36768.47</v>
      </c>
      <c r="N52"/>
      <c r="O52"/>
      <c r="P52"/>
      <c r="Q52"/>
      <c r="R52"/>
      <c r="S52"/>
      <c r="T52"/>
      <c r="U52"/>
      <c r="V52"/>
      <c r="W52"/>
      <c r="X52"/>
      <c r="Y52"/>
      <c r="Z52"/>
      <c r="AA52"/>
      <c r="AB52"/>
      <c r="AC52"/>
      <c r="AD52"/>
      <c r="AE52"/>
      <c r="AF52"/>
      <c r="AG52"/>
      <c r="AH52"/>
      <c r="AI52"/>
      <c r="AJ52"/>
      <c r="AK52"/>
      <c r="AL52"/>
      <c r="AM52"/>
      <c r="AN52"/>
      <c r="AO52"/>
      <c r="AP52"/>
      <c r="AQ52"/>
      <c r="AR52"/>
      <c r="AS52"/>
      <c r="AT52"/>
      <c r="AU52"/>
      <c r="AV52"/>
      <c r="AW52"/>
      <c r="AX52"/>
      <c r="AY52"/>
      <c r="AZ52"/>
      <c r="BA52"/>
      <c r="BB52"/>
      <c r="BC52"/>
      <c r="BD52"/>
      <c r="BE52"/>
      <c r="BF52"/>
      <c r="BG52"/>
      <c r="BH52"/>
      <c r="BI52"/>
      <c r="BJ52"/>
      <c r="BK52"/>
      <c r="BL52"/>
      <c r="BM52"/>
      <c r="BN52"/>
      <c r="BO52"/>
      <c r="BP52"/>
      <c r="BQ52"/>
      <c r="BR52"/>
      <c r="BS52"/>
      <c r="BT52"/>
      <c r="BU52"/>
      <c r="BV52"/>
      <c r="BW52"/>
      <c r="BX52"/>
      <c r="BY52"/>
      <c r="BZ52"/>
      <c r="CA52"/>
      <c r="CB52"/>
      <c r="CC52"/>
      <c r="CD52"/>
      <c r="CE52"/>
      <c r="CF52"/>
      <c r="CG52"/>
      <c r="CH52"/>
      <c r="CI52"/>
      <c r="CJ52"/>
      <c r="CK52"/>
      <c r="CL52"/>
      <c r="CM52"/>
      <c r="CN52"/>
      <c r="CO52"/>
      <c r="CP52"/>
      <c r="CQ52"/>
      <c r="CR52"/>
      <c r="CS52"/>
      <c r="CT52"/>
      <c r="CU52"/>
      <c r="CV52"/>
      <c r="CW52"/>
      <c r="CX52"/>
      <c r="CY52"/>
      <c r="CZ52"/>
      <c r="DA52"/>
      <c r="DB52"/>
      <c r="DC52"/>
      <c r="DD52"/>
      <c r="DE52"/>
      <c r="DF52"/>
      <c r="DG52"/>
      <c r="DH52"/>
      <c r="DI52"/>
      <c r="DJ52"/>
      <c r="DK52"/>
      <c r="DL52"/>
      <c r="DM52"/>
      <c r="DN52"/>
      <c r="DO52"/>
      <c r="DP52"/>
      <c r="DQ52"/>
    </row>
    <row r="53" spans="1:256" s="153" customFormat="1" x14ac:dyDescent="0.25">
      <c r="A53" s="155" t="s">
        <v>99</v>
      </c>
      <c r="B53" s="162" t="s">
        <v>806</v>
      </c>
      <c r="C53" s="156" t="s">
        <v>92</v>
      </c>
      <c r="D53" s="153" t="s">
        <v>307</v>
      </c>
      <c r="E53" s="214">
        <v>25000</v>
      </c>
      <c r="F53" s="218">
        <v>0</v>
      </c>
      <c r="G53" s="214">
        <v>25000</v>
      </c>
      <c r="H53" s="214">
        <v>717.5</v>
      </c>
      <c r="I53" s="218">
        <v>0</v>
      </c>
      <c r="J53" s="214">
        <v>760</v>
      </c>
      <c r="K53" s="214">
        <v>125</v>
      </c>
      <c r="L53" s="214">
        <v>1602.5</v>
      </c>
      <c r="M53" s="214">
        <v>23397.5</v>
      </c>
      <c r="N53"/>
      <c r="O53"/>
      <c r="P53"/>
      <c r="Q53"/>
      <c r="R53"/>
      <c r="S53"/>
      <c r="T53"/>
      <c r="U53"/>
      <c r="V53"/>
      <c r="W53"/>
      <c r="X53"/>
      <c r="Y53"/>
      <c r="Z53"/>
      <c r="AA53"/>
      <c r="AB53"/>
      <c r="AC53"/>
      <c r="AD53"/>
      <c r="AE53"/>
      <c r="AF53"/>
      <c r="AG53"/>
      <c r="AH53"/>
      <c r="AI53"/>
      <c r="AJ53"/>
      <c r="AK53"/>
      <c r="AL53"/>
      <c r="AM53"/>
      <c r="AN53"/>
      <c r="AO53"/>
      <c r="AP53"/>
      <c r="AQ53"/>
      <c r="AR53"/>
      <c r="AS53"/>
      <c r="AT53"/>
      <c r="AU53"/>
      <c r="AV53"/>
      <c r="AW53"/>
      <c r="AX53"/>
      <c r="AY53"/>
      <c r="AZ53"/>
      <c r="BA53"/>
      <c r="BB53"/>
      <c r="BC53"/>
      <c r="BD53"/>
      <c r="BE53"/>
      <c r="BF53"/>
      <c r="BG53"/>
      <c r="BH53"/>
      <c r="BI53"/>
      <c r="BJ53"/>
      <c r="BK53"/>
      <c r="BL53"/>
      <c r="BM53"/>
      <c r="BN53"/>
      <c r="BO53"/>
      <c r="BP53"/>
      <c r="BQ53"/>
      <c r="BR53"/>
      <c r="BS53"/>
      <c r="BT53"/>
      <c r="BU53"/>
      <c r="BV53"/>
      <c r="BW53"/>
      <c r="BX53"/>
      <c r="BY53"/>
      <c r="BZ53"/>
      <c r="CA53"/>
      <c r="CB53"/>
      <c r="CC53"/>
      <c r="CD53"/>
      <c r="CE53"/>
      <c r="CF53"/>
      <c r="CG53"/>
      <c r="CH53"/>
      <c r="CI53"/>
      <c r="CJ53"/>
      <c r="CK53"/>
      <c r="CL53"/>
      <c r="CM53"/>
      <c r="CN53"/>
      <c r="CO53"/>
      <c r="CP53"/>
      <c r="CQ53"/>
      <c r="CR53"/>
      <c r="CS53"/>
      <c r="CT53"/>
      <c r="CU53"/>
      <c r="CV53"/>
      <c r="CW53"/>
      <c r="CX53"/>
      <c r="CY53"/>
      <c r="CZ53"/>
      <c r="DA53"/>
      <c r="DB53"/>
      <c r="DC53"/>
      <c r="DD53"/>
      <c r="DE53"/>
      <c r="DF53"/>
      <c r="DG53"/>
      <c r="DH53"/>
      <c r="DI53"/>
      <c r="DJ53"/>
      <c r="DK53"/>
      <c r="DL53"/>
      <c r="DM53"/>
      <c r="DN53"/>
      <c r="DO53"/>
      <c r="DP53"/>
      <c r="DQ53"/>
    </row>
    <row r="54" spans="1:256" s="153" customFormat="1" x14ac:dyDescent="0.25">
      <c r="A54" s="155" t="s">
        <v>129</v>
      </c>
      <c r="B54" s="162" t="s">
        <v>806</v>
      </c>
      <c r="C54" s="156" t="s">
        <v>102</v>
      </c>
      <c r="D54" s="153" t="s">
        <v>307</v>
      </c>
      <c r="E54" s="214">
        <v>16500</v>
      </c>
      <c r="F54" s="218">
        <v>0</v>
      </c>
      <c r="G54" s="214">
        <v>16500</v>
      </c>
      <c r="H54" s="214">
        <v>473.55</v>
      </c>
      <c r="I54" s="218">
        <v>0</v>
      </c>
      <c r="J54" s="214">
        <v>501.6</v>
      </c>
      <c r="K54" s="214">
        <v>700</v>
      </c>
      <c r="L54" s="214">
        <v>1675.15</v>
      </c>
      <c r="M54" s="214">
        <v>14824.85</v>
      </c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  <c r="AD54"/>
      <c r="AE54"/>
      <c r="AF54"/>
      <c r="AG54"/>
      <c r="AH54"/>
      <c r="AI54"/>
      <c r="AJ54"/>
      <c r="AK54"/>
      <c r="AL54"/>
      <c r="AM54"/>
      <c r="AN54"/>
      <c r="AO54"/>
      <c r="AP54"/>
      <c r="AQ54"/>
      <c r="AR54"/>
      <c r="AS54"/>
      <c r="AT54"/>
      <c r="AU54"/>
      <c r="AV54"/>
      <c r="AW54"/>
      <c r="AX54"/>
      <c r="AY54"/>
      <c r="AZ54"/>
      <c r="BA54"/>
      <c r="BB54"/>
      <c r="BC54"/>
      <c r="BD54"/>
      <c r="BE54"/>
      <c r="BF54"/>
      <c r="BG54"/>
      <c r="BH54"/>
      <c r="BI54"/>
      <c r="BJ54"/>
      <c r="BK54"/>
      <c r="BL54"/>
      <c r="BM54"/>
      <c r="BN54"/>
      <c r="BO54"/>
      <c r="BP54"/>
      <c r="BQ54"/>
      <c r="BR54"/>
      <c r="BS54"/>
      <c r="BT54"/>
      <c r="BU54"/>
      <c r="BV54"/>
      <c r="BW54"/>
      <c r="BX54"/>
      <c r="BY54"/>
      <c r="BZ54"/>
      <c r="CA54"/>
      <c r="CB54"/>
      <c r="CC54"/>
      <c r="CD54"/>
      <c r="CE54"/>
      <c r="CF54"/>
      <c r="CG54"/>
      <c r="CH54"/>
      <c r="CI54"/>
      <c r="CJ54"/>
      <c r="CK54"/>
      <c r="CL54"/>
      <c r="CM54"/>
      <c r="CN54"/>
      <c r="CO54"/>
      <c r="CP54"/>
      <c r="CQ54"/>
      <c r="CR54"/>
      <c r="CS54"/>
      <c r="CT54"/>
      <c r="CU54"/>
      <c r="CV54"/>
      <c r="CW54"/>
      <c r="CX54"/>
      <c r="CY54"/>
      <c r="CZ54"/>
      <c r="DA54"/>
      <c r="DB54"/>
      <c r="DC54"/>
      <c r="DD54"/>
      <c r="DE54"/>
      <c r="DF54"/>
      <c r="DG54"/>
      <c r="DH54"/>
      <c r="DI54"/>
      <c r="DJ54"/>
      <c r="DK54"/>
      <c r="DL54"/>
      <c r="DM54"/>
      <c r="DN54"/>
      <c r="DO54"/>
      <c r="DP54"/>
      <c r="DQ54"/>
    </row>
    <row r="55" spans="1:256" s="153" customFormat="1" x14ac:dyDescent="0.25">
      <c r="A55" s="155" t="s">
        <v>649</v>
      </c>
      <c r="B55" s="162" t="s">
        <v>806</v>
      </c>
      <c r="C55" s="156" t="s">
        <v>92</v>
      </c>
      <c r="D55" s="153" t="s">
        <v>307</v>
      </c>
      <c r="E55" s="214">
        <v>25000</v>
      </c>
      <c r="F55" s="218">
        <v>0</v>
      </c>
      <c r="G55" s="214">
        <v>25000</v>
      </c>
      <c r="H55" s="214">
        <v>717.5</v>
      </c>
      <c r="I55" s="218">
        <v>0</v>
      </c>
      <c r="J55" s="214">
        <v>760</v>
      </c>
      <c r="K55" s="214">
        <v>25</v>
      </c>
      <c r="L55" s="214">
        <v>1502.5</v>
      </c>
      <c r="M55" s="214">
        <v>23497.5</v>
      </c>
      <c r="N55"/>
      <c r="O55"/>
      <c r="P55"/>
      <c r="Q55"/>
      <c r="R55"/>
      <c r="S55"/>
      <c r="T55"/>
      <c r="U55"/>
      <c r="V55"/>
      <c r="W55"/>
      <c r="X55"/>
      <c r="Y55"/>
      <c r="Z55"/>
      <c r="AA55"/>
      <c r="AB55"/>
      <c r="AC55"/>
      <c r="AD55"/>
      <c r="AE55"/>
      <c r="AF55"/>
      <c r="AG55"/>
      <c r="AH55"/>
      <c r="AI55"/>
      <c r="AJ55"/>
      <c r="AK55"/>
      <c r="AL55"/>
      <c r="AM55"/>
      <c r="AN55"/>
      <c r="AO55"/>
      <c r="AP55"/>
      <c r="AQ55"/>
      <c r="AR55"/>
      <c r="AS55"/>
      <c r="AT55"/>
      <c r="AU55"/>
      <c r="AV55"/>
      <c r="AW55"/>
      <c r="AX55"/>
      <c r="AY55"/>
      <c r="AZ55"/>
      <c r="BA55"/>
      <c r="BB55"/>
      <c r="BC55"/>
      <c r="BD55"/>
      <c r="BE55"/>
      <c r="BF55"/>
      <c r="BG55"/>
      <c r="BH55"/>
      <c r="BI55"/>
      <c r="BJ55"/>
      <c r="BK55"/>
      <c r="BL55"/>
      <c r="BM55"/>
      <c r="BN55"/>
      <c r="BO55"/>
      <c r="BP55"/>
      <c r="BQ55"/>
      <c r="BR55"/>
      <c r="BS55"/>
      <c r="BT55"/>
      <c r="BU55"/>
      <c r="BV55"/>
      <c r="BW55"/>
      <c r="BX55"/>
      <c r="BY55"/>
      <c r="BZ55"/>
      <c r="CA55"/>
      <c r="CB55"/>
      <c r="CC55"/>
      <c r="CD55"/>
      <c r="CE55"/>
      <c r="CF55"/>
      <c r="CG55"/>
      <c r="CH55"/>
      <c r="CI55"/>
      <c r="CJ55"/>
      <c r="CK55"/>
      <c r="CL55"/>
      <c r="CM55"/>
      <c r="CN55"/>
      <c r="CO55"/>
      <c r="CP55"/>
      <c r="CQ55"/>
      <c r="CR55"/>
      <c r="CS55"/>
      <c r="CT55"/>
      <c r="CU55"/>
      <c r="CV55"/>
      <c r="CW55"/>
      <c r="CX55"/>
      <c r="CY55"/>
      <c r="CZ55"/>
      <c r="DA55"/>
      <c r="DB55"/>
      <c r="DC55"/>
      <c r="DD55"/>
      <c r="DE55"/>
      <c r="DF55"/>
      <c r="DG55"/>
      <c r="DH55"/>
      <c r="DI55"/>
      <c r="DJ55"/>
      <c r="DK55"/>
      <c r="DL55"/>
      <c r="DM55"/>
      <c r="DN55"/>
      <c r="DO55"/>
      <c r="DP55"/>
      <c r="DQ55"/>
    </row>
    <row r="56" spans="1:256" s="153" customFormat="1" x14ac:dyDescent="0.25">
      <c r="A56" s="155" t="s">
        <v>651</v>
      </c>
      <c r="B56" s="162" t="s">
        <v>806</v>
      </c>
      <c r="C56" s="156" t="s">
        <v>92</v>
      </c>
      <c r="D56" s="153" t="s">
        <v>307</v>
      </c>
      <c r="E56" s="214">
        <v>25000</v>
      </c>
      <c r="F56" s="218">
        <v>0</v>
      </c>
      <c r="G56" s="214">
        <v>25000</v>
      </c>
      <c r="H56" s="214">
        <v>717.5</v>
      </c>
      <c r="I56" s="218">
        <v>0</v>
      </c>
      <c r="J56" s="214">
        <v>760</v>
      </c>
      <c r="K56" s="214">
        <v>25</v>
      </c>
      <c r="L56" s="214">
        <v>1502.5</v>
      </c>
      <c r="M56" s="214">
        <v>23497.5</v>
      </c>
      <c r="N56"/>
      <c r="O56"/>
      <c r="P56"/>
      <c r="Q56"/>
      <c r="R56"/>
      <c r="S56"/>
      <c r="T56"/>
      <c r="U56"/>
      <c r="V56"/>
      <c r="W56"/>
      <c r="X56"/>
      <c r="Y56"/>
      <c r="Z56"/>
      <c r="AA56"/>
      <c r="AB56"/>
      <c r="AC56"/>
      <c r="AD56"/>
      <c r="AE56"/>
      <c r="AF56"/>
      <c r="AG56"/>
      <c r="AH56"/>
      <c r="AI56"/>
      <c r="AJ56"/>
      <c r="AK56"/>
      <c r="AL56"/>
      <c r="AM56"/>
      <c r="AN56"/>
      <c r="AO56"/>
      <c r="AP56"/>
      <c r="AQ56"/>
      <c r="AR56"/>
      <c r="AS56"/>
      <c r="AT56"/>
      <c r="AU56"/>
      <c r="AV56"/>
      <c r="AW56"/>
      <c r="AX56"/>
      <c r="AY56"/>
      <c r="AZ56"/>
      <c r="BA56"/>
      <c r="BB56"/>
      <c r="BC56"/>
      <c r="BD56"/>
      <c r="BE56"/>
      <c r="BF56"/>
      <c r="BG56"/>
      <c r="BH56"/>
      <c r="BI56"/>
      <c r="BJ56"/>
      <c r="BK56"/>
      <c r="BL56"/>
      <c r="BM56"/>
      <c r="BN56"/>
      <c r="BO56"/>
      <c r="BP56"/>
      <c r="BQ56"/>
      <c r="BR56"/>
      <c r="BS56"/>
      <c r="BT56"/>
      <c r="BU56"/>
      <c r="BV56"/>
      <c r="BW56"/>
      <c r="BX56"/>
      <c r="BY56"/>
      <c r="BZ56"/>
      <c r="CA56"/>
      <c r="CB56"/>
      <c r="CC56"/>
      <c r="CD56"/>
      <c r="CE56"/>
      <c r="CF56"/>
      <c r="CG56"/>
      <c r="CH56"/>
      <c r="CI56"/>
      <c r="CJ56"/>
      <c r="CK56"/>
      <c r="CL56"/>
      <c r="CM56"/>
      <c r="CN56"/>
      <c r="CO56"/>
      <c r="CP56"/>
      <c r="CQ56"/>
      <c r="CR56"/>
      <c r="CS56"/>
      <c r="CT56"/>
      <c r="CU56"/>
      <c r="CV56"/>
      <c r="CW56"/>
      <c r="CX56"/>
      <c r="CY56"/>
      <c r="CZ56"/>
      <c r="DA56"/>
      <c r="DB56"/>
      <c r="DC56"/>
      <c r="DD56"/>
      <c r="DE56"/>
      <c r="DF56"/>
      <c r="DG56"/>
      <c r="DH56"/>
      <c r="DI56"/>
      <c r="DJ56"/>
      <c r="DK56"/>
      <c r="DL56"/>
      <c r="DM56"/>
      <c r="DN56"/>
      <c r="DO56"/>
      <c r="DP56"/>
      <c r="DQ56"/>
    </row>
    <row r="57" spans="1:256" s="166" customFormat="1" x14ac:dyDescent="0.25">
      <c r="A57" s="210" t="s">
        <v>755</v>
      </c>
      <c r="B57" s="167"/>
      <c r="C57" s="212">
        <v>6</v>
      </c>
      <c r="E57" s="217">
        <f>SUM(E51:E56)</f>
        <v>156000</v>
      </c>
      <c r="F57" s="218">
        <f t="shared" ref="F57:M57" si="6">SUM(F51:F56)</f>
        <v>0</v>
      </c>
      <c r="G57" s="217">
        <f t="shared" si="6"/>
        <v>156000</v>
      </c>
      <c r="H57" s="217">
        <f t="shared" si="6"/>
        <v>4477.2000000000007</v>
      </c>
      <c r="I57" s="217">
        <f t="shared" si="6"/>
        <v>372.08</v>
      </c>
      <c r="J57" s="217">
        <f>SUM(J51:J56)</f>
        <v>4742.3999999999996</v>
      </c>
      <c r="K57" s="217">
        <f t="shared" si="6"/>
        <v>925</v>
      </c>
      <c r="L57" s="217">
        <f t="shared" si="6"/>
        <v>10516.68</v>
      </c>
      <c r="M57" s="217">
        <f t="shared" si="6"/>
        <v>145483.32</v>
      </c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  <c r="AA57" s="5"/>
      <c r="AB57" s="5"/>
      <c r="AC57" s="5"/>
      <c r="AD57" s="5"/>
      <c r="AE57" s="5"/>
      <c r="AF57" s="5"/>
      <c r="AG57" s="5"/>
      <c r="AH57" s="5"/>
      <c r="AI57" s="5"/>
      <c r="AJ57" s="5"/>
      <c r="AK57" s="5"/>
      <c r="AL57" s="5"/>
      <c r="AM57" s="5"/>
      <c r="AN57" s="5"/>
      <c r="AO57" s="5"/>
      <c r="AP57" s="5"/>
      <c r="AQ57" s="5"/>
      <c r="AR57" s="5"/>
      <c r="AS57" s="5"/>
      <c r="AT57" s="5"/>
      <c r="AU57" s="5"/>
      <c r="AV57" s="5"/>
      <c r="AW57" s="5"/>
      <c r="AX57" s="5"/>
      <c r="AY57" s="5"/>
      <c r="AZ57" s="5"/>
      <c r="BA57" s="5"/>
      <c r="BB57" s="5"/>
      <c r="BC57" s="5"/>
      <c r="BD57" s="5"/>
      <c r="BE57" s="5"/>
      <c r="BF57" s="5"/>
      <c r="BG57" s="5"/>
      <c r="BH57" s="5"/>
      <c r="BI57" s="5"/>
      <c r="BJ57" s="5"/>
      <c r="BK57" s="5"/>
      <c r="BL57" s="5"/>
      <c r="BM57" s="5"/>
      <c r="BN57" s="5"/>
      <c r="BO57" s="5"/>
      <c r="BP57" s="5"/>
      <c r="BQ57" s="5"/>
      <c r="BR57" s="5"/>
      <c r="BS57" s="5"/>
      <c r="BT57" s="5"/>
      <c r="BU57" s="5"/>
      <c r="BV57" s="5"/>
      <c r="BW57" s="5"/>
      <c r="BX57" s="5"/>
      <c r="BY57" s="5"/>
      <c r="BZ57" s="5"/>
      <c r="CA57" s="5"/>
      <c r="CB57" s="5"/>
      <c r="CC57" s="5"/>
      <c r="CD57" s="5"/>
      <c r="CE57" s="5"/>
      <c r="CF57" s="5"/>
      <c r="CG57" s="5"/>
      <c r="CH57" s="5"/>
      <c r="CI57" s="5"/>
      <c r="CJ57" s="5"/>
      <c r="CK57" s="5"/>
      <c r="CL57" s="5"/>
      <c r="CM57" s="5"/>
      <c r="CN57" s="5"/>
      <c r="CO57" s="5"/>
      <c r="CP57" s="5"/>
      <c r="CQ57" s="5"/>
      <c r="CR57" s="5"/>
      <c r="CS57" s="5"/>
      <c r="CT57" s="5"/>
      <c r="CU57" s="5"/>
      <c r="CV57" s="5"/>
      <c r="CW57" s="5"/>
      <c r="CX57" s="5"/>
      <c r="CY57" s="5"/>
      <c r="CZ57" s="5"/>
      <c r="DA57" s="5"/>
      <c r="DB57" s="5"/>
      <c r="DC57" s="5"/>
      <c r="DD57" s="5"/>
      <c r="DE57" s="5"/>
      <c r="DF57" s="5"/>
      <c r="DG57" s="5"/>
      <c r="DH57" s="5"/>
      <c r="DI57" s="5"/>
      <c r="DJ57" s="5"/>
      <c r="DK57" s="5"/>
      <c r="DL57" s="5"/>
      <c r="DM57" s="5"/>
      <c r="DN57" s="5"/>
      <c r="DO57" s="5"/>
      <c r="DP57" s="5"/>
      <c r="DQ57" s="5"/>
      <c r="IV57" s="166">
        <f>SUM(A57:IU57)</f>
        <v>478522.68000000005</v>
      </c>
    </row>
    <row r="58" spans="1:256" s="153" customFormat="1" ht="10.5" customHeight="1" x14ac:dyDescent="0.25">
      <c r="A58" s="155"/>
      <c r="B58" s="162"/>
      <c r="C58" s="156"/>
      <c r="E58" s="214"/>
      <c r="F58" s="218"/>
      <c r="G58" s="214"/>
      <c r="H58" s="214"/>
      <c r="I58" s="214"/>
      <c r="J58" s="214"/>
      <c r="K58" s="214"/>
      <c r="L58" s="214"/>
      <c r="M58" s="214"/>
      <c r="N58"/>
      <c r="O58"/>
      <c r="P58"/>
      <c r="Q58"/>
      <c r="R58"/>
      <c r="S58"/>
      <c r="T58"/>
      <c r="U58"/>
      <c r="V58"/>
      <c r="W58"/>
      <c r="X58"/>
      <c r="Y58"/>
      <c r="Z58"/>
      <c r="AA58"/>
      <c r="AB58"/>
      <c r="AC58"/>
      <c r="AD58"/>
      <c r="AE58"/>
      <c r="AF58"/>
      <c r="AG58"/>
      <c r="AH58"/>
      <c r="AI58"/>
      <c r="AJ58"/>
      <c r="AK58"/>
      <c r="AL58"/>
      <c r="AM58"/>
      <c r="AN58"/>
      <c r="AO58"/>
      <c r="AP58"/>
      <c r="AQ58"/>
      <c r="AR58"/>
      <c r="AS58"/>
      <c r="AT58"/>
      <c r="AU58"/>
      <c r="AV58"/>
      <c r="AW58"/>
      <c r="AX58"/>
      <c r="AY58"/>
      <c r="AZ58"/>
      <c r="BA58"/>
      <c r="BB58"/>
      <c r="BC58"/>
      <c r="BD58"/>
      <c r="BE58"/>
      <c r="BF58"/>
      <c r="BG58"/>
      <c r="BH58"/>
      <c r="BI58"/>
      <c r="BJ58"/>
      <c r="BK58"/>
      <c r="BL58"/>
      <c r="BM58"/>
      <c r="BN58"/>
      <c r="BO58"/>
      <c r="BP58"/>
      <c r="BQ58"/>
      <c r="BR58"/>
      <c r="BS58"/>
      <c r="BT58"/>
      <c r="BU58"/>
      <c r="BV58"/>
      <c r="BW58"/>
      <c r="BX58"/>
      <c r="BY58"/>
      <c r="BZ58"/>
      <c r="CA58"/>
      <c r="CB58"/>
      <c r="CC58"/>
      <c r="CD58"/>
      <c r="CE58"/>
      <c r="CF58"/>
      <c r="CG58"/>
      <c r="CH58"/>
      <c r="CI58"/>
      <c r="CJ58"/>
      <c r="CK58"/>
      <c r="CL58"/>
      <c r="CM58"/>
      <c r="CN58"/>
      <c r="CO58"/>
      <c r="CP58"/>
      <c r="CQ58"/>
      <c r="CR58"/>
      <c r="CS58"/>
      <c r="CT58"/>
      <c r="CU58"/>
      <c r="CV58"/>
      <c r="CW58"/>
      <c r="CX58"/>
      <c r="CY58"/>
      <c r="CZ58"/>
      <c r="DA58"/>
      <c r="DB58"/>
      <c r="DC58"/>
      <c r="DD58"/>
      <c r="DE58"/>
      <c r="DF58"/>
      <c r="DG58"/>
      <c r="DH58"/>
      <c r="DI58"/>
      <c r="DJ58"/>
      <c r="DK58"/>
      <c r="DL58"/>
      <c r="DM58"/>
      <c r="DN58"/>
      <c r="DO58"/>
      <c r="DP58"/>
      <c r="DQ58"/>
    </row>
    <row r="59" spans="1:256" s="166" customFormat="1" ht="16.5" customHeight="1" x14ac:dyDescent="0.25">
      <c r="A59" s="210" t="s">
        <v>762</v>
      </c>
      <c r="B59" s="167"/>
      <c r="C59" s="211"/>
      <c r="E59" s="217"/>
      <c r="F59" s="219"/>
      <c r="G59" s="217"/>
      <c r="H59" s="217"/>
      <c r="I59" s="217"/>
      <c r="J59" s="217"/>
      <c r="K59" s="217"/>
      <c r="L59" s="217"/>
      <c r="M59" s="217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  <c r="AA59" s="5"/>
      <c r="AB59" s="5"/>
      <c r="AC59" s="5"/>
      <c r="AD59" s="5"/>
      <c r="AE59" s="5"/>
      <c r="AF59" s="5"/>
      <c r="AG59" s="5"/>
      <c r="AH59" s="5"/>
      <c r="AI59" s="5"/>
      <c r="AJ59" s="5"/>
      <c r="AK59" s="5"/>
      <c r="AL59" s="5"/>
      <c r="AM59" s="5"/>
      <c r="AN59" s="5"/>
      <c r="AO59" s="5"/>
      <c r="AP59" s="5"/>
      <c r="AQ59" s="5"/>
      <c r="AR59" s="5"/>
      <c r="AS59" s="5"/>
      <c r="AT59" s="5"/>
      <c r="AU59" s="5"/>
      <c r="AV59" s="5"/>
      <c r="AW59" s="5"/>
      <c r="AX59" s="5"/>
      <c r="AY59" s="5"/>
      <c r="AZ59" s="5"/>
      <c r="BA59" s="5"/>
      <c r="BB59" s="5"/>
      <c r="BC59" s="5"/>
      <c r="BD59" s="5"/>
      <c r="BE59" s="5"/>
      <c r="BF59" s="5"/>
      <c r="BG59" s="5"/>
      <c r="BH59" s="5"/>
      <c r="BI59" s="5"/>
      <c r="BJ59" s="5"/>
      <c r="BK59" s="5"/>
      <c r="BL59" s="5"/>
      <c r="BM59" s="5"/>
      <c r="BN59" s="5"/>
      <c r="BO59" s="5"/>
      <c r="BP59" s="5"/>
      <c r="BQ59" s="5"/>
      <c r="BR59" s="5"/>
      <c r="BS59" s="5"/>
      <c r="BT59" s="5"/>
      <c r="BU59" s="5"/>
      <c r="BV59" s="5"/>
      <c r="BW59" s="5"/>
      <c r="BX59" s="5"/>
      <c r="BY59" s="5"/>
      <c r="BZ59" s="5"/>
      <c r="CA59" s="5"/>
      <c r="CB59" s="5"/>
      <c r="CC59" s="5"/>
      <c r="CD59" s="5"/>
      <c r="CE59" s="5"/>
      <c r="CF59" s="5"/>
      <c r="CG59" s="5"/>
      <c r="CH59" s="5"/>
      <c r="CI59" s="5"/>
      <c r="CJ59" s="5"/>
      <c r="CK59" s="5"/>
      <c r="CL59" s="5"/>
      <c r="CM59" s="5"/>
      <c r="CN59" s="5"/>
      <c r="CO59" s="5"/>
      <c r="CP59" s="5"/>
      <c r="CQ59" s="5"/>
      <c r="CR59" s="5"/>
      <c r="CS59" s="5"/>
      <c r="CT59" s="5"/>
      <c r="CU59" s="5"/>
      <c r="CV59" s="5"/>
      <c r="CW59" s="5"/>
      <c r="CX59" s="5"/>
      <c r="CY59" s="5"/>
      <c r="CZ59" s="5"/>
      <c r="DA59" s="5"/>
      <c r="DB59" s="5"/>
      <c r="DC59" s="5"/>
      <c r="DD59" s="5"/>
      <c r="DE59" s="5"/>
      <c r="DF59" s="5"/>
      <c r="DG59" s="5"/>
      <c r="DH59" s="5"/>
      <c r="DI59" s="5"/>
      <c r="DJ59" s="5"/>
      <c r="DK59" s="5"/>
      <c r="DL59" s="5"/>
      <c r="DM59" s="5"/>
      <c r="DN59" s="5"/>
      <c r="DO59" s="5"/>
      <c r="DP59" s="5"/>
      <c r="DQ59" s="5"/>
    </row>
    <row r="60" spans="1:256" s="153" customFormat="1" x14ac:dyDescent="0.25">
      <c r="A60" s="155" t="s">
        <v>756</v>
      </c>
      <c r="B60" s="162" t="s">
        <v>807</v>
      </c>
      <c r="C60" s="156" t="s">
        <v>105</v>
      </c>
      <c r="D60" s="153" t="s">
        <v>307</v>
      </c>
      <c r="E60" s="214">
        <v>15000</v>
      </c>
      <c r="F60" s="218">
        <v>0</v>
      </c>
      <c r="G60" s="214">
        <v>15000</v>
      </c>
      <c r="H60" s="214">
        <v>430.5</v>
      </c>
      <c r="I60" s="218">
        <v>0</v>
      </c>
      <c r="J60" s="214">
        <v>456</v>
      </c>
      <c r="K60" s="214">
        <v>25</v>
      </c>
      <c r="L60" s="214">
        <v>911.5</v>
      </c>
      <c r="M60" s="214">
        <v>14088.5</v>
      </c>
      <c r="N60"/>
      <c r="O60"/>
      <c r="P60"/>
      <c r="Q60"/>
      <c r="R60"/>
      <c r="S60"/>
      <c r="T60"/>
      <c r="U60"/>
      <c r="V60"/>
      <c r="W60"/>
      <c r="X60"/>
      <c r="Y60"/>
      <c r="Z60"/>
      <c r="AA60"/>
      <c r="AB60"/>
      <c r="AC60"/>
      <c r="AD60"/>
      <c r="AE60"/>
      <c r="AF60"/>
      <c r="AG60"/>
      <c r="AH60"/>
      <c r="AI60"/>
      <c r="AJ60"/>
      <c r="AK60"/>
      <c r="AL60"/>
      <c r="AM60"/>
      <c r="AN60"/>
      <c r="AO60"/>
      <c r="AP60"/>
      <c r="AQ60"/>
      <c r="AR60"/>
      <c r="AS60"/>
      <c r="AT60"/>
      <c r="AU60"/>
      <c r="AV60"/>
      <c r="AW60"/>
      <c r="AX60"/>
      <c r="AY60"/>
      <c r="AZ60"/>
      <c r="BA60"/>
      <c r="BB60"/>
      <c r="BC60"/>
      <c r="BD60"/>
      <c r="BE60"/>
      <c r="BF60"/>
      <c r="BG60"/>
      <c r="BH60"/>
      <c r="BI60"/>
      <c r="BJ60"/>
      <c r="BK60"/>
      <c r="BL60"/>
      <c r="BM60"/>
      <c r="BN60"/>
      <c r="BO60"/>
      <c r="BP60"/>
      <c r="BQ60"/>
      <c r="BR60"/>
      <c r="BS60"/>
      <c r="BT60"/>
      <c r="BU60"/>
      <c r="BV60"/>
      <c r="BW60"/>
      <c r="BX60"/>
      <c r="BY60"/>
      <c r="BZ60"/>
      <c r="CA60"/>
      <c r="CB60"/>
      <c r="CC60"/>
      <c r="CD60"/>
      <c r="CE60"/>
      <c r="CF60"/>
      <c r="CG60"/>
      <c r="CH60"/>
      <c r="CI60"/>
      <c r="CJ60"/>
      <c r="CK60"/>
      <c r="CL60"/>
      <c r="CM60"/>
      <c r="CN60"/>
      <c r="CO60"/>
      <c r="CP60"/>
      <c r="CQ60"/>
      <c r="CR60"/>
      <c r="CS60"/>
      <c r="CT60"/>
      <c r="CU60"/>
      <c r="CV60"/>
      <c r="CW60"/>
      <c r="CX60"/>
      <c r="CY60"/>
      <c r="CZ60"/>
      <c r="DA60"/>
      <c r="DB60"/>
      <c r="DC60"/>
      <c r="DD60"/>
      <c r="DE60"/>
      <c r="DF60"/>
      <c r="DG60"/>
      <c r="DH60"/>
      <c r="DI60"/>
      <c r="DJ60"/>
      <c r="DK60"/>
      <c r="DL60"/>
      <c r="DM60"/>
      <c r="DN60"/>
      <c r="DO60"/>
      <c r="DP60"/>
      <c r="DQ60"/>
    </row>
    <row r="61" spans="1:256" s="153" customFormat="1" x14ac:dyDescent="0.25">
      <c r="A61" s="155" t="s">
        <v>757</v>
      </c>
      <c r="B61" s="162" t="s">
        <v>807</v>
      </c>
      <c r="C61" s="156" t="s">
        <v>105</v>
      </c>
      <c r="D61" s="153" t="s">
        <v>307</v>
      </c>
      <c r="E61" s="214">
        <v>26000</v>
      </c>
      <c r="F61" s="218">
        <v>0</v>
      </c>
      <c r="G61" s="214">
        <v>26000</v>
      </c>
      <c r="H61" s="214">
        <v>746.2</v>
      </c>
      <c r="I61" s="218">
        <v>0</v>
      </c>
      <c r="J61" s="214">
        <v>790.4</v>
      </c>
      <c r="K61" s="214">
        <v>25</v>
      </c>
      <c r="L61" s="214">
        <v>1561.6</v>
      </c>
      <c r="M61" s="214">
        <v>24438.400000000001</v>
      </c>
      <c r="N61"/>
      <c r="O61"/>
      <c r="P61"/>
      <c r="Q61"/>
      <c r="R61"/>
      <c r="S61"/>
      <c r="T61"/>
      <c r="U61"/>
      <c r="V61"/>
      <c r="W61"/>
      <c r="X61"/>
      <c r="Y61"/>
      <c r="Z61"/>
      <c r="AA61"/>
      <c r="AB61"/>
      <c r="AC61"/>
      <c r="AD61"/>
      <c r="AE61"/>
      <c r="AF61"/>
      <c r="AG61"/>
      <c r="AH61"/>
      <c r="AI61"/>
      <c r="AJ61"/>
      <c r="AK61"/>
      <c r="AL61"/>
      <c r="AM61"/>
      <c r="AN61"/>
      <c r="AO61"/>
      <c r="AP61"/>
      <c r="AQ61"/>
      <c r="AR61"/>
      <c r="AS61"/>
      <c r="AT61"/>
      <c r="AU61"/>
      <c r="AV61"/>
      <c r="AW61"/>
      <c r="AX61"/>
      <c r="AY61"/>
      <c r="AZ61"/>
      <c r="BA61"/>
      <c r="BB61"/>
      <c r="BC61"/>
      <c r="BD61"/>
      <c r="BE61"/>
      <c r="BF61"/>
      <c r="BG61"/>
      <c r="BH61"/>
      <c r="BI61"/>
      <c r="BJ61"/>
      <c r="BK61"/>
      <c r="BL61"/>
      <c r="BM61"/>
      <c r="BN61"/>
      <c r="BO61"/>
      <c r="BP61"/>
      <c r="BQ61"/>
      <c r="BR61"/>
      <c r="BS61"/>
      <c r="BT61"/>
      <c r="BU61"/>
      <c r="BV61"/>
      <c r="BW61"/>
      <c r="BX61"/>
      <c r="BY61"/>
      <c r="BZ61"/>
      <c r="CA61"/>
      <c r="CB61"/>
      <c r="CC61"/>
      <c r="CD61"/>
      <c r="CE61"/>
      <c r="CF61"/>
      <c r="CG61"/>
      <c r="CH61"/>
      <c r="CI61"/>
      <c r="CJ61"/>
      <c r="CK61"/>
      <c r="CL61"/>
      <c r="CM61"/>
      <c r="CN61"/>
      <c r="CO61"/>
      <c r="CP61"/>
      <c r="CQ61"/>
      <c r="CR61"/>
      <c r="CS61"/>
      <c r="CT61"/>
      <c r="CU61"/>
      <c r="CV61"/>
      <c r="CW61"/>
      <c r="CX61"/>
      <c r="CY61"/>
      <c r="CZ61"/>
      <c r="DA61"/>
      <c r="DB61"/>
      <c r="DC61"/>
      <c r="DD61"/>
      <c r="DE61"/>
      <c r="DF61"/>
      <c r="DG61"/>
      <c r="DH61"/>
      <c r="DI61"/>
      <c r="DJ61"/>
      <c r="DK61"/>
      <c r="DL61"/>
      <c r="DM61"/>
      <c r="DN61"/>
      <c r="DO61"/>
      <c r="DP61"/>
      <c r="DQ61"/>
    </row>
    <row r="62" spans="1:256" s="153" customFormat="1" x14ac:dyDescent="0.25">
      <c r="A62" s="155" t="s">
        <v>758</v>
      </c>
      <c r="B62" s="162" t="s">
        <v>807</v>
      </c>
      <c r="C62" s="156" t="s">
        <v>105</v>
      </c>
      <c r="D62" s="153" t="s">
        <v>307</v>
      </c>
      <c r="E62" s="214">
        <v>22000</v>
      </c>
      <c r="F62" s="218">
        <v>0</v>
      </c>
      <c r="G62" s="214">
        <v>22000</v>
      </c>
      <c r="H62" s="214">
        <v>631.4</v>
      </c>
      <c r="I62" s="218">
        <v>0</v>
      </c>
      <c r="J62" s="214">
        <v>668.8</v>
      </c>
      <c r="K62" s="214">
        <v>125</v>
      </c>
      <c r="L62" s="214">
        <v>1425.2</v>
      </c>
      <c r="M62" s="214">
        <v>20574.8</v>
      </c>
      <c r="N62"/>
      <c r="O62"/>
      <c r="P62"/>
      <c r="Q62"/>
      <c r="R62"/>
      <c r="S62"/>
      <c r="T62"/>
      <c r="U62"/>
      <c r="V62"/>
      <c r="W62"/>
      <c r="X62"/>
      <c r="Y62"/>
      <c r="Z62"/>
      <c r="AA62"/>
      <c r="AB62"/>
      <c r="AC62"/>
      <c r="AD62"/>
      <c r="AE62"/>
      <c r="AF62"/>
      <c r="AG62"/>
      <c r="AH62"/>
      <c r="AI62"/>
      <c r="AJ62"/>
      <c r="AK62"/>
      <c r="AL62"/>
      <c r="AM62"/>
      <c r="AN62"/>
      <c r="AO62"/>
      <c r="AP62"/>
      <c r="AQ62"/>
      <c r="AR62"/>
      <c r="AS62"/>
      <c r="AT62"/>
      <c r="AU62"/>
      <c r="AV62"/>
      <c r="AW62"/>
      <c r="AX62"/>
      <c r="AY62"/>
      <c r="AZ62"/>
      <c r="BA62"/>
      <c r="BB62"/>
      <c r="BC62"/>
      <c r="BD62"/>
      <c r="BE62"/>
      <c r="BF62"/>
      <c r="BG62"/>
      <c r="BH62"/>
      <c r="BI62"/>
      <c r="BJ62"/>
      <c r="BK62"/>
      <c r="BL62"/>
      <c r="BM62"/>
      <c r="BN62"/>
      <c r="BO62"/>
      <c r="BP62"/>
      <c r="BQ62"/>
      <c r="BR62"/>
      <c r="BS62"/>
      <c r="BT62"/>
      <c r="BU62"/>
      <c r="BV62"/>
      <c r="BW62"/>
      <c r="BX62"/>
      <c r="BY62"/>
      <c r="BZ62"/>
      <c r="CA62"/>
      <c r="CB62"/>
      <c r="CC62"/>
      <c r="CD62"/>
      <c r="CE62"/>
      <c r="CF62"/>
      <c r="CG62"/>
      <c r="CH62"/>
      <c r="CI62"/>
      <c r="CJ62"/>
      <c r="CK62"/>
      <c r="CL62"/>
      <c r="CM62"/>
      <c r="CN62"/>
      <c r="CO62"/>
      <c r="CP62"/>
      <c r="CQ62"/>
      <c r="CR62"/>
      <c r="CS62"/>
      <c r="CT62"/>
      <c r="CU62"/>
      <c r="CV62"/>
      <c r="CW62"/>
      <c r="CX62"/>
      <c r="CY62"/>
      <c r="CZ62"/>
      <c r="DA62"/>
      <c r="DB62"/>
      <c r="DC62"/>
      <c r="DD62"/>
      <c r="DE62"/>
      <c r="DF62"/>
      <c r="DG62"/>
      <c r="DH62"/>
      <c r="DI62"/>
      <c r="DJ62"/>
      <c r="DK62"/>
      <c r="DL62"/>
      <c r="DM62"/>
      <c r="DN62"/>
      <c r="DO62"/>
      <c r="DP62"/>
      <c r="DQ62"/>
    </row>
    <row r="63" spans="1:256" s="153" customFormat="1" x14ac:dyDescent="0.25">
      <c r="A63" s="155" t="s">
        <v>759</v>
      </c>
      <c r="B63" s="162" t="s">
        <v>807</v>
      </c>
      <c r="C63" s="156" t="s">
        <v>105</v>
      </c>
      <c r="D63" s="153" t="s">
        <v>307</v>
      </c>
      <c r="E63" s="214">
        <v>11000</v>
      </c>
      <c r="F63" s="218">
        <v>0</v>
      </c>
      <c r="G63" s="214">
        <v>11000</v>
      </c>
      <c r="H63" s="214">
        <v>315.7</v>
      </c>
      <c r="I63" s="218">
        <v>0</v>
      </c>
      <c r="J63" s="214">
        <v>334.4</v>
      </c>
      <c r="K63" s="214">
        <v>25</v>
      </c>
      <c r="L63" s="214">
        <v>675.1</v>
      </c>
      <c r="M63" s="214">
        <v>10324.9</v>
      </c>
      <c r="N63"/>
      <c r="O63"/>
      <c r="P63"/>
      <c r="Q63"/>
      <c r="R63"/>
      <c r="S63"/>
      <c r="T63"/>
      <c r="U63"/>
      <c r="V63"/>
      <c r="W63"/>
      <c r="X63"/>
      <c r="Y63"/>
      <c r="Z63"/>
      <c r="AA63"/>
      <c r="AB63"/>
      <c r="AC63"/>
      <c r="AD63"/>
      <c r="AE63"/>
      <c r="AF63"/>
      <c r="AG63"/>
      <c r="AH63"/>
      <c r="AI63"/>
      <c r="AJ63"/>
      <c r="AK63"/>
      <c r="AL63"/>
      <c r="AM63"/>
      <c r="AN63"/>
      <c r="AO63"/>
      <c r="AP63"/>
      <c r="AQ63"/>
      <c r="AR63"/>
      <c r="AS63"/>
      <c r="AT63"/>
      <c r="AU63"/>
      <c r="AV63"/>
      <c r="AW63"/>
      <c r="AX63"/>
      <c r="AY63"/>
      <c r="AZ63"/>
      <c r="BA63"/>
      <c r="BB63"/>
      <c r="BC63"/>
      <c r="BD63"/>
      <c r="BE63"/>
      <c r="BF63"/>
      <c r="BG63"/>
      <c r="BH63"/>
      <c r="BI63"/>
      <c r="BJ63"/>
      <c r="BK63"/>
      <c r="BL63"/>
      <c r="BM63"/>
      <c r="BN63"/>
      <c r="BO63"/>
      <c r="BP63"/>
      <c r="BQ63"/>
      <c r="BR63"/>
      <c r="BS63"/>
      <c r="BT63"/>
      <c r="BU63"/>
      <c r="BV63"/>
      <c r="BW63"/>
      <c r="BX63"/>
      <c r="BY63"/>
      <c r="BZ63"/>
      <c r="CA63"/>
      <c r="CB63"/>
      <c r="CC63"/>
      <c r="CD63"/>
      <c r="CE63"/>
      <c r="CF63"/>
      <c r="CG63"/>
      <c r="CH63"/>
      <c r="CI63"/>
      <c r="CJ63"/>
      <c r="CK63"/>
      <c r="CL63"/>
      <c r="CM63"/>
      <c r="CN63"/>
      <c r="CO63"/>
      <c r="CP63"/>
      <c r="CQ63"/>
      <c r="CR63"/>
      <c r="CS63"/>
      <c r="CT63"/>
      <c r="CU63"/>
      <c r="CV63"/>
      <c r="CW63"/>
      <c r="CX63"/>
      <c r="CY63"/>
      <c r="CZ63"/>
      <c r="DA63"/>
      <c r="DB63"/>
      <c r="DC63"/>
      <c r="DD63"/>
      <c r="DE63"/>
      <c r="DF63"/>
      <c r="DG63"/>
      <c r="DH63"/>
      <c r="DI63"/>
      <c r="DJ63"/>
      <c r="DK63"/>
      <c r="DL63"/>
      <c r="DM63"/>
      <c r="DN63"/>
      <c r="DO63"/>
      <c r="DP63"/>
      <c r="DQ63"/>
    </row>
    <row r="64" spans="1:256" s="153" customFormat="1" x14ac:dyDescent="0.25">
      <c r="A64" s="155" t="s">
        <v>760</v>
      </c>
      <c r="B64" s="162" t="s">
        <v>807</v>
      </c>
      <c r="C64" s="156" t="s">
        <v>105</v>
      </c>
      <c r="D64" s="153" t="s">
        <v>307</v>
      </c>
      <c r="E64" s="214">
        <v>15000</v>
      </c>
      <c r="F64" s="218">
        <v>0</v>
      </c>
      <c r="G64" s="214">
        <v>15000</v>
      </c>
      <c r="H64" s="214">
        <v>430.5</v>
      </c>
      <c r="I64" s="218">
        <v>0</v>
      </c>
      <c r="J64" s="214">
        <v>456</v>
      </c>
      <c r="K64" s="214">
        <v>25</v>
      </c>
      <c r="L64" s="214">
        <v>911.5</v>
      </c>
      <c r="M64" s="214">
        <v>14088.5</v>
      </c>
      <c r="N64"/>
      <c r="O64"/>
      <c r="P64"/>
      <c r="Q64"/>
      <c r="R64"/>
      <c r="S64"/>
      <c r="T64"/>
      <c r="U64"/>
      <c r="V64"/>
      <c r="W64"/>
      <c r="X64"/>
      <c r="Y64"/>
      <c r="Z64"/>
      <c r="AA64"/>
      <c r="AB64"/>
      <c r="AC64"/>
      <c r="AD64"/>
      <c r="AE64"/>
      <c r="AF64"/>
      <c r="AG64"/>
      <c r="AH64"/>
      <c r="AI64"/>
      <c r="AJ64"/>
      <c r="AK64"/>
      <c r="AL64"/>
      <c r="AM64"/>
      <c r="AN64"/>
      <c r="AO64"/>
      <c r="AP64"/>
      <c r="AQ64"/>
      <c r="AR64"/>
      <c r="AS64"/>
      <c r="AT64"/>
      <c r="AU64"/>
      <c r="AV64"/>
      <c r="AW64"/>
      <c r="AX64"/>
      <c r="AY64"/>
      <c r="AZ64"/>
      <c r="BA64"/>
      <c r="BB64"/>
      <c r="BC64"/>
      <c r="BD64"/>
      <c r="BE64"/>
      <c r="BF64"/>
      <c r="BG64"/>
      <c r="BH64"/>
      <c r="BI64"/>
      <c r="BJ64"/>
      <c r="BK64"/>
      <c r="BL64"/>
      <c r="BM64"/>
      <c r="BN64"/>
      <c r="BO64"/>
      <c r="BP64"/>
      <c r="BQ64"/>
      <c r="BR64"/>
      <c r="BS64"/>
      <c r="BT64"/>
      <c r="BU64"/>
      <c r="BV64"/>
      <c r="BW64"/>
      <c r="BX64"/>
      <c r="BY64"/>
      <c r="BZ64"/>
      <c r="CA64"/>
      <c r="CB64"/>
      <c r="CC64"/>
      <c r="CD64"/>
      <c r="CE64"/>
      <c r="CF64"/>
      <c r="CG64"/>
      <c r="CH64"/>
      <c r="CI64"/>
      <c r="CJ64"/>
      <c r="CK64"/>
      <c r="CL64"/>
      <c r="CM64"/>
      <c r="CN64"/>
      <c r="CO64"/>
      <c r="CP64"/>
      <c r="CQ64"/>
      <c r="CR64"/>
      <c r="CS64"/>
      <c r="CT64"/>
      <c r="CU64"/>
      <c r="CV64"/>
      <c r="CW64"/>
      <c r="CX64"/>
      <c r="CY64"/>
      <c r="CZ64"/>
      <c r="DA64"/>
      <c r="DB64"/>
      <c r="DC64"/>
      <c r="DD64"/>
      <c r="DE64"/>
      <c r="DF64"/>
      <c r="DG64"/>
      <c r="DH64"/>
      <c r="DI64"/>
      <c r="DJ64"/>
      <c r="DK64"/>
      <c r="DL64"/>
      <c r="DM64"/>
      <c r="DN64"/>
      <c r="DO64"/>
      <c r="DP64"/>
      <c r="DQ64"/>
    </row>
    <row r="65" spans="1:13" s="153" customFormat="1" x14ac:dyDescent="0.25">
      <c r="A65" s="155" t="s">
        <v>761</v>
      </c>
      <c r="B65" s="162" t="s">
        <v>807</v>
      </c>
      <c r="C65" s="156" t="s">
        <v>105</v>
      </c>
      <c r="D65" s="153" t="s">
        <v>307</v>
      </c>
      <c r="E65" s="214">
        <v>15000</v>
      </c>
      <c r="F65" s="218">
        <v>0</v>
      </c>
      <c r="G65" s="214">
        <v>15000</v>
      </c>
      <c r="H65" s="214">
        <v>430.5</v>
      </c>
      <c r="I65" s="218">
        <v>0</v>
      </c>
      <c r="J65" s="214">
        <v>456</v>
      </c>
      <c r="K65" s="214">
        <v>25</v>
      </c>
      <c r="L65" s="214">
        <v>911.5</v>
      </c>
      <c r="M65" s="214">
        <v>14088.5</v>
      </c>
    </row>
    <row r="66" spans="1:13" s="166" customFormat="1" x14ac:dyDescent="0.25">
      <c r="A66" s="210" t="s">
        <v>763</v>
      </c>
      <c r="B66" s="167"/>
      <c r="C66" s="212">
        <v>6</v>
      </c>
      <c r="E66" s="217">
        <f>SUM(E60:E65)</f>
        <v>104000</v>
      </c>
      <c r="F66" s="219">
        <f t="shared" ref="F66:M66" si="7">SUM(F60:F65)</f>
        <v>0</v>
      </c>
      <c r="G66" s="217">
        <f t="shared" si="7"/>
        <v>104000</v>
      </c>
      <c r="H66" s="217">
        <f t="shared" si="7"/>
        <v>2984.7999999999997</v>
      </c>
      <c r="I66" s="218">
        <v>0</v>
      </c>
      <c r="J66" s="217">
        <f t="shared" si="7"/>
        <v>3161.6</v>
      </c>
      <c r="K66" s="217">
        <f t="shared" si="7"/>
        <v>250</v>
      </c>
      <c r="L66" s="217">
        <f t="shared" si="7"/>
        <v>6396.4000000000005</v>
      </c>
      <c r="M66" s="217">
        <f t="shared" si="7"/>
        <v>97603.599999999991</v>
      </c>
    </row>
    <row r="67" spans="1:13" s="153" customFormat="1" x14ac:dyDescent="0.25">
      <c r="A67" s="155"/>
      <c r="B67" s="162"/>
      <c r="C67" s="211"/>
      <c r="E67" s="214"/>
      <c r="F67" s="218"/>
      <c r="G67" s="214"/>
      <c r="H67" s="214"/>
      <c r="I67" s="214"/>
      <c r="J67" s="214"/>
      <c r="K67" s="214"/>
      <c r="L67" s="214"/>
      <c r="M67" s="214"/>
    </row>
    <row r="68" spans="1:13" s="153" customFormat="1" x14ac:dyDescent="0.25">
      <c r="A68" s="210" t="s">
        <v>653</v>
      </c>
      <c r="B68" s="162"/>
      <c r="C68" s="156"/>
      <c r="E68" s="214"/>
      <c r="F68" s="219"/>
      <c r="G68" s="214"/>
      <c r="H68" s="214"/>
      <c r="I68" s="214"/>
      <c r="J68" s="214"/>
      <c r="K68" s="214"/>
      <c r="L68" s="214"/>
      <c r="M68" s="214"/>
    </row>
    <row r="69" spans="1:13" s="153" customFormat="1" x14ac:dyDescent="0.25">
      <c r="A69" s="155" t="s">
        <v>162</v>
      </c>
      <c r="B69" s="162" t="s">
        <v>807</v>
      </c>
      <c r="C69" s="156" t="s">
        <v>764</v>
      </c>
      <c r="D69" s="153" t="s">
        <v>808</v>
      </c>
      <c r="E69" s="214">
        <v>70500</v>
      </c>
      <c r="F69" s="218">
        <v>0</v>
      </c>
      <c r="G69" s="214">
        <v>70500</v>
      </c>
      <c r="H69" s="214">
        <v>2023.35</v>
      </c>
      <c r="I69" s="214">
        <v>5462.57</v>
      </c>
      <c r="J69" s="214">
        <v>2143.1999999999998</v>
      </c>
      <c r="K69" s="214">
        <v>25</v>
      </c>
      <c r="L69" s="214">
        <v>9654.1200000000008</v>
      </c>
      <c r="M69" s="214">
        <v>60845.88</v>
      </c>
    </row>
    <row r="70" spans="1:13" s="153" customFormat="1" x14ac:dyDescent="0.25">
      <c r="A70" s="155" t="s">
        <v>150</v>
      </c>
      <c r="B70" s="162" t="s">
        <v>806</v>
      </c>
      <c r="C70" s="156" t="s">
        <v>765</v>
      </c>
      <c r="D70" s="153" t="s">
        <v>307</v>
      </c>
      <c r="E70" s="214">
        <v>39500</v>
      </c>
      <c r="F70" s="218">
        <v>0</v>
      </c>
      <c r="G70" s="214">
        <v>39500</v>
      </c>
      <c r="H70" s="214">
        <v>1133.6500000000001</v>
      </c>
      <c r="I70" s="214">
        <v>372.08</v>
      </c>
      <c r="J70" s="214">
        <v>1200.8</v>
      </c>
      <c r="K70" s="214">
        <v>125</v>
      </c>
      <c r="L70" s="214">
        <v>2831.53</v>
      </c>
      <c r="M70" s="214">
        <v>36668.47</v>
      </c>
    </row>
    <row r="71" spans="1:13" s="166" customFormat="1" x14ac:dyDescent="0.25">
      <c r="A71" s="210" t="s">
        <v>749</v>
      </c>
      <c r="B71" s="167"/>
      <c r="C71" s="212">
        <v>2</v>
      </c>
      <c r="E71" s="217">
        <f>SUM(E69:E70)</f>
        <v>110000</v>
      </c>
      <c r="F71" s="219">
        <f t="shared" ref="F71:M71" si="8">SUM(F69:F70)</f>
        <v>0</v>
      </c>
      <c r="G71" s="217">
        <f t="shared" si="8"/>
        <v>110000</v>
      </c>
      <c r="H71" s="217">
        <f t="shared" si="8"/>
        <v>3157</v>
      </c>
      <c r="I71" s="217">
        <f t="shared" si="8"/>
        <v>5834.65</v>
      </c>
      <c r="J71" s="217">
        <f t="shared" si="8"/>
        <v>3344</v>
      </c>
      <c r="K71" s="217">
        <f t="shared" si="8"/>
        <v>150</v>
      </c>
      <c r="L71" s="217">
        <f t="shared" si="8"/>
        <v>12485.650000000001</v>
      </c>
      <c r="M71" s="217">
        <f t="shared" si="8"/>
        <v>97514.35</v>
      </c>
    </row>
    <row r="72" spans="1:13" s="153" customFormat="1" x14ac:dyDescent="0.25">
      <c r="A72" s="155"/>
      <c r="B72" s="162"/>
      <c r="C72" s="156"/>
      <c r="E72" s="214"/>
      <c r="F72" s="218"/>
      <c r="G72" s="214"/>
      <c r="H72" s="214"/>
      <c r="I72" s="214"/>
      <c r="J72" s="214"/>
      <c r="K72" s="214"/>
      <c r="L72" s="214"/>
      <c r="M72" s="214"/>
    </row>
    <row r="73" spans="1:13" s="153" customFormat="1" x14ac:dyDescent="0.25">
      <c r="A73" s="210" t="s">
        <v>627</v>
      </c>
      <c r="B73" s="162"/>
      <c r="C73" s="156"/>
      <c r="E73" s="214"/>
      <c r="F73" s="218"/>
      <c r="G73" s="214"/>
      <c r="H73" s="214"/>
      <c r="I73" s="214"/>
      <c r="J73" s="214"/>
      <c r="K73" s="214"/>
      <c r="L73" s="214"/>
      <c r="M73" s="214"/>
    </row>
    <row r="74" spans="1:13" s="153" customFormat="1" x14ac:dyDescent="0.25">
      <c r="A74" s="155" t="s">
        <v>531</v>
      </c>
      <c r="B74" s="162" t="s">
        <v>807</v>
      </c>
      <c r="C74" s="156" t="s">
        <v>248</v>
      </c>
      <c r="D74" s="153" t="s">
        <v>307</v>
      </c>
      <c r="E74" s="214">
        <v>39500</v>
      </c>
      <c r="F74" s="218">
        <v>0</v>
      </c>
      <c r="G74" s="214">
        <v>39500</v>
      </c>
      <c r="H74" s="214">
        <v>1133.6500000000001</v>
      </c>
      <c r="I74" s="214">
        <v>372.08</v>
      </c>
      <c r="J74" s="214">
        <v>1200.8</v>
      </c>
      <c r="K74" s="214">
        <v>25</v>
      </c>
      <c r="L74" s="214">
        <v>2731.53</v>
      </c>
      <c r="M74" s="214">
        <v>36768.47</v>
      </c>
    </row>
    <row r="75" spans="1:13" s="166" customFormat="1" x14ac:dyDescent="0.25">
      <c r="A75" s="210" t="s">
        <v>749</v>
      </c>
      <c r="B75" s="167"/>
      <c r="C75" s="212">
        <v>1</v>
      </c>
      <c r="E75" s="217">
        <f>SUM(E74)</f>
        <v>39500</v>
      </c>
      <c r="F75" s="219">
        <f t="shared" ref="F75:M75" si="9">SUM(F74)</f>
        <v>0</v>
      </c>
      <c r="G75" s="217">
        <f t="shared" si="9"/>
        <v>39500</v>
      </c>
      <c r="H75" s="217">
        <f t="shared" si="9"/>
        <v>1133.6500000000001</v>
      </c>
      <c r="I75" s="217">
        <f t="shared" si="9"/>
        <v>372.08</v>
      </c>
      <c r="J75" s="217">
        <f t="shared" si="9"/>
        <v>1200.8</v>
      </c>
      <c r="K75" s="217">
        <f t="shared" si="9"/>
        <v>25</v>
      </c>
      <c r="L75" s="217">
        <f t="shared" si="9"/>
        <v>2731.53</v>
      </c>
      <c r="M75" s="217">
        <f t="shared" si="9"/>
        <v>36768.47</v>
      </c>
    </row>
    <row r="76" spans="1:13" s="153" customFormat="1" x14ac:dyDescent="0.25">
      <c r="A76" s="155"/>
      <c r="B76" s="162"/>
      <c r="C76" s="156"/>
      <c r="E76" s="214"/>
      <c r="F76" s="218"/>
      <c r="G76" s="214"/>
      <c r="H76" s="214"/>
      <c r="I76" s="214"/>
      <c r="J76" s="214"/>
      <c r="K76" s="214"/>
      <c r="L76" s="214"/>
      <c r="M76" s="214"/>
    </row>
    <row r="77" spans="1:13" s="166" customFormat="1" x14ac:dyDescent="0.25">
      <c r="A77" s="210" t="s">
        <v>788</v>
      </c>
      <c r="B77" s="167"/>
      <c r="C77" s="211"/>
      <c r="E77" s="217"/>
      <c r="F77" s="219"/>
      <c r="G77" s="217"/>
      <c r="H77" s="217"/>
      <c r="I77" s="217"/>
      <c r="J77" s="217"/>
      <c r="K77" s="217"/>
      <c r="L77" s="217"/>
      <c r="M77" s="217"/>
    </row>
    <row r="78" spans="1:13" s="153" customFormat="1" x14ac:dyDescent="0.25">
      <c r="A78" s="155" t="s">
        <v>541</v>
      </c>
      <c r="B78" s="162" t="s">
        <v>807</v>
      </c>
      <c r="C78" s="156" t="s">
        <v>276</v>
      </c>
      <c r="D78" s="153" t="s">
        <v>307</v>
      </c>
      <c r="E78" s="214">
        <v>38500</v>
      </c>
      <c r="F78" s="218">
        <v>0</v>
      </c>
      <c r="G78" s="214">
        <v>38500</v>
      </c>
      <c r="H78" s="214">
        <v>1104.95</v>
      </c>
      <c r="I78" s="214">
        <v>230.95</v>
      </c>
      <c r="J78" s="214">
        <v>1170.4000000000001</v>
      </c>
      <c r="K78" s="214">
        <v>25</v>
      </c>
      <c r="L78" s="214">
        <v>2531.3000000000002</v>
      </c>
      <c r="M78" s="214">
        <v>35968.699999999997</v>
      </c>
    </row>
    <row r="79" spans="1:13" s="153" customFormat="1" x14ac:dyDescent="0.25">
      <c r="A79" s="155" t="s">
        <v>232</v>
      </c>
      <c r="B79" s="162" t="s">
        <v>807</v>
      </c>
      <c r="C79" s="156" t="s">
        <v>422</v>
      </c>
      <c r="D79" s="153" t="s">
        <v>808</v>
      </c>
      <c r="E79" s="214">
        <v>65000</v>
      </c>
      <c r="F79" s="218">
        <v>0</v>
      </c>
      <c r="G79" s="214">
        <v>65000</v>
      </c>
      <c r="H79" s="214">
        <v>1865.5</v>
      </c>
      <c r="I79" s="214">
        <v>4427.58</v>
      </c>
      <c r="J79" s="214">
        <v>1976</v>
      </c>
      <c r="K79" s="214">
        <v>25</v>
      </c>
      <c r="L79" s="214">
        <v>8294.08</v>
      </c>
      <c r="M79" s="214">
        <v>56705.919999999998</v>
      </c>
    </row>
    <row r="80" spans="1:13" s="166" customFormat="1" x14ac:dyDescent="0.25">
      <c r="A80" s="210" t="s">
        <v>749</v>
      </c>
      <c r="B80" s="167"/>
      <c r="C80" s="212">
        <v>2</v>
      </c>
      <c r="E80" s="217">
        <f>SUM(E78:E79)</f>
        <v>103500</v>
      </c>
      <c r="F80" s="219">
        <f t="shared" ref="F80:M80" si="10">SUM(F78:F79)</f>
        <v>0</v>
      </c>
      <c r="G80" s="217">
        <f t="shared" si="10"/>
        <v>103500</v>
      </c>
      <c r="H80" s="217">
        <f t="shared" si="10"/>
        <v>2970.45</v>
      </c>
      <c r="I80" s="217">
        <f t="shared" si="10"/>
        <v>4658.53</v>
      </c>
      <c r="J80" s="217">
        <f t="shared" si="10"/>
        <v>3146.4</v>
      </c>
      <c r="K80" s="217">
        <f t="shared" si="10"/>
        <v>50</v>
      </c>
      <c r="L80" s="217">
        <f t="shared" si="10"/>
        <v>10825.380000000001</v>
      </c>
      <c r="M80" s="217">
        <f t="shared" si="10"/>
        <v>92674.62</v>
      </c>
    </row>
    <row r="82" spans="1:13" s="166" customFormat="1" x14ac:dyDescent="0.25">
      <c r="A82" s="210" t="s">
        <v>766</v>
      </c>
      <c r="B82" s="167"/>
      <c r="C82" s="211"/>
      <c r="E82" s="217"/>
      <c r="F82" s="219"/>
      <c r="G82" s="217"/>
      <c r="H82" s="217"/>
      <c r="I82" s="217"/>
      <c r="J82" s="217"/>
      <c r="K82" s="217"/>
      <c r="L82" s="217"/>
      <c r="M82" s="217"/>
    </row>
    <row r="83" spans="1:13" s="153" customFormat="1" x14ac:dyDescent="0.25">
      <c r="A83" s="155" t="s">
        <v>461</v>
      </c>
      <c r="B83" s="162" t="s">
        <v>807</v>
      </c>
      <c r="C83" s="156" t="s">
        <v>276</v>
      </c>
      <c r="D83" s="153" t="s">
        <v>307</v>
      </c>
      <c r="E83" s="214">
        <v>38000</v>
      </c>
      <c r="F83" s="218">
        <v>0</v>
      </c>
      <c r="G83" s="214">
        <v>38000</v>
      </c>
      <c r="H83" s="214">
        <v>1090.5999999999999</v>
      </c>
      <c r="I83" s="214">
        <v>160.38</v>
      </c>
      <c r="J83" s="214">
        <v>1155.2</v>
      </c>
      <c r="K83" s="214">
        <v>25</v>
      </c>
      <c r="L83" s="214">
        <v>2431.1799999999998</v>
      </c>
      <c r="M83" s="214">
        <v>35568.82</v>
      </c>
    </row>
    <row r="84" spans="1:13" s="153" customFormat="1" x14ac:dyDescent="0.25">
      <c r="A84" s="155" t="s">
        <v>47</v>
      </c>
      <c r="B84" s="162" t="s">
        <v>806</v>
      </c>
      <c r="C84" s="156" t="s">
        <v>49</v>
      </c>
      <c r="D84" s="153" t="s">
        <v>808</v>
      </c>
      <c r="E84" s="214">
        <v>60000</v>
      </c>
      <c r="F84" s="218">
        <v>0</v>
      </c>
      <c r="G84" s="214">
        <v>60000</v>
      </c>
      <c r="H84" s="214">
        <v>1722</v>
      </c>
      <c r="I84" s="214">
        <v>3486.68</v>
      </c>
      <c r="J84" s="214">
        <v>1824</v>
      </c>
      <c r="K84" s="214">
        <v>1033</v>
      </c>
      <c r="L84" s="214">
        <v>8065.68</v>
      </c>
      <c r="M84" s="214">
        <v>51934.32</v>
      </c>
    </row>
    <row r="85" spans="1:13" s="166" customFormat="1" x14ac:dyDescent="0.25">
      <c r="A85" s="210" t="s">
        <v>749</v>
      </c>
      <c r="B85" s="167"/>
      <c r="C85" s="212">
        <v>2</v>
      </c>
      <c r="E85" s="217">
        <f>SUM(E83:E84)</f>
        <v>98000</v>
      </c>
      <c r="F85" s="219">
        <f t="shared" ref="F85:M85" si="11">SUM(F83:F84)</f>
        <v>0</v>
      </c>
      <c r="G85" s="217">
        <f t="shared" si="11"/>
        <v>98000</v>
      </c>
      <c r="H85" s="217">
        <f t="shared" si="11"/>
        <v>2812.6</v>
      </c>
      <c r="I85" s="217">
        <f t="shared" si="11"/>
        <v>3647.06</v>
      </c>
      <c r="J85" s="217">
        <f t="shared" si="11"/>
        <v>2979.2</v>
      </c>
      <c r="K85" s="217">
        <f t="shared" si="11"/>
        <v>1058</v>
      </c>
      <c r="L85" s="217">
        <f t="shared" si="11"/>
        <v>10496.86</v>
      </c>
      <c r="M85" s="217">
        <f t="shared" si="11"/>
        <v>87503.14</v>
      </c>
    </row>
    <row r="86" spans="1:13" s="166" customFormat="1" x14ac:dyDescent="0.25">
      <c r="A86" s="210"/>
      <c r="B86" s="167"/>
      <c r="C86" s="211"/>
      <c r="E86" s="217"/>
      <c r="F86" s="219"/>
      <c r="G86" s="217"/>
      <c r="H86" s="217"/>
      <c r="I86" s="217"/>
      <c r="J86" s="217"/>
      <c r="K86" s="217"/>
      <c r="L86" s="217"/>
      <c r="M86" s="217"/>
    </row>
    <row r="87" spans="1:13" s="166" customFormat="1" ht="30" x14ac:dyDescent="0.25">
      <c r="A87" s="253" t="s">
        <v>767</v>
      </c>
      <c r="B87" s="167"/>
      <c r="C87" s="211"/>
      <c r="E87" s="217"/>
      <c r="F87" s="219"/>
      <c r="G87" s="217"/>
      <c r="H87" s="217"/>
      <c r="I87" s="217"/>
      <c r="J87" s="217"/>
      <c r="K87" s="217"/>
      <c r="L87" s="217"/>
      <c r="M87" s="217"/>
    </row>
    <row r="88" spans="1:13" s="153" customFormat="1" x14ac:dyDescent="0.25">
      <c r="A88" s="155" t="s">
        <v>768</v>
      </c>
      <c r="B88" s="162" t="s">
        <v>807</v>
      </c>
      <c r="C88" s="156" t="s">
        <v>771</v>
      </c>
      <c r="D88" s="153" t="s">
        <v>307</v>
      </c>
      <c r="E88" s="214">
        <v>100000</v>
      </c>
      <c r="F88" s="218">
        <v>0</v>
      </c>
      <c r="G88" s="214">
        <v>100000</v>
      </c>
      <c r="H88" s="214">
        <v>2870</v>
      </c>
      <c r="I88" s="214">
        <v>12105.37</v>
      </c>
      <c r="J88" s="214">
        <v>3040</v>
      </c>
      <c r="K88" s="214">
        <v>2982.72</v>
      </c>
      <c r="L88" s="214">
        <v>20998.09</v>
      </c>
      <c r="M88" s="214">
        <v>79001.91</v>
      </c>
    </row>
    <row r="89" spans="1:13" s="153" customFormat="1" x14ac:dyDescent="0.25">
      <c r="A89" s="155" t="s">
        <v>484</v>
      </c>
      <c r="B89" s="162" t="s">
        <v>807</v>
      </c>
      <c r="C89" s="156" t="s">
        <v>327</v>
      </c>
      <c r="D89" s="153" t="s">
        <v>307</v>
      </c>
      <c r="E89" s="214">
        <v>30000</v>
      </c>
      <c r="F89" s="218">
        <v>0</v>
      </c>
      <c r="G89" s="214">
        <v>30000</v>
      </c>
      <c r="H89" s="214">
        <v>861</v>
      </c>
      <c r="I89" s="218">
        <v>0</v>
      </c>
      <c r="J89" s="214">
        <v>912</v>
      </c>
      <c r="K89" s="214">
        <v>25</v>
      </c>
      <c r="L89" s="214">
        <v>1798</v>
      </c>
      <c r="M89" s="214">
        <v>28202</v>
      </c>
    </row>
    <row r="90" spans="1:13" s="153" customFormat="1" x14ac:dyDescent="0.25">
      <c r="A90" s="155" t="s">
        <v>769</v>
      </c>
      <c r="B90" s="162" t="s">
        <v>806</v>
      </c>
      <c r="C90" s="156" t="s">
        <v>772</v>
      </c>
      <c r="D90" s="153" t="s">
        <v>307</v>
      </c>
      <c r="E90" s="214">
        <v>60000</v>
      </c>
      <c r="F90" s="218">
        <v>0</v>
      </c>
      <c r="G90" s="214">
        <v>60000</v>
      </c>
      <c r="H90" s="214">
        <v>1722</v>
      </c>
      <c r="I90" s="214">
        <v>3486.68</v>
      </c>
      <c r="J90" s="214">
        <v>1824</v>
      </c>
      <c r="K90" s="214">
        <v>25</v>
      </c>
      <c r="L90" s="214">
        <v>7057.68</v>
      </c>
      <c r="M90" s="214">
        <v>52942.32</v>
      </c>
    </row>
    <row r="91" spans="1:13" s="153" customFormat="1" x14ac:dyDescent="0.25">
      <c r="A91" s="155" t="s">
        <v>547</v>
      </c>
      <c r="B91" s="162" t="s">
        <v>806</v>
      </c>
      <c r="C91" s="156" t="s">
        <v>772</v>
      </c>
      <c r="D91" s="153" t="s">
        <v>307</v>
      </c>
      <c r="E91" s="214">
        <v>75000</v>
      </c>
      <c r="F91" s="218">
        <v>0</v>
      </c>
      <c r="G91" s="214">
        <v>75000</v>
      </c>
      <c r="H91" s="214">
        <v>2152.5</v>
      </c>
      <c r="I91" s="214">
        <v>6309.38</v>
      </c>
      <c r="J91" s="214">
        <v>2280</v>
      </c>
      <c r="K91" s="214">
        <v>2857</v>
      </c>
      <c r="L91" s="214">
        <v>13598.88</v>
      </c>
      <c r="M91" s="214">
        <v>61401.120000000003</v>
      </c>
    </row>
    <row r="92" spans="1:13" s="166" customFormat="1" x14ac:dyDescent="0.25">
      <c r="A92" s="210" t="s">
        <v>749</v>
      </c>
      <c r="B92" s="167"/>
      <c r="C92" s="212">
        <v>4</v>
      </c>
      <c r="E92" s="217">
        <f>SUM(E88:E91)</f>
        <v>265000</v>
      </c>
      <c r="F92" s="219">
        <f t="shared" ref="F92:L92" si="12">SUM(F88:F91)</f>
        <v>0</v>
      </c>
      <c r="G92" s="217">
        <f t="shared" si="12"/>
        <v>265000</v>
      </c>
      <c r="H92" s="217">
        <f t="shared" si="12"/>
        <v>7605.5</v>
      </c>
      <c r="I92" s="217">
        <f t="shared" si="12"/>
        <v>21901.43</v>
      </c>
      <c r="J92" s="217">
        <f t="shared" si="12"/>
        <v>8056</v>
      </c>
      <c r="K92" s="217">
        <f t="shared" si="12"/>
        <v>5889.7199999999993</v>
      </c>
      <c r="L92" s="217">
        <f t="shared" si="12"/>
        <v>43452.65</v>
      </c>
      <c r="M92" s="217">
        <f>SUM(M88:M91)</f>
        <v>221547.35</v>
      </c>
    </row>
    <row r="93" spans="1:13" s="166" customFormat="1" x14ac:dyDescent="0.25">
      <c r="A93" s="210"/>
      <c r="B93" s="167"/>
      <c r="C93" s="211"/>
      <c r="E93" s="217"/>
      <c r="F93" s="219"/>
      <c r="G93" s="217"/>
      <c r="H93" s="217"/>
      <c r="I93" s="217"/>
      <c r="J93" s="217"/>
      <c r="K93" s="217"/>
      <c r="L93" s="217"/>
      <c r="M93" s="217"/>
    </row>
    <row r="94" spans="1:13" s="166" customFormat="1" ht="45" x14ac:dyDescent="0.25">
      <c r="A94" s="253" t="s">
        <v>770</v>
      </c>
      <c r="B94" s="167"/>
      <c r="C94" s="211"/>
      <c r="E94" s="217"/>
      <c r="F94" s="219"/>
      <c r="G94" s="217"/>
      <c r="H94" s="217"/>
      <c r="I94" s="217"/>
      <c r="J94" s="217"/>
      <c r="K94" s="217"/>
      <c r="L94" s="217"/>
      <c r="M94" s="217"/>
    </row>
    <row r="95" spans="1:13" s="166" customFormat="1" x14ac:dyDescent="0.25">
      <c r="A95" s="155" t="s">
        <v>61</v>
      </c>
      <c r="B95" s="162" t="s">
        <v>806</v>
      </c>
      <c r="C95" s="156" t="s">
        <v>514</v>
      </c>
      <c r="D95" s="153" t="s">
        <v>808</v>
      </c>
      <c r="E95" s="214">
        <v>85000</v>
      </c>
      <c r="F95" s="218">
        <v>0</v>
      </c>
      <c r="G95" s="214">
        <v>85000</v>
      </c>
      <c r="H95" s="214">
        <v>2439.5</v>
      </c>
      <c r="I95" s="214">
        <v>8279.4599999999991</v>
      </c>
      <c r="J95" s="214">
        <v>2584</v>
      </c>
      <c r="K95" s="214">
        <v>1215.1199999999999</v>
      </c>
      <c r="L95" s="214">
        <v>14518.08</v>
      </c>
      <c r="M95" s="214">
        <v>70481.919999999998</v>
      </c>
    </row>
    <row r="96" spans="1:13" s="166" customFormat="1" x14ac:dyDescent="0.25">
      <c r="A96" s="210" t="s">
        <v>749</v>
      </c>
      <c r="B96" s="167"/>
      <c r="C96" s="212">
        <v>1</v>
      </c>
      <c r="E96" s="217">
        <f>SUM(E95)</f>
        <v>85000</v>
      </c>
      <c r="F96" s="219">
        <f t="shared" ref="F96:M96" si="13">SUM(F95)</f>
        <v>0</v>
      </c>
      <c r="G96" s="217">
        <f t="shared" si="13"/>
        <v>85000</v>
      </c>
      <c r="H96" s="217">
        <f t="shared" si="13"/>
        <v>2439.5</v>
      </c>
      <c r="I96" s="217">
        <f t="shared" si="13"/>
        <v>8279.4599999999991</v>
      </c>
      <c r="J96" s="217">
        <f t="shared" si="13"/>
        <v>2584</v>
      </c>
      <c r="K96" s="217">
        <f t="shared" si="13"/>
        <v>1215.1199999999999</v>
      </c>
      <c r="L96" s="217">
        <f t="shared" si="13"/>
        <v>14518.08</v>
      </c>
      <c r="M96" s="217">
        <f t="shared" si="13"/>
        <v>70481.919999999998</v>
      </c>
    </row>
    <row r="98" spans="1:13" s="166" customFormat="1" ht="30" x14ac:dyDescent="0.25">
      <c r="A98" s="253" t="s">
        <v>786</v>
      </c>
      <c r="B98" s="167"/>
      <c r="C98" s="211"/>
      <c r="E98" s="217"/>
      <c r="F98" s="219"/>
      <c r="G98" s="217"/>
      <c r="H98" s="217"/>
      <c r="I98" s="217"/>
      <c r="J98" s="217"/>
      <c r="K98" s="217"/>
      <c r="L98" s="217"/>
      <c r="M98" s="217"/>
    </row>
    <row r="99" spans="1:13" s="166" customFormat="1" x14ac:dyDescent="0.25">
      <c r="A99" s="155" t="s">
        <v>419</v>
      </c>
      <c r="B99" s="162" t="s">
        <v>806</v>
      </c>
      <c r="C99" s="156" t="s">
        <v>449</v>
      </c>
      <c r="D99" s="153" t="s">
        <v>809</v>
      </c>
      <c r="E99" s="214">
        <v>40000</v>
      </c>
      <c r="F99" s="218">
        <v>0</v>
      </c>
      <c r="G99" s="214">
        <v>40000</v>
      </c>
      <c r="H99" s="214">
        <v>1148</v>
      </c>
      <c r="I99" s="214">
        <v>442.65</v>
      </c>
      <c r="J99" s="214">
        <v>1216</v>
      </c>
      <c r="K99" s="214">
        <v>700</v>
      </c>
      <c r="L99" s="214">
        <v>3506.65</v>
      </c>
      <c r="M99" s="214">
        <v>36493.35</v>
      </c>
    </row>
    <row r="100" spans="1:13" s="166" customFormat="1" x14ac:dyDescent="0.25">
      <c r="A100" s="155" t="s">
        <v>697</v>
      </c>
      <c r="B100" s="162" t="s">
        <v>807</v>
      </c>
      <c r="C100" s="156" t="s">
        <v>521</v>
      </c>
      <c r="D100" s="153" t="s">
        <v>307</v>
      </c>
      <c r="E100" s="214">
        <v>35000</v>
      </c>
      <c r="F100" s="218">
        <v>0</v>
      </c>
      <c r="G100" s="214">
        <v>35000</v>
      </c>
      <c r="H100" s="214">
        <v>1004.5</v>
      </c>
      <c r="I100" s="218">
        <v>0</v>
      </c>
      <c r="J100" s="214">
        <v>1064</v>
      </c>
      <c r="K100" s="214">
        <v>25</v>
      </c>
      <c r="L100" s="214">
        <v>2093.5</v>
      </c>
      <c r="M100" s="214">
        <v>32906.5</v>
      </c>
    </row>
    <row r="101" spans="1:13" s="166" customFormat="1" x14ac:dyDescent="0.25">
      <c r="A101" s="210" t="s">
        <v>749</v>
      </c>
      <c r="B101" s="167"/>
      <c r="C101" s="212">
        <v>2</v>
      </c>
      <c r="E101" s="217">
        <f>SUM(E99:E100)</f>
        <v>75000</v>
      </c>
      <c r="F101" s="219">
        <f t="shared" ref="F101:M101" si="14">SUM(F99:F100)</f>
        <v>0</v>
      </c>
      <c r="G101" s="217">
        <f t="shared" si="14"/>
        <v>75000</v>
      </c>
      <c r="H101" s="217">
        <f t="shared" si="14"/>
        <v>2152.5</v>
      </c>
      <c r="I101" s="217">
        <f t="shared" si="14"/>
        <v>442.65</v>
      </c>
      <c r="J101" s="217">
        <f t="shared" si="14"/>
        <v>2280</v>
      </c>
      <c r="K101" s="217">
        <f t="shared" si="14"/>
        <v>725</v>
      </c>
      <c r="L101" s="217">
        <f t="shared" si="14"/>
        <v>5600.15</v>
      </c>
      <c r="M101" s="217">
        <f t="shared" si="14"/>
        <v>69399.850000000006</v>
      </c>
    </row>
    <row r="102" spans="1:13" s="166" customFormat="1" x14ac:dyDescent="0.25">
      <c r="A102" s="155"/>
      <c r="B102" s="167"/>
      <c r="C102" s="156"/>
      <c r="D102" s="153"/>
      <c r="E102" s="214"/>
      <c r="F102" s="218"/>
      <c r="G102" s="214"/>
      <c r="H102" s="214"/>
      <c r="I102" s="214"/>
      <c r="J102" s="214"/>
      <c r="K102" s="214"/>
      <c r="L102" s="214"/>
      <c r="M102" s="214"/>
    </row>
    <row r="103" spans="1:13" s="166" customFormat="1" x14ac:dyDescent="0.25">
      <c r="A103" s="210" t="s">
        <v>785</v>
      </c>
      <c r="B103" s="167"/>
      <c r="C103" s="211"/>
      <c r="E103" s="217"/>
      <c r="F103" s="219"/>
      <c r="G103" s="217"/>
      <c r="H103" s="217"/>
      <c r="I103" s="217"/>
      <c r="J103" s="217"/>
      <c r="K103" s="217"/>
      <c r="L103" s="217"/>
      <c r="M103" s="217"/>
    </row>
    <row r="104" spans="1:13" s="166" customFormat="1" x14ac:dyDescent="0.25">
      <c r="A104" s="155" t="s">
        <v>773</v>
      </c>
      <c r="B104" s="162" t="s">
        <v>807</v>
      </c>
      <c r="C104" s="156" t="s">
        <v>774</v>
      </c>
      <c r="D104" s="153" t="s">
        <v>307</v>
      </c>
      <c r="E104" s="214">
        <v>37000</v>
      </c>
      <c r="F104" s="218">
        <v>0</v>
      </c>
      <c r="G104" s="214">
        <v>37000</v>
      </c>
      <c r="H104" s="214">
        <v>1061.9000000000001</v>
      </c>
      <c r="I104" s="214">
        <v>19.25</v>
      </c>
      <c r="J104" s="214">
        <v>1124.8</v>
      </c>
      <c r="K104" s="214">
        <v>25</v>
      </c>
      <c r="L104" s="214">
        <v>2230.9499999999998</v>
      </c>
      <c r="M104" s="214">
        <v>34769.050000000003</v>
      </c>
    </row>
    <row r="105" spans="1:13" s="166" customFormat="1" x14ac:dyDescent="0.25">
      <c r="A105" s="155" t="s">
        <v>444</v>
      </c>
      <c r="B105" s="162" t="s">
        <v>806</v>
      </c>
      <c r="C105" s="156" t="s">
        <v>662</v>
      </c>
      <c r="D105" s="153" t="s">
        <v>307</v>
      </c>
      <c r="E105" s="214">
        <v>26500</v>
      </c>
      <c r="F105" s="218">
        <v>0</v>
      </c>
      <c r="G105" s="214">
        <v>26500</v>
      </c>
      <c r="H105" s="214">
        <v>760.55</v>
      </c>
      <c r="I105" s="218">
        <v>0</v>
      </c>
      <c r="J105" s="214">
        <v>805.6</v>
      </c>
      <c r="K105" s="214">
        <v>25</v>
      </c>
      <c r="L105" s="214">
        <v>1591.15</v>
      </c>
      <c r="M105" s="214">
        <v>24908.85</v>
      </c>
    </row>
    <row r="106" spans="1:13" s="166" customFormat="1" x14ac:dyDescent="0.25">
      <c r="A106" s="155" t="s">
        <v>34</v>
      </c>
      <c r="B106" s="162" t="s">
        <v>806</v>
      </c>
      <c r="C106" s="156" t="s">
        <v>36</v>
      </c>
      <c r="D106" s="153" t="s">
        <v>307</v>
      </c>
      <c r="E106" s="214">
        <v>50000</v>
      </c>
      <c r="F106" s="218">
        <v>0</v>
      </c>
      <c r="G106" s="214">
        <v>50000</v>
      </c>
      <c r="H106" s="214">
        <v>1435</v>
      </c>
      <c r="I106" s="214">
        <v>1854</v>
      </c>
      <c r="J106" s="214">
        <v>1520</v>
      </c>
      <c r="K106" s="214">
        <v>800</v>
      </c>
      <c r="L106" s="214">
        <v>5609</v>
      </c>
      <c r="M106" s="214">
        <v>44391</v>
      </c>
    </row>
    <row r="107" spans="1:13" s="166" customFormat="1" x14ac:dyDescent="0.25">
      <c r="A107" s="155" t="s">
        <v>131</v>
      </c>
      <c r="B107" s="162" t="s">
        <v>807</v>
      </c>
      <c r="C107" s="156" t="s">
        <v>713</v>
      </c>
      <c r="D107" s="153" t="s">
        <v>307</v>
      </c>
      <c r="E107" s="214">
        <v>31500</v>
      </c>
      <c r="F107" s="218">
        <v>0</v>
      </c>
      <c r="G107" s="214">
        <v>31500</v>
      </c>
      <c r="H107" s="214">
        <v>904.05</v>
      </c>
      <c r="I107" s="218">
        <v>0</v>
      </c>
      <c r="J107" s="214">
        <v>957.6</v>
      </c>
      <c r="K107" s="214">
        <v>697</v>
      </c>
      <c r="L107" s="214">
        <v>2558.65</v>
      </c>
      <c r="M107" s="214">
        <v>28941.35</v>
      </c>
    </row>
    <row r="108" spans="1:13" s="166" customFormat="1" x14ac:dyDescent="0.25">
      <c r="A108" s="210" t="s">
        <v>749</v>
      </c>
      <c r="B108" s="167"/>
      <c r="C108" s="212">
        <v>4</v>
      </c>
      <c r="E108" s="217">
        <f>SUM(E104:E107)</f>
        <v>145000</v>
      </c>
      <c r="F108" s="219">
        <f t="shared" ref="F108:M108" si="15">SUM(F104:F107)</f>
        <v>0</v>
      </c>
      <c r="G108" s="217">
        <f t="shared" si="15"/>
        <v>145000</v>
      </c>
      <c r="H108" s="217">
        <f t="shared" si="15"/>
        <v>4161.5</v>
      </c>
      <c r="I108" s="217">
        <f t="shared" si="15"/>
        <v>1873.25</v>
      </c>
      <c r="J108" s="217">
        <f t="shared" si="15"/>
        <v>4408</v>
      </c>
      <c r="K108" s="217">
        <f t="shared" si="15"/>
        <v>1547</v>
      </c>
      <c r="L108" s="217">
        <f t="shared" si="15"/>
        <v>11989.75</v>
      </c>
      <c r="M108" s="217">
        <f t="shared" si="15"/>
        <v>133010.25</v>
      </c>
    </row>
    <row r="109" spans="1:13" s="166" customFormat="1" x14ac:dyDescent="0.25">
      <c r="A109" s="155"/>
      <c r="B109" s="167"/>
      <c r="C109" s="156"/>
      <c r="D109" s="153"/>
      <c r="E109" s="214"/>
      <c r="F109" s="218"/>
      <c r="G109" s="214"/>
      <c r="H109" s="214"/>
      <c r="I109" s="214"/>
      <c r="J109" s="214"/>
      <c r="K109" s="214"/>
      <c r="L109" s="214"/>
      <c r="M109" s="214"/>
    </row>
    <row r="110" spans="1:13" s="166" customFormat="1" x14ac:dyDescent="0.25">
      <c r="A110" s="210" t="s">
        <v>787</v>
      </c>
      <c r="B110" s="167"/>
      <c r="C110" s="211"/>
      <c r="E110" s="217"/>
      <c r="F110" s="219"/>
      <c r="G110" s="217"/>
      <c r="H110" s="217"/>
      <c r="I110" s="217"/>
      <c r="J110" s="217"/>
      <c r="K110" s="217"/>
      <c r="L110" s="217"/>
      <c r="M110" s="217"/>
    </row>
    <row r="111" spans="1:13" s="166" customFormat="1" x14ac:dyDescent="0.25">
      <c r="A111" s="155" t="s">
        <v>69</v>
      </c>
      <c r="B111" s="162" t="s">
        <v>806</v>
      </c>
      <c r="C111" s="156" t="s">
        <v>775</v>
      </c>
      <c r="D111" s="153" t="s">
        <v>307</v>
      </c>
      <c r="E111" s="214">
        <v>130000</v>
      </c>
      <c r="F111" s="218">
        <v>0</v>
      </c>
      <c r="G111" s="214">
        <v>130000</v>
      </c>
      <c r="H111" s="214">
        <v>3731</v>
      </c>
      <c r="I111" s="214">
        <v>19162.12</v>
      </c>
      <c r="J111" s="214">
        <v>3952</v>
      </c>
      <c r="K111" s="214">
        <v>1375</v>
      </c>
      <c r="L111" s="214">
        <v>28220.12</v>
      </c>
      <c r="M111" s="214">
        <v>101779.88</v>
      </c>
    </row>
    <row r="112" spans="1:13" s="166" customFormat="1" x14ac:dyDescent="0.25">
      <c r="A112" s="210" t="s">
        <v>749</v>
      </c>
      <c r="B112" s="167"/>
      <c r="C112" s="212">
        <v>1</v>
      </c>
      <c r="E112" s="217">
        <f>SUM(E111)</f>
        <v>130000</v>
      </c>
      <c r="F112" s="219">
        <f t="shared" ref="F112:M112" si="16">SUM(F111)</f>
        <v>0</v>
      </c>
      <c r="G112" s="217">
        <f t="shared" si="16"/>
        <v>130000</v>
      </c>
      <c r="H112" s="217">
        <f t="shared" si="16"/>
        <v>3731</v>
      </c>
      <c r="I112" s="217">
        <f t="shared" si="16"/>
        <v>19162.12</v>
      </c>
      <c r="J112" s="217">
        <f t="shared" si="16"/>
        <v>3952</v>
      </c>
      <c r="K112" s="217">
        <f t="shared" si="16"/>
        <v>1375</v>
      </c>
      <c r="L112" s="217">
        <f t="shared" si="16"/>
        <v>28220.12</v>
      </c>
      <c r="M112" s="217">
        <f t="shared" si="16"/>
        <v>101779.88</v>
      </c>
    </row>
    <row r="114" spans="1:13" s="166" customFormat="1" ht="30" x14ac:dyDescent="0.25">
      <c r="A114" s="253" t="s">
        <v>776</v>
      </c>
      <c r="B114" s="167"/>
      <c r="C114" s="211"/>
      <c r="E114" s="217"/>
      <c r="F114" s="219"/>
      <c r="G114" s="217"/>
      <c r="H114" s="217"/>
      <c r="I114" s="217"/>
      <c r="J114" s="217"/>
      <c r="K114" s="217"/>
      <c r="L114" s="217"/>
      <c r="M114" s="217"/>
    </row>
    <row r="115" spans="1:13" s="166" customFormat="1" x14ac:dyDescent="0.25">
      <c r="A115" s="155" t="s">
        <v>116</v>
      </c>
      <c r="B115" s="162" t="s">
        <v>807</v>
      </c>
      <c r="C115" s="156" t="s">
        <v>489</v>
      </c>
      <c r="D115" s="153" t="s">
        <v>307</v>
      </c>
      <c r="E115" s="214">
        <v>65000</v>
      </c>
      <c r="F115" s="218">
        <v>0</v>
      </c>
      <c r="G115" s="214">
        <v>65000</v>
      </c>
      <c r="H115" s="214">
        <v>1865.5</v>
      </c>
      <c r="I115" s="214">
        <v>4189.55</v>
      </c>
      <c r="J115" s="214">
        <v>1976</v>
      </c>
      <c r="K115" s="214">
        <v>1315.12</v>
      </c>
      <c r="L115" s="214">
        <v>9346.17</v>
      </c>
      <c r="M115" s="214">
        <v>55653.83</v>
      </c>
    </row>
    <row r="116" spans="1:13" s="166" customFormat="1" x14ac:dyDescent="0.25">
      <c r="A116" s="155" t="s">
        <v>528</v>
      </c>
      <c r="B116" s="162" t="s">
        <v>806</v>
      </c>
      <c r="C116" s="156" t="s">
        <v>551</v>
      </c>
      <c r="D116" s="153" t="s">
        <v>307</v>
      </c>
      <c r="E116" s="214">
        <v>30000</v>
      </c>
      <c r="F116" s="218">
        <v>0</v>
      </c>
      <c r="G116" s="214">
        <v>30000</v>
      </c>
      <c r="H116" s="214">
        <v>861</v>
      </c>
      <c r="I116" s="218">
        <v>0</v>
      </c>
      <c r="J116" s="214">
        <v>912</v>
      </c>
      <c r="K116" s="214">
        <v>25</v>
      </c>
      <c r="L116" s="214">
        <v>1798</v>
      </c>
      <c r="M116" s="214">
        <v>28202</v>
      </c>
    </row>
    <row r="117" spans="1:13" s="166" customFormat="1" x14ac:dyDescent="0.25">
      <c r="A117" s="210" t="s">
        <v>749</v>
      </c>
      <c r="B117" s="167"/>
      <c r="C117" s="212">
        <v>2</v>
      </c>
      <c r="E117" s="217">
        <f>SUM(E115:E116)</f>
        <v>95000</v>
      </c>
      <c r="F117" s="219">
        <f t="shared" ref="F117:M117" si="17">SUM(F115:F116)</f>
        <v>0</v>
      </c>
      <c r="G117" s="217">
        <f t="shared" si="17"/>
        <v>95000</v>
      </c>
      <c r="H117" s="217">
        <f t="shared" si="17"/>
        <v>2726.5</v>
      </c>
      <c r="I117" s="217">
        <f t="shared" si="17"/>
        <v>4189.55</v>
      </c>
      <c r="J117" s="217">
        <f t="shared" si="17"/>
        <v>2888</v>
      </c>
      <c r="K117" s="217">
        <f t="shared" si="17"/>
        <v>1340.12</v>
      </c>
      <c r="L117" s="217">
        <f t="shared" si="17"/>
        <v>11144.17</v>
      </c>
      <c r="M117" s="217">
        <f t="shared" si="17"/>
        <v>83855.83</v>
      </c>
    </row>
    <row r="118" spans="1:13" s="166" customFormat="1" x14ac:dyDescent="0.25">
      <c r="A118" s="155"/>
      <c r="B118" s="167"/>
      <c r="C118" s="156"/>
      <c r="D118" s="153"/>
      <c r="E118" s="214"/>
      <c r="F118" s="218"/>
      <c r="G118" s="214"/>
      <c r="H118" s="214"/>
      <c r="I118" s="214"/>
      <c r="J118" s="214"/>
      <c r="K118" s="214"/>
      <c r="L118" s="214"/>
      <c r="M118" s="214"/>
    </row>
    <row r="119" spans="1:13" s="166" customFormat="1" ht="30" x14ac:dyDescent="0.25">
      <c r="A119" s="253" t="s">
        <v>777</v>
      </c>
      <c r="B119" s="167"/>
      <c r="C119" s="211"/>
      <c r="E119" s="217"/>
      <c r="F119" s="219"/>
      <c r="G119" s="217"/>
      <c r="H119" s="217"/>
      <c r="I119" s="217"/>
      <c r="J119" s="217"/>
      <c r="K119" s="217"/>
      <c r="L119" s="217"/>
      <c r="M119" s="217"/>
    </row>
    <row r="120" spans="1:13" s="166" customFormat="1" x14ac:dyDescent="0.25">
      <c r="A120" s="155" t="s">
        <v>114</v>
      </c>
      <c r="B120" s="162" t="s">
        <v>807</v>
      </c>
      <c r="C120" s="156" t="s">
        <v>778</v>
      </c>
      <c r="D120" s="153" t="s">
        <v>307</v>
      </c>
      <c r="E120" s="214">
        <v>65000</v>
      </c>
      <c r="F120" s="218">
        <v>0</v>
      </c>
      <c r="G120" s="214">
        <v>65000</v>
      </c>
      <c r="H120" s="214">
        <v>1865.5</v>
      </c>
      <c r="I120" s="214">
        <v>4427.58</v>
      </c>
      <c r="J120" s="214">
        <v>1976</v>
      </c>
      <c r="K120" s="214">
        <v>700</v>
      </c>
      <c r="L120" s="214">
        <v>8969.08</v>
      </c>
      <c r="M120" s="214">
        <v>56030.92</v>
      </c>
    </row>
    <row r="121" spans="1:13" s="166" customFormat="1" x14ac:dyDescent="0.25">
      <c r="A121" s="155" t="s">
        <v>73</v>
      </c>
      <c r="B121" s="162" t="s">
        <v>807</v>
      </c>
      <c r="C121" s="156" t="s">
        <v>778</v>
      </c>
      <c r="D121" s="153" t="s">
        <v>307</v>
      </c>
      <c r="E121" s="214">
        <v>45000</v>
      </c>
      <c r="F121" s="218">
        <v>0</v>
      </c>
      <c r="G121" s="214">
        <v>45000</v>
      </c>
      <c r="H121" s="214">
        <v>1291.5</v>
      </c>
      <c r="I121" s="214">
        <v>1148.33</v>
      </c>
      <c r="J121" s="214">
        <v>1368</v>
      </c>
      <c r="K121" s="214">
        <v>700</v>
      </c>
      <c r="L121" s="214">
        <v>4507.83</v>
      </c>
      <c r="M121" s="214">
        <v>40492.17</v>
      </c>
    </row>
    <row r="122" spans="1:13" s="166" customFormat="1" x14ac:dyDescent="0.25">
      <c r="A122" s="155" t="s">
        <v>530</v>
      </c>
      <c r="B122" s="162" t="s">
        <v>806</v>
      </c>
      <c r="C122" s="156" t="s">
        <v>551</v>
      </c>
      <c r="D122" s="153" t="s">
        <v>307</v>
      </c>
      <c r="E122" s="214">
        <v>30000</v>
      </c>
      <c r="F122" s="218">
        <v>0</v>
      </c>
      <c r="G122" s="214">
        <v>30000</v>
      </c>
      <c r="H122" s="214">
        <v>861</v>
      </c>
      <c r="I122" s="218">
        <v>0</v>
      </c>
      <c r="J122" s="214">
        <v>912</v>
      </c>
      <c r="K122" s="214">
        <v>25</v>
      </c>
      <c r="L122" s="214">
        <v>1798</v>
      </c>
      <c r="M122" s="214">
        <v>28202</v>
      </c>
    </row>
    <row r="123" spans="1:13" s="166" customFormat="1" x14ac:dyDescent="0.25">
      <c r="A123" s="210" t="s">
        <v>749</v>
      </c>
      <c r="B123" s="167"/>
      <c r="C123" s="212">
        <v>3</v>
      </c>
      <c r="E123" s="217">
        <f>SUM(E120:E122)</f>
        <v>140000</v>
      </c>
      <c r="F123" s="219">
        <f t="shared" ref="F123:M123" si="18">SUM(F120:F122)</f>
        <v>0</v>
      </c>
      <c r="G123" s="217">
        <f t="shared" si="18"/>
        <v>140000</v>
      </c>
      <c r="H123" s="217">
        <f t="shared" si="18"/>
        <v>4018</v>
      </c>
      <c r="I123" s="217">
        <f t="shared" si="18"/>
        <v>5575.91</v>
      </c>
      <c r="J123" s="217">
        <f t="shared" si="18"/>
        <v>4256</v>
      </c>
      <c r="K123" s="217">
        <f t="shared" si="18"/>
        <v>1425</v>
      </c>
      <c r="L123" s="217">
        <f t="shared" si="18"/>
        <v>15274.91</v>
      </c>
      <c r="M123" s="217">
        <f t="shared" si="18"/>
        <v>124725.09</v>
      </c>
    </row>
    <row r="124" spans="1:13" s="166" customFormat="1" x14ac:dyDescent="0.25">
      <c r="A124" s="155"/>
      <c r="B124" s="167"/>
      <c r="C124" s="156"/>
      <c r="D124" s="153"/>
      <c r="E124" s="214"/>
      <c r="F124" s="218"/>
      <c r="G124" s="214"/>
      <c r="H124" s="214"/>
      <c r="I124" s="214"/>
      <c r="J124" s="214"/>
      <c r="K124" s="214"/>
      <c r="L124" s="214"/>
      <c r="M124" s="214"/>
    </row>
    <row r="125" spans="1:13" s="166" customFormat="1" ht="30" x14ac:dyDescent="0.25">
      <c r="A125" s="253" t="s">
        <v>779</v>
      </c>
      <c r="B125" s="167"/>
      <c r="C125" s="211"/>
      <c r="E125" s="217"/>
      <c r="F125" s="219"/>
      <c r="G125" s="217"/>
      <c r="H125" s="217"/>
      <c r="I125" s="217"/>
      <c r="J125" s="217"/>
      <c r="K125" s="217"/>
      <c r="L125" s="217"/>
      <c r="M125" s="217"/>
    </row>
    <row r="126" spans="1:13" s="166" customFormat="1" x14ac:dyDescent="0.25">
      <c r="A126" s="155" t="s">
        <v>241</v>
      </c>
      <c r="B126" s="162" t="s">
        <v>806</v>
      </c>
      <c r="C126" s="156" t="s">
        <v>780</v>
      </c>
      <c r="D126" s="153" t="s">
        <v>808</v>
      </c>
      <c r="E126" s="214">
        <v>55000</v>
      </c>
      <c r="F126" s="218">
        <v>0</v>
      </c>
      <c r="G126" s="214">
        <v>55000</v>
      </c>
      <c r="H126" s="214">
        <v>1578.5</v>
      </c>
      <c r="I126" s="214">
        <v>2559.6799999999998</v>
      </c>
      <c r="J126" s="214">
        <v>1672</v>
      </c>
      <c r="K126" s="214">
        <v>25</v>
      </c>
      <c r="L126" s="214">
        <v>5835.18</v>
      </c>
      <c r="M126" s="214">
        <v>49164.82</v>
      </c>
    </row>
    <row r="127" spans="1:13" s="166" customFormat="1" x14ac:dyDescent="0.25">
      <c r="A127" s="210" t="s">
        <v>749</v>
      </c>
      <c r="B127" s="167"/>
      <c r="C127" s="212">
        <v>1</v>
      </c>
      <c r="E127" s="217">
        <f>SUM(E126)</f>
        <v>55000</v>
      </c>
      <c r="F127" s="219">
        <f t="shared" ref="F127:M127" si="19">SUM(F126)</f>
        <v>0</v>
      </c>
      <c r="G127" s="217">
        <f t="shared" si="19"/>
        <v>55000</v>
      </c>
      <c r="H127" s="217">
        <f t="shared" si="19"/>
        <v>1578.5</v>
      </c>
      <c r="I127" s="217">
        <f t="shared" si="19"/>
        <v>2559.6799999999998</v>
      </c>
      <c r="J127" s="217">
        <f t="shared" si="19"/>
        <v>1672</v>
      </c>
      <c r="K127" s="217">
        <f t="shared" si="19"/>
        <v>25</v>
      </c>
      <c r="L127" s="217">
        <f t="shared" si="19"/>
        <v>5835.18</v>
      </c>
      <c r="M127" s="217">
        <f t="shared" si="19"/>
        <v>49164.82</v>
      </c>
    </row>
    <row r="129" spans="1:13" s="166" customFormat="1" ht="45" x14ac:dyDescent="0.25">
      <c r="A129" s="253" t="s">
        <v>781</v>
      </c>
      <c r="B129" s="167"/>
      <c r="C129" s="211"/>
      <c r="E129" s="217"/>
      <c r="F129" s="219"/>
      <c r="G129" s="217"/>
      <c r="H129" s="217"/>
      <c r="I129" s="217"/>
      <c r="J129" s="217"/>
      <c r="K129" s="217"/>
      <c r="L129" s="217"/>
      <c r="M129" s="217"/>
    </row>
    <row r="130" spans="1:13" s="166" customFormat="1" x14ac:dyDescent="0.25">
      <c r="A130" s="155" t="s">
        <v>782</v>
      </c>
      <c r="B130" s="162" t="s">
        <v>807</v>
      </c>
      <c r="C130" s="156" t="s">
        <v>783</v>
      </c>
      <c r="D130" s="153" t="s">
        <v>307</v>
      </c>
      <c r="E130" s="214">
        <v>55000</v>
      </c>
      <c r="F130" s="218">
        <v>0</v>
      </c>
      <c r="G130" s="214">
        <v>55000</v>
      </c>
      <c r="H130" s="214">
        <v>1578.5</v>
      </c>
      <c r="I130" s="214">
        <v>2559.6799999999998</v>
      </c>
      <c r="J130" s="214">
        <v>1672</v>
      </c>
      <c r="K130" s="214">
        <v>800</v>
      </c>
      <c r="L130" s="214">
        <v>6610.18</v>
      </c>
      <c r="M130" s="214">
        <v>48389.82</v>
      </c>
    </row>
    <row r="131" spans="1:13" s="166" customFormat="1" x14ac:dyDescent="0.25">
      <c r="A131" s="210" t="s">
        <v>749</v>
      </c>
      <c r="B131" s="167"/>
      <c r="C131" s="212">
        <v>1</v>
      </c>
      <c r="E131" s="217">
        <f>SUM(E130)</f>
        <v>55000</v>
      </c>
      <c r="F131" s="219">
        <f t="shared" ref="F131:M131" si="20">SUM(F130)</f>
        <v>0</v>
      </c>
      <c r="G131" s="217">
        <f t="shared" si="20"/>
        <v>55000</v>
      </c>
      <c r="H131" s="217">
        <f t="shared" si="20"/>
        <v>1578.5</v>
      </c>
      <c r="I131" s="217">
        <f t="shared" si="20"/>
        <v>2559.6799999999998</v>
      </c>
      <c r="J131" s="217">
        <f t="shared" si="20"/>
        <v>1672</v>
      </c>
      <c r="K131" s="217">
        <f t="shared" si="20"/>
        <v>800</v>
      </c>
      <c r="L131" s="217">
        <f t="shared" si="20"/>
        <v>6610.18</v>
      </c>
      <c r="M131" s="217">
        <f t="shared" si="20"/>
        <v>48389.82</v>
      </c>
    </row>
    <row r="132" spans="1:13" s="166" customFormat="1" x14ac:dyDescent="0.25">
      <c r="A132" s="155"/>
      <c r="B132" s="167"/>
      <c r="C132" s="156"/>
      <c r="D132" s="153"/>
      <c r="E132" s="214"/>
      <c r="F132" s="218"/>
      <c r="G132" s="214"/>
      <c r="H132" s="214"/>
      <c r="I132" s="214"/>
      <c r="J132" s="214"/>
      <c r="K132" s="214"/>
      <c r="L132" s="214"/>
      <c r="M132" s="214"/>
    </row>
    <row r="133" spans="1:13" s="166" customFormat="1" ht="30" x14ac:dyDescent="0.25">
      <c r="A133" s="253" t="s">
        <v>784</v>
      </c>
      <c r="B133" s="167"/>
      <c r="C133" s="211"/>
      <c r="E133" s="217"/>
      <c r="F133" s="219"/>
      <c r="G133" s="217"/>
      <c r="H133" s="217"/>
      <c r="I133" s="217"/>
      <c r="J133" s="217"/>
      <c r="K133" s="217"/>
      <c r="L133" s="217"/>
      <c r="M133" s="217"/>
    </row>
    <row r="134" spans="1:13" s="166" customFormat="1" x14ac:dyDescent="0.25">
      <c r="A134" s="155" t="s">
        <v>217</v>
      </c>
      <c r="B134" s="162" t="s">
        <v>807</v>
      </c>
      <c r="C134" s="156" t="s">
        <v>157</v>
      </c>
      <c r="D134" s="153" t="s">
        <v>809</v>
      </c>
      <c r="E134" s="214">
        <v>55000</v>
      </c>
      <c r="F134" s="218">
        <v>0</v>
      </c>
      <c r="G134" s="214">
        <v>55000</v>
      </c>
      <c r="H134" s="214">
        <v>1578.5</v>
      </c>
      <c r="I134" s="214">
        <v>2381.16</v>
      </c>
      <c r="J134" s="214">
        <v>1672</v>
      </c>
      <c r="K134" s="214">
        <v>1215.1199999999999</v>
      </c>
      <c r="L134" s="214">
        <v>6846.78</v>
      </c>
      <c r="M134" s="214">
        <v>48153.22</v>
      </c>
    </row>
    <row r="135" spans="1:13" s="166" customFormat="1" x14ac:dyDescent="0.25">
      <c r="A135" s="155" t="s">
        <v>42</v>
      </c>
      <c r="B135" s="162" t="s">
        <v>806</v>
      </c>
      <c r="C135" s="156" t="s">
        <v>449</v>
      </c>
      <c r="D135" s="153" t="s">
        <v>809</v>
      </c>
      <c r="E135" s="214">
        <v>46000</v>
      </c>
      <c r="F135" s="218">
        <v>0</v>
      </c>
      <c r="G135" s="214">
        <v>46000</v>
      </c>
      <c r="H135" s="214">
        <v>1320.2</v>
      </c>
      <c r="I135" s="214">
        <v>1289.46</v>
      </c>
      <c r="J135" s="214">
        <v>1398.4</v>
      </c>
      <c r="K135" s="214">
        <v>125</v>
      </c>
      <c r="L135" s="214">
        <v>4133.0600000000004</v>
      </c>
      <c r="M135" s="214">
        <v>41866.94</v>
      </c>
    </row>
    <row r="136" spans="1:13" s="166" customFormat="1" x14ac:dyDescent="0.25">
      <c r="A136" s="210" t="s">
        <v>749</v>
      </c>
      <c r="B136" s="167"/>
      <c r="C136" s="212">
        <v>2</v>
      </c>
      <c r="E136" s="217">
        <f>SUM(E134:E135)</f>
        <v>101000</v>
      </c>
      <c r="F136" s="219">
        <f t="shared" ref="F136:M136" si="21">SUM(F134:F135)</f>
        <v>0</v>
      </c>
      <c r="G136" s="217">
        <f t="shared" si="21"/>
        <v>101000</v>
      </c>
      <c r="H136" s="217">
        <f t="shared" si="21"/>
        <v>2898.7</v>
      </c>
      <c r="I136" s="217">
        <f t="shared" si="21"/>
        <v>3670.62</v>
      </c>
      <c r="J136" s="217">
        <f t="shared" si="21"/>
        <v>3070.4</v>
      </c>
      <c r="K136" s="217">
        <f t="shared" si="21"/>
        <v>1340.12</v>
      </c>
      <c r="L136" s="217">
        <f t="shared" si="21"/>
        <v>10979.84</v>
      </c>
      <c r="M136" s="217">
        <f t="shared" si="21"/>
        <v>90020.160000000003</v>
      </c>
    </row>
    <row r="137" spans="1:13" s="166" customFormat="1" x14ac:dyDescent="0.25">
      <c r="A137" s="210"/>
      <c r="B137" s="167"/>
      <c r="C137" s="211"/>
      <c r="E137" s="217"/>
      <c r="F137" s="219"/>
      <c r="G137" s="217"/>
      <c r="H137" s="217"/>
      <c r="I137" s="217"/>
      <c r="J137" s="217"/>
      <c r="K137" s="217"/>
      <c r="L137" s="217"/>
      <c r="M137" s="217"/>
    </row>
    <row r="138" spans="1:13" s="166" customFormat="1" x14ac:dyDescent="0.25">
      <c r="A138" s="210" t="s">
        <v>804</v>
      </c>
      <c r="B138" s="167"/>
      <c r="C138" s="211"/>
      <c r="E138" s="217"/>
      <c r="F138" s="219"/>
      <c r="G138" s="217"/>
      <c r="H138" s="217"/>
      <c r="I138" s="217"/>
      <c r="J138" s="217"/>
      <c r="K138" s="217"/>
      <c r="L138" s="217"/>
      <c r="M138" s="217"/>
    </row>
    <row r="139" spans="1:13" s="166" customFormat="1" x14ac:dyDescent="0.25">
      <c r="A139" s="155" t="s">
        <v>138</v>
      </c>
      <c r="B139" s="162" t="s">
        <v>806</v>
      </c>
      <c r="C139" s="156" t="s">
        <v>789</v>
      </c>
      <c r="D139" s="153" t="s">
        <v>307</v>
      </c>
      <c r="E139" s="214">
        <v>100000</v>
      </c>
      <c r="F139" s="218">
        <v>0</v>
      </c>
      <c r="G139" s="214">
        <v>100000</v>
      </c>
      <c r="H139" s="214">
        <v>2870</v>
      </c>
      <c r="I139" s="214">
        <v>12105.37</v>
      </c>
      <c r="J139" s="214">
        <v>3040</v>
      </c>
      <c r="K139" s="214">
        <v>4905</v>
      </c>
      <c r="L139" s="214">
        <v>22920.37</v>
      </c>
      <c r="M139" s="214">
        <v>77079.63</v>
      </c>
    </row>
    <row r="140" spans="1:13" s="166" customFormat="1" x14ac:dyDescent="0.25">
      <c r="A140" s="155" t="s">
        <v>312</v>
      </c>
      <c r="B140" s="162" t="s">
        <v>807</v>
      </c>
      <c r="C140" s="156" t="s">
        <v>178</v>
      </c>
      <c r="D140" s="153" t="s">
        <v>307</v>
      </c>
      <c r="E140" s="214">
        <v>35000</v>
      </c>
      <c r="F140" s="218">
        <v>0</v>
      </c>
      <c r="G140" s="214">
        <v>35000</v>
      </c>
      <c r="H140" s="214">
        <v>1004.5</v>
      </c>
      <c r="I140" s="218">
        <v>0</v>
      </c>
      <c r="J140" s="214">
        <v>1064</v>
      </c>
      <c r="K140" s="214">
        <v>25</v>
      </c>
      <c r="L140" s="214">
        <v>2093.5</v>
      </c>
      <c r="M140" s="214">
        <v>32906.5</v>
      </c>
    </row>
    <row r="141" spans="1:13" s="166" customFormat="1" x14ac:dyDescent="0.25">
      <c r="A141" s="155" t="s">
        <v>790</v>
      </c>
      <c r="B141" s="162" t="s">
        <v>806</v>
      </c>
      <c r="C141" s="156" t="s">
        <v>276</v>
      </c>
      <c r="D141" s="153" t="s">
        <v>808</v>
      </c>
      <c r="E141" s="214">
        <v>39500</v>
      </c>
      <c r="F141" s="218">
        <v>0</v>
      </c>
      <c r="G141" s="214">
        <v>39500</v>
      </c>
      <c r="H141" s="214">
        <v>1133.6500000000001</v>
      </c>
      <c r="I141" s="214">
        <v>372.08</v>
      </c>
      <c r="J141" s="214">
        <v>1200.8</v>
      </c>
      <c r="K141" s="214">
        <v>25</v>
      </c>
      <c r="L141" s="214">
        <v>2731.53</v>
      </c>
      <c r="M141" s="214">
        <v>36768.47</v>
      </c>
    </row>
    <row r="142" spans="1:13" s="166" customFormat="1" x14ac:dyDescent="0.25">
      <c r="A142" s="155" t="s">
        <v>791</v>
      </c>
      <c r="B142" s="162" t="s">
        <v>807</v>
      </c>
      <c r="C142" s="156" t="s">
        <v>105</v>
      </c>
      <c r="D142" s="153" t="s">
        <v>307</v>
      </c>
      <c r="E142" s="214">
        <v>15000</v>
      </c>
      <c r="F142" s="218">
        <v>0</v>
      </c>
      <c r="G142" s="214">
        <v>15000</v>
      </c>
      <c r="H142" s="214">
        <v>430.5</v>
      </c>
      <c r="I142" s="218">
        <v>0</v>
      </c>
      <c r="J142" s="214">
        <v>456</v>
      </c>
      <c r="K142" s="214">
        <v>25</v>
      </c>
      <c r="L142" s="214">
        <v>911.5</v>
      </c>
      <c r="M142" s="214">
        <v>14088.5</v>
      </c>
    </row>
    <row r="143" spans="1:13" s="166" customFormat="1" x14ac:dyDescent="0.25">
      <c r="A143" s="155" t="s">
        <v>586</v>
      </c>
      <c r="B143" s="162" t="s">
        <v>807</v>
      </c>
      <c r="C143" s="156" t="s">
        <v>105</v>
      </c>
      <c r="D143" s="153" t="s">
        <v>307</v>
      </c>
      <c r="E143" s="214">
        <v>15000</v>
      </c>
      <c r="F143" s="218">
        <v>0</v>
      </c>
      <c r="G143" s="214">
        <v>15000</v>
      </c>
      <c r="H143" s="214">
        <v>430.5</v>
      </c>
      <c r="I143" s="218">
        <v>0</v>
      </c>
      <c r="J143" s="214">
        <v>456</v>
      </c>
      <c r="K143" s="214">
        <v>25</v>
      </c>
      <c r="L143" s="214">
        <v>911.5</v>
      </c>
      <c r="M143" s="214">
        <v>14088.5</v>
      </c>
    </row>
    <row r="144" spans="1:13" s="166" customFormat="1" x14ac:dyDescent="0.25">
      <c r="A144" s="210" t="s">
        <v>749</v>
      </c>
      <c r="B144" s="167"/>
      <c r="C144" s="212">
        <v>5</v>
      </c>
      <c r="E144" s="217">
        <f>SUM(E139:E143)</f>
        <v>204500</v>
      </c>
      <c r="F144" s="219">
        <f t="shared" ref="F144:M144" si="22">SUM(F139:F143)</f>
        <v>0</v>
      </c>
      <c r="G144" s="217">
        <f t="shared" si="22"/>
        <v>204500</v>
      </c>
      <c r="H144" s="217">
        <f t="shared" si="22"/>
        <v>5869.15</v>
      </c>
      <c r="I144" s="217">
        <f t="shared" si="22"/>
        <v>12477.45</v>
      </c>
      <c r="J144" s="217">
        <f t="shared" si="22"/>
        <v>6216.8</v>
      </c>
      <c r="K144" s="217">
        <f t="shared" si="22"/>
        <v>5005</v>
      </c>
      <c r="L144" s="217">
        <f t="shared" si="22"/>
        <v>29568.399999999998</v>
      </c>
      <c r="M144" s="217">
        <f t="shared" si="22"/>
        <v>174931.6</v>
      </c>
    </row>
    <row r="146" spans="1:13" s="166" customFormat="1" ht="30" x14ac:dyDescent="0.25">
      <c r="A146" s="253" t="s">
        <v>792</v>
      </c>
      <c r="B146" s="167"/>
      <c r="C146" s="211"/>
      <c r="E146" s="217"/>
      <c r="F146" s="219"/>
      <c r="G146" s="217"/>
      <c r="H146" s="217"/>
      <c r="I146" s="217"/>
      <c r="J146" s="217"/>
      <c r="K146" s="217"/>
      <c r="L146" s="217"/>
      <c r="M146" s="217"/>
    </row>
    <row r="147" spans="1:13" s="166" customFormat="1" x14ac:dyDescent="0.25">
      <c r="A147" s="155" t="s">
        <v>243</v>
      </c>
      <c r="B147" s="162" t="s">
        <v>806</v>
      </c>
      <c r="C147" s="156" t="s">
        <v>248</v>
      </c>
      <c r="D147" s="153" t="s">
        <v>307</v>
      </c>
      <c r="E147" s="214">
        <v>25000</v>
      </c>
      <c r="F147" s="218">
        <v>0</v>
      </c>
      <c r="G147" s="214">
        <v>25000</v>
      </c>
      <c r="H147" s="214">
        <v>717.5</v>
      </c>
      <c r="I147" s="218">
        <v>0</v>
      </c>
      <c r="J147" s="214">
        <v>760</v>
      </c>
      <c r="K147" s="214">
        <v>25</v>
      </c>
      <c r="L147" s="214">
        <v>1502.5</v>
      </c>
      <c r="M147" s="214">
        <v>23497.5</v>
      </c>
    </row>
    <row r="148" spans="1:13" s="166" customFormat="1" x14ac:dyDescent="0.25">
      <c r="A148" s="210" t="s">
        <v>749</v>
      </c>
      <c r="B148" s="167"/>
      <c r="C148" s="212">
        <v>1</v>
      </c>
      <c r="E148" s="217">
        <f>SUM(E147)</f>
        <v>25000</v>
      </c>
      <c r="F148" s="219">
        <f t="shared" ref="F148:M148" si="23">SUM(F147)</f>
        <v>0</v>
      </c>
      <c r="G148" s="217">
        <f t="shared" si="23"/>
        <v>25000</v>
      </c>
      <c r="H148" s="217">
        <f t="shared" si="23"/>
        <v>717.5</v>
      </c>
      <c r="I148" s="218">
        <v>0</v>
      </c>
      <c r="J148" s="217">
        <f t="shared" si="23"/>
        <v>760</v>
      </c>
      <c r="K148" s="217">
        <f t="shared" si="23"/>
        <v>25</v>
      </c>
      <c r="L148" s="217">
        <f t="shared" si="23"/>
        <v>1502.5</v>
      </c>
      <c r="M148" s="217">
        <f t="shared" si="23"/>
        <v>23497.5</v>
      </c>
    </row>
    <row r="149" spans="1:13" s="166" customFormat="1" x14ac:dyDescent="0.25">
      <c r="A149" s="210"/>
      <c r="B149" s="167"/>
      <c r="C149" s="211"/>
      <c r="E149" s="217"/>
      <c r="F149" s="219"/>
      <c r="G149" s="217"/>
      <c r="H149" s="217"/>
      <c r="I149" s="217"/>
      <c r="J149" s="217"/>
      <c r="K149" s="217"/>
      <c r="L149" s="217"/>
      <c r="M149" s="217"/>
    </row>
    <row r="150" spans="1:13" s="166" customFormat="1" x14ac:dyDescent="0.25">
      <c r="A150" s="210" t="s">
        <v>803</v>
      </c>
      <c r="B150" s="167"/>
      <c r="C150" s="211"/>
      <c r="E150" s="217"/>
      <c r="F150" s="219"/>
      <c r="G150" s="217"/>
      <c r="H150" s="217"/>
      <c r="I150" s="217"/>
      <c r="J150" s="217"/>
      <c r="K150" s="217"/>
      <c r="L150" s="217"/>
      <c r="M150" s="217"/>
    </row>
    <row r="151" spans="1:13" s="166" customFormat="1" x14ac:dyDescent="0.25">
      <c r="A151" s="155" t="s">
        <v>793</v>
      </c>
      <c r="B151" s="162" t="s">
        <v>806</v>
      </c>
      <c r="C151" s="156" t="s">
        <v>517</v>
      </c>
      <c r="D151" s="153" t="s">
        <v>307</v>
      </c>
      <c r="E151" s="214">
        <v>26500</v>
      </c>
      <c r="F151" s="218">
        <v>0</v>
      </c>
      <c r="G151" s="214">
        <v>26500</v>
      </c>
      <c r="H151" s="214">
        <v>760.55</v>
      </c>
      <c r="I151" s="218">
        <v>0</v>
      </c>
      <c r="J151" s="214">
        <v>805.6</v>
      </c>
      <c r="K151" s="214">
        <v>25</v>
      </c>
      <c r="L151" s="214">
        <v>1591.15</v>
      </c>
      <c r="M151" s="214">
        <v>24908.85</v>
      </c>
    </row>
    <row r="152" spans="1:13" s="166" customFormat="1" x14ac:dyDescent="0.25">
      <c r="A152" s="155" t="s">
        <v>585</v>
      </c>
      <c r="B152" s="162" t="s">
        <v>806</v>
      </c>
      <c r="C152" s="156" t="s">
        <v>517</v>
      </c>
      <c r="D152" s="153" t="s">
        <v>307</v>
      </c>
      <c r="E152" s="214">
        <v>26500</v>
      </c>
      <c r="F152" s="218">
        <v>0</v>
      </c>
      <c r="G152" s="214">
        <v>26500</v>
      </c>
      <c r="H152" s="214">
        <v>760.55</v>
      </c>
      <c r="I152" s="218">
        <v>0</v>
      </c>
      <c r="J152" s="214">
        <v>805.6</v>
      </c>
      <c r="K152" s="214">
        <v>25</v>
      </c>
      <c r="L152" s="214">
        <v>1591.15</v>
      </c>
      <c r="M152" s="214">
        <v>24908.85</v>
      </c>
    </row>
    <row r="153" spans="1:13" s="166" customFormat="1" x14ac:dyDescent="0.25">
      <c r="A153" s="155" t="s">
        <v>794</v>
      </c>
      <c r="B153" s="162" t="s">
        <v>806</v>
      </c>
      <c r="C153" s="156" t="s">
        <v>517</v>
      </c>
      <c r="D153" s="153" t="s">
        <v>307</v>
      </c>
      <c r="E153" s="214">
        <v>32500</v>
      </c>
      <c r="F153" s="218">
        <v>0</v>
      </c>
      <c r="G153" s="214">
        <v>32500</v>
      </c>
      <c r="H153" s="214">
        <v>932.75</v>
      </c>
      <c r="I153" s="218">
        <v>0</v>
      </c>
      <c r="J153" s="214">
        <v>988</v>
      </c>
      <c r="K153" s="214">
        <v>25</v>
      </c>
      <c r="L153" s="214">
        <v>1945.75</v>
      </c>
      <c r="M153" s="214">
        <v>30554.25</v>
      </c>
    </row>
    <row r="154" spans="1:13" s="166" customFormat="1" x14ac:dyDescent="0.25">
      <c r="A154" s="155" t="s">
        <v>134</v>
      </c>
      <c r="B154" s="162" t="s">
        <v>807</v>
      </c>
      <c r="C154" s="156" t="s">
        <v>489</v>
      </c>
      <c r="D154" s="153" t="s">
        <v>307</v>
      </c>
      <c r="E154" s="214">
        <v>55000</v>
      </c>
      <c r="F154" s="218">
        <v>0</v>
      </c>
      <c r="G154" s="214">
        <v>55000</v>
      </c>
      <c r="H154" s="214">
        <v>1578.5</v>
      </c>
      <c r="I154" s="214">
        <v>2559.6799999999998</v>
      </c>
      <c r="J154" s="214">
        <v>1672</v>
      </c>
      <c r="K154" s="214">
        <v>700</v>
      </c>
      <c r="L154" s="214">
        <v>6510.18</v>
      </c>
      <c r="M154" s="214">
        <v>48489.82</v>
      </c>
    </row>
    <row r="155" spans="1:13" s="166" customFormat="1" x14ac:dyDescent="0.25">
      <c r="A155" s="155" t="s">
        <v>795</v>
      </c>
      <c r="B155" s="162" t="s">
        <v>806</v>
      </c>
      <c r="C155" s="156" t="s">
        <v>517</v>
      </c>
      <c r="D155" s="153" t="s">
        <v>307</v>
      </c>
      <c r="E155" s="214">
        <v>26500</v>
      </c>
      <c r="F155" s="218">
        <v>0</v>
      </c>
      <c r="G155" s="214">
        <v>26500</v>
      </c>
      <c r="H155" s="214">
        <v>760.55</v>
      </c>
      <c r="I155" s="218">
        <v>0</v>
      </c>
      <c r="J155" s="214">
        <v>805.6</v>
      </c>
      <c r="K155" s="214">
        <v>25</v>
      </c>
      <c r="L155" s="214">
        <v>1591.15</v>
      </c>
      <c r="M155" s="214">
        <v>24908.85</v>
      </c>
    </row>
    <row r="156" spans="1:13" s="166" customFormat="1" ht="15" customHeight="1" x14ac:dyDescent="0.25">
      <c r="A156" s="226" t="s">
        <v>805</v>
      </c>
      <c r="B156" s="162" t="s">
        <v>806</v>
      </c>
      <c r="C156" s="156" t="s">
        <v>517</v>
      </c>
      <c r="D156" s="153" t="s">
        <v>307</v>
      </c>
      <c r="E156" s="214">
        <v>26500</v>
      </c>
      <c r="F156" s="218">
        <v>0</v>
      </c>
      <c r="G156" s="214">
        <v>26500</v>
      </c>
      <c r="H156" s="214">
        <v>760.55</v>
      </c>
      <c r="I156" s="218">
        <v>0</v>
      </c>
      <c r="J156" s="214">
        <v>805.6</v>
      </c>
      <c r="K156" s="214">
        <v>25</v>
      </c>
      <c r="L156" s="214">
        <v>1591.15</v>
      </c>
      <c r="M156" s="214">
        <v>24908.85</v>
      </c>
    </row>
    <row r="157" spans="1:13" s="166" customFormat="1" ht="17.25" customHeight="1" x14ac:dyDescent="0.25">
      <c r="A157" s="210" t="s">
        <v>749</v>
      </c>
      <c r="B157" s="167"/>
      <c r="C157" s="212">
        <v>6</v>
      </c>
      <c r="D157" s="153"/>
      <c r="E157" s="217">
        <f t="shared" ref="E157:M157" si="24">SUM(E151:E156)</f>
        <v>193500</v>
      </c>
      <c r="F157" s="219">
        <f t="shared" si="24"/>
        <v>0</v>
      </c>
      <c r="G157" s="217">
        <f t="shared" si="24"/>
        <v>193500</v>
      </c>
      <c r="H157" s="217">
        <f t="shared" si="24"/>
        <v>5553.45</v>
      </c>
      <c r="I157" s="217">
        <f t="shared" si="24"/>
        <v>2559.6799999999998</v>
      </c>
      <c r="J157" s="217">
        <f t="shared" si="24"/>
        <v>5882.4000000000005</v>
      </c>
      <c r="K157" s="217">
        <f t="shared" si="24"/>
        <v>825</v>
      </c>
      <c r="L157" s="217">
        <f t="shared" si="24"/>
        <v>14820.529999999999</v>
      </c>
      <c r="M157" s="217">
        <f t="shared" si="24"/>
        <v>178679.47</v>
      </c>
    </row>
    <row r="158" spans="1:13" s="166" customFormat="1" ht="17.25" customHeight="1" x14ac:dyDescent="0.25">
      <c r="A158" s="155"/>
      <c r="B158" s="162"/>
      <c r="C158" s="156"/>
      <c r="D158" s="153"/>
      <c r="E158" s="217"/>
      <c r="F158" s="219"/>
      <c r="G158" s="217"/>
      <c r="H158" s="217"/>
      <c r="I158" s="217"/>
      <c r="J158" s="217"/>
      <c r="K158" s="217"/>
      <c r="L158" s="217"/>
      <c r="M158" s="217"/>
    </row>
    <row r="159" spans="1:13" s="166" customFormat="1" x14ac:dyDescent="0.25">
      <c r="A159" s="210" t="s">
        <v>629</v>
      </c>
      <c r="B159" s="162"/>
      <c r="C159" s="211"/>
      <c r="E159" s="217"/>
      <c r="F159" s="219"/>
      <c r="G159" s="217"/>
      <c r="H159" s="217"/>
      <c r="I159" s="217"/>
      <c r="J159" s="217"/>
      <c r="K159" s="217"/>
      <c r="L159" s="217"/>
      <c r="M159" s="217"/>
    </row>
    <row r="160" spans="1:13" s="166" customFormat="1" x14ac:dyDescent="0.25">
      <c r="A160" s="155" t="s">
        <v>698</v>
      </c>
      <c r="B160" s="162" t="s">
        <v>807</v>
      </c>
      <c r="C160" s="156" t="s">
        <v>105</v>
      </c>
      <c r="D160" s="153" t="s">
        <v>307</v>
      </c>
      <c r="E160" s="214">
        <v>15000</v>
      </c>
      <c r="F160" s="218">
        <v>0</v>
      </c>
      <c r="G160" s="214">
        <v>15000</v>
      </c>
      <c r="H160" s="214">
        <v>430.5</v>
      </c>
      <c r="I160" s="218">
        <v>0</v>
      </c>
      <c r="J160" s="214">
        <v>456</v>
      </c>
      <c r="K160" s="214">
        <v>25</v>
      </c>
      <c r="L160" s="214">
        <v>911.5</v>
      </c>
      <c r="M160" s="214">
        <v>14088.5</v>
      </c>
    </row>
    <row r="161" spans="1:13" s="166" customFormat="1" x14ac:dyDescent="0.25">
      <c r="A161" s="210" t="s">
        <v>749</v>
      </c>
      <c r="B161" s="162"/>
      <c r="C161" s="212">
        <v>1</v>
      </c>
      <c r="E161" s="217">
        <f>SUM(E160)</f>
        <v>15000</v>
      </c>
      <c r="F161" s="219">
        <f t="shared" ref="F161:M161" si="25">SUM(F160)</f>
        <v>0</v>
      </c>
      <c r="G161" s="217">
        <f t="shared" si="25"/>
        <v>15000</v>
      </c>
      <c r="H161" s="217">
        <f t="shared" si="25"/>
        <v>430.5</v>
      </c>
      <c r="I161" s="218">
        <v>0</v>
      </c>
      <c r="J161" s="217">
        <f t="shared" si="25"/>
        <v>456</v>
      </c>
      <c r="K161" s="217">
        <f t="shared" si="25"/>
        <v>25</v>
      </c>
      <c r="L161" s="217">
        <f t="shared" si="25"/>
        <v>911.5</v>
      </c>
      <c r="M161" s="217">
        <f t="shared" si="25"/>
        <v>14088.5</v>
      </c>
    </row>
    <row r="162" spans="1:13" s="166" customFormat="1" x14ac:dyDescent="0.25">
      <c r="A162" s="210"/>
      <c r="B162" s="162"/>
      <c r="C162" s="211"/>
      <c r="E162" s="217"/>
      <c r="F162" s="219"/>
      <c r="G162" s="217"/>
      <c r="H162" s="217"/>
      <c r="I162" s="217"/>
      <c r="J162" s="217"/>
      <c r="K162" s="217"/>
      <c r="L162" s="217"/>
      <c r="M162" s="217"/>
    </row>
    <row r="163" spans="1:13" s="166" customFormat="1" x14ac:dyDescent="0.25">
      <c r="A163" s="210" t="s">
        <v>796</v>
      </c>
      <c r="B163" s="162"/>
      <c r="C163" s="211" t="s">
        <v>797</v>
      </c>
      <c r="E163" s="217"/>
      <c r="F163" s="219"/>
      <c r="G163" s="217"/>
      <c r="H163" s="217"/>
      <c r="I163" s="217"/>
      <c r="J163" s="217"/>
      <c r="K163" s="217"/>
      <c r="L163" s="217"/>
      <c r="M163" s="217"/>
    </row>
    <row r="164" spans="1:13" s="166" customFormat="1" x14ac:dyDescent="0.25">
      <c r="A164" s="155" t="s">
        <v>587</v>
      </c>
      <c r="B164" s="162" t="s">
        <v>807</v>
      </c>
      <c r="C164" s="156" t="s">
        <v>105</v>
      </c>
      <c r="D164" s="153" t="s">
        <v>307</v>
      </c>
      <c r="E164" s="214">
        <v>15000</v>
      </c>
      <c r="F164" s="218">
        <v>0</v>
      </c>
      <c r="G164" s="214">
        <v>15000</v>
      </c>
      <c r="H164" s="214">
        <v>430.5</v>
      </c>
      <c r="I164" s="218">
        <v>0</v>
      </c>
      <c r="J164" s="214">
        <v>456</v>
      </c>
      <c r="K164" s="214">
        <v>25</v>
      </c>
      <c r="L164" s="214">
        <v>911.5</v>
      </c>
      <c r="M164" s="214">
        <v>14088.5</v>
      </c>
    </row>
    <row r="165" spans="1:13" s="166" customFormat="1" x14ac:dyDescent="0.25">
      <c r="A165" s="155" t="s">
        <v>798</v>
      </c>
      <c r="B165" s="162" t="s">
        <v>806</v>
      </c>
      <c r="C165" s="156" t="s">
        <v>721</v>
      </c>
      <c r="D165" s="153" t="s">
        <v>808</v>
      </c>
      <c r="E165" s="214">
        <v>80000</v>
      </c>
      <c r="F165" s="218">
        <v>0</v>
      </c>
      <c r="G165" s="214">
        <v>80000</v>
      </c>
      <c r="H165" s="214">
        <v>2296</v>
      </c>
      <c r="I165" s="214">
        <v>7400.87</v>
      </c>
      <c r="J165" s="214">
        <v>2432</v>
      </c>
      <c r="K165" s="214">
        <v>25</v>
      </c>
      <c r="L165" s="214">
        <v>12153.87</v>
      </c>
      <c r="M165" s="214">
        <v>67846.13</v>
      </c>
    </row>
    <row r="166" spans="1:13" s="166" customFormat="1" x14ac:dyDescent="0.25">
      <c r="A166" s="155" t="s">
        <v>244</v>
      </c>
      <c r="B166" s="162" t="s">
        <v>806</v>
      </c>
      <c r="C166" s="156" t="s">
        <v>489</v>
      </c>
      <c r="D166" s="153" t="s">
        <v>808</v>
      </c>
      <c r="E166" s="214">
        <v>60000</v>
      </c>
      <c r="F166" s="218">
        <v>0</v>
      </c>
      <c r="G166" s="214">
        <v>60000</v>
      </c>
      <c r="H166" s="214">
        <v>1722</v>
      </c>
      <c r="I166" s="214">
        <v>3486.68</v>
      </c>
      <c r="J166" s="214">
        <v>1824</v>
      </c>
      <c r="K166" s="214">
        <v>25</v>
      </c>
      <c r="L166" s="214">
        <v>7057.68</v>
      </c>
      <c r="M166" s="214">
        <v>52942.32</v>
      </c>
    </row>
    <row r="167" spans="1:13" s="166" customFormat="1" x14ac:dyDescent="0.25">
      <c r="A167" s="155" t="s">
        <v>84</v>
      </c>
      <c r="B167" s="162" t="s">
        <v>806</v>
      </c>
      <c r="C167" s="156" t="s">
        <v>85</v>
      </c>
      <c r="D167" s="153" t="s">
        <v>307</v>
      </c>
      <c r="E167" s="214">
        <v>50000</v>
      </c>
      <c r="F167" s="218">
        <v>0</v>
      </c>
      <c r="G167" s="214">
        <v>50000</v>
      </c>
      <c r="H167" s="214">
        <v>1435</v>
      </c>
      <c r="I167" s="214">
        <v>1854</v>
      </c>
      <c r="J167" s="214">
        <v>1520</v>
      </c>
      <c r="K167" s="214">
        <v>25</v>
      </c>
      <c r="L167" s="214">
        <v>4834</v>
      </c>
      <c r="M167" s="214">
        <v>45166</v>
      </c>
    </row>
    <row r="168" spans="1:13" s="166" customFormat="1" x14ac:dyDescent="0.25">
      <c r="A168" s="155" t="s">
        <v>94</v>
      </c>
      <c r="B168" s="162" t="s">
        <v>807</v>
      </c>
      <c r="C168" s="156" t="s">
        <v>71</v>
      </c>
      <c r="D168" s="153" t="s">
        <v>808</v>
      </c>
      <c r="E168" s="214">
        <v>50000</v>
      </c>
      <c r="F168" s="218">
        <v>0</v>
      </c>
      <c r="G168" s="214">
        <v>50000</v>
      </c>
      <c r="H168" s="214">
        <v>1435</v>
      </c>
      <c r="I168" s="214">
        <v>1675.48</v>
      </c>
      <c r="J168" s="214">
        <v>1520</v>
      </c>
      <c r="K168" s="214">
        <v>1215.1199999999999</v>
      </c>
      <c r="L168" s="214">
        <v>5845.6</v>
      </c>
      <c r="M168" s="214">
        <v>44154.400000000001</v>
      </c>
    </row>
    <row r="169" spans="1:13" s="166" customFormat="1" x14ac:dyDescent="0.25">
      <c r="A169" s="155" t="s">
        <v>799</v>
      </c>
      <c r="B169" s="162" t="s">
        <v>806</v>
      </c>
      <c r="C169" s="156" t="s">
        <v>157</v>
      </c>
      <c r="D169" s="153" t="s">
        <v>307</v>
      </c>
      <c r="E169" s="214">
        <v>45000</v>
      </c>
      <c r="F169" s="218">
        <v>0</v>
      </c>
      <c r="G169" s="214">
        <v>45000</v>
      </c>
      <c r="H169" s="214">
        <v>1291.5</v>
      </c>
      <c r="I169" s="214">
        <v>1148.33</v>
      </c>
      <c r="J169" s="214">
        <v>1368</v>
      </c>
      <c r="K169" s="214">
        <v>25</v>
      </c>
      <c r="L169" s="214">
        <v>3832.83</v>
      </c>
      <c r="M169" s="214">
        <v>41167.17</v>
      </c>
    </row>
    <row r="170" spans="1:13" s="166" customFormat="1" x14ac:dyDescent="0.25">
      <c r="A170" s="155" t="s">
        <v>177</v>
      </c>
      <c r="B170" s="162" t="s">
        <v>807</v>
      </c>
      <c r="C170" s="156" t="s">
        <v>178</v>
      </c>
      <c r="D170" s="153" t="s">
        <v>307</v>
      </c>
      <c r="E170" s="214">
        <v>35000</v>
      </c>
      <c r="F170" s="218">
        <v>0</v>
      </c>
      <c r="G170" s="214">
        <v>35000</v>
      </c>
      <c r="H170" s="214">
        <v>1004.5</v>
      </c>
      <c r="I170" s="218">
        <v>0</v>
      </c>
      <c r="J170" s="214">
        <v>1064</v>
      </c>
      <c r="K170" s="214">
        <v>25</v>
      </c>
      <c r="L170" s="214">
        <v>2093.5</v>
      </c>
      <c r="M170" s="214">
        <v>32906.5</v>
      </c>
    </row>
    <row r="171" spans="1:13" s="166" customFormat="1" x14ac:dyDescent="0.25">
      <c r="A171" s="155" t="s">
        <v>173</v>
      </c>
      <c r="B171" s="162" t="s">
        <v>807</v>
      </c>
      <c r="C171" s="156" t="s">
        <v>521</v>
      </c>
      <c r="D171" s="153" t="s">
        <v>307</v>
      </c>
      <c r="E171" s="214">
        <v>24987.5</v>
      </c>
      <c r="F171" s="218">
        <v>0</v>
      </c>
      <c r="G171" s="214">
        <v>24987.5</v>
      </c>
      <c r="H171" s="214">
        <v>717.14</v>
      </c>
      <c r="I171" s="218">
        <v>0</v>
      </c>
      <c r="J171" s="214">
        <v>759.62</v>
      </c>
      <c r="K171" s="214">
        <v>25</v>
      </c>
      <c r="L171" s="214">
        <v>1501.76</v>
      </c>
      <c r="M171" s="214">
        <v>23485.74</v>
      </c>
    </row>
    <row r="172" spans="1:13" s="166" customFormat="1" x14ac:dyDescent="0.25">
      <c r="A172" s="155" t="s">
        <v>800</v>
      </c>
      <c r="B172" s="162" t="s">
        <v>806</v>
      </c>
      <c r="C172" s="156" t="s">
        <v>97</v>
      </c>
      <c r="D172" s="153" t="s">
        <v>307</v>
      </c>
      <c r="E172" s="214">
        <v>25000</v>
      </c>
      <c r="F172" s="218">
        <v>0</v>
      </c>
      <c r="G172" s="214">
        <v>25000</v>
      </c>
      <c r="H172" s="214">
        <v>717.5</v>
      </c>
      <c r="I172" s="218">
        <v>0</v>
      </c>
      <c r="J172" s="214">
        <v>760</v>
      </c>
      <c r="K172" s="214">
        <v>25</v>
      </c>
      <c r="L172" s="214">
        <v>1502.5</v>
      </c>
      <c r="M172" s="214">
        <v>23497.5</v>
      </c>
    </row>
    <row r="173" spans="1:13" s="166" customFormat="1" x14ac:dyDescent="0.25">
      <c r="A173" s="155" t="s">
        <v>87</v>
      </c>
      <c r="B173" s="162" t="s">
        <v>806</v>
      </c>
      <c r="C173" s="156" t="s">
        <v>720</v>
      </c>
      <c r="D173" s="153" t="s">
        <v>808</v>
      </c>
      <c r="E173" s="214">
        <v>80000</v>
      </c>
      <c r="F173" s="218">
        <v>0</v>
      </c>
      <c r="G173" s="214">
        <v>80000</v>
      </c>
      <c r="H173" s="214">
        <v>2296</v>
      </c>
      <c r="I173" s="214">
        <v>7400.87</v>
      </c>
      <c r="J173" s="214">
        <v>2432</v>
      </c>
      <c r="K173" s="214">
        <v>25</v>
      </c>
      <c r="L173" s="214">
        <v>12153.87</v>
      </c>
      <c r="M173" s="214">
        <v>67846.13</v>
      </c>
    </row>
    <row r="174" spans="1:13" s="166" customFormat="1" x14ac:dyDescent="0.25">
      <c r="A174" s="155" t="s">
        <v>136</v>
      </c>
      <c r="B174" s="162" t="s">
        <v>807</v>
      </c>
      <c r="C174" s="156" t="s">
        <v>85</v>
      </c>
      <c r="D174" s="153" t="s">
        <v>307</v>
      </c>
      <c r="E174" s="214">
        <v>55000</v>
      </c>
      <c r="F174" s="218">
        <v>0</v>
      </c>
      <c r="G174" s="214">
        <v>55000</v>
      </c>
      <c r="H174" s="214">
        <v>1578.5</v>
      </c>
      <c r="I174" s="214">
        <v>2559.6799999999998</v>
      </c>
      <c r="J174" s="214">
        <v>1672</v>
      </c>
      <c r="K174" s="214">
        <v>700</v>
      </c>
      <c r="L174" s="214">
        <v>6510.18</v>
      </c>
      <c r="M174" s="214">
        <v>48489.82</v>
      </c>
    </row>
    <row r="175" spans="1:13" s="166" customFormat="1" x14ac:dyDescent="0.25">
      <c r="A175" s="155" t="s">
        <v>91</v>
      </c>
      <c r="B175" s="162" t="s">
        <v>806</v>
      </c>
      <c r="C175" s="156" t="s">
        <v>92</v>
      </c>
      <c r="D175" s="153" t="s">
        <v>307</v>
      </c>
      <c r="E175" s="214">
        <v>25000</v>
      </c>
      <c r="F175" s="218">
        <v>0</v>
      </c>
      <c r="G175" s="214">
        <v>25000</v>
      </c>
      <c r="H175" s="214">
        <v>717.5</v>
      </c>
      <c r="I175" s="218">
        <v>0</v>
      </c>
      <c r="J175" s="214">
        <v>760</v>
      </c>
      <c r="K175" s="214">
        <v>2050</v>
      </c>
      <c r="L175" s="214">
        <v>3527.5</v>
      </c>
      <c r="M175" s="214">
        <v>21472.5</v>
      </c>
    </row>
    <row r="176" spans="1:13" s="166" customFormat="1" x14ac:dyDescent="0.25">
      <c r="A176" s="210" t="s">
        <v>749</v>
      </c>
      <c r="B176" s="162"/>
      <c r="C176" s="212">
        <v>12</v>
      </c>
      <c r="E176" s="217">
        <f>SUM(E164:E175)</f>
        <v>544987.5</v>
      </c>
      <c r="F176" s="219">
        <f t="shared" ref="F176:M176" si="26">SUM(F164:F175)</f>
        <v>0</v>
      </c>
      <c r="G176" s="217">
        <f t="shared" si="26"/>
        <v>544987.5</v>
      </c>
      <c r="H176" s="217">
        <f t="shared" si="26"/>
        <v>15641.14</v>
      </c>
      <c r="I176" s="217">
        <f t="shared" si="26"/>
        <v>25525.91</v>
      </c>
      <c r="J176" s="217">
        <f t="shared" si="26"/>
        <v>16567.620000000003</v>
      </c>
      <c r="K176" s="217">
        <f t="shared" si="26"/>
        <v>4190.12</v>
      </c>
      <c r="L176" s="217">
        <f t="shared" si="26"/>
        <v>61924.790000000008</v>
      </c>
      <c r="M176" s="217">
        <f t="shared" si="26"/>
        <v>483062.71</v>
      </c>
    </row>
    <row r="178" spans="1:13" s="153" customFormat="1" ht="24.75" customHeight="1" x14ac:dyDescent="0.25">
      <c r="A178" s="224" t="s">
        <v>801</v>
      </c>
      <c r="B178" s="251"/>
      <c r="C178" s="288">
        <v>83</v>
      </c>
      <c r="D178" s="223"/>
      <c r="E178" s="220">
        <f t="shared" ref="E178:M178" si="27">SUM(E23+E27+E32+E36+E42+E48+E57+E66+E71+E75+E80+E85+E92+E96+E101+E108+E112+E117+E123+E127+E131+E136+E144+E148+E157+E161+E176)</f>
        <v>3944737.5</v>
      </c>
      <c r="F178" s="301">
        <f t="shared" si="27"/>
        <v>0</v>
      </c>
      <c r="G178" s="220">
        <f t="shared" si="27"/>
        <v>3944737.5</v>
      </c>
      <c r="H178" s="220">
        <f t="shared" si="27"/>
        <v>113213.96999999999</v>
      </c>
      <c r="I178" s="220">
        <f t="shared" si="27"/>
        <v>251684.05999999994</v>
      </c>
      <c r="J178" s="220">
        <f t="shared" si="27"/>
        <v>115045.07999999999</v>
      </c>
      <c r="K178" s="220">
        <f t="shared" si="27"/>
        <v>44183.740000000005</v>
      </c>
      <c r="L178" s="220">
        <f t="shared" si="27"/>
        <v>524126.85000000009</v>
      </c>
      <c r="M178" s="220">
        <f t="shared" si="27"/>
        <v>3420610.6500000004</v>
      </c>
    </row>
    <row r="179" spans="1:13" ht="15" customHeight="1" x14ac:dyDescent="0.25">
      <c r="B179" s="142"/>
      <c r="C179" s="142"/>
      <c r="D179" s="142"/>
      <c r="E179" s="216"/>
      <c r="F179" s="222"/>
      <c r="G179" s="216"/>
      <c r="H179" s="216"/>
      <c r="I179" s="216"/>
      <c r="J179" s="216"/>
      <c r="K179" s="216"/>
      <c r="L179" s="216"/>
      <c r="M179" s="216"/>
    </row>
    <row r="180" spans="1:13" ht="15" customHeight="1" x14ac:dyDescent="0.25">
      <c r="B180" s="142"/>
      <c r="C180" s="142"/>
      <c r="D180" s="142"/>
      <c r="E180" s="216"/>
      <c r="F180" s="222"/>
      <c r="G180" s="216"/>
      <c r="H180" s="216"/>
      <c r="I180" s="216"/>
      <c r="J180" s="216"/>
      <c r="K180" s="216"/>
      <c r="L180" s="216"/>
      <c r="M180" s="216"/>
    </row>
    <row r="181" spans="1:13" ht="15" customHeight="1" x14ac:dyDescent="0.25">
      <c r="A181" s="1697"/>
      <c r="B181" s="1697"/>
      <c r="C181" s="204"/>
      <c r="D181" s="1697"/>
      <c r="E181" s="1697"/>
      <c r="F181" s="1697"/>
      <c r="G181" s="205"/>
      <c r="H181" s="205"/>
      <c r="I181" s="1697"/>
      <c r="J181" s="1697"/>
      <c r="K181" s="1697"/>
      <c r="L181" s="1697"/>
      <c r="M181" s="216"/>
    </row>
    <row r="182" spans="1:13" ht="15.75" x14ac:dyDescent="0.25">
      <c r="A182" s="204"/>
      <c r="B182" s="204"/>
      <c r="C182" s="204"/>
      <c r="D182" s="205"/>
      <c r="E182" s="205"/>
      <c r="F182" s="205"/>
      <c r="G182" s="205"/>
      <c r="H182" s="205"/>
      <c r="I182" s="205"/>
      <c r="J182" s="205"/>
      <c r="K182" s="207"/>
      <c r="L182" s="204"/>
    </row>
    <row r="183" spans="1:13" ht="15.75" x14ac:dyDescent="0.25">
      <c r="A183" s="205"/>
      <c r="B183" s="207"/>
      <c r="C183" s="205"/>
      <c r="D183" s="205"/>
      <c r="E183" s="205"/>
      <c r="F183" s="205"/>
      <c r="G183" s="205"/>
      <c r="H183" s="205"/>
      <c r="I183" s="205"/>
      <c r="J183" s="205"/>
      <c r="K183" s="207"/>
      <c r="L183" s="207"/>
    </row>
    <row r="184" spans="1:13" ht="15.75" x14ac:dyDescent="0.25">
      <c r="A184" s="207" t="s">
        <v>684</v>
      </c>
      <c r="B184" s="207"/>
      <c r="C184" s="205"/>
      <c r="D184" s="205"/>
      <c r="E184" s="205"/>
      <c r="G184" s="1696" t="s">
        <v>684</v>
      </c>
      <c r="H184" s="1696"/>
      <c r="I184" s="1696"/>
      <c r="J184" s="1696"/>
      <c r="K184" s="1696"/>
    </row>
    <row r="185" spans="1:13" ht="15.75" customHeight="1" x14ac:dyDescent="0.25">
      <c r="A185" s="204" t="s">
        <v>833</v>
      </c>
      <c r="B185" s="204"/>
      <c r="C185" s="204"/>
      <c r="G185" s="1711" t="s">
        <v>852</v>
      </c>
      <c r="H185" s="1711"/>
      <c r="I185" s="1711"/>
      <c r="J185" s="1711"/>
      <c r="K185" s="1711"/>
    </row>
    <row r="186" spans="1:13" ht="15.75" x14ac:dyDescent="0.25">
      <c r="A186" s="207" t="s">
        <v>851</v>
      </c>
      <c r="B186" s="207"/>
      <c r="C186" s="207"/>
      <c r="G186" s="1712" t="s">
        <v>853</v>
      </c>
      <c r="H186" s="1712"/>
      <c r="I186" s="1712"/>
      <c r="J186" s="1712"/>
      <c r="K186" s="1712"/>
    </row>
    <row r="189" spans="1:13" x14ac:dyDescent="0.25">
      <c r="B189" s="1629"/>
      <c r="C189" s="1629"/>
      <c r="D189" s="1629"/>
      <c r="E189" s="1629"/>
      <c r="F189" s="1629"/>
      <c r="G189" s="1629"/>
      <c r="H189" s="1629"/>
      <c r="I189" s="1629"/>
      <c r="J189" s="1629"/>
      <c r="K189" s="1629"/>
      <c r="L189" s="1629"/>
    </row>
    <row r="192" spans="1:13" x14ac:dyDescent="0.25">
      <c r="B192" s="1628"/>
      <c r="C192" s="1628"/>
      <c r="D192" s="1628"/>
      <c r="E192" s="1628"/>
      <c r="F192" s="1628"/>
      <c r="G192" s="1628"/>
      <c r="H192" s="1628"/>
      <c r="I192" s="1628"/>
      <c r="J192" s="1628"/>
      <c r="K192" s="1628"/>
      <c r="L192" s="1628"/>
    </row>
    <row r="193" spans="2:12" x14ac:dyDescent="0.25">
      <c r="B193" s="1629"/>
      <c r="C193" s="1629"/>
      <c r="D193" s="1629"/>
      <c r="E193" s="1629"/>
      <c r="F193" s="1629"/>
      <c r="G193" s="1629"/>
      <c r="H193" s="1629"/>
      <c r="I193" s="1629"/>
      <c r="J193" s="1629"/>
      <c r="K193" s="1629"/>
      <c r="L193" s="1629"/>
    </row>
    <row r="194" spans="2:12" x14ac:dyDescent="0.25">
      <c r="B194" s="1628"/>
      <c r="C194" s="1628"/>
      <c r="D194" s="1628"/>
      <c r="E194" s="1628"/>
      <c r="F194" s="1628"/>
      <c r="G194" s="1628"/>
      <c r="H194" s="1628"/>
      <c r="I194" s="1628"/>
      <c r="J194" s="1628"/>
      <c r="K194" s="1628"/>
      <c r="L194" s="1628"/>
    </row>
  </sheetData>
  <mergeCells count="26">
    <mergeCell ref="A7:M7"/>
    <mergeCell ref="A8:M8"/>
    <mergeCell ref="A9:M9"/>
    <mergeCell ref="A10:M10"/>
    <mergeCell ref="A181:B181"/>
    <mergeCell ref="D181:F181"/>
    <mergeCell ref="I181:L181"/>
    <mergeCell ref="M12:M13"/>
    <mergeCell ref="L12:L13"/>
    <mergeCell ref="B12:B13"/>
    <mergeCell ref="B194:L194"/>
    <mergeCell ref="A12:A13"/>
    <mergeCell ref="C12:C13"/>
    <mergeCell ref="D12:D13"/>
    <mergeCell ref="F12:F13"/>
    <mergeCell ref="G12:G13"/>
    <mergeCell ref="B189:L189"/>
    <mergeCell ref="G184:K184"/>
    <mergeCell ref="G185:K185"/>
    <mergeCell ref="G186:K186"/>
    <mergeCell ref="B192:L192"/>
    <mergeCell ref="B193:L193"/>
    <mergeCell ref="H12:H13"/>
    <mergeCell ref="I12:I13"/>
    <mergeCell ref="J12:J13"/>
    <mergeCell ref="K12:K13"/>
  </mergeCells>
  <pageMargins left="1" right="1" top="1" bottom="0.84" header="0.5" footer="0.27"/>
  <pageSetup paperSize="5" scale="10" fitToHeight="0" orientation="landscape" horizontalDpi="360" verticalDpi="360" r:id="rId1"/>
  <drawing r:id="rId2"/>
</worksheet>
</file>

<file path=xl/worksheets/sheet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EE32D3-CF89-4DCF-860D-2064CA1CC46F}">
  <dimension ref="A7:O83"/>
  <sheetViews>
    <sheetView showGridLines="0" topLeftCell="A67" zoomScale="85" zoomScaleNormal="85" workbookViewId="0">
      <selection activeCell="A71" sqref="A71"/>
    </sheetView>
  </sheetViews>
  <sheetFormatPr baseColWidth="10" defaultColWidth="11.42578125" defaultRowHeight="15" x14ac:dyDescent="0.25"/>
  <cols>
    <col min="1" max="1" width="48.140625" customWidth="1"/>
    <col min="2" max="2" width="8.5703125" style="25" customWidth="1"/>
    <col min="3" max="3" width="25.85546875" style="255" customWidth="1"/>
    <col min="4" max="4" width="14.140625" style="25" customWidth="1"/>
    <col min="5" max="5" width="10.85546875" customWidth="1"/>
    <col min="6" max="6" width="10.5703125" customWidth="1"/>
    <col min="7" max="7" width="13.5703125" customWidth="1"/>
    <col min="8" max="8" width="9.5703125" style="236" bestFit="1" customWidth="1"/>
    <col min="9" max="9" width="12.5703125" bestFit="1" customWidth="1"/>
    <col min="10" max="10" width="10" bestFit="1" customWidth="1"/>
    <col min="11" max="11" width="10.5703125" bestFit="1" customWidth="1"/>
    <col min="12" max="12" width="10.42578125" customWidth="1"/>
    <col min="13" max="13" width="12.42578125" bestFit="1" customWidth="1"/>
    <col min="14" max="14" width="12" bestFit="1" customWidth="1"/>
    <col min="15" max="15" width="12.5703125" bestFit="1" customWidth="1"/>
  </cols>
  <sheetData>
    <row r="7" spans="1:15" x14ac:dyDescent="0.25">
      <c r="A7" s="1629" t="s">
        <v>0</v>
      </c>
      <c r="B7" s="1629"/>
      <c r="C7" s="1629"/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</row>
    <row r="8" spans="1:15" x14ac:dyDescent="0.25">
      <c r="A8" s="1629" t="s">
        <v>1</v>
      </c>
      <c r="B8" s="1629"/>
      <c r="C8" s="1629"/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</row>
    <row r="9" spans="1:15" x14ac:dyDescent="0.25">
      <c r="A9" s="1629" t="s">
        <v>3</v>
      </c>
      <c r="B9" s="1629"/>
      <c r="C9" s="1629"/>
      <c r="D9" s="1629"/>
      <c r="E9" s="1629"/>
      <c r="F9" s="1629"/>
      <c r="G9" s="1629"/>
      <c r="H9" s="1629"/>
      <c r="I9" s="1629"/>
      <c r="J9" s="1629"/>
      <c r="K9" s="1629"/>
      <c r="L9" s="1629"/>
      <c r="M9" s="1629"/>
      <c r="N9" s="1629"/>
      <c r="O9" s="1629"/>
    </row>
    <row r="10" spans="1:15" x14ac:dyDescent="0.25">
      <c r="A10" s="1629" t="s">
        <v>811</v>
      </c>
      <c r="B10" s="1629"/>
      <c r="C10" s="1629"/>
      <c r="D10" s="1629"/>
      <c r="E10" s="1629"/>
      <c r="F10" s="1629"/>
      <c r="G10" s="1629"/>
      <c r="H10" s="1629"/>
      <c r="I10" s="1629"/>
      <c r="J10" s="1629"/>
      <c r="K10" s="1629"/>
      <c r="L10" s="1629"/>
      <c r="M10" s="1629"/>
      <c r="N10" s="1629"/>
      <c r="O10" s="1629"/>
    </row>
    <row r="11" spans="1:15" x14ac:dyDescent="0.25">
      <c r="A11" s="1642" t="s">
        <v>406</v>
      </c>
      <c r="B11" s="1642"/>
      <c r="C11" s="1642"/>
      <c r="D11" s="1642"/>
      <c r="E11" s="1642"/>
      <c r="F11" s="1642"/>
      <c r="G11" s="1642"/>
      <c r="H11" s="1642"/>
      <c r="I11" s="1642"/>
      <c r="J11" s="1642"/>
      <c r="K11" s="1642"/>
      <c r="L11" s="1642"/>
      <c r="M11" s="1642"/>
      <c r="N11" s="1642"/>
      <c r="O11" s="1642"/>
    </row>
    <row r="13" spans="1:15" ht="15.75" thickBot="1" x14ac:dyDescent="0.3">
      <c r="A13" s="1717" t="s">
        <v>7</v>
      </c>
      <c r="B13" s="1719" t="s">
        <v>802</v>
      </c>
      <c r="C13" s="1720" t="s">
        <v>9</v>
      </c>
      <c r="D13" s="1726" t="s">
        <v>832</v>
      </c>
      <c r="E13" s="1726" t="s">
        <v>834</v>
      </c>
      <c r="F13" s="1730" t="s">
        <v>835</v>
      </c>
      <c r="G13" s="305" t="s">
        <v>12</v>
      </c>
      <c r="H13" s="1722" t="s">
        <v>13</v>
      </c>
      <c r="I13" s="1728" t="s">
        <v>14</v>
      </c>
      <c r="J13" s="1728" t="s">
        <v>15</v>
      </c>
      <c r="K13" s="1728" t="s">
        <v>16</v>
      </c>
      <c r="L13" s="1728" t="s">
        <v>17</v>
      </c>
      <c r="M13" s="1728" t="s">
        <v>18</v>
      </c>
      <c r="N13" s="1729" t="s">
        <v>19</v>
      </c>
      <c r="O13" s="1724" t="s">
        <v>20</v>
      </c>
    </row>
    <row r="14" spans="1:15" x14ac:dyDescent="0.25">
      <c r="A14" s="1718"/>
      <c r="B14" s="1706"/>
      <c r="C14" s="1721"/>
      <c r="D14" s="1727"/>
      <c r="E14" s="1727"/>
      <c r="F14" s="1731"/>
      <c r="G14" s="306" t="s">
        <v>21</v>
      </c>
      <c r="H14" s="1723"/>
      <c r="I14" s="1710"/>
      <c r="J14" s="1710"/>
      <c r="K14" s="1710"/>
      <c r="L14" s="1710"/>
      <c r="M14" s="1710"/>
      <c r="N14" s="1716"/>
      <c r="O14" s="1725"/>
    </row>
    <row r="15" spans="1:15" x14ac:dyDescent="0.25">
      <c r="A15" s="211" t="s">
        <v>836</v>
      </c>
      <c r="B15" s="162"/>
      <c r="C15" s="256"/>
      <c r="D15" s="162"/>
      <c r="E15" s="153"/>
      <c r="F15" s="153"/>
      <c r="G15" s="214"/>
      <c r="H15" s="237"/>
      <c r="I15" s="214"/>
      <c r="J15" s="214"/>
      <c r="K15" s="214"/>
      <c r="L15" s="214"/>
      <c r="M15" s="214"/>
      <c r="N15" s="214"/>
      <c r="O15" s="214"/>
    </row>
    <row r="16" spans="1:15" x14ac:dyDescent="0.25">
      <c r="A16" s="156" t="s">
        <v>532</v>
      </c>
      <c r="B16" s="162" t="s">
        <v>807</v>
      </c>
      <c r="C16" s="256" t="s">
        <v>181</v>
      </c>
      <c r="D16" s="162" t="s">
        <v>849</v>
      </c>
      <c r="E16" s="302">
        <v>44287</v>
      </c>
      <c r="F16" s="302">
        <v>44470</v>
      </c>
      <c r="G16" s="227">
        <v>50000</v>
      </c>
      <c r="H16" s="237">
        <v>0</v>
      </c>
      <c r="I16" s="215">
        <v>50000</v>
      </c>
      <c r="J16" s="214">
        <v>1435</v>
      </c>
      <c r="K16" s="215">
        <v>1854</v>
      </c>
      <c r="L16" s="214">
        <v>1520</v>
      </c>
      <c r="M16" s="214">
        <v>25</v>
      </c>
      <c r="N16" s="214">
        <v>4834</v>
      </c>
      <c r="O16" s="214">
        <v>45166</v>
      </c>
    </row>
    <row r="17" spans="1:15" s="5" customFormat="1" x14ac:dyDescent="0.25">
      <c r="A17" s="298" t="s">
        <v>813</v>
      </c>
      <c r="B17" s="252"/>
      <c r="C17" s="257">
        <v>1</v>
      </c>
      <c r="D17" s="167"/>
      <c r="E17" s="303"/>
      <c r="F17" s="303"/>
      <c r="G17" s="232">
        <f>SUM(G16)</f>
        <v>50000</v>
      </c>
      <c r="H17" s="234">
        <f t="shared" ref="H17:O17" si="0">SUM(H16)</f>
        <v>0</v>
      </c>
      <c r="I17" s="232">
        <f t="shared" si="0"/>
        <v>50000</v>
      </c>
      <c r="J17" s="232">
        <f t="shared" si="0"/>
        <v>1435</v>
      </c>
      <c r="K17" s="232">
        <f t="shared" si="0"/>
        <v>1854</v>
      </c>
      <c r="L17" s="232">
        <f t="shared" si="0"/>
        <v>1520</v>
      </c>
      <c r="M17" s="232">
        <f t="shared" si="0"/>
        <v>25</v>
      </c>
      <c r="N17" s="232">
        <f t="shared" si="0"/>
        <v>4834</v>
      </c>
      <c r="O17" s="232">
        <f t="shared" si="0"/>
        <v>45166</v>
      </c>
    </row>
    <row r="18" spans="1:15" s="5" customFormat="1" x14ac:dyDescent="0.25">
      <c r="A18" s="298"/>
      <c r="B18" s="252"/>
      <c r="C18" s="257"/>
      <c r="D18" s="167"/>
      <c r="E18" s="303"/>
      <c r="F18" s="303"/>
      <c r="G18" s="232"/>
      <c r="H18" s="234"/>
      <c r="I18" s="217"/>
      <c r="J18" s="217"/>
      <c r="K18" s="217"/>
      <c r="L18" s="217"/>
      <c r="M18" s="217"/>
      <c r="N18" s="217"/>
      <c r="O18" s="217"/>
    </row>
    <row r="19" spans="1:15" s="5" customFormat="1" x14ac:dyDescent="0.25">
      <c r="A19" s="298" t="s">
        <v>837</v>
      </c>
      <c r="B19" s="252"/>
      <c r="C19" s="257"/>
      <c r="D19" s="167"/>
      <c r="E19" s="303"/>
      <c r="F19" s="303"/>
      <c r="G19" s="232"/>
      <c r="H19" s="234"/>
      <c r="I19" s="217"/>
      <c r="J19" s="217"/>
      <c r="K19" s="217"/>
      <c r="L19" s="217"/>
      <c r="M19" s="217"/>
      <c r="N19" s="217"/>
      <c r="O19" s="217"/>
    </row>
    <row r="20" spans="1:15" x14ac:dyDescent="0.25">
      <c r="A20" s="299" t="s">
        <v>814</v>
      </c>
      <c r="B20" s="154" t="s">
        <v>807</v>
      </c>
      <c r="C20" s="256" t="s">
        <v>567</v>
      </c>
      <c r="D20" s="162" t="s">
        <v>849</v>
      </c>
      <c r="E20" s="302">
        <v>44317</v>
      </c>
      <c r="F20" s="302">
        <v>44501</v>
      </c>
      <c r="G20" s="230">
        <v>50000</v>
      </c>
      <c r="H20" s="237">
        <v>0</v>
      </c>
      <c r="I20" s="214">
        <v>50000</v>
      </c>
      <c r="J20" s="214">
        <v>1435</v>
      </c>
      <c r="K20" s="214">
        <v>1854</v>
      </c>
      <c r="L20" s="214">
        <v>1520</v>
      </c>
      <c r="M20" s="214">
        <v>25</v>
      </c>
      <c r="N20" s="214">
        <v>4834</v>
      </c>
      <c r="O20" s="214">
        <v>45166</v>
      </c>
    </row>
    <row r="21" spans="1:15" s="5" customFormat="1" x14ac:dyDescent="0.25">
      <c r="A21" s="211" t="s">
        <v>813</v>
      </c>
      <c r="B21" s="167"/>
      <c r="C21" s="257">
        <v>1</v>
      </c>
      <c r="D21" s="167"/>
      <c r="E21" s="303"/>
      <c r="F21" s="303"/>
      <c r="G21" s="217">
        <f>SUM(G20)</f>
        <v>50000</v>
      </c>
      <c r="H21" s="234">
        <f t="shared" ref="H21:O21" si="1">SUM(H20)</f>
        <v>0</v>
      </c>
      <c r="I21" s="217">
        <f t="shared" si="1"/>
        <v>50000</v>
      </c>
      <c r="J21" s="217">
        <f t="shared" si="1"/>
        <v>1435</v>
      </c>
      <c r="K21" s="217">
        <f t="shared" si="1"/>
        <v>1854</v>
      </c>
      <c r="L21" s="217">
        <f t="shared" si="1"/>
        <v>1520</v>
      </c>
      <c r="M21" s="217">
        <f t="shared" si="1"/>
        <v>25</v>
      </c>
      <c r="N21" s="217">
        <f t="shared" si="1"/>
        <v>4834</v>
      </c>
      <c r="O21" s="217">
        <f t="shared" si="1"/>
        <v>45166</v>
      </c>
    </row>
    <row r="22" spans="1:15" s="5" customFormat="1" x14ac:dyDescent="0.25">
      <c r="A22" s="211"/>
      <c r="B22" s="167"/>
      <c r="C22" s="257"/>
      <c r="D22" s="167"/>
      <c r="E22" s="303"/>
      <c r="F22" s="303"/>
      <c r="G22" s="217"/>
      <c r="H22" s="234"/>
      <c r="I22" s="217"/>
      <c r="J22" s="217"/>
      <c r="K22" s="217"/>
      <c r="L22" s="217"/>
      <c r="M22" s="217"/>
      <c r="N22" s="217"/>
      <c r="O22" s="217"/>
    </row>
    <row r="23" spans="1:15" s="5" customFormat="1" x14ac:dyDescent="0.25">
      <c r="A23" s="298" t="s">
        <v>838</v>
      </c>
      <c r="B23" s="252"/>
      <c r="C23" s="257"/>
      <c r="D23" s="167"/>
      <c r="E23" s="303"/>
      <c r="F23" s="303"/>
      <c r="G23" s="217"/>
      <c r="H23" s="234"/>
      <c r="I23" s="217"/>
      <c r="J23" s="217"/>
      <c r="K23" s="217"/>
      <c r="L23" s="217"/>
      <c r="M23" s="217"/>
      <c r="N23" s="217"/>
      <c r="O23" s="217"/>
    </row>
    <row r="24" spans="1:15" x14ac:dyDescent="0.25">
      <c r="A24" s="299" t="s">
        <v>815</v>
      </c>
      <c r="B24" s="154" t="s">
        <v>806</v>
      </c>
      <c r="C24" s="256" t="s">
        <v>564</v>
      </c>
      <c r="D24" s="162" t="s">
        <v>849</v>
      </c>
      <c r="E24" s="302">
        <v>44317</v>
      </c>
      <c r="F24" s="302">
        <v>44501</v>
      </c>
      <c r="G24" s="230">
        <v>85000</v>
      </c>
      <c r="H24" s="237">
        <v>0</v>
      </c>
      <c r="I24" s="214">
        <v>85000</v>
      </c>
      <c r="J24" s="214">
        <v>2439.5</v>
      </c>
      <c r="K24" s="214">
        <v>8576.99</v>
      </c>
      <c r="L24" s="214">
        <v>2584</v>
      </c>
      <c r="M24" s="214">
        <v>1245</v>
      </c>
      <c r="N24" s="214">
        <v>14845.49</v>
      </c>
      <c r="O24" s="214">
        <v>70154.509999999995</v>
      </c>
    </row>
    <row r="25" spans="1:15" x14ac:dyDescent="0.25">
      <c r="A25" s="299" t="s">
        <v>299</v>
      </c>
      <c r="B25" s="154" t="s">
        <v>807</v>
      </c>
      <c r="C25" s="256" t="s">
        <v>63</v>
      </c>
      <c r="D25" s="162" t="s">
        <v>849</v>
      </c>
      <c r="E25" s="302">
        <v>44378</v>
      </c>
      <c r="F25" s="302">
        <v>44562</v>
      </c>
      <c r="G25" s="230">
        <v>55000</v>
      </c>
      <c r="H25" s="237">
        <v>0</v>
      </c>
      <c r="I25" s="214">
        <v>55000</v>
      </c>
      <c r="J25" s="214">
        <v>1578.5</v>
      </c>
      <c r="K25" s="214">
        <v>2559.6799999999998</v>
      </c>
      <c r="L25" s="214">
        <v>1672</v>
      </c>
      <c r="M25" s="214">
        <v>25</v>
      </c>
      <c r="N25" s="214">
        <v>5835.18</v>
      </c>
      <c r="O25" s="214">
        <v>49164.82</v>
      </c>
    </row>
    <row r="26" spans="1:15" s="5" customFormat="1" x14ac:dyDescent="0.25">
      <c r="A26" s="298" t="s">
        <v>813</v>
      </c>
      <c r="B26" s="252"/>
      <c r="C26" s="257">
        <v>2</v>
      </c>
      <c r="D26" s="167"/>
      <c r="E26" s="303"/>
      <c r="F26" s="303"/>
      <c r="G26" s="232">
        <f>SUM(G24:G25)</f>
        <v>140000</v>
      </c>
      <c r="H26" s="234">
        <f t="shared" ref="H26:O26" si="2">SUM(H24:H25)</f>
        <v>0</v>
      </c>
      <c r="I26" s="232">
        <f t="shared" si="2"/>
        <v>140000</v>
      </c>
      <c r="J26" s="232">
        <f t="shared" si="2"/>
        <v>4018</v>
      </c>
      <c r="K26" s="232">
        <f t="shared" si="2"/>
        <v>11136.67</v>
      </c>
      <c r="L26" s="232">
        <f t="shared" si="2"/>
        <v>4256</v>
      </c>
      <c r="M26" s="232">
        <f t="shared" si="2"/>
        <v>1270</v>
      </c>
      <c r="N26" s="232">
        <f t="shared" si="2"/>
        <v>20680.669999999998</v>
      </c>
      <c r="O26" s="232">
        <f t="shared" si="2"/>
        <v>119319.32999999999</v>
      </c>
    </row>
    <row r="27" spans="1:15" s="5" customFormat="1" x14ac:dyDescent="0.25">
      <c r="A27" s="298"/>
      <c r="B27" s="252"/>
      <c r="C27" s="257"/>
      <c r="D27" s="167"/>
      <c r="E27" s="303"/>
      <c r="F27" s="303"/>
      <c r="G27" s="232"/>
      <c r="H27" s="234"/>
      <c r="I27" s="217"/>
      <c r="J27" s="217"/>
      <c r="K27" s="217"/>
      <c r="L27" s="217"/>
      <c r="M27" s="217"/>
      <c r="N27" s="217"/>
      <c r="O27" s="217"/>
    </row>
    <row r="28" spans="1:15" s="5" customFormat="1" x14ac:dyDescent="0.25">
      <c r="A28" s="298" t="s">
        <v>839</v>
      </c>
      <c r="B28" s="252"/>
      <c r="C28" s="257"/>
      <c r="D28" s="167"/>
      <c r="E28" s="303"/>
      <c r="F28" s="303"/>
      <c r="G28" s="231"/>
      <c r="H28" s="234"/>
      <c r="I28" s="217"/>
      <c r="J28" s="217"/>
      <c r="K28" s="217"/>
      <c r="L28" s="217"/>
      <c r="M28" s="217"/>
      <c r="N28" s="217"/>
      <c r="O28" s="217"/>
    </row>
    <row r="29" spans="1:15" x14ac:dyDescent="0.25">
      <c r="A29" s="299" t="s">
        <v>816</v>
      </c>
      <c r="B29" s="154" t="s">
        <v>807</v>
      </c>
      <c r="C29" s="256" t="s">
        <v>703</v>
      </c>
      <c r="D29" s="162" t="s">
        <v>849</v>
      </c>
      <c r="E29" s="304">
        <v>44287</v>
      </c>
      <c r="F29" s="302">
        <v>44470</v>
      </c>
      <c r="G29" s="230">
        <v>100000</v>
      </c>
      <c r="H29" s="237">
        <v>0</v>
      </c>
      <c r="I29" s="214">
        <v>100000</v>
      </c>
      <c r="J29" s="214">
        <v>2870</v>
      </c>
      <c r="K29" s="214">
        <v>11807.84</v>
      </c>
      <c r="L29" s="214">
        <v>3040</v>
      </c>
      <c r="M29" s="214">
        <v>4047.12</v>
      </c>
      <c r="N29" s="214">
        <v>21764.959999999999</v>
      </c>
      <c r="O29" s="214">
        <v>78235.039999999994</v>
      </c>
    </row>
    <row r="30" spans="1:15" s="5" customFormat="1" x14ac:dyDescent="0.25">
      <c r="A30" s="298" t="s">
        <v>813</v>
      </c>
      <c r="B30" s="252"/>
      <c r="C30" s="257">
        <v>1</v>
      </c>
      <c r="D30" s="167"/>
      <c r="E30" s="303"/>
      <c r="F30" s="303"/>
      <c r="G30" s="232">
        <f>SUM(G29)</f>
        <v>100000</v>
      </c>
      <c r="H30" s="234">
        <f t="shared" ref="H30:O30" si="3">SUM(H29)</f>
        <v>0</v>
      </c>
      <c r="I30" s="232">
        <f t="shared" si="3"/>
        <v>100000</v>
      </c>
      <c r="J30" s="232">
        <f t="shared" si="3"/>
        <v>2870</v>
      </c>
      <c r="K30" s="232">
        <f t="shared" si="3"/>
        <v>11807.84</v>
      </c>
      <c r="L30" s="232">
        <f t="shared" si="3"/>
        <v>3040</v>
      </c>
      <c r="M30" s="232">
        <f t="shared" si="3"/>
        <v>4047.12</v>
      </c>
      <c r="N30" s="232">
        <f t="shared" si="3"/>
        <v>21764.959999999999</v>
      </c>
      <c r="O30" s="232">
        <f t="shared" si="3"/>
        <v>78235.039999999994</v>
      </c>
    </row>
    <row r="31" spans="1:15" s="5" customFormat="1" x14ac:dyDescent="0.25">
      <c r="A31" s="298"/>
      <c r="B31" s="252"/>
      <c r="C31" s="257"/>
      <c r="D31" s="167"/>
      <c r="E31" s="303"/>
      <c r="F31" s="303"/>
      <c r="G31" s="232"/>
      <c r="H31" s="234"/>
      <c r="I31" s="232"/>
      <c r="J31" s="232"/>
      <c r="K31" s="232"/>
      <c r="L31" s="232"/>
      <c r="M31" s="232"/>
      <c r="N31" s="232"/>
      <c r="O31" s="232"/>
    </row>
    <row r="32" spans="1:15" s="5" customFormat="1" x14ac:dyDescent="0.25">
      <c r="A32" s="298" t="s">
        <v>840</v>
      </c>
      <c r="B32" s="252"/>
      <c r="C32" s="257"/>
      <c r="D32" s="167"/>
      <c r="E32" s="303"/>
      <c r="F32" s="303"/>
      <c r="G32" s="232"/>
      <c r="H32" s="234"/>
      <c r="I32" s="217"/>
      <c r="J32" s="217"/>
      <c r="K32" s="217"/>
      <c r="L32" s="217"/>
      <c r="M32" s="217"/>
      <c r="N32" s="217"/>
      <c r="O32" s="217"/>
    </row>
    <row r="33" spans="1:15" x14ac:dyDescent="0.25">
      <c r="A33" s="299" t="s">
        <v>817</v>
      </c>
      <c r="B33" s="154" t="s">
        <v>807</v>
      </c>
      <c r="C33" s="256" t="s">
        <v>730</v>
      </c>
      <c r="D33" s="162" t="s">
        <v>849</v>
      </c>
      <c r="E33" s="302">
        <v>44354</v>
      </c>
      <c r="F33" s="302">
        <v>44537</v>
      </c>
      <c r="G33" s="230">
        <v>55000</v>
      </c>
      <c r="H33" s="237">
        <v>0</v>
      </c>
      <c r="I33" s="214">
        <v>55000</v>
      </c>
      <c r="J33" s="214">
        <v>1578.5</v>
      </c>
      <c r="K33" s="214">
        <v>2559.6799999999998</v>
      </c>
      <c r="L33" s="214">
        <v>1672</v>
      </c>
      <c r="M33" s="214">
        <v>25</v>
      </c>
      <c r="N33" s="214">
        <v>5835.18</v>
      </c>
      <c r="O33" s="214">
        <v>49164.82</v>
      </c>
    </row>
    <row r="34" spans="1:15" ht="18.75" customHeight="1" x14ac:dyDescent="0.25">
      <c r="A34" s="299" t="s">
        <v>818</v>
      </c>
      <c r="B34" s="154" t="s">
        <v>807</v>
      </c>
      <c r="C34" s="256" t="s">
        <v>166</v>
      </c>
      <c r="D34" s="162" t="s">
        <v>849</v>
      </c>
      <c r="E34" s="302">
        <v>44354</v>
      </c>
      <c r="F34" s="302">
        <v>44537</v>
      </c>
      <c r="G34" s="230">
        <v>26500</v>
      </c>
      <c r="H34" s="237">
        <v>0</v>
      </c>
      <c r="I34" s="214">
        <v>26500</v>
      </c>
      <c r="J34" s="214">
        <v>760.55</v>
      </c>
      <c r="K34" s="218">
        <v>0</v>
      </c>
      <c r="L34" s="214">
        <v>805.6</v>
      </c>
      <c r="M34" s="214">
        <v>25</v>
      </c>
      <c r="N34" s="214">
        <v>1591.15</v>
      </c>
      <c r="O34" s="214">
        <v>24908.85</v>
      </c>
    </row>
    <row r="35" spans="1:15" s="5" customFormat="1" x14ac:dyDescent="0.25">
      <c r="A35" s="298" t="s">
        <v>813</v>
      </c>
      <c r="B35" s="252"/>
      <c r="C35" s="257">
        <v>2</v>
      </c>
      <c r="D35" s="167"/>
      <c r="E35" s="303"/>
      <c r="F35" s="303"/>
      <c r="G35" s="232">
        <f>SUM(G33:G34)</f>
        <v>81500</v>
      </c>
      <c r="H35" s="234">
        <f t="shared" ref="H35:O35" si="4">SUM(H33:H34)</f>
        <v>0</v>
      </c>
      <c r="I35" s="232">
        <f t="shared" si="4"/>
        <v>81500</v>
      </c>
      <c r="J35" s="232">
        <f t="shared" si="4"/>
        <v>2339.0500000000002</v>
      </c>
      <c r="K35" s="232">
        <f t="shared" si="4"/>
        <v>2559.6799999999998</v>
      </c>
      <c r="L35" s="232">
        <f t="shared" si="4"/>
        <v>2477.6</v>
      </c>
      <c r="M35" s="232">
        <f t="shared" si="4"/>
        <v>50</v>
      </c>
      <c r="N35" s="232">
        <f t="shared" si="4"/>
        <v>7426.33</v>
      </c>
      <c r="O35" s="232">
        <f t="shared" si="4"/>
        <v>74073.67</v>
      </c>
    </row>
    <row r="36" spans="1:15" s="5" customFormat="1" x14ac:dyDescent="0.25">
      <c r="A36" s="298"/>
      <c r="B36" s="252"/>
      <c r="C36" s="257"/>
      <c r="D36" s="167"/>
      <c r="E36" s="303"/>
      <c r="F36" s="303"/>
      <c r="G36" s="232"/>
      <c r="H36" s="234"/>
      <c r="I36" s="217"/>
      <c r="J36" s="217"/>
      <c r="K36" s="217"/>
      <c r="L36" s="217"/>
      <c r="M36" s="217"/>
      <c r="N36" s="217"/>
      <c r="O36" s="217"/>
    </row>
    <row r="37" spans="1:15" s="5" customFormat="1" ht="30" x14ac:dyDescent="0.25">
      <c r="A37" s="253" t="s">
        <v>841</v>
      </c>
      <c r="B37" s="252"/>
      <c r="C37" s="257"/>
      <c r="D37" s="167"/>
      <c r="E37" s="303"/>
      <c r="F37" s="303"/>
      <c r="G37" s="232"/>
      <c r="H37" s="234"/>
      <c r="I37" s="217"/>
      <c r="J37" s="217"/>
      <c r="K37" s="217"/>
      <c r="L37" s="217"/>
      <c r="M37" s="217"/>
      <c r="N37" s="217"/>
      <c r="O37" s="217"/>
    </row>
    <row r="38" spans="1:15" x14ac:dyDescent="0.25">
      <c r="A38" s="299" t="s">
        <v>624</v>
      </c>
      <c r="B38" s="154" t="s">
        <v>806</v>
      </c>
      <c r="C38" s="162" t="s">
        <v>626</v>
      </c>
      <c r="D38" s="162" t="s">
        <v>849</v>
      </c>
      <c r="E38" s="302">
        <v>44228</v>
      </c>
      <c r="F38" s="302">
        <v>44409</v>
      </c>
      <c r="G38" s="230">
        <v>60000</v>
      </c>
      <c r="H38" s="237">
        <v>0</v>
      </c>
      <c r="I38" s="214">
        <v>60000</v>
      </c>
      <c r="J38" s="214">
        <v>1722</v>
      </c>
      <c r="K38" s="214">
        <v>3486.68</v>
      </c>
      <c r="L38" s="214" t="s">
        <v>819</v>
      </c>
      <c r="M38" s="214">
        <v>25</v>
      </c>
      <c r="N38" s="214">
        <v>7057.68</v>
      </c>
      <c r="O38" s="214">
        <v>52942.32</v>
      </c>
    </row>
    <row r="39" spans="1:15" s="5" customFormat="1" x14ac:dyDescent="0.25">
      <c r="A39" s="298" t="s">
        <v>813</v>
      </c>
      <c r="B39" s="252"/>
      <c r="C39" s="257">
        <v>1</v>
      </c>
      <c r="D39" s="167"/>
      <c r="E39" s="303"/>
      <c r="F39" s="303"/>
      <c r="G39" s="232">
        <v>60000</v>
      </c>
      <c r="H39" s="234">
        <v>0</v>
      </c>
      <c r="I39" s="217">
        <v>60000</v>
      </c>
      <c r="J39" s="217">
        <v>1722</v>
      </c>
      <c r="K39" s="217">
        <v>3486.68</v>
      </c>
      <c r="L39" s="217">
        <v>1824</v>
      </c>
      <c r="M39" s="217">
        <v>25</v>
      </c>
      <c r="N39" s="217">
        <v>7057.68</v>
      </c>
      <c r="O39" s="217">
        <v>52942.32</v>
      </c>
    </row>
    <row r="40" spans="1:15" s="5" customFormat="1" x14ac:dyDescent="0.25">
      <c r="A40" s="298"/>
      <c r="B40" s="252"/>
      <c r="C40" s="257"/>
      <c r="D40" s="167"/>
      <c r="E40" s="303"/>
      <c r="F40" s="303"/>
      <c r="G40" s="232"/>
      <c r="H40" s="234"/>
      <c r="I40" s="217"/>
      <c r="J40" s="217"/>
      <c r="K40" s="217"/>
      <c r="L40" s="217"/>
      <c r="M40" s="217"/>
      <c r="N40" s="217"/>
      <c r="O40" s="217"/>
    </row>
    <row r="41" spans="1:15" s="5" customFormat="1" x14ac:dyDescent="0.25">
      <c r="A41" s="298" t="s">
        <v>842</v>
      </c>
      <c r="B41" s="252"/>
      <c r="C41" s="257"/>
      <c r="D41" s="167"/>
      <c r="E41" s="303"/>
      <c r="F41" s="303"/>
      <c r="G41" s="232"/>
      <c r="H41" s="234"/>
      <c r="I41" s="217"/>
      <c r="J41" s="217"/>
      <c r="K41" s="217"/>
      <c r="L41" s="217"/>
      <c r="M41" s="217"/>
      <c r="N41" s="217"/>
      <c r="O41" s="217"/>
    </row>
    <row r="42" spans="1:15" x14ac:dyDescent="0.25">
      <c r="A42" s="299" t="s">
        <v>576</v>
      </c>
      <c r="B42" s="154" t="s">
        <v>807</v>
      </c>
      <c r="C42" s="153" t="s">
        <v>820</v>
      </c>
      <c r="D42" s="162" t="s">
        <v>849</v>
      </c>
      <c r="E42" s="302">
        <v>44317</v>
      </c>
      <c r="F42" s="302">
        <v>44501</v>
      </c>
      <c r="G42" s="230">
        <v>60000</v>
      </c>
      <c r="H42" s="237">
        <v>0</v>
      </c>
      <c r="I42" s="214">
        <v>60000</v>
      </c>
      <c r="J42" s="214">
        <v>1722</v>
      </c>
      <c r="K42" s="214">
        <v>3486.68</v>
      </c>
      <c r="L42" s="214">
        <v>1824</v>
      </c>
      <c r="M42" s="214">
        <v>25</v>
      </c>
      <c r="N42" s="214">
        <v>7057.68</v>
      </c>
      <c r="O42" s="214">
        <v>52942.32</v>
      </c>
    </row>
    <row r="43" spans="1:15" s="5" customFormat="1" x14ac:dyDescent="0.25">
      <c r="A43" s="298" t="s">
        <v>813</v>
      </c>
      <c r="B43" s="252"/>
      <c r="C43" s="257">
        <v>1</v>
      </c>
      <c r="D43" s="167"/>
      <c r="E43" s="303"/>
      <c r="F43" s="303"/>
      <c r="G43" s="232">
        <f>SUM(G42)</f>
        <v>60000</v>
      </c>
      <c r="H43" s="234">
        <f t="shared" ref="H43:O43" si="5">SUM(H42)</f>
        <v>0</v>
      </c>
      <c r="I43" s="232">
        <f t="shared" si="5"/>
        <v>60000</v>
      </c>
      <c r="J43" s="232">
        <f t="shared" si="5"/>
        <v>1722</v>
      </c>
      <c r="K43" s="232">
        <f t="shared" si="5"/>
        <v>3486.68</v>
      </c>
      <c r="L43" s="232">
        <f t="shared" si="5"/>
        <v>1824</v>
      </c>
      <c r="M43" s="232">
        <f t="shared" si="5"/>
        <v>25</v>
      </c>
      <c r="N43" s="232">
        <f t="shared" si="5"/>
        <v>7057.68</v>
      </c>
      <c r="O43" s="232">
        <f t="shared" si="5"/>
        <v>52942.32</v>
      </c>
    </row>
    <row r="44" spans="1:15" s="5" customFormat="1" x14ac:dyDescent="0.25">
      <c r="A44" s="298"/>
      <c r="B44" s="252"/>
      <c r="C44" s="257"/>
      <c r="D44" s="167"/>
      <c r="E44" s="303"/>
      <c r="F44" s="303"/>
      <c r="G44" s="232"/>
      <c r="H44" s="234"/>
      <c r="I44" s="217"/>
      <c r="J44" s="217"/>
      <c r="K44" s="217"/>
      <c r="L44" s="217"/>
      <c r="M44" s="217"/>
      <c r="N44" s="217"/>
      <c r="O44" s="217"/>
    </row>
    <row r="45" spans="1:15" s="5" customFormat="1" x14ac:dyDescent="0.25">
      <c r="A45" s="298" t="s">
        <v>821</v>
      </c>
      <c r="B45" s="252"/>
      <c r="C45" s="257"/>
      <c r="D45" s="167"/>
      <c r="E45" s="303"/>
      <c r="F45" s="303"/>
      <c r="G45" s="232"/>
      <c r="H45" s="234"/>
      <c r="I45" s="217"/>
      <c r="J45" s="217"/>
      <c r="K45" s="217"/>
      <c r="L45" s="217"/>
      <c r="M45" s="217"/>
      <c r="N45" s="217"/>
      <c r="O45" s="217"/>
    </row>
    <row r="46" spans="1:15" x14ac:dyDescent="0.25">
      <c r="A46" s="299" t="s">
        <v>822</v>
      </c>
      <c r="B46" s="154" t="s">
        <v>806</v>
      </c>
      <c r="C46" s="256" t="s">
        <v>823</v>
      </c>
      <c r="D46" s="162" t="s">
        <v>849</v>
      </c>
      <c r="E46" s="302">
        <v>44348</v>
      </c>
      <c r="F46" s="302">
        <v>44531</v>
      </c>
      <c r="G46" s="230">
        <v>50000</v>
      </c>
      <c r="H46" s="237">
        <v>0</v>
      </c>
      <c r="I46" s="214">
        <v>50000</v>
      </c>
      <c r="J46" s="214">
        <v>1435</v>
      </c>
      <c r="K46" s="214">
        <v>1854</v>
      </c>
      <c r="L46" s="214">
        <v>1520</v>
      </c>
      <c r="M46" s="214">
        <v>25</v>
      </c>
      <c r="N46" s="214">
        <v>4834</v>
      </c>
      <c r="O46" s="214">
        <v>45166</v>
      </c>
    </row>
    <row r="47" spans="1:15" x14ac:dyDescent="0.25">
      <c r="A47" s="299" t="s">
        <v>593</v>
      </c>
      <c r="B47" s="154" t="s">
        <v>806</v>
      </c>
      <c r="C47" s="256" t="s">
        <v>71</v>
      </c>
      <c r="D47" s="162" t="s">
        <v>849</v>
      </c>
      <c r="E47" s="302">
        <v>44228</v>
      </c>
      <c r="F47" s="302">
        <v>44409</v>
      </c>
      <c r="G47" s="230">
        <v>65000</v>
      </c>
      <c r="H47" s="237">
        <v>0</v>
      </c>
      <c r="I47" s="214">
        <v>65000</v>
      </c>
      <c r="J47" s="214">
        <v>1865.5</v>
      </c>
      <c r="K47" s="214">
        <v>4427.58</v>
      </c>
      <c r="L47" s="214">
        <v>1976</v>
      </c>
      <c r="M47" s="214">
        <v>25</v>
      </c>
      <c r="N47" s="214">
        <v>8294.08</v>
      </c>
      <c r="O47" s="214">
        <v>56705.919999999998</v>
      </c>
    </row>
    <row r="48" spans="1:15" s="5" customFormat="1" x14ac:dyDescent="0.25">
      <c r="A48" s="298" t="s">
        <v>813</v>
      </c>
      <c r="B48" s="252"/>
      <c r="C48" s="257">
        <v>2</v>
      </c>
      <c r="D48" s="167"/>
      <c r="E48" s="303"/>
      <c r="F48" s="303"/>
      <c r="G48" s="232">
        <f>SUM(G46:G47)</f>
        <v>115000</v>
      </c>
      <c r="H48" s="234">
        <f t="shared" ref="H48:O48" si="6">SUM(H46:H47)</f>
        <v>0</v>
      </c>
      <c r="I48" s="232">
        <f t="shared" si="6"/>
        <v>115000</v>
      </c>
      <c r="J48" s="232">
        <f t="shared" si="6"/>
        <v>3300.5</v>
      </c>
      <c r="K48" s="232">
        <f t="shared" si="6"/>
        <v>6281.58</v>
      </c>
      <c r="L48" s="232">
        <f t="shared" si="6"/>
        <v>3496</v>
      </c>
      <c r="M48" s="232">
        <f t="shared" si="6"/>
        <v>50</v>
      </c>
      <c r="N48" s="232">
        <f t="shared" si="6"/>
        <v>13128.08</v>
      </c>
      <c r="O48" s="232">
        <f t="shared" si="6"/>
        <v>101871.92</v>
      </c>
    </row>
    <row r="50" spans="1:15" s="5" customFormat="1" ht="30" x14ac:dyDescent="0.25">
      <c r="A50" s="253" t="s">
        <v>824</v>
      </c>
      <c r="B50" s="252"/>
      <c r="C50" s="257"/>
      <c r="D50" s="167"/>
      <c r="E50" s="303"/>
      <c r="F50" s="303"/>
      <c r="G50" s="232"/>
      <c r="H50" s="234"/>
      <c r="I50" s="217"/>
      <c r="J50" s="217"/>
      <c r="K50" s="217"/>
      <c r="L50" s="217"/>
      <c r="M50" s="217"/>
      <c r="N50" s="217"/>
      <c r="O50" s="217"/>
    </row>
    <row r="51" spans="1:15" x14ac:dyDescent="0.25">
      <c r="A51" s="299" t="s">
        <v>572</v>
      </c>
      <c r="B51" s="154" t="s">
        <v>807</v>
      </c>
      <c r="C51" s="256" t="s">
        <v>157</v>
      </c>
      <c r="D51" s="162" t="s">
        <v>849</v>
      </c>
      <c r="E51" s="302">
        <v>44348</v>
      </c>
      <c r="F51" s="302">
        <v>44531</v>
      </c>
      <c r="G51" s="230">
        <v>50000</v>
      </c>
      <c r="H51" s="237">
        <v>0</v>
      </c>
      <c r="I51" s="214">
        <v>50000</v>
      </c>
      <c r="J51" s="214">
        <v>1435</v>
      </c>
      <c r="K51" s="214">
        <v>1854</v>
      </c>
      <c r="L51" s="214">
        <v>1520</v>
      </c>
      <c r="M51" s="214">
        <v>25</v>
      </c>
      <c r="N51" s="214">
        <v>4834</v>
      </c>
      <c r="O51" s="214">
        <v>45166</v>
      </c>
    </row>
    <row r="52" spans="1:15" x14ac:dyDescent="0.25">
      <c r="A52" s="299" t="s">
        <v>611</v>
      </c>
      <c r="B52" s="154" t="s">
        <v>806</v>
      </c>
      <c r="C52" s="256" t="s">
        <v>78</v>
      </c>
      <c r="D52" s="162" t="s">
        <v>849</v>
      </c>
      <c r="E52" s="302">
        <v>44228</v>
      </c>
      <c r="F52" s="302">
        <v>44409</v>
      </c>
      <c r="G52" s="230">
        <v>50000</v>
      </c>
      <c r="H52" s="237">
        <v>0</v>
      </c>
      <c r="I52" s="214">
        <v>50000</v>
      </c>
      <c r="J52" s="214">
        <v>1435</v>
      </c>
      <c r="K52" s="214">
        <v>1854</v>
      </c>
      <c r="L52" s="214">
        <v>1520</v>
      </c>
      <c r="M52" s="214">
        <v>25</v>
      </c>
      <c r="N52" s="214">
        <v>4834</v>
      </c>
      <c r="O52" s="214">
        <v>45166</v>
      </c>
    </row>
    <row r="53" spans="1:15" x14ac:dyDescent="0.25">
      <c r="A53" s="299" t="s">
        <v>610</v>
      </c>
      <c r="B53" s="154" t="s">
        <v>806</v>
      </c>
      <c r="C53" s="256" t="s">
        <v>78</v>
      </c>
      <c r="D53" s="162" t="s">
        <v>849</v>
      </c>
      <c r="E53" s="302">
        <v>44228</v>
      </c>
      <c r="F53" s="302">
        <v>44409</v>
      </c>
      <c r="G53" s="230">
        <v>50000</v>
      </c>
      <c r="H53" s="237">
        <v>0</v>
      </c>
      <c r="I53" s="214">
        <v>50000</v>
      </c>
      <c r="J53" s="214">
        <v>1435</v>
      </c>
      <c r="K53" s="214">
        <v>1854</v>
      </c>
      <c r="L53" s="214">
        <v>1520</v>
      </c>
      <c r="M53" s="214">
        <v>25</v>
      </c>
      <c r="N53" s="214">
        <v>4834</v>
      </c>
      <c r="O53" s="214">
        <v>45166</v>
      </c>
    </row>
    <row r="54" spans="1:15" s="5" customFormat="1" x14ac:dyDescent="0.25">
      <c r="A54" s="298" t="s">
        <v>813</v>
      </c>
      <c r="B54" s="252"/>
      <c r="C54" s="257">
        <v>3</v>
      </c>
      <c r="D54" s="167"/>
      <c r="E54" s="303"/>
      <c r="F54" s="303"/>
      <c r="G54" s="232">
        <f>SUM(G51:G53)</f>
        <v>150000</v>
      </c>
      <c r="H54" s="234">
        <f t="shared" ref="H54:O54" si="7">SUM(H51:H53)</f>
        <v>0</v>
      </c>
      <c r="I54" s="232">
        <f t="shared" si="7"/>
        <v>150000</v>
      </c>
      <c r="J54" s="232">
        <f t="shared" si="7"/>
        <v>4305</v>
      </c>
      <c r="K54" s="232">
        <f t="shared" si="7"/>
        <v>5562</v>
      </c>
      <c r="L54" s="232">
        <f t="shared" si="7"/>
        <v>4560</v>
      </c>
      <c r="M54" s="232">
        <f t="shared" si="7"/>
        <v>75</v>
      </c>
      <c r="N54" s="232">
        <f t="shared" si="7"/>
        <v>14502</v>
      </c>
      <c r="O54" s="232">
        <f t="shared" si="7"/>
        <v>135498</v>
      </c>
    </row>
    <row r="55" spans="1:15" s="5" customFormat="1" x14ac:dyDescent="0.25">
      <c r="A55" s="298"/>
      <c r="B55" s="252"/>
      <c r="C55" s="257"/>
      <c r="D55" s="167"/>
      <c r="E55" s="303"/>
      <c r="F55" s="303"/>
      <c r="G55" s="232"/>
      <c r="H55" s="234"/>
      <c r="I55" s="217"/>
      <c r="J55" s="217"/>
      <c r="K55" s="217"/>
      <c r="L55" s="217"/>
      <c r="M55" s="217"/>
      <c r="N55" s="217"/>
      <c r="O55" s="217"/>
    </row>
    <row r="56" spans="1:15" s="5" customFormat="1" ht="45" x14ac:dyDescent="0.25">
      <c r="A56" s="253" t="s">
        <v>825</v>
      </c>
      <c r="B56" s="252"/>
      <c r="C56" s="257"/>
      <c r="D56" s="167"/>
      <c r="E56" s="303"/>
      <c r="F56" s="303"/>
      <c r="G56" s="232"/>
      <c r="H56" s="234"/>
      <c r="I56" s="217"/>
      <c r="J56" s="217"/>
      <c r="K56" s="217"/>
      <c r="L56" s="217"/>
      <c r="M56" s="217"/>
      <c r="N56" s="217"/>
      <c r="O56" s="217"/>
    </row>
    <row r="57" spans="1:15" x14ac:dyDescent="0.25">
      <c r="A57" s="299" t="s">
        <v>608</v>
      </c>
      <c r="B57" s="154" t="s">
        <v>806</v>
      </c>
      <c r="C57" s="256" t="s">
        <v>117</v>
      </c>
      <c r="D57" s="162" t="s">
        <v>849</v>
      </c>
      <c r="E57" s="302">
        <v>44228</v>
      </c>
      <c r="F57" s="302">
        <v>44409</v>
      </c>
      <c r="G57" s="230">
        <v>50000</v>
      </c>
      <c r="H57" s="237">
        <v>0</v>
      </c>
      <c r="I57" s="214">
        <v>50000</v>
      </c>
      <c r="J57" s="214">
        <v>1435</v>
      </c>
      <c r="K57" s="214">
        <v>1854</v>
      </c>
      <c r="L57" s="214">
        <v>1520</v>
      </c>
      <c r="M57" s="214">
        <v>25</v>
      </c>
      <c r="N57" s="214">
        <v>4834</v>
      </c>
      <c r="O57" s="214">
        <v>45166</v>
      </c>
    </row>
    <row r="58" spans="1:15" s="5" customFormat="1" x14ac:dyDescent="0.25">
      <c r="A58" s="298" t="s">
        <v>813</v>
      </c>
      <c r="B58" s="252"/>
      <c r="C58" s="257">
        <v>1</v>
      </c>
      <c r="D58" s="167"/>
      <c r="E58" s="303"/>
      <c r="F58" s="303"/>
      <c r="G58" s="232">
        <f>SUM(G57)</f>
        <v>50000</v>
      </c>
      <c r="H58" s="234">
        <f t="shared" ref="H58:O58" si="8">SUM(H57)</f>
        <v>0</v>
      </c>
      <c r="I58" s="232">
        <f t="shared" si="8"/>
        <v>50000</v>
      </c>
      <c r="J58" s="232">
        <f t="shared" si="8"/>
        <v>1435</v>
      </c>
      <c r="K58" s="232">
        <f t="shared" si="8"/>
        <v>1854</v>
      </c>
      <c r="L58" s="232">
        <f t="shared" si="8"/>
        <v>1520</v>
      </c>
      <c r="M58" s="232">
        <f t="shared" si="8"/>
        <v>25</v>
      </c>
      <c r="N58" s="232">
        <f>SUM(N57)</f>
        <v>4834</v>
      </c>
      <c r="O58" s="232">
        <f t="shared" si="8"/>
        <v>45166</v>
      </c>
    </row>
    <row r="59" spans="1:15" s="5" customFormat="1" x14ac:dyDescent="0.25">
      <c r="A59" s="298"/>
      <c r="B59" s="252"/>
      <c r="C59" s="257"/>
      <c r="D59" s="167"/>
      <c r="E59" s="303"/>
      <c r="F59" s="303"/>
      <c r="G59" s="232"/>
      <c r="H59" s="234"/>
      <c r="I59" s="217"/>
      <c r="J59" s="217"/>
      <c r="K59" s="217"/>
      <c r="L59" s="217"/>
      <c r="M59" s="217"/>
      <c r="N59" s="217"/>
      <c r="O59" s="217"/>
    </row>
    <row r="60" spans="1:15" s="5" customFormat="1" x14ac:dyDescent="0.25">
      <c r="A60" s="298" t="s">
        <v>670</v>
      </c>
      <c r="B60" s="252"/>
      <c r="C60" s="257"/>
      <c r="D60" s="167"/>
      <c r="E60" s="303"/>
      <c r="F60" s="303"/>
      <c r="G60" s="232"/>
      <c r="H60" s="234"/>
      <c r="I60" s="217"/>
      <c r="J60" s="217"/>
      <c r="K60" s="217"/>
      <c r="L60" s="217"/>
      <c r="M60" s="217"/>
      <c r="N60" s="217"/>
      <c r="O60" s="217"/>
    </row>
    <row r="61" spans="1:15" x14ac:dyDescent="0.25">
      <c r="A61" s="299" t="s">
        <v>715</v>
      </c>
      <c r="B61" s="154" t="s">
        <v>807</v>
      </c>
      <c r="C61" s="256" t="s">
        <v>826</v>
      </c>
      <c r="D61" s="162" t="s">
        <v>849</v>
      </c>
      <c r="E61" s="302">
        <v>44256</v>
      </c>
      <c r="F61" s="302">
        <v>44440</v>
      </c>
      <c r="G61" s="230">
        <v>65000</v>
      </c>
      <c r="H61" s="237">
        <v>0</v>
      </c>
      <c r="I61" s="214">
        <v>65000</v>
      </c>
      <c r="J61" s="214">
        <v>1865.5</v>
      </c>
      <c r="K61" s="214">
        <v>4189.55</v>
      </c>
      <c r="L61" s="214">
        <v>1976</v>
      </c>
      <c r="M61" s="214">
        <v>1215.1199999999999</v>
      </c>
      <c r="N61" s="214">
        <v>9246.17</v>
      </c>
      <c r="O61" s="214">
        <v>55753.83</v>
      </c>
    </row>
    <row r="62" spans="1:15" s="5" customFormat="1" x14ac:dyDescent="0.25">
      <c r="A62" s="298" t="s">
        <v>813</v>
      </c>
      <c r="B62" s="252"/>
      <c r="C62" s="257">
        <v>1</v>
      </c>
      <c r="D62" s="167"/>
      <c r="E62" s="303"/>
      <c r="F62" s="303"/>
      <c r="G62" s="232">
        <f>SUM(G61)</f>
        <v>65000</v>
      </c>
      <c r="H62" s="234">
        <f t="shared" ref="H62:O62" si="9">SUM(H61)</f>
        <v>0</v>
      </c>
      <c r="I62" s="232">
        <f t="shared" si="9"/>
        <v>65000</v>
      </c>
      <c r="J62" s="232">
        <f t="shared" si="9"/>
        <v>1865.5</v>
      </c>
      <c r="K62" s="232">
        <f t="shared" si="9"/>
        <v>4189.55</v>
      </c>
      <c r="L62" s="232">
        <f>SUM(L61)</f>
        <v>1976</v>
      </c>
      <c r="M62" s="232">
        <f t="shared" si="9"/>
        <v>1215.1199999999999</v>
      </c>
      <c r="N62" s="232">
        <f t="shared" si="9"/>
        <v>9246.17</v>
      </c>
      <c r="O62" s="232">
        <f t="shared" si="9"/>
        <v>55753.83</v>
      </c>
    </row>
    <row r="63" spans="1:15" s="5" customFormat="1" x14ac:dyDescent="0.25">
      <c r="A63" s="298"/>
      <c r="B63" s="252"/>
      <c r="C63" s="257"/>
      <c r="D63" s="167"/>
      <c r="E63" s="303"/>
      <c r="F63" s="303"/>
      <c r="G63" s="232"/>
      <c r="H63" s="234"/>
      <c r="I63" s="217"/>
      <c r="J63" s="217"/>
      <c r="K63" s="217"/>
      <c r="L63" s="217"/>
      <c r="M63" s="217"/>
      <c r="N63" s="217"/>
      <c r="O63" s="217"/>
    </row>
    <row r="64" spans="1:15" s="5" customFormat="1" x14ac:dyDescent="0.25">
      <c r="A64" s="298" t="s">
        <v>629</v>
      </c>
      <c r="B64" s="252"/>
      <c r="C64" s="257"/>
      <c r="D64" s="167"/>
      <c r="E64" s="303"/>
      <c r="F64" s="303"/>
      <c r="G64" s="232"/>
      <c r="H64" s="234"/>
      <c r="I64" s="217"/>
      <c r="J64" s="217"/>
      <c r="K64" s="217"/>
      <c r="L64" s="217"/>
      <c r="M64" s="217"/>
      <c r="N64" s="217"/>
      <c r="O64" s="217"/>
    </row>
    <row r="65" spans="1:15" x14ac:dyDescent="0.25">
      <c r="A65" s="299" t="s">
        <v>568</v>
      </c>
      <c r="B65" s="154" t="s">
        <v>806</v>
      </c>
      <c r="C65" s="256" t="s">
        <v>569</v>
      </c>
      <c r="D65" s="162" t="s">
        <v>849</v>
      </c>
      <c r="E65" s="302">
        <v>44317</v>
      </c>
      <c r="F65" s="302">
        <v>44501</v>
      </c>
      <c r="G65" s="230">
        <v>130000</v>
      </c>
      <c r="H65" s="237">
        <v>0</v>
      </c>
      <c r="I65" s="214">
        <v>130000</v>
      </c>
      <c r="J65" s="214">
        <v>3731</v>
      </c>
      <c r="K65" s="214">
        <v>19162.12</v>
      </c>
      <c r="L65" s="214">
        <v>3952</v>
      </c>
      <c r="M65" s="214">
        <v>25</v>
      </c>
      <c r="N65" s="214">
        <v>26870.12</v>
      </c>
      <c r="O65" s="214">
        <v>103129.88</v>
      </c>
    </row>
    <row r="66" spans="1:15" s="5" customFormat="1" x14ac:dyDescent="0.25">
      <c r="A66" s="298" t="s">
        <v>813</v>
      </c>
      <c r="B66" s="252"/>
      <c r="C66" s="257">
        <v>1</v>
      </c>
      <c r="D66" s="167"/>
      <c r="E66" s="303"/>
      <c r="F66" s="303"/>
      <c r="G66" s="232">
        <f>SUM(G65)</f>
        <v>130000</v>
      </c>
      <c r="H66" s="234">
        <f t="shared" ref="H66:O66" si="10">SUM(H65)</f>
        <v>0</v>
      </c>
      <c r="I66" s="232">
        <f t="shared" si="10"/>
        <v>130000</v>
      </c>
      <c r="J66" s="232">
        <f t="shared" si="10"/>
        <v>3731</v>
      </c>
      <c r="K66" s="232">
        <f t="shared" si="10"/>
        <v>19162.12</v>
      </c>
      <c r="L66" s="232">
        <f t="shared" si="10"/>
        <v>3952</v>
      </c>
      <c r="M66" s="232">
        <f t="shared" si="10"/>
        <v>25</v>
      </c>
      <c r="N66" s="232">
        <f t="shared" si="10"/>
        <v>26870.12</v>
      </c>
      <c r="O66" s="232">
        <f t="shared" si="10"/>
        <v>103129.88</v>
      </c>
    </row>
    <row r="67" spans="1:15" s="5" customFormat="1" x14ac:dyDescent="0.25">
      <c r="A67" s="298"/>
      <c r="B67" s="252"/>
      <c r="C67" s="257"/>
      <c r="D67" s="167"/>
      <c r="E67" s="303"/>
      <c r="F67" s="303"/>
      <c r="G67" s="232"/>
      <c r="H67" s="234"/>
      <c r="I67" s="217"/>
      <c r="J67" s="217"/>
      <c r="K67" s="217"/>
      <c r="L67" s="217"/>
      <c r="M67" s="217"/>
      <c r="N67" s="217"/>
      <c r="O67" s="217"/>
    </row>
    <row r="68" spans="1:15" s="5" customFormat="1" x14ac:dyDescent="0.25">
      <c r="A68" s="298" t="s">
        <v>827</v>
      </c>
      <c r="B68" s="252"/>
      <c r="C68" s="257"/>
      <c r="D68" s="167"/>
      <c r="E68" s="303"/>
      <c r="F68" s="303"/>
      <c r="G68" s="232"/>
      <c r="H68" s="234"/>
      <c r="I68" s="217"/>
      <c r="J68" s="217"/>
      <c r="K68" s="217"/>
      <c r="L68" s="217"/>
      <c r="M68" s="217"/>
      <c r="N68" s="217"/>
      <c r="O68" s="217"/>
    </row>
    <row r="69" spans="1:15" x14ac:dyDescent="0.25">
      <c r="A69" s="299" t="s">
        <v>574</v>
      </c>
      <c r="B69" s="154" t="s">
        <v>806</v>
      </c>
      <c r="C69" s="256" t="s">
        <v>157</v>
      </c>
      <c r="D69" s="162" t="s">
        <v>849</v>
      </c>
      <c r="E69" s="302">
        <v>44348</v>
      </c>
      <c r="F69" s="302">
        <v>44531</v>
      </c>
      <c r="G69" s="230">
        <v>45000</v>
      </c>
      <c r="H69" s="237">
        <v>0</v>
      </c>
      <c r="I69" s="214">
        <v>45000</v>
      </c>
      <c r="J69" s="214">
        <v>1291.5</v>
      </c>
      <c r="K69" s="214">
        <v>1148.33</v>
      </c>
      <c r="L69" s="214">
        <v>1368</v>
      </c>
      <c r="M69" s="214">
        <v>25</v>
      </c>
      <c r="N69" s="214">
        <v>3832.83</v>
      </c>
      <c r="O69" s="214">
        <v>41167.17</v>
      </c>
    </row>
    <row r="70" spans="1:15" x14ac:dyDescent="0.25">
      <c r="A70" s="299" t="s">
        <v>828</v>
      </c>
      <c r="B70" s="154" t="s">
        <v>807</v>
      </c>
      <c r="C70" s="256" t="s">
        <v>78</v>
      </c>
      <c r="D70" s="162" t="s">
        <v>849</v>
      </c>
      <c r="E70" s="302">
        <v>44228</v>
      </c>
      <c r="F70" s="302">
        <v>44409</v>
      </c>
      <c r="G70" s="230">
        <v>45000</v>
      </c>
      <c r="H70" s="237">
        <v>0</v>
      </c>
      <c r="I70" s="214">
        <v>45000</v>
      </c>
      <c r="J70" s="214">
        <v>1291.5</v>
      </c>
      <c r="K70" s="214">
        <v>1148.33</v>
      </c>
      <c r="L70" s="214">
        <v>1368</v>
      </c>
      <c r="M70" s="214">
        <v>25</v>
      </c>
      <c r="N70" s="214">
        <v>3832.83</v>
      </c>
      <c r="O70" s="214">
        <v>41167.17</v>
      </c>
    </row>
    <row r="71" spans="1:15" x14ac:dyDescent="0.25">
      <c r="A71" s="299" t="s">
        <v>829</v>
      </c>
      <c r="B71" s="154" t="s">
        <v>806</v>
      </c>
      <c r="C71" s="256" t="s">
        <v>596</v>
      </c>
      <c r="D71" s="162" t="s">
        <v>849</v>
      </c>
      <c r="E71" s="302">
        <v>44228</v>
      </c>
      <c r="F71" s="302">
        <v>44409</v>
      </c>
      <c r="G71" s="230">
        <v>75000</v>
      </c>
      <c r="H71" s="237">
        <v>0</v>
      </c>
      <c r="I71" s="214">
        <v>75000</v>
      </c>
      <c r="J71" s="214">
        <v>2152.5</v>
      </c>
      <c r="K71" s="214">
        <v>6309.38</v>
      </c>
      <c r="L71" s="214">
        <v>2280</v>
      </c>
      <c r="M71" s="214">
        <v>25</v>
      </c>
      <c r="N71" s="214">
        <v>10766.88</v>
      </c>
      <c r="O71" s="214">
        <v>64233.120000000003</v>
      </c>
    </row>
    <row r="72" spans="1:15" x14ac:dyDescent="0.25">
      <c r="A72" s="299" t="s">
        <v>830</v>
      </c>
      <c r="B72" s="154" t="s">
        <v>806</v>
      </c>
      <c r="C72" s="256" t="s">
        <v>92</v>
      </c>
      <c r="D72" s="162" t="s">
        <v>849</v>
      </c>
      <c r="E72" s="302">
        <v>44348</v>
      </c>
      <c r="F72" s="302">
        <v>44531</v>
      </c>
      <c r="G72" s="230">
        <v>25000</v>
      </c>
      <c r="H72" s="237">
        <v>0</v>
      </c>
      <c r="I72" s="214">
        <v>25000</v>
      </c>
      <c r="J72" s="214">
        <v>717.5</v>
      </c>
      <c r="K72" s="218">
        <v>0</v>
      </c>
      <c r="L72" s="214">
        <v>760</v>
      </c>
      <c r="M72" s="214">
        <v>25</v>
      </c>
      <c r="N72" s="214">
        <v>1502.5</v>
      </c>
      <c r="O72" s="214">
        <v>23497.5</v>
      </c>
    </row>
    <row r="73" spans="1:15" ht="15" customHeight="1" x14ac:dyDescent="0.25">
      <c r="A73" s="299" t="s">
        <v>726</v>
      </c>
      <c r="B73" s="154" t="s">
        <v>806</v>
      </c>
      <c r="C73" s="153" t="s">
        <v>856</v>
      </c>
      <c r="D73" s="162" t="s">
        <v>849</v>
      </c>
      <c r="E73" s="302">
        <v>44348</v>
      </c>
      <c r="F73" s="302">
        <v>44531</v>
      </c>
      <c r="G73" s="230">
        <v>40000</v>
      </c>
      <c r="H73" s="237">
        <v>0</v>
      </c>
      <c r="I73" s="214">
        <v>40000</v>
      </c>
      <c r="J73" s="214">
        <v>1148</v>
      </c>
      <c r="K73" s="214">
        <v>442.65</v>
      </c>
      <c r="L73" s="214">
        <v>1216</v>
      </c>
      <c r="M73" s="214">
        <v>25</v>
      </c>
      <c r="N73" s="214">
        <v>2831.65</v>
      </c>
      <c r="O73" s="214">
        <v>37168.35</v>
      </c>
    </row>
    <row r="74" spans="1:15" x14ac:dyDescent="0.25">
      <c r="A74" s="299" t="s">
        <v>831</v>
      </c>
      <c r="B74" s="154" t="s">
        <v>806</v>
      </c>
      <c r="C74" s="256" t="s">
        <v>117</v>
      </c>
      <c r="D74" s="162" t="s">
        <v>849</v>
      </c>
      <c r="E74" s="302">
        <v>44348</v>
      </c>
      <c r="F74" s="302">
        <v>44531</v>
      </c>
      <c r="G74" s="230">
        <v>55000</v>
      </c>
      <c r="H74" s="237">
        <v>0</v>
      </c>
      <c r="I74" s="214">
        <v>55000</v>
      </c>
      <c r="J74" s="214">
        <v>1578.5</v>
      </c>
      <c r="K74" s="214">
        <v>2559.6799999999998</v>
      </c>
      <c r="L74" s="214">
        <v>1672</v>
      </c>
      <c r="M74" s="214">
        <v>25</v>
      </c>
      <c r="N74" s="214">
        <v>5835.18</v>
      </c>
      <c r="O74" s="214">
        <v>49164.82</v>
      </c>
    </row>
    <row r="75" spans="1:15" s="5" customFormat="1" x14ac:dyDescent="0.25">
      <c r="A75" s="298" t="s">
        <v>813</v>
      </c>
      <c r="B75" s="252"/>
      <c r="C75" s="257">
        <v>6</v>
      </c>
      <c r="D75" s="167"/>
      <c r="E75" s="166"/>
      <c r="F75" s="166"/>
      <c r="G75" s="232">
        <f>SUM(G69:G74)</f>
        <v>285000</v>
      </c>
      <c r="H75" s="234">
        <f t="shared" ref="H75:O75" si="11">SUM(H69:H74)</f>
        <v>0</v>
      </c>
      <c r="I75" s="232">
        <f t="shared" si="11"/>
        <v>285000</v>
      </c>
      <c r="J75" s="232">
        <f t="shared" si="11"/>
        <v>8179.5</v>
      </c>
      <c r="K75" s="232">
        <f t="shared" si="11"/>
        <v>11608.37</v>
      </c>
      <c r="L75" s="232">
        <f t="shared" si="11"/>
        <v>8664</v>
      </c>
      <c r="M75" s="232">
        <f t="shared" si="11"/>
        <v>150</v>
      </c>
      <c r="N75" s="232">
        <f t="shared" si="11"/>
        <v>28601.870000000003</v>
      </c>
      <c r="O75" s="232">
        <f t="shared" si="11"/>
        <v>256398.13</v>
      </c>
    </row>
    <row r="76" spans="1:15" ht="30.75" customHeight="1" x14ac:dyDescent="0.25">
      <c r="A76" s="224" t="s">
        <v>801</v>
      </c>
      <c r="B76" s="251"/>
      <c r="C76" s="224">
        <f>+C17+C21+C26+C30+C35+C39+C43+C48+C54+C58+C62+C66+C75</f>
        <v>23</v>
      </c>
      <c r="D76" s="251"/>
      <c r="E76" s="243"/>
      <c r="F76" s="243"/>
      <c r="G76" s="235">
        <f>SUM(G17+G21+G26+G30+G35+G39+G43+G48+G54+G58+G62+G66+G75)</f>
        <v>1336500</v>
      </c>
      <c r="H76" s="238">
        <f t="shared" ref="H76:O76" si="12">SUM(H17+H21+H26+H30+H35+H39+H43+H48+H54+H58+H62+H66+H75)</f>
        <v>0</v>
      </c>
      <c r="I76" s="235">
        <f t="shared" si="12"/>
        <v>1336500</v>
      </c>
      <c r="J76" s="235">
        <f t="shared" si="12"/>
        <v>38357.550000000003</v>
      </c>
      <c r="K76" s="235">
        <f t="shared" si="12"/>
        <v>84843.17</v>
      </c>
      <c r="L76" s="235">
        <f>SUM(L17+L21+L26+L30+L35+L39+L43+L48+L54+L58+L62+L66+L75)</f>
        <v>40629.599999999999</v>
      </c>
      <c r="M76" s="235">
        <f t="shared" si="12"/>
        <v>7007.24</v>
      </c>
      <c r="N76" s="235">
        <f t="shared" si="12"/>
        <v>170837.56</v>
      </c>
      <c r="O76" s="235">
        <f t="shared" si="12"/>
        <v>1165662.44</v>
      </c>
    </row>
    <row r="81" spans="1:11" ht="15.75" x14ac:dyDescent="0.25">
      <c r="A81" s="207" t="s">
        <v>684</v>
      </c>
      <c r="B81" s="207"/>
      <c r="C81" s="205"/>
      <c r="D81" s="205"/>
      <c r="E81" s="205"/>
      <c r="F81" s="221"/>
      <c r="G81" s="1696" t="s">
        <v>684</v>
      </c>
      <c r="H81" s="1696"/>
      <c r="I81" s="1696"/>
      <c r="J81" s="1696"/>
      <c r="K81" s="1696"/>
    </row>
    <row r="82" spans="1:11" ht="15.75" customHeight="1" x14ac:dyDescent="0.25">
      <c r="A82" s="204" t="s">
        <v>833</v>
      </c>
      <c r="B82" s="204"/>
      <c r="C82" s="204"/>
      <c r="D82"/>
      <c r="E82" s="213"/>
      <c r="F82" s="221"/>
      <c r="G82" s="1711" t="s">
        <v>852</v>
      </c>
      <c r="H82" s="1711"/>
      <c r="I82" s="1711"/>
      <c r="J82" s="1711"/>
      <c r="K82" s="1711"/>
    </row>
    <row r="83" spans="1:11" ht="15.75" x14ac:dyDescent="0.25">
      <c r="A83" s="207" t="s">
        <v>851</v>
      </c>
      <c r="B83" s="207"/>
      <c r="C83" s="207"/>
      <c r="D83"/>
      <c r="E83" s="213"/>
      <c r="F83" s="221"/>
      <c r="G83" s="1712" t="s">
        <v>853</v>
      </c>
      <c r="H83" s="1712"/>
      <c r="I83" s="1712"/>
      <c r="J83" s="1712"/>
      <c r="K83" s="1712"/>
    </row>
  </sheetData>
  <mergeCells count="22">
    <mergeCell ref="G83:K83"/>
    <mergeCell ref="A8:O8"/>
    <mergeCell ref="A9:O9"/>
    <mergeCell ref="O13:O14"/>
    <mergeCell ref="D13:D14"/>
    <mergeCell ref="E13:E14"/>
    <mergeCell ref="I13:I14"/>
    <mergeCell ref="N13:N14"/>
    <mergeCell ref="K13:K14"/>
    <mergeCell ref="A10:O10"/>
    <mergeCell ref="G81:K81"/>
    <mergeCell ref="G82:K82"/>
    <mergeCell ref="L13:L14"/>
    <mergeCell ref="M13:M14"/>
    <mergeCell ref="F13:F14"/>
    <mergeCell ref="J13:J14"/>
    <mergeCell ref="A7:O7"/>
    <mergeCell ref="A11:O11"/>
    <mergeCell ref="A13:A14"/>
    <mergeCell ref="B13:B14"/>
    <mergeCell ref="C13:C14"/>
    <mergeCell ref="H13:H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891013-F04F-41EB-93BF-2C3BD4664AEB}">
  <dimension ref="A7:M28"/>
  <sheetViews>
    <sheetView showGridLines="0" topLeftCell="A10" zoomScaleNormal="100" zoomScaleSheetLayoutView="100" workbookViewId="0">
      <selection activeCell="D28" sqref="D28"/>
    </sheetView>
  </sheetViews>
  <sheetFormatPr baseColWidth="10" defaultRowHeight="15" x14ac:dyDescent="0.25"/>
  <cols>
    <col min="1" max="1" width="44.5703125" customWidth="1"/>
    <col min="2" max="2" width="10.140625" style="25" customWidth="1"/>
    <col min="3" max="3" width="25" customWidth="1"/>
    <col min="4" max="4" width="12" customWidth="1"/>
    <col min="5" max="5" width="13.7109375" bestFit="1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629" t="s">
        <v>0</v>
      </c>
      <c r="B7" s="1629"/>
      <c r="C7" s="1629"/>
      <c r="D7" s="1629"/>
      <c r="E7" s="1629"/>
      <c r="F7" s="1629"/>
      <c r="G7" s="1629"/>
      <c r="H7" s="1629"/>
      <c r="I7" s="1629"/>
      <c r="J7" s="1629"/>
      <c r="K7" s="1629"/>
      <c r="L7" s="1629"/>
      <c r="M7" s="1629"/>
    </row>
    <row r="8" spans="1:13" x14ac:dyDescent="0.25">
      <c r="A8" s="1629" t="s">
        <v>1</v>
      </c>
      <c r="B8" s="1629"/>
      <c r="C8" s="1629"/>
      <c r="D8" s="1629"/>
      <c r="E8" s="1629"/>
      <c r="F8" s="1629"/>
      <c r="G8" s="1629"/>
      <c r="H8" s="1629"/>
      <c r="I8" s="1629"/>
      <c r="J8" s="1629"/>
      <c r="K8" s="1629"/>
      <c r="L8" s="1629"/>
      <c r="M8" s="1629"/>
    </row>
    <row r="9" spans="1:13" x14ac:dyDescent="0.25">
      <c r="A9" s="1629" t="s">
        <v>3</v>
      </c>
      <c r="B9" s="1629"/>
      <c r="C9" s="1629"/>
      <c r="D9" s="1629"/>
      <c r="E9" s="1629"/>
      <c r="F9" s="1629"/>
      <c r="G9" s="1629"/>
      <c r="H9" s="1629"/>
      <c r="I9" s="1629"/>
      <c r="J9" s="1629"/>
      <c r="K9" s="1629"/>
      <c r="L9" s="1629"/>
      <c r="M9" s="1629"/>
    </row>
    <row r="10" spans="1:13" x14ac:dyDescent="0.25">
      <c r="A10" s="1629" t="s">
        <v>812</v>
      </c>
      <c r="B10" s="1629"/>
      <c r="C10" s="1629"/>
      <c r="D10" s="1629"/>
      <c r="E10" s="1629"/>
      <c r="F10" s="1629"/>
      <c r="G10" s="1629"/>
      <c r="H10" s="1629"/>
      <c r="I10" s="1629"/>
      <c r="J10" s="1629"/>
      <c r="K10" s="1629"/>
      <c r="L10" s="1629"/>
      <c r="M10" s="1629"/>
    </row>
    <row r="11" spans="1:13" x14ac:dyDescent="0.25">
      <c r="A11" s="1642" t="s">
        <v>412</v>
      </c>
      <c r="B11" s="1642"/>
      <c r="C11" s="1642"/>
      <c r="D11" s="1642"/>
      <c r="E11" s="1642"/>
      <c r="F11" s="1642"/>
      <c r="G11" s="1642"/>
      <c r="H11" s="1642"/>
      <c r="I11" s="1642"/>
      <c r="J11" s="1642"/>
      <c r="K11" s="1642"/>
      <c r="L11" s="1642"/>
      <c r="M11" s="1642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ht="15.75" thickBot="1" x14ac:dyDescent="0.3">
      <c r="A13" s="1732" t="s">
        <v>7</v>
      </c>
      <c r="B13" s="1734" t="s">
        <v>802</v>
      </c>
      <c r="C13" s="1726" t="s">
        <v>9</v>
      </c>
      <c r="D13" s="1726" t="s">
        <v>832</v>
      </c>
      <c r="E13" s="305" t="s">
        <v>12</v>
      </c>
      <c r="F13" s="1722" t="s">
        <v>13</v>
      </c>
      <c r="G13" s="1728" t="s">
        <v>14</v>
      </c>
      <c r="H13" s="1728" t="s">
        <v>15</v>
      </c>
      <c r="I13" s="1728" t="s">
        <v>16</v>
      </c>
      <c r="J13" s="1728" t="s">
        <v>17</v>
      </c>
      <c r="K13" s="1728" t="s">
        <v>18</v>
      </c>
      <c r="L13" s="1729" t="s">
        <v>19</v>
      </c>
      <c r="M13" s="1724" t="s">
        <v>20</v>
      </c>
    </row>
    <row r="14" spans="1:13" x14ac:dyDescent="0.25">
      <c r="A14" s="1733"/>
      <c r="B14" s="1734"/>
      <c r="C14" s="1727"/>
      <c r="D14" s="1727"/>
      <c r="E14" s="306" t="s">
        <v>21</v>
      </c>
      <c r="F14" s="1723"/>
      <c r="G14" s="1710"/>
      <c r="H14" s="1710"/>
      <c r="I14" s="1710"/>
      <c r="J14" s="1710"/>
      <c r="K14" s="1710"/>
      <c r="L14" s="1716"/>
      <c r="M14" s="1725"/>
    </row>
    <row r="15" spans="1:13" x14ac:dyDescent="0.25">
      <c r="A15" s="250" t="s">
        <v>653</v>
      </c>
      <c r="B15" s="162"/>
      <c r="C15" s="153"/>
      <c r="D15" s="153"/>
      <c r="E15" s="153"/>
      <c r="F15" s="153"/>
      <c r="G15" s="214"/>
      <c r="H15" s="237"/>
      <c r="I15" s="214"/>
      <c r="J15" s="214"/>
      <c r="K15" s="214"/>
      <c r="L15" s="214"/>
      <c r="M15" s="214"/>
    </row>
    <row r="16" spans="1:13" ht="26.25" customHeight="1" x14ac:dyDescent="0.25">
      <c r="A16" s="293" t="s">
        <v>843</v>
      </c>
      <c r="B16" s="162" t="s">
        <v>806</v>
      </c>
      <c r="C16" s="294" t="s">
        <v>845</v>
      </c>
      <c r="D16" s="249" t="s">
        <v>848</v>
      </c>
      <c r="E16" s="214">
        <v>55000</v>
      </c>
      <c r="F16" s="218">
        <v>0</v>
      </c>
      <c r="G16" s="227">
        <v>55000</v>
      </c>
      <c r="H16" s="215">
        <v>1578.5</v>
      </c>
      <c r="I16" s="215">
        <v>2559.6799999999998</v>
      </c>
      <c r="J16" s="214">
        <v>1672</v>
      </c>
      <c r="K16" s="215">
        <v>25</v>
      </c>
      <c r="L16" s="214">
        <v>5835.18</v>
      </c>
      <c r="M16" s="214">
        <v>49164.82</v>
      </c>
    </row>
    <row r="17" spans="1:13" x14ac:dyDescent="0.25">
      <c r="A17" s="244" t="s">
        <v>813</v>
      </c>
      <c r="B17" s="252"/>
      <c r="C17" s="295">
        <v>1</v>
      </c>
      <c r="D17" s="166"/>
      <c r="E17" s="245">
        <f>SUM(E16)</f>
        <v>55000</v>
      </c>
      <c r="F17" s="229">
        <f t="shared" ref="F17:M17" si="0">SUM(F16)</f>
        <v>0</v>
      </c>
      <c r="G17" s="245">
        <f t="shared" si="0"/>
        <v>55000</v>
      </c>
      <c r="H17" s="245">
        <f t="shared" si="0"/>
        <v>1578.5</v>
      </c>
      <c r="I17" s="245">
        <f t="shared" si="0"/>
        <v>2559.6799999999998</v>
      </c>
      <c r="J17" s="245">
        <f t="shared" si="0"/>
        <v>1672</v>
      </c>
      <c r="K17" s="245">
        <f t="shared" si="0"/>
        <v>25</v>
      </c>
      <c r="L17" s="245">
        <f t="shared" si="0"/>
        <v>5835.18</v>
      </c>
      <c r="M17" s="245">
        <f t="shared" si="0"/>
        <v>49164.82</v>
      </c>
    </row>
    <row r="18" spans="1:13" x14ac:dyDescent="0.25">
      <c r="A18" s="244"/>
      <c r="B18" s="252"/>
      <c r="C18" s="296"/>
      <c r="D18" s="166"/>
      <c r="E18" s="166"/>
      <c r="F18" s="166"/>
      <c r="G18" s="232"/>
      <c r="H18" s="234"/>
      <c r="I18" s="232"/>
      <c r="J18" s="232"/>
      <c r="K18" s="232"/>
      <c r="L18" s="232"/>
      <c r="M18" s="232"/>
    </row>
    <row r="19" spans="1:13" x14ac:dyDescent="0.25">
      <c r="A19" s="244" t="s">
        <v>627</v>
      </c>
      <c r="B19" s="252"/>
      <c r="C19" s="296"/>
      <c r="D19" s="166"/>
      <c r="E19" s="166"/>
      <c r="F19" s="166"/>
      <c r="G19" s="232"/>
      <c r="H19" s="234"/>
      <c r="I19" s="217"/>
      <c r="J19" s="217"/>
      <c r="K19" s="217"/>
      <c r="L19" s="217"/>
      <c r="M19" s="217"/>
    </row>
    <row r="20" spans="1:13" ht="26.25" customHeight="1" x14ac:dyDescent="0.25">
      <c r="A20" s="292" t="s">
        <v>844</v>
      </c>
      <c r="B20" s="154" t="s">
        <v>807</v>
      </c>
      <c r="C20" s="297" t="s">
        <v>846</v>
      </c>
      <c r="D20" s="249" t="s">
        <v>848</v>
      </c>
      <c r="E20" s="246">
        <v>55000</v>
      </c>
      <c r="F20" s="247">
        <v>0</v>
      </c>
      <c r="G20" s="246">
        <v>55000</v>
      </c>
      <c r="H20" s="246">
        <v>1578.5</v>
      </c>
      <c r="I20" s="246">
        <v>2559.6799999999998</v>
      </c>
      <c r="J20" s="246">
        <v>1672</v>
      </c>
      <c r="K20" s="246">
        <v>25</v>
      </c>
      <c r="L20" s="246">
        <v>5835.18</v>
      </c>
      <c r="M20" s="246">
        <v>49164.82</v>
      </c>
    </row>
    <row r="21" spans="1:13" x14ac:dyDescent="0.25">
      <c r="A21" s="244" t="s">
        <v>847</v>
      </c>
      <c r="B21" s="252"/>
      <c r="C21" s="212">
        <v>1</v>
      </c>
      <c r="D21" s="166"/>
      <c r="E21" s="245">
        <f t="shared" ref="E21:M21" si="1">SUM(E20)</f>
        <v>55000</v>
      </c>
      <c r="F21" s="229">
        <f t="shared" si="1"/>
        <v>0</v>
      </c>
      <c r="G21" s="245">
        <f t="shared" si="1"/>
        <v>55000</v>
      </c>
      <c r="H21" s="245">
        <f t="shared" si="1"/>
        <v>1578.5</v>
      </c>
      <c r="I21" s="245">
        <f t="shared" si="1"/>
        <v>2559.6799999999998</v>
      </c>
      <c r="J21" s="245">
        <f t="shared" si="1"/>
        <v>1672</v>
      </c>
      <c r="K21" s="245">
        <f t="shared" si="1"/>
        <v>25</v>
      </c>
      <c r="L21" s="245">
        <f t="shared" si="1"/>
        <v>5835.18</v>
      </c>
      <c r="M21" s="245">
        <f t="shared" si="1"/>
        <v>49164.82</v>
      </c>
    </row>
    <row r="22" spans="1:13" x14ac:dyDescent="0.25">
      <c r="A22" s="224" t="s">
        <v>801</v>
      </c>
      <c r="B22" s="251"/>
      <c r="C22" s="288">
        <v>2</v>
      </c>
      <c r="D22" s="225"/>
      <c r="E22" s="248">
        <f t="shared" ref="E22:M22" si="2">+E17+E21</f>
        <v>110000</v>
      </c>
      <c r="F22" s="238">
        <f t="shared" si="2"/>
        <v>0</v>
      </c>
      <c r="G22" s="248">
        <f t="shared" si="2"/>
        <v>110000</v>
      </c>
      <c r="H22" s="248">
        <f t="shared" si="2"/>
        <v>3157</v>
      </c>
      <c r="I22" s="248">
        <f t="shared" si="2"/>
        <v>5119.3599999999997</v>
      </c>
      <c r="J22" s="248">
        <f t="shared" si="2"/>
        <v>3344</v>
      </c>
      <c r="K22" s="248">
        <f t="shared" si="2"/>
        <v>50</v>
      </c>
      <c r="L22" s="248">
        <f t="shared" si="2"/>
        <v>11670.36</v>
      </c>
      <c r="M22" s="248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696" t="s">
        <v>684</v>
      </c>
      <c r="H26" s="1696"/>
      <c r="I26" s="1696"/>
      <c r="J26" s="1696"/>
      <c r="K26" s="1696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711" t="s">
        <v>852</v>
      </c>
      <c r="H27" s="1711"/>
      <c r="I27" s="1711"/>
      <c r="J27" s="1711"/>
      <c r="K27" s="1711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712" t="s">
        <v>853</v>
      </c>
      <c r="H28" s="1712"/>
      <c r="I28" s="1712"/>
      <c r="J28" s="1712"/>
      <c r="K28" s="1712"/>
      <c r="L28" s="213"/>
      <c r="M28" s="213"/>
    </row>
  </sheetData>
  <mergeCells count="20">
    <mergeCell ref="G26:K26"/>
    <mergeCell ref="G27:K27"/>
    <mergeCell ref="G28:K28"/>
    <mergeCell ref="C13:C14"/>
    <mergeCell ref="D13:D14"/>
    <mergeCell ref="F13:F14"/>
    <mergeCell ref="G13:G14"/>
    <mergeCell ref="H13:H14"/>
    <mergeCell ref="I13:I14"/>
    <mergeCell ref="A9:M9"/>
    <mergeCell ref="K13:K14"/>
    <mergeCell ref="L13:L14"/>
    <mergeCell ref="M13:M14"/>
    <mergeCell ref="A7:M7"/>
    <mergeCell ref="A8:M8"/>
    <mergeCell ref="A10:M10"/>
    <mergeCell ref="A11:M11"/>
    <mergeCell ref="A13:A14"/>
    <mergeCell ref="B13:B14"/>
    <mergeCell ref="J13:J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2CB56C-8300-4CD6-A5F3-E50AE812D4E2}">
  <dimension ref="A7:N43"/>
  <sheetViews>
    <sheetView zoomScale="80" zoomScaleNormal="80" workbookViewId="0">
      <selection activeCell="F13" sqref="F13:F14"/>
    </sheetView>
  </sheetViews>
  <sheetFormatPr baseColWidth="10" defaultColWidth="9.140625" defaultRowHeight="15" x14ac:dyDescent="0.25"/>
  <cols>
    <col min="1" max="1" width="37.1406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x14ac:dyDescent="0.25">
      <c r="A7" s="1735" t="s">
        <v>0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  <c r="N7" s="1735"/>
    </row>
    <row r="8" spans="1:14" x14ac:dyDescent="0.25">
      <c r="A8" s="1735" t="s">
        <v>1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  <c r="N8" s="1735"/>
    </row>
    <row r="9" spans="1:14" x14ac:dyDescent="0.25">
      <c r="A9" s="1735" t="s">
        <v>3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  <c r="M9" s="1735"/>
      <c r="N9" s="1735"/>
    </row>
    <row r="10" spans="1:14" x14ac:dyDescent="0.25">
      <c r="A10" s="1735" t="s">
        <v>850</v>
      </c>
      <c r="B10" s="1735"/>
      <c r="C10" s="1735"/>
      <c r="D10" s="1735"/>
      <c r="E10" s="1735"/>
      <c r="F10" s="1735"/>
      <c r="G10" s="1735"/>
      <c r="H10" s="1735"/>
      <c r="I10" s="1735"/>
      <c r="J10" s="1735"/>
      <c r="K10" s="1735"/>
      <c r="L10" s="1735"/>
      <c r="M10" s="1735"/>
      <c r="N10" s="1735"/>
    </row>
    <row r="11" spans="1:14" x14ac:dyDescent="0.25">
      <c r="A11" s="1736" t="s">
        <v>5</v>
      </c>
      <c r="B11" s="1736"/>
      <c r="C11" s="1736"/>
      <c r="D11" s="1736"/>
      <c r="E11" s="1736"/>
      <c r="F11" s="1736"/>
      <c r="G11" s="1736"/>
      <c r="H11" s="1736"/>
      <c r="I11" s="1736"/>
      <c r="J11" s="1736"/>
      <c r="K11" s="1736"/>
      <c r="L11" s="1736"/>
      <c r="M11" s="1736"/>
      <c r="N11" s="1736"/>
    </row>
    <row r="12" spans="1:14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</row>
    <row r="13" spans="1:14" ht="15.75" thickBot="1" x14ac:dyDescent="0.3">
      <c r="A13" s="1734" t="s">
        <v>7</v>
      </c>
      <c r="B13" s="1734" t="s">
        <v>802</v>
      </c>
      <c r="C13" s="1732" t="s">
        <v>8</v>
      </c>
      <c r="D13" s="1732" t="s">
        <v>10</v>
      </c>
      <c r="E13" s="1732" t="s">
        <v>11</v>
      </c>
      <c r="F13" s="220" t="s">
        <v>12</v>
      </c>
      <c r="G13" s="1739" t="s">
        <v>13</v>
      </c>
      <c r="H13" s="1732" t="s">
        <v>14</v>
      </c>
      <c r="I13" s="1732" t="s">
        <v>15</v>
      </c>
      <c r="J13" s="1732" t="s">
        <v>16</v>
      </c>
      <c r="K13" s="1732" t="s">
        <v>17</v>
      </c>
      <c r="L13" s="1732" t="s">
        <v>18</v>
      </c>
      <c r="M13" s="1732" t="s">
        <v>19</v>
      </c>
      <c r="N13" s="1734" t="s">
        <v>20</v>
      </c>
    </row>
    <row r="14" spans="1:14" x14ac:dyDescent="0.25">
      <c r="A14" s="1734"/>
      <c r="B14" s="1734"/>
      <c r="C14" s="1733"/>
      <c r="D14" s="1733"/>
      <c r="E14" s="1733"/>
      <c r="F14" s="220" t="s">
        <v>21</v>
      </c>
      <c r="G14" s="1740"/>
      <c r="H14" s="1733"/>
      <c r="I14" s="1733"/>
      <c r="J14" s="1733"/>
      <c r="K14" s="1733"/>
      <c r="L14" s="1733"/>
      <c r="M14" s="1733"/>
      <c r="N14" s="1734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738" t="s">
        <v>854</v>
      </c>
      <c r="I31" s="1738"/>
      <c r="J31" s="1738"/>
      <c r="K31" s="1738"/>
      <c r="L31" s="1738"/>
      <c r="M31" s="1738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624" t="s">
        <v>852</v>
      </c>
      <c r="I32" s="1624"/>
      <c r="J32" s="1624"/>
      <c r="K32" s="1624"/>
      <c r="L32" s="1624"/>
      <c r="M32" s="1624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622" t="s">
        <v>853</v>
      </c>
      <c r="I33" s="1622"/>
      <c r="J33" s="1622"/>
      <c r="K33" s="1622"/>
      <c r="L33" s="1622"/>
      <c r="M33" s="1622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737"/>
      <c r="J34" s="1737"/>
      <c r="K34" s="1737"/>
      <c r="L34" s="1737"/>
      <c r="M34" s="1737"/>
      <c r="N34" s="1737"/>
    </row>
    <row r="35" spans="1:14" ht="15.75" x14ac:dyDescent="0.25">
      <c r="A35" s="267"/>
      <c r="B35" s="267"/>
      <c r="C35" s="268"/>
      <c r="D35" s="268"/>
      <c r="E35" s="268"/>
      <c r="F35" s="269"/>
      <c r="G35" s="1741"/>
      <c r="H35" s="1741"/>
      <c r="I35" s="1741"/>
      <c r="J35" s="1741"/>
      <c r="K35" s="1741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737"/>
      <c r="H36" s="1737"/>
      <c r="I36" s="1737"/>
      <c r="J36" s="1737"/>
      <c r="K36" s="1737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712"/>
      <c r="H37" s="1712"/>
      <c r="I37" s="1712"/>
      <c r="J37" s="1712"/>
      <c r="K37" s="1712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628"/>
      <c r="B41" s="1628"/>
      <c r="C41" s="1628"/>
      <c r="D41" s="1628"/>
      <c r="E41" s="1628"/>
      <c r="F41" s="1628"/>
      <c r="G41" s="1628"/>
      <c r="H41" s="1628"/>
      <c r="I41" s="1628"/>
      <c r="J41" s="1628"/>
      <c r="K41" s="1628"/>
      <c r="L41" s="1628"/>
      <c r="M41" s="1628"/>
      <c r="N41" s="1628"/>
    </row>
    <row r="42" spans="1:14" x14ac:dyDescent="0.25">
      <c r="A42" s="1629"/>
      <c r="B42" s="1629"/>
      <c r="C42" s="1629"/>
      <c r="D42" s="1629"/>
      <c r="E42" s="1629"/>
      <c r="F42" s="1629"/>
      <c r="G42" s="1629"/>
      <c r="H42" s="1629"/>
      <c r="I42" s="1629"/>
      <c r="J42" s="1629"/>
      <c r="K42" s="1629"/>
      <c r="L42" s="1629"/>
      <c r="M42" s="1629"/>
      <c r="N42" s="1629"/>
    </row>
    <row r="43" spans="1:14" x14ac:dyDescent="0.25">
      <c r="A43" s="1628"/>
      <c r="B43" s="1628"/>
      <c r="C43" s="1628"/>
      <c r="D43" s="1628"/>
      <c r="E43" s="1628"/>
      <c r="F43" s="1628"/>
      <c r="G43" s="1628"/>
      <c r="H43" s="1628"/>
      <c r="I43" s="1628"/>
      <c r="J43" s="1628"/>
      <c r="K43" s="1628"/>
      <c r="L43" s="1628"/>
      <c r="M43" s="1628"/>
      <c r="N43" s="1628"/>
    </row>
  </sheetData>
  <sheetProtection selectLockedCells="1" selectUnlockedCells="1"/>
  <mergeCells count="28">
    <mergeCell ref="A41:N41"/>
    <mergeCell ref="A42:N42"/>
    <mergeCell ref="A43:N43"/>
    <mergeCell ref="G35:K35"/>
    <mergeCell ref="G36:K36"/>
    <mergeCell ref="G37:K37"/>
    <mergeCell ref="H32:M32"/>
    <mergeCell ref="A13:A14"/>
    <mergeCell ref="I34:N34"/>
    <mergeCell ref="C13:C14"/>
    <mergeCell ref="B13:B14"/>
    <mergeCell ref="H33:M33"/>
    <mergeCell ref="H31:M31"/>
    <mergeCell ref="N13:N14"/>
    <mergeCell ref="K13:K14"/>
    <mergeCell ref="D13:D14"/>
    <mergeCell ref="E13:E14"/>
    <mergeCell ref="M13:M14"/>
    <mergeCell ref="G13:G14"/>
    <mergeCell ref="H13:H14"/>
    <mergeCell ref="I13:I14"/>
    <mergeCell ref="J13:J14"/>
    <mergeCell ref="L13:L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9E0C8-7621-4239-89ED-27CA51AE0859}">
  <sheetPr>
    <pageSetUpPr fitToPage="1"/>
  </sheetPr>
  <dimension ref="A8:M198"/>
  <sheetViews>
    <sheetView showGridLines="0" topLeftCell="A31" zoomScale="85" zoomScaleNormal="85" zoomScaleSheetLayoutView="50" workbookViewId="0">
      <selection activeCell="C29" sqref="C29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660" t="s">
        <v>0</v>
      </c>
      <c r="B8" s="1660"/>
      <c r="C8" s="1660"/>
      <c r="D8" s="1660"/>
      <c r="E8" s="1660"/>
      <c r="F8" s="1660"/>
      <c r="G8" s="1660"/>
      <c r="H8" s="1660"/>
      <c r="I8" s="1660"/>
      <c r="J8" s="1660"/>
      <c r="K8" s="1660"/>
      <c r="L8" s="1660"/>
      <c r="M8" s="1660"/>
    </row>
    <row r="9" spans="1:13" x14ac:dyDescent="0.25">
      <c r="A9" s="1660" t="s">
        <v>3</v>
      </c>
      <c r="B9" s="1660"/>
      <c r="C9" s="1660"/>
      <c r="D9" s="1660"/>
      <c r="E9" s="1660"/>
      <c r="F9" s="1660"/>
      <c r="G9" s="1660"/>
      <c r="H9" s="1660"/>
      <c r="I9" s="1660"/>
      <c r="J9" s="1660"/>
      <c r="K9" s="1660"/>
      <c r="L9" s="1660"/>
      <c r="M9" s="1660"/>
    </row>
    <row r="10" spans="1:13" x14ac:dyDescent="0.25">
      <c r="A10" s="1660" t="s">
        <v>871</v>
      </c>
      <c r="B10" s="1660"/>
      <c r="C10" s="1660"/>
      <c r="D10" s="1660"/>
      <c r="E10" s="1660"/>
      <c r="F10" s="1660"/>
      <c r="G10" s="1660"/>
      <c r="H10" s="1660"/>
      <c r="I10" s="1660"/>
      <c r="J10" s="1660"/>
      <c r="K10" s="1660"/>
      <c r="L10" s="1660"/>
      <c r="M10" s="1660"/>
    </row>
    <row r="11" spans="1:13" x14ac:dyDescent="0.25">
      <c r="A11" s="1661" t="s">
        <v>404</v>
      </c>
      <c r="B11" s="1661"/>
      <c r="C11" s="1661"/>
      <c r="D11" s="1661"/>
      <c r="E11" s="1661"/>
      <c r="F11" s="1661"/>
      <c r="G11" s="1661"/>
      <c r="H11" s="1661"/>
      <c r="I11" s="1661"/>
      <c r="J11" s="1661"/>
      <c r="K11" s="1661"/>
      <c r="L11" s="1661"/>
      <c r="M11" s="1661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746" t="s">
        <v>7</v>
      </c>
      <c r="B14" s="1746" t="s">
        <v>802</v>
      </c>
      <c r="C14" s="1748" t="s">
        <v>9</v>
      </c>
      <c r="D14" s="1750" t="s">
        <v>11</v>
      </c>
      <c r="E14" s="391" t="s">
        <v>12</v>
      </c>
      <c r="F14" s="1752" t="s">
        <v>13</v>
      </c>
      <c r="G14" s="1754" t="s">
        <v>14</v>
      </c>
      <c r="H14" s="1754" t="s">
        <v>15</v>
      </c>
      <c r="I14" s="1754" t="s">
        <v>16</v>
      </c>
      <c r="J14" s="1754" t="s">
        <v>17</v>
      </c>
      <c r="K14" s="1754" t="s">
        <v>18</v>
      </c>
      <c r="L14" s="1756" t="s">
        <v>19</v>
      </c>
      <c r="M14" s="1744" t="s">
        <v>20</v>
      </c>
    </row>
    <row r="15" spans="1:13" ht="14.25" customHeight="1" thickBot="1" x14ac:dyDescent="0.3">
      <c r="A15" s="1747"/>
      <c r="B15" s="1747"/>
      <c r="C15" s="1749"/>
      <c r="D15" s="1751"/>
      <c r="E15" s="392" t="s">
        <v>21</v>
      </c>
      <c r="F15" s="1753"/>
      <c r="G15" s="1755"/>
      <c r="H15" s="1755"/>
      <c r="I15" s="1755"/>
      <c r="J15" s="1755"/>
      <c r="K15" s="1755"/>
      <c r="L15" s="1757"/>
      <c r="M15" s="1745"/>
    </row>
    <row r="16" spans="1:13" s="153" customFormat="1" ht="18" customHeight="1" x14ac:dyDescent="0.25">
      <c r="A16" s="393" t="s">
        <v>291</v>
      </c>
      <c r="B16" s="394"/>
      <c r="C16" s="393"/>
      <c r="D16" s="395"/>
      <c r="E16" s="396"/>
      <c r="F16" s="397"/>
      <c r="G16" s="398"/>
      <c r="H16" s="398"/>
      <c r="I16" s="398"/>
      <c r="J16" s="398"/>
      <c r="K16" s="398"/>
      <c r="L16" s="398"/>
      <c r="M16" s="398"/>
    </row>
    <row r="17" spans="1:13" s="153" customFormat="1" ht="16.5" customHeight="1" x14ac:dyDescent="0.25">
      <c r="A17" s="399" t="s">
        <v>507</v>
      </c>
      <c r="B17" s="394" t="s">
        <v>806</v>
      </c>
      <c r="C17" s="399" t="s">
        <v>142</v>
      </c>
      <c r="D17" s="399" t="s">
        <v>810</v>
      </c>
      <c r="E17" s="400">
        <v>240000</v>
      </c>
      <c r="F17" s="397">
        <v>0</v>
      </c>
      <c r="G17" s="400">
        <v>240000</v>
      </c>
      <c r="H17" s="398">
        <v>6888</v>
      </c>
      <c r="I17" s="398">
        <v>45836.24</v>
      </c>
      <c r="J17" s="398">
        <v>4098.53</v>
      </c>
      <c r="K17" s="398">
        <v>4275</v>
      </c>
      <c r="L17" s="398">
        <v>61097.77</v>
      </c>
      <c r="M17" s="398">
        <v>178902.23</v>
      </c>
    </row>
    <row r="18" spans="1:13" s="153" customFormat="1" x14ac:dyDescent="0.25">
      <c r="A18" s="401" t="s">
        <v>747</v>
      </c>
      <c r="B18" s="394" t="s">
        <v>806</v>
      </c>
      <c r="C18" s="402" t="s">
        <v>30</v>
      </c>
      <c r="D18" s="399" t="s">
        <v>810</v>
      </c>
      <c r="E18" s="398">
        <v>190000</v>
      </c>
      <c r="F18" s="397">
        <v>0</v>
      </c>
      <c r="G18" s="398">
        <v>190000</v>
      </c>
      <c r="H18" s="398">
        <v>5453</v>
      </c>
      <c r="I18" s="398">
        <v>33694.99</v>
      </c>
      <c r="J18" s="398">
        <v>4098.53</v>
      </c>
      <c r="K18" s="398">
        <v>4275</v>
      </c>
      <c r="L18" s="398">
        <v>47521.52</v>
      </c>
      <c r="M18" s="398">
        <v>142478.48000000001</v>
      </c>
    </row>
    <row r="19" spans="1:13" s="153" customFormat="1" x14ac:dyDescent="0.25">
      <c r="A19" s="401" t="s">
        <v>692</v>
      </c>
      <c r="B19" s="394" t="s">
        <v>807</v>
      </c>
      <c r="C19" s="403" t="s">
        <v>693</v>
      </c>
      <c r="D19" s="399" t="s">
        <v>307</v>
      </c>
      <c r="E19" s="398">
        <v>70000</v>
      </c>
      <c r="F19" s="397">
        <v>0</v>
      </c>
      <c r="G19" s="398">
        <v>70000</v>
      </c>
      <c r="H19" s="398">
        <v>2009</v>
      </c>
      <c r="I19" s="398">
        <v>5368.48</v>
      </c>
      <c r="J19" s="398">
        <v>2128</v>
      </c>
      <c r="K19" s="398">
        <v>25</v>
      </c>
      <c r="L19" s="398">
        <v>9530.48</v>
      </c>
      <c r="M19" s="398">
        <v>60469.52</v>
      </c>
    </row>
    <row r="20" spans="1:13" s="153" customFormat="1" ht="18" customHeight="1" x14ac:dyDescent="0.25">
      <c r="A20" s="401" t="s">
        <v>55</v>
      </c>
      <c r="B20" s="394" t="s">
        <v>806</v>
      </c>
      <c r="C20" s="403" t="s">
        <v>427</v>
      </c>
      <c r="D20" s="399" t="s">
        <v>808</v>
      </c>
      <c r="E20" s="398">
        <v>100000</v>
      </c>
      <c r="F20" s="397">
        <v>0</v>
      </c>
      <c r="G20" s="398">
        <v>100000</v>
      </c>
      <c r="H20" s="398">
        <v>2870</v>
      </c>
      <c r="I20" s="398">
        <v>12105.37</v>
      </c>
      <c r="J20" s="398">
        <v>3040</v>
      </c>
      <c r="K20" s="398">
        <v>1601.85</v>
      </c>
      <c r="L20" s="398">
        <v>19617.22</v>
      </c>
      <c r="M20" s="398">
        <v>80382.78</v>
      </c>
    </row>
    <row r="21" spans="1:13" s="153" customFormat="1" x14ac:dyDescent="0.25">
      <c r="A21" s="401" t="s">
        <v>310</v>
      </c>
      <c r="B21" s="394" t="s">
        <v>807</v>
      </c>
      <c r="C21" s="399" t="s">
        <v>746</v>
      </c>
      <c r="D21" s="399" t="s">
        <v>307</v>
      </c>
      <c r="E21" s="398">
        <v>50000</v>
      </c>
      <c r="F21" s="397">
        <v>0</v>
      </c>
      <c r="G21" s="398">
        <v>50000</v>
      </c>
      <c r="H21" s="398">
        <v>1435</v>
      </c>
      <c r="I21" s="398">
        <v>1854</v>
      </c>
      <c r="J21" s="398">
        <v>1520</v>
      </c>
      <c r="K21" s="398">
        <v>25</v>
      </c>
      <c r="L21" s="398">
        <v>4834</v>
      </c>
      <c r="M21" s="398">
        <v>45166</v>
      </c>
    </row>
    <row r="22" spans="1:13" s="153" customFormat="1" x14ac:dyDescent="0.25">
      <c r="A22" s="401" t="s">
        <v>548</v>
      </c>
      <c r="B22" s="394" t="s">
        <v>806</v>
      </c>
      <c r="C22" s="403" t="s">
        <v>544</v>
      </c>
      <c r="D22" s="399" t="s">
        <v>307</v>
      </c>
      <c r="E22" s="398">
        <v>75000</v>
      </c>
      <c r="F22" s="397">
        <v>0</v>
      </c>
      <c r="G22" s="398">
        <v>75000</v>
      </c>
      <c r="H22" s="398">
        <v>2152.5</v>
      </c>
      <c r="I22" s="398">
        <v>6309.38</v>
      </c>
      <c r="J22" s="398">
        <v>2280</v>
      </c>
      <c r="K22" s="398">
        <v>25</v>
      </c>
      <c r="L22" s="398">
        <v>10766.88</v>
      </c>
      <c r="M22" s="398">
        <v>64233.120000000003</v>
      </c>
    </row>
    <row r="23" spans="1:13" s="153" customFormat="1" x14ac:dyDescent="0.25">
      <c r="A23" s="401" t="s">
        <v>192</v>
      </c>
      <c r="B23" s="394" t="s">
        <v>806</v>
      </c>
      <c r="C23" s="403" t="s">
        <v>92</v>
      </c>
      <c r="D23" s="399" t="s">
        <v>307</v>
      </c>
      <c r="E23" s="398">
        <v>35000</v>
      </c>
      <c r="F23" s="397">
        <v>0</v>
      </c>
      <c r="G23" s="398">
        <v>35000</v>
      </c>
      <c r="H23" s="398">
        <v>1004.5</v>
      </c>
      <c r="I23" s="397">
        <v>0</v>
      </c>
      <c r="J23" s="398">
        <v>1064</v>
      </c>
      <c r="K23" s="398">
        <v>25</v>
      </c>
      <c r="L23" s="398">
        <v>2093.5</v>
      </c>
      <c r="M23" s="398">
        <v>32906.5</v>
      </c>
    </row>
    <row r="24" spans="1:13" s="153" customFormat="1" ht="14.25" customHeight="1" x14ac:dyDescent="0.25">
      <c r="A24" s="404" t="s">
        <v>752</v>
      </c>
      <c r="B24" s="394"/>
      <c r="C24" s="405">
        <v>8</v>
      </c>
      <c r="D24" s="399"/>
      <c r="E24" s="406">
        <f>SUM(E16:E23)</f>
        <v>760000</v>
      </c>
      <c r="F24" s="407">
        <f>SUM(F16:F23)</f>
        <v>0</v>
      </c>
      <c r="G24" s="406">
        <f>SUM(G16:G23)</f>
        <v>760000</v>
      </c>
      <c r="H24" s="406">
        <f>SUM(H16:H23)</f>
        <v>21812</v>
      </c>
      <c r="I24" s="406">
        <v>104846.8</v>
      </c>
      <c r="J24" s="406">
        <v>19516.849999999999</v>
      </c>
      <c r="K24" s="406">
        <f>SUM(K16:K23)</f>
        <v>10251.85</v>
      </c>
      <c r="L24" s="406">
        <v>156427.17000000001</v>
      </c>
      <c r="M24" s="406">
        <v>603572.82999999996</v>
      </c>
    </row>
    <row r="25" spans="1:13" s="166" customFormat="1" x14ac:dyDescent="0.25">
      <c r="A25" s="404"/>
      <c r="B25" s="408"/>
      <c r="C25" s="405"/>
      <c r="D25" s="393"/>
      <c r="E25" s="398"/>
      <c r="F25" s="397"/>
      <c r="G25" s="398"/>
      <c r="H25" s="398"/>
      <c r="I25" s="398"/>
      <c r="J25" s="398"/>
      <c r="K25" s="398"/>
      <c r="L25" s="398"/>
      <c r="M25" s="398"/>
    </row>
    <row r="26" spans="1:13" s="166" customFormat="1" x14ac:dyDescent="0.25">
      <c r="A26" s="404" t="s">
        <v>642</v>
      </c>
      <c r="B26" s="408"/>
      <c r="C26" s="409"/>
      <c r="D26" s="393"/>
      <c r="E26" s="398"/>
      <c r="F26" s="397"/>
      <c r="G26" s="398"/>
      <c r="H26" s="398"/>
      <c r="I26" s="398"/>
      <c r="J26" s="398"/>
      <c r="K26" s="398"/>
      <c r="L26" s="398"/>
      <c r="M26" s="398"/>
    </row>
    <row r="27" spans="1:13" s="153" customFormat="1" x14ac:dyDescent="0.25">
      <c r="A27" s="401" t="s">
        <v>65</v>
      </c>
      <c r="B27" s="394" t="s">
        <v>806</v>
      </c>
      <c r="C27" s="403" t="s">
        <v>748</v>
      </c>
      <c r="D27" s="399" t="s">
        <v>808</v>
      </c>
      <c r="E27" s="398">
        <v>45000</v>
      </c>
      <c r="F27" s="397">
        <v>0</v>
      </c>
      <c r="G27" s="398">
        <v>45000</v>
      </c>
      <c r="H27" s="398">
        <v>1291.5</v>
      </c>
      <c r="I27" s="398">
        <v>1148.33</v>
      </c>
      <c r="J27" s="398">
        <v>1368</v>
      </c>
      <c r="K27" s="410">
        <v>125</v>
      </c>
      <c r="L27" s="398">
        <v>3932.83</v>
      </c>
      <c r="M27" s="398">
        <v>41067.17</v>
      </c>
    </row>
    <row r="28" spans="1:13" s="153" customFormat="1" x14ac:dyDescent="0.25">
      <c r="A28" s="401" t="s">
        <v>859</v>
      </c>
      <c r="B28" s="394" t="s">
        <v>807</v>
      </c>
      <c r="C28" s="403" t="s">
        <v>276</v>
      </c>
      <c r="D28" s="399" t="s">
        <v>307</v>
      </c>
      <c r="E28" s="398">
        <v>26500</v>
      </c>
      <c r="F28" s="397">
        <v>0</v>
      </c>
      <c r="G28" s="398">
        <v>26500</v>
      </c>
      <c r="H28" s="398">
        <v>760</v>
      </c>
      <c r="I28" s="397">
        <v>0</v>
      </c>
      <c r="J28" s="398">
        <v>805.6</v>
      </c>
      <c r="K28" s="411">
        <v>25</v>
      </c>
      <c r="L28" s="398">
        <v>1591.15</v>
      </c>
      <c r="M28" s="398">
        <v>24908.85</v>
      </c>
    </row>
    <row r="29" spans="1:13" s="166" customFormat="1" x14ac:dyDescent="0.25">
      <c r="A29" s="404" t="s">
        <v>752</v>
      </c>
      <c r="B29" s="408"/>
      <c r="C29" s="405">
        <v>2</v>
      </c>
      <c r="D29" s="393"/>
      <c r="E29" s="406">
        <f>SUM(E27:E28)</f>
        <v>71500</v>
      </c>
      <c r="F29" s="407">
        <f>SUM(F27:F28)</f>
        <v>0</v>
      </c>
      <c r="G29" s="406">
        <f>SUM(G27:G28)</f>
        <v>71500</v>
      </c>
      <c r="H29" s="406">
        <f>SUM(H26:H28)</f>
        <v>2051.5</v>
      </c>
      <c r="I29" s="406">
        <f>SUM(I27:I28)</f>
        <v>1148.33</v>
      </c>
      <c r="J29" s="406">
        <f>SUM(J27:J28)</f>
        <v>2173.6</v>
      </c>
      <c r="K29" s="406">
        <f>SUM(K27:K28)</f>
        <v>150</v>
      </c>
      <c r="L29" s="406">
        <f>SUM(L27:L28)</f>
        <v>5523.98</v>
      </c>
      <c r="M29" s="406">
        <f>SUM(M27:M28)</f>
        <v>65976.01999999999</v>
      </c>
    </row>
    <row r="30" spans="1:13" s="153" customFormat="1" x14ac:dyDescent="0.25">
      <c r="A30" s="404"/>
      <c r="B30" s="394"/>
      <c r="C30" s="409"/>
      <c r="D30" s="399"/>
      <c r="E30" s="406"/>
      <c r="F30" s="397"/>
      <c r="G30" s="406"/>
      <c r="H30" s="406"/>
      <c r="I30" s="406"/>
      <c r="J30" s="406"/>
      <c r="K30" s="406"/>
      <c r="L30" s="406"/>
      <c r="M30" s="406"/>
    </row>
    <row r="31" spans="1:13" s="153" customFormat="1" x14ac:dyDescent="0.25">
      <c r="A31" s="404" t="s">
        <v>753</v>
      </c>
      <c r="B31" s="394"/>
      <c r="C31" s="403"/>
      <c r="D31" s="399"/>
      <c r="E31" s="398"/>
      <c r="F31" s="397"/>
      <c r="G31" s="398"/>
      <c r="H31" s="398"/>
      <c r="I31" s="398"/>
      <c r="J31" s="398"/>
      <c r="K31" s="398"/>
      <c r="L31" s="398"/>
      <c r="M31" s="398"/>
    </row>
    <row r="32" spans="1:13" s="153" customFormat="1" x14ac:dyDescent="0.25">
      <c r="A32" s="401" t="s">
        <v>212</v>
      </c>
      <c r="B32" s="394" t="s">
        <v>806</v>
      </c>
      <c r="C32" s="403" t="s">
        <v>544</v>
      </c>
      <c r="D32" s="399" t="s">
        <v>307</v>
      </c>
      <c r="E32" s="398">
        <v>60000</v>
      </c>
      <c r="F32" s="397">
        <v>0</v>
      </c>
      <c r="G32" s="398">
        <v>60000</v>
      </c>
      <c r="H32" s="398">
        <v>1722</v>
      </c>
      <c r="I32" s="398">
        <v>3486.68</v>
      </c>
      <c r="J32" s="398">
        <v>1824</v>
      </c>
      <c r="K32" s="398">
        <v>25</v>
      </c>
      <c r="L32" s="398">
        <v>7057.68</v>
      </c>
      <c r="M32" s="398">
        <v>52942.32</v>
      </c>
    </row>
    <row r="33" spans="1:13" s="153" customFormat="1" x14ac:dyDescent="0.25">
      <c r="A33" s="401" t="s">
        <v>224</v>
      </c>
      <c r="B33" s="394" t="s">
        <v>806</v>
      </c>
      <c r="C33" s="403" t="s">
        <v>276</v>
      </c>
      <c r="D33" s="399" t="s">
        <v>307</v>
      </c>
      <c r="E33" s="398">
        <v>22000</v>
      </c>
      <c r="F33" s="397">
        <v>0</v>
      </c>
      <c r="G33" s="398">
        <v>22000</v>
      </c>
      <c r="H33" s="398">
        <v>631.4</v>
      </c>
      <c r="I33" s="397">
        <v>0</v>
      </c>
      <c r="J33" s="398">
        <v>668.8</v>
      </c>
      <c r="K33" s="398">
        <v>25</v>
      </c>
      <c r="L33" s="398">
        <v>1325.2</v>
      </c>
      <c r="M33" s="398">
        <v>20674.8</v>
      </c>
    </row>
    <row r="34" spans="1:13" s="166" customFormat="1" x14ac:dyDescent="0.25">
      <c r="A34" s="404" t="s">
        <v>749</v>
      </c>
      <c r="B34" s="408"/>
      <c r="C34" s="405">
        <v>2</v>
      </c>
      <c r="D34" s="393"/>
      <c r="E34" s="406">
        <f>SUM(E32:E33)</f>
        <v>82000</v>
      </c>
      <c r="F34" s="407">
        <f t="shared" ref="F34:M34" si="0">SUM(F32:F33)</f>
        <v>0</v>
      </c>
      <c r="G34" s="406">
        <f>SUM(G32:G33)</f>
        <v>82000</v>
      </c>
      <c r="H34" s="406">
        <f t="shared" si="0"/>
        <v>2353.4</v>
      </c>
      <c r="I34" s="406">
        <f t="shared" si="0"/>
        <v>3486.68</v>
      </c>
      <c r="J34" s="406">
        <f t="shared" si="0"/>
        <v>2492.8000000000002</v>
      </c>
      <c r="K34" s="406">
        <f t="shared" si="0"/>
        <v>50</v>
      </c>
      <c r="L34" s="406">
        <f t="shared" si="0"/>
        <v>8382.880000000001</v>
      </c>
      <c r="M34" s="406">
        <f t="shared" si="0"/>
        <v>73617.119999999995</v>
      </c>
    </row>
    <row r="35" spans="1:13" s="153" customFormat="1" x14ac:dyDescent="0.25">
      <c r="A35" s="401"/>
      <c r="B35" s="394"/>
      <c r="C35" s="403"/>
      <c r="D35" s="399"/>
      <c r="E35" s="398"/>
      <c r="F35" s="397"/>
      <c r="G35" s="398"/>
      <c r="H35" s="398"/>
      <c r="I35" s="398"/>
      <c r="J35" s="398"/>
      <c r="K35" s="398"/>
      <c r="L35" s="398"/>
      <c r="M35" s="398"/>
    </row>
    <row r="36" spans="1:13" s="166" customFormat="1" x14ac:dyDescent="0.25">
      <c r="A36" s="404" t="s">
        <v>754</v>
      </c>
      <c r="B36" s="408"/>
      <c r="C36" s="409"/>
      <c r="D36" s="393"/>
      <c r="E36" s="406"/>
      <c r="F36" s="407"/>
      <c r="G36" s="406"/>
      <c r="H36" s="406"/>
      <c r="I36" s="406"/>
      <c r="J36" s="406"/>
      <c r="K36" s="406"/>
      <c r="L36" s="406"/>
      <c r="M36" s="406"/>
    </row>
    <row r="37" spans="1:13" s="153" customFormat="1" x14ac:dyDescent="0.25">
      <c r="A37" s="401" t="s">
        <v>750</v>
      </c>
      <c r="B37" s="394" t="s">
        <v>807</v>
      </c>
      <c r="C37" s="403" t="s">
        <v>543</v>
      </c>
      <c r="D37" s="399" t="s">
        <v>307</v>
      </c>
      <c r="E37" s="398">
        <v>120000</v>
      </c>
      <c r="F37" s="397">
        <v>0</v>
      </c>
      <c r="G37" s="398">
        <v>120000</v>
      </c>
      <c r="H37" s="398">
        <v>3444</v>
      </c>
      <c r="I37" s="398">
        <v>15917.28</v>
      </c>
      <c r="J37" s="398">
        <v>3648</v>
      </c>
      <c r="K37" s="398">
        <v>3595.36</v>
      </c>
      <c r="L37" s="398">
        <v>26604.639999999999</v>
      </c>
      <c r="M37" s="398">
        <v>93395.36</v>
      </c>
    </row>
    <row r="38" spans="1:13" s="166" customFormat="1" x14ac:dyDescent="0.25">
      <c r="A38" s="404" t="s">
        <v>749</v>
      </c>
      <c r="B38" s="408"/>
      <c r="C38" s="405">
        <v>1</v>
      </c>
      <c r="D38" s="393"/>
      <c r="E38" s="406">
        <f>SUM(E37)</f>
        <v>120000</v>
      </c>
      <c r="F38" s="407">
        <f t="shared" ref="F38:M38" si="1">SUM(F37)</f>
        <v>0</v>
      </c>
      <c r="G38" s="406">
        <f t="shared" si="1"/>
        <v>120000</v>
      </c>
      <c r="H38" s="406">
        <f t="shared" si="1"/>
        <v>3444</v>
      </c>
      <c r="I38" s="406">
        <f t="shared" si="1"/>
        <v>15917.28</v>
      </c>
      <c r="J38" s="406">
        <f t="shared" si="1"/>
        <v>3648</v>
      </c>
      <c r="K38" s="406">
        <f t="shared" si="1"/>
        <v>3595.36</v>
      </c>
      <c r="L38" s="406">
        <f t="shared" si="1"/>
        <v>26604.639999999999</v>
      </c>
      <c r="M38" s="406">
        <f t="shared" si="1"/>
        <v>93395.36</v>
      </c>
    </row>
    <row r="39" spans="1:13" s="166" customFormat="1" x14ac:dyDescent="0.25">
      <c r="A39" s="404"/>
      <c r="B39" s="408"/>
      <c r="C39" s="409"/>
      <c r="D39" s="393"/>
      <c r="E39" s="406"/>
      <c r="F39" s="397"/>
      <c r="G39" s="406"/>
      <c r="H39" s="406"/>
      <c r="I39" s="406"/>
      <c r="J39" s="406"/>
      <c r="K39" s="406"/>
      <c r="L39" s="406"/>
      <c r="M39" s="406"/>
    </row>
    <row r="40" spans="1:13" s="166" customFormat="1" x14ac:dyDescent="0.25">
      <c r="A40" s="404" t="s">
        <v>644</v>
      </c>
      <c r="B40" s="408"/>
      <c r="C40" s="409"/>
      <c r="D40" s="393"/>
      <c r="E40" s="406"/>
      <c r="F40" s="397"/>
      <c r="G40" s="406"/>
      <c r="H40" s="406"/>
      <c r="I40" s="406"/>
      <c r="J40" s="406"/>
      <c r="K40" s="406"/>
      <c r="L40" s="406"/>
      <c r="M40" s="406"/>
    </row>
    <row r="41" spans="1:13" s="153" customFormat="1" x14ac:dyDescent="0.25">
      <c r="A41" s="401" t="s">
        <v>119</v>
      </c>
      <c r="B41" s="394" t="s">
        <v>806</v>
      </c>
      <c r="C41" s="403" t="s">
        <v>120</v>
      </c>
      <c r="D41" s="399" t="s">
        <v>307</v>
      </c>
      <c r="E41" s="398">
        <v>22500</v>
      </c>
      <c r="F41" s="397">
        <v>0</v>
      </c>
      <c r="G41" s="398">
        <v>22500</v>
      </c>
      <c r="H41" s="398">
        <v>645.75</v>
      </c>
      <c r="I41" s="397">
        <v>0</v>
      </c>
      <c r="J41" s="398">
        <v>684</v>
      </c>
      <c r="K41" s="398">
        <v>125</v>
      </c>
      <c r="L41" s="398">
        <v>1454.75</v>
      </c>
      <c r="M41" s="398">
        <v>21045.25</v>
      </c>
    </row>
    <row r="42" spans="1:13" s="153" customFormat="1" x14ac:dyDescent="0.25">
      <c r="A42" s="401" t="s">
        <v>751</v>
      </c>
      <c r="B42" s="394" t="s">
        <v>806</v>
      </c>
      <c r="C42" s="403" t="s">
        <v>120</v>
      </c>
      <c r="D42" s="399" t="s">
        <v>307</v>
      </c>
      <c r="E42" s="398">
        <v>25000</v>
      </c>
      <c r="F42" s="397">
        <v>0</v>
      </c>
      <c r="G42" s="398">
        <v>25000</v>
      </c>
      <c r="H42" s="398">
        <v>717.5</v>
      </c>
      <c r="I42" s="397">
        <v>0</v>
      </c>
      <c r="J42" s="398">
        <v>760</v>
      </c>
      <c r="K42" s="398">
        <v>25</v>
      </c>
      <c r="L42" s="398">
        <v>1502.5</v>
      </c>
      <c r="M42" s="398">
        <v>23497.5</v>
      </c>
    </row>
    <row r="43" spans="1:13" s="153" customFormat="1" x14ac:dyDescent="0.25">
      <c r="A43" s="401" t="s">
        <v>124</v>
      </c>
      <c r="B43" s="394" t="s">
        <v>807</v>
      </c>
      <c r="C43" s="403" t="s">
        <v>125</v>
      </c>
      <c r="D43" s="399" t="s">
        <v>307</v>
      </c>
      <c r="E43" s="398">
        <v>30000</v>
      </c>
      <c r="F43" s="397">
        <v>0</v>
      </c>
      <c r="G43" s="398">
        <v>30000</v>
      </c>
      <c r="H43" s="398">
        <v>861</v>
      </c>
      <c r="I43" s="397">
        <v>0</v>
      </c>
      <c r="J43" s="398">
        <v>912</v>
      </c>
      <c r="K43" s="398">
        <v>125</v>
      </c>
      <c r="L43" s="398">
        <v>1898</v>
      </c>
      <c r="M43" s="398">
        <v>28102</v>
      </c>
    </row>
    <row r="44" spans="1:13" s="166" customFormat="1" x14ac:dyDescent="0.25">
      <c r="A44" s="404" t="s">
        <v>749</v>
      </c>
      <c r="B44" s="408"/>
      <c r="C44" s="405">
        <v>3</v>
      </c>
      <c r="D44" s="393"/>
      <c r="E44" s="406">
        <f>SUM(E41:E43)</f>
        <v>77500</v>
      </c>
      <c r="F44" s="407">
        <f t="shared" ref="F44:M44" si="2">SUM(F41:F43)</f>
        <v>0</v>
      </c>
      <c r="G44" s="406">
        <f t="shared" si="2"/>
        <v>77500</v>
      </c>
      <c r="H44" s="406">
        <f t="shared" si="2"/>
        <v>2224.25</v>
      </c>
      <c r="I44" s="397">
        <v>0</v>
      </c>
      <c r="J44" s="406">
        <f t="shared" si="2"/>
        <v>2356</v>
      </c>
      <c r="K44" s="406">
        <f t="shared" si="2"/>
        <v>275</v>
      </c>
      <c r="L44" s="406">
        <f t="shared" si="2"/>
        <v>4855.25</v>
      </c>
      <c r="M44" s="406">
        <f t="shared" si="2"/>
        <v>72644.75</v>
      </c>
    </row>
    <row r="45" spans="1:13" s="166" customFormat="1" x14ac:dyDescent="0.25">
      <c r="A45" s="404"/>
      <c r="B45" s="408"/>
      <c r="C45" s="409"/>
      <c r="D45" s="393"/>
      <c r="E45" s="406"/>
      <c r="F45" s="407"/>
      <c r="G45" s="406"/>
      <c r="H45" s="406"/>
      <c r="I45" s="406"/>
      <c r="J45" s="406"/>
      <c r="K45" s="406"/>
      <c r="L45" s="406"/>
      <c r="M45" s="406"/>
    </row>
    <row r="46" spans="1:13" s="166" customFormat="1" x14ac:dyDescent="0.25">
      <c r="A46" s="404" t="s">
        <v>646</v>
      </c>
      <c r="B46" s="408"/>
      <c r="C46" s="409"/>
      <c r="D46" s="393"/>
      <c r="E46" s="406"/>
      <c r="F46" s="397"/>
      <c r="G46" s="406"/>
      <c r="H46" s="406"/>
      <c r="I46" s="406"/>
      <c r="J46" s="406"/>
      <c r="K46" s="406"/>
      <c r="L46" s="406"/>
      <c r="M46" s="406"/>
    </row>
    <row r="47" spans="1:13" s="153" customFormat="1" x14ac:dyDescent="0.25">
      <c r="A47" s="401" t="s">
        <v>169</v>
      </c>
      <c r="B47" s="394" t="s">
        <v>807</v>
      </c>
      <c r="C47" s="403" t="s">
        <v>309</v>
      </c>
      <c r="D47" s="399" t="s">
        <v>307</v>
      </c>
      <c r="E47" s="398">
        <v>30000</v>
      </c>
      <c r="F47" s="397">
        <v>0</v>
      </c>
      <c r="G47" s="398">
        <v>30000</v>
      </c>
      <c r="H47" s="398">
        <v>861</v>
      </c>
      <c r="I47" s="397">
        <v>0</v>
      </c>
      <c r="J47" s="398">
        <v>912</v>
      </c>
      <c r="K47" s="398">
        <v>361</v>
      </c>
      <c r="L47" s="398">
        <v>2134</v>
      </c>
      <c r="M47" s="398">
        <v>27866</v>
      </c>
    </row>
    <row r="48" spans="1:13" s="153" customFormat="1" x14ac:dyDescent="0.25">
      <c r="A48" s="401" t="s">
        <v>346</v>
      </c>
      <c r="B48" s="394" t="s">
        <v>806</v>
      </c>
      <c r="C48" s="403" t="s">
        <v>309</v>
      </c>
      <c r="D48" s="399" t="s">
        <v>307</v>
      </c>
      <c r="E48" s="398">
        <v>25000</v>
      </c>
      <c r="F48" s="397">
        <v>0</v>
      </c>
      <c r="G48" s="398">
        <v>25000</v>
      </c>
      <c r="H48" s="398">
        <v>717.5</v>
      </c>
      <c r="I48" s="397">
        <v>0</v>
      </c>
      <c r="J48" s="398">
        <v>760</v>
      </c>
      <c r="K48" s="398">
        <v>25</v>
      </c>
      <c r="L48" s="398">
        <v>1502.5</v>
      </c>
      <c r="M48" s="398">
        <v>23497.5</v>
      </c>
    </row>
    <row r="49" spans="1:13" s="153" customFormat="1" x14ac:dyDescent="0.25">
      <c r="A49" s="401" t="s">
        <v>171</v>
      </c>
      <c r="B49" s="394" t="s">
        <v>806</v>
      </c>
      <c r="C49" s="403" t="s">
        <v>40</v>
      </c>
      <c r="D49" s="399" t="s">
        <v>307</v>
      </c>
      <c r="E49" s="398">
        <v>26250</v>
      </c>
      <c r="F49" s="397">
        <v>0</v>
      </c>
      <c r="G49" s="398">
        <v>26250</v>
      </c>
      <c r="H49" s="398">
        <v>753.38</v>
      </c>
      <c r="I49" s="397">
        <v>0</v>
      </c>
      <c r="J49" s="398">
        <v>798</v>
      </c>
      <c r="K49" s="398">
        <v>361</v>
      </c>
      <c r="L49" s="398">
        <v>1912.38</v>
      </c>
      <c r="M49" s="398">
        <v>24337.62</v>
      </c>
    </row>
    <row r="50" spans="1:13" s="166" customFormat="1" x14ac:dyDescent="0.25">
      <c r="A50" s="404" t="s">
        <v>749</v>
      </c>
      <c r="B50" s="408"/>
      <c r="C50" s="405">
        <v>3</v>
      </c>
      <c r="D50" s="393"/>
      <c r="E50" s="406">
        <f>SUM(E47:E49)</f>
        <v>81250</v>
      </c>
      <c r="F50" s="407">
        <f t="shared" ref="F50:M50" si="3">SUM(F47:F49)</f>
        <v>0</v>
      </c>
      <c r="G50" s="406">
        <f t="shared" si="3"/>
        <v>81250</v>
      </c>
      <c r="H50" s="406">
        <f t="shared" si="3"/>
        <v>2331.88</v>
      </c>
      <c r="I50" s="397">
        <v>0</v>
      </c>
      <c r="J50" s="406">
        <f t="shared" si="3"/>
        <v>2470</v>
      </c>
      <c r="K50" s="406">
        <f t="shared" si="3"/>
        <v>747</v>
      </c>
      <c r="L50" s="406">
        <f t="shared" si="3"/>
        <v>5548.88</v>
      </c>
      <c r="M50" s="406">
        <f t="shared" si="3"/>
        <v>75701.119999999995</v>
      </c>
    </row>
    <row r="51" spans="1:13" s="166" customFormat="1" ht="11.25" customHeight="1" x14ac:dyDescent="0.25">
      <c r="A51" s="404"/>
      <c r="B51" s="408"/>
      <c r="C51" s="409"/>
      <c r="D51" s="393"/>
      <c r="E51" s="406"/>
      <c r="F51" s="407"/>
      <c r="G51" s="406"/>
      <c r="H51" s="406"/>
      <c r="I51" s="406"/>
      <c r="J51" s="406"/>
      <c r="K51" s="406"/>
      <c r="L51" s="406"/>
      <c r="M51" s="406"/>
    </row>
    <row r="52" spans="1:13" s="166" customFormat="1" x14ac:dyDescent="0.25">
      <c r="A52" s="404" t="s">
        <v>647</v>
      </c>
      <c r="B52" s="408"/>
      <c r="C52" s="409"/>
      <c r="D52" s="393"/>
      <c r="E52" s="406"/>
      <c r="F52" s="407"/>
      <c r="G52" s="406"/>
      <c r="H52" s="406"/>
      <c r="I52" s="406"/>
      <c r="J52" s="406"/>
      <c r="K52" s="406"/>
      <c r="L52" s="406"/>
      <c r="M52" s="406"/>
    </row>
    <row r="53" spans="1:13" s="153" customFormat="1" x14ac:dyDescent="0.25">
      <c r="A53" s="401" t="s">
        <v>175</v>
      </c>
      <c r="B53" s="394" t="s">
        <v>806</v>
      </c>
      <c r="C53" s="403" t="s">
        <v>92</v>
      </c>
      <c r="D53" s="399" t="s">
        <v>307</v>
      </c>
      <c r="E53" s="398">
        <v>25000</v>
      </c>
      <c r="F53" s="397">
        <v>0</v>
      </c>
      <c r="G53" s="398">
        <v>25000</v>
      </c>
      <c r="H53" s="398">
        <v>717.5</v>
      </c>
      <c r="I53" s="398">
        <v>0</v>
      </c>
      <c r="J53" s="398">
        <v>760</v>
      </c>
      <c r="K53" s="398">
        <v>25</v>
      </c>
      <c r="L53" s="398">
        <v>1502.5</v>
      </c>
      <c r="M53" s="398">
        <v>23497.5</v>
      </c>
    </row>
    <row r="54" spans="1:13" s="153" customFormat="1" x14ac:dyDescent="0.25">
      <c r="A54" s="401" t="s">
        <v>545</v>
      </c>
      <c r="B54" s="394" t="s">
        <v>806</v>
      </c>
      <c r="C54" s="403" t="s">
        <v>648</v>
      </c>
      <c r="D54" s="399" t="s">
        <v>307</v>
      </c>
      <c r="E54" s="398">
        <v>39500</v>
      </c>
      <c r="F54" s="397">
        <v>0</v>
      </c>
      <c r="G54" s="398">
        <v>39500</v>
      </c>
      <c r="H54" s="398">
        <v>1133.6500000000001</v>
      </c>
      <c r="I54" s="398">
        <v>372.08</v>
      </c>
      <c r="J54" s="398">
        <v>1200.8</v>
      </c>
      <c r="K54" s="398">
        <v>25</v>
      </c>
      <c r="L54" s="398">
        <v>2731.53</v>
      </c>
      <c r="M54" s="398">
        <v>36768.47</v>
      </c>
    </row>
    <row r="55" spans="1:13" s="153" customFormat="1" x14ac:dyDescent="0.25">
      <c r="A55" s="401" t="s">
        <v>99</v>
      </c>
      <c r="B55" s="394" t="s">
        <v>806</v>
      </c>
      <c r="C55" s="403" t="s">
        <v>92</v>
      </c>
      <c r="D55" s="399" t="s">
        <v>307</v>
      </c>
      <c r="E55" s="398">
        <v>25000</v>
      </c>
      <c r="F55" s="397">
        <v>0</v>
      </c>
      <c r="G55" s="398">
        <v>25000</v>
      </c>
      <c r="H55" s="398">
        <v>717.5</v>
      </c>
      <c r="I55" s="397">
        <v>0</v>
      </c>
      <c r="J55" s="398">
        <v>760</v>
      </c>
      <c r="K55" s="398">
        <v>125</v>
      </c>
      <c r="L55" s="398">
        <v>1602.5</v>
      </c>
      <c r="M55" s="398">
        <v>23397.5</v>
      </c>
    </row>
    <row r="56" spans="1:13" s="153" customFormat="1" x14ac:dyDescent="0.25">
      <c r="A56" s="401" t="s">
        <v>129</v>
      </c>
      <c r="B56" s="394" t="s">
        <v>806</v>
      </c>
      <c r="C56" s="403" t="s">
        <v>102</v>
      </c>
      <c r="D56" s="399" t="s">
        <v>307</v>
      </c>
      <c r="E56" s="398">
        <v>16500</v>
      </c>
      <c r="F56" s="397">
        <v>0</v>
      </c>
      <c r="G56" s="398">
        <v>16500</v>
      </c>
      <c r="H56" s="398">
        <v>473.55</v>
      </c>
      <c r="I56" s="397">
        <v>0</v>
      </c>
      <c r="J56" s="398">
        <v>501.6</v>
      </c>
      <c r="K56" s="398">
        <v>700</v>
      </c>
      <c r="L56" s="398">
        <v>1675.15</v>
      </c>
      <c r="M56" s="398">
        <v>14824.85</v>
      </c>
    </row>
    <row r="57" spans="1:13" s="153" customFormat="1" x14ac:dyDescent="0.25">
      <c r="A57" s="401" t="s">
        <v>649</v>
      </c>
      <c r="B57" s="394" t="s">
        <v>806</v>
      </c>
      <c r="C57" s="403" t="s">
        <v>92</v>
      </c>
      <c r="D57" s="399" t="s">
        <v>307</v>
      </c>
      <c r="E57" s="398">
        <v>25000</v>
      </c>
      <c r="F57" s="397">
        <v>0</v>
      </c>
      <c r="G57" s="398">
        <v>25000</v>
      </c>
      <c r="H57" s="398">
        <v>717.5</v>
      </c>
      <c r="I57" s="397">
        <v>0</v>
      </c>
      <c r="J57" s="398">
        <v>760</v>
      </c>
      <c r="K57" s="398">
        <v>25</v>
      </c>
      <c r="L57" s="398">
        <v>1502.5</v>
      </c>
      <c r="M57" s="398">
        <v>23497.5</v>
      </c>
    </row>
    <row r="58" spans="1:13" s="153" customFormat="1" x14ac:dyDescent="0.25">
      <c r="A58" s="401" t="s">
        <v>651</v>
      </c>
      <c r="B58" s="394" t="s">
        <v>806</v>
      </c>
      <c r="C58" s="403" t="s">
        <v>92</v>
      </c>
      <c r="D58" s="399" t="s">
        <v>307</v>
      </c>
      <c r="E58" s="398">
        <v>25000</v>
      </c>
      <c r="F58" s="397">
        <v>0</v>
      </c>
      <c r="G58" s="398">
        <v>25000</v>
      </c>
      <c r="H58" s="398">
        <v>717.5</v>
      </c>
      <c r="I58" s="397">
        <v>0</v>
      </c>
      <c r="J58" s="398">
        <v>760</v>
      </c>
      <c r="K58" s="398">
        <v>25</v>
      </c>
      <c r="L58" s="398">
        <v>1502.5</v>
      </c>
      <c r="M58" s="398">
        <v>23497.5</v>
      </c>
    </row>
    <row r="59" spans="1:13" s="166" customFormat="1" x14ac:dyDescent="0.25">
      <c r="A59" s="404" t="s">
        <v>755</v>
      </c>
      <c r="B59" s="408"/>
      <c r="C59" s="405">
        <v>6</v>
      </c>
      <c r="D59" s="393"/>
      <c r="E59" s="406">
        <f>SUM(E53:E58)</f>
        <v>156000</v>
      </c>
      <c r="F59" s="397">
        <f t="shared" ref="F59:M59" si="4">SUM(F53:F58)</f>
        <v>0</v>
      </c>
      <c r="G59" s="406">
        <f t="shared" si="4"/>
        <v>156000</v>
      </c>
      <c r="H59" s="406">
        <f t="shared" si="4"/>
        <v>4477.2000000000007</v>
      </c>
      <c r="I59" s="406">
        <f t="shared" si="4"/>
        <v>372.08</v>
      </c>
      <c r="J59" s="406">
        <f>SUM(J53:J58)</f>
        <v>4742.3999999999996</v>
      </c>
      <c r="K59" s="406">
        <f t="shared" si="4"/>
        <v>925</v>
      </c>
      <c r="L59" s="406">
        <f t="shared" si="4"/>
        <v>10516.68</v>
      </c>
      <c r="M59" s="406">
        <f t="shared" si="4"/>
        <v>145483.32</v>
      </c>
    </row>
    <row r="60" spans="1:13" s="153" customFormat="1" ht="10.5" customHeight="1" x14ac:dyDescent="0.25">
      <c r="A60" s="401"/>
      <c r="B60" s="394"/>
      <c r="C60" s="403"/>
      <c r="D60" s="399"/>
      <c r="E60" s="398"/>
      <c r="F60" s="397"/>
      <c r="G60" s="398"/>
      <c r="H60" s="398"/>
      <c r="I60" s="398"/>
      <c r="J60" s="398"/>
      <c r="K60" s="398"/>
      <c r="L60" s="398"/>
      <c r="M60" s="398"/>
    </row>
    <row r="61" spans="1:13" s="166" customFormat="1" ht="16.5" customHeight="1" x14ac:dyDescent="0.25">
      <c r="A61" s="404" t="s">
        <v>762</v>
      </c>
      <c r="B61" s="408"/>
      <c r="C61" s="409"/>
      <c r="D61" s="393"/>
      <c r="E61" s="406"/>
      <c r="F61" s="407"/>
      <c r="G61" s="406"/>
      <c r="H61" s="406"/>
      <c r="I61" s="406"/>
      <c r="J61" s="406"/>
      <c r="K61" s="406"/>
      <c r="L61" s="406"/>
      <c r="M61" s="406"/>
    </row>
    <row r="62" spans="1:13" s="153" customFormat="1" x14ac:dyDescent="0.25">
      <c r="A62" s="401" t="s">
        <v>756</v>
      </c>
      <c r="B62" s="394" t="s">
        <v>807</v>
      </c>
      <c r="C62" s="403" t="s">
        <v>105</v>
      </c>
      <c r="D62" s="399" t="s">
        <v>307</v>
      </c>
      <c r="E62" s="398">
        <v>15000</v>
      </c>
      <c r="F62" s="397">
        <v>0</v>
      </c>
      <c r="G62" s="398">
        <v>15000</v>
      </c>
      <c r="H62" s="398">
        <v>430.5</v>
      </c>
      <c r="I62" s="397">
        <v>0</v>
      </c>
      <c r="J62" s="398">
        <v>456</v>
      </c>
      <c r="K62" s="398">
        <v>25</v>
      </c>
      <c r="L62" s="398">
        <v>911.5</v>
      </c>
      <c r="M62" s="398">
        <v>14088.5</v>
      </c>
    </row>
    <row r="63" spans="1:13" s="153" customFormat="1" x14ac:dyDescent="0.25">
      <c r="A63" s="401" t="s">
        <v>757</v>
      </c>
      <c r="B63" s="394" t="s">
        <v>807</v>
      </c>
      <c r="C63" s="403" t="s">
        <v>105</v>
      </c>
      <c r="D63" s="399" t="s">
        <v>307</v>
      </c>
      <c r="E63" s="398">
        <v>26000</v>
      </c>
      <c r="F63" s="397">
        <v>0</v>
      </c>
      <c r="G63" s="398">
        <v>26000</v>
      </c>
      <c r="H63" s="398">
        <v>746.2</v>
      </c>
      <c r="I63" s="397">
        <v>0</v>
      </c>
      <c r="J63" s="398">
        <v>790.4</v>
      </c>
      <c r="K63" s="398">
        <v>25</v>
      </c>
      <c r="L63" s="398">
        <v>1561.6</v>
      </c>
      <c r="M63" s="398">
        <v>24438.400000000001</v>
      </c>
    </row>
    <row r="64" spans="1:13" s="153" customFormat="1" x14ac:dyDescent="0.25">
      <c r="A64" s="401" t="s">
        <v>758</v>
      </c>
      <c r="B64" s="394" t="s">
        <v>807</v>
      </c>
      <c r="C64" s="403" t="s">
        <v>105</v>
      </c>
      <c r="D64" s="399" t="s">
        <v>307</v>
      </c>
      <c r="E64" s="398">
        <v>22000</v>
      </c>
      <c r="F64" s="397">
        <v>0</v>
      </c>
      <c r="G64" s="398">
        <v>22000</v>
      </c>
      <c r="H64" s="398">
        <v>631.4</v>
      </c>
      <c r="I64" s="397">
        <v>0</v>
      </c>
      <c r="J64" s="398">
        <v>668.8</v>
      </c>
      <c r="K64" s="398">
        <v>125</v>
      </c>
      <c r="L64" s="398">
        <v>1425.2</v>
      </c>
      <c r="M64" s="398">
        <v>20574.8</v>
      </c>
    </row>
    <row r="65" spans="1:13" s="153" customFormat="1" x14ac:dyDescent="0.25">
      <c r="A65" s="401" t="s">
        <v>759</v>
      </c>
      <c r="B65" s="394" t="s">
        <v>807</v>
      </c>
      <c r="C65" s="403" t="s">
        <v>105</v>
      </c>
      <c r="D65" s="399" t="s">
        <v>307</v>
      </c>
      <c r="E65" s="398">
        <v>11000</v>
      </c>
      <c r="F65" s="397">
        <v>0</v>
      </c>
      <c r="G65" s="398">
        <v>11000</v>
      </c>
      <c r="H65" s="398">
        <v>315.7</v>
      </c>
      <c r="I65" s="397">
        <v>0</v>
      </c>
      <c r="J65" s="398">
        <v>334.4</v>
      </c>
      <c r="K65" s="398">
        <v>25</v>
      </c>
      <c r="L65" s="398">
        <v>675.1</v>
      </c>
      <c r="M65" s="398">
        <v>10324.9</v>
      </c>
    </row>
    <row r="66" spans="1:13" s="153" customFormat="1" x14ac:dyDescent="0.25">
      <c r="A66" s="401" t="s">
        <v>760</v>
      </c>
      <c r="B66" s="394" t="s">
        <v>807</v>
      </c>
      <c r="C66" s="403" t="s">
        <v>105</v>
      </c>
      <c r="D66" s="399" t="s">
        <v>307</v>
      </c>
      <c r="E66" s="398">
        <v>15000</v>
      </c>
      <c r="F66" s="397">
        <v>0</v>
      </c>
      <c r="G66" s="398">
        <v>15000</v>
      </c>
      <c r="H66" s="398">
        <v>430.5</v>
      </c>
      <c r="I66" s="397">
        <v>0</v>
      </c>
      <c r="J66" s="398">
        <v>456</v>
      </c>
      <c r="K66" s="398">
        <v>25</v>
      </c>
      <c r="L66" s="398">
        <v>911.5</v>
      </c>
      <c r="M66" s="398">
        <v>14088.5</v>
      </c>
    </row>
    <row r="67" spans="1:13" s="153" customFormat="1" x14ac:dyDescent="0.25">
      <c r="A67" s="401" t="s">
        <v>761</v>
      </c>
      <c r="B67" s="394" t="s">
        <v>807</v>
      </c>
      <c r="C67" s="403" t="s">
        <v>105</v>
      </c>
      <c r="D67" s="399" t="s">
        <v>307</v>
      </c>
      <c r="E67" s="398">
        <v>15000</v>
      </c>
      <c r="F67" s="397">
        <v>0</v>
      </c>
      <c r="G67" s="398">
        <v>15000</v>
      </c>
      <c r="H67" s="398">
        <v>430.5</v>
      </c>
      <c r="I67" s="397">
        <v>0</v>
      </c>
      <c r="J67" s="398">
        <v>456</v>
      </c>
      <c r="K67" s="398">
        <v>25</v>
      </c>
      <c r="L67" s="398">
        <v>911.5</v>
      </c>
      <c r="M67" s="398">
        <v>14088.5</v>
      </c>
    </row>
    <row r="68" spans="1:13" s="153" customFormat="1" x14ac:dyDescent="0.25">
      <c r="A68" s="401" t="s">
        <v>860</v>
      </c>
      <c r="B68" s="394" t="s">
        <v>807</v>
      </c>
      <c r="C68" s="403" t="s">
        <v>105</v>
      </c>
      <c r="D68" s="399" t="s">
        <v>307</v>
      </c>
      <c r="E68" s="398">
        <v>15000</v>
      </c>
      <c r="F68" s="397">
        <v>0</v>
      </c>
      <c r="G68" s="398">
        <v>15000</v>
      </c>
      <c r="H68" s="398">
        <v>430.5</v>
      </c>
      <c r="I68" s="397">
        <v>0</v>
      </c>
      <c r="J68" s="398">
        <v>456</v>
      </c>
      <c r="K68" s="398">
        <v>25</v>
      </c>
      <c r="L68" s="398">
        <v>911.5</v>
      </c>
      <c r="M68" s="398">
        <v>14088.5</v>
      </c>
    </row>
    <row r="69" spans="1:13" s="166" customFormat="1" x14ac:dyDescent="0.25">
      <c r="A69" s="404" t="s">
        <v>763</v>
      </c>
      <c r="B69" s="408"/>
      <c r="C69" s="405">
        <v>7</v>
      </c>
      <c r="D69" s="393"/>
      <c r="E69" s="406">
        <f>SUM(E62:E68)</f>
        <v>119000</v>
      </c>
      <c r="F69" s="407"/>
      <c r="G69" s="406">
        <f t="shared" ref="G69:M69" si="5">SUM(G62:G68)</f>
        <v>119000</v>
      </c>
      <c r="H69" s="406">
        <f t="shared" si="5"/>
        <v>3415.2999999999997</v>
      </c>
      <c r="I69" s="407">
        <f t="shared" si="5"/>
        <v>0</v>
      </c>
      <c r="J69" s="406">
        <f t="shared" si="5"/>
        <v>3617.6</v>
      </c>
      <c r="K69" s="406">
        <f t="shared" si="5"/>
        <v>275</v>
      </c>
      <c r="L69" s="406">
        <f t="shared" si="5"/>
        <v>7307.9000000000005</v>
      </c>
      <c r="M69" s="406">
        <f t="shared" si="5"/>
        <v>111692.09999999999</v>
      </c>
    </row>
    <row r="70" spans="1:13" s="153" customFormat="1" x14ac:dyDescent="0.25">
      <c r="A70" s="401"/>
      <c r="B70" s="394"/>
      <c r="C70" s="409"/>
      <c r="D70" s="399"/>
      <c r="E70" s="398"/>
      <c r="F70" s="397"/>
      <c r="G70" s="398"/>
      <c r="H70" s="398"/>
      <c r="I70" s="398"/>
      <c r="J70" s="398"/>
      <c r="K70" s="398"/>
      <c r="L70" s="398"/>
      <c r="M70" s="398"/>
    </row>
    <row r="71" spans="1:13" s="153" customFormat="1" x14ac:dyDescent="0.25">
      <c r="A71" s="404" t="s">
        <v>653</v>
      </c>
      <c r="B71" s="394"/>
      <c r="C71" s="403"/>
      <c r="D71" s="399"/>
      <c r="E71" s="398"/>
      <c r="F71" s="407"/>
      <c r="G71" s="398"/>
      <c r="H71" s="398"/>
      <c r="I71" s="398"/>
      <c r="J71" s="398"/>
      <c r="K71" s="398"/>
      <c r="L71" s="398"/>
      <c r="M71" s="398"/>
    </row>
    <row r="72" spans="1:13" s="153" customFormat="1" x14ac:dyDescent="0.25">
      <c r="A72" s="401" t="s">
        <v>162</v>
      </c>
      <c r="B72" s="394" t="s">
        <v>807</v>
      </c>
      <c r="C72" s="403" t="s">
        <v>764</v>
      </c>
      <c r="D72" s="399" t="s">
        <v>808</v>
      </c>
      <c r="E72" s="398">
        <v>70500</v>
      </c>
      <c r="F72" s="397">
        <v>0</v>
      </c>
      <c r="G72" s="398">
        <v>70500</v>
      </c>
      <c r="H72" s="398">
        <v>2023.35</v>
      </c>
      <c r="I72" s="398">
        <v>5462.57</v>
      </c>
      <c r="J72" s="398">
        <v>2143.1999999999998</v>
      </c>
      <c r="K72" s="398">
        <v>25</v>
      </c>
      <c r="L72" s="398">
        <v>9654.1200000000008</v>
      </c>
      <c r="M72" s="398">
        <v>60845.88</v>
      </c>
    </row>
    <row r="73" spans="1:13" s="153" customFormat="1" x14ac:dyDescent="0.25">
      <c r="A73" s="401" t="s">
        <v>150</v>
      </c>
      <c r="B73" s="394" t="s">
        <v>806</v>
      </c>
      <c r="C73" s="403" t="s">
        <v>765</v>
      </c>
      <c r="D73" s="399" t="s">
        <v>307</v>
      </c>
      <c r="E73" s="398">
        <v>39500</v>
      </c>
      <c r="F73" s="397">
        <v>0</v>
      </c>
      <c r="G73" s="398">
        <v>39500</v>
      </c>
      <c r="H73" s="398">
        <v>1133.6500000000001</v>
      </c>
      <c r="I73" s="398">
        <v>372.08</v>
      </c>
      <c r="J73" s="398">
        <v>1200.8</v>
      </c>
      <c r="K73" s="398">
        <v>125</v>
      </c>
      <c r="L73" s="398">
        <v>2831.53</v>
      </c>
      <c r="M73" s="398">
        <v>36668.47</v>
      </c>
    </row>
    <row r="74" spans="1:13" s="166" customFormat="1" x14ac:dyDescent="0.25">
      <c r="A74" s="404" t="s">
        <v>749</v>
      </c>
      <c r="B74" s="408"/>
      <c r="C74" s="405">
        <v>2</v>
      </c>
      <c r="D74" s="393"/>
      <c r="E74" s="406">
        <f>SUM(E72:E73)</f>
        <v>110000</v>
      </c>
      <c r="F74" s="407">
        <f t="shared" ref="F74:M74" si="6">SUM(F72:F73)</f>
        <v>0</v>
      </c>
      <c r="G74" s="406">
        <f t="shared" si="6"/>
        <v>110000</v>
      </c>
      <c r="H74" s="406">
        <f t="shared" si="6"/>
        <v>3157</v>
      </c>
      <c r="I74" s="406">
        <f t="shared" si="6"/>
        <v>5834.65</v>
      </c>
      <c r="J74" s="406">
        <f t="shared" si="6"/>
        <v>3344</v>
      </c>
      <c r="K74" s="406">
        <f t="shared" si="6"/>
        <v>150</v>
      </c>
      <c r="L74" s="406">
        <f t="shared" si="6"/>
        <v>12485.650000000001</v>
      </c>
      <c r="M74" s="406">
        <f t="shared" si="6"/>
        <v>97514.35</v>
      </c>
    </row>
    <row r="75" spans="1:13" s="153" customFormat="1" x14ac:dyDescent="0.25">
      <c r="A75" s="401"/>
      <c r="B75" s="394"/>
      <c r="C75" s="403"/>
      <c r="D75" s="399"/>
      <c r="E75" s="398"/>
      <c r="F75" s="397"/>
      <c r="G75" s="398"/>
      <c r="H75" s="398"/>
      <c r="I75" s="398"/>
      <c r="J75" s="398"/>
      <c r="K75" s="398"/>
      <c r="L75" s="398"/>
      <c r="M75" s="398"/>
    </row>
    <row r="76" spans="1:13" s="153" customFormat="1" x14ac:dyDescent="0.25">
      <c r="A76" s="404" t="s">
        <v>627</v>
      </c>
      <c r="B76" s="394"/>
      <c r="C76" s="403"/>
      <c r="D76" s="399"/>
      <c r="E76" s="398"/>
      <c r="F76" s="397"/>
      <c r="G76" s="398"/>
      <c r="H76" s="398"/>
      <c r="I76" s="398"/>
      <c r="J76" s="398"/>
      <c r="K76" s="398"/>
      <c r="L76" s="398"/>
      <c r="M76" s="398"/>
    </row>
    <row r="77" spans="1:13" s="153" customFormat="1" x14ac:dyDescent="0.25">
      <c r="A77" s="401" t="s">
        <v>531</v>
      </c>
      <c r="B77" s="394" t="s">
        <v>807</v>
      </c>
      <c r="C77" s="403" t="s">
        <v>248</v>
      </c>
      <c r="D77" s="399" t="s">
        <v>307</v>
      </c>
      <c r="E77" s="398">
        <v>39500</v>
      </c>
      <c r="F77" s="397">
        <v>0</v>
      </c>
      <c r="G77" s="398">
        <v>39500</v>
      </c>
      <c r="H77" s="398">
        <v>1133.6500000000001</v>
      </c>
      <c r="I77" s="398">
        <v>372.08</v>
      </c>
      <c r="J77" s="398">
        <v>1200.8</v>
      </c>
      <c r="K77" s="398">
        <v>25</v>
      </c>
      <c r="L77" s="398">
        <v>2731.53</v>
      </c>
      <c r="M77" s="398">
        <v>36768.47</v>
      </c>
    </row>
    <row r="78" spans="1:13" s="166" customFormat="1" x14ac:dyDescent="0.25">
      <c r="A78" s="404" t="s">
        <v>749</v>
      </c>
      <c r="B78" s="408"/>
      <c r="C78" s="405">
        <v>1</v>
      </c>
      <c r="D78" s="393"/>
      <c r="E78" s="406">
        <f>SUM(E77)</f>
        <v>39500</v>
      </c>
      <c r="F78" s="407">
        <f t="shared" ref="F78:M78" si="7">SUM(F77)</f>
        <v>0</v>
      </c>
      <c r="G78" s="406">
        <f t="shared" si="7"/>
        <v>39500</v>
      </c>
      <c r="H78" s="406">
        <f t="shared" si="7"/>
        <v>1133.6500000000001</v>
      </c>
      <c r="I78" s="406">
        <f t="shared" si="7"/>
        <v>372.08</v>
      </c>
      <c r="J78" s="406">
        <f t="shared" si="7"/>
        <v>1200.8</v>
      </c>
      <c r="K78" s="406">
        <f t="shared" si="7"/>
        <v>25</v>
      </c>
      <c r="L78" s="406">
        <f t="shared" si="7"/>
        <v>2731.53</v>
      </c>
      <c r="M78" s="406">
        <f t="shared" si="7"/>
        <v>36768.47</v>
      </c>
    </row>
    <row r="79" spans="1:13" s="153" customFormat="1" x14ac:dyDescent="0.25">
      <c r="A79" s="401"/>
      <c r="B79" s="394"/>
      <c r="C79" s="403"/>
      <c r="D79" s="399"/>
      <c r="E79" s="398"/>
      <c r="F79" s="397"/>
      <c r="G79" s="398"/>
      <c r="H79" s="398"/>
      <c r="I79" s="398"/>
      <c r="J79" s="398"/>
      <c r="K79" s="398"/>
      <c r="L79" s="398"/>
      <c r="M79" s="398"/>
    </row>
    <row r="80" spans="1:13" s="166" customFormat="1" x14ac:dyDescent="0.25">
      <c r="A80" s="404" t="s">
        <v>788</v>
      </c>
      <c r="B80" s="408"/>
      <c r="C80" s="409"/>
      <c r="D80" s="393"/>
      <c r="E80" s="406"/>
      <c r="F80" s="407"/>
      <c r="G80" s="406"/>
      <c r="H80" s="406"/>
      <c r="I80" s="406"/>
      <c r="J80" s="406"/>
      <c r="K80" s="406"/>
      <c r="L80" s="406"/>
      <c r="M80" s="406"/>
    </row>
    <row r="81" spans="1:13" s="153" customFormat="1" x14ac:dyDescent="0.25">
      <c r="A81" s="401" t="s">
        <v>541</v>
      </c>
      <c r="B81" s="394" t="s">
        <v>807</v>
      </c>
      <c r="C81" s="403" t="s">
        <v>276</v>
      </c>
      <c r="D81" s="399" t="s">
        <v>307</v>
      </c>
      <c r="E81" s="398">
        <v>38500</v>
      </c>
      <c r="F81" s="397">
        <v>0</v>
      </c>
      <c r="G81" s="398">
        <v>38500</v>
      </c>
      <c r="H81" s="398">
        <v>1104.95</v>
      </c>
      <c r="I81" s="398">
        <v>230.95</v>
      </c>
      <c r="J81" s="398">
        <v>1170.4000000000001</v>
      </c>
      <c r="K81" s="398">
        <v>25</v>
      </c>
      <c r="L81" s="398">
        <v>2531.3000000000002</v>
      </c>
      <c r="M81" s="398">
        <v>35968.699999999997</v>
      </c>
    </row>
    <row r="82" spans="1:13" s="153" customFormat="1" x14ac:dyDescent="0.25">
      <c r="A82" s="401" t="s">
        <v>232</v>
      </c>
      <c r="B82" s="394" t="s">
        <v>807</v>
      </c>
      <c r="C82" s="403" t="s">
        <v>422</v>
      </c>
      <c r="D82" s="399" t="s">
        <v>808</v>
      </c>
      <c r="E82" s="398">
        <v>65000</v>
      </c>
      <c r="F82" s="397">
        <v>0</v>
      </c>
      <c r="G82" s="398">
        <v>65000</v>
      </c>
      <c r="H82" s="398">
        <v>1865.5</v>
      </c>
      <c r="I82" s="398">
        <v>4427.58</v>
      </c>
      <c r="J82" s="398">
        <v>1976</v>
      </c>
      <c r="K82" s="398">
        <v>25</v>
      </c>
      <c r="L82" s="398">
        <v>8294.08</v>
      </c>
      <c r="M82" s="398">
        <v>56705.919999999998</v>
      </c>
    </row>
    <row r="83" spans="1:13" s="166" customFormat="1" x14ac:dyDescent="0.25">
      <c r="A83" s="404" t="s">
        <v>749</v>
      </c>
      <c r="B83" s="408"/>
      <c r="C83" s="405">
        <v>2</v>
      </c>
      <c r="D83" s="393"/>
      <c r="E83" s="406">
        <f>SUM(E81:E82)</f>
        <v>103500</v>
      </c>
      <c r="F83" s="407">
        <f t="shared" ref="F83:M83" si="8">SUM(F81:F82)</f>
        <v>0</v>
      </c>
      <c r="G83" s="406">
        <f t="shared" si="8"/>
        <v>103500</v>
      </c>
      <c r="H83" s="406">
        <f t="shared" si="8"/>
        <v>2970.45</v>
      </c>
      <c r="I83" s="406">
        <f t="shared" si="8"/>
        <v>4658.53</v>
      </c>
      <c r="J83" s="406">
        <f t="shared" si="8"/>
        <v>3146.4</v>
      </c>
      <c r="K83" s="406">
        <f t="shared" si="8"/>
        <v>50</v>
      </c>
      <c r="L83" s="406">
        <f t="shared" si="8"/>
        <v>10825.380000000001</v>
      </c>
      <c r="M83" s="406">
        <f t="shared" si="8"/>
        <v>92674.62</v>
      </c>
    </row>
    <row r="84" spans="1:13" s="166" customFormat="1" x14ac:dyDescent="0.25">
      <c r="A84" s="404"/>
      <c r="B84" s="408"/>
      <c r="C84" s="405"/>
      <c r="D84" s="393"/>
      <c r="E84" s="406"/>
      <c r="F84" s="407"/>
      <c r="G84" s="406"/>
      <c r="H84" s="406"/>
      <c r="I84" s="406"/>
      <c r="J84" s="406"/>
      <c r="K84" s="406"/>
      <c r="L84" s="406"/>
      <c r="M84" s="406"/>
    </row>
    <row r="85" spans="1:13" s="166" customFormat="1" x14ac:dyDescent="0.25">
      <c r="A85" s="404" t="s">
        <v>766</v>
      </c>
      <c r="B85" s="408"/>
      <c r="C85" s="409"/>
      <c r="D85" s="393"/>
      <c r="E85" s="406"/>
      <c r="F85" s="407"/>
      <c r="G85" s="406"/>
      <c r="H85" s="406"/>
      <c r="I85" s="406"/>
      <c r="J85" s="406"/>
      <c r="K85" s="406"/>
      <c r="L85" s="406"/>
      <c r="M85" s="406"/>
    </row>
    <row r="86" spans="1:13" s="153" customFormat="1" x14ac:dyDescent="0.25">
      <c r="A86" s="401" t="s">
        <v>461</v>
      </c>
      <c r="B86" s="394" t="s">
        <v>807</v>
      </c>
      <c r="C86" s="403" t="s">
        <v>276</v>
      </c>
      <c r="D86" s="399" t="s">
        <v>307</v>
      </c>
      <c r="E86" s="398">
        <v>38000</v>
      </c>
      <c r="F86" s="397">
        <v>0</v>
      </c>
      <c r="G86" s="398">
        <v>38000</v>
      </c>
      <c r="H86" s="398">
        <v>1090.5999999999999</v>
      </c>
      <c r="I86" s="398">
        <v>160.38</v>
      </c>
      <c r="J86" s="398">
        <v>1155.2</v>
      </c>
      <c r="K86" s="398">
        <v>25</v>
      </c>
      <c r="L86" s="398">
        <v>2431.1799999999998</v>
      </c>
      <c r="M86" s="398">
        <v>35568.82</v>
      </c>
    </row>
    <row r="87" spans="1:13" s="153" customFormat="1" x14ac:dyDescent="0.25">
      <c r="A87" s="401" t="s">
        <v>47</v>
      </c>
      <c r="B87" s="394" t="s">
        <v>806</v>
      </c>
      <c r="C87" s="403" t="s">
        <v>49</v>
      </c>
      <c r="D87" s="399" t="s">
        <v>808</v>
      </c>
      <c r="E87" s="398">
        <v>60000</v>
      </c>
      <c r="F87" s="397">
        <v>0</v>
      </c>
      <c r="G87" s="398">
        <v>60000</v>
      </c>
      <c r="H87" s="398">
        <v>1722</v>
      </c>
      <c r="I87" s="398">
        <v>3486.68</v>
      </c>
      <c r="J87" s="398">
        <v>1824</v>
      </c>
      <c r="K87" s="398">
        <v>1033</v>
      </c>
      <c r="L87" s="398">
        <v>8065.68</v>
      </c>
      <c r="M87" s="398">
        <v>51934.32</v>
      </c>
    </row>
    <row r="88" spans="1:13" s="166" customFormat="1" x14ac:dyDescent="0.25">
      <c r="A88" s="404" t="s">
        <v>749</v>
      </c>
      <c r="B88" s="408"/>
      <c r="C88" s="405">
        <v>2</v>
      </c>
      <c r="D88" s="393"/>
      <c r="E88" s="406">
        <f>SUM(E86:E87)</f>
        <v>98000</v>
      </c>
      <c r="F88" s="407">
        <f t="shared" ref="F88:M88" si="9">SUM(F86:F87)</f>
        <v>0</v>
      </c>
      <c r="G88" s="406">
        <f t="shared" si="9"/>
        <v>98000</v>
      </c>
      <c r="H88" s="406">
        <f t="shared" si="9"/>
        <v>2812.6</v>
      </c>
      <c r="I88" s="406">
        <f t="shared" si="9"/>
        <v>3647.06</v>
      </c>
      <c r="J88" s="406">
        <f t="shared" si="9"/>
        <v>2979.2</v>
      </c>
      <c r="K88" s="406">
        <f t="shared" si="9"/>
        <v>1058</v>
      </c>
      <c r="L88" s="406">
        <f t="shared" si="9"/>
        <v>10496.86</v>
      </c>
      <c r="M88" s="406">
        <f t="shared" si="9"/>
        <v>87503.14</v>
      </c>
    </row>
    <row r="89" spans="1:13" s="166" customFormat="1" x14ac:dyDescent="0.25">
      <c r="A89" s="404"/>
      <c r="B89" s="408"/>
      <c r="C89" s="409"/>
      <c r="D89" s="393"/>
      <c r="E89" s="406"/>
      <c r="F89" s="407"/>
      <c r="G89" s="406"/>
      <c r="H89" s="406"/>
      <c r="I89" s="406"/>
      <c r="J89" s="406"/>
      <c r="K89" s="406"/>
      <c r="L89" s="406"/>
      <c r="M89" s="406"/>
    </row>
    <row r="90" spans="1:13" s="166" customFormat="1" x14ac:dyDescent="0.25">
      <c r="A90" s="412" t="s">
        <v>861</v>
      </c>
      <c r="B90" s="408"/>
      <c r="C90" s="409"/>
      <c r="D90" s="393"/>
      <c r="E90" s="406"/>
      <c r="F90" s="407"/>
      <c r="G90" s="406"/>
      <c r="H90" s="406"/>
      <c r="I90" s="406"/>
      <c r="J90" s="406"/>
      <c r="K90" s="406"/>
      <c r="L90" s="406"/>
      <c r="M90" s="406"/>
    </row>
    <row r="91" spans="1:13" s="153" customFormat="1" x14ac:dyDescent="0.25">
      <c r="A91" s="401" t="s">
        <v>768</v>
      </c>
      <c r="B91" s="394" t="s">
        <v>807</v>
      </c>
      <c r="C91" s="403" t="s">
        <v>771</v>
      </c>
      <c r="D91" s="399" t="s">
        <v>307</v>
      </c>
      <c r="E91" s="398">
        <v>100000</v>
      </c>
      <c r="F91" s="397">
        <v>0</v>
      </c>
      <c r="G91" s="398">
        <v>100000</v>
      </c>
      <c r="H91" s="398">
        <v>2870</v>
      </c>
      <c r="I91" s="398">
        <v>12105.37</v>
      </c>
      <c r="J91" s="398">
        <v>3040</v>
      </c>
      <c r="K91" s="398">
        <v>2982.72</v>
      </c>
      <c r="L91" s="398">
        <v>20998.09</v>
      </c>
      <c r="M91" s="398">
        <v>79001.91</v>
      </c>
    </row>
    <row r="92" spans="1:13" s="153" customFormat="1" x14ac:dyDescent="0.25">
      <c r="A92" s="401" t="s">
        <v>484</v>
      </c>
      <c r="B92" s="394" t="s">
        <v>807</v>
      </c>
      <c r="C92" s="403" t="s">
        <v>327</v>
      </c>
      <c r="D92" s="399" t="s">
        <v>307</v>
      </c>
      <c r="E92" s="398">
        <v>30000</v>
      </c>
      <c r="F92" s="397">
        <v>0</v>
      </c>
      <c r="G92" s="398">
        <v>30000</v>
      </c>
      <c r="H92" s="398">
        <v>861</v>
      </c>
      <c r="I92" s="397">
        <v>0</v>
      </c>
      <c r="J92" s="398">
        <v>912</v>
      </c>
      <c r="K92" s="398">
        <v>25</v>
      </c>
      <c r="L92" s="398">
        <v>1798</v>
      </c>
      <c r="M92" s="398">
        <v>28202</v>
      </c>
    </row>
    <row r="93" spans="1:13" s="153" customFormat="1" x14ac:dyDescent="0.25">
      <c r="A93" s="401" t="s">
        <v>769</v>
      </c>
      <c r="B93" s="394" t="s">
        <v>806</v>
      </c>
      <c r="C93" s="403" t="s">
        <v>772</v>
      </c>
      <c r="D93" s="399" t="s">
        <v>307</v>
      </c>
      <c r="E93" s="398">
        <v>60000</v>
      </c>
      <c r="F93" s="397">
        <v>0</v>
      </c>
      <c r="G93" s="398">
        <v>60000</v>
      </c>
      <c r="H93" s="398">
        <v>1722</v>
      </c>
      <c r="I93" s="398">
        <v>3486.68</v>
      </c>
      <c r="J93" s="398">
        <v>1824</v>
      </c>
      <c r="K93" s="398">
        <v>25</v>
      </c>
      <c r="L93" s="398">
        <v>7057.68</v>
      </c>
      <c r="M93" s="398">
        <v>52942.32</v>
      </c>
    </row>
    <row r="94" spans="1:13" s="153" customFormat="1" x14ac:dyDescent="0.25">
      <c r="A94" s="401" t="s">
        <v>547</v>
      </c>
      <c r="B94" s="394" t="s">
        <v>806</v>
      </c>
      <c r="C94" s="403" t="s">
        <v>772</v>
      </c>
      <c r="D94" s="399" t="s">
        <v>307</v>
      </c>
      <c r="E94" s="398">
        <v>75000</v>
      </c>
      <c r="F94" s="397">
        <v>0</v>
      </c>
      <c r="G94" s="398">
        <v>75000</v>
      </c>
      <c r="H94" s="398">
        <v>2152.5</v>
      </c>
      <c r="I94" s="398">
        <v>6309.38</v>
      </c>
      <c r="J94" s="398">
        <v>2280</v>
      </c>
      <c r="K94" s="398">
        <v>2857</v>
      </c>
      <c r="L94" s="398">
        <v>13598.88</v>
      </c>
      <c r="M94" s="398">
        <v>61401.120000000003</v>
      </c>
    </row>
    <row r="95" spans="1:13" s="166" customFormat="1" x14ac:dyDescent="0.25">
      <c r="A95" s="404" t="s">
        <v>749</v>
      </c>
      <c r="B95" s="408"/>
      <c r="C95" s="405">
        <v>4</v>
      </c>
      <c r="D95" s="393"/>
      <c r="E95" s="406">
        <f>SUM(E91:E94)</f>
        <v>265000</v>
      </c>
      <c r="F95" s="407">
        <f t="shared" ref="F95:L95" si="10">SUM(F91:F94)</f>
        <v>0</v>
      </c>
      <c r="G95" s="406">
        <f t="shared" si="10"/>
        <v>265000</v>
      </c>
      <c r="H95" s="406">
        <f t="shared" si="10"/>
        <v>7605.5</v>
      </c>
      <c r="I95" s="406">
        <f t="shared" si="10"/>
        <v>21901.43</v>
      </c>
      <c r="J95" s="406">
        <f t="shared" si="10"/>
        <v>8056</v>
      </c>
      <c r="K95" s="406">
        <f t="shared" si="10"/>
        <v>5889.7199999999993</v>
      </c>
      <c r="L95" s="406">
        <f t="shared" si="10"/>
        <v>43452.65</v>
      </c>
      <c r="M95" s="406">
        <f>SUM(M91:M94)</f>
        <v>221547.35</v>
      </c>
    </row>
    <row r="97" spans="1:13" s="166" customFormat="1" ht="26.25" x14ac:dyDescent="0.25">
      <c r="A97" s="412" t="s">
        <v>770</v>
      </c>
      <c r="B97" s="408"/>
      <c r="C97" s="409"/>
      <c r="D97" s="393"/>
      <c r="E97" s="406"/>
      <c r="F97" s="407"/>
      <c r="G97" s="406"/>
      <c r="H97" s="406"/>
      <c r="I97" s="406"/>
      <c r="J97" s="406"/>
      <c r="K97" s="406"/>
      <c r="L97" s="406"/>
      <c r="M97" s="406"/>
    </row>
    <row r="98" spans="1:13" s="166" customFormat="1" x14ac:dyDescent="0.25">
      <c r="A98" s="401" t="s">
        <v>61</v>
      </c>
      <c r="B98" s="394" t="s">
        <v>806</v>
      </c>
      <c r="C98" s="403" t="s">
        <v>514</v>
      </c>
      <c r="D98" s="399" t="s">
        <v>808</v>
      </c>
      <c r="E98" s="398">
        <v>85000</v>
      </c>
      <c r="F98" s="397">
        <v>0</v>
      </c>
      <c r="G98" s="398">
        <v>85000</v>
      </c>
      <c r="H98" s="398">
        <v>2439.5</v>
      </c>
      <c r="I98" s="398">
        <v>8279.4599999999991</v>
      </c>
      <c r="J98" s="398">
        <v>2584</v>
      </c>
      <c r="K98" s="398">
        <v>1215.1199999999999</v>
      </c>
      <c r="L98" s="398">
        <v>14518.08</v>
      </c>
      <c r="M98" s="398">
        <v>70481.919999999998</v>
      </c>
    </row>
    <row r="99" spans="1:13" s="166" customFormat="1" x14ac:dyDescent="0.25">
      <c r="A99" s="404" t="s">
        <v>749</v>
      </c>
      <c r="B99" s="408"/>
      <c r="C99" s="405">
        <v>1</v>
      </c>
      <c r="D99" s="393"/>
      <c r="E99" s="406">
        <f>SUM(E98)</f>
        <v>85000</v>
      </c>
      <c r="F99" s="407">
        <f t="shared" ref="F99:M99" si="11">SUM(F98)</f>
        <v>0</v>
      </c>
      <c r="G99" s="406">
        <f t="shared" si="11"/>
        <v>85000</v>
      </c>
      <c r="H99" s="406">
        <f t="shared" si="11"/>
        <v>2439.5</v>
      </c>
      <c r="I99" s="406">
        <f t="shared" si="11"/>
        <v>8279.4599999999991</v>
      </c>
      <c r="J99" s="406">
        <f t="shared" si="11"/>
        <v>2584</v>
      </c>
      <c r="K99" s="406">
        <f t="shared" si="11"/>
        <v>1215.1199999999999</v>
      </c>
      <c r="L99" s="406">
        <f t="shared" si="11"/>
        <v>14518.08</v>
      </c>
      <c r="M99" s="406">
        <f t="shared" si="11"/>
        <v>70481.919999999998</v>
      </c>
    </row>
    <row r="100" spans="1:13" s="166" customFormat="1" x14ac:dyDescent="0.25">
      <c r="A100" s="401"/>
      <c r="B100" s="408"/>
      <c r="C100" s="403"/>
      <c r="D100" s="399"/>
      <c r="E100" s="398"/>
      <c r="F100" s="397"/>
      <c r="G100" s="398"/>
      <c r="H100" s="398"/>
      <c r="I100" s="398"/>
      <c r="J100" s="398"/>
      <c r="K100" s="398"/>
      <c r="L100" s="398"/>
      <c r="M100" s="398"/>
    </row>
    <row r="101" spans="1:13" s="166" customFormat="1" ht="26.25" x14ac:dyDescent="0.25">
      <c r="A101" s="412" t="s">
        <v>786</v>
      </c>
      <c r="B101" s="408"/>
      <c r="C101" s="409"/>
      <c r="D101" s="393"/>
      <c r="E101" s="406"/>
      <c r="F101" s="407"/>
      <c r="G101" s="406"/>
      <c r="H101" s="406"/>
      <c r="I101" s="406"/>
      <c r="J101" s="406"/>
      <c r="K101" s="406"/>
      <c r="L101" s="406"/>
      <c r="M101" s="406"/>
    </row>
    <row r="102" spans="1:13" s="166" customFormat="1" x14ac:dyDescent="0.25">
      <c r="A102" s="401" t="s">
        <v>419</v>
      </c>
      <c r="B102" s="394" t="s">
        <v>806</v>
      </c>
      <c r="C102" s="403" t="s">
        <v>449</v>
      </c>
      <c r="D102" s="399" t="s">
        <v>809</v>
      </c>
      <c r="E102" s="398">
        <v>40000</v>
      </c>
      <c r="F102" s="397">
        <v>0</v>
      </c>
      <c r="G102" s="398">
        <v>40000</v>
      </c>
      <c r="H102" s="398">
        <v>1148</v>
      </c>
      <c r="I102" s="398">
        <v>442.65</v>
      </c>
      <c r="J102" s="398">
        <v>1216</v>
      </c>
      <c r="K102" s="398">
        <v>700</v>
      </c>
      <c r="L102" s="398">
        <v>3506.65</v>
      </c>
      <c r="M102" s="398">
        <v>36493.35</v>
      </c>
    </row>
    <row r="103" spans="1:13" s="166" customFormat="1" x14ac:dyDescent="0.25">
      <c r="A103" s="401" t="s">
        <v>697</v>
      </c>
      <c r="B103" s="394" t="s">
        <v>807</v>
      </c>
      <c r="C103" s="403" t="s">
        <v>521</v>
      </c>
      <c r="D103" s="399" t="s">
        <v>307</v>
      </c>
      <c r="E103" s="398">
        <v>35000</v>
      </c>
      <c r="F103" s="397">
        <v>0</v>
      </c>
      <c r="G103" s="398">
        <v>35000</v>
      </c>
      <c r="H103" s="398">
        <v>1004.5</v>
      </c>
      <c r="I103" s="397">
        <v>0</v>
      </c>
      <c r="J103" s="398">
        <v>1064</v>
      </c>
      <c r="K103" s="398">
        <v>25</v>
      </c>
      <c r="L103" s="398">
        <v>2093.5</v>
      </c>
      <c r="M103" s="398">
        <v>32906.5</v>
      </c>
    </row>
    <row r="104" spans="1:13" s="166" customFormat="1" x14ac:dyDescent="0.25">
      <c r="A104" s="404" t="s">
        <v>749</v>
      </c>
      <c r="B104" s="408"/>
      <c r="C104" s="405">
        <v>2</v>
      </c>
      <c r="D104" s="393"/>
      <c r="E104" s="406">
        <f>SUM(E102:E103)</f>
        <v>75000</v>
      </c>
      <c r="F104" s="407">
        <f t="shared" ref="F104:M104" si="12">SUM(F102:F103)</f>
        <v>0</v>
      </c>
      <c r="G104" s="406">
        <f t="shared" si="12"/>
        <v>75000</v>
      </c>
      <c r="H104" s="406">
        <f t="shared" si="12"/>
        <v>2152.5</v>
      </c>
      <c r="I104" s="406">
        <f t="shared" si="12"/>
        <v>442.65</v>
      </c>
      <c r="J104" s="406">
        <f t="shared" si="12"/>
        <v>2280</v>
      </c>
      <c r="K104" s="406">
        <f t="shared" si="12"/>
        <v>725</v>
      </c>
      <c r="L104" s="406">
        <f t="shared" si="12"/>
        <v>5600.15</v>
      </c>
      <c r="M104" s="406">
        <f t="shared" si="12"/>
        <v>69399.850000000006</v>
      </c>
    </row>
    <row r="105" spans="1:13" s="166" customFormat="1" x14ac:dyDescent="0.25">
      <c r="A105" s="401"/>
      <c r="B105" s="408"/>
      <c r="C105" s="403"/>
      <c r="D105" s="399"/>
      <c r="E105" s="398"/>
      <c r="F105" s="397"/>
      <c r="G105" s="398"/>
      <c r="H105" s="398"/>
      <c r="I105" s="398"/>
      <c r="J105" s="398"/>
      <c r="K105" s="398"/>
      <c r="L105" s="398"/>
      <c r="M105" s="398"/>
    </row>
    <row r="106" spans="1:13" s="166" customFormat="1" x14ac:dyDescent="0.25">
      <c r="A106" s="404" t="s">
        <v>785</v>
      </c>
      <c r="B106" s="408"/>
      <c r="C106" s="409"/>
      <c r="D106" s="393"/>
      <c r="E106" s="406"/>
      <c r="F106" s="407"/>
      <c r="G106" s="406"/>
      <c r="H106" s="406"/>
      <c r="I106" s="406"/>
      <c r="J106" s="406"/>
      <c r="K106" s="406"/>
      <c r="L106" s="406"/>
      <c r="M106" s="406"/>
    </row>
    <row r="107" spans="1:13" s="166" customFormat="1" x14ac:dyDescent="0.25">
      <c r="A107" s="401" t="s">
        <v>773</v>
      </c>
      <c r="B107" s="394" t="s">
        <v>807</v>
      </c>
      <c r="C107" s="403" t="s">
        <v>774</v>
      </c>
      <c r="D107" s="399" t="s">
        <v>307</v>
      </c>
      <c r="E107" s="398">
        <v>37000</v>
      </c>
      <c r="F107" s="397">
        <v>0</v>
      </c>
      <c r="G107" s="398">
        <v>37000</v>
      </c>
      <c r="H107" s="398">
        <v>1061.9000000000001</v>
      </c>
      <c r="I107" s="398">
        <v>19.25</v>
      </c>
      <c r="J107" s="398">
        <v>1124.8</v>
      </c>
      <c r="K107" s="398">
        <v>25</v>
      </c>
      <c r="L107" s="398">
        <v>2230.9499999999998</v>
      </c>
      <c r="M107" s="398">
        <v>34769.050000000003</v>
      </c>
    </row>
    <row r="108" spans="1:13" s="166" customFormat="1" x14ac:dyDescent="0.25">
      <c r="A108" s="401" t="s">
        <v>444</v>
      </c>
      <c r="B108" s="394" t="s">
        <v>806</v>
      </c>
      <c r="C108" s="403" t="s">
        <v>662</v>
      </c>
      <c r="D108" s="399" t="s">
        <v>307</v>
      </c>
      <c r="E108" s="398">
        <v>26500</v>
      </c>
      <c r="F108" s="397">
        <v>0</v>
      </c>
      <c r="G108" s="398">
        <v>26500</v>
      </c>
      <c r="H108" s="398">
        <v>760.55</v>
      </c>
      <c r="I108" s="397">
        <v>0</v>
      </c>
      <c r="J108" s="398">
        <v>805.6</v>
      </c>
      <c r="K108" s="398">
        <v>25</v>
      </c>
      <c r="L108" s="398">
        <v>1591.15</v>
      </c>
      <c r="M108" s="398">
        <v>24908.85</v>
      </c>
    </row>
    <row r="109" spans="1:13" s="166" customFormat="1" x14ac:dyDescent="0.25">
      <c r="A109" s="401" t="s">
        <v>34</v>
      </c>
      <c r="B109" s="394" t="s">
        <v>806</v>
      </c>
      <c r="C109" s="403" t="s">
        <v>36</v>
      </c>
      <c r="D109" s="399" t="s">
        <v>307</v>
      </c>
      <c r="E109" s="398">
        <v>50000</v>
      </c>
      <c r="F109" s="397">
        <v>0</v>
      </c>
      <c r="G109" s="398">
        <v>50000</v>
      </c>
      <c r="H109" s="398">
        <v>1435</v>
      </c>
      <c r="I109" s="398">
        <v>1854</v>
      </c>
      <c r="J109" s="398">
        <v>1520</v>
      </c>
      <c r="K109" s="398">
        <v>800</v>
      </c>
      <c r="L109" s="398">
        <v>5609</v>
      </c>
      <c r="M109" s="398">
        <v>44391</v>
      </c>
    </row>
    <row r="110" spans="1:13" s="166" customFormat="1" x14ac:dyDescent="0.25">
      <c r="A110" s="401" t="s">
        <v>131</v>
      </c>
      <c r="B110" s="394" t="s">
        <v>807</v>
      </c>
      <c r="C110" s="403" t="s">
        <v>713</v>
      </c>
      <c r="D110" s="399" t="s">
        <v>307</v>
      </c>
      <c r="E110" s="398">
        <v>31500</v>
      </c>
      <c r="F110" s="397">
        <v>0</v>
      </c>
      <c r="G110" s="398">
        <v>31500</v>
      </c>
      <c r="H110" s="398">
        <v>904.05</v>
      </c>
      <c r="I110" s="397">
        <v>0</v>
      </c>
      <c r="J110" s="398">
        <v>957.6</v>
      </c>
      <c r="K110" s="398">
        <v>697</v>
      </c>
      <c r="L110" s="398">
        <v>2558.65</v>
      </c>
      <c r="M110" s="398">
        <v>28941.35</v>
      </c>
    </row>
    <row r="111" spans="1:13" s="166" customFormat="1" x14ac:dyDescent="0.25">
      <c r="A111" s="404" t="s">
        <v>749</v>
      </c>
      <c r="B111" s="408"/>
      <c r="C111" s="405">
        <v>4</v>
      </c>
      <c r="D111" s="393"/>
      <c r="E111" s="406">
        <f>SUM(E107:E110)</f>
        <v>145000</v>
      </c>
      <c r="F111" s="407">
        <f t="shared" ref="F111:M111" si="13">SUM(F107:F110)</f>
        <v>0</v>
      </c>
      <c r="G111" s="406">
        <f t="shared" si="13"/>
        <v>145000</v>
      </c>
      <c r="H111" s="406">
        <f t="shared" si="13"/>
        <v>4161.5</v>
      </c>
      <c r="I111" s="406">
        <f t="shared" si="13"/>
        <v>1873.25</v>
      </c>
      <c r="J111" s="406">
        <f t="shared" si="13"/>
        <v>4408</v>
      </c>
      <c r="K111" s="406">
        <f t="shared" si="13"/>
        <v>1547</v>
      </c>
      <c r="L111" s="406">
        <f t="shared" si="13"/>
        <v>11989.75</v>
      </c>
      <c r="M111" s="406">
        <f t="shared" si="13"/>
        <v>133010.25</v>
      </c>
    </row>
    <row r="113" spans="1:13" s="166" customFormat="1" x14ac:dyDescent="0.25">
      <c r="A113" s="404" t="s">
        <v>787</v>
      </c>
      <c r="B113" s="408"/>
      <c r="C113" s="409"/>
      <c r="D113" s="393"/>
      <c r="E113" s="406"/>
      <c r="F113" s="407"/>
      <c r="G113" s="406"/>
      <c r="H113" s="406"/>
      <c r="I113" s="406"/>
      <c r="J113" s="406"/>
      <c r="K113" s="406"/>
      <c r="L113" s="406"/>
      <c r="M113" s="406"/>
    </row>
    <row r="114" spans="1:13" s="166" customFormat="1" x14ac:dyDescent="0.25">
      <c r="A114" s="401" t="s">
        <v>69</v>
      </c>
      <c r="B114" s="394" t="s">
        <v>806</v>
      </c>
      <c r="C114" s="403" t="s">
        <v>775</v>
      </c>
      <c r="D114" s="399" t="s">
        <v>307</v>
      </c>
      <c r="E114" s="398">
        <v>130000</v>
      </c>
      <c r="F114" s="397">
        <v>0</v>
      </c>
      <c r="G114" s="398">
        <v>130000</v>
      </c>
      <c r="H114" s="398">
        <v>3731</v>
      </c>
      <c r="I114" s="398">
        <v>19162.12</v>
      </c>
      <c r="J114" s="398">
        <v>3952</v>
      </c>
      <c r="K114" s="398">
        <v>1375</v>
      </c>
      <c r="L114" s="398">
        <v>28220.12</v>
      </c>
      <c r="M114" s="398">
        <v>101779.88</v>
      </c>
    </row>
    <row r="115" spans="1:13" s="166" customFormat="1" x14ac:dyDescent="0.25">
      <c r="A115" s="404" t="s">
        <v>749</v>
      </c>
      <c r="B115" s="408"/>
      <c r="C115" s="405">
        <v>1</v>
      </c>
      <c r="D115" s="393"/>
      <c r="E115" s="406">
        <f>SUM(E114)</f>
        <v>130000</v>
      </c>
      <c r="F115" s="407">
        <f t="shared" ref="F115:M115" si="14">SUM(F114)</f>
        <v>0</v>
      </c>
      <c r="G115" s="406">
        <f t="shared" si="14"/>
        <v>130000</v>
      </c>
      <c r="H115" s="406">
        <f t="shared" si="14"/>
        <v>3731</v>
      </c>
      <c r="I115" s="406">
        <f t="shared" si="14"/>
        <v>19162.12</v>
      </c>
      <c r="J115" s="406">
        <f t="shared" si="14"/>
        <v>3952</v>
      </c>
      <c r="K115" s="406">
        <f t="shared" si="14"/>
        <v>1375</v>
      </c>
      <c r="L115" s="406">
        <f t="shared" si="14"/>
        <v>28220.12</v>
      </c>
      <c r="M115" s="406">
        <f t="shared" si="14"/>
        <v>101779.88</v>
      </c>
    </row>
    <row r="116" spans="1:13" s="166" customFormat="1" x14ac:dyDescent="0.25">
      <c r="A116" s="401"/>
      <c r="B116" s="408"/>
      <c r="C116" s="403"/>
      <c r="D116" s="399"/>
      <c r="E116" s="398"/>
      <c r="F116" s="397"/>
      <c r="G116" s="398"/>
      <c r="H116" s="398"/>
      <c r="I116" s="398"/>
      <c r="J116" s="398"/>
      <c r="K116" s="398"/>
      <c r="L116" s="398"/>
      <c r="M116" s="398"/>
    </row>
    <row r="117" spans="1:13" s="166" customFormat="1" x14ac:dyDescent="0.25">
      <c r="A117" s="412" t="s">
        <v>776</v>
      </c>
      <c r="B117" s="408"/>
      <c r="C117" s="409"/>
      <c r="D117" s="393"/>
      <c r="E117" s="406"/>
      <c r="F117" s="407"/>
      <c r="G117" s="406"/>
      <c r="H117" s="406"/>
      <c r="I117" s="406"/>
      <c r="J117" s="406"/>
      <c r="K117" s="406"/>
      <c r="L117" s="406"/>
      <c r="M117" s="406"/>
    </row>
    <row r="118" spans="1:13" s="166" customFormat="1" x14ac:dyDescent="0.25">
      <c r="A118" s="401" t="s">
        <v>116</v>
      </c>
      <c r="B118" s="394" t="s">
        <v>807</v>
      </c>
      <c r="C118" s="403" t="s">
        <v>489</v>
      </c>
      <c r="D118" s="399" t="s">
        <v>307</v>
      </c>
      <c r="E118" s="398">
        <v>65000</v>
      </c>
      <c r="F118" s="397">
        <v>0</v>
      </c>
      <c r="G118" s="398">
        <v>65000</v>
      </c>
      <c r="H118" s="398">
        <v>1865.5</v>
      </c>
      <c r="I118" s="398">
        <v>4189.55</v>
      </c>
      <c r="J118" s="398">
        <v>1976</v>
      </c>
      <c r="K118" s="398">
        <v>1315.12</v>
      </c>
      <c r="L118" s="398">
        <v>9346.17</v>
      </c>
      <c r="M118" s="398">
        <v>55653.83</v>
      </c>
    </row>
    <row r="119" spans="1:13" s="166" customFormat="1" x14ac:dyDescent="0.25">
      <c r="A119" s="401" t="s">
        <v>528</v>
      </c>
      <c r="B119" s="394" t="s">
        <v>806</v>
      </c>
      <c r="C119" s="403" t="s">
        <v>551</v>
      </c>
      <c r="D119" s="399" t="s">
        <v>307</v>
      </c>
      <c r="E119" s="398">
        <v>30000</v>
      </c>
      <c r="F119" s="397">
        <v>0</v>
      </c>
      <c r="G119" s="398">
        <v>30000</v>
      </c>
      <c r="H119" s="398">
        <v>861</v>
      </c>
      <c r="I119" s="397">
        <v>0</v>
      </c>
      <c r="J119" s="398">
        <v>912</v>
      </c>
      <c r="K119" s="398">
        <v>25</v>
      </c>
      <c r="L119" s="398">
        <v>1798</v>
      </c>
      <c r="M119" s="398">
        <v>28202</v>
      </c>
    </row>
    <row r="120" spans="1:13" s="166" customFormat="1" x14ac:dyDescent="0.25">
      <c r="A120" s="404" t="s">
        <v>749</v>
      </c>
      <c r="B120" s="408"/>
      <c r="C120" s="405">
        <v>2</v>
      </c>
      <c r="D120" s="393"/>
      <c r="E120" s="406">
        <f>SUM(E118:E119)</f>
        <v>95000</v>
      </c>
      <c r="F120" s="407">
        <f t="shared" ref="F120:M120" si="15">SUM(F118:F119)</f>
        <v>0</v>
      </c>
      <c r="G120" s="406">
        <f t="shared" si="15"/>
        <v>95000</v>
      </c>
      <c r="H120" s="406">
        <f t="shared" si="15"/>
        <v>2726.5</v>
      </c>
      <c r="I120" s="406">
        <f t="shared" si="15"/>
        <v>4189.55</v>
      </c>
      <c r="J120" s="406">
        <f t="shared" si="15"/>
        <v>2888</v>
      </c>
      <c r="K120" s="406">
        <f t="shared" si="15"/>
        <v>1340.12</v>
      </c>
      <c r="L120" s="406">
        <f t="shared" si="15"/>
        <v>11144.17</v>
      </c>
      <c r="M120" s="406">
        <f t="shared" si="15"/>
        <v>83855.83</v>
      </c>
    </row>
    <row r="121" spans="1:13" s="166" customFormat="1" x14ac:dyDescent="0.25">
      <c r="A121" s="401"/>
      <c r="B121" s="408"/>
      <c r="C121" s="403"/>
      <c r="D121" s="399"/>
      <c r="E121" s="398"/>
      <c r="F121" s="397"/>
      <c r="G121" s="398"/>
      <c r="H121" s="398"/>
      <c r="I121" s="398"/>
      <c r="J121" s="398"/>
      <c r="K121" s="398"/>
      <c r="L121" s="398"/>
      <c r="M121" s="398"/>
    </row>
    <row r="122" spans="1:13" s="166" customFormat="1" x14ac:dyDescent="0.25">
      <c r="A122" s="412" t="s">
        <v>777</v>
      </c>
      <c r="B122" s="408"/>
      <c r="C122" s="409"/>
      <c r="D122" s="393"/>
      <c r="E122" s="406"/>
      <c r="F122" s="407"/>
      <c r="G122" s="406"/>
      <c r="H122" s="406"/>
      <c r="I122" s="406"/>
      <c r="J122" s="406"/>
      <c r="K122" s="406"/>
      <c r="L122" s="406"/>
      <c r="M122" s="406"/>
    </row>
    <row r="123" spans="1:13" s="166" customFormat="1" x14ac:dyDescent="0.25">
      <c r="A123" s="401" t="s">
        <v>114</v>
      </c>
      <c r="B123" s="394" t="s">
        <v>807</v>
      </c>
      <c r="C123" s="403" t="s">
        <v>778</v>
      </c>
      <c r="D123" s="399" t="s">
        <v>307</v>
      </c>
      <c r="E123" s="398">
        <v>65000</v>
      </c>
      <c r="F123" s="397">
        <v>0</v>
      </c>
      <c r="G123" s="398">
        <v>65000</v>
      </c>
      <c r="H123" s="398">
        <v>1865.5</v>
      </c>
      <c r="I123" s="398">
        <v>4427.58</v>
      </c>
      <c r="J123" s="398">
        <v>1976</v>
      </c>
      <c r="K123" s="398">
        <v>700</v>
      </c>
      <c r="L123" s="398">
        <v>8969.08</v>
      </c>
      <c r="M123" s="398">
        <v>56030.92</v>
      </c>
    </row>
    <row r="124" spans="1:13" s="166" customFormat="1" x14ac:dyDescent="0.25">
      <c r="A124" s="401" t="s">
        <v>73</v>
      </c>
      <c r="B124" s="394" t="s">
        <v>807</v>
      </c>
      <c r="C124" s="403" t="s">
        <v>778</v>
      </c>
      <c r="D124" s="399" t="s">
        <v>307</v>
      </c>
      <c r="E124" s="398">
        <v>45000</v>
      </c>
      <c r="F124" s="397">
        <v>0</v>
      </c>
      <c r="G124" s="398">
        <v>45000</v>
      </c>
      <c r="H124" s="398">
        <v>1291.5</v>
      </c>
      <c r="I124" s="398">
        <v>1148.33</v>
      </c>
      <c r="J124" s="398">
        <v>1368</v>
      </c>
      <c r="K124" s="398">
        <v>700</v>
      </c>
      <c r="L124" s="398">
        <v>4507.83</v>
      </c>
      <c r="M124" s="398">
        <v>40492.17</v>
      </c>
    </row>
    <row r="125" spans="1:13" s="166" customFormat="1" x14ac:dyDescent="0.25">
      <c r="A125" s="401" t="s">
        <v>530</v>
      </c>
      <c r="B125" s="394" t="s">
        <v>806</v>
      </c>
      <c r="C125" s="403" t="s">
        <v>551</v>
      </c>
      <c r="D125" s="399" t="s">
        <v>307</v>
      </c>
      <c r="E125" s="398">
        <v>30000</v>
      </c>
      <c r="F125" s="397">
        <v>0</v>
      </c>
      <c r="G125" s="398">
        <v>30000</v>
      </c>
      <c r="H125" s="398">
        <v>861</v>
      </c>
      <c r="I125" s="397">
        <v>0</v>
      </c>
      <c r="J125" s="398">
        <v>912</v>
      </c>
      <c r="K125" s="398">
        <v>25</v>
      </c>
      <c r="L125" s="398">
        <v>1798</v>
      </c>
      <c r="M125" s="398">
        <v>28202</v>
      </c>
    </row>
    <row r="126" spans="1:13" s="166" customFormat="1" x14ac:dyDescent="0.25">
      <c r="A126" s="404" t="s">
        <v>749</v>
      </c>
      <c r="B126" s="408"/>
      <c r="C126" s="405">
        <v>3</v>
      </c>
      <c r="D126" s="393"/>
      <c r="E126" s="406">
        <f>SUM(E123:E125)</f>
        <v>140000</v>
      </c>
      <c r="F126" s="407">
        <f t="shared" ref="F126:M126" si="16">SUM(F123:F125)</f>
        <v>0</v>
      </c>
      <c r="G126" s="406">
        <f t="shared" si="16"/>
        <v>140000</v>
      </c>
      <c r="H126" s="406">
        <f t="shared" si="16"/>
        <v>4018</v>
      </c>
      <c r="I126" s="406">
        <f t="shared" si="16"/>
        <v>5575.91</v>
      </c>
      <c r="J126" s="406">
        <f t="shared" si="16"/>
        <v>4256</v>
      </c>
      <c r="K126" s="406">
        <f t="shared" si="16"/>
        <v>1425</v>
      </c>
      <c r="L126" s="406">
        <f t="shared" si="16"/>
        <v>15274.91</v>
      </c>
      <c r="M126" s="406">
        <f t="shared" si="16"/>
        <v>124725.09</v>
      </c>
    </row>
    <row r="127" spans="1:13" s="166" customFormat="1" x14ac:dyDescent="0.25">
      <c r="A127" s="401"/>
      <c r="B127" s="408"/>
      <c r="C127" s="403"/>
      <c r="D127" s="399"/>
      <c r="E127" s="398"/>
      <c r="F127" s="397"/>
      <c r="G127" s="398"/>
      <c r="H127" s="398"/>
      <c r="I127" s="398"/>
      <c r="J127" s="398"/>
      <c r="K127" s="398"/>
      <c r="L127" s="398"/>
      <c r="M127" s="398"/>
    </row>
    <row r="128" spans="1:13" s="166" customFormat="1" x14ac:dyDescent="0.25">
      <c r="A128" s="412" t="s">
        <v>779</v>
      </c>
      <c r="B128" s="408"/>
      <c r="C128" s="409"/>
      <c r="D128" s="393"/>
      <c r="E128" s="406"/>
      <c r="F128" s="407"/>
      <c r="G128" s="406"/>
      <c r="H128" s="406"/>
      <c r="I128" s="406"/>
      <c r="J128" s="406"/>
      <c r="K128" s="406"/>
      <c r="L128" s="406"/>
      <c r="M128" s="406"/>
    </row>
    <row r="129" spans="1:13" s="166" customFormat="1" x14ac:dyDescent="0.25">
      <c r="A129" s="401" t="s">
        <v>241</v>
      </c>
      <c r="B129" s="394" t="s">
        <v>806</v>
      </c>
      <c r="C129" s="403" t="s">
        <v>780</v>
      </c>
      <c r="D129" s="399" t="s">
        <v>808</v>
      </c>
      <c r="E129" s="398">
        <v>55000</v>
      </c>
      <c r="F129" s="397">
        <v>0</v>
      </c>
      <c r="G129" s="398">
        <v>55000</v>
      </c>
      <c r="H129" s="398">
        <v>1578.5</v>
      </c>
      <c r="I129" s="398">
        <v>2559.6799999999998</v>
      </c>
      <c r="J129" s="398">
        <v>1672</v>
      </c>
      <c r="K129" s="398">
        <v>25</v>
      </c>
      <c r="L129" s="398">
        <v>5835.18</v>
      </c>
      <c r="M129" s="398">
        <v>49164.82</v>
      </c>
    </row>
    <row r="130" spans="1:13" s="166" customFormat="1" x14ac:dyDescent="0.25">
      <c r="A130" s="404" t="s">
        <v>749</v>
      </c>
      <c r="B130" s="408"/>
      <c r="C130" s="405">
        <v>1</v>
      </c>
      <c r="D130" s="393"/>
      <c r="E130" s="406">
        <f>SUM(E129)</f>
        <v>55000</v>
      </c>
      <c r="F130" s="407">
        <f t="shared" ref="F130:M130" si="17">SUM(F129)</f>
        <v>0</v>
      </c>
      <c r="G130" s="406">
        <f t="shared" si="17"/>
        <v>55000</v>
      </c>
      <c r="H130" s="406">
        <f t="shared" si="17"/>
        <v>1578.5</v>
      </c>
      <c r="I130" s="406">
        <f t="shared" si="17"/>
        <v>2559.6799999999998</v>
      </c>
      <c r="J130" s="406">
        <f t="shared" si="17"/>
        <v>1672</v>
      </c>
      <c r="K130" s="406">
        <f t="shared" si="17"/>
        <v>25</v>
      </c>
      <c r="L130" s="406">
        <f t="shared" si="17"/>
        <v>5835.18</v>
      </c>
      <c r="M130" s="406">
        <f t="shared" si="17"/>
        <v>49164.82</v>
      </c>
    </row>
    <row r="131" spans="1:13" s="166" customFormat="1" x14ac:dyDescent="0.25">
      <c r="A131" s="401"/>
      <c r="B131" s="408"/>
      <c r="C131" s="403"/>
      <c r="D131" s="399"/>
      <c r="E131" s="398"/>
      <c r="F131" s="397"/>
      <c r="G131" s="398"/>
      <c r="H131" s="398"/>
      <c r="I131" s="398"/>
      <c r="J131" s="398"/>
      <c r="K131" s="398"/>
      <c r="L131" s="398"/>
      <c r="M131" s="398"/>
    </row>
    <row r="132" spans="1:13" s="166" customFormat="1" ht="26.25" x14ac:dyDescent="0.25">
      <c r="A132" s="412" t="s">
        <v>781</v>
      </c>
      <c r="B132" s="408"/>
      <c r="C132" s="409"/>
      <c r="D132" s="393"/>
      <c r="E132" s="406"/>
      <c r="F132" s="407"/>
      <c r="G132" s="406"/>
      <c r="H132" s="406"/>
      <c r="I132" s="406"/>
      <c r="J132" s="406"/>
      <c r="K132" s="406"/>
      <c r="L132" s="406"/>
      <c r="M132" s="406"/>
    </row>
    <row r="133" spans="1:13" s="166" customFormat="1" x14ac:dyDescent="0.25">
      <c r="A133" s="401" t="s">
        <v>782</v>
      </c>
      <c r="B133" s="394" t="s">
        <v>807</v>
      </c>
      <c r="C133" s="403" t="s">
        <v>783</v>
      </c>
      <c r="D133" s="399" t="s">
        <v>307</v>
      </c>
      <c r="E133" s="398">
        <v>55000</v>
      </c>
      <c r="F133" s="397">
        <v>0</v>
      </c>
      <c r="G133" s="398">
        <v>55000</v>
      </c>
      <c r="H133" s="398">
        <v>1578.5</v>
      </c>
      <c r="I133" s="398">
        <v>2559.6799999999998</v>
      </c>
      <c r="J133" s="398">
        <v>1672</v>
      </c>
      <c r="K133" s="398">
        <v>800</v>
      </c>
      <c r="L133" s="398">
        <v>6610.18</v>
      </c>
      <c r="M133" s="398">
        <v>48389.82</v>
      </c>
    </row>
    <row r="134" spans="1:13" s="166" customFormat="1" x14ac:dyDescent="0.25">
      <c r="A134" s="404" t="s">
        <v>749</v>
      </c>
      <c r="B134" s="408"/>
      <c r="C134" s="405">
        <v>1</v>
      </c>
      <c r="D134" s="393"/>
      <c r="E134" s="406">
        <f>SUM(E133)</f>
        <v>55000</v>
      </c>
      <c r="F134" s="407">
        <f t="shared" ref="F134:M134" si="18">SUM(F133)</f>
        <v>0</v>
      </c>
      <c r="G134" s="406">
        <f t="shared" si="18"/>
        <v>55000</v>
      </c>
      <c r="H134" s="406">
        <f t="shared" si="18"/>
        <v>1578.5</v>
      </c>
      <c r="I134" s="406">
        <f t="shared" si="18"/>
        <v>2559.6799999999998</v>
      </c>
      <c r="J134" s="406">
        <f t="shared" si="18"/>
        <v>1672</v>
      </c>
      <c r="K134" s="406">
        <f t="shared" si="18"/>
        <v>800</v>
      </c>
      <c r="L134" s="406">
        <f t="shared" si="18"/>
        <v>6610.18</v>
      </c>
      <c r="M134" s="406">
        <f t="shared" si="18"/>
        <v>48389.82</v>
      </c>
    </row>
    <row r="135" spans="1:13" s="166" customFormat="1" x14ac:dyDescent="0.25">
      <c r="A135" s="401"/>
      <c r="B135" s="408"/>
      <c r="C135" s="403"/>
      <c r="D135" s="399"/>
      <c r="E135" s="398"/>
      <c r="F135" s="397"/>
      <c r="G135" s="398"/>
      <c r="H135" s="398"/>
      <c r="I135" s="398"/>
      <c r="J135" s="398"/>
      <c r="K135" s="398"/>
      <c r="L135" s="398"/>
      <c r="M135" s="398"/>
    </row>
    <row r="136" spans="1:13" s="166" customFormat="1" ht="26.25" x14ac:dyDescent="0.25">
      <c r="A136" s="412" t="s">
        <v>784</v>
      </c>
      <c r="B136" s="408"/>
      <c r="C136" s="409"/>
      <c r="D136" s="393"/>
      <c r="E136" s="406"/>
      <c r="F136" s="407"/>
      <c r="G136" s="406"/>
      <c r="H136" s="406"/>
      <c r="I136" s="406"/>
      <c r="J136" s="406"/>
      <c r="K136" s="406"/>
      <c r="L136" s="406"/>
      <c r="M136" s="406"/>
    </row>
    <row r="137" spans="1:13" s="166" customFormat="1" x14ac:dyDescent="0.25">
      <c r="A137" s="401" t="s">
        <v>217</v>
      </c>
      <c r="B137" s="394" t="s">
        <v>807</v>
      </c>
      <c r="C137" s="403" t="s">
        <v>157</v>
      </c>
      <c r="D137" s="399" t="s">
        <v>809</v>
      </c>
      <c r="E137" s="398">
        <v>55000</v>
      </c>
      <c r="F137" s="397">
        <v>0</v>
      </c>
      <c r="G137" s="398">
        <v>55000</v>
      </c>
      <c r="H137" s="398">
        <v>1578.5</v>
      </c>
      <c r="I137" s="398">
        <v>2381.16</v>
      </c>
      <c r="J137" s="398">
        <v>1672</v>
      </c>
      <c r="K137" s="398">
        <v>1215.1199999999999</v>
      </c>
      <c r="L137" s="398">
        <v>6846.78</v>
      </c>
      <c r="M137" s="398">
        <v>48153.22</v>
      </c>
    </row>
    <row r="138" spans="1:13" s="166" customFormat="1" x14ac:dyDescent="0.25">
      <c r="A138" s="401" t="s">
        <v>42</v>
      </c>
      <c r="B138" s="394" t="s">
        <v>806</v>
      </c>
      <c r="C138" s="403" t="s">
        <v>449</v>
      </c>
      <c r="D138" s="399" t="s">
        <v>809</v>
      </c>
      <c r="E138" s="398">
        <v>46000</v>
      </c>
      <c r="F138" s="397">
        <v>0</v>
      </c>
      <c r="G138" s="398">
        <v>46000</v>
      </c>
      <c r="H138" s="398">
        <v>1320.2</v>
      </c>
      <c r="I138" s="398">
        <v>1289.46</v>
      </c>
      <c r="J138" s="398">
        <v>1398.4</v>
      </c>
      <c r="K138" s="398">
        <v>125</v>
      </c>
      <c r="L138" s="398">
        <v>4133.0600000000004</v>
      </c>
      <c r="M138" s="398">
        <v>41866.94</v>
      </c>
    </row>
    <row r="139" spans="1:13" s="166" customFormat="1" x14ac:dyDescent="0.25">
      <c r="A139" s="401" t="s">
        <v>862</v>
      </c>
      <c r="B139" s="394" t="s">
        <v>806</v>
      </c>
      <c r="C139" s="403" t="s">
        <v>551</v>
      </c>
      <c r="D139" s="399" t="s">
        <v>307</v>
      </c>
      <c r="E139" s="398">
        <v>32500</v>
      </c>
      <c r="F139" s="397">
        <v>0</v>
      </c>
      <c r="G139" s="398">
        <v>32500</v>
      </c>
      <c r="H139" s="398">
        <v>932.75</v>
      </c>
      <c r="I139" s="397">
        <v>0</v>
      </c>
      <c r="J139" s="398">
        <v>988</v>
      </c>
      <c r="K139" s="398">
        <v>25</v>
      </c>
      <c r="L139" s="398">
        <v>1945.75</v>
      </c>
      <c r="M139" s="398">
        <v>30554.25</v>
      </c>
    </row>
    <row r="140" spans="1:13" s="166" customFormat="1" x14ac:dyDescent="0.25">
      <c r="A140" s="404" t="s">
        <v>749</v>
      </c>
      <c r="B140" s="408"/>
      <c r="C140" s="405">
        <v>3</v>
      </c>
      <c r="D140" s="393"/>
      <c r="E140" s="406">
        <f t="shared" ref="E140:M140" si="19">SUM(E137:E139)</f>
        <v>133500</v>
      </c>
      <c r="F140" s="407">
        <f t="shared" si="19"/>
        <v>0</v>
      </c>
      <c r="G140" s="406">
        <f t="shared" si="19"/>
        <v>133500</v>
      </c>
      <c r="H140" s="406">
        <f t="shared" si="19"/>
        <v>3831.45</v>
      </c>
      <c r="I140" s="406">
        <f t="shared" si="19"/>
        <v>3670.62</v>
      </c>
      <c r="J140" s="406">
        <f t="shared" si="19"/>
        <v>4058.4</v>
      </c>
      <c r="K140" s="406">
        <f t="shared" si="19"/>
        <v>1365.12</v>
      </c>
      <c r="L140" s="406">
        <f t="shared" si="19"/>
        <v>12925.59</v>
      </c>
      <c r="M140" s="406">
        <f t="shared" si="19"/>
        <v>120574.41</v>
      </c>
    </row>
    <row r="141" spans="1:13" s="166" customFormat="1" x14ac:dyDescent="0.25">
      <c r="A141" s="404"/>
      <c r="B141" s="408"/>
      <c r="C141" s="409"/>
      <c r="D141" s="393"/>
      <c r="E141" s="406"/>
      <c r="F141" s="407"/>
      <c r="G141" s="406"/>
      <c r="H141" s="406"/>
      <c r="I141" s="406"/>
      <c r="J141" s="406"/>
      <c r="K141" s="406"/>
      <c r="L141" s="406"/>
      <c r="M141" s="406"/>
    </row>
    <row r="142" spans="1:13" s="166" customFormat="1" x14ac:dyDescent="0.25">
      <c r="A142" s="404" t="s">
        <v>804</v>
      </c>
      <c r="B142" s="408"/>
      <c r="C142" s="409"/>
      <c r="D142" s="393"/>
      <c r="E142" s="406"/>
      <c r="F142" s="407"/>
      <c r="G142" s="406"/>
      <c r="H142" s="406"/>
      <c r="I142" s="406"/>
      <c r="J142" s="406"/>
      <c r="K142" s="406"/>
      <c r="L142" s="406"/>
      <c r="M142" s="406"/>
    </row>
    <row r="143" spans="1:13" s="166" customFormat="1" x14ac:dyDescent="0.25">
      <c r="A143" s="401" t="s">
        <v>138</v>
      </c>
      <c r="B143" s="394" t="s">
        <v>806</v>
      </c>
      <c r="C143" s="403" t="s">
        <v>789</v>
      </c>
      <c r="D143" s="399" t="s">
        <v>307</v>
      </c>
      <c r="E143" s="398">
        <v>100000</v>
      </c>
      <c r="F143" s="397">
        <v>0</v>
      </c>
      <c r="G143" s="398">
        <v>100000</v>
      </c>
      <c r="H143" s="398">
        <v>2870</v>
      </c>
      <c r="I143" s="398">
        <v>12105.37</v>
      </c>
      <c r="J143" s="398">
        <v>3040</v>
      </c>
      <c r="K143" s="398">
        <v>4905</v>
      </c>
      <c r="L143" s="398">
        <v>22920.37</v>
      </c>
      <c r="M143" s="398">
        <v>77079.63</v>
      </c>
    </row>
    <row r="144" spans="1:13" s="166" customFormat="1" x14ac:dyDescent="0.25">
      <c r="A144" s="401" t="s">
        <v>312</v>
      </c>
      <c r="B144" s="394" t="s">
        <v>807</v>
      </c>
      <c r="C144" s="403" t="s">
        <v>178</v>
      </c>
      <c r="D144" s="399" t="s">
        <v>307</v>
      </c>
      <c r="E144" s="398">
        <v>35000</v>
      </c>
      <c r="F144" s="397">
        <v>0</v>
      </c>
      <c r="G144" s="398">
        <v>35000</v>
      </c>
      <c r="H144" s="398">
        <v>1004.5</v>
      </c>
      <c r="I144" s="397">
        <v>0</v>
      </c>
      <c r="J144" s="398">
        <v>1064</v>
      </c>
      <c r="K144" s="398">
        <v>25</v>
      </c>
      <c r="L144" s="398">
        <v>2093.5</v>
      </c>
      <c r="M144" s="398">
        <v>32906.5</v>
      </c>
    </row>
    <row r="145" spans="1:13" s="166" customFormat="1" x14ac:dyDescent="0.25">
      <c r="A145" s="401" t="s">
        <v>790</v>
      </c>
      <c r="B145" s="394" t="s">
        <v>806</v>
      </c>
      <c r="C145" s="403" t="s">
        <v>276</v>
      </c>
      <c r="D145" s="399" t="s">
        <v>808</v>
      </c>
      <c r="E145" s="398">
        <v>39500</v>
      </c>
      <c r="F145" s="397">
        <v>0</v>
      </c>
      <c r="G145" s="398">
        <v>39500</v>
      </c>
      <c r="H145" s="398">
        <v>1133.6500000000001</v>
      </c>
      <c r="I145" s="398">
        <v>372.08</v>
      </c>
      <c r="J145" s="398">
        <v>1200.8</v>
      </c>
      <c r="K145" s="398">
        <v>25</v>
      </c>
      <c r="L145" s="398">
        <v>2731.53</v>
      </c>
      <c r="M145" s="398">
        <v>36768.47</v>
      </c>
    </row>
    <row r="146" spans="1:13" s="166" customFormat="1" x14ac:dyDescent="0.25">
      <c r="A146" s="401" t="s">
        <v>791</v>
      </c>
      <c r="B146" s="394" t="s">
        <v>807</v>
      </c>
      <c r="C146" s="403" t="s">
        <v>105</v>
      </c>
      <c r="D146" s="399" t="s">
        <v>307</v>
      </c>
      <c r="E146" s="398">
        <v>15000</v>
      </c>
      <c r="F146" s="397">
        <v>0</v>
      </c>
      <c r="G146" s="398">
        <v>15000</v>
      </c>
      <c r="H146" s="398">
        <v>430.5</v>
      </c>
      <c r="I146" s="397">
        <v>0</v>
      </c>
      <c r="J146" s="398">
        <v>456</v>
      </c>
      <c r="K146" s="398">
        <v>25</v>
      </c>
      <c r="L146" s="398">
        <v>911.5</v>
      </c>
      <c r="M146" s="398">
        <v>14088.5</v>
      </c>
    </row>
    <row r="147" spans="1:13" s="166" customFormat="1" x14ac:dyDescent="0.25">
      <c r="A147" s="401" t="s">
        <v>586</v>
      </c>
      <c r="B147" s="394" t="s">
        <v>807</v>
      </c>
      <c r="C147" s="403" t="s">
        <v>105</v>
      </c>
      <c r="D147" s="399" t="s">
        <v>307</v>
      </c>
      <c r="E147" s="398">
        <v>15000</v>
      </c>
      <c r="F147" s="397">
        <v>0</v>
      </c>
      <c r="G147" s="398">
        <v>15000</v>
      </c>
      <c r="H147" s="398">
        <v>430.5</v>
      </c>
      <c r="I147" s="397">
        <v>0</v>
      </c>
      <c r="J147" s="398">
        <v>456</v>
      </c>
      <c r="K147" s="398">
        <v>25</v>
      </c>
      <c r="L147" s="398">
        <v>911.5</v>
      </c>
      <c r="M147" s="398">
        <v>14088.5</v>
      </c>
    </row>
    <row r="148" spans="1:13" s="166" customFormat="1" x14ac:dyDescent="0.25">
      <c r="A148" s="404" t="s">
        <v>749</v>
      </c>
      <c r="B148" s="408"/>
      <c r="C148" s="405">
        <v>5</v>
      </c>
      <c r="D148" s="393"/>
      <c r="E148" s="406">
        <f>SUM(E143:E147)</f>
        <v>204500</v>
      </c>
      <c r="F148" s="407">
        <f t="shared" ref="F148:M148" si="20">SUM(F143:F147)</f>
        <v>0</v>
      </c>
      <c r="G148" s="406">
        <f t="shared" si="20"/>
        <v>204500</v>
      </c>
      <c r="H148" s="406">
        <f t="shared" si="20"/>
        <v>5869.15</v>
      </c>
      <c r="I148" s="406">
        <f t="shared" si="20"/>
        <v>12477.45</v>
      </c>
      <c r="J148" s="406">
        <f t="shared" si="20"/>
        <v>6216.8</v>
      </c>
      <c r="K148" s="406">
        <f t="shared" si="20"/>
        <v>5005</v>
      </c>
      <c r="L148" s="406">
        <f t="shared" si="20"/>
        <v>29568.399999999998</v>
      </c>
      <c r="M148" s="406">
        <f t="shared" si="20"/>
        <v>174931.6</v>
      </c>
    </row>
    <row r="149" spans="1:13" s="166" customFormat="1" x14ac:dyDescent="0.25">
      <c r="A149" s="404"/>
      <c r="B149" s="408"/>
      <c r="C149" s="409"/>
      <c r="D149" s="393"/>
      <c r="E149" s="406"/>
      <c r="F149" s="407"/>
      <c r="G149" s="406"/>
      <c r="H149" s="406"/>
      <c r="I149" s="406"/>
      <c r="J149" s="406"/>
      <c r="K149" s="406"/>
      <c r="L149" s="406"/>
      <c r="M149" s="406"/>
    </row>
    <row r="150" spans="1:13" s="166" customFormat="1" x14ac:dyDescent="0.25">
      <c r="A150" s="412" t="s">
        <v>792</v>
      </c>
      <c r="B150" s="408"/>
      <c r="C150" s="409"/>
      <c r="D150" s="393"/>
      <c r="E150" s="406"/>
      <c r="F150" s="407"/>
      <c r="G150" s="406"/>
      <c r="H150" s="406"/>
      <c r="I150" s="406"/>
      <c r="J150" s="406"/>
      <c r="K150" s="406"/>
      <c r="L150" s="406"/>
      <c r="M150" s="406"/>
    </row>
    <row r="151" spans="1:13" s="166" customFormat="1" x14ac:dyDescent="0.25">
      <c r="A151" s="401" t="s">
        <v>243</v>
      </c>
      <c r="B151" s="394" t="s">
        <v>806</v>
      </c>
      <c r="C151" s="403" t="s">
        <v>248</v>
      </c>
      <c r="D151" s="399" t="s">
        <v>307</v>
      </c>
      <c r="E151" s="398">
        <v>25000</v>
      </c>
      <c r="F151" s="397">
        <v>0</v>
      </c>
      <c r="G151" s="398">
        <v>25000</v>
      </c>
      <c r="H151" s="398">
        <v>717.5</v>
      </c>
      <c r="I151" s="397">
        <v>0</v>
      </c>
      <c r="J151" s="398">
        <v>760</v>
      </c>
      <c r="K151" s="398">
        <v>25</v>
      </c>
      <c r="L151" s="398">
        <v>1502.5</v>
      </c>
      <c r="M151" s="398">
        <v>23497.5</v>
      </c>
    </row>
    <row r="152" spans="1:13" s="166" customFormat="1" x14ac:dyDescent="0.25">
      <c r="A152" s="404" t="s">
        <v>749</v>
      </c>
      <c r="B152" s="408"/>
      <c r="C152" s="405">
        <v>1</v>
      </c>
      <c r="D152" s="393"/>
      <c r="E152" s="406">
        <f>SUM(E151)</f>
        <v>25000</v>
      </c>
      <c r="F152" s="407">
        <f t="shared" ref="F152:M152" si="21">SUM(F151)</f>
        <v>0</v>
      </c>
      <c r="G152" s="406">
        <f t="shared" si="21"/>
        <v>25000</v>
      </c>
      <c r="H152" s="406">
        <f t="shared" si="21"/>
        <v>717.5</v>
      </c>
      <c r="I152" s="397">
        <v>0</v>
      </c>
      <c r="J152" s="406">
        <f t="shared" si="21"/>
        <v>760</v>
      </c>
      <c r="K152" s="406">
        <f t="shared" si="21"/>
        <v>25</v>
      </c>
      <c r="L152" s="406">
        <f t="shared" si="21"/>
        <v>1502.5</v>
      </c>
      <c r="M152" s="406">
        <f t="shared" si="21"/>
        <v>23497.5</v>
      </c>
    </row>
    <row r="153" spans="1:13" s="166" customFormat="1" x14ac:dyDescent="0.25">
      <c r="A153" s="404"/>
      <c r="B153" s="408"/>
      <c r="C153" s="409"/>
      <c r="D153" s="393"/>
      <c r="E153" s="406"/>
      <c r="F153" s="407"/>
      <c r="G153" s="406"/>
      <c r="H153" s="406"/>
      <c r="I153" s="406"/>
      <c r="J153" s="406"/>
      <c r="K153" s="406"/>
      <c r="L153" s="406"/>
      <c r="M153" s="406"/>
    </row>
    <row r="154" spans="1:13" s="166" customFormat="1" x14ac:dyDescent="0.25">
      <c r="A154" s="404" t="s">
        <v>803</v>
      </c>
      <c r="B154" s="408"/>
      <c r="C154" s="409"/>
      <c r="D154" s="393"/>
      <c r="E154" s="406"/>
      <c r="F154" s="407"/>
      <c r="G154" s="406"/>
      <c r="H154" s="406"/>
      <c r="I154" s="406"/>
      <c r="J154" s="406"/>
      <c r="K154" s="406"/>
      <c r="L154" s="406"/>
      <c r="M154" s="406"/>
    </row>
    <row r="155" spans="1:13" s="166" customFormat="1" x14ac:dyDescent="0.25">
      <c r="A155" s="401" t="s">
        <v>793</v>
      </c>
      <c r="B155" s="394" t="s">
        <v>806</v>
      </c>
      <c r="C155" s="403" t="s">
        <v>517</v>
      </c>
      <c r="D155" s="399" t="s">
        <v>307</v>
      </c>
      <c r="E155" s="398">
        <v>26500</v>
      </c>
      <c r="F155" s="397">
        <v>0</v>
      </c>
      <c r="G155" s="398">
        <v>26500</v>
      </c>
      <c r="H155" s="398">
        <v>760.55</v>
      </c>
      <c r="I155" s="397">
        <v>0</v>
      </c>
      <c r="J155" s="398">
        <v>805.6</v>
      </c>
      <c r="K155" s="398">
        <v>25</v>
      </c>
      <c r="L155" s="398">
        <v>1591.15</v>
      </c>
      <c r="M155" s="398">
        <v>24908.85</v>
      </c>
    </row>
    <row r="156" spans="1:13" s="166" customFormat="1" x14ac:dyDescent="0.25">
      <c r="A156" s="401" t="s">
        <v>585</v>
      </c>
      <c r="B156" s="394" t="s">
        <v>806</v>
      </c>
      <c r="C156" s="403" t="s">
        <v>517</v>
      </c>
      <c r="D156" s="399" t="s">
        <v>307</v>
      </c>
      <c r="E156" s="398">
        <v>26500</v>
      </c>
      <c r="F156" s="397">
        <v>0</v>
      </c>
      <c r="G156" s="398">
        <v>26500</v>
      </c>
      <c r="H156" s="398">
        <v>760.55</v>
      </c>
      <c r="I156" s="397">
        <v>0</v>
      </c>
      <c r="J156" s="398">
        <v>805.6</v>
      </c>
      <c r="K156" s="398">
        <v>25</v>
      </c>
      <c r="L156" s="398">
        <v>1591.15</v>
      </c>
      <c r="M156" s="398">
        <v>24908.85</v>
      </c>
    </row>
    <row r="157" spans="1:13" s="166" customFormat="1" x14ac:dyDescent="0.25">
      <c r="A157" s="401" t="s">
        <v>794</v>
      </c>
      <c r="B157" s="394" t="s">
        <v>806</v>
      </c>
      <c r="C157" s="403" t="s">
        <v>517</v>
      </c>
      <c r="D157" s="399" t="s">
        <v>307</v>
      </c>
      <c r="E157" s="398">
        <v>32500</v>
      </c>
      <c r="F157" s="397">
        <v>0</v>
      </c>
      <c r="G157" s="398">
        <v>32500</v>
      </c>
      <c r="H157" s="398">
        <v>932.75</v>
      </c>
      <c r="I157" s="397">
        <v>0</v>
      </c>
      <c r="J157" s="398">
        <v>988</v>
      </c>
      <c r="K157" s="398">
        <v>25</v>
      </c>
      <c r="L157" s="398">
        <v>1945.75</v>
      </c>
      <c r="M157" s="398">
        <v>30554.25</v>
      </c>
    </row>
    <row r="158" spans="1:13" s="166" customFormat="1" x14ac:dyDescent="0.25">
      <c r="A158" s="401" t="s">
        <v>134</v>
      </c>
      <c r="B158" s="394" t="s">
        <v>807</v>
      </c>
      <c r="C158" s="403" t="s">
        <v>489</v>
      </c>
      <c r="D158" s="399" t="s">
        <v>307</v>
      </c>
      <c r="E158" s="398">
        <v>55000</v>
      </c>
      <c r="F158" s="397">
        <v>0</v>
      </c>
      <c r="G158" s="398">
        <v>55000</v>
      </c>
      <c r="H158" s="398">
        <v>1578.5</v>
      </c>
      <c r="I158" s="398">
        <v>2559.6799999999998</v>
      </c>
      <c r="J158" s="398">
        <v>1672</v>
      </c>
      <c r="K158" s="398">
        <v>700</v>
      </c>
      <c r="L158" s="398">
        <v>6510.18</v>
      </c>
      <c r="M158" s="398">
        <v>48489.82</v>
      </c>
    </row>
    <row r="159" spans="1:13" s="166" customFormat="1" x14ac:dyDescent="0.25">
      <c r="A159" s="401" t="s">
        <v>795</v>
      </c>
      <c r="B159" s="394" t="s">
        <v>806</v>
      </c>
      <c r="C159" s="403" t="s">
        <v>517</v>
      </c>
      <c r="D159" s="399" t="s">
        <v>307</v>
      </c>
      <c r="E159" s="398">
        <v>26500</v>
      </c>
      <c r="F159" s="397">
        <v>0</v>
      </c>
      <c r="G159" s="398">
        <v>26500</v>
      </c>
      <c r="H159" s="398">
        <v>760.55</v>
      </c>
      <c r="I159" s="397">
        <v>0</v>
      </c>
      <c r="J159" s="398">
        <v>805.6</v>
      </c>
      <c r="K159" s="398">
        <v>25</v>
      </c>
      <c r="L159" s="398">
        <v>1591.15</v>
      </c>
      <c r="M159" s="398">
        <v>24908.85</v>
      </c>
    </row>
    <row r="160" spans="1:13" s="166" customFormat="1" ht="15" customHeight="1" x14ac:dyDescent="0.25">
      <c r="A160" s="413" t="s">
        <v>805</v>
      </c>
      <c r="B160" s="394" t="s">
        <v>806</v>
      </c>
      <c r="C160" s="403" t="s">
        <v>517</v>
      </c>
      <c r="D160" s="399" t="s">
        <v>307</v>
      </c>
      <c r="E160" s="398">
        <v>26500</v>
      </c>
      <c r="F160" s="397">
        <v>0</v>
      </c>
      <c r="G160" s="398">
        <v>26500</v>
      </c>
      <c r="H160" s="398">
        <v>760.55</v>
      </c>
      <c r="I160" s="397">
        <v>0</v>
      </c>
      <c r="J160" s="398">
        <v>805.6</v>
      </c>
      <c r="K160" s="398">
        <v>25</v>
      </c>
      <c r="L160" s="398">
        <v>1591.15</v>
      </c>
      <c r="M160" s="398">
        <v>24908.85</v>
      </c>
    </row>
    <row r="161" spans="1:13" s="166" customFormat="1" ht="17.25" customHeight="1" x14ac:dyDescent="0.25">
      <c r="A161" s="404" t="s">
        <v>749</v>
      </c>
      <c r="B161" s="408"/>
      <c r="C161" s="405">
        <v>6</v>
      </c>
      <c r="D161" s="399"/>
      <c r="E161" s="406">
        <f t="shared" ref="E161:M161" si="22">SUM(E155:E160)</f>
        <v>193500</v>
      </c>
      <c r="F161" s="407">
        <f t="shared" si="22"/>
        <v>0</v>
      </c>
      <c r="G161" s="406">
        <f t="shared" si="22"/>
        <v>193500</v>
      </c>
      <c r="H161" s="406">
        <f t="shared" si="22"/>
        <v>5553.45</v>
      </c>
      <c r="I161" s="406">
        <f t="shared" si="22"/>
        <v>2559.6799999999998</v>
      </c>
      <c r="J161" s="406">
        <f t="shared" si="22"/>
        <v>5882.4000000000005</v>
      </c>
      <c r="K161" s="406">
        <f t="shared" si="22"/>
        <v>825</v>
      </c>
      <c r="L161" s="406">
        <f t="shared" si="22"/>
        <v>14820.529999999999</v>
      </c>
      <c r="M161" s="406">
        <f t="shared" si="22"/>
        <v>178679.47</v>
      </c>
    </row>
    <row r="162" spans="1:13" s="166" customFormat="1" ht="17.25" customHeight="1" x14ac:dyDescent="0.25">
      <c r="A162" s="401"/>
      <c r="B162" s="394"/>
      <c r="C162" s="403"/>
      <c r="D162" s="399"/>
      <c r="E162" s="406"/>
      <c r="F162" s="407"/>
      <c r="G162" s="406"/>
      <c r="H162" s="406"/>
      <c r="I162" s="406"/>
      <c r="J162" s="406"/>
      <c r="K162" s="406"/>
      <c r="L162" s="406"/>
      <c r="M162" s="406"/>
    </row>
    <row r="163" spans="1:13" s="166" customFormat="1" x14ac:dyDescent="0.25">
      <c r="A163" s="404" t="s">
        <v>629</v>
      </c>
      <c r="B163" s="394"/>
      <c r="C163" s="409"/>
      <c r="D163" s="393"/>
      <c r="E163" s="406"/>
      <c r="F163" s="407"/>
      <c r="G163" s="406"/>
      <c r="H163" s="406"/>
      <c r="I163" s="406"/>
      <c r="J163" s="406"/>
      <c r="K163" s="406"/>
      <c r="L163" s="406"/>
      <c r="M163" s="406"/>
    </row>
    <row r="164" spans="1:13" s="166" customFormat="1" x14ac:dyDescent="0.25">
      <c r="A164" s="401" t="s">
        <v>698</v>
      </c>
      <c r="B164" s="394" t="s">
        <v>807</v>
      </c>
      <c r="C164" s="403" t="s">
        <v>105</v>
      </c>
      <c r="D164" s="399" t="s">
        <v>307</v>
      </c>
      <c r="E164" s="398">
        <v>15000</v>
      </c>
      <c r="F164" s="397">
        <v>0</v>
      </c>
      <c r="G164" s="398">
        <v>15000</v>
      </c>
      <c r="H164" s="398">
        <v>430.5</v>
      </c>
      <c r="I164" s="397">
        <v>0</v>
      </c>
      <c r="J164" s="398">
        <v>456</v>
      </c>
      <c r="K164" s="398">
        <v>25</v>
      </c>
      <c r="L164" s="398">
        <v>911.5</v>
      </c>
      <c r="M164" s="398">
        <v>14088.5</v>
      </c>
    </row>
    <row r="165" spans="1:13" s="166" customFormat="1" x14ac:dyDescent="0.25">
      <c r="A165" s="404" t="s">
        <v>749</v>
      </c>
      <c r="B165" s="394"/>
      <c r="C165" s="405">
        <v>1</v>
      </c>
      <c r="D165" s="393"/>
      <c r="E165" s="406">
        <f>SUM(E164)</f>
        <v>15000</v>
      </c>
      <c r="F165" s="407">
        <f t="shared" ref="F165:M165" si="23">SUM(F164)</f>
        <v>0</v>
      </c>
      <c r="G165" s="406">
        <f t="shared" si="23"/>
        <v>15000</v>
      </c>
      <c r="H165" s="406">
        <f t="shared" si="23"/>
        <v>430.5</v>
      </c>
      <c r="I165" s="397">
        <v>0</v>
      </c>
      <c r="J165" s="406">
        <f t="shared" si="23"/>
        <v>456</v>
      </c>
      <c r="K165" s="406">
        <f t="shared" si="23"/>
        <v>25</v>
      </c>
      <c r="L165" s="406">
        <f t="shared" si="23"/>
        <v>911.5</v>
      </c>
      <c r="M165" s="406">
        <f t="shared" si="23"/>
        <v>14088.5</v>
      </c>
    </row>
    <row r="166" spans="1:13" s="166" customFormat="1" x14ac:dyDescent="0.25">
      <c r="A166" s="404"/>
      <c r="B166" s="394"/>
      <c r="C166" s="409"/>
      <c r="D166" s="393"/>
      <c r="E166" s="406"/>
      <c r="F166" s="407"/>
      <c r="G166" s="406"/>
      <c r="H166" s="406"/>
      <c r="I166" s="406"/>
      <c r="J166" s="406"/>
      <c r="K166" s="406"/>
      <c r="L166" s="406"/>
      <c r="M166" s="406"/>
    </row>
    <row r="167" spans="1:13" s="166" customFormat="1" x14ac:dyDescent="0.25">
      <c r="A167" s="404" t="s">
        <v>796</v>
      </c>
      <c r="B167" s="394"/>
      <c r="C167" s="409" t="s">
        <v>797</v>
      </c>
      <c r="D167" s="393"/>
      <c r="E167" s="406"/>
      <c r="F167" s="407"/>
      <c r="G167" s="406"/>
      <c r="H167" s="406"/>
      <c r="I167" s="406"/>
      <c r="J167" s="406"/>
      <c r="K167" s="406"/>
      <c r="L167" s="406"/>
      <c r="M167" s="406"/>
    </row>
    <row r="168" spans="1:13" s="166" customFormat="1" x14ac:dyDescent="0.25">
      <c r="A168" s="401" t="s">
        <v>587</v>
      </c>
      <c r="B168" s="394" t="s">
        <v>807</v>
      </c>
      <c r="C168" s="403" t="s">
        <v>105</v>
      </c>
      <c r="D168" s="399" t="s">
        <v>307</v>
      </c>
      <c r="E168" s="398">
        <v>15000</v>
      </c>
      <c r="F168" s="397">
        <v>0</v>
      </c>
      <c r="G168" s="398">
        <v>15000</v>
      </c>
      <c r="H168" s="398">
        <v>430.5</v>
      </c>
      <c r="I168" s="397">
        <v>0</v>
      </c>
      <c r="J168" s="398">
        <v>456</v>
      </c>
      <c r="K168" s="398">
        <v>25</v>
      </c>
      <c r="L168" s="398">
        <v>911.5</v>
      </c>
      <c r="M168" s="398">
        <v>14088.5</v>
      </c>
    </row>
    <row r="169" spans="1:13" s="166" customFormat="1" x14ac:dyDescent="0.25">
      <c r="A169" s="401" t="s">
        <v>798</v>
      </c>
      <c r="B169" s="394" t="s">
        <v>806</v>
      </c>
      <c r="C169" s="403" t="s">
        <v>721</v>
      </c>
      <c r="D169" s="399" t="s">
        <v>808</v>
      </c>
      <c r="E169" s="398">
        <v>80000</v>
      </c>
      <c r="F169" s="397">
        <v>0</v>
      </c>
      <c r="G169" s="398">
        <v>80000</v>
      </c>
      <c r="H169" s="398">
        <v>2296</v>
      </c>
      <c r="I169" s="398">
        <v>7400.87</v>
      </c>
      <c r="J169" s="398">
        <v>2432</v>
      </c>
      <c r="K169" s="398">
        <v>25</v>
      </c>
      <c r="L169" s="398">
        <v>12153.87</v>
      </c>
      <c r="M169" s="398">
        <v>67846.13</v>
      </c>
    </row>
    <row r="170" spans="1:13" s="166" customFormat="1" x14ac:dyDescent="0.25">
      <c r="A170" s="401" t="s">
        <v>244</v>
      </c>
      <c r="B170" s="394" t="s">
        <v>806</v>
      </c>
      <c r="C170" s="403" t="s">
        <v>489</v>
      </c>
      <c r="D170" s="399" t="s">
        <v>808</v>
      </c>
      <c r="E170" s="398">
        <v>60000</v>
      </c>
      <c r="F170" s="397">
        <v>0</v>
      </c>
      <c r="G170" s="398">
        <v>60000</v>
      </c>
      <c r="H170" s="398">
        <v>1722</v>
      </c>
      <c r="I170" s="398">
        <v>3486.68</v>
      </c>
      <c r="J170" s="398">
        <v>1824</v>
      </c>
      <c r="K170" s="398">
        <v>25</v>
      </c>
      <c r="L170" s="398">
        <v>7057.68</v>
      </c>
      <c r="M170" s="398">
        <v>52942.32</v>
      </c>
    </row>
    <row r="171" spans="1:13" s="166" customFormat="1" x14ac:dyDescent="0.25">
      <c r="A171" s="401" t="s">
        <v>84</v>
      </c>
      <c r="B171" s="394" t="s">
        <v>806</v>
      </c>
      <c r="C171" s="403" t="s">
        <v>85</v>
      </c>
      <c r="D171" s="399" t="s">
        <v>307</v>
      </c>
      <c r="E171" s="398">
        <v>50000</v>
      </c>
      <c r="F171" s="397">
        <v>0</v>
      </c>
      <c r="G171" s="398">
        <v>50000</v>
      </c>
      <c r="H171" s="398">
        <v>1435</v>
      </c>
      <c r="I171" s="398">
        <v>1854</v>
      </c>
      <c r="J171" s="398">
        <v>1520</v>
      </c>
      <c r="K171" s="398">
        <v>25</v>
      </c>
      <c r="L171" s="398">
        <v>4834</v>
      </c>
      <c r="M171" s="398">
        <v>45166</v>
      </c>
    </row>
    <row r="172" spans="1:13" s="166" customFormat="1" x14ac:dyDescent="0.25">
      <c r="A172" s="401" t="s">
        <v>94</v>
      </c>
      <c r="B172" s="394" t="s">
        <v>807</v>
      </c>
      <c r="C172" s="403" t="s">
        <v>71</v>
      </c>
      <c r="D172" s="399" t="s">
        <v>808</v>
      </c>
      <c r="E172" s="398">
        <v>50000</v>
      </c>
      <c r="F172" s="397">
        <v>0</v>
      </c>
      <c r="G172" s="398">
        <v>50000</v>
      </c>
      <c r="H172" s="398">
        <v>1435</v>
      </c>
      <c r="I172" s="398">
        <v>1675.48</v>
      </c>
      <c r="J172" s="398">
        <v>1520</v>
      </c>
      <c r="K172" s="398">
        <v>1215.1199999999999</v>
      </c>
      <c r="L172" s="398">
        <v>5845.6</v>
      </c>
      <c r="M172" s="398">
        <v>44154.400000000001</v>
      </c>
    </row>
    <row r="173" spans="1:13" s="166" customFormat="1" x14ac:dyDescent="0.25">
      <c r="A173" s="401" t="s">
        <v>799</v>
      </c>
      <c r="B173" s="394" t="s">
        <v>806</v>
      </c>
      <c r="C173" s="403" t="s">
        <v>157</v>
      </c>
      <c r="D173" s="399" t="s">
        <v>307</v>
      </c>
      <c r="E173" s="398">
        <v>45000</v>
      </c>
      <c r="F173" s="397">
        <v>0</v>
      </c>
      <c r="G173" s="398">
        <v>45000</v>
      </c>
      <c r="H173" s="398">
        <v>1291.5</v>
      </c>
      <c r="I173" s="398">
        <v>1148.33</v>
      </c>
      <c r="J173" s="398">
        <v>1368</v>
      </c>
      <c r="K173" s="398">
        <v>25</v>
      </c>
      <c r="L173" s="398">
        <v>3832.83</v>
      </c>
      <c r="M173" s="398">
        <v>41167.17</v>
      </c>
    </row>
    <row r="174" spans="1:13" s="166" customFormat="1" x14ac:dyDescent="0.25">
      <c r="A174" s="401" t="s">
        <v>177</v>
      </c>
      <c r="B174" s="394" t="s">
        <v>807</v>
      </c>
      <c r="C174" s="403" t="s">
        <v>178</v>
      </c>
      <c r="D174" s="399" t="s">
        <v>307</v>
      </c>
      <c r="E174" s="398">
        <v>35000</v>
      </c>
      <c r="F174" s="397">
        <v>0</v>
      </c>
      <c r="G174" s="398">
        <v>35000</v>
      </c>
      <c r="H174" s="398">
        <v>1004.5</v>
      </c>
      <c r="I174" s="397">
        <v>0</v>
      </c>
      <c r="J174" s="398">
        <v>1064</v>
      </c>
      <c r="K174" s="398">
        <v>25</v>
      </c>
      <c r="L174" s="398">
        <v>2093.5</v>
      </c>
      <c r="M174" s="398">
        <v>32906.5</v>
      </c>
    </row>
    <row r="175" spans="1:13" s="166" customFormat="1" x14ac:dyDescent="0.25">
      <c r="A175" s="401" t="s">
        <v>173</v>
      </c>
      <c r="B175" s="394" t="s">
        <v>807</v>
      </c>
      <c r="C175" s="403" t="s">
        <v>521</v>
      </c>
      <c r="D175" s="399" t="s">
        <v>307</v>
      </c>
      <c r="E175" s="398">
        <v>24987.5</v>
      </c>
      <c r="F175" s="397">
        <v>0</v>
      </c>
      <c r="G175" s="398">
        <v>24987.5</v>
      </c>
      <c r="H175" s="398">
        <v>717.14</v>
      </c>
      <c r="I175" s="397">
        <v>0</v>
      </c>
      <c r="J175" s="398">
        <v>759.62</v>
      </c>
      <c r="K175" s="398">
        <v>25</v>
      </c>
      <c r="L175" s="398">
        <v>1501.76</v>
      </c>
      <c r="M175" s="398">
        <v>23485.74</v>
      </c>
    </row>
    <row r="176" spans="1:13" s="166" customFormat="1" x14ac:dyDescent="0.25">
      <c r="A176" s="401" t="s">
        <v>800</v>
      </c>
      <c r="B176" s="394" t="s">
        <v>806</v>
      </c>
      <c r="C176" s="403" t="s">
        <v>97</v>
      </c>
      <c r="D176" s="399" t="s">
        <v>307</v>
      </c>
      <c r="E176" s="398">
        <v>25000</v>
      </c>
      <c r="F176" s="397">
        <v>0</v>
      </c>
      <c r="G176" s="398">
        <v>25000</v>
      </c>
      <c r="H176" s="398">
        <v>717.5</v>
      </c>
      <c r="I176" s="397">
        <v>0</v>
      </c>
      <c r="J176" s="398">
        <v>760</v>
      </c>
      <c r="K176" s="398">
        <v>25</v>
      </c>
      <c r="L176" s="398">
        <v>1502.5</v>
      </c>
      <c r="M176" s="398">
        <v>23497.5</v>
      </c>
    </row>
    <row r="177" spans="1:13" s="166" customFormat="1" x14ac:dyDescent="0.25">
      <c r="A177" s="401" t="s">
        <v>87</v>
      </c>
      <c r="B177" s="394" t="s">
        <v>806</v>
      </c>
      <c r="C177" s="403" t="s">
        <v>720</v>
      </c>
      <c r="D177" s="399" t="s">
        <v>808</v>
      </c>
      <c r="E177" s="398">
        <v>80000</v>
      </c>
      <c r="F177" s="397">
        <v>0</v>
      </c>
      <c r="G177" s="398">
        <v>80000</v>
      </c>
      <c r="H177" s="398">
        <v>2296</v>
      </c>
      <c r="I177" s="398">
        <v>7400.87</v>
      </c>
      <c r="J177" s="398">
        <v>2432</v>
      </c>
      <c r="K177" s="398">
        <v>25</v>
      </c>
      <c r="L177" s="398">
        <v>12153.87</v>
      </c>
      <c r="M177" s="398">
        <v>67846.13</v>
      </c>
    </row>
    <row r="178" spans="1:13" s="166" customFormat="1" x14ac:dyDescent="0.25">
      <c r="A178" s="401" t="s">
        <v>136</v>
      </c>
      <c r="B178" s="394" t="s">
        <v>807</v>
      </c>
      <c r="C178" s="403" t="s">
        <v>85</v>
      </c>
      <c r="D178" s="399" t="s">
        <v>307</v>
      </c>
      <c r="E178" s="398">
        <v>55000</v>
      </c>
      <c r="F178" s="397">
        <v>0</v>
      </c>
      <c r="G178" s="398">
        <v>55000</v>
      </c>
      <c r="H178" s="398">
        <v>1578.5</v>
      </c>
      <c r="I178" s="398">
        <v>2559.6799999999998</v>
      </c>
      <c r="J178" s="398">
        <v>1672</v>
      </c>
      <c r="K178" s="398">
        <v>700</v>
      </c>
      <c r="L178" s="398">
        <v>6510.18</v>
      </c>
      <c r="M178" s="398">
        <v>48489.82</v>
      </c>
    </row>
    <row r="179" spans="1:13" s="166" customFormat="1" x14ac:dyDescent="0.25">
      <c r="A179" s="401" t="s">
        <v>91</v>
      </c>
      <c r="B179" s="394" t="s">
        <v>806</v>
      </c>
      <c r="C179" s="403" t="s">
        <v>92</v>
      </c>
      <c r="D179" s="399" t="s">
        <v>307</v>
      </c>
      <c r="E179" s="398">
        <v>25000</v>
      </c>
      <c r="F179" s="397">
        <v>0</v>
      </c>
      <c r="G179" s="398">
        <v>25000</v>
      </c>
      <c r="H179" s="398">
        <v>717.5</v>
      </c>
      <c r="I179" s="397">
        <v>0</v>
      </c>
      <c r="J179" s="398">
        <v>760</v>
      </c>
      <c r="K179" s="398">
        <v>2050</v>
      </c>
      <c r="L179" s="398">
        <v>3527.5</v>
      </c>
      <c r="M179" s="398">
        <v>21472.5</v>
      </c>
    </row>
    <row r="180" spans="1:13" s="166" customFormat="1" x14ac:dyDescent="0.25">
      <c r="A180" s="404" t="s">
        <v>749</v>
      </c>
      <c r="B180" s="394"/>
      <c r="C180" s="405">
        <v>12</v>
      </c>
      <c r="D180" s="393"/>
      <c r="E180" s="406">
        <f>SUM(E168:E179)</f>
        <v>544987.5</v>
      </c>
      <c r="F180" s="407">
        <f t="shared" ref="F180:M180" si="24">SUM(F168:F179)</f>
        <v>0</v>
      </c>
      <c r="G180" s="406">
        <f t="shared" si="24"/>
        <v>544987.5</v>
      </c>
      <c r="H180" s="406">
        <f t="shared" si="24"/>
        <v>15641.14</v>
      </c>
      <c r="I180" s="406">
        <f t="shared" si="24"/>
        <v>25525.91</v>
      </c>
      <c r="J180" s="406">
        <f>SUM(J168:J179)</f>
        <v>16567.620000000003</v>
      </c>
      <c r="K180" s="406">
        <f t="shared" si="24"/>
        <v>4190.12</v>
      </c>
      <c r="L180" s="406">
        <f t="shared" si="24"/>
        <v>61924.790000000008</v>
      </c>
      <c r="M180" s="406">
        <f t="shared" si="24"/>
        <v>483062.71</v>
      </c>
    </row>
    <row r="181" spans="1:13" s="153" customFormat="1" ht="13.5" hidden="1" customHeight="1" x14ac:dyDescent="0.25">
      <c r="A181" s="401"/>
      <c r="B181" s="394"/>
      <c r="C181" s="403"/>
      <c r="D181" s="399"/>
      <c r="E181" s="398"/>
      <c r="F181" s="397"/>
      <c r="G181" s="398"/>
      <c r="H181" s="398"/>
      <c r="I181" s="398"/>
      <c r="J181" s="398"/>
      <c r="K181" s="398"/>
      <c r="L181" s="398"/>
      <c r="M181" s="414"/>
    </row>
    <row r="182" spans="1:13" s="153" customFormat="1" ht="24.75" customHeight="1" x14ac:dyDescent="0.25">
      <c r="A182" s="415" t="s">
        <v>865</v>
      </c>
      <c r="B182" s="416"/>
      <c r="C182" s="417">
        <v>85</v>
      </c>
      <c r="D182" s="418"/>
      <c r="E182" s="419">
        <f>SUM(E24+E29+E34+E38+E44+E50+E59+E69+E74+E78+E83+E88+E95+E99+E104+E111+E115+E120+E126+E130+E134+E140+E148+E152+E161+E165+E180)</f>
        <v>3979737.5</v>
      </c>
      <c r="F182" s="420">
        <f>SUM(F24+F29+F34+F38+F44+F50+F59+F69+F74+F78+F83+F88+F95+F99+F104+F111+F115+F120+F126+F130+F134+F140+F148+F152+F161+F165+F180)</f>
        <v>0</v>
      </c>
      <c r="G182" s="419">
        <f>SUM(G24+G29+G34+G38+G44+G50+G59+G69+G74+G78+G83+G88+G95+G99+G104+G111+G115+G120+G126+G130+G134+G140+G148+G152+G161+G165+G180)</f>
        <v>3979737.5</v>
      </c>
      <c r="H182" s="419">
        <v>114218.47</v>
      </c>
      <c r="I182" s="419">
        <v>250882.08</v>
      </c>
      <c r="J182" s="419">
        <v>117396.82</v>
      </c>
      <c r="K182" s="419">
        <v>45191.53</v>
      </c>
      <c r="L182" s="419">
        <v>527688.9</v>
      </c>
      <c r="M182" s="419">
        <v>3452048.6</v>
      </c>
    </row>
    <row r="183" spans="1:13" ht="15" customHeight="1" x14ac:dyDescent="0.25">
      <c r="A183" s="99"/>
      <c r="B183" s="387"/>
      <c r="C183" s="387"/>
      <c r="D183" s="387"/>
      <c r="E183" s="388"/>
      <c r="F183" s="389"/>
      <c r="G183" s="388"/>
      <c r="H183" s="388"/>
      <c r="I183" s="388"/>
      <c r="J183" s="388"/>
      <c r="K183" s="388"/>
      <c r="L183" s="388"/>
      <c r="M183" s="388"/>
    </row>
    <row r="184" spans="1:13" ht="15" customHeight="1" x14ac:dyDescent="0.25">
      <c r="A184" s="99"/>
      <c r="B184" s="387"/>
      <c r="C184" s="387"/>
      <c r="D184" s="387"/>
      <c r="E184" s="388"/>
      <c r="F184" s="389"/>
      <c r="G184" s="388"/>
      <c r="H184" s="388"/>
      <c r="I184" s="388"/>
      <c r="J184" s="1660"/>
      <c r="K184" s="1660"/>
      <c r="L184" s="1660"/>
      <c r="M184" s="388"/>
    </row>
    <row r="185" spans="1:13" ht="15" customHeight="1" x14ac:dyDescent="0.25">
      <c r="A185" s="1660"/>
      <c r="B185" s="1660"/>
      <c r="C185" s="125"/>
      <c r="D185" s="1660"/>
      <c r="E185" s="1660"/>
      <c r="F185" s="1660"/>
      <c r="G185" s="99"/>
      <c r="H185" s="99"/>
      <c r="I185" s="1660"/>
      <c r="J185" s="1660"/>
      <c r="K185" s="1660"/>
      <c r="L185" s="1660"/>
      <c r="M185" s="388"/>
    </row>
    <row r="186" spans="1:13" ht="3" customHeight="1" x14ac:dyDescent="0.25">
      <c r="A186" s="125"/>
      <c r="B186" s="125"/>
      <c r="C186" s="125"/>
      <c r="D186" s="99"/>
      <c r="E186" s="99"/>
      <c r="F186" s="99"/>
      <c r="G186" s="99"/>
      <c r="H186" s="99"/>
      <c r="I186" s="99"/>
      <c r="J186" s="99"/>
      <c r="K186" s="96"/>
      <c r="L186" s="125"/>
      <c r="M186" s="385"/>
    </row>
    <row r="187" spans="1:13" hidden="1" x14ac:dyDescent="0.25">
      <c r="A187" s="99"/>
      <c r="B187" s="96"/>
      <c r="C187" s="99"/>
      <c r="D187" s="99"/>
      <c r="E187" s="99"/>
      <c r="F187" s="99"/>
      <c r="G187" s="99"/>
      <c r="H187" s="99"/>
      <c r="I187" s="99"/>
      <c r="J187" s="99"/>
      <c r="K187" s="96"/>
      <c r="L187" s="96"/>
      <c r="M187" s="385"/>
    </row>
    <row r="188" spans="1:13" hidden="1" x14ac:dyDescent="0.25">
      <c r="A188" s="96" t="s">
        <v>684</v>
      </c>
      <c r="B188" s="96"/>
      <c r="C188" s="99"/>
      <c r="D188" s="99"/>
      <c r="E188" s="99"/>
      <c r="F188" s="386"/>
      <c r="G188" s="1661" t="s">
        <v>684</v>
      </c>
      <c r="H188" s="1661"/>
      <c r="I188" s="1661"/>
      <c r="J188" s="1661"/>
      <c r="K188" s="1661"/>
      <c r="L188" s="385"/>
      <c r="M188" s="385"/>
    </row>
    <row r="189" spans="1:13" ht="15.75" customHeight="1" x14ac:dyDescent="0.25">
      <c r="A189" s="125" t="s">
        <v>833</v>
      </c>
      <c r="B189" s="125"/>
      <c r="C189" s="125"/>
      <c r="D189" s="99"/>
      <c r="E189" s="385"/>
      <c r="F189" s="386"/>
      <c r="G189" s="1742" t="s">
        <v>852</v>
      </c>
      <c r="H189" s="1742"/>
      <c r="I189" s="1742"/>
      <c r="J189" s="1742"/>
      <c r="K189" s="1742"/>
      <c r="L189" s="385"/>
      <c r="M189" s="385"/>
    </row>
    <row r="190" spans="1:13" x14ac:dyDescent="0.25">
      <c r="A190" s="96" t="s">
        <v>851</v>
      </c>
      <c r="B190" s="96"/>
      <c r="C190" s="96"/>
      <c r="D190" s="99"/>
      <c r="E190" s="385"/>
      <c r="F190" s="386"/>
      <c r="G190" s="1743" t="s">
        <v>853</v>
      </c>
      <c r="H190" s="1743"/>
      <c r="I190" s="1743"/>
      <c r="J190" s="1743"/>
      <c r="K190" s="1743"/>
      <c r="L190" s="385"/>
      <c r="M190" s="385"/>
    </row>
    <row r="193" spans="2:12" x14ac:dyDescent="0.25">
      <c r="B193" s="1660"/>
      <c r="C193" s="1660"/>
      <c r="D193" s="1660"/>
      <c r="E193" s="1660"/>
      <c r="F193" s="1660"/>
      <c r="G193" s="1660"/>
      <c r="H193" s="1660"/>
      <c r="I193" s="1660"/>
      <c r="J193" s="1660"/>
      <c r="K193" s="1660"/>
      <c r="L193" s="1660"/>
    </row>
    <row r="194" spans="2:12" x14ac:dyDescent="0.25">
      <c r="B194" s="96"/>
      <c r="C194" s="99"/>
      <c r="D194" s="99"/>
      <c r="E194" s="385"/>
      <c r="F194" s="386"/>
      <c r="G194" s="385"/>
      <c r="H194" s="385"/>
      <c r="I194" s="385"/>
      <c r="J194" s="385"/>
      <c r="K194" s="385"/>
      <c r="L194" s="385"/>
    </row>
    <row r="195" spans="2:12" x14ac:dyDescent="0.25">
      <c r="B195" s="96"/>
      <c r="C195" s="99"/>
      <c r="D195" s="99"/>
      <c r="E195" s="385"/>
      <c r="F195" s="386"/>
      <c r="G195" s="385"/>
      <c r="H195" s="385"/>
      <c r="I195" s="385"/>
      <c r="J195" s="385"/>
      <c r="K195" s="385"/>
      <c r="L195" s="385"/>
    </row>
    <row r="196" spans="2:12" x14ac:dyDescent="0.25">
      <c r="B196" s="1661"/>
      <c r="C196" s="1661"/>
      <c r="D196" s="1661"/>
      <c r="E196" s="1661"/>
      <c r="F196" s="1661"/>
      <c r="G196" s="1661"/>
      <c r="H196" s="1661"/>
      <c r="I196" s="1661"/>
      <c r="J196" s="1661"/>
      <c r="K196" s="1661"/>
      <c r="L196" s="1661"/>
    </row>
    <row r="197" spans="2:12" s="213" customFormat="1" x14ac:dyDescent="0.25">
      <c r="B197" s="1629"/>
      <c r="C197" s="1629"/>
      <c r="D197" s="1629"/>
      <c r="E197" s="1629"/>
      <c r="F197" s="1629"/>
      <c r="G197" s="1629"/>
      <c r="H197" s="1629"/>
      <c r="I197" s="1629"/>
      <c r="J197" s="1629"/>
      <c r="K197" s="1629"/>
      <c r="L197" s="1629"/>
    </row>
    <row r="198" spans="2:12" s="213" customFormat="1" x14ac:dyDescent="0.25">
      <c r="B198" s="1628"/>
      <c r="C198" s="1628"/>
      <c r="D198" s="1628"/>
      <c r="E198" s="1628"/>
      <c r="F198" s="1628"/>
      <c r="G198" s="1628"/>
      <c r="H198" s="1628"/>
      <c r="I198" s="1628"/>
      <c r="J198" s="1628"/>
      <c r="K198" s="1628"/>
      <c r="L198" s="1628"/>
    </row>
  </sheetData>
  <mergeCells count="27">
    <mergeCell ref="M14:M15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H14:H15"/>
    <mergeCell ref="I14:I15"/>
    <mergeCell ref="J14:J15"/>
    <mergeCell ref="K14:K15"/>
    <mergeCell ref="L14:L15"/>
    <mergeCell ref="G14:G15"/>
    <mergeCell ref="J184:L184"/>
    <mergeCell ref="B198:L198"/>
    <mergeCell ref="A185:B185"/>
    <mergeCell ref="D185:F185"/>
    <mergeCell ref="I185:L185"/>
    <mergeCell ref="G188:K188"/>
    <mergeCell ref="G189:K189"/>
    <mergeCell ref="G190:K190"/>
    <mergeCell ref="B193:L193"/>
    <mergeCell ref="B196:L196"/>
    <mergeCell ref="B197:L197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BB701-48F9-4093-A5CB-59BD9A0F0DF1}">
  <dimension ref="A7:O83"/>
  <sheetViews>
    <sheetView showGridLines="0" topLeftCell="A51" zoomScale="93" zoomScaleNormal="93" workbookViewId="0">
      <selection activeCell="E69" sqref="E69:F69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5.5703125" customWidth="1"/>
    <col min="8" max="8" width="9.7109375" style="236" bestFit="1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629" t="s">
        <v>0</v>
      </c>
      <c r="B7" s="1629"/>
      <c r="C7" s="1629"/>
      <c r="D7" s="1629"/>
      <c r="E7" s="1629"/>
      <c r="F7" s="1629"/>
      <c r="G7" s="1629"/>
      <c r="H7" s="1629"/>
      <c r="I7" s="1629"/>
      <c r="J7" s="1629"/>
      <c r="K7" s="1629"/>
      <c r="L7" s="1629"/>
      <c r="M7" s="1629"/>
      <c r="N7" s="1629"/>
      <c r="O7" s="1629"/>
    </row>
    <row r="8" spans="1:15" x14ac:dyDescent="0.25">
      <c r="A8" s="1629" t="s">
        <v>1</v>
      </c>
      <c r="B8" s="1629"/>
      <c r="C8" s="1629"/>
      <c r="D8" s="1629"/>
      <c r="E8" s="1629"/>
      <c r="F8" s="1629"/>
      <c r="G8" s="1629"/>
      <c r="H8" s="1629"/>
      <c r="I8" s="1629"/>
      <c r="J8" s="1629"/>
      <c r="K8" s="1629"/>
      <c r="L8" s="1629"/>
      <c r="M8" s="1629"/>
      <c r="N8" s="1629"/>
      <c r="O8" s="1629"/>
    </row>
    <row r="9" spans="1:15" x14ac:dyDescent="0.25">
      <c r="A9" s="1629" t="s">
        <v>3</v>
      </c>
      <c r="B9" s="1629"/>
      <c r="C9" s="1629"/>
      <c r="D9" s="1629"/>
      <c r="E9" s="1629"/>
      <c r="F9" s="1629"/>
      <c r="G9" s="1629"/>
      <c r="H9" s="1629"/>
      <c r="I9" s="1629"/>
      <c r="J9" s="1629"/>
      <c r="K9" s="1629"/>
      <c r="L9" s="1629"/>
      <c r="M9" s="1629"/>
      <c r="N9" s="1629"/>
      <c r="O9" s="1629"/>
    </row>
    <row r="10" spans="1:15" x14ac:dyDescent="0.25">
      <c r="A10" s="1629" t="s">
        <v>863</v>
      </c>
      <c r="B10" s="1629"/>
      <c r="C10" s="1629"/>
      <c r="D10" s="1629"/>
      <c r="E10" s="1629"/>
      <c r="F10" s="1629"/>
      <c r="G10" s="1629"/>
      <c r="H10" s="1629"/>
      <c r="I10" s="1629"/>
      <c r="J10" s="1629"/>
      <c r="K10" s="1629"/>
      <c r="L10" s="1629"/>
      <c r="M10" s="1629"/>
      <c r="N10" s="1629"/>
      <c r="O10" s="1629"/>
    </row>
    <row r="11" spans="1:15" x14ac:dyDescent="0.25">
      <c r="A11" s="1764" t="s">
        <v>406</v>
      </c>
      <c r="B11" s="1764"/>
      <c r="C11" s="1764"/>
      <c r="D11" s="1764"/>
      <c r="E11" s="1764"/>
      <c r="F11" s="1764"/>
      <c r="G11" s="1764"/>
      <c r="H11" s="1764"/>
      <c r="I11" s="1764"/>
      <c r="J11" s="1764"/>
      <c r="K11" s="1764"/>
      <c r="L11" s="1764"/>
      <c r="M11" s="1764"/>
      <c r="N11" s="1764"/>
      <c r="O11" s="1764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762" t="s">
        <v>7</v>
      </c>
      <c r="B13" s="1762" t="s">
        <v>802</v>
      </c>
      <c r="C13" s="1765" t="s">
        <v>9</v>
      </c>
      <c r="D13" s="1762" t="s">
        <v>832</v>
      </c>
      <c r="E13" s="1762" t="s">
        <v>834</v>
      </c>
      <c r="F13" s="1762" t="s">
        <v>835</v>
      </c>
      <c r="G13" s="384" t="s">
        <v>12</v>
      </c>
      <c r="H13" s="1763" t="s">
        <v>13</v>
      </c>
      <c r="I13" s="1758" t="s">
        <v>14</v>
      </c>
      <c r="J13" s="1758" t="s">
        <v>15</v>
      </c>
      <c r="K13" s="1758" t="s">
        <v>16</v>
      </c>
      <c r="L13" s="1758" t="s">
        <v>17</v>
      </c>
      <c r="M13" s="1758" t="s">
        <v>18</v>
      </c>
      <c r="N13" s="1758" t="s">
        <v>19</v>
      </c>
      <c r="O13" s="1758" t="s">
        <v>20</v>
      </c>
    </row>
    <row r="14" spans="1:15" x14ac:dyDescent="0.25">
      <c r="A14" s="1762"/>
      <c r="B14" s="1762"/>
      <c r="C14" s="1765"/>
      <c r="D14" s="1762"/>
      <c r="E14" s="1762"/>
      <c r="F14" s="1762"/>
      <c r="G14" s="384" t="s">
        <v>21</v>
      </c>
      <c r="H14" s="1763"/>
      <c r="I14" s="1758"/>
      <c r="J14" s="1758"/>
      <c r="K14" s="1758"/>
      <c r="L14" s="1758"/>
      <c r="M14" s="1758"/>
      <c r="N14" s="1758"/>
      <c r="O14" s="1758"/>
    </row>
    <row r="15" spans="1:15" x14ac:dyDescent="0.25">
      <c r="A15" s="357" t="s">
        <v>836</v>
      </c>
      <c r="B15" s="349"/>
      <c r="C15" s="363"/>
      <c r="D15" s="349"/>
      <c r="E15" s="352"/>
      <c r="F15" s="352"/>
      <c r="G15" s="350"/>
      <c r="H15" s="364"/>
      <c r="I15" s="350"/>
      <c r="J15" s="350"/>
      <c r="K15" s="350"/>
      <c r="L15" s="350"/>
      <c r="M15" s="350"/>
      <c r="N15" s="350"/>
      <c r="O15" s="350"/>
    </row>
    <row r="16" spans="1:15" x14ac:dyDescent="0.25">
      <c r="A16" s="354" t="s">
        <v>532</v>
      </c>
      <c r="B16" s="349" t="s">
        <v>807</v>
      </c>
      <c r="C16" s="363" t="s">
        <v>181</v>
      </c>
      <c r="D16" s="349" t="s">
        <v>849</v>
      </c>
      <c r="E16" s="365">
        <v>44287</v>
      </c>
      <c r="F16" s="365">
        <v>44470</v>
      </c>
      <c r="G16" s="366">
        <v>50000</v>
      </c>
      <c r="H16" s="364">
        <v>0</v>
      </c>
      <c r="I16" s="353">
        <v>50000</v>
      </c>
      <c r="J16" s="350">
        <v>1435</v>
      </c>
      <c r="K16" s="353">
        <v>1854</v>
      </c>
      <c r="L16" s="350">
        <v>1520</v>
      </c>
      <c r="M16" s="350">
        <v>25</v>
      </c>
      <c r="N16" s="350">
        <v>4834</v>
      </c>
      <c r="O16" s="350">
        <v>45166</v>
      </c>
    </row>
    <row r="17" spans="1:15" s="5" customFormat="1" x14ac:dyDescent="0.25">
      <c r="A17" s="367" t="s">
        <v>813</v>
      </c>
      <c r="B17" s="368"/>
      <c r="C17" s="369">
        <v>1</v>
      </c>
      <c r="D17" s="356"/>
      <c r="E17" s="370"/>
      <c r="F17" s="370"/>
      <c r="G17" s="371">
        <f>SUM(G16)</f>
        <v>50000</v>
      </c>
      <c r="H17" s="372">
        <f t="shared" ref="H17:O17" si="0">SUM(H16)</f>
        <v>0</v>
      </c>
      <c r="I17" s="371">
        <f t="shared" si="0"/>
        <v>50000</v>
      </c>
      <c r="J17" s="371">
        <f t="shared" si="0"/>
        <v>1435</v>
      </c>
      <c r="K17" s="371">
        <f t="shared" si="0"/>
        <v>1854</v>
      </c>
      <c r="L17" s="371">
        <f t="shared" si="0"/>
        <v>1520</v>
      </c>
      <c r="M17" s="371">
        <f t="shared" si="0"/>
        <v>25</v>
      </c>
      <c r="N17" s="371">
        <f t="shared" si="0"/>
        <v>4834</v>
      </c>
      <c r="O17" s="371">
        <f t="shared" si="0"/>
        <v>45166</v>
      </c>
    </row>
    <row r="18" spans="1:15" s="5" customFormat="1" x14ac:dyDescent="0.25">
      <c r="A18" s="367"/>
      <c r="B18" s="368"/>
      <c r="C18" s="369"/>
      <c r="D18" s="356"/>
      <c r="E18" s="370"/>
      <c r="F18" s="370"/>
      <c r="G18" s="371"/>
      <c r="H18" s="372"/>
      <c r="I18" s="355"/>
      <c r="J18" s="355"/>
      <c r="K18" s="355"/>
      <c r="L18" s="355"/>
      <c r="M18" s="355"/>
      <c r="N18" s="355"/>
      <c r="O18" s="355"/>
    </row>
    <row r="19" spans="1:15" s="5" customFormat="1" x14ac:dyDescent="0.25">
      <c r="A19" s="367" t="s">
        <v>837</v>
      </c>
      <c r="B19" s="368"/>
      <c r="C19" s="369"/>
      <c r="D19" s="356"/>
      <c r="E19" s="370"/>
      <c r="F19" s="370"/>
      <c r="G19" s="371"/>
      <c r="H19" s="372"/>
      <c r="I19" s="355"/>
      <c r="J19" s="355"/>
      <c r="K19" s="355"/>
      <c r="L19" s="355"/>
      <c r="M19" s="355"/>
      <c r="N19" s="355"/>
      <c r="O19" s="355"/>
    </row>
    <row r="20" spans="1:15" x14ac:dyDescent="0.25">
      <c r="A20" s="373" t="s">
        <v>814</v>
      </c>
      <c r="B20" s="374" t="s">
        <v>807</v>
      </c>
      <c r="C20" s="363" t="s">
        <v>567</v>
      </c>
      <c r="D20" s="349" t="s">
        <v>849</v>
      </c>
      <c r="E20" s="365">
        <v>44317</v>
      </c>
      <c r="F20" s="365">
        <v>44501</v>
      </c>
      <c r="G20" s="375">
        <v>50000</v>
      </c>
      <c r="H20" s="364">
        <v>0</v>
      </c>
      <c r="I20" s="350">
        <v>50000</v>
      </c>
      <c r="J20" s="350">
        <v>1435</v>
      </c>
      <c r="K20" s="350">
        <v>1854</v>
      </c>
      <c r="L20" s="350">
        <v>1520</v>
      </c>
      <c r="M20" s="350">
        <v>25</v>
      </c>
      <c r="N20" s="350">
        <v>4834</v>
      </c>
      <c r="O20" s="350">
        <v>45166</v>
      </c>
    </row>
    <row r="21" spans="1:15" s="5" customFormat="1" x14ac:dyDescent="0.25">
      <c r="A21" s="357" t="s">
        <v>813</v>
      </c>
      <c r="B21" s="356"/>
      <c r="C21" s="369">
        <v>1</v>
      </c>
      <c r="D21" s="356"/>
      <c r="E21" s="370"/>
      <c r="F21" s="370"/>
      <c r="G21" s="355">
        <f>SUM(G20)</f>
        <v>50000</v>
      </c>
      <c r="H21" s="372">
        <f t="shared" ref="H21:O21" si="1">SUM(H20)</f>
        <v>0</v>
      </c>
      <c r="I21" s="355">
        <f t="shared" si="1"/>
        <v>50000</v>
      </c>
      <c r="J21" s="355">
        <f t="shared" si="1"/>
        <v>1435</v>
      </c>
      <c r="K21" s="355">
        <f t="shared" si="1"/>
        <v>1854</v>
      </c>
      <c r="L21" s="355">
        <f t="shared" si="1"/>
        <v>1520</v>
      </c>
      <c r="M21" s="355">
        <f t="shared" si="1"/>
        <v>25</v>
      </c>
      <c r="N21" s="355">
        <f t="shared" si="1"/>
        <v>4834</v>
      </c>
      <c r="O21" s="355">
        <f t="shared" si="1"/>
        <v>45166</v>
      </c>
    </row>
    <row r="22" spans="1:15" s="5" customFormat="1" x14ac:dyDescent="0.25">
      <c r="A22" s="357"/>
      <c r="B22" s="356"/>
      <c r="C22" s="369"/>
      <c r="D22" s="356"/>
      <c r="E22" s="370"/>
      <c r="F22" s="370"/>
      <c r="G22" s="355"/>
      <c r="H22" s="372"/>
      <c r="I22" s="355"/>
      <c r="J22" s="355"/>
      <c r="K22" s="355"/>
      <c r="L22" s="355"/>
      <c r="M22" s="355"/>
      <c r="N22" s="355"/>
      <c r="O22" s="355"/>
    </row>
    <row r="23" spans="1:15" s="5" customFormat="1" x14ac:dyDescent="0.25">
      <c r="A23" s="367" t="s">
        <v>838</v>
      </c>
      <c r="B23" s="368"/>
      <c r="C23" s="369"/>
      <c r="D23" s="356"/>
      <c r="E23" s="370"/>
      <c r="F23" s="370"/>
      <c r="G23" s="355"/>
      <c r="H23" s="372"/>
      <c r="I23" s="355"/>
      <c r="J23" s="355"/>
      <c r="K23" s="355"/>
      <c r="L23" s="355"/>
      <c r="M23" s="355"/>
      <c r="N23" s="355"/>
      <c r="O23" s="355"/>
    </row>
    <row r="24" spans="1:15" x14ac:dyDescent="0.25">
      <c r="A24" s="373" t="s">
        <v>815</v>
      </c>
      <c r="B24" s="374" t="s">
        <v>806</v>
      </c>
      <c r="C24" s="363" t="s">
        <v>564</v>
      </c>
      <c r="D24" s="349" t="s">
        <v>849</v>
      </c>
      <c r="E24" s="365">
        <v>44317</v>
      </c>
      <c r="F24" s="365">
        <v>44501</v>
      </c>
      <c r="G24" s="375">
        <v>85000</v>
      </c>
      <c r="H24" s="364">
        <v>0</v>
      </c>
      <c r="I24" s="350">
        <v>85000</v>
      </c>
      <c r="J24" s="350">
        <v>2439.5</v>
      </c>
      <c r="K24" s="350">
        <v>8576.99</v>
      </c>
      <c r="L24" s="350">
        <v>2584</v>
      </c>
      <c r="M24" s="350">
        <v>1245</v>
      </c>
      <c r="N24" s="350">
        <v>14845.49</v>
      </c>
      <c r="O24" s="350">
        <v>70154.509999999995</v>
      </c>
    </row>
    <row r="25" spans="1:15" x14ac:dyDescent="0.25">
      <c r="A25" s="373" t="s">
        <v>299</v>
      </c>
      <c r="B25" s="374" t="s">
        <v>807</v>
      </c>
      <c r="C25" s="363" t="s">
        <v>63</v>
      </c>
      <c r="D25" s="349" t="s">
        <v>849</v>
      </c>
      <c r="E25" s="365">
        <v>44378</v>
      </c>
      <c r="F25" s="365">
        <v>44562</v>
      </c>
      <c r="G25" s="375">
        <v>55000</v>
      </c>
      <c r="H25" s="364">
        <v>0</v>
      </c>
      <c r="I25" s="350">
        <v>55000</v>
      </c>
      <c r="J25" s="350">
        <v>1578.5</v>
      </c>
      <c r="K25" s="350">
        <v>2559.6799999999998</v>
      </c>
      <c r="L25" s="350">
        <v>1672</v>
      </c>
      <c r="M25" s="350">
        <v>25</v>
      </c>
      <c r="N25" s="350">
        <v>5835.18</v>
      </c>
      <c r="O25" s="350">
        <v>49164.82</v>
      </c>
    </row>
    <row r="26" spans="1:15" s="5" customFormat="1" x14ac:dyDescent="0.25">
      <c r="A26" s="367" t="s">
        <v>813</v>
      </c>
      <c r="B26" s="368"/>
      <c r="C26" s="369">
        <v>2</v>
      </c>
      <c r="D26" s="356"/>
      <c r="E26" s="370"/>
      <c r="F26" s="370"/>
      <c r="G26" s="371">
        <f>SUM(G24:G25)</f>
        <v>140000</v>
      </c>
      <c r="H26" s="372">
        <f t="shared" ref="H26:O26" si="2">SUM(H24:H25)</f>
        <v>0</v>
      </c>
      <c r="I26" s="371">
        <f t="shared" si="2"/>
        <v>140000</v>
      </c>
      <c r="J26" s="371">
        <f t="shared" si="2"/>
        <v>4018</v>
      </c>
      <c r="K26" s="371">
        <f t="shared" si="2"/>
        <v>11136.67</v>
      </c>
      <c r="L26" s="371">
        <f t="shared" si="2"/>
        <v>4256</v>
      </c>
      <c r="M26" s="371">
        <f t="shared" si="2"/>
        <v>1270</v>
      </c>
      <c r="N26" s="371">
        <f t="shared" si="2"/>
        <v>20680.669999999998</v>
      </c>
      <c r="O26" s="371">
        <f t="shared" si="2"/>
        <v>119319.32999999999</v>
      </c>
    </row>
    <row r="27" spans="1:15" s="5" customFormat="1" x14ac:dyDescent="0.25">
      <c r="A27" s="367"/>
      <c r="B27" s="368"/>
      <c r="C27" s="369"/>
      <c r="D27" s="356"/>
      <c r="E27" s="370"/>
      <c r="F27" s="370"/>
      <c r="G27" s="371"/>
      <c r="H27" s="372"/>
      <c r="I27" s="355"/>
      <c r="J27" s="355"/>
      <c r="K27" s="355"/>
      <c r="L27" s="355"/>
      <c r="M27" s="355"/>
      <c r="N27" s="355"/>
      <c r="O27" s="355"/>
    </row>
    <row r="28" spans="1:15" s="5" customFormat="1" x14ac:dyDescent="0.25">
      <c r="A28" s="367" t="s">
        <v>839</v>
      </c>
      <c r="B28" s="368"/>
      <c r="C28" s="369"/>
      <c r="D28" s="356"/>
      <c r="E28" s="370"/>
      <c r="F28" s="370"/>
      <c r="G28" s="376"/>
      <c r="H28" s="372"/>
      <c r="I28" s="355"/>
      <c r="J28" s="355"/>
      <c r="K28" s="355"/>
      <c r="L28" s="355"/>
      <c r="M28" s="355"/>
      <c r="N28" s="355"/>
      <c r="O28" s="355"/>
    </row>
    <row r="29" spans="1:15" x14ac:dyDescent="0.25">
      <c r="A29" s="373" t="s">
        <v>816</v>
      </c>
      <c r="B29" s="374" t="s">
        <v>807</v>
      </c>
      <c r="C29" s="363" t="s">
        <v>703</v>
      </c>
      <c r="D29" s="349" t="s">
        <v>849</v>
      </c>
      <c r="E29" s="377">
        <v>44287</v>
      </c>
      <c r="F29" s="365">
        <v>44470</v>
      </c>
      <c r="G29" s="375">
        <v>100000</v>
      </c>
      <c r="H29" s="364">
        <v>0</v>
      </c>
      <c r="I29" s="350">
        <v>100000</v>
      </c>
      <c r="J29" s="350">
        <v>2870</v>
      </c>
      <c r="K29" s="350">
        <v>11807.84</v>
      </c>
      <c r="L29" s="350">
        <v>3040</v>
      </c>
      <c r="M29" s="350">
        <v>4047.12</v>
      </c>
      <c r="N29" s="350">
        <v>21764.959999999999</v>
      </c>
      <c r="O29" s="350">
        <v>78235.039999999994</v>
      </c>
    </row>
    <row r="30" spans="1:15" s="5" customFormat="1" x14ac:dyDescent="0.25">
      <c r="A30" s="367" t="s">
        <v>813</v>
      </c>
      <c r="B30" s="368"/>
      <c r="C30" s="369">
        <v>1</v>
      </c>
      <c r="D30" s="356"/>
      <c r="E30" s="370"/>
      <c r="F30" s="370"/>
      <c r="G30" s="371">
        <f>SUM(G29)</f>
        <v>100000</v>
      </c>
      <c r="H30" s="372">
        <f t="shared" ref="H30:O30" si="3">SUM(H29)</f>
        <v>0</v>
      </c>
      <c r="I30" s="371">
        <f t="shared" si="3"/>
        <v>100000</v>
      </c>
      <c r="J30" s="371">
        <f t="shared" si="3"/>
        <v>2870</v>
      </c>
      <c r="K30" s="371">
        <f t="shared" si="3"/>
        <v>11807.84</v>
      </c>
      <c r="L30" s="371">
        <f t="shared" si="3"/>
        <v>3040</v>
      </c>
      <c r="M30" s="371">
        <f t="shared" si="3"/>
        <v>4047.12</v>
      </c>
      <c r="N30" s="371">
        <f t="shared" si="3"/>
        <v>21764.959999999999</v>
      </c>
      <c r="O30" s="371">
        <f t="shared" si="3"/>
        <v>78235.039999999994</v>
      </c>
    </row>
    <row r="31" spans="1:15" s="5" customFormat="1" x14ac:dyDescent="0.25">
      <c r="A31" s="367"/>
      <c r="B31" s="368"/>
      <c r="C31" s="369"/>
      <c r="D31" s="356"/>
      <c r="E31" s="370"/>
      <c r="F31" s="370"/>
      <c r="G31" s="371"/>
      <c r="H31" s="372"/>
      <c r="I31" s="371"/>
      <c r="J31" s="371"/>
      <c r="K31" s="371"/>
      <c r="L31" s="371"/>
      <c r="M31" s="371"/>
      <c r="N31" s="371"/>
      <c r="O31" s="371"/>
    </row>
    <row r="32" spans="1:15" s="5" customFormat="1" x14ac:dyDescent="0.25">
      <c r="A32" s="367" t="s">
        <v>840</v>
      </c>
      <c r="B32" s="368"/>
      <c r="C32" s="369"/>
      <c r="D32" s="356"/>
      <c r="E32" s="370"/>
      <c r="F32" s="370"/>
      <c r="G32" s="371"/>
      <c r="H32" s="372"/>
      <c r="I32" s="355"/>
      <c r="J32" s="355"/>
      <c r="K32" s="355"/>
      <c r="L32" s="355"/>
      <c r="M32" s="355"/>
      <c r="N32" s="355"/>
      <c r="O32" s="355"/>
    </row>
    <row r="33" spans="1:15" x14ac:dyDescent="0.25">
      <c r="A33" s="373" t="s">
        <v>817</v>
      </c>
      <c r="B33" s="374" t="s">
        <v>807</v>
      </c>
      <c r="C33" s="363" t="s">
        <v>730</v>
      </c>
      <c r="D33" s="349" t="s">
        <v>849</v>
      </c>
      <c r="E33" s="365">
        <v>44354</v>
      </c>
      <c r="F33" s="365">
        <v>44537</v>
      </c>
      <c r="G33" s="375">
        <v>55000</v>
      </c>
      <c r="H33" s="364">
        <v>0</v>
      </c>
      <c r="I33" s="350">
        <v>55000</v>
      </c>
      <c r="J33" s="350">
        <v>1578.5</v>
      </c>
      <c r="K33" s="350">
        <v>2559.6799999999998</v>
      </c>
      <c r="L33" s="350">
        <v>1672</v>
      </c>
      <c r="M33" s="350">
        <v>25</v>
      </c>
      <c r="N33" s="350">
        <v>5835.18</v>
      </c>
      <c r="O33" s="350">
        <v>49164.82</v>
      </c>
    </row>
    <row r="34" spans="1:15" ht="15.75" customHeight="1" x14ac:dyDescent="0.25">
      <c r="A34" s="373" t="s">
        <v>818</v>
      </c>
      <c r="B34" s="374" t="s">
        <v>807</v>
      </c>
      <c r="C34" s="363" t="s">
        <v>166</v>
      </c>
      <c r="D34" s="349" t="s">
        <v>849</v>
      </c>
      <c r="E34" s="365">
        <v>44354</v>
      </c>
      <c r="F34" s="365">
        <v>44537</v>
      </c>
      <c r="G34" s="375">
        <v>26500</v>
      </c>
      <c r="H34" s="364">
        <v>0</v>
      </c>
      <c r="I34" s="350">
        <v>26500</v>
      </c>
      <c r="J34" s="350">
        <v>760.55</v>
      </c>
      <c r="K34" s="351">
        <v>0</v>
      </c>
      <c r="L34" s="350">
        <v>805.6</v>
      </c>
      <c r="M34" s="350">
        <v>25</v>
      </c>
      <c r="N34" s="350">
        <v>1591.15</v>
      </c>
      <c r="O34" s="350">
        <v>24908.85</v>
      </c>
    </row>
    <row r="35" spans="1:15" s="5" customFormat="1" x14ac:dyDescent="0.25">
      <c r="A35" s="367" t="s">
        <v>813</v>
      </c>
      <c r="B35" s="368"/>
      <c r="C35" s="369">
        <v>2</v>
      </c>
      <c r="D35" s="356"/>
      <c r="E35" s="370"/>
      <c r="F35" s="370"/>
      <c r="G35" s="371">
        <f>SUM(G33:G34)</f>
        <v>81500</v>
      </c>
      <c r="H35" s="372">
        <f t="shared" ref="H35:O35" si="4">SUM(H33:H34)</f>
        <v>0</v>
      </c>
      <c r="I35" s="371">
        <f t="shared" si="4"/>
        <v>81500</v>
      </c>
      <c r="J35" s="371">
        <f t="shared" si="4"/>
        <v>2339.0500000000002</v>
      </c>
      <c r="K35" s="371">
        <f t="shared" si="4"/>
        <v>2559.6799999999998</v>
      </c>
      <c r="L35" s="371">
        <f t="shared" si="4"/>
        <v>2477.6</v>
      </c>
      <c r="M35" s="371">
        <f t="shared" si="4"/>
        <v>50</v>
      </c>
      <c r="N35" s="371">
        <f t="shared" si="4"/>
        <v>7426.33</v>
      </c>
      <c r="O35" s="371">
        <f t="shared" si="4"/>
        <v>74073.67</v>
      </c>
    </row>
    <row r="36" spans="1:15" s="5" customFormat="1" x14ac:dyDescent="0.25">
      <c r="A36" s="367"/>
      <c r="B36" s="368"/>
      <c r="C36" s="369"/>
      <c r="D36" s="356"/>
      <c r="E36" s="370"/>
      <c r="F36" s="370"/>
      <c r="G36" s="371"/>
      <c r="H36" s="372"/>
      <c r="I36" s="355"/>
      <c r="J36" s="355"/>
      <c r="K36" s="355"/>
      <c r="L36" s="355"/>
      <c r="M36" s="355"/>
      <c r="N36" s="355"/>
      <c r="O36" s="355"/>
    </row>
    <row r="37" spans="1:15" s="5" customFormat="1" ht="30" x14ac:dyDescent="0.25">
      <c r="A37" s="358" t="s">
        <v>841</v>
      </c>
      <c r="B37" s="368"/>
      <c r="C37" s="369"/>
      <c r="D37" s="356"/>
      <c r="E37" s="370"/>
      <c r="F37" s="370"/>
      <c r="G37" s="371"/>
      <c r="H37" s="372"/>
      <c r="I37" s="355"/>
      <c r="J37" s="355"/>
      <c r="K37" s="355"/>
      <c r="L37" s="355"/>
      <c r="M37" s="355"/>
      <c r="N37" s="355"/>
      <c r="O37" s="355"/>
    </row>
    <row r="38" spans="1:15" x14ac:dyDescent="0.25">
      <c r="A38" s="373" t="s">
        <v>624</v>
      </c>
      <c r="B38" s="374" t="s">
        <v>806</v>
      </c>
      <c r="C38" s="349" t="s">
        <v>626</v>
      </c>
      <c r="D38" s="349" t="s">
        <v>849</v>
      </c>
      <c r="E38" s="365">
        <v>44228</v>
      </c>
      <c r="F38" s="365">
        <v>44409</v>
      </c>
      <c r="G38" s="375">
        <v>60000</v>
      </c>
      <c r="H38" s="364">
        <v>0</v>
      </c>
      <c r="I38" s="350">
        <v>60000</v>
      </c>
      <c r="J38" s="350">
        <v>1722</v>
      </c>
      <c r="K38" s="350">
        <v>3486.68</v>
      </c>
      <c r="L38" s="350" t="s">
        <v>819</v>
      </c>
      <c r="M38" s="350">
        <v>25</v>
      </c>
      <c r="N38" s="350">
        <v>7057.68</v>
      </c>
      <c r="O38" s="350">
        <v>52942.32</v>
      </c>
    </row>
    <row r="39" spans="1:15" s="5" customFormat="1" x14ac:dyDescent="0.25">
      <c r="A39" s="367" t="s">
        <v>813</v>
      </c>
      <c r="B39" s="368"/>
      <c r="C39" s="369">
        <v>1</v>
      </c>
      <c r="D39" s="356"/>
      <c r="E39" s="370"/>
      <c r="F39" s="370"/>
      <c r="G39" s="371">
        <v>60000</v>
      </c>
      <c r="H39" s="372">
        <v>0</v>
      </c>
      <c r="I39" s="355">
        <v>60000</v>
      </c>
      <c r="J39" s="355">
        <v>1722</v>
      </c>
      <c r="K39" s="355">
        <v>3486.68</v>
      </c>
      <c r="L39" s="355">
        <v>1824</v>
      </c>
      <c r="M39" s="355">
        <v>25</v>
      </c>
      <c r="N39" s="355">
        <v>7057.68</v>
      </c>
      <c r="O39" s="355">
        <v>52942.32</v>
      </c>
    </row>
    <row r="40" spans="1:15" s="5" customFormat="1" x14ac:dyDescent="0.25">
      <c r="A40" s="367"/>
      <c r="B40" s="368"/>
      <c r="C40" s="369"/>
      <c r="D40" s="356"/>
      <c r="E40" s="370"/>
      <c r="F40" s="370"/>
      <c r="G40" s="371"/>
      <c r="H40" s="372"/>
      <c r="I40" s="355"/>
      <c r="J40" s="355"/>
      <c r="K40" s="355"/>
      <c r="L40" s="355"/>
      <c r="M40" s="355"/>
      <c r="N40" s="355"/>
      <c r="O40" s="355"/>
    </row>
    <row r="41" spans="1:15" s="5" customFormat="1" x14ac:dyDescent="0.25">
      <c r="A41" s="367" t="s">
        <v>842</v>
      </c>
      <c r="B41" s="368"/>
      <c r="C41" s="369"/>
      <c r="D41" s="356"/>
      <c r="E41" s="370"/>
      <c r="F41" s="370"/>
      <c r="G41" s="371"/>
      <c r="H41" s="372"/>
      <c r="I41" s="355"/>
      <c r="J41" s="355"/>
      <c r="K41" s="355"/>
      <c r="L41" s="355"/>
      <c r="M41" s="355"/>
      <c r="N41" s="355"/>
      <c r="O41" s="355"/>
    </row>
    <row r="42" spans="1:15" x14ac:dyDescent="0.25">
      <c r="A42" s="373" t="s">
        <v>576</v>
      </c>
      <c r="B42" s="374" t="s">
        <v>807</v>
      </c>
      <c r="C42" s="352" t="s">
        <v>820</v>
      </c>
      <c r="D42" s="349" t="s">
        <v>849</v>
      </c>
      <c r="E42" s="365">
        <v>44317</v>
      </c>
      <c r="F42" s="365">
        <v>44501</v>
      </c>
      <c r="G42" s="375">
        <v>60000</v>
      </c>
      <c r="H42" s="364">
        <v>0</v>
      </c>
      <c r="I42" s="350">
        <v>60000</v>
      </c>
      <c r="J42" s="350">
        <v>1722</v>
      </c>
      <c r="K42" s="350">
        <v>3486.68</v>
      </c>
      <c r="L42" s="350">
        <v>1824</v>
      </c>
      <c r="M42" s="350">
        <v>25</v>
      </c>
      <c r="N42" s="350">
        <v>7057.68</v>
      </c>
      <c r="O42" s="350">
        <v>52942.32</v>
      </c>
    </row>
    <row r="43" spans="1:15" s="5" customFormat="1" x14ac:dyDescent="0.25">
      <c r="A43" s="367" t="s">
        <v>813</v>
      </c>
      <c r="B43" s="368"/>
      <c r="C43" s="369">
        <v>1</v>
      </c>
      <c r="D43" s="356"/>
      <c r="E43" s="370"/>
      <c r="F43" s="370"/>
      <c r="G43" s="371">
        <f>SUM(G42)</f>
        <v>60000</v>
      </c>
      <c r="H43" s="372">
        <f t="shared" ref="H43:O43" si="5">SUM(H42)</f>
        <v>0</v>
      </c>
      <c r="I43" s="371">
        <f t="shared" si="5"/>
        <v>60000</v>
      </c>
      <c r="J43" s="371">
        <f t="shared" si="5"/>
        <v>1722</v>
      </c>
      <c r="K43" s="371">
        <f t="shared" si="5"/>
        <v>3486.68</v>
      </c>
      <c r="L43" s="371">
        <f t="shared" si="5"/>
        <v>1824</v>
      </c>
      <c r="M43" s="371">
        <f t="shared" si="5"/>
        <v>25</v>
      </c>
      <c r="N43" s="371">
        <f t="shared" si="5"/>
        <v>7057.68</v>
      </c>
      <c r="O43" s="371">
        <f t="shared" si="5"/>
        <v>52942.32</v>
      </c>
    </row>
    <row r="44" spans="1:15" s="5" customFormat="1" x14ac:dyDescent="0.25">
      <c r="A44" s="367"/>
      <c r="B44" s="368"/>
      <c r="C44" s="369"/>
      <c r="D44" s="356"/>
      <c r="E44" s="370"/>
      <c r="F44" s="370"/>
      <c r="G44" s="371"/>
      <c r="H44" s="372"/>
      <c r="I44" s="355"/>
      <c r="J44" s="355"/>
      <c r="K44" s="355"/>
      <c r="L44" s="355"/>
      <c r="M44" s="355"/>
      <c r="N44" s="355"/>
      <c r="O44" s="355"/>
    </row>
    <row r="45" spans="1:15" s="5" customFormat="1" x14ac:dyDescent="0.25">
      <c r="A45" s="367" t="s">
        <v>821</v>
      </c>
      <c r="B45" s="368"/>
      <c r="C45" s="369"/>
      <c r="D45" s="356"/>
      <c r="E45" s="370"/>
      <c r="F45" s="370"/>
      <c r="G45" s="371"/>
      <c r="H45" s="372"/>
      <c r="I45" s="355"/>
      <c r="J45" s="355"/>
      <c r="K45" s="355"/>
      <c r="L45" s="355"/>
      <c r="M45" s="355"/>
      <c r="N45" s="355"/>
      <c r="O45" s="355"/>
    </row>
    <row r="46" spans="1:15" x14ac:dyDescent="0.25">
      <c r="A46" s="373" t="s">
        <v>822</v>
      </c>
      <c r="B46" s="374" t="s">
        <v>806</v>
      </c>
      <c r="C46" s="363" t="s">
        <v>823</v>
      </c>
      <c r="D46" s="349" t="s">
        <v>849</v>
      </c>
      <c r="E46" s="365">
        <v>44348</v>
      </c>
      <c r="F46" s="365">
        <v>44531</v>
      </c>
      <c r="G46" s="375">
        <v>50000</v>
      </c>
      <c r="H46" s="364">
        <v>0</v>
      </c>
      <c r="I46" s="350">
        <v>50000</v>
      </c>
      <c r="J46" s="350">
        <v>1435</v>
      </c>
      <c r="K46" s="350">
        <v>1854</v>
      </c>
      <c r="L46" s="350">
        <v>1520</v>
      </c>
      <c r="M46" s="350">
        <v>25</v>
      </c>
      <c r="N46" s="350">
        <v>4834</v>
      </c>
      <c r="O46" s="350">
        <v>45166</v>
      </c>
    </row>
    <row r="47" spans="1:15" x14ac:dyDescent="0.25">
      <c r="A47" s="373" t="s">
        <v>593</v>
      </c>
      <c r="B47" s="374" t="s">
        <v>806</v>
      </c>
      <c r="C47" s="363" t="s">
        <v>71</v>
      </c>
      <c r="D47" s="349" t="s">
        <v>849</v>
      </c>
      <c r="E47" s="365">
        <v>44228</v>
      </c>
      <c r="F47" s="365">
        <v>44409</v>
      </c>
      <c r="G47" s="375">
        <v>65000</v>
      </c>
      <c r="H47" s="364">
        <v>0</v>
      </c>
      <c r="I47" s="350">
        <v>65000</v>
      </c>
      <c r="J47" s="350">
        <v>1865.5</v>
      </c>
      <c r="K47" s="350">
        <v>4427.58</v>
      </c>
      <c r="L47" s="350">
        <v>1976</v>
      </c>
      <c r="M47" s="350">
        <v>25</v>
      </c>
      <c r="N47" s="350">
        <v>8294.08</v>
      </c>
      <c r="O47" s="350">
        <v>56705.919999999998</v>
      </c>
    </row>
    <row r="48" spans="1:15" s="5" customFormat="1" x14ac:dyDescent="0.25">
      <c r="A48" s="367" t="s">
        <v>813</v>
      </c>
      <c r="B48" s="368"/>
      <c r="C48" s="369">
        <v>2</v>
      </c>
      <c r="D48" s="356"/>
      <c r="E48" s="370"/>
      <c r="F48" s="370"/>
      <c r="G48" s="371">
        <f>SUM(G46:G47)</f>
        <v>115000</v>
      </c>
      <c r="H48" s="372">
        <f t="shared" ref="H48:O48" si="6">SUM(H46:H47)</f>
        <v>0</v>
      </c>
      <c r="I48" s="371">
        <f t="shared" si="6"/>
        <v>115000</v>
      </c>
      <c r="J48" s="371">
        <f t="shared" si="6"/>
        <v>3300.5</v>
      </c>
      <c r="K48" s="371">
        <f t="shared" si="6"/>
        <v>6281.58</v>
      </c>
      <c r="L48" s="371">
        <f t="shared" si="6"/>
        <v>3496</v>
      </c>
      <c r="M48" s="371">
        <f t="shared" si="6"/>
        <v>50</v>
      </c>
      <c r="N48" s="371">
        <f t="shared" si="6"/>
        <v>13128.08</v>
      </c>
      <c r="O48" s="371">
        <f t="shared" si="6"/>
        <v>101871.92</v>
      </c>
    </row>
    <row r="50" spans="1:15" s="5" customFormat="1" ht="30" x14ac:dyDescent="0.25">
      <c r="A50" s="358" t="s">
        <v>824</v>
      </c>
      <c r="B50" s="368"/>
      <c r="C50" s="369"/>
      <c r="D50" s="356"/>
      <c r="E50" s="370"/>
      <c r="F50" s="370"/>
      <c r="G50" s="371"/>
      <c r="H50" s="372"/>
      <c r="I50" s="355"/>
      <c r="J50" s="355"/>
      <c r="K50" s="355"/>
      <c r="L50" s="355"/>
      <c r="M50" s="355"/>
      <c r="N50" s="355"/>
      <c r="O50" s="355"/>
    </row>
    <row r="51" spans="1:15" x14ac:dyDescent="0.25">
      <c r="A51" s="373" t="s">
        <v>572</v>
      </c>
      <c r="B51" s="374" t="s">
        <v>807</v>
      </c>
      <c r="C51" s="363" t="s">
        <v>157</v>
      </c>
      <c r="D51" s="349" t="s">
        <v>849</v>
      </c>
      <c r="E51" s="365">
        <v>44348</v>
      </c>
      <c r="F51" s="365">
        <v>44531</v>
      </c>
      <c r="G51" s="375">
        <v>50000</v>
      </c>
      <c r="H51" s="364">
        <v>0</v>
      </c>
      <c r="I51" s="350">
        <v>50000</v>
      </c>
      <c r="J51" s="350">
        <v>1435</v>
      </c>
      <c r="K51" s="350">
        <v>1854</v>
      </c>
      <c r="L51" s="350">
        <v>1520</v>
      </c>
      <c r="M51" s="350">
        <v>25</v>
      </c>
      <c r="N51" s="350">
        <v>4834</v>
      </c>
      <c r="O51" s="350">
        <v>45166</v>
      </c>
    </row>
    <row r="52" spans="1:15" x14ac:dyDescent="0.25">
      <c r="A52" s="373" t="s">
        <v>611</v>
      </c>
      <c r="B52" s="374" t="s">
        <v>806</v>
      </c>
      <c r="C52" s="363" t="s">
        <v>78</v>
      </c>
      <c r="D52" s="349" t="s">
        <v>849</v>
      </c>
      <c r="E52" s="365">
        <v>44228</v>
      </c>
      <c r="F52" s="365">
        <v>44409</v>
      </c>
      <c r="G52" s="375">
        <v>50000</v>
      </c>
      <c r="H52" s="364">
        <v>0</v>
      </c>
      <c r="I52" s="350">
        <v>50000</v>
      </c>
      <c r="J52" s="350">
        <v>1435</v>
      </c>
      <c r="K52" s="350">
        <v>1854</v>
      </c>
      <c r="L52" s="350">
        <v>1520</v>
      </c>
      <c r="M52" s="350">
        <v>25</v>
      </c>
      <c r="N52" s="350">
        <v>4834</v>
      </c>
      <c r="O52" s="350">
        <v>45166</v>
      </c>
    </row>
    <row r="53" spans="1:15" x14ac:dyDescent="0.25">
      <c r="A53" s="373" t="s">
        <v>610</v>
      </c>
      <c r="B53" s="374" t="s">
        <v>806</v>
      </c>
      <c r="C53" s="363" t="s">
        <v>78</v>
      </c>
      <c r="D53" s="349" t="s">
        <v>849</v>
      </c>
      <c r="E53" s="365">
        <v>44228</v>
      </c>
      <c r="F53" s="365">
        <v>44409</v>
      </c>
      <c r="G53" s="375">
        <v>50000</v>
      </c>
      <c r="H53" s="364">
        <v>0</v>
      </c>
      <c r="I53" s="350">
        <v>50000</v>
      </c>
      <c r="J53" s="350">
        <v>1435</v>
      </c>
      <c r="K53" s="350">
        <v>1854</v>
      </c>
      <c r="L53" s="350">
        <v>1520</v>
      </c>
      <c r="M53" s="350">
        <v>25</v>
      </c>
      <c r="N53" s="350">
        <v>4834</v>
      </c>
      <c r="O53" s="350">
        <v>45166</v>
      </c>
    </row>
    <row r="54" spans="1:15" s="5" customFormat="1" x14ac:dyDescent="0.25">
      <c r="A54" s="367" t="s">
        <v>813</v>
      </c>
      <c r="B54" s="368"/>
      <c r="C54" s="369">
        <v>3</v>
      </c>
      <c r="D54" s="356"/>
      <c r="E54" s="370"/>
      <c r="F54" s="370"/>
      <c r="G54" s="371">
        <f>SUM(G51:G53)</f>
        <v>150000</v>
      </c>
      <c r="H54" s="372">
        <f t="shared" ref="H54:O54" si="7">SUM(H51:H53)</f>
        <v>0</v>
      </c>
      <c r="I54" s="371">
        <f t="shared" si="7"/>
        <v>150000</v>
      </c>
      <c r="J54" s="371">
        <f t="shared" si="7"/>
        <v>4305</v>
      </c>
      <c r="K54" s="371">
        <f t="shared" si="7"/>
        <v>5562</v>
      </c>
      <c r="L54" s="371">
        <f t="shared" si="7"/>
        <v>4560</v>
      </c>
      <c r="M54" s="371">
        <f t="shared" si="7"/>
        <v>75</v>
      </c>
      <c r="N54" s="371">
        <f t="shared" si="7"/>
        <v>14502</v>
      </c>
      <c r="O54" s="371">
        <f t="shared" si="7"/>
        <v>135498</v>
      </c>
    </row>
    <row r="55" spans="1:15" s="5" customFormat="1" x14ac:dyDescent="0.25">
      <c r="A55" s="367"/>
      <c r="B55" s="368"/>
      <c r="C55" s="369"/>
      <c r="D55" s="356"/>
      <c r="E55" s="370"/>
      <c r="F55" s="370"/>
      <c r="G55" s="371"/>
      <c r="H55" s="372"/>
      <c r="I55" s="355"/>
      <c r="J55" s="355"/>
      <c r="K55" s="355"/>
      <c r="L55" s="355"/>
      <c r="M55" s="355"/>
      <c r="N55" s="355"/>
      <c r="O55" s="355"/>
    </row>
    <row r="56" spans="1:15" s="5" customFormat="1" ht="45" x14ac:dyDescent="0.25">
      <c r="A56" s="358" t="s">
        <v>825</v>
      </c>
      <c r="B56" s="368"/>
      <c r="C56" s="369"/>
      <c r="D56" s="356"/>
      <c r="E56" s="370"/>
      <c r="F56" s="370"/>
      <c r="G56" s="371"/>
      <c r="H56" s="372"/>
      <c r="I56" s="355"/>
      <c r="J56" s="355"/>
      <c r="K56" s="355"/>
      <c r="L56" s="355"/>
      <c r="M56" s="355"/>
      <c r="N56" s="355"/>
      <c r="O56" s="355"/>
    </row>
    <row r="57" spans="1:15" x14ac:dyDescent="0.25">
      <c r="A57" s="373" t="s">
        <v>608</v>
      </c>
      <c r="B57" s="374" t="s">
        <v>806</v>
      </c>
      <c r="C57" s="363" t="s">
        <v>117</v>
      </c>
      <c r="D57" s="349" t="s">
        <v>849</v>
      </c>
      <c r="E57" s="365">
        <v>44228</v>
      </c>
      <c r="F57" s="365">
        <v>44409</v>
      </c>
      <c r="G57" s="375">
        <v>50000</v>
      </c>
      <c r="H57" s="364">
        <v>0</v>
      </c>
      <c r="I57" s="350">
        <v>50000</v>
      </c>
      <c r="J57" s="350">
        <v>1435</v>
      </c>
      <c r="K57" s="350">
        <v>1854</v>
      </c>
      <c r="L57" s="350">
        <v>1520</v>
      </c>
      <c r="M57" s="350">
        <v>25</v>
      </c>
      <c r="N57" s="350">
        <v>4834</v>
      </c>
      <c r="O57" s="350">
        <v>45166</v>
      </c>
    </row>
    <row r="58" spans="1:15" s="5" customFormat="1" x14ac:dyDescent="0.25">
      <c r="A58" s="367" t="s">
        <v>813</v>
      </c>
      <c r="B58" s="368"/>
      <c r="C58" s="369">
        <v>1</v>
      </c>
      <c r="D58" s="356"/>
      <c r="E58" s="370"/>
      <c r="F58" s="370"/>
      <c r="G58" s="371">
        <f>SUM(G57)</f>
        <v>50000</v>
      </c>
      <c r="H58" s="372">
        <f t="shared" ref="H58:O58" si="8">SUM(H57)</f>
        <v>0</v>
      </c>
      <c r="I58" s="371">
        <f t="shared" si="8"/>
        <v>50000</v>
      </c>
      <c r="J58" s="371">
        <f t="shared" si="8"/>
        <v>1435</v>
      </c>
      <c r="K58" s="371">
        <f t="shared" si="8"/>
        <v>1854</v>
      </c>
      <c r="L58" s="371">
        <f t="shared" si="8"/>
        <v>1520</v>
      </c>
      <c r="M58" s="371">
        <f t="shared" si="8"/>
        <v>25</v>
      </c>
      <c r="N58" s="371">
        <f>SUM(N57)</f>
        <v>4834</v>
      </c>
      <c r="O58" s="371">
        <f t="shared" si="8"/>
        <v>45166</v>
      </c>
    </row>
    <row r="59" spans="1:15" s="5" customFormat="1" x14ac:dyDescent="0.25">
      <c r="A59" s="367"/>
      <c r="B59" s="368"/>
      <c r="C59" s="369"/>
      <c r="D59" s="356"/>
      <c r="E59" s="370"/>
      <c r="F59" s="370"/>
      <c r="G59" s="371"/>
      <c r="H59" s="372"/>
      <c r="I59" s="355"/>
      <c r="J59" s="355"/>
      <c r="K59" s="355"/>
      <c r="L59" s="355"/>
      <c r="M59" s="355"/>
      <c r="N59" s="355"/>
      <c r="O59" s="355"/>
    </row>
    <row r="60" spans="1:15" s="5" customFormat="1" x14ac:dyDescent="0.25">
      <c r="A60" s="367" t="s">
        <v>670</v>
      </c>
      <c r="B60" s="368"/>
      <c r="C60" s="369"/>
      <c r="D60" s="356"/>
      <c r="E60" s="370"/>
      <c r="F60" s="370"/>
      <c r="G60" s="371"/>
      <c r="H60" s="372"/>
      <c r="I60" s="355"/>
      <c r="J60" s="355"/>
      <c r="K60" s="355"/>
      <c r="L60" s="355"/>
      <c r="M60" s="355"/>
      <c r="N60" s="355"/>
      <c r="O60" s="355"/>
    </row>
    <row r="61" spans="1:15" x14ac:dyDescent="0.25">
      <c r="A61" s="373" t="s">
        <v>715</v>
      </c>
      <c r="B61" s="374" t="s">
        <v>807</v>
      </c>
      <c r="C61" s="363" t="s">
        <v>826</v>
      </c>
      <c r="D61" s="349" t="s">
        <v>849</v>
      </c>
      <c r="E61" s="365">
        <v>44256</v>
      </c>
      <c r="F61" s="365">
        <v>44440</v>
      </c>
      <c r="G61" s="375">
        <v>65000</v>
      </c>
      <c r="H61" s="364">
        <v>0</v>
      </c>
      <c r="I61" s="350">
        <v>65000</v>
      </c>
      <c r="J61" s="350">
        <v>1865.5</v>
      </c>
      <c r="K61" s="350">
        <v>4189.55</v>
      </c>
      <c r="L61" s="350">
        <v>1976</v>
      </c>
      <c r="M61" s="350">
        <v>1215.1199999999999</v>
      </c>
      <c r="N61" s="350">
        <v>9246.17</v>
      </c>
      <c r="O61" s="350">
        <v>55753.83</v>
      </c>
    </row>
    <row r="62" spans="1:15" s="5" customFormat="1" x14ac:dyDescent="0.25">
      <c r="A62" s="367" t="s">
        <v>813</v>
      </c>
      <c r="B62" s="368"/>
      <c r="C62" s="369">
        <v>1</v>
      </c>
      <c r="D62" s="356"/>
      <c r="E62" s="370"/>
      <c r="F62" s="370"/>
      <c r="G62" s="371">
        <f>SUM(G61)</f>
        <v>65000</v>
      </c>
      <c r="H62" s="372">
        <f t="shared" ref="H62:O62" si="9">SUM(H61)</f>
        <v>0</v>
      </c>
      <c r="I62" s="371">
        <f t="shared" si="9"/>
        <v>65000</v>
      </c>
      <c r="J62" s="371">
        <f t="shared" si="9"/>
        <v>1865.5</v>
      </c>
      <c r="K62" s="371">
        <f t="shared" si="9"/>
        <v>4189.55</v>
      </c>
      <c r="L62" s="371">
        <f>SUM(L61)</f>
        <v>1976</v>
      </c>
      <c r="M62" s="371">
        <f t="shared" si="9"/>
        <v>1215.1199999999999</v>
      </c>
      <c r="N62" s="371">
        <f t="shared" si="9"/>
        <v>9246.17</v>
      </c>
      <c r="O62" s="371">
        <f t="shared" si="9"/>
        <v>55753.83</v>
      </c>
    </row>
    <row r="63" spans="1:15" s="5" customFormat="1" x14ac:dyDescent="0.25">
      <c r="A63" s="367"/>
      <c r="B63" s="368"/>
      <c r="C63" s="369"/>
      <c r="D63" s="356"/>
      <c r="E63" s="370"/>
      <c r="F63" s="370"/>
      <c r="G63" s="371"/>
      <c r="H63" s="372"/>
      <c r="I63" s="355"/>
      <c r="J63" s="355"/>
      <c r="K63" s="355"/>
      <c r="L63" s="355"/>
      <c r="M63" s="355"/>
      <c r="N63" s="355"/>
      <c r="O63" s="355"/>
    </row>
    <row r="64" spans="1:15" s="5" customFormat="1" x14ac:dyDescent="0.25">
      <c r="A64" s="367" t="s">
        <v>629</v>
      </c>
      <c r="B64" s="368"/>
      <c r="C64" s="369"/>
      <c r="D64" s="356"/>
      <c r="E64" s="370"/>
      <c r="F64" s="370"/>
      <c r="G64" s="371"/>
      <c r="H64" s="372"/>
      <c r="I64" s="355"/>
      <c r="J64" s="355"/>
      <c r="K64" s="355"/>
      <c r="L64" s="355"/>
      <c r="M64" s="355"/>
      <c r="N64" s="355"/>
      <c r="O64" s="355"/>
    </row>
    <row r="65" spans="1:15" x14ac:dyDescent="0.25">
      <c r="A65" s="373" t="s">
        <v>568</v>
      </c>
      <c r="B65" s="374" t="s">
        <v>806</v>
      </c>
      <c r="C65" s="363" t="s">
        <v>569</v>
      </c>
      <c r="D65" s="349" t="s">
        <v>849</v>
      </c>
      <c r="E65" s="365">
        <v>44317</v>
      </c>
      <c r="F65" s="365">
        <v>44501</v>
      </c>
      <c r="G65" s="375">
        <v>130000</v>
      </c>
      <c r="H65" s="364">
        <v>0</v>
      </c>
      <c r="I65" s="350">
        <v>130000</v>
      </c>
      <c r="J65" s="350">
        <v>3731</v>
      </c>
      <c r="K65" s="350">
        <v>19162.12</v>
      </c>
      <c r="L65" s="350">
        <v>3952</v>
      </c>
      <c r="M65" s="350">
        <v>25</v>
      </c>
      <c r="N65" s="350">
        <v>26870.12</v>
      </c>
      <c r="O65" s="350">
        <v>103129.88</v>
      </c>
    </row>
    <row r="66" spans="1:15" s="5" customFormat="1" x14ac:dyDescent="0.25">
      <c r="A66" s="367" t="s">
        <v>813</v>
      </c>
      <c r="B66" s="368"/>
      <c r="C66" s="369">
        <v>1</v>
      </c>
      <c r="D66" s="356"/>
      <c r="E66" s="370"/>
      <c r="F66" s="370"/>
      <c r="G66" s="371">
        <f>SUM(G65)</f>
        <v>130000</v>
      </c>
      <c r="H66" s="372">
        <f t="shared" ref="H66:O66" si="10">SUM(H65)</f>
        <v>0</v>
      </c>
      <c r="I66" s="371">
        <f t="shared" si="10"/>
        <v>130000</v>
      </c>
      <c r="J66" s="371">
        <f t="shared" si="10"/>
        <v>3731</v>
      </c>
      <c r="K66" s="371">
        <f t="shared" si="10"/>
        <v>19162.12</v>
      </c>
      <c r="L66" s="371">
        <f t="shared" si="10"/>
        <v>3952</v>
      </c>
      <c r="M66" s="371">
        <f t="shared" si="10"/>
        <v>25</v>
      </c>
      <c r="N66" s="371">
        <f t="shared" si="10"/>
        <v>26870.12</v>
      </c>
      <c r="O66" s="371">
        <f t="shared" si="10"/>
        <v>103129.88</v>
      </c>
    </row>
    <row r="67" spans="1:15" s="5" customFormat="1" x14ac:dyDescent="0.25">
      <c r="A67" s="367"/>
      <c r="B67" s="368"/>
      <c r="C67" s="369"/>
      <c r="D67" s="356"/>
      <c r="E67" s="370"/>
      <c r="F67" s="370"/>
      <c r="G67" s="371"/>
      <c r="H67" s="372"/>
      <c r="I67" s="355"/>
      <c r="J67" s="355"/>
      <c r="K67" s="355"/>
      <c r="L67" s="355"/>
      <c r="M67" s="355"/>
      <c r="N67" s="355"/>
      <c r="O67" s="355"/>
    </row>
    <row r="68" spans="1:15" s="5" customFormat="1" x14ac:dyDescent="0.25">
      <c r="A68" s="367" t="s">
        <v>827</v>
      </c>
      <c r="B68" s="368"/>
      <c r="C68" s="369"/>
      <c r="D68" s="356"/>
      <c r="E68" s="370"/>
      <c r="F68" s="370"/>
      <c r="G68" s="371"/>
      <c r="H68" s="372"/>
      <c r="I68" s="355"/>
      <c r="J68" s="355"/>
      <c r="K68" s="355"/>
      <c r="L68" s="355"/>
      <c r="M68" s="355"/>
      <c r="N68" s="355"/>
      <c r="O68" s="355"/>
    </row>
    <row r="69" spans="1:15" x14ac:dyDescent="0.25">
      <c r="A69" s="373" t="s">
        <v>574</v>
      </c>
      <c r="B69" s="374" t="s">
        <v>806</v>
      </c>
      <c r="C69" s="363" t="s">
        <v>157</v>
      </c>
      <c r="D69" s="349" t="s">
        <v>849</v>
      </c>
      <c r="E69" s="365">
        <v>44348</v>
      </c>
      <c r="F69" s="365">
        <v>44531</v>
      </c>
      <c r="G69" s="375">
        <v>45000</v>
      </c>
      <c r="H69" s="364">
        <v>0</v>
      </c>
      <c r="I69" s="350">
        <v>45000</v>
      </c>
      <c r="J69" s="350">
        <v>1291.5</v>
      </c>
      <c r="K69" s="350">
        <v>1148.33</v>
      </c>
      <c r="L69" s="350">
        <v>1368</v>
      </c>
      <c r="M69" s="350">
        <v>25</v>
      </c>
      <c r="N69" s="350">
        <v>3832.83</v>
      </c>
      <c r="O69" s="350">
        <v>41167.17</v>
      </c>
    </row>
    <row r="70" spans="1:15" x14ac:dyDescent="0.25">
      <c r="A70" s="373" t="s">
        <v>828</v>
      </c>
      <c r="B70" s="374" t="s">
        <v>807</v>
      </c>
      <c r="C70" s="363" t="s">
        <v>78</v>
      </c>
      <c r="D70" s="349" t="s">
        <v>849</v>
      </c>
      <c r="E70" s="365">
        <v>44228</v>
      </c>
      <c r="F70" s="365">
        <v>44409</v>
      </c>
      <c r="G70" s="375">
        <v>45000</v>
      </c>
      <c r="H70" s="364">
        <v>0</v>
      </c>
      <c r="I70" s="350">
        <v>45000</v>
      </c>
      <c r="J70" s="350">
        <v>1291.5</v>
      </c>
      <c r="K70" s="350">
        <v>1148.33</v>
      </c>
      <c r="L70" s="350">
        <v>1368</v>
      </c>
      <c r="M70" s="350">
        <v>25</v>
      </c>
      <c r="N70" s="350">
        <v>3832.83</v>
      </c>
      <c r="O70" s="350">
        <v>41167.17</v>
      </c>
    </row>
    <row r="71" spans="1:15" x14ac:dyDescent="0.25">
      <c r="A71" s="373" t="s">
        <v>829</v>
      </c>
      <c r="B71" s="374" t="s">
        <v>806</v>
      </c>
      <c r="C71" s="363" t="s">
        <v>596</v>
      </c>
      <c r="D71" s="349" t="s">
        <v>849</v>
      </c>
      <c r="E71" s="365">
        <v>44228</v>
      </c>
      <c r="F71" s="365">
        <v>44409</v>
      </c>
      <c r="G71" s="375">
        <v>75000</v>
      </c>
      <c r="H71" s="364">
        <v>0</v>
      </c>
      <c r="I71" s="350">
        <v>75000</v>
      </c>
      <c r="J71" s="350">
        <v>2152.5</v>
      </c>
      <c r="K71" s="350">
        <v>6309.38</v>
      </c>
      <c r="L71" s="350">
        <v>2280</v>
      </c>
      <c r="M71" s="350">
        <v>25</v>
      </c>
      <c r="N71" s="350">
        <v>10766.88</v>
      </c>
      <c r="O71" s="350">
        <v>64233.120000000003</v>
      </c>
    </row>
    <row r="72" spans="1:15" x14ac:dyDescent="0.25">
      <c r="A72" s="373" t="s">
        <v>830</v>
      </c>
      <c r="B72" s="374" t="s">
        <v>806</v>
      </c>
      <c r="C72" s="363" t="s">
        <v>92</v>
      </c>
      <c r="D72" s="349" t="s">
        <v>849</v>
      </c>
      <c r="E72" s="365">
        <v>44348</v>
      </c>
      <c r="F72" s="365">
        <v>44531</v>
      </c>
      <c r="G72" s="375">
        <v>25000</v>
      </c>
      <c r="H72" s="364">
        <v>0</v>
      </c>
      <c r="I72" s="350">
        <v>25000</v>
      </c>
      <c r="J72" s="350">
        <v>717.5</v>
      </c>
      <c r="K72" s="351">
        <v>0</v>
      </c>
      <c r="L72" s="350">
        <v>760</v>
      </c>
      <c r="M72" s="350">
        <v>25</v>
      </c>
      <c r="N72" s="350">
        <v>1502.5</v>
      </c>
      <c r="O72" s="350">
        <v>23497.5</v>
      </c>
    </row>
    <row r="73" spans="1:15" ht="15" customHeight="1" x14ac:dyDescent="0.25">
      <c r="A73" s="373" t="s">
        <v>726</v>
      </c>
      <c r="B73" s="374" t="s">
        <v>806</v>
      </c>
      <c r="C73" s="352" t="s">
        <v>856</v>
      </c>
      <c r="D73" s="349" t="s">
        <v>849</v>
      </c>
      <c r="E73" s="365">
        <v>44348</v>
      </c>
      <c r="F73" s="365">
        <v>44531</v>
      </c>
      <c r="G73" s="375">
        <v>40000</v>
      </c>
      <c r="H73" s="364">
        <v>0</v>
      </c>
      <c r="I73" s="350">
        <v>40000</v>
      </c>
      <c r="J73" s="350">
        <v>1148</v>
      </c>
      <c r="K73" s="350">
        <v>442.65</v>
      </c>
      <c r="L73" s="350">
        <v>1216</v>
      </c>
      <c r="M73" s="350">
        <v>25</v>
      </c>
      <c r="N73" s="350">
        <v>2831.65</v>
      </c>
      <c r="O73" s="350">
        <v>37168.35</v>
      </c>
    </row>
    <row r="74" spans="1:15" x14ac:dyDescent="0.25">
      <c r="A74" s="373" t="s">
        <v>831</v>
      </c>
      <c r="B74" s="374" t="s">
        <v>806</v>
      </c>
      <c r="C74" s="363" t="s">
        <v>117</v>
      </c>
      <c r="D74" s="349" t="s">
        <v>849</v>
      </c>
      <c r="E74" s="365">
        <v>44348</v>
      </c>
      <c r="F74" s="365">
        <v>44531</v>
      </c>
      <c r="G74" s="375">
        <v>55000</v>
      </c>
      <c r="H74" s="364">
        <v>0</v>
      </c>
      <c r="I74" s="350">
        <v>55000</v>
      </c>
      <c r="J74" s="350">
        <v>1578.5</v>
      </c>
      <c r="K74" s="350">
        <v>2559.6799999999998</v>
      </c>
      <c r="L74" s="350">
        <v>1672</v>
      </c>
      <c r="M74" s="350">
        <v>25</v>
      </c>
      <c r="N74" s="350">
        <v>5835.18</v>
      </c>
      <c r="O74" s="350">
        <v>49164.82</v>
      </c>
    </row>
    <row r="75" spans="1:15" s="5" customFormat="1" x14ac:dyDescent="0.25">
      <c r="A75" s="367" t="s">
        <v>813</v>
      </c>
      <c r="B75" s="368"/>
      <c r="C75" s="369">
        <v>6</v>
      </c>
      <c r="D75" s="356"/>
      <c r="E75" s="348"/>
      <c r="F75" s="348"/>
      <c r="G75" s="371">
        <f>SUM(G69:G74)</f>
        <v>285000</v>
      </c>
      <c r="H75" s="372">
        <f t="shared" ref="H75:O75" si="11">SUM(H69:H74)</f>
        <v>0</v>
      </c>
      <c r="I75" s="371">
        <f t="shared" si="11"/>
        <v>285000</v>
      </c>
      <c r="J75" s="371">
        <f t="shared" si="11"/>
        <v>8179.5</v>
      </c>
      <c r="K75" s="371">
        <f t="shared" si="11"/>
        <v>11608.37</v>
      </c>
      <c r="L75" s="371">
        <f t="shared" si="11"/>
        <v>8664</v>
      </c>
      <c r="M75" s="371">
        <f t="shared" si="11"/>
        <v>150</v>
      </c>
      <c r="N75" s="371">
        <f t="shared" si="11"/>
        <v>28601.870000000003</v>
      </c>
      <c r="O75" s="371">
        <f t="shared" si="11"/>
        <v>256398.13</v>
      </c>
    </row>
    <row r="76" spans="1:15" ht="30.75" customHeight="1" x14ac:dyDescent="0.25">
      <c r="A76" s="359" t="s">
        <v>865</v>
      </c>
      <c r="B76" s="360"/>
      <c r="C76" s="359">
        <f>+C17+C21+C26+C30+C35+C39+C43+C48+C54+C58+C62+C66+C75</f>
        <v>23</v>
      </c>
      <c r="D76" s="360"/>
      <c r="E76" s="378"/>
      <c r="F76" s="378"/>
      <c r="G76" s="379">
        <f t="shared" ref="G76:L76" si="12">SUM(G17+G21+G26+G30+G35+G39+G43+G48+G54+G58+G62+G66+G75)</f>
        <v>1336500</v>
      </c>
      <c r="H76" s="380">
        <f t="shared" si="12"/>
        <v>0</v>
      </c>
      <c r="I76" s="379">
        <f t="shared" si="12"/>
        <v>1336500</v>
      </c>
      <c r="J76" s="379">
        <f t="shared" si="12"/>
        <v>38357.550000000003</v>
      </c>
      <c r="K76" s="379">
        <f t="shared" si="12"/>
        <v>84843.17</v>
      </c>
      <c r="L76" s="379">
        <f t="shared" si="12"/>
        <v>40629.599999999999</v>
      </c>
      <c r="M76" s="379">
        <v>7343.24</v>
      </c>
      <c r="N76" s="379">
        <v>171173.56</v>
      </c>
      <c r="O76" s="379">
        <v>1165326.44</v>
      </c>
    </row>
    <row r="81" spans="1:11" ht="15.75" x14ac:dyDescent="0.25">
      <c r="A81" s="381" t="s">
        <v>684</v>
      </c>
      <c r="B81" s="381"/>
      <c r="C81" s="382"/>
      <c r="D81" s="382"/>
      <c r="E81" s="382"/>
      <c r="F81" s="347"/>
      <c r="G81" s="1759" t="s">
        <v>684</v>
      </c>
      <c r="H81" s="1759"/>
      <c r="I81" s="1759"/>
      <c r="J81" s="1759"/>
      <c r="K81" s="1759"/>
    </row>
    <row r="82" spans="1:11" ht="15.75" customHeight="1" x14ac:dyDescent="0.25">
      <c r="A82" s="383" t="s">
        <v>833</v>
      </c>
      <c r="B82" s="383"/>
      <c r="C82" s="383"/>
      <c r="D82" s="344"/>
      <c r="E82" s="346"/>
      <c r="F82" s="347"/>
      <c r="G82" s="1760" t="s">
        <v>852</v>
      </c>
      <c r="H82" s="1760"/>
      <c r="I82" s="1760"/>
      <c r="J82" s="1760"/>
      <c r="K82" s="1760"/>
    </row>
    <row r="83" spans="1:11" ht="15.75" x14ac:dyDescent="0.25">
      <c r="A83" s="381" t="s">
        <v>851</v>
      </c>
      <c r="B83" s="381"/>
      <c r="C83" s="381"/>
      <c r="D83" s="344"/>
      <c r="E83" s="346"/>
      <c r="F83" s="347"/>
      <c r="G83" s="1761" t="s">
        <v>853</v>
      </c>
      <c r="H83" s="1761"/>
      <c r="I83" s="1761"/>
      <c r="J83" s="1761"/>
      <c r="K83" s="1761"/>
    </row>
  </sheetData>
  <mergeCells count="22"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  <mergeCell ref="G83:K83"/>
    <mergeCell ref="F13:F14"/>
    <mergeCell ref="H13:H14"/>
    <mergeCell ref="I13:I14"/>
    <mergeCell ref="J13:J14"/>
    <mergeCell ref="K13:K14"/>
    <mergeCell ref="M13:M14"/>
    <mergeCell ref="N13:N14"/>
    <mergeCell ref="O13:O14"/>
    <mergeCell ref="G81:K81"/>
    <mergeCell ref="G82:K82"/>
    <mergeCell ref="L13:L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249511-7D23-4384-8B89-6374D3AA8870}">
  <dimension ref="A7:M28"/>
  <sheetViews>
    <sheetView showGridLines="0" topLeftCell="A12" zoomScaleNormal="100" zoomScaleSheetLayoutView="100" workbookViewId="0">
      <selection activeCell="A39" sqref="A39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7109375" customWidth="1"/>
    <col min="4" max="4" width="19.7109375" customWidth="1"/>
    <col min="5" max="5" width="11.85546875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629" t="s">
        <v>0</v>
      </c>
      <c r="B7" s="1629"/>
      <c r="C7" s="1629"/>
      <c r="D7" s="1629"/>
      <c r="E7" s="1629"/>
      <c r="F7" s="1629"/>
      <c r="G7" s="1629"/>
      <c r="H7" s="1629"/>
      <c r="I7" s="1629"/>
      <c r="J7" s="1629"/>
      <c r="K7" s="1629"/>
      <c r="L7" s="1629"/>
      <c r="M7" s="1629"/>
    </row>
    <row r="8" spans="1:13" x14ac:dyDescent="0.25">
      <c r="A8" s="1629" t="s">
        <v>1</v>
      </c>
      <c r="B8" s="1629"/>
      <c r="C8" s="1629"/>
      <c r="D8" s="1629"/>
      <c r="E8" s="1629"/>
      <c r="F8" s="1629"/>
      <c r="G8" s="1629"/>
      <c r="H8" s="1629"/>
      <c r="I8" s="1629"/>
      <c r="J8" s="1629"/>
      <c r="K8" s="1629"/>
      <c r="L8" s="1629"/>
      <c r="M8" s="1629"/>
    </row>
    <row r="9" spans="1:13" x14ac:dyDescent="0.25">
      <c r="A9" s="1629" t="s">
        <v>3</v>
      </c>
      <c r="B9" s="1629"/>
      <c r="C9" s="1629"/>
      <c r="D9" s="1629"/>
      <c r="E9" s="1629"/>
      <c r="F9" s="1629"/>
      <c r="G9" s="1629"/>
      <c r="H9" s="1629"/>
      <c r="I9" s="1629"/>
      <c r="J9" s="1629"/>
      <c r="K9" s="1629"/>
      <c r="L9" s="1629"/>
      <c r="M9" s="1629"/>
    </row>
    <row r="10" spans="1:13" x14ac:dyDescent="0.25">
      <c r="A10" s="1629" t="s">
        <v>864</v>
      </c>
      <c r="B10" s="1629"/>
      <c r="C10" s="1629"/>
      <c r="D10" s="1629"/>
      <c r="E10" s="1629"/>
      <c r="F10" s="1629"/>
      <c r="G10" s="1629"/>
      <c r="H10" s="1629"/>
      <c r="I10" s="1629"/>
      <c r="J10" s="1629"/>
      <c r="K10" s="1629"/>
      <c r="L10" s="1629"/>
      <c r="M10" s="1629"/>
    </row>
    <row r="11" spans="1:13" x14ac:dyDescent="0.25">
      <c r="A11" s="1642" t="s">
        <v>412</v>
      </c>
      <c r="B11" s="1642"/>
      <c r="C11" s="1642"/>
      <c r="D11" s="1642"/>
      <c r="E11" s="1642"/>
      <c r="F11" s="1642"/>
      <c r="G11" s="1642"/>
      <c r="H11" s="1642"/>
      <c r="I11" s="1642"/>
      <c r="J11" s="1642"/>
      <c r="K11" s="1642"/>
      <c r="L11" s="1642"/>
      <c r="M11" s="1642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734" t="s">
        <v>7</v>
      </c>
      <c r="B13" s="1734" t="s">
        <v>802</v>
      </c>
      <c r="C13" s="1734" t="s">
        <v>9</v>
      </c>
      <c r="D13" s="1734" t="s">
        <v>832</v>
      </c>
      <c r="E13" s="220" t="s">
        <v>12</v>
      </c>
      <c r="F13" s="1767" t="s">
        <v>13</v>
      </c>
      <c r="G13" s="1766" t="s">
        <v>14</v>
      </c>
      <c r="H13" s="1766" t="s">
        <v>15</v>
      </c>
      <c r="I13" s="1766" t="s">
        <v>16</v>
      </c>
      <c r="J13" s="1766" t="s">
        <v>17</v>
      </c>
      <c r="K13" s="1766" t="s">
        <v>18</v>
      </c>
      <c r="L13" s="1766" t="s">
        <v>19</v>
      </c>
      <c r="M13" s="1766" t="s">
        <v>20</v>
      </c>
    </row>
    <row r="14" spans="1:13" x14ac:dyDescent="0.25">
      <c r="A14" s="1734"/>
      <c r="B14" s="1734"/>
      <c r="C14" s="1734"/>
      <c r="D14" s="1734"/>
      <c r="E14" s="220" t="s">
        <v>21</v>
      </c>
      <c r="F14" s="1767"/>
      <c r="G14" s="1766"/>
      <c r="H14" s="1766"/>
      <c r="I14" s="1766"/>
      <c r="J14" s="1766"/>
      <c r="K14" s="1766"/>
      <c r="L14" s="1766"/>
      <c r="M14" s="1766"/>
    </row>
    <row r="15" spans="1:13" x14ac:dyDescent="0.25">
      <c r="A15" s="312" t="s">
        <v>653</v>
      </c>
      <c r="B15" s="313"/>
      <c r="C15" s="314"/>
      <c r="D15" s="314"/>
      <c r="E15" s="314"/>
      <c r="F15" s="314"/>
      <c r="G15" s="315"/>
      <c r="H15" s="316"/>
      <c r="I15" s="315"/>
      <c r="J15" s="315"/>
      <c r="K15" s="315"/>
      <c r="L15" s="315"/>
      <c r="M15" s="315"/>
    </row>
    <row r="16" spans="1:13" ht="21.75" customHeight="1" x14ac:dyDescent="0.25">
      <c r="A16" s="317" t="s">
        <v>843</v>
      </c>
      <c r="B16" s="313" t="s">
        <v>806</v>
      </c>
      <c r="C16" s="313" t="s">
        <v>845</v>
      </c>
      <c r="D16" s="318" t="s">
        <v>848</v>
      </c>
      <c r="E16" s="315">
        <v>55000</v>
      </c>
      <c r="F16" s="319">
        <v>0</v>
      </c>
      <c r="G16" s="320">
        <v>55000</v>
      </c>
      <c r="H16" s="321">
        <v>1578.5</v>
      </c>
      <c r="I16" s="321">
        <v>2559.6799999999998</v>
      </c>
      <c r="J16" s="315">
        <v>1672</v>
      </c>
      <c r="K16" s="321">
        <v>25</v>
      </c>
      <c r="L16" s="315">
        <v>5835.18</v>
      </c>
      <c r="M16" s="315">
        <v>49164.82</v>
      </c>
    </row>
    <row r="17" spans="1:13" x14ac:dyDescent="0.25">
      <c r="A17" s="322" t="s">
        <v>813</v>
      </c>
      <c r="B17" s="323"/>
      <c r="C17" s="324">
        <v>1</v>
      </c>
      <c r="D17" s="325"/>
      <c r="E17" s="326">
        <f>SUM(E16)</f>
        <v>55000</v>
      </c>
      <c r="F17" s="327">
        <f t="shared" ref="F17:M17" si="0">SUM(F16)</f>
        <v>0</v>
      </c>
      <c r="G17" s="326">
        <f t="shared" si="0"/>
        <v>55000</v>
      </c>
      <c r="H17" s="326">
        <f t="shared" si="0"/>
        <v>1578.5</v>
      </c>
      <c r="I17" s="326">
        <f t="shared" si="0"/>
        <v>2559.6799999999998</v>
      </c>
      <c r="J17" s="326">
        <f t="shared" si="0"/>
        <v>1672</v>
      </c>
      <c r="K17" s="326">
        <f t="shared" si="0"/>
        <v>25</v>
      </c>
      <c r="L17" s="326">
        <f t="shared" si="0"/>
        <v>5835.18</v>
      </c>
      <c r="M17" s="326">
        <f t="shared" si="0"/>
        <v>49164.82</v>
      </c>
    </row>
    <row r="18" spans="1:13" x14ac:dyDescent="0.25">
      <c r="A18" s="322"/>
      <c r="B18" s="323"/>
      <c r="C18" s="328"/>
      <c r="D18" s="325"/>
      <c r="E18" s="325"/>
      <c r="F18" s="325"/>
      <c r="G18" s="329"/>
      <c r="H18" s="330"/>
      <c r="I18" s="329"/>
      <c r="J18" s="329"/>
      <c r="K18" s="329"/>
      <c r="L18" s="329"/>
      <c r="M18" s="329"/>
    </row>
    <row r="19" spans="1:13" x14ac:dyDescent="0.25">
      <c r="A19" s="322" t="s">
        <v>627</v>
      </c>
      <c r="B19" s="323"/>
      <c r="C19" s="328"/>
      <c r="D19" s="325"/>
      <c r="E19" s="325"/>
      <c r="F19" s="325"/>
      <c r="G19" s="329"/>
      <c r="H19" s="330"/>
      <c r="I19" s="331"/>
      <c r="J19" s="331"/>
      <c r="K19" s="331"/>
      <c r="L19" s="331"/>
      <c r="M19" s="331"/>
    </row>
    <row r="20" spans="1:13" ht="28.5" customHeight="1" x14ac:dyDescent="0.25">
      <c r="A20" s="332" t="s">
        <v>844</v>
      </c>
      <c r="B20" s="333" t="s">
        <v>807</v>
      </c>
      <c r="C20" s="334" t="s">
        <v>846</v>
      </c>
      <c r="D20" s="318" t="s">
        <v>848</v>
      </c>
      <c r="E20" s="335">
        <v>55000</v>
      </c>
      <c r="F20" s="336">
        <v>0</v>
      </c>
      <c r="G20" s="335">
        <v>55000</v>
      </c>
      <c r="H20" s="335">
        <v>1578.5</v>
      </c>
      <c r="I20" s="335">
        <v>2559.6799999999998</v>
      </c>
      <c r="J20" s="335">
        <v>1672</v>
      </c>
      <c r="K20" s="335">
        <v>25</v>
      </c>
      <c r="L20" s="335">
        <v>5835.18</v>
      </c>
      <c r="M20" s="335">
        <v>49164.82</v>
      </c>
    </row>
    <row r="21" spans="1:13" x14ac:dyDescent="0.25">
      <c r="A21" s="322" t="s">
        <v>847</v>
      </c>
      <c r="B21" s="323"/>
      <c r="C21" s="337">
        <v>1</v>
      </c>
      <c r="D21" s="325"/>
      <c r="E21" s="326">
        <f t="shared" ref="E21:M21" si="1">SUM(E20)</f>
        <v>55000</v>
      </c>
      <c r="F21" s="327">
        <f t="shared" si="1"/>
        <v>0</v>
      </c>
      <c r="G21" s="326">
        <f t="shared" si="1"/>
        <v>55000</v>
      </c>
      <c r="H21" s="326">
        <f t="shared" si="1"/>
        <v>1578.5</v>
      </c>
      <c r="I21" s="326">
        <f t="shared" si="1"/>
        <v>2559.6799999999998</v>
      </c>
      <c r="J21" s="326">
        <f t="shared" si="1"/>
        <v>1672</v>
      </c>
      <c r="K21" s="326">
        <f t="shared" si="1"/>
        <v>25</v>
      </c>
      <c r="L21" s="326">
        <f t="shared" si="1"/>
        <v>5835.18</v>
      </c>
      <c r="M21" s="326">
        <f t="shared" si="1"/>
        <v>49164.82</v>
      </c>
    </row>
    <row r="22" spans="1:13" x14ac:dyDescent="0.25">
      <c r="A22" s="338" t="s">
        <v>801</v>
      </c>
      <c r="B22" s="339"/>
      <c r="C22" s="340">
        <v>2</v>
      </c>
      <c r="D22" s="341"/>
      <c r="E22" s="342">
        <f t="shared" ref="E22:M22" si="2">+E17+E21</f>
        <v>110000</v>
      </c>
      <c r="F22" s="343">
        <f t="shared" si="2"/>
        <v>0</v>
      </c>
      <c r="G22" s="342">
        <f t="shared" si="2"/>
        <v>110000</v>
      </c>
      <c r="H22" s="342">
        <f t="shared" si="2"/>
        <v>3157</v>
      </c>
      <c r="I22" s="342">
        <f t="shared" si="2"/>
        <v>5119.3599999999997</v>
      </c>
      <c r="J22" s="342">
        <f t="shared" si="2"/>
        <v>3344</v>
      </c>
      <c r="K22" s="342">
        <f t="shared" si="2"/>
        <v>50</v>
      </c>
      <c r="L22" s="342">
        <f t="shared" si="2"/>
        <v>11670.36</v>
      </c>
      <c r="M22" s="342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696" t="s">
        <v>684</v>
      </c>
      <c r="H26" s="1696"/>
      <c r="I26" s="1696"/>
      <c r="J26" s="1696"/>
      <c r="K26" s="1696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711" t="s">
        <v>852</v>
      </c>
      <c r="H27" s="1711"/>
      <c r="I27" s="1711"/>
      <c r="J27" s="1711"/>
      <c r="K27" s="1711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712" t="s">
        <v>853</v>
      </c>
      <c r="H28" s="1712"/>
      <c r="I28" s="1712"/>
      <c r="J28" s="1712"/>
      <c r="K28" s="1712"/>
      <c r="L28" s="213"/>
      <c r="M28" s="213"/>
    </row>
  </sheetData>
  <mergeCells count="20"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830A35-3FDD-4061-B2A8-1CCBB5ADE935}">
  <dimension ref="A7:N43"/>
  <sheetViews>
    <sheetView topLeftCell="A25" zoomScale="80" zoomScaleNormal="80" workbookViewId="0">
      <selection activeCell="D33" sqref="D33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768" t="s">
        <v>0</v>
      </c>
      <c r="B7" s="1768"/>
      <c r="C7" s="1768"/>
      <c r="D7" s="1768"/>
      <c r="E7" s="1768"/>
      <c r="F7" s="1768"/>
      <c r="G7" s="1768"/>
      <c r="H7" s="1768"/>
      <c r="I7" s="1768"/>
      <c r="J7" s="1768"/>
      <c r="K7" s="1768"/>
      <c r="L7" s="1768"/>
      <c r="M7" s="1768"/>
      <c r="N7" s="1768"/>
    </row>
    <row r="8" spans="1:14" ht="15.75" x14ac:dyDescent="0.25">
      <c r="A8" s="1768" t="s">
        <v>1</v>
      </c>
      <c r="B8" s="1768"/>
      <c r="C8" s="1768"/>
      <c r="D8" s="1768"/>
      <c r="E8" s="1768"/>
      <c r="F8" s="1768"/>
      <c r="G8" s="1768"/>
      <c r="H8" s="1768"/>
      <c r="I8" s="1768"/>
      <c r="J8" s="1768"/>
      <c r="K8" s="1768"/>
      <c r="L8" s="1768"/>
      <c r="M8" s="1768"/>
      <c r="N8" s="1768"/>
    </row>
    <row r="9" spans="1:14" ht="15.75" x14ac:dyDescent="0.25">
      <c r="A9" s="1768" t="s">
        <v>3</v>
      </c>
      <c r="B9" s="1768"/>
      <c r="C9" s="1768"/>
      <c r="D9" s="1768"/>
      <c r="E9" s="1768"/>
      <c r="F9" s="1768"/>
      <c r="G9" s="1768"/>
      <c r="H9" s="1768"/>
      <c r="I9" s="1768"/>
      <c r="J9" s="1768"/>
      <c r="K9" s="1768"/>
      <c r="L9" s="1768"/>
      <c r="M9" s="1768"/>
      <c r="N9" s="1768"/>
    </row>
    <row r="10" spans="1:14" ht="15.75" x14ac:dyDescent="0.25">
      <c r="A10" s="1768" t="s">
        <v>866</v>
      </c>
      <c r="B10" s="1768"/>
      <c r="C10" s="1768"/>
      <c r="D10" s="1768"/>
      <c r="E10" s="1768"/>
      <c r="F10" s="1768"/>
      <c r="G10" s="1768"/>
      <c r="H10" s="1768"/>
      <c r="I10" s="1768"/>
      <c r="J10" s="1768"/>
      <c r="K10" s="1768"/>
      <c r="L10" s="1768"/>
      <c r="M10" s="1768"/>
      <c r="N10" s="1768"/>
    </row>
    <row r="11" spans="1:14" ht="15.75" x14ac:dyDescent="0.25">
      <c r="A11" s="1741" t="s">
        <v>5</v>
      </c>
      <c r="B11" s="1741"/>
      <c r="C11" s="1741"/>
      <c r="D11" s="1741"/>
      <c r="E11" s="1741"/>
      <c r="F11" s="1741"/>
      <c r="G11" s="1741"/>
      <c r="H11" s="1741"/>
      <c r="I11" s="1741"/>
      <c r="J11" s="1741"/>
      <c r="K11" s="1741"/>
      <c r="L11" s="1741"/>
      <c r="M11" s="1741"/>
      <c r="N11" s="1741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734" t="s">
        <v>7</v>
      </c>
      <c r="B13" s="1734" t="s">
        <v>802</v>
      </c>
      <c r="C13" s="1732" t="s">
        <v>8</v>
      </c>
      <c r="D13" s="1732" t="s">
        <v>10</v>
      </c>
      <c r="E13" s="1732" t="s">
        <v>11</v>
      </c>
      <c r="F13" s="220" t="s">
        <v>12</v>
      </c>
      <c r="G13" s="1739" t="s">
        <v>13</v>
      </c>
      <c r="H13" s="1732" t="s">
        <v>14</v>
      </c>
      <c r="I13" s="1732" t="s">
        <v>15</v>
      </c>
      <c r="J13" s="1732" t="s">
        <v>16</v>
      </c>
      <c r="K13" s="1732" t="s">
        <v>17</v>
      </c>
      <c r="L13" s="1732" t="s">
        <v>18</v>
      </c>
      <c r="M13" s="1732" t="s">
        <v>19</v>
      </c>
      <c r="N13" s="1734" t="s">
        <v>20</v>
      </c>
    </row>
    <row r="14" spans="1:14" x14ac:dyDescent="0.25">
      <c r="A14" s="1734"/>
      <c r="B14" s="1734"/>
      <c r="C14" s="1733"/>
      <c r="D14" s="1733"/>
      <c r="E14" s="1733"/>
      <c r="F14" s="220" t="s">
        <v>21</v>
      </c>
      <c r="G14" s="1740"/>
      <c r="H14" s="1733"/>
      <c r="I14" s="1733"/>
      <c r="J14" s="1733"/>
      <c r="K14" s="1733"/>
      <c r="L14" s="1733"/>
      <c r="M14" s="1733"/>
      <c r="N14" s="1734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738" t="s">
        <v>854</v>
      </c>
      <c r="I31" s="1738"/>
      <c r="J31" s="1738"/>
      <c r="K31" s="1738"/>
      <c r="L31" s="1738"/>
      <c r="M31" s="1738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624" t="s">
        <v>852</v>
      </c>
      <c r="I32" s="1624"/>
      <c r="J32" s="1624"/>
      <c r="K32" s="1624"/>
      <c r="L32" s="1624"/>
      <c r="M32" s="1624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622" t="s">
        <v>853</v>
      </c>
      <c r="I33" s="1622"/>
      <c r="J33" s="1622"/>
      <c r="K33" s="1622"/>
      <c r="L33" s="1622"/>
      <c r="M33" s="1622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737"/>
      <c r="J34" s="1737"/>
      <c r="K34" s="1737"/>
      <c r="L34" s="1737"/>
      <c r="M34" s="1737"/>
      <c r="N34" s="1737"/>
    </row>
    <row r="35" spans="1:14" ht="15.75" x14ac:dyDescent="0.25">
      <c r="A35" s="267"/>
      <c r="B35" s="267"/>
      <c r="C35" s="268"/>
      <c r="D35" s="268"/>
      <c r="E35" s="268"/>
      <c r="F35" s="269"/>
      <c r="G35" s="1741"/>
      <c r="H35" s="1741"/>
      <c r="I35" s="1741"/>
      <c r="J35" s="1741"/>
      <c r="K35" s="1741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737"/>
      <c r="H36" s="1737"/>
      <c r="I36" s="1737"/>
      <c r="J36" s="1737"/>
      <c r="K36" s="1737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712"/>
      <c r="H37" s="1712"/>
      <c r="I37" s="1712"/>
      <c r="J37" s="1712"/>
      <c r="K37" s="1712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628"/>
      <c r="B41" s="1628"/>
      <c r="C41" s="1628"/>
      <c r="D41" s="1628"/>
      <c r="E41" s="1628"/>
      <c r="F41" s="1628"/>
      <c r="G41" s="1628"/>
      <c r="H41" s="1628"/>
      <c r="I41" s="1628"/>
      <c r="J41" s="1628"/>
      <c r="K41" s="1628"/>
      <c r="L41" s="1628"/>
      <c r="M41" s="1628"/>
      <c r="N41" s="1628"/>
    </row>
    <row r="42" spans="1:14" x14ac:dyDescent="0.25">
      <c r="A42" s="1629"/>
      <c r="B42" s="1629"/>
      <c r="C42" s="1629"/>
      <c r="D42" s="1629"/>
      <c r="E42" s="1629"/>
      <c r="F42" s="1629"/>
      <c r="G42" s="1629"/>
      <c r="H42" s="1629"/>
      <c r="I42" s="1629"/>
      <c r="J42" s="1629"/>
      <c r="K42" s="1629"/>
      <c r="L42" s="1629"/>
      <c r="M42" s="1629"/>
      <c r="N42" s="1629"/>
    </row>
    <row r="43" spans="1:14" x14ac:dyDescent="0.25">
      <c r="A43" s="1628"/>
      <c r="B43" s="1628"/>
      <c r="C43" s="1628"/>
      <c r="D43" s="1628"/>
      <c r="E43" s="1628"/>
      <c r="F43" s="1628"/>
      <c r="G43" s="1628"/>
      <c r="H43" s="1628"/>
      <c r="I43" s="1628"/>
      <c r="J43" s="1628"/>
      <c r="K43" s="1628"/>
      <c r="L43" s="1628"/>
      <c r="M43" s="1628"/>
      <c r="N43" s="1628"/>
    </row>
  </sheetData>
  <sheetProtection selectLockedCells="1" selectUnlockedCells="1"/>
  <mergeCells count="28">
    <mergeCell ref="D13:D14"/>
    <mergeCell ref="E13:E14"/>
    <mergeCell ref="A7:N7"/>
    <mergeCell ref="A8:N8"/>
    <mergeCell ref="A9:N9"/>
    <mergeCell ref="A10:N10"/>
    <mergeCell ref="A11:N11"/>
    <mergeCell ref="A43:N43"/>
    <mergeCell ref="M13:M14"/>
    <mergeCell ref="N13:N14"/>
    <mergeCell ref="H31:M31"/>
    <mergeCell ref="H32:M32"/>
    <mergeCell ref="H33:M33"/>
    <mergeCell ref="I34:N3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G35:K35"/>
    <mergeCell ref="G36:K36"/>
    <mergeCell ref="G37:K37"/>
    <mergeCell ref="A41:N41"/>
    <mergeCell ref="A42:N42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C38AC8-019A-4882-8737-8556092E9064}">
  <sheetPr>
    <pageSetUpPr fitToPage="1"/>
  </sheetPr>
  <dimension ref="A6:N25"/>
  <sheetViews>
    <sheetView zoomScale="85" zoomScaleNormal="85" workbookViewId="0">
      <selection activeCell="A30" sqref="A30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1.28515625" customWidth="1"/>
    <col min="5" max="5" width="13.85546875" customWidth="1"/>
    <col min="6" max="6" width="13" customWidth="1"/>
  </cols>
  <sheetData>
    <row r="6" spans="1:14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  <c r="N6" s="1735"/>
    </row>
    <row r="7" spans="1:14" x14ac:dyDescent="0.25">
      <c r="A7" s="1735" t="s">
        <v>1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  <c r="N7" s="1735"/>
    </row>
    <row r="8" spans="1:14" x14ac:dyDescent="0.25">
      <c r="A8" s="1735" t="s">
        <v>3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  <c r="N8" s="1735"/>
    </row>
    <row r="9" spans="1:14" x14ac:dyDescent="0.25">
      <c r="A9" s="1735" t="s">
        <v>873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  <c r="M9" s="1735"/>
      <c r="N9" s="1735"/>
    </row>
    <row r="10" spans="1:14" x14ac:dyDescent="0.25">
      <c r="A10" s="1736" t="s">
        <v>870</v>
      </c>
      <c r="B10" s="1736"/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  <c r="M10" s="1736"/>
      <c r="N10" s="1736"/>
    </row>
    <row r="11" spans="1:14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  <c r="N11" s="308"/>
    </row>
    <row r="12" spans="1:14" x14ac:dyDescent="0.25">
      <c r="A12" s="1734" t="s">
        <v>7</v>
      </c>
      <c r="B12" s="1734" t="s">
        <v>802</v>
      </c>
      <c r="C12" s="1734" t="s">
        <v>9</v>
      </c>
      <c r="D12" s="1734" t="s">
        <v>832</v>
      </c>
      <c r="E12" s="1734" t="s">
        <v>867</v>
      </c>
      <c r="F12" s="390" t="s">
        <v>12</v>
      </c>
      <c r="G12" s="1769" t="s">
        <v>13</v>
      </c>
      <c r="H12" s="1770" t="s">
        <v>14</v>
      </c>
      <c r="I12" s="1770" t="s">
        <v>15</v>
      </c>
      <c r="J12" s="1770" t="s">
        <v>16</v>
      </c>
      <c r="K12" s="1770" t="s">
        <v>17</v>
      </c>
      <c r="L12" s="1770" t="s">
        <v>18</v>
      </c>
      <c r="M12" s="1770" t="s">
        <v>19</v>
      </c>
      <c r="N12" s="1770" t="s">
        <v>20</v>
      </c>
    </row>
    <row r="13" spans="1:14" ht="16.5" customHeight="1" x14ac:dyDescent="0.25">
      <c r="A13" s="1734"/>
      <c r="B13" s="1734"/>
      <c r="C13" s="1734"/>
      <c r="D13" s="1734"/>
      <c r="E13" s="1734"/>
      <c r="F13" s="390" t="s">
        <v>21</v>
      </c>
      <c r="G13" s="1769"/>
      <c r="H13" s="1770"/>
      <c r="I13" s="1770"/>
      <c r="J13" s="1770"/>
      <c r="K13" s="1770"/>
      <c r="L13" s="1770"/>
      <c r="M13" s="1770"/>
      <c r="N13" s="1770"/>
    </row>
    <row r="14" spans="1:14" x14ac:dyDescent="0.25">
      <c r="A14" s="250" t="s">
        <v>872</v>
      </c>
      <c r="B14" s="250"/>
      <c r="C14" s="153"/>
      <c r="D14" s="153"/>
      <c r="E14" s="153"/>
      <c r="F14" s="153"/>
      <c r="G14" s="153"/>
      <c r="H14" s="214"/>
      <c r="I14" s="237"/>
      <c r="J14" s="214"/>
      <c r="K14" s="214"/>
      <c r="L14" s="214"/>
      <c r="M14" s="214"/>
      <c r="N14" s="214"/>
    </row>
    <row r="15" spans="1:14" x14ac:dyDescent="0.25">
      <c r="A15" s="168" t="s">
        <v>22</v>
      </c>
      <c r="B15" s="310" t="s">
        <v>807</v>
      </c>
      <c r="C15" s="153" t="s">
        <v>868</v>
      </c>
      <c r="D15" s="309" t="s">
        <v>321</v>
      </c>
      <c r="E15" s="249" t="s">
        <v>869</v>
      </c>
      <c r="F15" s="214">
        <v>39000</v>
      </c>
      <c r="G15" s="218">
        <v>0</v>
      </c>
      <c r="H15" s="227">
        <v>39000</v>
      </c>
      <c r="I15" s="215">
        <v>1119.3</v>
      </c>
      <c r="J15" s="215">
        <v>301.5</v>
      </c>
      <c r="K15" s="214">
        <v>1185.5999999999999</v>
      </c>
      <c r="L15" s="215">
        <v>804.33</v>
      </c>
      <c r="M15" s="214">
        <v>3410.75</v>
      </c>
      <c r="N15" s="214">
        <v>35589.25</v>
      </c>
    </row>
    <row r="16" spans="1:14" x14ac:dyDescent="0.25">
      <c r="A16" s="244" t="s">
        <v>813</v>
      </c>
      <c r="B16" s="244"/>
      <c r="C16" s="166">
        <v>1</v>
      </c>
      <c r="D16" s="166"/>
      <c r="E16" s="166"/>
      <c r="F16" s="245">
        <f>SUM(F15)</f>
        <v>39000</v>
      </c>
      <c r="G16" s="229">
        <f t="shared" ref="G16:N16" si="0">SUM(G15)</f>
        <v>0</v>
      </c>
      <c r="H16" s="245">
        <f t="shared" si="0"/>
        <v>39000</v>
      </c>
      <c r="I16" s="245">
        <f t="shared" si="0"/>
        <v>1119.3</v>
      </c>
      <c r="J16" s="245">
        <f t="shared" si="0"/>
        <v>301.5</v>
      </c>
      <c r="K16" s="245">
        <f t="shared" si="0"/>
        <v>1185.5999999999999</v>
      </c>
      <c r="L16" s="245">
        <f t="shared" si="0"/>
        <v>804.33</v>
      </c>
      <c r="M16" s="245">
        <f t="shared" si="0"/>
        <v>3410.75</v>
      </c>
      <c r="N16" s="245">
        <f t="shared" si="0"/>
        <v>35589.25</v>
      </c>
    </row>
    <row r="18" spans="1:14" ht="25.5" customHeight="1" x14ac:dyDescent="0.25">
      <c r="A18" s="224" t="s">
        <v>865</v>
      </c>
      <c r="B18" s="224"/>
      <c r="C18" s="224"/>
      <c r="D18" s="225"/>
      <c r="E18" s="243"/>
      <c r="F18" s="248">
        <v>39000</v>
      </c>
      <c r="G18" s="238">
        <v>0</v>
      </c>
      <c r="H18" s="248">
        <v>39000</v>
      </c>
      <c r="I18" s="248">
        <v>1119.3</v>
      </c>
      <c r="J18" s="248">
        <v>301.52</v>
      </c>
      <c r="K18" s="248">
        <v>1185.5999999999999</v>
      </c>
      <c r="L18" s="248">
        <v>804.33</v>
      </c>
      <c r="M18" s="248">
        <v>3410.75</v>
      </c>
      <c r="N18" s="248">
        <v>35589.25</v>
      </c>
    </row>
    <row r="19" spans="1:14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ht="38.25" customHeight="1" x14ac:dyDescent="0.25">
      <c r="A21" s="267" t="s">
        <v>858</v>
      </c>
      <c r="B21" s="267"/>
      <c r="C21" s="261"/>
      <c r="D21" s="261"/>
      <c r="E21" s="261"/>
      <c r="F21" s="262"/>
      <c r="G21" s="263"/>
      <c r="H21" s="1738" t="s">
        <v>854</v>
      </c>
      <c r="I21" s="1738"/>
      <c r="J21" s="1738"/>
      <c r="K21" s="1738"/>
      <c r="L21" s="1738"/>
      <c r="M21" s="1738"/>
      <c r="N21" s="262"/>
    </row>
    <row r="22" spans="1:14" ht="15.75" x14ac:dyDescent="0.25">
      <c r="A22" s="264" t="s">
        <v>857</v>
      </c>
      <c r="B22" s="264"/>
      <c r="C22" s="265"/>
      <c r="D22" s="259"/>
      <c r="E22" s="259"/>
      <c r="F22" s="259"/>
      <c r="G22" s="259"/>
      <c r="H22" s="1624" t="s">
        <v>852</v>
      </c>
      <c r="I22" s="1624"/>
      <c r="J22" s="1624"/>
      <c r="K22" s="1624"/>
      <c r="L22" s="1624"/>
      <c r="M22" s="1624"/>
      <c r="N22" s="266"/>
    </row>
    <row r="23" spans="1:14" ht="15.75" x14ac:dyDescent="0.25">
      <c r="A23" s="267" t="s">
        <v>851</v>
      </c>
      <c r="B23" s="267"/>
      <c r="C23" s="268"/>
      <c r="D23" s="268"/>
      <c r="E23" s="268"/>
      <c r="F23" s="268"/>
      <c r="G23" s="269"/>
      <c r="H23" s="1622" t="s">
        <v>853</v>
      </c>
      <c r="I23" s="1622"/>
      <c r="J23" s="1622"/>
      <c r="K23" s="1622"/>
      <c r="L23" s="1622"/>
      <c r="M23" s="1622"/>
      <c r="N23" s="268"/>
    </row>
    <row r="24" spans="1:14" ht="15.75" x14ac:dyDescent="0.25">
      <c r="A24" s="264"/>
      <c r="B24" s="264"/>
      <c r="C24" s="270"/>
      <c r="D24" s="264"/>
      <c r="E24" s="259"/>
      <c r="F24" s="271"/>
      <c r="G24" s="269"/>
      <c r="H24" s="259"/>
      <c r="I24" s="1737"/>
      <c r="J24" s="1737"/>
      <c r="K24" s="1737"/>
      <c r="L24" s="1737"/>
      <c r="M24" s="1737"/>
      <c r="N24" s="1737"/>
    </row>
    <row r="25" spans="1:14" ht="15.75" x14ac:dyDescent="0.25">
      <c r="A25" s="267"/>
      <c r="B25" s="267"/>
      <c r="C25" s="268"/>
      <c r="D25" s="268"/>
      <c r="E25" s="268"/>
      <c r="F25" s="269"/>
      <c r="G25" s="1741"/>
      <c r="H25" s="1741"/>
      <c r="I25" s="1741"/>
      <c r="J25" s="1741"/>
      <c r="K25" s="1741"/>
      <c r="L25" s="271"/>
      <c r="M25" s="271"/>
      <c r="N25" s="259"/>
    </row>
  </sheetData>
  <mergeCells count="23">
    <mergeCell ref="B12:B13"/>
    <mergeCell ref="N12:N13"/>
    <mergeCell ref="A6:N6"/>
    <mergeCell ref="H12:H13"/>
    <mergeCell ref="I12:I13"/>
    <mergeCell ref="J12:J13"/>
    <mergeCell ref="K12:K13"/>
    <mergeCell ref="L12:L13"/>
    <mergeCell ref="M12:M13"/>
    <mergeCell ref="A7:N7"/>
    <mergeCell ref="A8:N8"/>
    <mergeCell ref="A9:N9"/>
    <mergeCell ref="A10:N10"/>
    <mergeCell ref="A12:A13"/>
    <mergeCell ref="C12:C13"/>
    <mergeCell ref="I24:N24"/>
    <mergeCell ref="G25:K25"/>
    <mergeCell ref="D12:D13"/>
    <mergeCell ref="E12:E13"/>
    <mergeCell ref="H21:M21"/>
    <mergeCell ref="H22:M22"/>
    <mergeCell ref="H23:M23"/>
    <mergeCell ref="G12:G13"/>
  </mergeCells>
  <pageMargins left="0.7" right="0.7" top="0.75" bottom="0.75" header="0.3" footer="0.3"/>
  <pageSetup paperSize="5" scale="77" orientation="landscape" r:id="rId1"/>
  <drawing r:id="rId2"/>
</worksheet>
</file>

<file path=xl/worksheets/sheet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29909D-FE6B-4CA0-BD7A-A812C8503A1E}">
  <sheetPr>
    <pageSetUpPr fitToPage="1"/>
  </sheetPr>
  <dimension ref="A5:M195"/>
  <sheetViews>
    <sheetView showGridLines="0" topLeftCell="A154" zoomScale="85" zoomScaleNormal="85" zoomScaleSheetLayoutView="50" workbookViewId="0">
      <selection activeCell="B186" sqref="B186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5" spans="1:13" x14ac:dyDescent="0.25">
      <c r="A5" s="99" t="s">
        <v>874</v>
      </c>
      <c r="B5" s="96"/>
      <c r="C5" s="99"/>
      <c r="D5" s="99"/>
      <c r="E5" s="385"/>
      <c r="F5" s="386"/>
      <c r="G5" s="385"/>
      <c r="H5" s="385"/>
      <c r="I5" s="385"/>
      <c r="J5" s="385"/>
      <c r="K5" s="385"/>
      <c r="L5" s="385"/>
      <c r="M5" s="385"/>
    </row>
    <row r="6" spans="1:13" x14ac:dyDescent="0.25">
      <c r="A6" s="99"/>
      <c r="B6" s="96"/>
      <c r="C6" s="99"/>
      <c r="D6" s="99"/>
      <c r="E6" s="385"/>
      <c r="F6" s="386"/>
      <c r="G6" s="385"/>
      <c r="H6" s="385"/>
      <c r="I6" s="385"/>
      <c r="J6" s="385"/>
      <c r="K6" s="385"/>
      <c r="L6" s="385"/>
      <c r="M6" s="385"/>
    </row>
    <row r="7" spans="1:13" ht="8.25" customHeight="1" x14ac:dyDescent="0.25">
      <c r="A7" s="99"/>
      <c r="B7" s="96"/>
      <c r="C7" s="99"/>
      <c r="D7" s="99"/>
      <c r="E7" s="385"/>
      <c r="F7" s="386"/>
      <c r="G7" s="385"/>
      <c r="H7" s="385"/>
      <c r="I7" s="385"/>
      <c r="J7" s="385"/>
      <c r="K7" s="385"/>
      <c r="L7" s="385"/>
      <c r="M7" s="385"/>
    </row>
    <row r="8" spans="1:13" x14ac:dyDescent="0.25">
      <c r="A8" s="1660" t="s">
        <v>0</v>
      </c>
      <c r="B8" s="1660"/>
      <c r="C8" s="1660"/>
      <c r="D8" s="1660"/>
      <c r="E8" s="1660"/>
      <c r="F8" s="1660"/>
      <c r="G8" s="1660"/>
      <c r="H8" s="1660"/>
      <c r="I8" s="1660"/>
      <c r="J8" s="1660"/>
      <c r="K8" s="1660"/>
      <c r="L8" s="1660"/>
      <c r="M8" s="1660"/>
    </row>
    <row r="9" spans="1:13" x14ac:dyDescent="0.25">
      <c r="A9" s="1660" t="s">
        <v>3</v>
      </c>
      <c r="B9" s="1660"/>
      <c r="C9" s="1660"/>
      <c r="D9" s="1660"/>
      <c r="E9" s="1660"/>
      <c r="F9" s="1660"/>
      <c r="G9" s="1660"/>
      <c r="H9" s="1660"/>
      <c r="I9" s="1660"/>
      <c r="J9" s="1660"/>
      <c r="K9" s="1660"/>
      <c r="L9" s="1660"/>
      <c r="M9" s="1660"/>
    </row>
    <row r="10" spans="1:13" x14ac:dyDescent="0.25">
      <c r="A10" s="1660" t="s">
        <v>876</v>
      </c>
      <c r="B10" s="1660"/>
      <c r="C10" s="1660"/>
      <c r="D10" s="1660"/>
      <c r="E10" s="1660"/>
      <c r="F10" s="1660"/>
      <c r="G10" s="1660"/>
      <c r="H10" s="1660"/>
      <c r="I10" s="1660"/>
      <c r="J10" s="1660"/>
      <c r="K10" s="1660"/>
      <c r="L10" s="1660"/>
      <c r="M10" s="1660"/>
    </row>
    <row r="11" spans="1:13" x14ac:dyDescent="0.25">
      <c r="A11" s="1661" t="s">
        <v>404</v>
      </c>
      <c r="B11" s="1661"/>
      <c r="C11" s="1661"/>
      <c r="D11" s="1661"/>
      <c r="E11" s="1661"/>
      <c r="F11" s="1661"/>
      <c r="G11" s="1661"/>
      <c r="H11" s="1661"/>
      <c r="I11" s="1661"/>
      <c r="J11" s="1661"/>
      <c r="K11" s="1661"/>
      <c r="L11" s="1661"/>
      <c r="M11" s="1661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779" t="s">
        <v>7</v>
      </c>
      <c r="B14" s="1779" t="s">
        <v>802</v>
      </c>
      <c r="C14" s="1781" t="s">
        <v>9</v>
      </c>
      <c r="D14" s="1783" t="s">
        <v>11</v>
      </c>
      <c r="E14" s="451" t="s">
        <v>12</v>
      </c>
      <c r="F14" s="1785" t="s">
        <v>13</v>
      </c>
      <c r="G14" s="1789" t="s">
        <v>14</v>
      </c>
      <c r="H14" s="1789" t="s">
        <v>15</v>
      </c>
      <c r="I14" s="1789" t="s">
        <v>16</v>
      </c>
      <c r="J14" s="1789" t="s">
        <v>17</v>
      </c>
      <c r="K14" s="1789" t="s">
        <v>18</v>
      </c>
      <c r="L14" s="1787" t="s">
        <v>19</v>
      </c>
      <c r="M14" s="1772" t="s">
        <v>20</v>
      </c>
    </row>
    <row r="15" spans="1:13" ht="14.25" customHeight="1" thickBot="1" x14ac:dyDescent="0.3">
      <c r="A15" s="1780"/>
      <c r="B15" s="1780"/>
      <c r="C15" s="1782"/>
      <c r="D15" s="1784"/>
      <c r="E15" s="452" t="s">
        <v>21</v>
      </c>
      <c r="F15" s="1786"/>
      <c r="G15" s="1790"/>
      <c r="H15" s="1790"/>
      <c r="I15" s="1790"/>
      <c r="J15" s="1790"/>
      <c r="K15" s="1790"/>
      <c r="L15" s="1788"/>
      <c r="M15" s="1773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746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66" customFormat="1" x14ac:dyDescent="0.25">
      <c r="A38" s="461" t="s">
        <v>749</v>
      </c>
      <c r="B38" s="465"/>
      <c r="C38" s="462">
        <v>1</v>
      </c>
      <c r="D38" s="453"/>
      <c r="E38" s="463">
        <f>SUM(E37)</f>
        <v>120000</v>
      </c>
      <c r="F38" s="464">
        <f t="shared" ref="F38:M38" si="1">SUM(F37)</f>
        <v>0</v>
      </c>
      <c r="G38" s="463">
        <f t="shared" si="1"/>
        <v>120000</v>
      </c>
      <c r="H38" s="463">
        <f t="shared" si="1"/>
        <v>3444</v>
      </c>
      <c r="I38" s="463">
        <f t="shared" si="1"/>
        <v>15917.28</v>
      </c>
      <c r="J38" s="463">
        <f t="shared" si="1"/>
        <v>3648</v>
      </c>
      <c r="K38" s="463">
        <f t="shared" si="1"/>
        <v>3595.36</v>
      </c>
      <c r="L38" s="463">
        <f t="shared" si="1"/>
        <v>26604.639999999999</v>
      </c>
      <c r="M38" s="463">
        <f t="shared" si="1"/>
        <v>93395.36</v>
      </c>
    </row>
    <row r="39" spans="1:13" s="166" customFormat="1" x14ac:dyDescent="0.25">
      <c r="A39" s="461"/>
      <c r="B39" s="465"/>
      <c r="C39" s="466"/>
      <c r="D39" s="453"/>
      <c r="E39" s="463"/>
      <c r="F39" s="456"/>
      <c r="G39" s="463"/>
      <c r="H39" s="463"/>
      <c r="I39" s="463"/>
      <c r="J39" s="463"/>
      <c r="K39" s="463"/>
      <c r="L39" s="463"/>
      <c r="M39" s="463"/>
    </row>
    <row r="40" spans="1:13" s="166" customFormat="1" x14ac:dyDescent="0.25">
      <c r="A40" s="461" t="s">
        <v>644</v>
      </c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53" customFormat="1" x14ac:dyDescent="0.25">
      <c r="A41" s="459" t="s">
        <v>119</v>
      </c>
      <c r="B41" s="281" t="s">
        <v>806</v>
      </c>
      <c r="C41" s="286" t="s">
        <v>120</v>
      </c>
      <c r="D41" s="280" t="s">
        <v>307</v>
      </c>
      <c r="E41" s="457">
        <v>22500</v>
      </c>
      <c r="F41" s="456">
        <v>0</v>
      </c>
      <c r="G41" s="457">
        <v>22500</v>
      </c>
      <c r="H41" s="457">
        <v>645.75</v>
      </c>
      <c r="I41" s="456">
        <v>0</v>
      </c>
      <c r="J41" s="457">
        <v>684</v>
      </c>
      <c r="K41" s="457">
        <v>125</v>
      </c>
      <c r="L41" s="457">
        <v>1454.75</v>
      </c>
      <c r="M41" s="457">
        <v>21045.25</v>
      </c>
    </row>
    <row r="42" spans="1:13" s="153" customFormat="1" x14ac:dyDescent="0.25">
      <c r="A42" s="459" t="s">
        <v>751</v>
      </c>
      <c r="B42" s="281" t="s">
        <v>806</v>
      </c>
      <c r="C42" s="286" t="s">
        <v>120</v>
      </c>
      <c r="D42" s="280" t="s">
        <v>307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457">
        <v>25</v>
      </c>
      <c r="L42" s="457">
        <v>1502.5</v>
      </c>
      <c r="M42" s="457">
        <v>23497.5</v>
      </c>
    </row>
    <row r="43" spans="1:13" s="153" customFormat="1" x14ac:dyDescent="0.25">
      <c r="A43" s="459" t="s">
        <v>124</v>
      </c>
      <c r="B43" s="281" t="s">
        <v>807</v>
      </c>
      <c r="C43" s="286" t="s">
        <v>125</v>
      </c>
      <c r="D43" s="280" t="s">
        <v>307</v>
      </c>
      <c r="E43" s="457">
        <v>30000</v>
      </c>
      <c r="F43" s="456">
        <v>0</v>
      </c>
      <c r="G43" s="457">
        <v>30000</v>
      </c>
      <c r="H43" s="457">
        <v>861</v>
      </c>
      <c r="I43" s="456">
        <v>0</v>
      </c>
      <c r="J43" s="457">
        <v>912</v>
      </c>
      <c r="K43" s="457">
        <v>125</v>
      </c>
      <c r="L43" s="457">
        <v>1898</v>
      </c>
      <c r="M43" s="457">
        <v>28102</v>
      </c>
    </row>
    <row r="44" spans="1:13" s="166" customFormat="1" x14ac:dyDescent="0.25">
      <c r="A44" s="461" t="s">
        <v>749</v>
      </c>
      <c r="B44" s="465"/>
      <c r="C44" s="462">
        <v>3</v>
      </c>
      <c r="D44" s="453"/>
      <c r="E44" s="463">
        <f>SUM(E41:E43)</f>
        <v>77500</v>
      </c>
      <c r="F44" s="464">
        <f t="shared" ref="F44:M44" si="2">SUM(F41:F43)</f>
        <v>0</v>
      </c>
      <c r="G44" s="463">
        <f t="shared" si="2"/>
        <v>77500</v>
      </c>
      <c r="H44" s="463">
        <f t="shared" si="2"/>
        <v>2224.25</v>
      </c>
      <c r="I44" s="456">
        <v>0</v>
      </c>
      <c r="J44" s="463">
        <f t="shared" si="2"/>
        <v>2356</v>
      </c>
      <c r="K44" s="463">
        <f t="shared" si="2"/>
        <v>275</v>
      </c>
      <c r="L44" s="463">
        <f t="shared" si="2"/>
        <v>4855.25</v>
      </c>
      <c r="M44" s="463">
        <f t="shared" si="2"/>
        <v>72644.75</v>
      </c>
    </row>
    <row r="45" spans="1:13" s="166" customFormat="1" x14ac:dyDescent="0.25">
      <c r="A45" s="461"/>
      <c r="B45" s="465"/>
      <c r="C45" s="466"/>
      <c r="D45" s="453"/>
      <c r="E45" s="463"/>
      <c r="F45" s="464"/>
      <c r="G45" s="463"/>
      <c r="H45" s="463"/>
      <c r="I45" s="463"/>
      <c r="J45" s="463"/>
      <c r="K45" s="463"/>
      <c r="L45" s="463"/>
      <c r="M45" s="463"/>
    </row>
    <row r="46" spans="1:13" s="166" customFormat="1" x14ac:dyDescent="0.25">
      <c r="A46" s="461" t="s">
        <v>646</v>
      </c>
      <c r="B46" s="465"/>
      <c r="C46" s="466"/>
      <c r="D46" s="453"/>
      <c r="E46" s="463"/>
      <c r="F46" s="456"/>
      <c r="G46" s="463"/>
      <c r="H46" s="463"/>
      <c r="I46" s="463"/>
      <c r="J46" s="463"/>
      <c r="K46" s="463"/>
      <c r="L46" s="463"/>
      <c r="M46" s="463"/>
    </row>
    <row r="47" spans="1:13" s="153" customFormat="1" x14ac:dyDescent="0.25">
      <c r="A47" s="459" t="s">
        <v>169</v>
      </c>
      <c r="B47" s="281" t="s">
        <v>807</v>
      </c>
      <c r="C47" s="286" t="s">
        <v>309</v>
      </c>
      <c r="D47" s="280" t="s">
        <v>307</v>
      </c>
      <c r="E47" s="457">
        <v>30000</v>
      </c>
      <c r="F47" s="456">
        <v>0</v>
      </c>
      <c r="G47" s="457">
        <v>30000</v>
      </c>
      <c r="H47" s="457">
        <v>861</v>
      </c>
      <c r="I47" s="456">
        <v>0</v>
      </c>
      <c r="J47" s="457">
        <v>912</v>
      </c>
      <c r="K47" s="457">
        <v>361</v>
      </c>
      <c r="L47" s="457">
        <v>2134</v>
      </c>
      <c r="M47" s="457">
        <v>27866</v>
      </c>
    </row>
    <row r="48" spans="1:13" s="153" customFormat="1" x14ac:dyDescent="0.25">
      <c r="A48" s="459" t="s">
        <v>346</v>
      </c>
      <c r="B48" s="281" t="s">
        <v>806</v>
      </c>
      <c r="C48" s="286" t="s">
        <v>309</v>
      </c>
      <c r="D48" s="280" t="s">
        <v>307</v>
      </c>
      <c r="E48" s="457">
        <v>25000</v>
      </c>
      <c r="F48" s="456">
        <v>0</v>
      </c>
      <c r="G48" s="457">
        <v>25000</v>
      </c>
      <c r="H48" s="457">
        <v>717.5</v>
      </c>
      <c r="I48" s="456">
        <v>0</v>
      </c>
      <c r="J48" s="457">
        <v>760</v>
      </c>
      <c r="K48" s="457">
        <v>25</v>
      </c>
      <c r="L48" s="457">
        <v>1502.5</v>
      </c>
      <c r="M48" s="457">
        <v>23497.5</v>
      </c>
    </row>
    <row r="49" spans="1:13" s="153" customFormat="1" x14ac:dyDescent="0.25">
      <c r="A49" s="459" t="s">
        <v>171</v>
      </c>
      <c r="B49" s="281" t="s">
        <v>806</v>
      </c>
      <c r="C49" s="286" t="s">
        <v>40</v>
      </c>
      <c r="D49" s="280" t="s">
        <v>307</v>
      </c>
      <c r="E49" s="457">
        <v>26250</v>
      </c>
      <c r="F49" s="456">
        <v>0</v>
      </c>
      <c r="G49" s="457">
        <v>26250</v>
      </c>
      <c r="H49" s="457">
        <v>753.38</v>
      </c>
      <c r="I49" s="456">
        <v>0</v>
      </c>
      <c r="J49" s="457">
        <v>798</v>
      </c>
      <c r="K49" s="457">
        <v>361</v>
      </c>
      <c r="L49" s="457">
        <v>1912.38</v>
      </c>
      <c r="M49" s="457">
        <v>24337.62</v>
      </c>
    </row>
    <row r="50" spans="1:13" s="166" customFormat="1" x14ac:dyDescent="0.25">
      <c r="A50" s="461" t="s">
        <v>749</v>
      </c>
      <c r="B50" s="465"/>
      <c r="C50" s="462">
        <v>3</v>
      </c>
      <c r="D50" s="453"/>
      <c r="E50" s="463">
        <f>SUM(E47:E49)</f>
        <v>81250</v>
      </c>
      <c r="F50" s="464">
        <f t="shared" ref="F50:M50" si="3">SUM(F47:F49)</f>
        <v>0</v>
      </c>
      <c r="G50" s="463">
        <f t="shared" si="3"/>
        <v>81250</v>
      </c>
      <c r="H50" s="463">
        <f t="shared" si="3"/>
        <v>2331.88</v>
      </c>
      <c r="I50" s="456">
        <v>0</v>
      </c>
      <c r="J50" s="463">
        <f t="shared" si="3"/>
        <v>2470</v>
      </c>
      <c r="K50" s="463">
        <f t="shared" si="3"/>
        <v>747</v>
      </c>
      <c r="L50" s="463">
        <f t="shared" si="3"/>
        <v>5548.88</v>
      </c>
      <c r="M50" s="463">
        <f t="shared" si="3"/>
        <v>75701.119999999995</v>
      </c>
    </row>
    <row r="51" spans="1:13" s="166" customFormat="1" ht="11.25" customHeight="1" x14ac:dyDescent="0.25">
      <c r="A51" s="461"/>
      <c r="B51" s="465"/>
      <c r="C51" s="466"/>
      <c r="D51" s="453"/>
      <c r="E51" s="463"/>
      <c r="F51" s="464"/>
      <c r="G51" s="463"/>
      <c r="H51" s="463"/>
      <c r="I51" s="463"/>
      <c r="J51" s="463"/>
      <c r="K51" s="463"/>
      <c r="L51" s="463"/>
      <c r="M51" s="463"/>
    </row>
    <row r="52" spans="1:13" s="166" customFormat="1" x14ac:dyDescent="0.25">
      <c r="A52" s="461" t="s">
        <v>647</v>
      </c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53" customFormat="1" x14ac:dyDescent="0.25">
      <c r="A53" s="459" t="s">
        <v>175</v>
      </c>
      <c r="B53" s="281" t="s">
        <v>806</v>
      </c>
      <c r="C53" s="286" t="s">
        <v>92</v>
      </c>
      <c r="D53" s="280" t="s">
        <v>307</v>
      </c>
      <c r="E53" s="457">
        <v>25000</v>
      </c>
      <c r="F53" s="456">
        <v>0</v>
      </c>
      <c r="G53" s="457">
        <v>25000</v>
      </c>
      <c r="H53" s="457">
        <v>717.5</v>
      </c>
      <c r="I53" s="457">
        <v>0</v>
      </c>
      <c r="J53" s="457">
        <v>760</v>
      </c>
      <c r="K53" s="457">
        <v>25</v>
      </c>
      <c r="L53" s="457">
        <v>1502.5</v>
      </c>
      <c r="M53" s="457">
        <v>23497.5</v>
      </c>
    </row>
    <row r="54" spans="1:13" s="153" customFormat="1" x14ac:dyDescent="0.25">
      <c r="A54" s="459" t="s">
        <v>545</v>
      </c>
      <c r="B54" s="281" t="s">
        <v>806</v>
      </c>
      <c r="C54" s="286" t="s">
        <v>648</v>
      </c>
      <c r="D54" s="280" t="s">
        <v>307</v>
      </c>
      <c r="E54" s="457">
        <v>39500</v>
      </c>
      <c r="F54" s="456">
        <v>0</v>
      </c>
      <c r="G54" s="457">
        <v>39500</v>
      </c>
      <c r="H54" s="457">
        <v>1133.6500000000001</v>
      </c>
      <c r="I54" s="457">
        <v>372.08</v>
      </c>
      <c r="J54" s="457">
        <v>1200.8</v>
      </c>
      <c r="K54" s="457">
        <v>25</v>
      </c>
      <c r="L54" s="457">
        <v>2731.53</v>
      </c>
      <c r="M54" s="457">
        <v>36768.47</v>
      </c>
    </row>
    <row r="55" spans="1:13" s="153" customFormat="1" x14ac:dyDescent="0.25">
      <c r="A55" s="459" t="s">
        <v>99</v>
      </c>
      <c r="B55" s="281" t="s">
        <v>806</v>
      </c>
      <c r="C55" s="286" t="s">
        <v>92</v>
      </c>
      <c r="D55" s="280" t="s">
        <v>307</v>
      </c>
      <c r="E55" s="457">
        <v>25000</v>
      </c>
      <c r="F55" s="456">
        <v>0</v>
      </c>
      <c r="G55" s="457">
        <v>25000</v>
      </c>
      <c r="H55" s="457">
        <v>717.5</v>
      </c>
      <c r="I55" s="456">
        <v>0</v>
      </c>
      <c r="J55" s="457">
        <v>760</v>
      </c>
      <c r="K55" s="457">
        <v>125</v>
      </c>
      <c r="L55" s="457">
        <v>1602.5</v>
      </c>
      <c r="M55" s="457">
        <v>23397.5</v>
      </c>
    </row>
    <row r="56" spans="1:13" s="153" customFormat="1" x14ac:dyDescent="0.25">
      <c r="A56" s="459" t="s">
        <v>129</v>
      </c>
      <c r="B56" s="281" t="s">
        <v>806</v>
      </c>
      <c r="C56" s="286" t="s">
        <v>102</v>
      </c>
      <c r="D56" s="280" t="s">
        <v>307</v>
      </c>
      <c r="E56" s="457">
        <v>16500</v>
      </c>
      <c r="F56" s="456">
        <v>0</v>
      </c>
      <c r="G56" s="457">
        <v>16500</v>
      </c>
      <c r="H56" s="457">
        <v>473.55</v>
      </c>
      <c r="I56" s="456">
        <v>0</v>
      </c>
      <c r="J56" s="457">
        <v>501.6</v>
      </c>
      <c r="K56" s="457">
        <v>700</v>
      </c>
      <c r="L56" s="457">
        <v>1675.15</v>
      </c>
      <c r="M56" s="457">
        <v>14824.85</v>
      </c>
    </row>
    <row r="57" spans="1:13" s="153" customFormat="1" x14ac:dyDescent="0.25">
      <c r="A57" s="459" t="s">
        <v>649</v>
      </c>
      <c r="B57" s="281" t="s">
        <v>806</v>
      </c>
      <c r="C57" s="286" t="s">
        <v>92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25</v>
      </c>
      <c r="L57" s="457">
        <v>1502.5</v>
      </c>
      <c r="M57" s="457">
        <v>23497.5</v>
      </c>
    </row>
    <row r="58" spans="1:13" s="153" customFormat="1" x14ac:dyDescent="0.25">
      <c r="A58" s="459" t="s">
        <v>651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66" customFormat="1" x14ac:dyDescent="0.25">
      <c r="A59" s="461" t="s">
        <v>755</v>
      </c>
      <c r="B59" s="465"/>
      <c r="C59" s="462">
        <v>6</v>
      </c>
      <c r="D59" s="453"/>
      <c r="E59" s="463">
        <f>SUM(E53:E58)</f>
        <v>156000</v>
      </c>
      <c r="F59" s="456">
        <f t="shared" ref="F59:M59" si="4">SUM(F53:F58)</f>
        <v>0</v>
      </c>
      <c r="G59" s="463">
        <f t="shared" si="4"/>
        <v>156000</v>
      </c>
      <c r="H59" s="463">
        <f t="shared" si="4"/>
        <v>4477.2000000000007</v>
      </c>
      <c r="I59" s="463">
        <f t="shared" si="4"/>
        <v>372.08</v>
      </c>
      <c r="J59" s="463">
        <f>SUM(J53:J58)</f>
        <v>4742.3999999999996</v>
      </c>
      <c r="K59" s="463">
        <f t="shared" si="4"/>
        <v>925</v>
      </c>
      <c r="L59" s="463">
        <f t="shared" si="4"/>
        <v>10516.68</v>
      </c>
      <c r="M59" s="463">
        <f t="shared" si="4"/>
        <v>145483.32</v>
      </c>
    </row>
    <row r="60" spans="1:13" s="153" customFormat="1" ht="10.5" customHeight="1" x14ac:dyDescent="0.25">
      <c r="A60" s="459"/>
      <c r="B60" s="281"/>
      <c r="C60" s="286"/>
      <c r="D60" s="280"/>
      <c r="E60" s="457"/>
      <c r="F60" s="456"/>
      <c r="G60" s="457"/>
      <c r="H60" s="457"/>
      <c r="I60" s="457"/>
      <c r="J60" s="457"/>
      <c r="K60" s="457"/>
      <c r="L60" s="457"/>
      <c r="M60" s="457"/>
    </row>
    <row r="61" spans="1:13" s="166" customFormat="1" ht="16.5" customHeight="1" x14ac:dyDescent="0.25">
      <c r="A61" s="461" t="s">
        <v>762</v>
      </c>
      <c r="B61" s="465"/>
      <c r="C61" s="466"/>
      <c r="D61" s="453"/>
      <c r="E61" s="463"/>
      <c r="F61" s="464"/>
      <c r="G61" s="463"/>
      <c r="H61" s="463"/>
      <c r="I61" s="463"/>
      <c r="J61" s="463"/>
      <c r="K61" s="463"/>
      <c r="L61" s="463"/>
      <c r="M61" s="463"/>
    </row>
    <row r="62" spans="1:13" s="153" customFormat="1" x14ac:dyDescent="0.25">
      <c r="A62" s="459" t="s">
        <v>756</v>
      </c>
      <c r="B62" s="281" t="s">
        <v>807</v>
      </c>
      <c r="C62" s="286" t="s">
        <v>105</v>
      </c>
      <c r="D62" s="280" t="s">
        <v>307</v>
      </c>
      <c r="E62" s="457">
        <v>15000</v>
      </c>
      <c r="F62" s="456">
        <v>0</v>
      </c>
      <c r="G62" s="457">
        <v>15000</v>
      </c>
      <c r="H62" s="457">
        <v>430.5</v>
      </c>
      <c r="I62" s="456">
        <v>0</v>
      </c>
      <c r="J62" s="457">
        <v>456</v>
      </c>
      <c r="K62" s="457">
        <v>25</v>
      </c>
      <c r="L62" s="457">
        <v>911.5</v>
      </c>
      <c r="M62" s="457">
        <v>14088.5</v>
      </c>
    </row>
    <row r="63" spans="1:13" s="153" customFormat="1" x14ac:dyDescent="0.25">
      <c r="A63" s="459" t="s">
        <v>757</v>
      </c>
      <c r="B63" s="281" t="s">
        <v>807</v>
      </c>
      <c r="C63" s="286" t="s">
        <v>105</v>
      </c>
      <c r="D63" s="280" t="s">
        <v>307</v>
      </c>
      <c r="E63" s="457">
        <v>26000</v>
      </c>
      <c r="F63" s="456">
        <v>0</v>
      </c>
      <c r="G63" s="457">
        <v>26000</v>
      </c>
      <c r="H63" s="457">
        <v>746.2</v>
      </c>
      <c r="I63" s="456">
        <v>0</v>
      </c>
      <c r="J63" s="457">
        <v>790.4</v>
      </c>
      <c r="K63" s="457">
        <v>25</v>
      </c>
      <c r="L63" s="457">
        <v>1561.6</v>
      </c>
      <c r="M63" s="457">
        <v>24438.400000000001</v>
      </c>
    </row>
    <row r="64" spans="1:13" s="153" customFormat="1" x14ac:dyDescent="0.25">
      <c r="A64" s="459" t="s">
        <v>758</v>
      </c>
      <c r="B64" s="281" t="s">
        <v>807</v>
      </c>
      <c r="C64" s="286" t="s">
        <v>105</v>
      </c>
      <c r="D64" s="280" t="s">
        <v>307</v>
      </c>
      <c r="E64" s="457">
        <v>22000</v>
      </c>
      <c r="F64" s="456">
        <v>0</v>
      </c>
      <c r="G64" s="457">
        <v>22000</v>
      </c>
      <c r="H64" s="457">
        <v>631.4</v>
      </c>
      <c r="I64" s="456">
        <v>0</v>
      </c>
      <c r="J64" s="457">
        <v>668.8</v>
      </c>
      <c r="K64" s="457">
        <v>125</v>
      </c>
      <c r="L64" s="457">
        <v>1425.2</v>
      </c>
      <c r="M64" s="457">
        <v>20574.8</v>
      </c>
    </row>
    <row r="65" spans="1:13" s="153" customFormat="1" x14ac:dyDescent="0.25">
      <c r="A65" s="459" t="s">
        <v>759</v>
      </c>
      <c r="B65" s="281" t="s">
        <v>807</v>
      </c>
      <c r="C65" s="286" t="s">
        <v>105</v>
      </c>
      <c r="D65" s="280" t="s">
        <v>307</v>
      </c>
      <c r="E65" s="457">
        <v>11000</v>
      </c>
      <c r="F65" s="456">
        <v>0</v>
      </c>
      <c r="G65" s="457">
        <v>11000</v>
      </c>
      <c r="H65" s="457">
        <v>315.7</v>
      </c>
      <c r="I65" s="456">
        <v>0</v>
      </c>
      <c r="J65" s="457">
        <v>334.4</v>
      </c>
      <c r="K65" s="457">
        <v>25</v>
      </c>
      <c r="L65" s="457">
        <v>675.1</v>
      </c>
      <c r="M65" s="457">
        <v>10324.9</v>
      </c>
    </row>
    <row r="66" spans="1:13" s="153" customFormat="1" x14ac:dyDescent="0.25">
      <c r="A66" s="459" t="s">
        <v>760</v>
      </c>
      <c r="B66" s="281" t="s">
        <v>807</v>
      </c>
      <c r="C66" s="286" t="s">
        <v>105</v>
      </c>
      <c r="D66" s="280" t="s">
        <v>307</v>
      </c>
      <c r="E66" s="457">
        <v>15000</v>
      </c>
      <c r="F66" s="456">
        <v>0</v>
      </c>
      <c r="G66" s="457">
        <v>15000</v>
      </c>
      <c r="H66" s="457">
        <v>430.5</v>
      </c>
      <c r="I66" s="456">
        <v>0</v>
      </c>
      <c r="J66" s="457">
        <v>456</v>
      </c>
      <c r="K66" s="457">
        <v>25</v>
      </c>
      <c r="L66" s="457">
        <v>911.5</v>
      </c>
      <c r="M66" s="457">
        <v>14088.5</v>
      </c>
    </row>
    <row r="67" spans="1:13" s="153" customFormat="1" x14ac:dyDescent="0.25">
      <c r="A67" s="459" t="s">
        <v>761</v>
      </c>
      <c r="B67" s="281" t="s">
        <v>807</v>
      </c>
      <c r="C67" s="286" t="s">
        <v>105</v>
      </c>
      <c r="D67" s="280" t="s">
        <v>307</v>
      </c>
      <c r="E67" s="457">
        <v>15000</v>
      </c>
      <c r="F67" s="456">
        <v>0</v>
      </c>
      <c r="G67" s="457">
        <v>15000</v>
      </c>
      <c r="H67" s="457">
        <v>430.5</v>
      </c>
      <c r="I67" s="456">
        <v>0</v>
      </c>
      <c r="J67" s="457">
        <v>456</v>
      </c>
      <c r="K67" s="457">
        <v>25</v>
      </c>
      <c r="L67" s="457">
        <v>911.5</v>
      </c>
      <c r="M67" s="457">
        <v>14088.5</v>
      </c>
    </row>
    <row r="68" spans="1:13" s="153" customFormat="1" x14ac:dyDescent="0.25">
      <c r="A68" s="459" t="s">
        <v>860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66" customFormat="1" x14ac:dyDescent="0.25">
      <c r="A69" s="461" t="s">
        <v>763</v>
      </c>
      <c r="B69" s="465"/>
      <c r="C69" s="462">
        <v>7</v>
      </c>
      <c r="D69" s="453"/>
      <c r="E69" s="463">
        <f>SUM(E62:E68)</f>
        <v>119000</v>
      </c>
      <c r="F69" s="464"/>
      <c r="G69" s="463">
        <f t="shared" ref="G69:M69" si="5">SUM(G62:G68)</f>
        <v>119000</v>
      </c>
      <c r="H69" s="463">
        <f t="shared" si="5"/>
        <v>3415.2999999999997</v>
      </c>
      <c r="I69" s="464">
        <f t="shared" si="5"/>
        <v>0</v>
      </c>
      <c r="J69" s="463">
        <f t="shared" si="5"/>
        <v>3617.6</v>
      </c>
      <c r="K69" s="463">
        <f t="shared" si="5"/>
        <v>275</v>
      </c>
      <c r="L69" s="463">
        <f t="shared" si="5"/>
        <v>7307.9000000000005</v>
      </c>
      <c r="M69" s="463">
        <f t="shared" si="5"/>
        <v>111692.09999999999</v>
      </c>
    </row>
    <row r="70" spans="1:13" s="153" customFormat="1" x14ac:dyDescent="0.25">
      <c r="A70" s="459"/>
      <c r="B70" s="281"/>
      <c r="C70" s="466"/>
      <c r="D70" s="280"/>
      <c r="E70" s="457"/>
      <c r="F70" s="456"/>
      <c r="G70" s="457"/>
      <c r="H70" s="457"/>
      <c r="I70" s="457"/>
      <c r="J70" s="457"/>
      <c r="K70" s="457"/>
      <c r="L70" s="457"/>
      <c r="M70" s="457"/>
    </row>
    <row r="71" spans="1:13" s="153" customFormat="1" x14ac:dyDescent="0.25">
      <c r="A71" s="461" t="s">
        <v>653</v>
      </c>
      <c r="B71" s="281"/>
      <c r="C71" s="286"/>
      <c r="D71" s="280"/>
      <c r="E71" s="457"/>
      <c r="F71" s="464"/>
      <c r="G71" s="457"/>
      <c r="H71" s="457"/>
      <c r="I71" s="457"/>
      <c r="J71" s="457"/>
      <c r="K71" s="457"/>
      <c r="L71" s="457"/>
      <c r="M71" s="457"/>
    </row>
    <row r="72" spans="1:13" s="153" customFormat="1" x14ac:dyDescent="0.25">
      <c r="A72" s="459" t="s">
        <v>162</v>
      </c>
      <c r="B72" s="281" t="s">
        <v>807</v>
      </c>
      <c r="C72" s="286" t="s">
        <v>764</v>
      </c>
      <c r="D72" s="280" t="s">
        <v>808</v>
      </c>
      <c r="E72" s="457">
        <v>70500</v>
      </c>
      <c r="F72" s="456">
        <v>0</v>
      </c>
      <c r="G72" s="457">
        <v>70500</v>
      </c>
      <c r="H72" s="457">
        <v>2023.35</v>
      </c>
      <c r="I72" s="457">
        <v>5462.57</v>
      </c>
      <c r="J72" s="457">
        <v>2143.1999999999998</v>
      </c>
      <c r="K72" s="457">
        <v>25</v>
      </c>
      <c r="L72" s="457">
        <v>9654.1200000000008</v>
      </c>
      <c r="M72" s="457">
        <v>60845.88</v>
      </c>
    </row>
    <row r="73" spans="1:13" s="153" customFormat="1" x14ac:dyDescent="0.25">
      <c r="A73" s="459" t="s">
        <v>150</v>
      </c>
      <c r="B73" s="281" t="s">
        <v>806</v>
      </c>
      <c r="C73" s="286" t="s">
        <v>765</v>
      </c>
      <c r="D73" s="280" t="s">
        <v>307</v>
      </c>
      <c r="E73" s="457">
        <v>39500</v>
      </c>
      <c r="F73" s="456">
        <v>0</v>
      </c>
      <c r="G73" s="457">
        <v>39500</v>
      </c>
      <c r="H73" s="457">
        <v>1133.6500000000001</v>
      </c>
      <c r="I73" s="457">
        <v>372.08</v>
      </c>
      <c r="J73" s="457">
        <v>1200.8</v>
      </c>
      <c r="K73" s="457">
        <v>125</v>
      </c>
      <c r="L73" s="457">
        <v>2831.53</v>
      </c>
      <c r="M73" s="457">
        <v>36668.47</v>
      </c>
    </row>
    <row r="74" spans="1:13" s="166" customFormat="1" x14ac:dyDescent="0.25">
      <c r="A74" s="461" t="s">
        <v>749</v>
      </c>
      <c r="B74" s="465"/>
      <c r="C74" s="462">
        <v>2</v>
      </c>
      <c r="D74" s="453"/>
      <c r="E74" s="463">
        <f>SUM(E72:E73)</f>
        <v>110000</v>
      </c>
      <c r="F74" s="464">
        <f t="shared" ref="F74:M74" si="6">SUM(F72:F73)</f>
        <v>0</v>
      </c>
      <c r="G74" s="463">
        <f t="shared" si="6"/>
        <v>110000</v>
      </c>
      <c r="H74" s="463">
        <f t="shared" si="6"/>
        <v>3157</v>
      </c>
      <c r="I74" s="463">
        <f t="shared" si="6"/>
        <v>5834.65</v>
      </c>
      <c r="J74" s="463">
        <f t="shared" si="6"/>
        <v>3344</v>
      </c>
      <c r="K74" s="463">
        <f t="shared" si="6"/>
        <v>150</v>
      </c>
      <c r="L74" s="463">
        <f t="shared" si="6"/>
        <v>12485.650000000001</v>
      </c>
      <c r="M74" s="463">
        <f t="shared" si="6"/>
        <v>97514.35</v>
      </c>
    </row>
    <row r="75" spans="1:13" s="153" customFormat="1" x14ac:dyDescent="0.25">
      <c r="A75" s="459"/>
      <c r="B75" s="281"/>
      <c r="C75" s="286"/>
      <c r="D75" s="280"/>
      <c r="E75" s="457"/>
      <c r="F75" s="456"/>
      <c r="G75" s="457"/>
      <c r="H75" s="457"/>
      <c r="I75" s="457"/>
      <c r="J75" s="457"/>
      <c r="K75" s="457"/>
      <c r="L75" s="457"/>
      <c r="M75" s="457"/>
    </row>
    <row r="76" spans="1:13" s="153" customFormat="1" x14ac:dyDescent="0.25">
      <c r="A76" s="461" t="s">
        <v>627</v>
      </c>
      <c r="B76" s="281"/>
      <c r="C76" s="286"/>
      <c r="D76" s="280"/>
      <c r="E76" s="457"/>
      <c r="F76" s="456"/>
      <c r="G76" s="457"/>
      <c r="H76" s="457"/>
      <c r="I76" s="457"/>
      <c r="J76" s="457"/>
      <c r="K76" s="457"/>
      <c r="L76" s="457"/>
      <c r="M76" s="457"/>
    </row>
    <row r="77" spans="1:13" s="153" customFormat="1" x14ac:dyDescent="0.25">
      <c r="A77" s="459" t="s">
        <v>531</v>
      </c>
      <c r="B77" s="281" t="s">
        <v>807</v>
      </c>
      <c r="C77" s="286" t="s">
        <v>248</v>
      </c>
      <c r="D77" s="280" t="s">
        <v>307</v>
      </c>
      <c r="E77" s="457">
        <v>39500</v>
      </c>
      <c r="F77" s="456">
        <v>0</v>
      </c>
      <c r="G77" s="457">
        <v>39500</v>
      </c>
      <c r="H77" s="457">
        <v>1133.6500000000001</v>
      </c>
      <c r="I77" s="457">
        <v>372.08</v>
      </c>
      <c r="J77" s="457">
        <v>1200.8</v>
      </c>
      <c r="K77" s="457">
        <v>25</v>
      </c>
      <c r="L77" s="457">
        <v>2731.53</v>
      </c>
      <c r="M77" s="457">
        <v>36768.47</v>
      </c>
    </row>
    <row r="78" spans="1:13" s="166" customFormat="1" x14ac:dyDescent="0.25">
      <c r="A78" s="461" t="s">
        <v>749</v>
      </c>
      <c r="B78" s="465"/>
      <c r="C78" s="462">
        <v>1</v>
      </c>
      <c r="D78" s="453"/>
      <c r="E78" s="463">
        <f>SUM(E77)</f>
        <v>39500</v>
      </c>
      <c r="F78" s="464">
        <f t="shared" ref="F78:M78" si="7">SUM(F77)</f>
        <v>0</v>
      </c>
      <c r="G78" s="463">
        <f t="shared" si="7"/>
        <v>39500</v>
      </c>
      <c r="H78" s="463">
        <f t="shared" si="7"/>
        <v>1133.6500000000001</v>
      </c>
      <c r="I78" s="463">
        <f t="shared" si="7"/>
        <v>372.08</v>
      </c>
      <c r="J78" s="463">
        <f t="shared" si="7"/>
        <v>1200.8</v>
      </c>
      <c r="K78" s="463">
        <f t="shared" si="7"/>
        <v>25</v>
      </c>
      <c r="L78" s="463">
        <f t="shared" si="7"/>
        <v>2731.53</v>
      </c>
      <c r="M78" s="463">
        <f t="shared" si="7"/>
        <v>36768.47</v>
      </c>
    </row>
    <row r="79" spans="1:13" s="153" customFormat="1" x14ac:dyDescent="0.25">
      <c r="A79" s="459"/>
      <c r="B79" s="281"/>
      <c r="C79" s="286"/>
      <c r="D79" s="280"/>
      <c r="E79" s="457"/>
      <c r="F79" s="456"/>
      <c r="G79" s="457"/>
      <c r="H79" s="457"/>
      <c r="I79" s="457"/>
      <c r="J79" s="457"/>
      <c r="K79" s="457"/>
      <c r="L79" s="457"/>
      <c r="M79" s="457"/>
    </row>
    <row r="80" spans="1:13" s="166" customFormat="1" x14ac:dyDescent="0.25">
      <c r="A80" s="461" t="s">
        <v>788</v>
      </c>
      <c r="B80" s="465"/>
      <c r="C80" s="466"/>
      <c r="D80" s="453"/>
      <c r="E80" s="463"/>
      <c r="F80" s="464"/>
      <c r="G80" s="463"/>
      <c r="H80" s="463"/>
      <c r="I80" s="463"/>
      <c r="J80" s="463"/>
      <c r="K80" s="463"/>
      <c r="L80" s="463"/>
      <c r="M80" s="463"/>
    </row>
    <row r="81" spans="1:13" s="153" customFormat="1" x14ac:dyDescent="0.25">
      <c r="A81" s="459" t="s">
        <v>541</v>
      </c>
      <c r="B81" s="281" t="s">
        <v>807</v>
      </c>
      <c r="C81" s="286" t="s">
        <v>276</v>
      </c>
      <c r="D81" s="280" t="s">
        <v>307</v>
      </c>
      <c r="E81" s="457">
        <v>38500</v>
      </c>
      <c r="F81" s="456">
        <v>0</v>
      </c>
      <c r="G81" s="457">
        <v>38500</v>
      </c>
      <c r="H81" s="457">
        <v>1104.95</v>
      </c>
      <c r="I81" s="457">
        <v>230.95</v>
      </c>
      <c r="J81" s="457">
        <v>1170.4000000000001</v>
      </c>
      <c r="K81" s="457">
        <v>25</v>
      </c>
      <c r="L81" s="457">
        <v>2531.3000000000002</v>
      </c>
      <c r="M81" s="457">
        <v>35968.699999999997</v>
      </c>
    </row>
    <row r="82" spans="1:13" s="153" customFormat="1" x14ac:dyDescent="0.25">
      <c r="A82" s="459" t="s">
        <v>232</v>
      </c>
      <c r="B82" s="281" t="s">
        <v>807</v>
      </c>
      <c r="C82" s="286" t="s">
        <v>422</v>
      </c>
      <c r="D82" s="280" t="s">
        <v>808</v>
      </c>
      <c r="E82" s="457">
        <v>65000</v>
      </c>
      <c r="F82" s="456">
        <v>0</v>
      </c>
      <c r="G82" s="457">
        <v>65000</v>
      </c>
      <c r="H82" s="457">
        <v>1865.5</v>
      </c>
      <c r="I82" s="457">
        <v>4427.58</v>
      </c>
      <c r="J82" s="457">
        <v>1976</v>
      </c>
      <c r="K82" s="457">
        <v>25</v>
      </c>
      <c r="L82" s="457">
        <v>8294.08</v>
      </c>
      <c r="M82" s="457">
        <v>56705.919999999998</v>
      </c>
    </row>
    <row r="83" spans="1:13" s="166" customFormat="1" x14ac:dyDescent="0.25">
      <c r="A83" s="461" t="s">
        <v>749</v>
      </c>
      <c r="B83" s="465"/>
      <c r="C83" s="462">
        <v>2</v>
      </c>
      <c r="D83" s="453"/>
      <c r="E83" s="463">
        <f>SUM(E81:E82)</f>
        <v>103500</v>
      </c>
      <c r="F83" s="464">
        <f t="shared" ref="F83:M83" si="8">SUM(F81:F82)</f>
        <v>0</v>
      </c>
      <c r="G83" s="463">
        <f t="shared" si="8"/>
        <v>103500</v>
      </c>
      <c r="H83" s="463">
        <f t="shared" si="8"/>
        <v>2970.45</v>
      </c>
      <c r="I83" s="463">
        <f t="shared" si="8"/>
        <v>4658.53</v>
      </c>
      <c r="J83" s="463">
        <f t="shared" si="8"/>
        <v>3146.4</v>
      </c>
      <c r="K83" s="463">
        <f t="shared" si="8"/>
        <v>50</v>
      </c>
      <c r="L83" s="463">
        <f t="shared" si="8"/>
        <v>10825.380000000001</v>
      </c>
      <c r="M83" s="463">
        <f t="shared" si="8"/>
        <v>92674.62</v>
      </c>
    </row>
    <row r="84" spans="1:13" s="166" customFormat="1" x14ac:dyDescent="0.25">
      <c r="A84" s="461"/>
      <c r="B84" s="465"/>
      <c r="C84" s="462"/>
      <c r="D84" s="453"/>
      <c r="E84" s="463"/>
      <c r="F84" s="464"/>
      <c r="G84" s="463"/>
      <c r="H84" s="463"/>
      <c r="I84" s="463"/>
      <c r="J84" s="463"/>
      <c r="K84" s="463"/>
      <c r="L84" s="463"/>
      <c r="M84" s="463"/>
    </row>
    <row r="85" spans="1:13" s="166" customFormat="1" x14ac:dyDescent="0.25">
      <c r="A85" s="461" t="s">
        <v>766</v>
      </c>
      <c r="B85" s="465"/>
      <c r="C85" s="466"/>
      <c r="D85" s="453"/>
      <c r="E85" s="463"/>
      <c r="F85" s="464"/>
      <c r="G85" s="463"/>
      <c r="H85" s="463"/>
      <c r="I85" s="463"/>
      <c r="J85" s="463"/>
      <c r="K85" s="463"/>
      <c r="L85" s="463"/>
      <c r="M85" s="463"/>
    </row>
    <row r="86" spans="1:13" s="153" customFormat="1" x14ac:dyDescent="0.25">
      <c r="A86" s="459" t="s">
        <v>461</v>
      </c>
      <c r="B86" s="281" t="s">
        <v>807</v>
      </c>
      <c r="C86" s="286" t="s">
        <v>276</v>
      </c>
      <c r="D86" s="280" t="s">
        <v>307</v>
      </c>
      <c r="E86" s="457">
        <v>38000</v>
      </c>
      <c r="F86" s="456">
        <v>0</v>
      </c>
      <c r="G86" s="457">
        <v>38000</v>
      </c>
      <c r="H86" s="457">
        <v>1090.5999999999999</v>
      </c>
      <c r="I86" s="457">
        <v>160.38</v>
      </c>
      <c r="J86" s="457">
        <v>1155.2</v>
      </c>
      <c r="K86" s="457">
        <v>25</v>
      </c>
      <c r="L86" s="457">
        <v>2431.1799999999998</v>
      </c>
      <c r="M86" s="457">
        <v>35568.82</v>
      </c>
    </row>
    <row r="87" spans="1:13" s="153" customFormat="1" x14ac:dyDescent="0.25">
      <c r="A87" s="459" t="s">
        <v>47</v>
      </c>
      <c r="B87" s="281" t="s">
        <v>806</v>
      </c>
      <c r="C87" s="286" t="s">
        <v>49</v>
      </c>
      <c r="D87" s="280" t="s">
        <v>808</v>
      </c>
      <c r="E87" s="457">
        <v>60000</v>
      </c>
      <c r="F87" s="456">
        <v>0</v>
      </c>
      <c r="G87" s="457">
        <v>60000</v>
      </c>
      <c r="H87" s="457">
        <v>1722</v>
      </c>
      <c r="I87" s="457">
        <v>3486.68</v>
      </c>
      <c r="J87" s="457">
        <v>1824</v>
      </c>
      <c r="K87" s="457">
        <v>1033</v>
      </c>
      <c r="L87" s="457">
        <v>8065.68</v>
      </c>
      <c r="M87" s="457">
        <v>51934.32</v>
      </c>
    </row>
    <row r="88" spans="1:13" s="166" customFormat="1" x14ac:dyDescent="0.25">
      <c r="A88" s="461" t="s">
        <v>749</v>
      </c>
      <c r="B88" s="465"/>
      <c r="C88" s="462">
        <v>2</v>
      </c>
      <c r="D88" s="453"/>
      <c r="E88" s="463">
        <f>SUM(E86:E87)</f>
        <v>98000</v>
      </c>
      <c r="F88" s="464">
        <f t="shared" ref="F88:M88" si="9">SUM(F86:F87)</f>
        <v>0</v>
      </c>
      <c r="G88" s="463">
        <f t="shared" si="9"/>
        <v>98000</v>
      </c>
      <c r="H88" s="463">
        <f t="shared" si="9"/>
        <v>2812.6</v>
      </c>
      <c r="I88" s="463">
        <f t="shared" si="9"/>
        <v>3647.06</v>
      </c>
      <c r="J88" s="463">
        <f t="shared" si="9"/>
        <v>2979.2</v>
      </c>
      <c r="K88" s="463">
        <f t="shared" si="9"/>
        <v>1058</v>
      </c>
      <c r="L88" s="463">
        <f t="shared" si="9"/>
        <v>10496.86</v>
      </c>
      <c r="M88" s="463">
        <f t="shared" si="9"/>
        <v>87503.14</v>
      </c>
    </row>
    <row r="89" spans="1:13" s="166" customFormat="1" x14ac:dyDescent="0.25">
      <c r="A89" s="461"/>
      <c r="B89" s="465"/>
      <c r="C89" s="466"/>
      <c r="D89" s="453"/>
      <c r="E89" s="463"/>
      <c r="F89" s="464"/>
      <c r="G89" s="463"/>
      <c r="H89" s="463"/>
      <c r="I89" s="463"/>
      <c r="J89" s="463"/>
      <c r="K89" s="463"/>
      <c r="L89" s="463"/>
      <c r="M89" s="463"/>
    </row>
    <row r="90" spans="1:13" s="166" customFormat="1" x14ac:dyDescent="0.25">
      <c r="A90" s="469" t="s">
        <v>861</v>
      </c>
      <c r="B90" s="465"/>
      <c r="C90" s="466"/>
      <c r="D90" s="453"/>
      <c r="E90" s="463"/>
      <c r="F90" s="464"/>
      <c r="G90" s="463"/>
      <c r="H90" s="463"/>
      <c r="I90" s="463"/>
      <c r="J90" s="463"/>
      <c r="K90" s="463"/>
      <c r="L90" s="463"/>
      <c r="M90" s="463"/>
    </row>
    <row r="91" spans="1:13" s="153" customFormat="1" x14ac:dyDescent="0.25">
      <c r="A91" s="459" t="s">
        <v>768</v>
      </c>
      <c r="B91" s="281" t="s">
        <v>807</v>
      </c>
      <c r="C91" s="286" t="s">
        <v>771</v>
      </c>
      <c r="D91" s="280" t="s">
        <v>307</v>
      </c>
      <c r="E91" s="457">
        <v>100000</v>
      </c>
      <c r="F91" s="456">
        <v>0</v>
      </c>
      <c r="G91" s="457">
        <v>100000</v>
      </c>
      <c r="H91" s="457">
        <v>2870</v>
      </c>
      <c r="I91" s="457">
        <v>12105.37</v>
      </c>
      <c r="J91" s="457">
        <v>3040</v>
      </c>
      <c r="K91" s="457">
        <v>2982.72</v>
      </c>
      <c r="L91" s="457">
        <v>20998.09</v>
      </c>
      <c r="M91" s="457">
        <v>79001.91</v>
      </c>
    </row>
    <row r="92" spans="1:13" s="153" customFormat="1" x14ac:dyDescent="0.25">
      <c r="A92" s="459" t="s">
        <v>484</v>
      </c>
      <c r="B92" s="281" t="s">
        <v>807</v>
      </c>
      <c r="C92" s="286" t="s">
        <v>327</v>
      </c>
      <c r="D92" s="280" t="s">
        <v>307</v>
      </c>
      <c r="E92" s="457">
        <v>30000</v>
      </c>
      <c r="F92" s="456">
        <v>0</v>
      </c>
      <c r="G92" s="457">
        <v>30000</v>
      </c>
      <c r="H92" s="457">
        <v>861</v>
      </c>
      <c r="I92" s="456">
        <v>0</v>
      </c>
      <c r="J92" s="457">
        <v>912</v>
      </c>
      <c r="K92" s="457">
        <v>25</v>
      </c>
      <c r="L92" s="457">
        <v>1798</v>
      </c>
      <c r="M92" s="457">
        <v>28202</v>
      </c>
    </row>
    <row r="93" spans="1:13" s="153" customFormat="1" x14ac:dyDescent="0.25">
      <c r="A93" s="459" t="s">
        <v>769</v>
      </c>
      <c r="B93" s="281" t="s">
        <v>806</v>
      </c>
      <c r="C93" s="286" t="s">
        <v>772</v>
      </c>
      <c r="D93" s="280" t="s">
        <v>307</v>
      </c>
      <c r="E93" s="457">
        <v>60000</v>
      </c>
      <c r="F93" s="456">
        <v>0</v>
      </c>
      <c r="G93" s="457">
        <v>60000</v>
      </c>
      <c r="H93" s="457">
        <v>1722</v>
      </c>
      <c r="I93" s="457">
        <v>3486.68</v>
      </c>
      <c r="J93" s="457">
        <v>1824</v>
      </c>
      <c r="K93" s="457">
        <v>25</v>
      </c>
      <c r="L93" s="457">
        <v>7057.68</v>
      </c>
      <c r="M93" s="457">
        <v>52942.32</v>
      </c>
    </row>
    <row r="94" spans="1:13" s="153" customFormat="1" x14ac:dyDescent="0.25">
      <c r="A94" s="459" t="s">
        <v>547</v>
      </c>
      <c r="B94" s="281" t="s">
        <v>806</v>
      </c>
      <c r="C94" s="286" t="s">
        <v>772</v>
      </c>
      <c r="D94" s="280" t="s">
        <v>307</v>
      </c>
      <c r="E94" s="457">
        <v>75000</v>
      </c>
      <c r="F94" s="456">
        <v>0</v>
      </c>
      <c r="G94" s="457">
        <v>75000</v>
      </c>
      <c r="H94" s="457">
        <v>2152.5</v>
      </c>
      <c r="I94" s="457">
        <v>6309.38</v>
      </c>
      <c r="J94" s="457">
        <v>2280</v>
      </c>
      <c r="K94" s="457">
        <v>2857</v>
      </c>
      <c r="L94" s="457">
        <v>13598.88</v>
      </c>
      <c r="M94" s="457">
        <v>61401.120000000003</v>
      </c>
    </row>
    <row r="95" spans="1:13" s="166" customFormat="1" x14ac:dyDescent="0.25">
      <c r="A95" s="461" t="s">
        <v>749</v>
      </c>
      <c r="B95" s="465"/>
      <c r="C95" s="462">
        <v>4</v>
      </c>
      <c r="D95" s="453"/>
      <c r="E95" s="463">
        <f>SUM(E91:E94)</f>
        <v>265000</v>
      </c>
      <c r="F95" s="464">
        <f t="shared" ref="F95:L95" si="10">SUM(F91:F94)</f>
        <v>0</v>
      </c>
      <c r="G95" s="463">
        <f t="shared" si="10"/>
        <v>265000</v>
      </c>
      <c r="H95" s="463">
        <f t="shared" si="10"/>
        <v>7605.5</v>
      </c>
      <c r="I95" s="463">
        <f t="shared" si="10"/>
        <v>21901.43</v>
      </c>
      <c r="J95" s="463">
        <f t="shared" si="10"/>
        <v>8056</v>
      </c>
      <c r="K95" s="463">
        <f t="shared" si="10"/>
        <v>5889.7199999999993</v>
      </c>
      <c r="L95" s="463">
        <f t="shared" si="10"/>
        <v>43452.65</v>
      </c>
      <c r="M95" s="463">
        <f>SUM(M91:M94)</f>
        <v>221547.35</v>
      </c>
    </row>
    <row r="97" spans="1:13" s="166" customFormat="1" ht="30" x14ac:dyDescent="0.25">
      <c r="A97" s="469" t="s">
        <v>770</v>
      </c>
      <c r="B97" s="465"/>
      <c r="C97" s="466"/>
      <c r="D97" s="453"/>
      <c r="E97" s="463"/>
      <c r="F97" s="464"/>
      <c r="G97" s="463"/>
      <c r="H97" s="463"/>
      <c r="I97" s="463"/>
      <c r="J97" s="463"/>
      <c r="K97" s="463"/>
      <c r="L97" s="463"/>
      <c r="M97" s="463"/>
    </row>
    <row r="98" spans="1:13" s="166" customFormat="1" x14ac:dyDescent="0.25">
      <c r="A98" s="459" t="s">
        <v>61</v>
      </c>
      <c r="B98" s="281" t="s">
        <v>806</v>
      </c>
      <c r="C98" s="286" t="s">
        <v>514</v>
      </c>
      <c r="D98" s="280" t="s">
        <v>808</v>
      </c>
      <c r="E98" s="457">
        <v>85000</v>
      </c>
      <c r="F98" s="456">
        <v>0</v>
      </c>
      <c r="G98" s="457">
        <v>85000</v>
      </c>
      <c r="H98" s="457">
        <v>2439.5</v>
      </c>
      <c r="I98" s="457">
        <v>8279.4599999999991</v>
      </c>
      <c r="J98" s="457">
        <v>2584</v>
      </c>
      <c r="K98" s="457">
        <v>1215.1199999999999</v>
      </c>
      <c r="L98" s="457">
        <v>14518.08</v>
      </c>
      <c r="M98" s="457">
        <v>70481.919999999998</v>
      </c>
    </row>
    <row r="99" spans="1:13" s="166" customFormat="1" x14ac:dyDescent="0.25">
      <c r="A99" s="461" t="s">
        <v>749</v>
      </c>
      <c r="B99" s="465"/>
      <c r="C99" s="462">
        <v>1</v>
      </c>
      <c r="D99" s="453"/>
      <c r="E99" s="463">
        <f>SUM(E98)</f>
        <v>85000</v>
      </c>
      <c r="F99" s="464">
        <f t="shared" ref="F99:M99" si="11">SUM(F98)</f>
        <v>0</v>
      </c>
      <c r="G99" s="463">
        <f t="shared" si="11"/>
        <v>85000</v>
      </c>
      <c r="H99" s="463">
        <f t="shared" si="11"/>
        <v>2439.5</v>
      </c>
      <c r="I99" s="463">
        <f t="shared" si="11"/>
        <v>8279.4599999999991</v>
      </c>
      <c r="J99" s="463">
        <f t="shared" si="11"/>
        <v>2584</v>
      </c>
      <c r="K99" s="463">
        <f t="shared" si="11"/>
        <v>1215.1199999999999</v>
      </c>
      <c r="L99" s="463">
        <f t="shared" si="11"/>
        <v>14518.08</v>
      </c>
      <c r="M99" s="463">
        <f t="shared" si="11"/>
        <v>70481.919999999998</v>
      </c>
    </row>
    <row r="100" spans="1:13" s="166" customFormat="1" x14ac:dyDescent="0.25">
      <c r="A100" s="459"/>
      <c r="B100" s="465"/>
      <c r="C100" s="286"/>
      <c r="D100" s="280"/>
      <c r="E100" s="457"/>
      <c r="F100" s="456"/>
      <c r="G100" s="457"/>
      <c r="H100" s="457"/>
      <c r="I100" s="457"/>
      <c r="J100" s="457"/>
      <c r="K100" s="457"/>
      <c r="L100" s="457"/>
      <c r="M100" s="457"/>
    </row>
    <row r="101" spans="1:13" s="166" customFormat="1" ht="30" x14ac:dyDescent="0.25">
      <c r="A101" s="469" t="s">
        <v>786</v>
      </c>
      <c r="B101" s="465"/>
      <c r="C101" s="466"/>
      <c r="D101" s="453"/>
      <c r="E101" s="463"/>
      <c r="F101" s="464"/>
      <c r="G101" s="463"/>
      <c r="H101" s="463"/>
      <c r="I101" s="463"/>
      <c r="J101" s="463"/>
      <c r="K101" s="463"/>
      <c r="L101" s="463"/>
      <c r="M101" s="463"/>
    </row>
    <row r="102" spans="1:13" s="166" customFormat="1" x14ac:dyDescent="0.25">
      <c r="A102" s="459" t="s">
        <v>419</v>
      </c>
      <c r="B102" s="281" t="s">
        <v>806</v>
      </c>
      <c r="C102" s="286" t="s">
        <v>449</v>
      </c>
      <c r="D102" s="280" t="s">
        <v>809</v>
      </c>
      <c r="E102" s="457">
        <v>40000</v>
      </c>
      <c r="F102" s="456">
        <v>0</v>
      </c>
      <c r="G102" s="457">
        <v>40000</v>
      </c>
      <c r="H102" s="457">
        <v>1148</v>
      </c>
      <c r="I102" s="457">
        <v>442.65</v>
      </c>
      <c r="J102" s="457">
        <v>1216</v>
      </c>
      <c r="K102" s="457">
        <v>700</v>
      </c>
      <c r="L102" s="457">
        <v>3506.65</v>
      </c>
      <c r="M102" s="457">
        <v>36493.35</v>
      </c>
    </row>
    <row r="103" spans="1:13" s="166" customFormat="1" x14ac:dyDescent="0.25">
      <c r="A103" s="459" t="s">
        <v>697</v>
      </c>
      <c r="B103" s="281" t="s">
        <v>807</v>
      </c>
      <c r="C103" s="286" t="s">
        <v>521</v>
      </c>
      <c r="D103" s="280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457">
        <v>25</v>
      </c>
      <c r="L103" s="457">
        <v>2093.5</v>
      </c>
      <c r="M103" s="457">
        <v>32906.5</v>
      </c>
    </row>
    <row r="104" spans="1:13" s="166" customFormat="1" x14ac:dyDescent="0.25">
      <c r="A104" s="461" t="s">
        <v>749</v>
      </c>
      <c r="B104" s="465"/>
      <c r="C104" s="462">
        <v>2</v>
      </c>
      <c r="D104" s="453"/>
      <c r="E104" s="463">
        <f>SUM(E102:E103)</f>
        <v>75000</v>
      </c>
      <c r="F104" s="464">
        <f t="shared" ref="F104:M104" si="12">SUM(F102:F103)</f>
        <v>0</v>
      </c>
      <c r="G104" s="463">
        <f t="shared" si="12"/>
        <v>75000</v>
      </c>
      <c r="H104" s="463">
        <f t="shared" si="12"/>
        <v>2152.5</v>
      </c>
      <c r="I104" s="463">
        <f t="shared" si="12"/>
        <v>442.65</v>
      </c>
      <c r="J104" s="463">
        <f t="shared" si="12"/>
        <v>2280</v>
      </c>
      <c r="K104" s="463">
        <f t="shared" si="12"/>
        <v>725</v>
      </c>
      <c r="L104" s="463">
        <f t="shared" si="12"/>
        <v>5600.15</v>
      </c>
      <c r="M104" s="463">
        <f t="shared" si="12"/>
        <v>69399.850000000006</v>
      </c>
    </row>
    <row r="105" spans="1:13" s="166" customFormat="1" x14ac:dyDescent="0.25">
      <c r="A105" s="459"/>
      <c r="B105" s="465"/>
      <c r="C105" s="286"/>
      <c r="D105" s="280"/>
      <c r="E105" s="457"/>
      <c r="F105" s="456"/>
      <c r="G105" s="457"/>
      <c r="H105" s="457"/>
      <c r="I105" s="457"/>
      <c r="J105" s="457"/>
      <c r="K105" s="457"/>
      <c r="L105" s="457"/>
      <c r="M105" s="457"/>
    </row>
    <row r="106" spans="1:13" s="166" customFormat="1" x14ac:dyDescent="0.25">
      <c r="A106" s="461" t="s">
        <v>785</v>
      </c>
      <c r="B106" s="465"/>
      <c r="C106" s="466"/>
      <c r="D106" s="453"/>
      <c r="E106" s="463"/>
      <c r="F106" s="464"/>
      <c r="G106" s="463"/>
      <c r="H106" s="463"/>
      <c r="I106" s="463"/>
      <c r="J106" s="463"/>
      <c r="K106" s="463"/>
      <c r="L106" s="463"/>
      <c r="M106" s="463"/>
    </row>
    <row r="107" spans="1:13" s="166" customFormat="1" x14ac:dyDescent="0.25">
      <c r="A107" s="459" t="s">
        <v>773</v>
      </c>
      <c r="B107" s="281" t="s">
        <v>807</v>
      </c>
      <c r="C107" s="286" t="s">
        <v>774</v>
      </c>
      <c r="D107" s="280" t="s">
        <v>307</v>
      </c>
      <c r="E107" s="457">
        <v>37000</v>
      </c>
      <c r="F107" s="456">
        <v>0</v>
      </c>
      <c r="G107" s="457">
        <v>37000</v>
      </c>
      <c r="H107" s="457">
        <v>1061.9000000000001</v>
      </c>
      <c r="I107" s="457">
        <v>19.25</v>
      </c>
      <c r="J107" s="457">
        <v>1124.8</v>
      </c>
      <c r="K107" s="457">
        <v>25</v>
      </c>
      <c r="L107" s="457">
        <v>2230.9499999999998</v>
      </c>
      <c r="M107" s="457">
        <v>34769.050000000003</v>
      </c>
    </row>
    <row r="108" spans="1:13" s="166" customFormat="1" x14ac:dyDescent="0.25">
      <c r="A108" s="459" t="s">
        <v>444</v>
      </c>
      <c r="B108" s="281" t="s">
        <v>806</v>
      </c>
      <c r="C108" s="286" t="s">
        <v>662</v>
      </c>
      <c r="D108" s="280" t="s">
        <v>307</v>
      </c>
      <c r="E108" s="457">
        <v>26500</v>
      </c>
      <c r="F108" s="456">
        <v>0</v>
      </c>
      <c r="G108" s="457">
        <v>26500</v>
      </c>
      <c r="H108" s="457">
        <v>760.55</v>
      </c>
      <c r="I108" s="456">
        <v>0</v>
      </c>
      <c r="J108" s="457">
        <v>805.6</v>
      </c>
      <c r="K108" s="457">
        <v>25</v>
      </c>
      <c r="L108" s="457">
        <v>1591.15</v>
      </c>
      <c r="M108" s="457">
        <v>24908.85</v>
      </c>
    </row>
    <row r="109" spans="1:13" s="166" customFormat="1" x14ac:dyDescent="0.25">
      <c r="A109" s="459" t="s">
        <v>34</v>
      </c>
      <c r="B109" s="281" t="s">
        <v>806</v>
      </c>
      <c r="C109" s="286" t="s">
        <v>36</v>
      </c>
      <c r="D109" s="280" t="s">
        <v>307</v>
      </c>
      <c r="E109" s="457">
        <v>50000</v>
      </c>
      <c r="F109" s="456">
        <v>0</v>
      </c>
      <c r="G109" s="457">
        <v>50000</v>
      </c>
      <c r="H109" s="457">
        <v>1435</v>
      </c>
      <c r="I109" s="457">
        <v>1854</v>
      </c>
      <c r="J109" s="457">
        <v>1520</v>
      </c>
      <c r="K109" s="457">
        <v>800</v>
      </c>
      <c r="L109" s="457">
        <v>5609</v>
      </c>
      <c r="M109" s="457">
        <v>44391</v>
      </c>
    </row>
    <row r="110" spans="1:13" s="166" customFormat="1" x14ac:dyDescent="0.25">
      <c r="A110" s="459" t="s">
        <v>131</v>
      </c>
      <c r="B110" s="281" t="s">
        <v>807</v>
      </c>
      <c r="C110" s="286" t="s">
        <v>713</v>
      </c>
      <c r="D110" s="280" t="s">
        <v>307</v>
      </c>
      <c r="E110" s="457">
        <v>31500</v>
      </c>
      <c r="F110" s="456">
        <v>0</v>
      </c>
      <c r="G110" s="457">
        <v>31500</v>
      </c>
      <c r="H110" s="457">
        <v>904.05</v>
      </c>
      <c r="I110" s="456">
        <v>0</v>
      </c>
      <c r="J110" s="457">
        <v>957.6</v>
      </c>
      <c r="K110" s="457">
        <v>697</v>
      </c>
      <c r="L110" s="457">
        <v>2558.65</v>
      </c>
      <c r="M110" s="457">
        <v>28941.35</v>
      </c>
    </row>
    <row r="111" spans="1:13" s="166" customFormat="1" x14ac:dyDescent="0.25">
      <c r="A111" s="459" t="s">
        <v>875</v>
      </c>
      <c r="B111" s="281" t="s">
        <v>807</v>
      </c>
      <c r="C111" s="286" t="s">
        <v>166</v>
      </c>
      <c r="D111" s="280" t="s">
        <v>307</v>
      </c>
      <c r="E111" s="457">
        <v>21000</v>
      </c>
      <c r="F111" s="456">
        <v>0</v>
      </c>
      <c r="G111" s="457">
        <v>21000</v>
      </c>
      <c r="H111" s="457">
        <v>602.70000000000005</v>
      </c>
      <c r="I111" s="456">
        <v>0</v>
      </c>
      <c r="J111" s="457">
        <v>638.4</v>
      </c>
      <c r="K111" s="457">
        <v>25</v>
      </c>
      <c r="L111" s="457">
        <v>1266.0999999999999</v>
      </c>
      <c r="M111" s="457">
        <v>19733.900000000001</v>
      </c>
    </row>
    <row r="112" spans="1:13" s="166" customFormat="1" x14ac:dyDescent="0.25">
      <c r="A112" s="461" t="s">
        <v>749</v>
      </c>
      <c r="B112" s="465"/>
      <c r="C112" s="462">
        <v>5</v>
      </c>
      <c r="D112" s="453"/>
      <c r="E112" s="463">
        <f>SUM(E107:E111)</f>
        <v>166000</v>
      </c>
      <c r="F112" s="464">
        <f>SUM(F107:F111)</f>
        <v>0</v>
      </c>
      <c r="G112" s="463">
        <f>SUM(G107:G111)</f>
        <v>166000</v>
      </c>
      <c r="H112" s="463">
        <f>SUM(H107:H111)</f>
        <v>4764.2</v>
      </c>
      <c r="I112" s="463">
        <f>SUM(I107:I110)</f>
        <v>1873.25</v>
      </c>
      <c r="J112" s="463">
        <f>SUM(J107:J111)</f>
        <v>5046.3999999999996</v>
      </c>
      <c r="K112" s="463">
        <f>SUM(K107:K111)</f>
        <v>1572</v>
      </c>
      <c r="L112" s="463">
        <f>SUM(L107:L111)</f>
        <v>13255.85</v>
      </c>
      <c r="M112" s="463">
        <f>SUM(M107:M111)</f>
        <v>152744.15</v>
      </c>
    </row>
    <row r="114" spans="1:13" s="166" customFormat="1" x14ac:dyDescent="0.25">
      <c r="A114" s="461" t="s">
        <v>787</v>
      </c>
      <c r="B114" s="465"/>
      <c r="C114" s="466"/>
      <c r="D114" s="453"/>
      <c r="E114" s="463"/>
      <c r="F114" s="464"/>
      <c r="G114" s="463"/>
      <c r="H114" s="463"/>
      <c r="I114" s="463"/>
      <c r="J114" s="463"/>
      <c r="K114" s="463"/>
      <c r="L114" s="463"/>
      <c r="M114" s="463"/>
    </row>
    <row r="115" spans="1:13" s="166" customFormat="1" x14ac:dyDescent="0.25">
      <c r="A115" s="459" t="s">
        <v>69</v>
      </c>
      <c r="B115" s="281" t="s">
        <v>806</v>
      </c>
      <c r="C115" s="286" t="s">
        <v>775</v>
      </c>
      <c r="D115" s="280" t="s">
        <v>307</v>
      </c>
      <c r="E115" s="457">
        <v>130000</v>
      </c>
      <c r="F115" s="456">
        <v>0</v>
      </c>
      <c r="G115" s="457">
        <v>130000</v>
      </c>
      <c r="H115" s="457">
        <v>3731</v>
      </c>
      <c r="I115" s="457">
        <v>19162.12</v>
      </c>
      <c r="J115" s="457">
        <v>3952</v>
      </c>
      <c r="K115" s="457">
        <v>1375</v>
      </c>
      <c r="L115" s="457">
        <v>28220.12</v>
      </c>
      <c r="M115" s="457">
        <v>101779.88</v>
      </c>
    </row>
    <row r="116" spans="1:13" s="166" customFormat="1" x14ac:dyDescent="0.25">
      <c r="A116" s="461" t="s">
        <v>749</v>
      </c>
      <c r="B116" s="465"/>
      <c r="C116" s="462">
        <v>1</v>
      </c>
      <c r="D116" s="453"/>
      <c r="E116" s="463">
        <f>SUM(E115)</f>
        <v>130000</v>
      </c>
      <c r="F116" s="464">
        <f t="shared" ref="F116:M116" si="13">SUM(F115)</f>
        <v>0</v>
      </c>
      <c r="G116" s="463">
        <f t="shared" si="13"/>
        <v>130000</v>
      </c>
      <c r="H116" s="463">
        <f t="shared" si="13"/>
        <v>3731</v>
      </c>
      <c r="I116" s="463">
        <f t="shared" si="13"/>
        <v>19162.12</v>
      </c>
      <c r="J116" s="463">
        <f t="shared" si="13"/>
        <v>3952</v>
      </c>
      <c r="K116" s="463">
        <f t="shared" si="13"/>
        <v>1375</v>
      </c>
      <c r="L116" s="463">
        <f t="shared" si="13"/>
        <v>28220.12</v>
      </c>
      <c r="M116" s="463">
        <f t="shared" si="13"/>
        <v>101779.88</v>
      </c>
    </row>
    <row r="117" spans="1:13" s="166" customFormat="1" x14ac:dyDescent="0.25">
      <c r="A117" s="459"/>
      <c r="B117" s="465"/>
      <c r="C117" s="286"/>
      <c r="D117" s="280"/>
      <c r="E117" s="457"/>
      <c r="F117" s="456"/>
      <c r="G117" s="457"/>
      <c r="H117" s="457"/>
      <c r="I117" s="457"/>
      <c r="J117" s="457"/>
      <c r="K117" s="457"/>
      <c r="L117" s="457"/>
      <c r="M117" s="457"/>
    </row>
    <row r="118" spans="1:13" s="166" customFormat="1" x14ac:dyDescent="0.25">
      <c r="A118" s="469" t="s">
        <v>776</v>
      </c>
      <c r="B118" s="465"/>
      <c r="C118" s="466"/>
      <c r="D118" s="453"/>
      <c r="E118" s="463"/>
      <c r="F118" s="464"/>
      <c r="G118" s="463"/>
      <c r="H118" s="463"/>
      <c r="I118" s="463"/>
      <c r="J118" s="463"/>
      <c r="K118" s="463"/>
      <c r="L118" s="463"/>
      <c r="M118" s="463"/>
    </row>
    <row r="119" spans="1:13" s="166" customFormat="1" x14ac:dyDescent="0.25">
      <c r="A119" s="459" t="s">
        <v>116</v>
      </c>
      <c r="B119" s="281" t="s">
        <v>807</v>
      </c>
      <c r="C119" s="286" t="s">
        <v>489</v>
      </c>
      <c r="D119" s="280" t="s">
        <v>307</v>
      </c>
      <c r="E119" s="457">
        <v>65000</v>
      </c>
      <c r="F119" s="456">
        <v>0</v>
      </c>
      <c r="G119" s="457">
        <v>65000</v>
      </c>
      <c r="H119" s="457">
        <v>1865.5</v>
      </c>
      <c r="I119" s="457">
        <v>4189.55</v>
      </c>
      <c r="J119" s="457">
        <v>1976</v>
      </c>
      <c r="K119" s="457">
        <v>1315.12</v>
      </c>
      <c r="L119" s="457">
        <v>9346.17</v>
      </c>
      <c r="M119" s="457">
        <v>55653.83</v>
      </c>
    </row>
    <row r="120" spans="1:13" s="166" customFormat="1" x14ac:dyDescent="0.25">
      <c r="A120" s="459" t="s">
        <v>528</v>
      </c>
      <c r="B120" s="281" t="s">
        <v>806</v>
      </c>
      <c r="C120" s="286" t="s">
        <v>551</v>
      </c>
      <c r="D120" s="280" t="s">
        <v>307</v>
      </c>
      <c r="E120" s="457">
        <v>30000</v>
      </c>
      <c r="F120" s="456">
        <v>0</v>
      </c>
      <c r="G120" s="457">
        <v>30000</v>
      </c>
      <c r="H120" s="457">
        <v>861</v>
      </c>
      <c r="I120" s="456">
        <v>0</v>
      </c>
      <c r="J120" s="457">
        <v>912</v>
      </c>
      <c r="K120" s="457">
        <v>25</v>
      </c>
      <c r="L120" s="457">
        <v>1798</v>
      </c>
      <c r="M120" s="457">
        <v>28202</v>
      </c>
    </row>
    <row r="121" spans="1:13" s="166" customFormat="1" x14ac:dyDescent="0.25">
      <c r="A121" s="461" t="s">
        <v>749</v>
      </c>
      <c r="B121" s="465"/>
      <c r="C121" s="462">
        <v>2</v>
      </c>
      <c r="D121" s="453"/>
      <c r="E121" s="463">
        <f>SUM(E119:E120)</f>
        <v>95000</v>
      </c>
      <c r="F121" s="464">
        <f t="shared" ref="F121:M121" si="14">SUM(F119:F120)</f>
        <v>0</v>
      </c>
      <c r="G121" s="463">
        <f t="shared" si="14"/>
        <v>95000</v>
      </c>
      <c r="H121" s="463">
        <f t="shared" si="14"/>
        <v>2726.5</v>
      </c>
      <c r="I121" s="463">
        <f t="shared" si="14"/>
        <v>4189.55</v>
      </c>
      <c r="J121" s="463">
        <f t="shared" si="14"/>
        <v>2888</v>
      </c>
      <c r="K121" s="463">
        <f t="shared" si="14"/>
        <v>1340.12</v>
      </c>
      <c r="L121" s="463">
        <f t="shared" si="14"/>
        <v>11144.17</v>
      </c>
      <c r="M121" s="463">
        <f t="shared" si="14"/>
        <v>83855.83</v>
      </c>
    </row>
    <row r="122" spans="1:13" s="166" customFormat="1" x14ac:dyDescent="0.25">
      <c r="A122" s="459"/>
      <c r="B122" s="465"/>
      <c r="C122" s="286"/>
      <c r="D122" s="280"/>
      <c r="E122" s="457"/>
      <c r="F122" s="456"/>
      <c r="G122" s="457"/>
      <c r="H122" s="457"/>
      <c r="I122" s="457"/>
      <c r="J122" s="457"/>
      <c r="K122" s="457"/>
      <c r="L122" s="457"/>
      <c r="M122" s="457"/>
    </row>
    <row r="123" spans="1:13" s="166" customFormat="1" x14ac:dyDescent="0.25">
      <c r="A123" s="469" t="s">
        <v>777</v>
      </c>
      <c r="B123" s="465"/>
      <c r="C123" s="466"/>
      <c r="D123" s="453"/>
      <c r="E123" s="463"/>
      <c r="F123" s="464"/>
      <c r="G123" s="463"/>
      <c r="H123" s="463"/>
      <c r="I123" s="463"/>
      <c r="J123" s="463"/>
      <c r="K123" s="463"/>
      <c r="L123" s="463"/>
      <c r="M123" s="463"/>
    </row>
    <row r="124" spans="1:13" s="166" customFormat="1" x14ac:dyDescent="0.25">
      <c r="A124" s="459" t="s">
        <v>114</v>
      </c>
      <c r="B124" s="281" t="s">
        <v>807</v>
      </c>
      <c r="C124" s="286" t="s">
        <v>778</v>
      </c>
      <c r="D124" s="280" t="s">
        <v>307</v>
      </c>
      <c r="E124" s="457">
        <v>65000</v>
      </c>
      <c r="F124" s="456">
        <v>0</v>
      </c>
      <c r="G124" s="457">
        <v>65000</v>
      </c>
      <c r="H124" s="457">
        <v>1865.5</v>
      </c>
      <c r="I124" s="457">
        <v>4427.58</v>
      </c>
      <c r="J124" s="457">
        <v>1976</v>
      </c>
      <c r="K124" s="457">
        <v>700</v>
      </c>
      <c r="L124" s="457">
        <v>8969.08</v>
      </c>
      <c r="M124" s="457">
        <v>56030.92</v>
      </c>
    </row>
    <row r="125" spans="1:13" s="166" customFormat="1" x14ac:dyDescent="0.25">
      <c r="A125" s="459" t="s">
        <v>73</v>
      </c>
      <c r="B125" s="281" t="s">
        <v>807</v>
      </c>
      <c r="C125" s="286" t="s">
        <v>778</v>
      </c>
      <c r="D125" s="280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7">
        <v>1148.33</v>
      </c>
      <c r="J125" s="457">
        <v>1368</v>
      </c>
      <c r="K125" s="457">
        <v>700</v>
      </c>
      <c r="L125" s="457">
        <v>4507.83</v>
      </c>
      <c r="M125" s="457">
        <v>40492.17</v>
      </c>
    </row>
    <row r="126" spans="1:13" s="166" customFormat="1" x14ac:dyDescent="0.25">
      <c r="A126" s="459" t="s">
        <v>530</v>
      </c>
      <c r="B126" s="281" t="s">
        <v>806</v>
      </c>
      <c r="C126" s="286" t="s">
        <v>551</v>
      </c>
      <c r="D126" s="280" t="s">
        <v>307</v>
      </c>
      <c r="E126" s="457">
        <v>30000</v>
      </c>
      <c r="F126" s="456">
        <v>0</v>
      </c>
      <c r="G126" s="457">
        <v>30000</v>
      </c>
      <c r="H126" s="457">
        <v>861</v>
      </c>
      <c r="I126" s="456">
        <v>0</v>
      </c>
      <c r="J126" s="457">
        <v>912</v>
      </c>
      <c r="K126" s="457">
        <v>25</v>
      </c>
      <c r="L126" s="457">
        <v>1798</v>
      </c>
      <c r="M126" s="457">
        <v>28202</v>
      </c>
    </row>
    <row r="127" spans="1:13" s="166" customFormat="1" x14ac:dyDescent="0.25">
      <c r="A127" s="461" t="s">
        <v>749</v>
      </c>
      <c r="B127" s="465"/>
      <c r="C127" s="462">
        <v>3</v>
      </c>
      <c r="D127" s="453"/>
      <c r="E127" s="463">
        <f>SUM(E124:E126)</f>
        <v>140000</v>
      </c>
      <c r="F127" s="464">
        <f t="shared" ref="F127:M127" si="15">SUM(F124:F126)</f>
        <v>0</v>
      </c>
      <c r="G127" s="463">
        <f t="shared" si="15"/>
        <v>140000</v>
      </c>
      <c r="H127" s="463">
        <f t="shared" si="15"/>
        <v>4018</v>
      </c>
      <c r="I127" s="463">
        <f t="shared" si="15"/>
        <v>5575.91</v>
      </c>
      <c r="J127" s="463">
        <f t="shared" si="15"/>
        <v>4256</v>
      </c>
      <c r="K127" s="463">
        <f t="shared" si="15"/>
        <v>1425</v>
      </c>
      <c r="L127" s="463">
        <f t="shared" si="15"/>
        <v>15274.91</v>
      </c>
      <c r="M127" s="463">
        <f t="shared" si="15"/>
        <v>124725.09</v>
      </c>
    </row>
    <row r="129" spans="1:13" s="166" customFormat="1" x14ac:dyDescent="0.25">
      <c r="A129" s="469" t="s">
        <v>779</v>
      </c>
      <c r="B129" s="465"/>
      <c r="C129" s="466"/>
      <c r="D129" s="453"/>
      <c r="E129" s="463"/>
      <c r="F129" s="464"/>
      <c r="G129" s="463"/>
      <c r="H129" s="463"/>
      <c r="I129" s="463"/>
      <c r="J129" s="463"/>
      <c r="K129" s="463"/>
      <c r="L129" s="463"/>
      <c r="M129" s="463"/>
    </row>
    <row r="130" spans="1:13" s="166" customFormat="1" x14ac:dyDescent="0.25">
      <c r="A130" s="459" t="s">
        <v>241</v>
      </c>
      <c r="B130" s="281" t="s">
        <v>806</v>
      </c>
      <c r="C130" s="286" t="s">
        <v>780</v>
      </c>
      <c r="D130" s="280" t="s">
        <v>808</v>
      </c>
      <c r="E130" s="457">
        <v>55000</v>
      </c>
      <c r="F130" s="456">
        <v>0</v>
      </c>
      <c r="G130" s="457">
        <v>55000</v>
      </c>
      <c r="H130" s="457">
        <v>1578.5</v>
      </c>
      <c r="I130" s="457">
        <v>2559.6799999999998</v>
      </c>
      <c r="J130" s="457">
        <v>1672</v>
      </c>
      <c r="K130" s="457">
        <v>25</v>
      </c>
      <c r="L130" s="457">
        <v>5835.18</v>
      </c>
      <c r="M130" s="457">
        <v>49164.82</v>
      </c>
    </row>
    <row r="131" spans="1:13" s="166" customFormat="1" x14ac:dyDescent="0.25">
      <c r="A131" s="461" t="s">
        <v>749</v>
      </c>
      <c r="B131" s="465"/>
      <c r="C131" s="462">
        <v>1</v>
      </c>
      <c r="D131" s="453"/>
      <c r="E131" s="463">
        <f>SUM(E130)</f>
        <v>55000</v>
      </c>
      <c r="F131" s="464">
        <f t="shared" ref="F131:M131" si="16">SUM(F130)</f>
        <v>0</v>
      </c>
      <c r="G131" s="463">
        <f t="shared" si="16"/>
        <v>55000</v>
      </c>
      <c r="H131" s="463">
        <f t="shared" si="16"/>
        <v>1578.5</v>
      </c>
      <c r="I131" s="463">
        <f t="shared" si="16"/>
        <v>2559.6799999999998</v>
      </c>
      <c r="J131" s="463">
        <f t="shared" si="16"/>
        <v>1672</v>
      </c>
      <c r="K131" s="463">
        <f t="shared" si="16"/>
        <v>25</v>
      </c>
      <c r="L131" s="463">
        <f t="shared" si="16"/>
        <v>5835.18</v>
      </c>
      <c r="M131" s="463">
        <f t="shared" si="16"/>
        <v>49164.82</v>
      </c>
    </row>
    <row r="132" spans="1:13" s="166" customFormat="1" x14ac:dyDescent="0.25">
      <c r="A132" s="459"/>
      <c r="B132" s="465"/>
      <c r="C132" s="286"/>
      <c r="D132" s="280"/>
      <c r="E132" s="457"/>
      <c r="F132" s="456"/>
      <c r="G132" s="457"/>
      <c r="H132" s="457"/>
      <c r="I132" s="457"/>
      <c r="J132" s="457"/>
      <c r="K132" s="457"/>
      <c r="L132" s="457"/>
      <c r="M132" s="457"/>
    </row>
    <row r="133" spans="1:13" s="166" customFormat="1" ht="30" x14ac:dyDescent="0.25">
      <c r="A133" s="469" t="s">
        <v>781</v>
      </c>
      <c r="B133" s="465"/>
      <c r="C133" s="466"/>
      <c r="D133" s="453"/>
      <c r="E133" s="463"/>
      <c r="F133" s="464"/>
      <c r="G133" s="463"/>
      <c r="H133" s="463"/>
      <c r="I133" s="463"/>
      <c r="J133" s="463"/>
      <c r="K133" s="463"/>
      <c r="L133" s="463"/>
      <c r="M133" s="463"/>
    </row>
    <row r="134" spans="1:13" s="166" customFormat="1" x14ac:dyDescent="0.25">
      <c r="A134" s="459" t="s">
        <v>782</v>
      </c>
      <c r="B134" s="281" t="s">
        <v>807</v>
      </c>
      <c r="C134" s="286" t="s">
        <v>783</v>
      </c>
      <c r="D134" s="280" t="s">
        <v>307</v>
      </c>
      <c r="E134" s="457">
        <v>55000</v>
      </c>
      <c r="F134" s="456">
        <v>0</v>
      </c>
      <c r="G134" s="457">
        <v>55000</v>
      </c>
      <c r="H134" s="457">
        <v>1578.5</v>
      </c>
      <c r="I134" s="457">
        <v>2559.6799999999998</v>
      </c>
      <c r="J134" s="457">
        <v>1672</v>
      </c>
      <c r="K134" s="457">
        <v>800</v>
      </c>
      <c r="L134" s="457">
        <v>6610.18</v>
      </c>
      <c r="M134" s="457">
        <v>48389.82</v>
      </c>
    </row>
    <row r="135" spans="1:13" s="166" customFormat="1" x14ac:dyDescent="0.25">
      <c r="A135" s="461" t="s">
        <v>749</v>
      </c>
      <c r="B135" s="465"/>
      <c r="C135" s="462">
        <v>1</v>
      </c>
      <c r="D135" s="453"/>
      <c r="E135" s="463">
        <f>SUM(E134)</f>
        <v>55000</v>
      </c>
      <c r="F135" s="464">
        <f t="shared" ref="F135:M135" si="17">SUM(F134)</f>
        <v>0</v>
      </c>
      <c r="G135" s="463">
        <f t="shared" si="17"/>
        <v>55000</v>
      </c>
      <c r="H135" s="463">
        <f t="shared" si="17"/>
        <v>1578.5</v>
      </c>
      <c r="I135" s="463">
        <f t="shared" si="17"/>
        <v>2559.6799999999998</v>
      </c>
      <c r="J135" s="463">
        <f t="shared" si="17"/>
        <v>1672</v>
      </c>
      <c r="K135" s="463">
        <f t="shared" si="17"/>
        <v>800</v>
      </c>
      <c r="L135" s="463">
        <f t="shared" si="17"/>
        <v>6610.18</v>
      </c>
      <c r="M135" s="463">
        <f t="shared" si="17"/>
        <v>48389.82</v>
      </c>
    </row>
    <row r="136" spans="1:13" s="166" customFormat="1" x14ac:dyDescent="0.25">
      <c r="A136" s="459"/>
      <c r="B136" s="465"/>
      <c r="C136" s="286"/>
      <c r="D136" s="280"/>
      <c r="E136" s="457"/>
      <c r="F136" s="456"/>
      <c r="G136" s="457"/>
      <c r="H136" s="457"/>
      <c r="I136" s="457"/>
      <c r="J136" s="457"/>
      <c r="K136" s="457"/>
      <c r="L136" s="457"/>
      <c r="M136" s="457"/>
    </row>
    <row r="137" spans="1:13" s="166" customFormat="1" ht="30" x14ac:dyDescent="0.25">
      <c r="A137" s="469" t="s">
        <v>784</v>
      </c>
      <c r="B137" s="465"/>
      <c r="C137" s="466"/>
      <c r="D137" s="453"/>
      <c r="E137" s="463"/>
      <c r="F137" s="464"/>
      <c r="G137" s="463"/>
      <c r="H137" s="463"/>
      <c r="I137" s="463"/>
      <c r="J137" s="463"/>
      <c r="K137" s="463"/>
      <c r="L137" s="463"/>
      <c r="M137" s="463"/>
    </row>
    <row r="138" spans="1:13" s="166" customFormat="1" x14ac:dyDescent="0.25">
      <c r="A138" s="459" t="s">
        <v>217</v>
      </c>
      <c r="B138" s="281" t="s">
        <v>807</v>
      </c>
      <c r="C138" s="286" t="s">
        <v>157</v>
      </c>
      <c r="D138" s="280" t="s">
        <v>809</v>
      </c>
      <c r="E138" s="457">
        <v>55000</v>
      </c>
      <c r="F138" s="456">
        <v>0</v>
      </c>
      <c r="G138" s="457">
        <v>55000</v>
      </c>
      <c r="H138" s="457">
        <v>1578.5</v>
      </c>
      <c r="I138" s="457">
        <v>2381.16</v>
      </c>
      <c r="J138" s="457">
        <v>1672</v>
      </c>
      <c r="K138" s="457">
        <v>1215.1199999999999</v>
      </c>
      <c r="L138" s="457">
        <v>6846.78</v>
      </c>
      <c r="M138" s="457">
        <v>48153.22</v>
      </c>
    </row>
    <row r="139" spans="1:13" s="166" customFormat="1" x14ac:dyDescent="0.25">
      <c r="A139" s="459" t="s">
        <v>42</v>
      </c>
      <c r="B139" s="281" t="s">
        <v>806</v>
      </c>
      <c r="C139" s="286" t="s">
        <v>449</v>
      </c>
      <c r="D139" s="280" t="s">
        <v>809</v>
      </c>
      <c r="E139" s="457">
        <v>46000</v>
      </c>
      <c r="F139" s="456">
        <v>0</v>
      </c>
      <c r="G139" s="457">
        <v>46000</v>
      </c>
      <c r="H139" s="457">
        <v>1320.2</v>
      </c>
      <c r="I139" s="457">
        <v>1289.46</v>
      </c>
      <c r="J139" s="457">
        <v>1398.4</v>
      </c>
      <c r="K139" s="457">
        <v>125</v>
      </c>
      <c r="L139" s="457">
        <v>4133.0600000000004</v>
      </c>
      <c r="M139" s="457">
        <v>41866.94</v>
      </c>
    </row>
    <row r="140" spans="1:13" s="166" customFormat="1" x14ac:dyDescent="0.25">
      <c r="A140" s="459" t="s">
        <v>862</v>
      </c>
      <c r="B140" s="281" t="s">
        <v>806</v>
      </c>
      <c r="C140" s="286" t="s">
        <v>551</v>
      </c>
      <c r="D140" s="280" t="s">
        <v>307</v>
      </c>
      <c r="E140" s="457">
        <v>32500</v>
      </c>
      <c r="F140" s="456">
        <v>0</v>
      </c>
      <c r="G140" s="457">
        <v>32500</v>
      </c>
      <c r="H140" s="457">
        <v>932.75</v>
      </c>
      <c r="I140" s="456">
        <v>0</v>
      </c>
      <c r="J140" s="457">
        <v>988</v>
      </c>
      <c r="K140" s="457">
        <v>25</v>
      </c>
      <c r="L140" s="457">
        <v>1945.75</v>
      </c>
      <c r="M140" s="457">
        <v>30554.25</v>
      </c>
    </row>
    <row r="141" spans="1:13" s="166" customFormat="1" x14ac:dyDescent="0.25">
      <c r="A141" s="461" t="s">
        <v>749</v>
      </c>
      <c r="B141" s="465"/>
      <c r="C141" s="462">
        <v>3</v>
      </c>
      <c r="D141" s="453"/>
      <c r="E141" s="463">
        <f t="shared" ref="E141:M141" si="18">SUM(E138:E140)</f>
        <v>133500</v>
      </c>
      <c r="F141" s="464">
        <f t="shared" si="18"/>
        <v>0</v>
      </c>
      <c r="G141" s="463">
        <f t="shared" si="18"/>
        <v>133500</v>
      </c>
      <c r="H141" s="463">
        <f t="shared" si="18"/>
        <v>3831.45</v>
      </c>
      <c r="I141" s="463">
        <f t="shared" si="18"/>
        <v>3670.62</v>
      </c>
      <c r="J141" s="463">
        <f t="shared" si="18"/>
        <v>4058.4</v>
      </c>
      <c r="K141" s="463">
        <f t="shared" si="18"/>
        <v>1365.12</v>
      </c>
      <c r="L141" s="463">
        <f t="shared" si="18"/>
        <v>12925.59</v>
      </c>
      <c r="M141" s="463">
        <f t="shared" si="18"/>
        <v>120574.41</v>
      </c>
    </row>
    <row r="142" spans="1:13" s="166" customFormat="1" x14ac:dyDescent="0.25">
      <c r="A142" s="461"/>
      <c r="B142" s="465"/>
      <c r="C142" s="466"/>
      <c r="D142" s="453"/>
      <c r="E142" s="463"/>
      <c r="F142" s="464"/>
      <c r="G142" s="463"/>
      <c r="H142" s="463"/>
      <c r="I142" s="463"/>
      <c r="J142" s="463"/>
      <c r="K142" s="463"/>
      <c r="L142" s="463"/>
      <c r="M142" s="463"/>
    </row>
    <row r="143" spans="1:13" s="166" customFormat="1" x14ac:dyDescent="0.25">
      <c r="A143" s="461" t="s">
        <v>804</v>
      </c>
      <c r="B143" s="465"/>
      <c r="C143" s="466"/>
      <c r="D143" s="453"/>
      <c r="E143" s="463"/>
      <c r="F143" s="464"/>
      <c r="G143" s="463"/>
      <c r="H143" s="463"/>
      <c r="I143" s="463"/>
      <c r="J143" s="463"/>
      <c r="K143" s="463"/>
      <c r="L143" s="463"/>
      <c r="M143" s="463"/>
    </row>
    <row r="144" spans="1:13" s="166" customFormat="1" x14ac:dyDescent="0.25">
      <c r="A144" s="459" t="s">
        <v>138</v>
      </c>
      <c r="B144" s="281" t="s">
        <v>806</v>
      </c>
      <c r="C144" s="286" t="s">
        <v>789</v>
      </c>
      <c r="D144" s="280" t="s">
        <v>307</v>
      </c>
      <c r="E144" s="457">
        <v>100000</v>
      </c>
      <c r="F144" s="456">
        <v>0</v>
      </c>
      <c r="G144" s="457">
        <v>100000</v>
      </c>
      <c r="H144" s="457">
        <v>2870</v>
      </c>
      <c r="I144" s="457">
        <v>12105.37</v>
      </c>
      <c r="J144" s="457">
        <v>3040</v>
      </c>
      <c r="K144" s="457">
        <v>4905</v>
      </c>
      <c r="L144" s="457">
        <v>22920.37</v>
      </c>
      <c r="M144" s="457">
        <v>77079.63</v>
      </c>
    </row>
    <row r="145" spans="1:13" s="166" customFormat="1" x14ac:dyDescent="0.25">
      <c r="A145" s="459" t="s">
        <v>312</v>
      </c>
      <c r="B145" s="281" t="s">
        <v>807</v>
      </c>
      <c r="C145" s="286" t="s">
        <v>178</v>
      </c>
      <c r="D145" s="280" t="s">
        <v>307</v>
      </c>
      <c r="E145" s="457">
        <v>35000</v>
      </c>
      <c r="F145" s="456">
        <v>0</v>
      </c>
      <c r="G145" s="457">
        <v>35000</v>
      </c>
      <c r="H145" s="457">
        <v>1004.5</v>
      </c>
      <c r="I145" s="456">
        <v>0</v>
      </c>
      <c r="J145" s="457">
        <v>1064</v>
      </c>
      <c r="K145" s="457">
        <v>25</v>
      </c>
      <c r="L145" s="457">
        <v>2093.5</v>
      </c>
      <c r="M145" s="457">
        <v>32906.5</v>
      </c>
    </row>
    <row r="146" spans="1:13" s="166" customFormat="1" x14ac:dyDescent="0.25">
      <c r="A146" s="459" t="s">
        <v>790</v>
      </c>
      <c r="B146" s="281" t="s">
        <v>806</v>
      </c>
      <c r="C146" s="286" t="s">
        <v>276</v>
      </c>
      <c r="D146" s="280" t="s">
        <v>808</v>
      </c>
      <c r="E146" s="457">
        <v>39500</v>
      </c>
      <c r="F146" s="456">
        <v>0</v>
      </c>
      <c r="G146" s="457">
        <v>39500</v>
      </c>
      <c r="H146" s="457">
        <v>1133.6500000000001</v>
      </c>
      <c r="I146" s="457">
        <v>372.08</v>
      </c>
      <c r="J146" s="457">
        <v>1200.8</v>
      </c>
      <c r="K146" s="457">
        <v>25</v>
      </c>
      <c r="L146" s="457">
        <v>2731.53</v>
      </c>
      <c r="M146" s="457">
        <v>36768.47</v>
      </c>
    </row>
    <row r="147" spans="1:13" s="166" customFormat="1" x14ac:dyDescent="0.25">
      <c r="A147" s="459" t="s">
        <v>791</v>
      </c>
      <c r="B147" s="281" t="s">
        <v>807</v>
      </c>
      <c r="C147" s="286" t="s">
        <v>105</v>
      </c>
      <c r="D147" s="280" t="s">
        <v>307</v>
      </c>
      <c r="E147" s="457">
        <v>15000</v>
      </c>
      <c r="F147" s="456">
        <v>0</v>
      </c>
      <c r="G147" s="457">
        <v>15000</v>
      </c>
      <c r="H147" s="457">
        <v>430.5</v>
      </c>
      <c r="I147" s="456">
        <v>0</v>
      </c>
      <c r="J147" s="457">
        <v>456</v>
      </c>
      <c r="K147" s="457">
        <v>25</v>
      </c>
      <c r="L147" s="457">
        <v>911.5</v>
      </c>
      <c r="M147" s="457">
        <v>14088.5</v>
      </c>
    </row>
    <row r="148" spans="1:13" s="166" customFormat="1" x14ac:dyDescent="0.25">
      <c r="A148" s="459" t="s">
        <v>586</v>
      </c>
      <c r="B148" s="281" t="s">
        <v>807</v>
      </c>
      <c r="C148" s="286" t="s">
        <v>105</v>
      </c>
      <c r="D148" s="280" t="s">
        <v>307</v>
      </c>
      <c r="E148" s="457">
        <v>15000</v>
      </c>
      <c r="F148" s="456">
        <v>0</v>
      </c>
      <c r="G148" s="457">
        <v>15000</v>
      </c>
      <c r="H148" s="457">
        <v>430.5</v>
      </c>
      <c r="I148" s="456">
        <v>0</v>
      </c>
      <c r="J148" s="457">
        <v>456</v>
      </c>
      <c r="K148" s="457">
        <v>25</v>
      </c>
      <c r="L148" s="457">
        <v>911.5</v>
      </c>
      <c r="M148" s="457">
        <v>14088.5</v>
      </c>
    </row>
    <row r="149" spans="1:13" s="166" customFormat="1" x14ac:dyDescent="0.25">
      <c r="A149" s="461" t="s">
        <v>749</v>
      </c>
      <c r="B149" s="465"/>
      <c r="C149" s="462">
        <v>5</v>
      </c>
      <c r="D149" s="453"/>
      <c r="E149" s="463">
        <f>SUM(E144:E148)</f>
        <v>204500</v>
      </c>
      <c r="F149" s="464">
        <f t="shared" ref="F149:M149" si="19">SUM(F144:F148)</f>
        <v>0</v>
      </c>
      <c r="G149" s="463">
        <f t="shared" si="19"/>
        <v>204500</v>
      </c>
      <c r="H149" s="463">
        <f t="shared" si="19"/>
        <v>5869.15</v>
      </c>
      <c r="I149" s="463">
        <f t="shared" si="19"/>
        <v>12477.45</v>
      </c>
      <c r="J149" s="463">
        <f t="shared" si="19"/>
        <v>6216.8</v>
      </c>
      <c r="K149" s="463">
        <f t="shared" si="19"/>
        <v>5005</v>
      </c>
      <c r="L149" s="463">
        <f t="shared" si="19"/>
        <v>29568.399999999998</v>
      </c>
      <c r="M149" s="463">
        <f t="shared" si="19"/>
        <v>174931.6</v>
      </c>
    </row>
    <row r="150" spans="1:13" s="166" customFormat="1" x14ac:dyDescent="0.25">
      <c r="A150" s="461"/>
      <c r="B150" s="465"/>
      <c r="C150" s="466"/>
      <c r="D150" s="453"/>
      <c r="E150" s="463"/>
      <c r="F150" s="464"/>
      <c r="G150" s="463"/>
      <c r="H150" s="463"/>
      <c r="I150" s="463"/>
      <c r="J150" s="463"/>
      <c r="K150" s="463"/>
      <c r="L150" s="463"/>
      <c r="M150" s="463"/>
    </row>
    <row r="151" spans="1:13" s="166" customFormat="1" x14ac:dyDescent="0.25">
      <c r="A151" s="461" t="s">
        <v>803</v>
      </c>
      <c r="B151" s="465"/>
      <c r="C151" s="466"/>
      <c r="D151" s="453"/>
      <c r="E151" s="463"/>
      <c r="F151" s="464"/>
      <c r="G151" s="463"/>
      <c r="H151" s="463"/>
      <c r="I151" s="463"/>
      <c r="J151" s="463"/>
      <c r="K151" s="463"/>
      <c r="L151" s="463"/>
      <c r="M151" s="463"/>
    </row>
    <row r="152" spans="1:13" s="166" customFormat="1" x14ac:dyDescent="0.25">
      <c r="A152" s="459" t="s">
        <v>793</v>
      </c>
      <c r="B152" s="281" t="s">
        <v>806</v>
      </c>
      <c r="C152" s="286" t="s">
        <v>517</v>
      </c>
      <c r="D152" s="280" t="s">
        <v>307</v>
      </c>
      <c r="E152" s="457">
        <v>26500</v>
      </c>
      <c r="F152" s="456">
        <v>0</v>
      </c>
      <c r="G152" s="457">
        <v>26500</v>
      </c>
      <c r="H152" s="457">
        <v>760.55</v>
      </c>
      <c r="I152" s="456">
        <v>0</v>
      </c>
      <c r="J152" s="457">
        <v>805.6</v>
      </c>
      <c r="K152" s="457">
        <v>25</v>
      </c>
      <c r="L152" s="457">
        <v>1591.15</v>
      </c>
      <c r="M152" s="457">
        <v>24908.85</v>
      </c>
    </row>
    <row r="153" spans="1:13" s="166" customFormat="1" x14ac:dyDescent="0.25">
      <c r="A153" s="459" t="s">
        <v>585</v>
      </c>
      <c r="B153" s="281" t="s">
        <v>806</v>
      </c>
      <c r="C153" s="286" t="s">
        <v>517</v>
      </c>
      <c r="D153" s="280" t="s">
        <v>307</v>
      </c>
      <c r="E153" s="457">
        <v>26500</v>
      </c>
      <c r="F153" s="456">
        <v>0</v>
      </c>
      <c r="G153" s="457">
        <v>26500</v>
      </c>
      <c r="H153" s="457">
        <v>760.55</v>
      </c>
      <c r="I153" s="456">
        <v>0</v>
      </c>
      <c r="J153" s="457">
        <v>805.6</v>
      </c>
      <c r="K153" s="457">
        <v>25</v>
      </c>
      <c r="L153" s="457">
        <v>1591.15</v>
      </c>
      <c r="M153" s="457">
        <v>24908.85</v>
      </c>
    </row>
    <row r="154" spans="1:13" s="166" customFormat="1" x14ac:dyDescent="0.25">
      <c r="A154" s="459" t="s">
        <v>794</v>
      </c>
      <c r="B154" s="281" t="s">
        <v>806</v>
      </c>
      <c r="C154" s="286" t="s">
        <v>517</v>
      </c>
      <c r="D154" s="280" t="s">
        <v>307</v>
      </c>
      <c r="E154" s="457">
        <v>32500</v>
      </c>
      <c r="F154" s="456">
        <v>0</v>
      </c>
      <c r="G154" s="457">
        <v>32500</v>
      </c>
      <c r="H154" s="457">
        <v>932.75</v>
      </c>
      <c r="I154" s="456">
        <v>0</v>
      </c>
      <c r="J154" s="457">
        <v>988</v>
      </c>
      <c r="K154" s="457">
        <v>25</v>
      </c>
      <c r="L154" s="457">
        <v>1945.75</v>
      </c>
      <c r="M154" s="457">
        <v>30554.25</v>
      </c>
    </row>
    <row r="155" spans="1:13" s="166" customFormat="1" x14ac:dyDescent="0.25">
      <c r="A155" s="459" t="s">
        <v>134</v>
      </c>
      <c r="B155" s="281" t="s">
        <v>807</v>
      </c>
      <c r="C155" s="286" t="s">
        <v>489</v>
      </c>
      <c r="D155" s="280" t="s">
        <v>307</v>
      </c>
      <c r="E155" s="457">
        <v>55000</v>
      </c>
      <c r="F155" s="456">
        <v>0</v>
      </c>
      <c r="G155" s="457">
        <v>55000</v>
      </c>
      <c r="H155" s="457">
        <v>1578.5</v>
      </c>
      <c r="I155" s="457">
        <v>2559.6799999999998</v>
      </c>
      <c r="J155" s="457">
        <v>1672</v>
      </c>
      <c r="K155" s="457">
        <v>700</v>
      </c>
      <c r="L155" s="457">
        <v>6510.18</v>
      </c>
      <c r="M155" s="457">
        <v>48489.82</v>
      </c>
    </row>
    <row r="156" spans="1:13" s="166" customFormat="1" x14ac:dyDescent="0.25">
      <c r="A156" s="459" t="s">
        <v>795</v>
      </c>
      <c r="B156" s="281" t="s">
        <v>806</v>
      </c>
      <c r="C156" s="286" t="s">
        <v>517</v>
      </c>
      <c r="D156" s="280" t="s">
        <v>307</v>
      </c>
      <c r="E156" s="457">
        <v>26500</v>
      </c>
      <c r="F156" s="456">
        <v>0</v>
      </c>
      <c r="G156" s="457">
        <v>26500</v>
      </c>
      <c r="H156" s="457">
        <v>760.55</v>
      </c>
      <c r="I156" s="456">
        <v>0</v>
      </c>
      <c r="J156" s="457">
        <v>805.6</v>
      </c>
      <c r="K156" s="457">
        <v>25</v>
      </c>
      <c r="L156" s="457">
        <v>1591.15</v>
      </c>
      <c r="M156" s="457">
        <v>24908.85</v>
      </c>
    </row>
    <row r="157" spans="1:13" s="166" customFormat="1" ht="15" customHeight="1" x14ac:dyDescent="0.25">
      <c r="A157" s="470" t="s">
        <v>805</v>
      </c>
      <c r="B157" s="281" t="s">
        <v>806</v>
      </c>
      <c r="C157" s="286" t="s">
        <v>517</v>
      </c>
      <c r="D157" s="280" t="s">
        <v>307</v>
      </c>
      <c r="E157" s="457">
        <v>26500</v>
      </c>
      <c r="F157" s="456">
        <v>0</v>
      </c>
      <c r="G157" s="457">
        <v>26500</v>
      </c>
      <c r="H157" s="457">
        <v>760.55</v>
      </c>
      <c r="I157" s="456">
        <v>0</v>
      </c>
      <c r="J157" s="457">
        <v>805.6</v>
      </c>
      <c r="K157" s="457">
        <v>25</v>
      </c>
      <c r="L157" s="457">
        <v>1591.15</v>
      </c>
      <c r="M157" s="457">
        <v>24908.85</v>
      </c>
    </row>
    <row r="158" spans="1:13" s="166" customFormat="1" ht="17.25" customHeight="1" x14ac:dyDescent="0.25">
      <c r="A158" s="461" t="s">
        <v>749</v>
      </c>
      <c r="B158" s="465"/>
      <c r="C158" s="462">
        <v>6</v>
      </c>
      <c r="D158" s="280"/>
      <c r="E158" s="463">
        <f t="shared" ref="E158:M158" si="20">SUM(E152:E157)</f>
        <v>193500</v>
      </c>
      <c r="F158" s="464">
        <f t="shared" si="20"/>
        <v>0</v>
      </c>
      <c r="G158" s="463">
        <f t="shared" si="20"/>
        <v>193500</v>
      </c>
      <c r="H158" s="463">
        <f t="shared" si="20"/>
        <v>5553.45</v>
      </c>
      <c r="I158" s="463">
        <f t="shared" si="20"/>
        <v>2559.6799999999998</v>
      </c>
      <c r="J158" s="463">
        <f t="shared" si="20"/>
        <v>5882.4000000000005</v>
      </c>
      <c r="K158" s="463">
        <f t="shared" si="20"/>
        <v>825</v>
      </c>
      <c r="L158" s="463">
        <f t="shared" si="20"/>
        <v>14820.529999999999</v>
      </c>
      <c r="M158" s="463">
        <f t="shared" si="20"/>
        <v>178679.47</v>
      </c>
    </row>
    <row r="159" spans="1:13" s="166" customFormat="1" ht="17.25" customHeight="1" x14ac:dyDescent="0.25">
      <c r="A159" s="459"/>
      <c r="B159" s="281"/>
      <c r="C159" s="286"/>
      <c r="D159" s="280"/>
      <c r="E159" s="463"/>
      <c r="F159" s="464"/>
      <c r="G159" s="463"/>
      <c r="H159" s="463"/>
      <c r="I159" s="463"/>
      <c r="J159" s="463"/>
      <c r="K159" s="463"/>
      <c r="L159" s="463"/>
      <c r="M159" s="463"/>
    </row>
    <row r="160" spans="1:13" s="166" customFormat="1" x14ac:dyDescent="0.25">
      <c r="A160" s="461" t="s">
        <v>629</v>
      </c>
      <c r="B160" s="281"/>
      <c r="C160" s="466"/>
      <c r="D160" s="453"/>
      <c r="E160" s="463"/>
      <c r="F160" s="464"/>
      <c r="G160" s="463"/>
      <c r="H160" s="463"/>
      <c r="I160" s="463"/>
      <c r="J160" s="463"/>
      <c r="K160" s="463"/>
      <c r="L160" s="463"/>
      <c r="M160" s="463"/>
    </row>
    <row r="161" spans="1:13" s="166" customFormat="1" x14ac:dyDescent="0.25">
      <c r="A161" s="459" t="s">
        <v>698</v>
      </c>
      <c r="B161" s="281" t="s">
        <v>807</v>
      </c>
      <c r="C161" s="286" t="s">
        <v>105</v>
      </c>
      <c r="D161" s="280" t="s">
        <v>307</v>
      </c>
      <c r="E161" s="457">
        <v>15000</v>
      </c>
      <c r="F161" s="456">
        <v>0</v>
      </c>
      <c r="G161" s="457">
        <v>15000</v>
      </c>
      <c r="H161" s="457">
        <v>430.5</v>
      </c>
      <c r="I161" s="456">
        <v>0</v>
      </c>
      <c r="J161" s="457">
        <v>456</v>
      </c>
      <c r="K161" s="457">
        <v>25</v>
      </c>
      <c r="L161" s="457">
        <v>911.5</v>
      </c>
      <c r="M161" s="457">
        <v>14088.5</v>
      </c>
    </row>
    <row r="162" spans="1:13" s="166" customFormat="1" x14ac:dyDescent="0.25">
      <c r="A162" s="461" t="s">
        <v>749</v>
      </c>
      <c r="B162" s="281"/>
      <c r="C162" s="462">
        <v>1</v>
      </c>
      <c r="D162" s="453"/>
      <c r="E162" s="463">
        <f>SUM(E161)</f>
        <v>15000</v>
      </c>
      <c r="F162" s="464">
        <f t="shared" ref="F162:M162" si="21">SUM(F161)</f>
        <v>0</v>
      </c>
      <c r="G162" s="463">
        <f t="shared" si="21"/>
        <v>15000</v>
      </c>
      <c r="H162" s="463">
        <f t="shared" si="21"/>
        <v>430.5</v>
      </c>
      <c r="I162" s="456">
        <v>0</v>
      </c>
      <c r="J162" s="463">
        <f t="shared" si="21"/>
        <v>456</v>
      </c>
      <c r="K162" s="463">
        <f t="shared" si="21"/>
        <v>25</v>
      </c>
      <c r="L162" s="463">
        <f t="shared" si="21"/>
        <v>911.5</v>
      </c>
      <c r="M162" s="463">
        <f t="shared" si="21"/>
        <v>14088.5</v>
      </c>
    </row>
    <row r="163" spans="1:13" s="166" customFormat="1" x14ac:dyDescent="0.25">
      <c r="A163" s="461"/>
      <c r="B163" s="281"/>
      <c r="C163" s="466"/>
      <c r="D163" s="453"/>
      <c r="E163" s="463"/>
      <c r="F163" s="464"/>
      <c r="G163" s="463"/>
      <c r="H163" s="463"/>
      <c r="I163" s="463"/>
      <c r="J163" s="463"/>
      <c r="K163" s="463"/>
      <c r="L163" s="463"/>
      <c r="M163" s="463"/>
    </row>
    <row r="164" spans="1:13" s="166" customFormat="1" x14ac:dyDescent="0.25">
      <c r="A164" s="461" t="s">
        <v>796</v>
      </c>
      <c r="B164" s="281"/>
      <c r="C164" s="466" t="s">
        <v>797</v>
      </c>
      <c r="D164" s="453"/>
      <c r="E164" s="463"/>
      <c r="F164" s="464"/>
      <c r="G164" s="463"/>
      <c r="H164" s="463"/>
      <c r="I164" s="463"/>
      <c r="J164" s="463"/>
      <c r="K164" s="463"/>
      <c r="L164" s="463"/>
      <c r="M164" s="463"/>
    </row>
    <row r="165" spans="1:13" s="166" customFormat="1" x14ac:dyDescent="0.25">
      <c r="A165" s="459" t="s">
        <v>587</v>
      </c>
      <c r="B165" s="281" t="s">
        <v>807</v>
      </c>
      <c r="C165" s="286" t="s">
        <v>105</v>
      </c>
      <c r="D165" s="280" t="s">
        <v>307</v>
      </c>
      <c r="E165" s="457">
        <v>15000</v>
      </c>
      <c r="F165" s="456">
        <v>0</v>
      </c>
      <c r="G165" s="457">
        <v>15000</v>
      </c>
      <c r="H165" s="457">
        <v>430.5</v>
      </c>
      <c r="I165" s="456">
        <v>0</v>
      </c>
      <c r="J165" s="457">
        <v>456</v>
      </c>
      <c r="K165" s="457">
        <v>25</v>
      </c>
      <c r="L165" s="457">
        <v>911.5</v>
      </c>
      <c r="M165" s="457">
        <v>14088.5</v>
      </c>
    </row>
    <row r="166" spans="1:13" s="166" customFormat="1" x14ac:dyDescent="0.25">
      <c r="A166" s="459" t="s">
        <v>798</v>
      </c>
      <c r="B166" s="281" t="s">
        <v>806</v>
      </c>
      <c r="C166" s="286" t="s">
        <v>721</v>
      </c>
      <c r="D166" s="280" t="s">
        <v>808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457">
        <v>25</v>
      </c>
      <c r="L166" s="457">
        <v>12153.87</v>
      </c>
      <c r="M166" s="457">
        <v>67846.13</v>
      </c>
    </row>
    <row r="167" spans="1:13" s="166" customFormat="1" x14ac:dyDescent="0.25">
      <c r="A167" s="459" t="s">
        <v>244</v>
      </c>
      <c r="B167" s="281" t="s">
        <v>806</v>
      </c>
      <c r="C167" s="286" t="s">
        <v>489</v>
      </c>
      <c r="D167" s="280" t="s">
        <v>808</v>
      </c>
      <c r="E167" s="457">
        <v>60000</v>
      </c>
      <c r="F167" s="456">
        <v>0</v>
      </c>
      <c r="G167" s="457">
        <v>60000</v>
      </c>
      <c r="H167" s="457">
        <v>1722</v>
      </c>
      <c r="I167" s="457">
        <v>3486.68</v>
      </c>
      <c r="J167" s="457">
        <v>1824</v>
      </c>
      <c r="K167" s="457">
        <v>25</v>
      </c>
      <c r="L167" s="457">
        <v>7057.68</v>
      </c>
      <c r="M167" s="457">
        <v>52942.32</v>
      </c>
    </row>
    <row r="168" spans="1:13" s="166" customFormat="1" x14ac:dyDescent="0.25">
      <c r="A168" s="459" t="s">
        <v>84</v>
      </c>
      <c r="B168" s="281" t="s">
        <v>806</v>
      </c>
      <c r="C168" s="286" t="s">
        <v>85</v>
      </c>
      <c r="D168" s="280" t="s">
        <v>307</v>
      </c>
      <c r="E168" s="457">
        <v>50000</v>
      </c>
      <c r="F168" s="456">
        <v>0</v>
      </c>
      <c r="G168" s="457">
        <v>50000</v>
      </c>
      <c r="H168" s="457">
        <v>1435</v>
      </c>
      <c r="I168" s="457">
        <v>1854</v>
      </c>
      <c r="J168" s="457">
        <v>1520</v>
      </c>
      <c r="K168" s="457">
        <v>25</v>
      </c>
      <c r="L168" s="457">
        <v>4834</v>
      </c>
      <c r="M168" s="457">
        <v>45166</v>
      </c>
    </row>
    <row r="169" spans="1:13" s="166" customFormat="1" x14ac:dyDescent="0.25">
      <c r="A169" s="459" t="s">
        <v>94</v>
      </c>
      <c r="B169" s="281" t="s">
        <v>807</v>
      </c>
      <c r="C169" s="286" t="s">
        <v>71</v>
      </c>
      <c r="D169" s="280" t="s">
        <v>808</v>
      </c>
      <c r="E169" s="457">
        <v>50000</v>
      </c>
      <c r="F169" s="456">
        <v>0</v>
      </c>
      <c r="G169" s="457">
        <v>50000</v>
      </c>
      <c r="H169" s="457">
        <v>1435</v>
      </c>
      <c r="I169" s="457">
        <v>1675.48</v>
      </c>
      <c r="J169" s="457">
        <v>1520</v>
      </c>
      <c r="K169" s="457">
        <v>1215.1199999999999</v>
      </c>
      <c r="L169" s="457">
        <v>5845.6</v>
      </c>
      <c r="M169" s="457">
        <v>44154.400000000001</v>
      </c>
    </row>
    <row r="170" spans="1:13" s="166" customFormat="1" x14ac:dyDescent="0.25">
      <c r="A170" s="459" t="s">
        <v>799</v>
      </c>
      <c r="B170" s="281" t="s">
        <v>806</v>
      </c>
      <c r="C170" s="286" t="s">
        <v>157</v>
      </c>
      <c r="D170" s="280" t="s">
        <v>307</v>
      </c>
      <c r="E170" s="457">
        <v>45000</v>
      </c>
      <c r="F170" s="456">
        <v>0</v>
      </c>
      <c r="G170" s="457">
        <v>45000</v>
      </c>
      <c r="H170" s="457">
        <v>1291.5</v>
      </c>
      <c r="I170" s="457">
        <v>1148.33</v>
      </c>
      <c r="J170" s="457">
        <v>1368</v>
      </c>
      <c r="K170" s="457">
        <v>25</v>
      </c>
      <c r="L170" s="457">
        <v>3832.83</v>
      </c>
      <c r="M170" s="457">
        <v>41167.17</v>
      </c>
    </row>
    <row r="171" spans="1:13" s="166" customFormat="1" x14ac:dyDescent="0.25">
      <c r="A171" s="459" t="s">
        <v>177</v>
      </c>
      <c r="B171" s="281" t="s">
        <v>807</v>
      </c>
      <c r="C171" s="286" t="s">
        <v>178</v>
      </c>
      <c r="D171" s="280" t="s">
        <v>307</v>
      </c>
      <c r="E171" s="457">
        <v>35000</v>
      </c>
      <c r="F171" s="456">
        <v>0</v>
      </c>
      <c r="G171" s="457">
        <v>35000</v>
      </c>
      <c r="H171" s="457">
        <v>1004.5</v>
      </c>
      <c r="I171" s="456">
        <v>0</v>
      </c>
      <c r="J171" s="457">
        <v>1064</v>
      </c>
      <c r="K171" s="457">
        <v>25</v>
      </c>
      <c r="L171" s="457">
        <v>2093.5</v>
      </c>
      <c r="M171" s="457">
        <v>32906.5</v>
      </c>
    </row>
    <row r="172" spans="1:13" s="166" customFormat="1" x14ac:dyDescent="0.25">
      <c r="A172" s="459" t="s">
        <v>173</v>
      </c>
      <c r="B172" s="281" t="s">
        <v>807</v>
      </c>
      <c r="C172" s="286" t="s">
        <v>521</v>
      </c>
      <c r="D172" s="280" t="s">
        <v>307</v>
      </c>
      <c r="E172" s="457">
        <v>24987.5</v>
      </c>
      <c r="F172" s="456">
        <v>0</v>
      </c>
      <c r="G172" s="457">
        <v>24987.5</v>
      </c>
      <c r="H172" s="457">
        <v>717.14</v>
      </c>
      <c r="I172" s="456">
        <v>0</v>
      </c>
      <c r="J172" s="457">
        <v>759.62</v>
      </c>
      <c r="K172" s="457">
        <v>25</v>
      </c>
      <c r="L172" s="457">
        <v>1501.76</v>
      </c>
      <c r="M172" s="457">
        <v>23485.74</v>
      </c>
    </row>
    <row r="173" spans="1:13" s="166" customFormat="1" x14ac:dyDescent="0.25">
      <c r="A173" s="459" t="s">
        <v>800</v>
      </c>
      <c r="B173" s="281" t="s">
        <v>806</v>
      </c>
      <c r="C173" s="286" t="s">
        <v>97</v>
      </c>
      <c r="D173" s="280" t="s">
        <v>307</v>
      </c>
      <c r="E173" s="457">
        <v>25000</v>
      </c>
      <c r="F173" s="456">
        <v>0</v>
      </c>
      <c r="G173" s="457">
        <v>25000</v>
      </c>
      <c r="H173" s="457">
        <v>717.5</v>
      </c>
      <c r="I173" s="456">
        <v>0</v>
      </c>
      <c r="J173" s="457">
        <v>760</v>
      </c>
      <c r="K173" s="457">
        <v>25</v>
      </c>
      <c r="L173" s="457">
        <v>1502.5</v>
      </c>
      <c r="M173" s="457">
        <v>23497.5</v>
      </c>
    </row>
    <row r="174" spans="1:13" s="166" customFormat="1" x14ac:dyDescent="0.25">
      <c r="A174" s="459" t="s">
        <v>87</v>
      </c>
      <c r="B174" s="281" t="s">
        <v>806</v>
      </c>
      <c r="C174" s="286" t="s">
        <v>720</v>
      </c>
      <c r="D174" s="280" t="s">
        <v>808</v>
      </c>
      <c r="E174" s="457">
        <v>80000</v>
      </c>
      <c r="F174" s="456">
        <v>0</v>
      </c>
      <c r="G174" s="457">
        <v>80000</v>
      </c>
      <c r="H174" s="457">
        <v>2296</v>
      </c>
      <c r="I174" s="457">
        <v>7400.87</v>
      </c>
      <c r="J174" s="457">
        <v>2432</v>
      </c>
      <c r="K174" s="457">
        <v>25</v>
      </c>
      <c r="L174" s="457">
        <v>12153.87</v>
      </c>
      <c r="M174" s="457">
        <v>67846.13</v>
      </c>
    </row>
    <row r="175" spans="1:13" s="166" customFormat="1" x14ac:dyDescent="0.25">
      <c r="A175" s="459" t="s">
        <v>136</v>
      </c>
      <c r="B175" s="281" t="s">
        <v>807</v>
      </c>
      <c r="C175" s="286" t="s">
        <v>85</v>
      </c>
      <c r="D175" s="280" t="s">
        <v>307</v>
      </c>
      <c r="E175" s="457">
        <v>55000</v>
      </c>
      <c r="F175" s="456">
        <v>0</v>
      </c>
      <c r="G175" s="457">
        <v>55000</v>
      </c>
      <c r="H175" s="457">
        <v>1578.5</v>
      </c>
      <c r="I175" s="457">
        <v>2559.6799999999998</v>
      </c>
      <c r="J175" s="457">
        <v>1672</v>
      </c>
      <c r="K175" s="457">
        <v>700</v>
      </c>
      <c r="L175" s="457">
        <v>6510.18</v>
      </c>
      <c r="M175" s="457">
        <v>48489.82</v>
      </c>
    </row>
    <row r="176" spans="1:13" s="166" customFormat="1" x14ac:dyDescent="0.25">
      <c r="A176" s="459" t="s">
        <v>91</v>
      </c>
      <c r="B176" s="281" t="s">
        <v>806</v>
      </c>
      <c r="C176" s="286" t="s">
        <v>92</v>
      </c>
      <c r="D176" s="280" t="s">
        <v>307</v>
      </c>
      <c r="E176" s="457">
        <v>25000</v>
      </c>
      <c r="F176" s="456">
        <v>0</v>
      </c>
      <c r="G176" s="457">
        <v>25000</v>
      </c>
      <c r="H176" s="457">
        <v>717.5</v>
      </c>
      <c r="I176" s="456">
        <v>0</v>
      </c>
      <c r="J176" s="457">
        <v>760</v>
      </c>
      <c r="K176" s="457">
        <v>2050</v>
      </c>
      <c r="L176" s="457">
        <v>3527.5</v>
      </c>
      <c r="M176" s="457">
        <v>21472.5</v>
      </c>
    </row>
    <row r="177" spans="1:13" s="166" customFormat="1" x14ac:dyDescent="0.25">
      <c r="A177" s="461" t="s">
        <v>749</v>
      </c>
      <c r="B177" s="281"/>
      <c r="C177" s="462">
        <v>12</v>
      </c>
      <c r="D177" s="453"/>
      <c r="E177" s="463">
        <f>SUM(E165:E176)</f>
        <v>544987.5</v>
      </c>
      <c r="F177" s="464">
        <f t="shared" ref="F177:M177" si="22">SUM(F165:F176)</f>
        <v>0</v>
      </c>
      <c r="G177" s="463">
        <f t="shared" si="22"/>
        <v>544987.5</v>
      </c>
      <c r="H177" s="463">
        <f t="shared" si="22"/>
        <v>15641.14</v>
      </c>
      <c r="I177" s="463">
        <f t="shared" si="22"/>
        <v>25525.91</v>
      </c>
      <c r="J177" s="463">
        <f>SUM(J165:J176)</f>
        <v>16567.620000000003</v>
      </c>
      <c r="K177" s="463">
        <f t="shared" si="22"/>
        <v>4190.12</v>
      </c>
      <c r="L177" s="463">
        <f t="shared" si="22"/>
        <v>61924.790000000008</v>
      </c>
      <c r="M177" s="463">
        <f t="shared" si="22"/>
        <v>483062.71</v>
      </c>
    </row>
    <row r="178" spans="1:13" s="153" customFormat="1" ht="13.5" hidden="1" customHeight="1" x14ac:dyDescent="0.25">
      <c r="A178" s="459"/>
      <c r="B178" s="281"/>
      <c r="C178" s="286"/>
      <c r="D178" s="280"/>
      <c r="E178" s="457"/>
      <c r="F178" s="456"/>
      <c r="G178" s="457"/>
      <c r="H178" s="457"/>
      <c r="I178" s="457"/>
      <c r="J178" s="457"/>
      <c r="K178" s="457"/>
      <c r="L178" s="457"/>
      <c r="M178" s="471"/>
    </row>
    <row r="179" spans="1:13" s="153" customFormat="1" ht="24.75" customHeight="1" x14ac:dyDescent="0.25">
      <c r="A179" s="472" t="s">
        <v>865</v>
      </c>
      <c r="B179" s="473"/>
      <c r="C179" s="474">
        <v>85</v>
      </c>
      <c r="D179" s="475"/>
      <c r="E179" s="476">
        <v>4005737.5</v>
      </c>
      <c r="F179" s="477">
        <v>0</v>
      </c>
      <c r="G179" s="476">
        <v>4005737.5</v>
      </c>
      <c r="H179" s="476">
        <v>114964.67</v>
      </c>
      <c r="I179" s="476">
        <v>257403.27</v>
      </c>
      <c r="J179" s="476">
        <v>118187.22</v>
      </c>
      <c r="K179" s="476">
        <v>55761.89</v>
      </c>
      <c r="L179" s="476">
        <v>546317.05000000005</v>
      </c>
      <c r="M179" s="476">
        <v>3459420.45</v>
      </c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480"/>
      <c r="K180" s="480"/>
      <c r="L180" s="480"/>
      <c r="M180" s="480"/>
    </row>
    <row r="181" spans="1:13" ht="15" customHeight="1" x14ac:dyDescent="0.25">
      <c r="A181" s="478"/>
      <c r="B181" s="479"/>
      <c r="C181" s="479"/>
      <c r="D181" s="479"/>
      <c r="E181" s="480"/>
      <c r="F181" s="481"/>
      <c r="G181" s="480"/>
      <c r="H181" s="480"/>
      <c r="I181" s="480"/>
      <c r="J181" s="1776"/>
      <c r="K181" s="1776"/>
      <c r="L181" s="1776"/>
      <c r="M181" s="480"/>
    </row>
    <row r="182" spans="1:13" ht="15" customHeight="1" x14ac:dyDescent="0.25">
      <c r="A182" s="1775" t="s">
        <v>892</v>
      </c>
      <c r="B182" s="1775"/>
      <c r="C182" s="482"/>
      <c r="D182" s="1775"/>
      <c r="E182" s="1775"/>
      <c r="F182" s="1775"/>
      <c r="G182" s="467"/>
      <c r="H182" s="568"/>
      <c r="I182" s="1777"/>
      <c r="J182" s="1777"/>
      <c r="K182" s="1777"/>
      <c r="L182" s="1777"/>
      <c r="M182" s="480"/>
    </row>
    <row r="183" spans="1:13" ht="3" customHeight="1" x14ac:dyDescent="0.25">
      <c r="A183" s="482"/>
      <c r="B183" s="482"/>
      <c r="C183" s="482"/>
      <c r="D183" s="467"/>
      <c r="E183" s="467"/>
      <c r="F183" s="467"/>
      <c r="G183" s="467"/>
      <c r="H183" s="467"/>
      <c r="I183" s="1775"/>
      <c r="J183" s="1775"/>
      <c r="K183" s="1775"/>
      <c r="L183" s="1775"/>
      <c r="M183" s="484"/>
    </row>
    <row r="184" spans="1:13" hidden="1" x14ac:dyDescent="0.25">
      <c r="A184" s="467"/>
      <c r="B184" s="483"/>
      <c r="C184" s="467"/>
      <c r="D184" s="467"/>
      <c r="E184" s="467"/>
      <c r="F184" s="467"/>
      <c r="G184" s="467"/>
      <c r="H184" s="467"/>
      <c r="I184" s="467"/>
      <c r="J184" s="467"/>
      <c r="K184" s="483"/>
      <c r="L184" s="483"/>
      <c r="M184" s="484"/>
    </row>
    <row r="185" spans="1:13" hidden="1" x14ac:dyDescent="0.25">
      <c r="A185" s="483" t="s">
        <v>684</v>
      </c>
      <c r="B185" s="483"/>
      <c r="C185" s="467"/>
      <c r="D185" s="467"/>
      <c r="E185" s="467"/>
      <c r="F185" s="485"/>
      <c r="G185" s="1778" t="s">
        <v>684</v>
      </c>
      <c r="H185" s="1778"/>
      <c r="I185" s="1778"/>
      <c r="J185" s="1778"/>
      <c r="K185" s="1778"/>
      <c r="L185" s="486"/>
      <c r="M185" s="484"/>
    </row>
    <row r="186" spans="1:13" ht="15.75" customHeight="1" x14ac:dyDescent="0.25">
      <c r="A186" s="482" t="s">
        <v>893</v>
      </c>
      <c r="B186" s="482"/>
      <c r="C186" s="482"/>
      <c r="D186" s="467"/>
      <c r="E186" s="486"/>
      <c r="F186" s="485"/>
      <c r="G186" s="1771" t="s">
        <v>895</v>
      </c>
      <c r="H186" s="1771"/>
      <c r="I186" s="1771"/>
      <c r="J186" s="1771"/>
      <c r="K186" s="1771"/>
      <c r="L186" s="486"/>
      <c r="M186" s="484"/>
    </row>
    <row r="187" spans="1:13" x14ac:dyDescent="0.25">
      <c r="A187" s="483" t="s">
        <v>894</v>
      </c>
      <c r="B187" s="483"/>
      <c r="C187" s="483"/>
      <c r="D187" s="467"/>
      <c r="E187" s="486"/>
      <c r="F187" s="485"/>
      <c r="G187" s="1774" t="s">
        <v>896</v>
      </c>
      <c r="H187" s="1774"/>
      <c r="I187" s="1774"/>
      <c r="J187" s="1774"/>
      <c r="K187" s="1774"/>
      <c r="L187" s="486"/>
      <c r="M187" s="484"/>
    </row>
    <row r="188" spans="1:13" x14ac:dyDescent="0.25">
      <c r="A188" s="467"/>
      <c r="B188" s="483"/>
      <c r="C188" s="467"/>
      <c r="D188" s="467"/>
      <c r="E188" s="486"/>
      <c r="F188" s="485"/>
      <c r="G188" s="486"/>
      <c r="H188" s="486"/>
      <c r="I188" s="486"/>
      <c r="J188" s="486"/>
      <c r="K188" s="486"/>
      <c r="L188" s="486"/>
      <c r="M188" s="484"/>
    </row>
    <row r="189" spans="1:13" x14ac:dyDescent="0.25">
      <c r="A189" s="99"/>
      <c r="B189" s="96"/>
      <c r="C189" s="99"/>
      <c r="D189" s="99"/>
      <c r="E189" s="385"/>
      <c r="F189" s="386"/>
      <c r="G189" s="385"/>
      <c r="H189" s="385"/>
      <c r="I189" s="385"/>
      <c r="J189" s="385"/>
      <c r="K189" s="385"/>
      <c r="L189" s="385"/>
      <c r="M189" s="385"/>
    </row>
    <row r="190" spans="1:13" x14ac:dyDescent="0.25">
      <c r="A190" s="99"/>
      <c r="B190" s="1660"/>
      <c r="C190" s="1660"/>
      <c r="D190" s="1660"/>
      <c r="E190" s="1660"/>
      <c r="F190" s="1660"/>
      <c r="G190" s="1660"/>
      <c r="H190" s="1660"/>
      <c r="I190" s="1660"/>
      <c r="J190" s="1660"/>
      <c r="K190" s="1660"/>
      <c r="L190" s="1660"/>
      <c r="M190" s="385"/>
    </row>
    <row r="193" spans="2:12" x14ac:dyDescent="0.25">
      <c r="B193" s="1661"/>
      <c r="C193" s="1661"/>
      <c r="D193" s="1661"/>
      <c r="E193" s="1661"/>
      <c r="F193" s="1661"/>
      <c r="G193" s="1661"/>
      <c r="H193" s="1661"/>
      <c r="I193" s="1661"/>
      <c r="J193" s="1661"/>
      <c r="K193" s="1661"/>
      <c r="L193" s="1661"/>
    </row>
    <row r="194" spans="2:12" s="213" customFormat="1" x14ac:dyDescent="0.25">
      <c r="B194" s="1629"/>
      <c r="C194" s="1629"/>
      <c r="D194" s="1629"/>
      <c r="E194" s="1629"/>
      <c r="F194" s="1629"/>
      <c r="G194" s="1629"/>
      <c r="H194" s="1629"/>
      <c r="I194" s="1629"/>
      <c r="J194" s="1629"/>
      <c r="K194" s="1629"/>
      <c r="L194" s="1629"/>
    </row>
    <row r="195" spans="2:12" s="213" customFormat="1" x14ac:dyDescent="0.25">
      <c r="B195" s="1628"/>
      <c r="C195" s="1628"/>
      <c r="D195" s="1628"/>
      <c r="E195" s="1628"/>
      <c r="F195" s="1628"/>
      <c r="G195" s="1628"/>
      <c r="H195" s="1628"/>
      <c r="I195" s="1628"/>
      <c r="J195" s="1628"/>
      <c r="K195" s="1628"/>
      <c r="L195" s="1628"/>
    </row>
  </sheetData>
  <mergeCells count="28"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L14:L15"/>
    <mergeCell ref="H14:H15"/>
    <mergeCell ref="I14:I15"/>
    <mergeCell ref="J14:J15"/>
    <mergeCell ref="K14:K15"/>
    <mergeCell ref="G14:G15"/>
    <mergeCell ref="B195:L195"/>
    <mergeCell ref="G186:K186"/>
    <mergeCell ref="M14:M15"/>
    <mergeCell ref="G187:K187"/>
    <mergeCell ref="I183:L183"/>
    <mergeCell ref="B190:L190"/>
    <mergeCell ref="B193:L193"/>
    <mergeCell ref="B194:L194"/>
    <mergeCell ref="J181:L181"/>
    <mergeCell ref="A182:B182"/>
    <mergeCell ref="D182:F182"/>
    <mergeCell ref="I182:L182"/>
    <mergeCell ref="G185:K18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F2B20-AB37-417F-9825-0B030B91ECB5}">
  <dimension ref="A7:O65"/>
  <sheetViews>
    <sheetView showGridLines="0" zoomScale="93" zoomScaleNormal="93" workbookViewId="0">
      <selection activeCell="C3" sqref="C3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8.14062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660" t="s">
        <v>0</v>
      </c>
      <c r="B7" s="1660"/>
      <c r="C7" s="1660"/>
      <c r="D7" s="1660"/>
      <c r="E7" s="1660"/>
      <c r="F7" s="1660"/>
      <c r="G7" s="1660"/>
      <c r="H7" s="1660"/>
      <c r="I7" s="1660"/>
      <c r="J7" s="1660"/>
      <c r="K7" s="1660"/>
      <c r="L7" s="1660"/>
      <c r="M7" s="1660"/>
      <c r="N7" s="1660"/>
      <c r="O7" s="1660"/>
    </row>
    <row r="8" spans="1:15" x14ac:dyDescent="0.25">
      <c r="A8" s="1660" t="s">
        <v>1</v>
      </c>
      <c r="B8" s="1660"/>
      <c r="C8" s="1660"/>
      <c r="D8" s="1660"/>
      <c r="E8" s="1660"/>
      <c r="F8" s="1660"/>
      <c r="G8" s="1660"/>
      <c r="H8" s="1660"/>
      <c r="I8" s="1660"/>
      <c r="J8" s="1660"/>
      <c r="K8" s="1660"/>
      <c r="L8" s="1660"/>
      <c r="M8" s="1660"/>
      <c r="N8" s="1660"/>
      <c r="O8" s="1660"/>
    </row>
    <row r="9" spans="1:15" x14ac:dyDescent="0.25">
      <c r="A9" s="1660" t="s">
        <v>3</v>
      </c>
      <c r="B9" s="1660"/>
      <c r="C9" s="1660"/>
      <c r="D9" s="1660"/>
      <c r="E9" s="1660"/>
      <c r="F9" s="1660"/>
      <c r="G9" s="1660"/>
      <c r="H9" s="1660"/>
      <c r="I9" s="1660"/>
      <c r="J9" s="1660"/>
      <c r="K9" s="1660"/>
      <c r="L9" s="1660"/>
      <c r="M9" s="1660"/>
      <c r="N9" s="1660"/>
      <c r="O9" s="1660"/>
    </row>
    <row r="10" spans="1:15" x14ac:dyDescent="0.25">
      <c r="A10" s="1660" t="s">
        <v>881</v>
      </c>
      <c r="B10" s="1660"/>
      <c r="C10" s="1660"/>
      <c r="D10" s="1660"/>
      <c r="E10" s="1660"/>
      <c r="F10" s="1660"/>
      <c r="G10" s="1660"/>
      <c r="H10" s="1660"/>
      <c r="I10" s="1660"/>
      <c r="J10" s="1660"/>
      <c r="K10" s="1660"/>
      <c r="L10" s="1660"/>
      <c r="M10" s="1660"/>
      <c r="N10" s="1660"/>
      <c r="O10" s="1660"/>
    </row>
    <row r="11" spans="1:15" x14ac:dyDescent="0.25">
      <c r="A11" s="1791" t="s">
        <v>406</v>
      </c>
      <c r="B11" s="1791"/>
      <c r="C11" s="1791"/>
      <c r="D11" s="1791"/>
      <c r="E11" s="1791"/>
      <c r="F11" s="1791"/>
      <c r="G11" s="1791"/>
      <c r="H11" s="1791"/>
      <c r="I11" s="1791"/>
      <c r="J11" s="1791"/>
      <c r="K11" s="1791"/>
      <c r="L11" s="1791"/>
      <c r="M11" s="1791"/>
      <c r="N11" s="1791"/>
      <c r="O11" s="1791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792" t="s">
        <v>7</v>
      </c>
      <c r="B13" s="1792" t="s">
        <v>802</v>
      </c>
      <c r="C13" s="1793" t="s">
        <v>9</v>
      </c>
      <c r="D13" s="1792" t="s">
        <v>832</v>
      </c>
      <c r="E13" s="1792" t="s">
        <v>834</v>
      </c>
      <c r="F13" s="1792" t="s">
        <v>835</v>
      </c>
      <c r="G13" s="476" t="s">
        <v>12</v>
      </c>
      <c r="H13" s="1796" t="s">
        <v>13</v>
      </c>
      <c r="I13" s="1794" t="s">
        <v>14</v>
      </c>
      <c r="J13" s="1794" t="s">
        <v>15</v>
      </c>
      <c r="K13" s="1794" t="s">
        <v>16</v>
      </c>
      <c r="L13" s="1794" t="s">
        <v>17</v>
      </c>
      <c r="M13" s="1794" t="s">
        <v>18</v>
      </c>
      <c r="N13" s="1794" t="s">
        <v>19</v>
      </c>
      <c r="O13" s="1794" t="s">
        <v>20</v>
      </c>
    </row>
    <row r="14" spans="1:15" x14ac:dyDescent="0.25">
      <c r="A14" s="1792"/>
      <c r="B14" s="1792"/>
      <c r="C14" s="1793"/>
      <c r="D14" s="1792"/>
      <c r="E14" s="1792"/>
      <c r="F14" s="1792"/>
      <c r="G14" s="476" t="s">
        <v>21</v>
      </c>
      <c r="H14" s="1796"/>
      <c r="I14" s="1794"/>
      <c r="J14" s="1794"/>
      <c r="K14" s="1794"/>
      <c r="L14" s="1794"/>
      <c r="M14" s="1794"/>
      <c r="N14" s="1794"/>
      <c r="O14" s="1794"/>
    </row>
    <row r="15" spans="1:15" x14ac:dyDescent="0.25">
      <c r="A15" s="466" t="s">
        <v>836</v>
      </c>
      <c r="B15" s="281"/>
      <c r="C15" s="282"/>
      <c r="D15" s="281"/>
      <c r="E15" s="280"/>
      <c r="F15" s="280"/>
      <c r="G15" s="457"/>
      <c r="H15" s="487"/>
      <c r="I15" s="457"/>
      <c r="J15" s="457"/>
      <c r="K15" s="457"/>
      <c r="L15" s="457"/>
      <c r="M15" s="457"/>
      <c r="N15" s="457"/>
      <c r="O15" s="457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50000</v>
      </c>
      <c r="H16" s="487">
        <v>0</v>
      </c>
      <c r="I16" s="458">
        <v>50000</v>
      </c>
      <c r="J16" s="457">
        <v>1435</v>
      </c>
      <c r="K16" s="458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50000</v>
      </c>
      <c r="H17" s="495">
        <f t="shared" ref="H17:O17" si="0">SUM(H16)</f>
        <v>0</v>
      </c>
      <c r="I17" s="494">
        <f t="shared" si="0"/>
        <v>50000</v>
      </c>
      <c r="J17" s="494">
        <f t="shared" si="0"/>
        <v>1435</v>
      </c>
      <c r="K17" s="494">
        <f t="shared" si="0"/>
        <v>1854</v>
      </c>
      <c r="L17" s="494">
        <f t="shared" si="0"/>
        <v>1520</v>
      </c>
      <c r="M17" s="494">
        <f t="shared" si="0"/>
        <v>25</v>
      </c>
      <c r="N17" s="494">
        <f t="shared" si="0"/>
        <v>4834</v>
      </c>
      <c r="O17" s="494">
        <f t="shared" si="0"/>
        <v>45166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463"/>
      <c r="M18" s="463"/>
      <c r="N18" s="463"/>
      <c r="O18" s="463"/>
    </row>
    <row r="19" spans="1:15" s="5" customFormat="1" x14ac:dyDescent="0.25">
      <c r="A19" s="490" t="s">
        <v>837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463"/>
      <c r="M19" s="463"/>
      <c r="N19" s="463"/>
      <c r="O19" s="463"/>
    </row>
    <row r="20" spans="1:15" x14ac:dyDescent="0.25">
      <c r="A20" s="496" t="s">
        <v>814</v>
      </c>
      <c r="B20" s="497" t="s">
        <v>807</v>
      </c>
      <c r="C20" s="282" t="s">
        <v>567</v>
      </c>
      <c r="D20" s="281" t="s">
        <v>849</v>
      </c>
      <c r="E20" s="488">
        <v>44317</v>
      </c>
      <c r="F20" s="488">
        <v>44501</v>
      </c>
      <c r="G20" s="498">
        <v>50000</v>
      </c>
      <c r="H20" s="487">
        <v>0</v>
      </c>
      <c r="I20" s="457">
        <v>50000</v>
      </c>
      <c r="J20" s="457">
        <v>1435</v>
      </c>
      <c r="K20" s="457">
        <v>1854</v>
      </c>
      <c r="L20" s="457">
        <v>1520</v>
      </c>
      <c r="M20" s="457">
        <v>25</v>
      </c>
      <c r="N20" s="457">
        <v>4834</v>
      </c>
      <c r="O20" s="457">
        <v>45166</v>
      </c>
    </row>
    <row r="21" spans="1:15" s="5" customFormat="1" x14ac:dyDescent="0.25">
      <c r="A21" s="466" t="s">
        <v>813</v>
      </c>
      <c r="B21" s="465"/>
      <c r="C21" s="492">
        <v>1</v>
      </c>
      <c r="D21" s="465"/>
      <c r="E21" s="493"/>
      <c r="F21" s="493"/>
      <c r="G21" s="463">
        <f>SUM(G20)</f>
        <v>50000</v>
      </c>
      <c r="H21" s="495">
        <f t="shared" ref="H21:O21" si="1">SUM(H20)</f>
        <v>0</v>
      </c>
      <c r="I21" s="463">
        <f t="shared" si="1"/>
        <v>50000</v>
      </c>
      <c r="J21" s="463">
        <f t="shared" si="1"/>
        <v>1435</v>
      </c>
      <c r="K21" s="463">
        <f t="shared" si="1"/>
        <v>1854</v>
      </c>
      <c r="L21" s="463">
        <f t="shared" si="1"/>
        <v>1520</v>
      </c>
      <c r="M21" s="463">
        <f t="shared" si="1"/>
        <v>25</v>
      </c>
      <c r="N21" s="463">
        <f t="shared" si="1"/>
        <v>4834</v>
      </c>
      <c r="O21" s="463">
        <f t="shared" si="1"/>
        <v>45166</v>
      </c>
    </row>
    <row r="22" spans="1:15" s="5" customFormat="1" x14ac:dyDescent="0.25">
      <c r="A22" s="466"/>
      <c r="B22" s="465"/>
      <c r="C22" s="492"/>
      <c r="D22" s="465"/>
      <c r="E22" s="493"/>
      <c r="F22" s="493"/>
      <c r="G22" s="463"/>
      <c r="H22" s="495"/>
      <c r="I22" s="463"/>
      <c r="J22" s="463"/>
      <c r="K22" s="463"/>
      <c r="L22" s="463"/>
      <c r="M22" s="463"/>
      <c r="N22" s="463"/>
      <c r="O22" s="463"/>
    </row>
    <row r="23" spans="1:15" s="5" customFormat="1" x14ac:dyDescent="0.25">
      <c r="A23" s="490" t="s">
        <v>838</v>
      </c>
      <c r="B23" s="491"/>
      <c r="C23" s="492"/>
      <c r="D23" s="465"/>
      <c r="E23" s="493"/>
      <c r="F23" s="493"/>
      <c r="G23" s="463"/>
      <c r="H23" s="495"/>
      <c r="I23" s="463"/>
      <c r="J23" s="463"/>
      <c r="K23" s="463"/>
      <c r="L23" s="463"/>
      <c r="M23" s="463"/>
      <c r="N23" s="463"/>
      <c r="O23" s="463"/>
    </row>
    <row r="24" spans="1:15" x14ac:dyDescent="0.25">
      <c r="A24" s="496" t="s">
        <v>815</v>
      </c>
      <c r="B24" s="497" t="s">
        <v>806</v>
      </c>
      <c r="C24" s="282" t="s">
        <v>564</v>
      </c>
      <c r="D24" s="281" t="s">
        <v>849</v>
      </c>
      <c r="E24" s="488">
        <v>44317</v>
      </c>
      <c r="F24" s="488">
        <v>44501</v>
      </c>
      <c r="G24" s="498">
        <v>85000</v>
      </c>
      <c r="H24" s="487">
        <v>0</v>
      </c>
      <c r="I24" s="457">
        <v>85000</v>
      </c>
      <c r="J24" s="457">
        <v>2439.5</v>
      </c>
      <c r="K24" s="457">
        <v>8576.99</v>
      </c>
      <c r="L24" s="457">
        <v>2584</v>
      </c>
      <c r="M24" s="457">
        <v>1245</v>
      </c>
      <c r="N24" s="457">
        <v>14845.49</v>
      </c>
      <c r="O24" s="457">
        <v>70154.509999999995</v>
      </c>
    </row>
    <row r="25" spans="1:15" x14ac:dyDescent="0.25">
      <c r="A25" s="496" t="s">
        <v>299</v>
      </c>
      <c r="B25" s="497" t="s">
        <v>807</v>
      </c>
      <c r="C25" s="282" t="s">
        <v>63</v>
      </c>
      <c r="D25" s="281" t="s">
        <v>849</v>
      </c>
      <c r="E25" s="488">
        <v>44378</v>
      </c>
      <c r="F25" s="488">
        <v>44562</v>
      </c>
      <c r="G25" s="498">
        <v>55000</v>
      </c>
      <c r="H25" s="487">
        <v>0</v>
      </c>
      <c r="I25" s="457">
        <v>55000</v>
      </c>
      <c r="J25" s="457">
        <v>1578.5</v>
      </c>
      <c r="K25" s="457">
        <v>2559.6799999999998</v>
      </c>
      <c r="L25" s="457">
        <v>1672</v>
      </c>
      <c r="M25" s="457">
        <v>25</v>
      </c>
      <c r="N25" s="457">
        <v>5835.18</v>
      </c>
      <c r="O25" s="457">
        <v>49164.82</v>
      </c>
    </row>
    <row r="26" spans="1:15" s="5" customFormat="1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140000</v>
      </c>
      <c r="H26" s="495">
        <f t="shared" ref="H26:O26" si="2">SUM(H24:H25)</f>
        <v>0</v>
      </c>
      <c r="I26" s="494">
        <f t="shared" si="2"/>
        <v>140000</v>
      </c>
      <c r="J26" s="494">
        <f t="shared" si="2"/>
        <v>4018</v>
      </c>
      <c r="K26" s="494">
        <f t="shared" si="2"/>
        <v>11136.67</v>
      </c>
      <c r="L26" s="494">
        <f t="shared" si="2"/>
        <v>4256</v>
      </c>
      <c r="M26" s="494">
        <f t="shared" si="2"/>
        <v>1270</v>
      </c>
      <c r="N26" s="494">
        <f t="shared" si="2"/>
        <v>20680.669999999998</v>
      </c>
      <c r="O26" s="494">
        <f t="shared" si="2"/>
        <v>119319.32999999999</v>
      </c>
    </row>
    <row r="27" spans="1:15" s="5" customFormat="1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s="5" customFormat="1" x14ac:dyDescent="0.25">
      <c r="A28" s="490" t="s">
        <v>839</v>
      </c>
      <c r="B28" s="491"/>
      <c r="C28" s="492"/>
      <c r="D28" s="465"/>
      <c r="E28" s="493"/>
      <c r="F28" s="493"/>
      <c r="G28" s="499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816</v>
      </c>
      <c r="B29" s="497" t="s">
        <v>807</v>
      </c>
      <c r="C29" s="282" t="s">
        <v>703</v>
      </c>
      <c r="D29" s="281" t="s">
        <v>849</v>
      </c>
      <c r="E29" s="500">
        <v>44287</v>
      </c>
      <c r="F29" s="488">
        <v>44470</v>
      </c>
      <c r="G29" s="498">
        <v>100000</v>
      </c>
      <c r="H29" s="487">
        <v>0</v>
      </c>
      <c r="I29" s="457">
        <v>100000</v>
      </c>
      <c r="J29" s="457">
        <v>2870</v>
      </c>
      <c r="K29" s="457">
        <v>11807.84</v>
      </c>
      <c r="L29" s="457">
        <v>3040</v>
      </c>
      <c r="M29" s="457">
        <v>4047.12</v>
      </c>
      <c r="N29" s="457">
        <v>21764.959999999999</v>
      </c>
      <c r="O29" s="457">
        <v>78235.039999999994</v>
      </c>
    </row>
    <row r="30" spans="1:15" s="5" customFormat="1" x14ac:dyDescent="0.25">
      <c r="A30" s="490" t="s">
        <v>813</v>
      </c>
      <c r="B30" s="491"/>
      <c r="C30" s="492">
        <v>1</v>
      </c>
      <c r="D30" s="465"/>
      <c r="E30" s="493"/>
      <c r="F30" s="493"/>
      <c r="G30" s="494">
        <f>SUM(G29)</f>
        <v>100000</v>
      </c>
      <c r="H30" s="495">
        <f t="shared" ref="H30:O30" si="3">SUM(H29)</f>
        <v>0</v>
      </c>
      <c r="I30" s="494">
        <f t="shared" si="3"/>
        <v>100000</v>
      </c>
      <c r="J30" s="494">
        <f t="shared" si="3"/>
        <v>2870</v>
      </c>
      <c r="K30" s="494">
        <f t="shared" si="3"/>
        <v>11807.84</v>
      </c>
      <c r="L30" s="494">
        <f t="shared" si="3"/>
        <v>3040</v>
      </c>
      <c r="M30" s="494">
        <f t="shared" si="3"/>
        <v>4047.12</v>
      </c>
      <c r="N30" s="494">
        <f t="shared" si="3"/>
        <v>21764.959999999999</v>
      </c>
      <c r="O30" s="494">
        <f t="shared" si="3"/>
        <v>78235.039999999994</v>
      </c>
    </row>
    <row r="31" spans="1:15" s="5" customFormat="1" x14ac:dyDescent="0.25">
      <c r="A31" s="490"/>
      <c r="B31" s="491"/>
      <c r="C31" s="492"/>
      <c r="D31" s="465"/>
      <c r="E31" s="493"/>
      <c r="F31" s="493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s="5" customFormat="1" x14ac:dyDescent="0.25">
      <c r="A32" s="490" t="s">
        <v>840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817</v>
      </c>
      <c r="B33" s="497" t="s">
        <v>807</v>
      </c>
      <c r="C33" s="282" t="s">
        <v>730</v>
      </c>
      <c r="D33" s="281" t="s">
        <v>849</v>
      </c>
      <c r="E33" s="488">
        <v>44354</v>
      </c>
      <c r="F33" s="488">
        <v>44537</v>
      </c>
      <c r="G33" s="498">
        <v>55000</v>
      </c>
      <c r="H33" s="487">
        <v>0</v>
      </c>
      <c r="I33" s="457">
        <v>55000</v>
      </c>
      <c r="J33" s="457">
        <v>1578.5</v>
      </c>
      <c r="K33" s="457">
        <v>2559.6799999999998</v>
      </c>
      <c r="L33" s="457">
        <v>1672</v>
      </c>
      <c r="M33" s="457">
        <v>25</v>
      </c>
      <c r="N33" s="457">
        <v>5835.18</v>
      </c>
      <c r="O33" s="457">
        <v>49164.82</v>
      </c>
    </row>
    <row r="34" spans="1:15" ht="15.75" customHeight="1" x14ac:dyDescent="0.25">
      <c r="A34" s="496" t="s">
        <v>818</v>
      </c>
      <c r="B34" s="497" t="s">
        <v>807</v>
      </c>
      <c r="C34" s="282" t="s">
        <v>166</v>
      </c>
      <c r="D34" s="281" t="s">
        <v>849</v>
      </c>
      <c r="E34" s="488">
        <v>44354</v>
      </c>
      <c r="F34" s="488">
        <v>44537</v>
      </c>
      <c r="G34" s="498">
        <v>26500</v>
      </c>
      <c r="H34" s="487">
        <v>0</v>
      </c>
      <c r="I34" s="457">
        <v>26500</v>
      </c>
      <c r="J34" s="457">
        <v>760.55</v>
      </c>
      <c r="K34" s="456">
        <v>0</v>
      </c>
      <c r="L34" s="457">
        <v>805.6</v>
      </c>
      <c r="M34" s="457">
        <v>25</v>
      </c>
      <c r="N34" s="457">
        <v>1591.15</v>
      </c>
      <c r="O34" s="457">
        <v>24908.85</v>
      </c>
    </row>
    <row r="35" spans="1:15" s="5" customFormat="1" x14ac:dyDescent="0.25">
      <c r="A35" s="490" t="s">
        <v>813</v>
      </c>
      <c r="B35" s="491"/>
      <c r="C35" s="492">
        <v>2</v>
      </c>
      <c r="D35" s="465"/>
      <c r="E35" s="493"/>
      <c r="F35" s="493"/>
      <c r="G35" s="494">
        <f>SUM(G33:G34)</f>
        <v>81500</v>
      </c>
      <c r="H35" s="495">
        <f t="shared" ref="H35:O35" si="4">SUM(H33:H34)</f>
        <v>0</v>
      </c>
      <c r="I35" s="494">
        <f t="shared" si="4"/>
        <v>81500</v>
      </c>
      <c r="J35" s="494">
        <f t="shared" si="4"/>
        <v>2339.0500000000002</v>
      </c>
      <c r="K35" s="494">
        <f t="shared" si="4"/>
        <v>2559.6799999999998</v>
      </c>
      <c r="L35" s="494">
        <f t="shared" si="4"/>
        <v>2477.6</v>
      </c>
      <c r="M35" s="494">
        <f t="shared" si="4"/>
        <v>50</v>
      </c>
      <c r="N35" s="494">
        <f t="shared" si="4"/>
        <v>7426.33</v>
      </c>
      <c r="O35" s="494">
        <f t="shared" si="4"/>
        <v>74073.67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5" s="5" customFormat="1" x14ac:dyDescent="0.25">
      <c r="A37" s="490" t="s">
        <v>842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463"/>
      <c r="M37" s="463"/>
      <c r="N37" s="463"/>
      <c r="O37" s="463"/>
    </row>
    <row r="38" spans="1:15" x14ac:dyDescent="0.25">
      <c r="A38" s="496" t="s">
        <v>576</v>
      </c>
      <c r="B38" s="497" t="s">
        <v>807</v>
      </c>
      <c r="C38" s="280" t="s">
        <v>820</v>
      </c>
      <c r="D38" s="281" t="s">
        <v>849</v>
      </c>
      <c r="E38" s="488">
        <v>44317</v>
      </c>
      <c r="F38" s="488">
        <v>44501</v>
      </c>
      <c r="G38" s="498">
        <v>60000</v>
      </c>
      <c r="H38" s="487">
        <v>0</v>
      </c>
      <c r="I38" s="457">
        <v>60000</v>
      </c>
      <c r="J38" s="457">
        <v>1722</v>
      </c>
      <c r="K38" s="457">
        <v>3486.68</v>
      </c>
      <c r="L38" s="457">
        <v>1824</v>
      </c>
      <c r="M38" s="457">
        <v>25</v>
      </c>
      <c r="N38" s="457">
        <v>7057.68</v>
      </c>
      <c r="O38" s="457">
        <v>52942.32</v>
      </c>
    </row>
    <row r="39" spans="1:15" s="5" customFormat="1" x14ac:dyDescent="0.25">
      <c r="A39" s="490" t="s">
        <v>813</v>
      </c>
      <c r="B39" s="491"/>
      <c r="C39" s="492">
        <v>1</v>
      </c>
      <c r="D39" s="465"/>
      <c r="E39" s="493"/>
      <c r="F39" s="493"/>
      <c r="G39" s="494">
        <f>SUM(G38)</f>
        <v>60000</v>
      </c>
      <c r="H39" s="495">
        <f t="shared" ref="H39:O39" si="5">SUM(H38)</f>
        <v>0</v>
      </c>
      <c r="I39" s="494">
        <f t="shared" si="5"/>
        <v>60000</v>
      </c>
      <c r="J39" s="494">
        <f t="shared" si="5"/>
        <v>1722</v>
      </c>
      <c r="K39" s="494">
        <f t="shared" si="5"/>
        <v>3486.68</v>
      </c>
      <c r="L39" s="494">
        <f t="shared" si="5"/>
        <v>1824</v>
      </c>
      <c r="M39" s="494">
        <f t="shared" si="5"/>
        <v>25</v>
      </c>
      <c r="N39" s="494">
        <f t="shared" si="5"/>
        <v>7057.68</v>
      </c>
      <c r="O39" s="494">
        <f t="shared" si="5"/>
        <v>52942.32</v>
      </c>
    </row>
    <row r="40" spans="1:15" s="5" customFormat="1" x14ac:dyDescent="0.25">
      <c r="A40" s="490"/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463"/>
      <c r="M40" s="463"/>
      <c r="N40" s="463"/>
      <c r="O40" s="463"/>
    </row>
    <row r="41" spans="1:15" s="5" customFormat="1" x14ac:dyDescent="0.25">
      <c r="A41" s="490" t="s">
        <v>821</v>
      </c>
      <c r="B41" s="491"/>
      <c r="C41" s="492"/>
      <c r="D41" s="465"/>
      <c r="E41" s="493"/>
      <c r="F41" s="493"/>
      <c r="G41" s="494"/>
      <c r="H41" s="495"/>
      <c r="I41" s="463"/>
      <c r="J41" s="463"/>
      <c r="K41" s="463"/>
      <c r="L41" s="463"/>
      <c r="M41" s="463"/>
      <c r="N41" s="463"/>
      <c r="O41" s="463"/>
    </row>
    <row r="42" spans="1:15" x14ac:dyDescent="0.25">
      <c r="A42" s="496" t="s">
        <v>822</v>
      </c>
      <c r="B42" s="497" t="s">
        <v>806</v>
      </c>
      <c r="C42" s="282" t="s">
        <v>823</v>
      </c>
      <c r="D42" s="281" t="s">
        <v>849</v>
      </c>
      <c r="E42" s="488">
        <v>44348</v>
      </c>
      <c r="F42" s="488">
        <v>44531</v>
      </c>
      <c r="G42" s="498">
        <v>50000</v>
      </c>
      <c r="H42" s="487">
        <v>0</v>
      </c>
      <c r="I42" s="457">
        <v>50000</v>
      </c>
      <c r="J42" s="457">
        <v>1435</v>
      </c>
      <c r="K42" s="457">
        <v>1854</v>
      </c>
      <c r="L42" s="457">
        <v>1520</v>
      </c>
      <c r="M42" s="457">
        <v>25</v>
      </c>
      <c r="N42" s="457">
        <v>4834</v>
      </c>
      <c r="O42" s="457">
        <v>45166</v>
      </c>
    </row>
    <row r="43" spans="1:15" s="5" customFormat="1" x14ac:dyDescent="0.25">
      <c r="A43" s="490" t="s">
        <v>813</v>
      </c>
      <c r="B43" s="491"/>
      <c r="C43" s="492">
        <v>1</v>
      </c>
      <c r="D43" s="465"/>
      <c r="E43" s="493"/>
      <c r="F43" s="493"/>
      <c r="G43" s="494">
        <f t="shared" ref="G43:O43" si="6">SUM(G42:G42)</f>
        <v>50000</v>
      </c>
      <c r="H43" s="495">
        <f t="shared" si="6"/>
        <v>0</v>
      </c>
      <c r="I43" s="494">
        <f t="shared" si="6"/>
        <v>50000</v>
      </c>
      <c r="J43" s="494">
        <f t="shared" si="6"/>
        <v>1435</v>
      </c>
      <c r="K43" s="494">
        <f t="shared" si="6"/>
        <v>1854</v>
      </c>
      <c r="L43" s="494">
        <f t="shared" si="6"/>
        <v>1520</v>
      </c>
      <c r="M43" s="494">
        <f t="shared" si="6"/>
        <v>25</v>
      </c>
      <c r="N43" s="494">
        <f t="shared" si="6"/>
        <v>4834</v>
      </c>
      <c r="O43" s="494">
        <f t="shared" si="6"/>
        <v>45166</v>
      </c>
    </row>
    <row r="44" spans="1:15" s="5" customFormat="1" x14ac:dyDescent="0.25">
      <c r="A44" s="490"/>
      <c r="B44" s="491"/>
      <c r="C44" s="492"/>
      <c r="D44" s="465"/>
      <c r="E44" s="493"/>
      <c r="F44" s="493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s="5" customFormat="1" ht="30" x14ac:dyDescent="0.25">
      <c r="A45" s="469" t="s">
        <v>824</v>
      </c>
      <c r="B45" s="491"/>
      <c r="C45" s="492"/>
      <c r="D45" s="465"/>
      <c r="E45" s="493"/>
      <c r="F45" s="493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x14ac:dyDescent="0.25">
      <c r="A46" s="496" t="s">
        <v>572</v>
      </c>
      <c r="B46" s="497" t="s">
        <v>807</v>
      </c>
      <c r="C46" s="282" t="s">
        <v>157</v>
      </c>
      <c r="D46" s="281" t="s">
        <v>849</v>
      </c>
      <c r="E46" s="488">
        <v>44348</v>
      </c>
      <c r="F46" s="488">
        <v>44531</v>
      </c>
      <c r="G46" s="498">
        <v>50000</v>
      </c>
      <c r="H46" s="487">
        <v>0</v>
      </c>
      <c r="I46" s="457">
        <v>50000</v>
      </c>
      <c r="J46" s="457">
        <v>1435</v>
      </c>
      <c r="K46" s="457">
        <v>1854</v>
      </c>
      <c r="L46" s="457">
        <v>1520</v>
      </c>
      <c r="M46" s="457">
        <v>25</v>
      </c>
      <c r="N46" s="457">
        <v>4834</v>
      </c>
      <c r="O46" s="457">
        <v>45166</v>
      </c>
    </row>
    <row r="47" spans="1:15" s="5" customFormat="1" x14ac:dyDescent="0.25">
      <c r="A47" s="490"/>
      <c r="B47" s="491"/>
      <c r="C47" s="492">
        <v>1</v>
      </c>
      <c r="D47" s="465"/>
      <c r="E47" s="493"/>
      <c r="F47" s="493"/>
      <c r="G47" s="494"/>
      <c r="H47" s="495"/>
      <c r="I47" s="463"/>
      <c r="J47" s="463"/>
      <c r="K47" s="463"/>
      <c r="L47" s="463"/>
      <c r="M47" s="463"/>
      <c r="N47" s="463"/>
      <c r="O47" s="463"/>
    </row>
    <row r="48" spans="1:15" s="5" customFormat="1" x14ac:dyDescent="0.25">
      <c r="A48" s="490" t="s">
        <v>629</v>
      </c>
      <c r="B48" s="491"/>
      <c r="C48" s="492"/>
      <c r="D48" s="465"/>
      <c r="E48" s="493"/>
      <c r="F48" s="493"/>
      <c r="G48" s="494"/>
      <c r="H48" s="495"/>
      <c r="I48" s="463"/>
      <c r="J48" s="463"/>
      <c r="K48" s="463"/>
      <c r="L48" s="463"/>
      <c r="M48" s="463"/>
      <c r="N48" s="463"/>
      <c r="O48" s="463"/>
    </row>
    <row r="49" spans="1:15" x14ac:dyDescent="0.25">
      <c r="A49" s="496" t="s">
        <v>568</v>
      </c>
      <c r="B49" s="497" t="s">
        <v>806</v>
      </c>
      <c r="C49" s="282" t="s">
        <v>569</v>
      </c>
      <c r="D49" s="281" t="s">
        <v>849</v>
      </c>
      <c r="E49" s="488">
        <v>44317</v>
      </c>
      <c r="F49" s="488">
        <v>44501</v>
      </c>
      <c r="G49" s="498">
        <v>130000</v>
      </c>
      <c r="H49" s="487">
        <v>0</v>
      </c>
      <c r="I49" s="457">
        <v>130000</v>
      </c>
      <c r="J49" s="457">
        <v>3731</v>
      </c>
      <c r="K49" s="457">
        <v>19162.12</v>
      </c>
      <c r="L49" s="457">
        <v>3952</v>
      </c>
      <c r="M49" s="457">
        <v>25</v>
      </c>
      <c r="N49" s="457">
        <v>26870.12</v>
      </c>
      <c r="O49" s="457">
        <v>103129.88</v>
      </c>
    </row>
    <row r="50" spans="1:15" s="5" customFormat="1" x14ac:dyDescent="0.25">
      <c r="A50" s="490" t="s">
        <v>813</v>
      </c>
      <c r="B50" s="491"/>
      <c r="C50" s="492">
        <v>1</v>
      </c>
      <c r="D50" s="465"/>
      <c r="E50" s="493"/>
      <c r="F50" s="493"/>
      <c r="G50" s="494">
        <f>SUM(G49)</f>
        <v>130000</v>
      </c>
      <c r="H50" s="495">
        <f t="shared" ref="H50:O50" si="7">SUM(H49)</f>
        <v>0</v>
      </c>
      <c r="I50" s="494">
        <f t="shared" si="7"/>
        <v>130000</v>
      </c>
      <c r="J50" s="494">
        <f t="shared" si="7"/>
        <v>3731</v>
      </c>
      <c r="K50" s="494">
        <f t="shared" si="7"/>
        <v>19162.12</v>
      </c>
      <c r="L50" s="494">
        <f t="shared" si="7"/>
        <v>3952</v>
      </c>
      <c r="M50" s="494">
        <f t="shared" si="7"/>
        <v>25</v>
      </c>
      <c r="N50" s="494">
        <f t="shared" si="7"/>
        <v>26870.12</v>
      </c>
      <c r="O50" s="494">
        <f t="shared" si="7"/>
        <v>103129.88</v>
      </c>
    </row>
    <row r="51" spans="1:15" s="5" customFormat="1" x14ac:dyDescent="0.25">
      <c r="A51" s="490"/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463"/>
      <c r="M51" s="463"/>
      <c r="N51" s="463"/>
      <c r="O51" s="463"/>
    </row>
    <row r="52" spans="1:15" s="5" customFormat="1" x14ac:dyDescent="0.25">
      <c r="A52" s="490" t="s">
        <v>827</v>
      </c>
      <c r="B52" s="491"/>
      <c r="C52" s="492"/>
      <c r="D52" s="465"/>
      <c r="E52" s="493"/>
      <c r="F52" s="493"/>
      <c r="G52" s="494"/>
      <c r="H52" s="495"/>
      <c r="I52" s="463"/>
      <c r="J52" s="463"/>
      <c r="K52" s="463"/>
      <c r="L52" s="463"/>
      <c r="M52" s="463"/>
      <c r="N52" s="463"/>
      <c r="O52" s="463"/>
    </row>
    <row r="53" spans="1:15" s="5" customFormat="1" x14ac:dyDescent="0.25">
      <c r="A53" s="496" t="s">
        <v>574</v>
      </c>
      <c r="B53" s="497" t="s">
        <v>806</v>
      </c>
      <c r="C53" s="282" t="s">
        <v>414</v>
      </c>
      <c r="D53" s="281" t="s">
        <v>849</v>
      </c>
      <c r="E53" s="365">
        <v>44348</v>
      </c>
      <c r="F53" s="365">
        <v>44531</v>
      </c>
      <c r="G53" s="498">
        <v>45000</v>
      </c>
      <c r="H53" s="487">
        <v>0</v>
      </c>
      <c r="I53" s="457">
        <v>45000</v>
      </c>
      <c r="J53" s="457">
        <v>1291.5</v>
      </c>
      <c r="K53" s="457">
        <v>1148.33</v>
      </c>
      <c r="L53" s="457">
        <v>1368</v>
      </c>
      <c r="M53" s="457">
        <v>25</v>
      </c>
      <c r="N53" s="457">
        <v>3832.83</v>
      </c>
      <c r="O53" s="457">
        <v>41167.17</v>
      </c>
    </row>
    <row r="54" spans="1:15" x14ac:dyDescent="0.25">
      <c r="A54" s="496" t="s">
        <v>830</v>
      </c>
      <c r="B54" s="497" t="s">
        <v>806</v>
      </c>
      <c r="C54" s="282" t="s">
        <v>92</v>
      </c>
      <c r="D54" s="281" t="s">
        <v>849</v>
      </c>
      <c r="E54" s="488">
        <v>44348</v>
      </c>
      <c r="F54" s="488">
        <v>44531</v>
      </c>
      <c r="G54" s="498">
        <v>25000</v>
      </c>
      <c r="H54" s="487">
        <v>0</v>
      </c>
      <c r="I54" s="457">
        <v>25000</v>
      </c>
      <c r="J54" s="457">
        <v>717.5</v>
      </c>
      <c r="K54" s="456">
        <v>0</v>
      </c>
      <c r="L54" s="457">
        <v>760</v>
      </c>
      <c r="M54" s="457">
        <v>25</v>
      </c>
      <c r="N54" s="457">
        <v>1502.5</v>
      </c>
      <c r="O54" s="457">
        <v>23497.5</v>
      </c>
    </row>
    <row r="55" spans="1:15" ht="15" customHeight="1" x14ac:dyDescent="0.25">
      <c r="A55" s="496" t="s">
        <v>726</v>
      </c>
      <c r="B55" s="497" t="s">
        <v>806</v>
      </c>
      <c r="C55" s="280" t="s">
        <v>856</v>
      </c>
      <c r="D55" s="281" t="s">
        <v>849</v>
      </c>
      <c r="E55" s="488">
        <v>44348</v>
      </c>
      <c r="F55" s="488">
        <v>44531</v>
      </c>
      <c r="G55" s="498">
        <v>40000</v>
      </c>
      <c r="H55" s="487">
        <v>0</v>
      </c>
      <c r="I55" s="457">
        <v>40000</v>
      </c>
      <c r="J55" s="457">
        <v>1148</v>
      </c>
      <c r="K55" s="457">
        <v>442.65</v>
      </c>
      <c r="L55" s="457">
        <v>1216</v>
      </c>
      <c r="M55" s="457">
        <v>25</v>
      </c>
      <c r="N55" s="457">
        <v>2831.65</v>
      </c>
      <c r="O55" s="457">
        <v>37168.35</v>
      </c>
    </row>
    <row r="56" spans="1:15" x14ac:dyDescent="0.25">
      <c r="A56" s="496" t="s">
        <v>725</v>
      </c>
      <c r="B56" s="497" t="s">
        <v>806</v>
      </c>
      <c r="C56" s="282" t="s">
        <v>117</v>
      </c>
      <c r="D56" s="281" t="s">
        <v>849</v>
      </c>
      <c r="E56" s="488">
        <v>44348</v>
      </c>
      <c r="F56" s="488">
        <v>44531</v>
      </c>
      <c r="G56" s="498">
        <v>55000</v>
      </c>
      <c r="H56" s="487">
        <v>0</v>
      </c>
      <c r="I56" s="457">
        <v>55000</v>
      </c>
      <c r="J56" s="457">
        <v>1578.5</v>
      </c>
      <c r="K56" s="457">
        <v>2559.6799999999998</v>
      </c>
      <c r="L56" s="457">
        <v>1672</v>
      </c>
      <c r="M56" s="457">
        <v>25</v>
      </c>
      <c r="N56" s="457">
        <v>5835.18</v>
      </c>
      <c r="O56" s="457">
        <v>49164.82</v>
      </c>
    </row>
    <row r="57" spans="1:15" s="5" customFormat="1" x14ac:dyDescent="0.25">
      <c r="A57" s="490" t="s">
        <v>813</v>
      </c>
      <c r="B57" s="491"/>
      <c r="C57" s="492">
        <v>4</v>
      </c>
      <c r="D57" s="465"/>
      <c r="E57" s="453"/>
      <c r="F57" s="453"/>
      <c r="G57" s="494">
        <v>165000</v>
      </c>
      <c r="H57" s="495">
        <f>SUM(H54:H56)</f>
        <v>0</v>
      </c>
      <c r="I57" s="494">
        <v>165000</v>
      </c>
      <c r="J57" s="494">
        <v>4735.5</v>
      </c>
      <c r="K57" s="494">
        <v>4150.66</v>
      </c>
      <c r="L57" s="494">
        <v>5016</v>
      </c>
      <c r="M57" s="494">
        <v>100</v>
      </c>
      <c r="N57" s="494">
        <v>14002.16</v>
      </c>
      <c r="O57" s="494">
        <v>150997.84</v>
      </c>
    </row>
    <row r="58" spans="1:15" ht="30.75" customHeight="1" x14ac:dyDescent="0.25">
      <c r="A58" s="472" t="s">
        <v>865</v>
      </c>
      <c r="B58" s="473"/>
      <c r="C58" s="472">
        <v>15</v>
      </c>
      <c r="D58" s="473"/>
      <c r="E58" s="501"/>
      <c r="F58" s="501"/>
      <c r="G58" s="502">
        <v>876500</v>
      </c>
      <c r="H58" s="503">
        <v>0</v>
      </c>
      <c r="I58" s="502">
        <v>876500</v>
      </c>
      <c r="J58" s="502">
        <v>25155.55</v>
      </c>
      <c r="K58" s="502">
        <v>56719.65</v>
      </c>
      <c r="L58" s="502">
        <v>26645.599999999999</v>
      </c>
      <c r="M58" s="502">
        <v>14672.12</v>
      </c>
      <c r="N58" s="502">
        <v>126192.92</v>
      </c>
      <c r="O58" s="502">
        <v>750307.08</v>
      </c>
    </row>
    <row r="59" spans="1:15" x14ac:dyDescent="0.25">
      <c r="A59" s="504"/>
      <c r="B59" s="505"/>
      <c r="C59" s="506"/>
      <c r="D59" s="483"/>
      <c r="E59" s="467"/>
      <c r="F59" s="467"/>
      <c r="G59" s="507"/>
      <c r="H59" s="508"/>
      <c r="I59" s="509"/>
      <c r="J59" s="510"/>
      <c r="K59" s="509"/>
      <c r="L59" s="509"/>
      <c r="M59" s="509"/>
      <c r="N59" s="509"/>
      <c r="O59" s="509"/>
    </row>
    <row r="60" spans="1:15" x14ac:dyDescent="0.25">
      <c r="A60" s="504"/>
      <c r="B60" s="505"/>
      <c r="C60" s="506"/>
      <c r="D60" s="483"/>
      <c r="E60" s="467"/>
      <c r="F60" s="467"/>
      <c r="G60" s="507"/>
      <c r="H60" s="508"/>
      <c r="I60" s="509"/>
      <c r="J60" s="510"/>
      <c r="K60" s="509"/>
      <c r="L60" s="509"/>
      <c r="M60" s="509"/>
      <c r="N60" s="509"/>
      <c r="O60" s="509"/>
    </row>
    <row r="61" spans="1:15" x14ac:dyDescent="0.25">
      <c r="A61" s="511"/>
      <c r="B61" s="512"/>
      <c r="C61" s="513"/>
      <c r="D61" s="482"/>
      <c r="E61" s="514"/>
      <c r="F61" s="514"/>
      <c r="G61" s="515"/>
      <c r="H61" s="516"/>
      <c r="I61" s="517"/>
      <c r="J61" s="518"/>
      <c r="K61" s="517"/>
      <c r="L61" s="517"/>
      <c r="M61" s="517"/>
      <c r="N61" s="517"/>
      <c r="O61" s="517"/>
    </row>
    <row r="62" spans="1:15" x14ac:dyDescent="0.25">
      <c r="A62" s="504"/>
      <c r="B62" s="505"/>
      <c r="C62" s="506"/>
      <c r="D62" s="483"/>
      <c r="E62" s="467"/>
      <c r="F62" s="467"/>
      <c r="G62" s="515"/>
      <c r="H62" s="508"/>
      <c r="I62" s="509"/>
      <c r="J62" s="510"/>
      <c r="K62" s="509"/>
      <c r="L62" s="509"/>
      <c r="M62" s="509"/>
      <c r="N62" s="509"/>
      <c r="O62" s="509"/>
    </row>
    <row r="63" spans="1:15" ht="15.75" x14ac:dyDescent="0.25">
      <c r="A63" s="519" t="s">
        <v>684</v>
      </c>
      <c r="B63" s="519"/>
      <c r="C63" s="520"/>
      <c r="D63" s="520"/>
      <c r="E63" s="520"/>
      <c r="F63" s="485"/>
      <c r="G63" s="1795" t="s">
        <v>684</v>
      </c>
      <c r="H63" s="1795"/>
      <c r="I63" s="1795"/>
      <c r="J63" s="1795"/>
      <c r="K63" s="1795"/>
      <c r="L63" s="486"/>
      <c r="M63" s="486"/>
      <c r="N63" s="467"/>
      <c r="O63" s="467"/>
    </row>
    <row r="64" spans="1:15" ht="15.75" customHeight="1" x14ac:dyDescent="0.25">
      <c r="A64" s="521" t="s">
        <v>833</v>
      </c>
      <c r="B64" s="521"/>
      <c r="C64" s="521"/>
      <c r="D64" s="467"/>
      <c r="E64" s="486"/>
      <c r="F64" s="485"/>
      <c r="G64" s="1797" t="s">
        <v>852</v>
      </c>
      <c r="H64" s="1797"/>
      <c r="I64" s="1797"/>
      <c r="J64" s="1797"/>
      <c r="K64" s="1797"/>
      <c r="L64" s="486"/>
      <c r="M64" s="486"/>
      <c r="N64" s="467"/>
      <c r="O64" s="467"/>
    </row>
    <row r="65" spans="1:11" ht="15.75" x14ac:dyDescent="0.25">
      <c r="A65" s="519" t="s">
        <v>851</v>
      </c>
      <c r="B65" s="519"/>
      <c r="C65" s="519"/>
      <c r="D65" s="467"/>
      <c r="E65" s="486"/>
      <c r="F65" s="485"/>
      <c r="G65" s="1798" t="s">
        <v>853</v>
      </c>
      <c r="H65" s="1798"/>
      <c r="I65" s="1798"/>
      <c r="J65" s="1798"/>
      <c r="K65" s="1798"/>
    </row>
  </sheetData>
  <mergeCells count="22">
    <mergeCell ref="G64:K64"/>
    <mergeCell ref="G65:K65"/>
    <mergeCell ref="L13:L14"/>
    <mergeCell ref="M13:M14"/>
    <mergeCell ref="N13:N14"/>
    <mergeCell ref="O13:O14"/>
    <mergeCell ref="G63:K63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6D18D5-5406-4AF4-931A-1DD6095F02F2}">
  <dimension ref="A7:O48"/>
  <sheetViews>
    <sheetView showGridLines="0" topLeftCell="A37" zoomScale="93" zoomScaleNormal="93" workbookViewId="0">
      <selection activeCell="O41" sqref="O41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660" t="s">
        <v>0</v>
      </c>
      <c r="B7" s="1660"/>
      <c r="C7" s="1660"/>
      <c r="D7" s="1660"/>
      <c r="E7" s="1660"/>
      <c r="F7" s="1660"/>
      <c r="G7" s="1660"/>
      <c r="H7" s="1660"/>
      <c r="I7" s="1660"/>
      <c r="J7" s="1660"/>
      <c r="K7" s="1660"/>
      <c r="L7" s="1660"/>
      <c r="M7" s="1660"/>
      <c r="N7" s="1660"/>
      <c r="O7" s="1660"/>
    </row>
    <row r="8" spans="1:15" x14ac:dyDescent="0.25">
      <c r="A8" s="1660" t="s">
        <v>1</v>
      </c>
      <c r="B8" s="1660"/>
      <c r="C8" s="1660"/>
      <c r="D8" s="1660"/>
      <c r="E8" s="1660"/>
      <c r="F8" s="1660"/>
      <c r="G8" s="1660"/>
      <c r="H8" s="1660"/>
      <c r="I8" s="1660"/>
      <c r="J8" s="1660"/>
      <c r="K8" s="1660"/>
      <c r="L8" s="1660"/>
      <c r="M8" s="1660"/>
      <c r="N8" s="1660"/>
      <c r="O8" s="1660"/>
    </row>
    <row r="9" spans="1:15" x14ac:dyDescent="0.25">
      <c r="A9" s="1660" t="s">
        <v>3</v>
      </c>
      <c r="B9" s="1660"/>
      <c r="C9" s="1660"/>
      <c r="D9" s="1660"/>
      <c r="E9" s="1660"/>
      <c r="F9" s="1660"/>
      <c r="G9" s="1660"/>
      <c r="H9" s="1660"/>
      <c r="I9" s="1660"/>
      <c r="J9" s="1660"/>
      <c r="K9" s="1660"/>
      <c r="L9" s="1660"/>
      <c r="M9" s="1660"/>
      <c r="N9" s="1660"/>
      <c r="O9" s="1660"/>
    </row>
    <row r="10" spans="1:15" x14ac:dyDescent="0.25">
      <c r="A10" s="1660" t="s">
        <v>879</v>
      </c>
      <c r="B10" s="1660"/>
      <c r="C10" s="1660"/>
      <c r="D10" s="1660"/>
      <c r="E10" s="1660"/>
      <c r="F10" s="1660"/>
      <c r="G10" s="1660"/>
      <c r="H10" s="1660"/>
      <c r="I10" s="1660"/>
      <c r="J10" s="1660"/>
      <c r="K10" s="1660"/>
      <c r="L10" s="1660"/>
      <c r="M10" s="1660"/>
      <c r="N10" s="1660"/>
      <c r="O10" s="1660"/>
    </row>
    <row r="11" spans="1:15" x14ac:dyDescent="0.25">
      <c r="A11" s="1791" t="s">
        <v>441</v>
      </c>
      <c r="B11" s="1791"/>
      <c r="C11" s="1791"/>
      <c r="D11" s="1791"/>
      <c r="E11" s="1791"/>
      <c r="F11" s="1791"/>
      <c r="G11" s="1791"/>
      <c r="H11" s="1791"/>
      <c r="I11" s="1791"/>
      <c r="J11" s="1791"/>
      <c r="K11" s="1791"/>
      <c r="L11" s="1791"/>
      <c r="M11" s="1791"/>
      <c r="N11" s="1791"/>
      <c r="O11" s="1791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792" t="s">
        <v>7</v>
      </c>
      <c r="B13" s="1792" t="s">
        <v>802</v>
      </c>
      <c r="C13" s="1793" t="s">
        <v>9</v>
      </c>
      <c r="D13" s="1792" t="s">
        <v>832</v>
      </c>
      <c r="E13" s="1792" t="s">
        <v>834</v>
      </c>
      <c r="F13" s="1792" t="s">
        <v>835</v>
      </c>
      <c r="G13" s="476" t="s">
        <v>12</v>
      </c>
      <c r="H13" s="1796" t="s">
        <v>13</v>
      </c>
      <c r="I13" s="1794" t="s">
        <v>14</v>
      </c>
      <c r="J13" s="1794" t="s">
        <v>15</v>
      </c>
      <c r="K13" s="1794" t="s">
        <v>16</v>
      </c>
      <c r="L13" s="1794" t="s">
        <v>17</v>
      </c>
      <c r="M13" s="1794" t="s">
        <v>18</v>
      </c>
      <c r="N13" s="1794" t="s">
        <v>19</v>
      </c>
      <c r="O13" s="1794" t="s">
        <v>20</v>
      </c>
    </row>
    <row r="14" spans="1:15" x14ac:dyDescent="0.25">
      <c r="A14" s="1792"/>
      <c r="B14" s="1792"/>
      <c r="C14" s="1793"/>
      <c r="D14" s="1792"/>
      <c r="E14" s="1792"/>
      <c r="F14" s="1792"/>
      <c r="G14" s="476" t="s">
        <v>21</v>
      </c>
      <c r="H14" s="1796"/>
      <c r="I14" s="1794"/>
      <c r="J14" s="1794"/>
      <c r="K14" s="1794"/>
      <c r="L14" s="1794"/>
      <c r="M14" s="1794"/>
      <c r="N14" s="1794"/>
      <c r="O14" s="1794"/>
    </row>
    <row r="15" spans="1:15" s="5" customFormat="1" ht="30" x14ac:dyDescent="0.25">
      <c r="A15" s="469" t="s">
        <v>841</v>
      </c>
      <c r="B15" s="491"/>
      <c r="C15" s="492"/>
      <c r="D15" s="465"/>
      <c r="E15" s="493"/>
      <c r="F15" s="493"/>
      <c r="G15" s="494"/>
      <c r="H15" s="495"/>
      <c r="I15" s="463"/>
      <c r="J15" s="463"/>
      <c r="K15" s="463"/>
      <c r="L15" s="522"/>
      <c r="M15" s="463"/>
      <c r="N15" s="463"/>
      <c r="O15" s="463"/>
    </row>
    <row r="16" spans="1:15" x14ac:dyDescent="0.25">
      <c r="A16" s="496" t="s">
        <v>624</v>
      </c>
      <c r="B16" s="497" t="s">
        <v>806</v>
      </c>
      <c r="C16" s="281" t="s">
        <v>626</v>
      </c>
      <c r="D16" s="281" t="s">
        <v>849</v>
      </c>
      <c r="E16" s="488">
        <v>44409</v>
      </c>
      <c r="F16" s="488">
        <v>44593</v>
      </c>
      <c r="G16" s="498">
        <v>60000</v>
      </c>
      <c r="H16" s="487">
        <v>0</v>
      </c>
      <c r="I16" s="457">
        <v>60000</v>
      </c>
      <c r="J16" s="457">
        <v>1722</v>
      </c>
      <c r="K16" s="457">
        <v>3486.68</v>
      </c>
      <c r="L16" s="489">
        <v>1824</v>
      </c>
      <c r="M16" s="457">
        <v>25</v>
      </c>
      <c r="N16" s="457">
        <v>7057.68</v>
      </c>
      <c r="O16" s="457">
        <v>52942.32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v>60000</v>
      </c>
      <c r="H17" s="495">
        <v>0</v>
      </c>
      <c r="I17" s="463">
        <v>60000</v>
      </c>
      <c r="J17" s="463">
        <v>1722</v>
      </c>
      <c r="K17" s="463">
        <v>3486.68</v>
      </c>
      <c r="L17" s="522">
        <v>1824</v>
      </c>
      <c r="M17" s="463">
        <v>25</v>
      </c>
      <c r="N17" s="463">
        <v>7057.68</v>
      </c>
      <c r="O17" s="463">
        <v>52942.32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522"/>
      <c r="M18" s="463"/>
      <c r="N18" s="463"/>
      <c r="O18" s="463"/>
    </row>
    <row r="19" spans="1:15" s="5" customFormat="1" x14ac:dyDescent="0.25">
      <c r="A19" s="490" t="s">
        <v>877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522"/>
      <c r="M19" s="463"/>
      <c r="N19" s="463"/>
      <c r="O19" s="463"/>
    </row>
    <row r="20" spans="1:15" x14ac:dyDescent="0.25">
      <c r="A20" s="496" t="s">
        <v>715</v>
      </c>
      <c r="B20" s="497" t="s">
        <v>807</v>
      </c>
      <c r="C20" s="280" t="s">
        <v>417</v>
      </c>
      <c r="D20" s="281" t="s">
        <v>849</v>
      </c>
      <c r="E20" s="488">
        <v>44440</v>
      </c>
      <c r="F20" s="488">
        <v>44621</v>
      </c>
      <c r="G20" s="498">
        <v>55000</v>
      </c>
      <c r="H20" s="487">
        <v>0</v>
      </c>
      <c r="I20" s="457">
        <v>55000</v>
      </c>
      <c r="J20" s="457">
        <v>1578.5</v>
      </c>
      <c r="K20" s="457">
        <v>2202.64</v>
      </c>
      <c r="L20" s="489">
        <v>1672</v>
      </c>
      <c r="M20" s="457">
        <v>2405.2399999999998</v>
      </c>
      <c r="N20" s="457">
        <v>7858.38</v>
      </c>
      <c r="O20" s="457">
        <v>47141.62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>SUM(G20)</f>
        <v>55000</v>
      </c>
      <c r="H21" s="495">
        <f t="shared" ref="H21:O21" si="0">SUM(H20)</f>
        <v>0</v>
      </c>
      <c r="I21" s="494">
        <f t="shared" si="0"/>
        <v>55000</v>
      </c>
      <c r="J21" s="494">
        <f t="shared" si="0"/>
        <v>1578.5</v>
      </c>
      <c r="K21" s="494">
        <f t="shared" si="0"/>
        <v>2202.64</v>
      </c>
      <c r="L21" s="494">
        <f t="shared" si="0"/>
        <v>1672</v>
      </c>
      <c r="M21" s="494">
        <f t="shared" si="0"/>
        <v>2405.2399999999998</v>
      </c>
      <c r="N21" s="494">
        <f t="shared" si="0"/>
        <v>7858.38</v>
      </c>
      <c r="O21" s="494">
        <f t="shared" si="0"/>
        <v>47141.62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63"/>
      <c r="J22" s="463"/>
      <c r="K22" s="463"/>
      <c r="L22" s="522"/>
      <c r="M22" s="463"/>
      <c r="N22" s="463"/>
      <c r="O22" s="463"/>
    </row>
    <row r="23" spans="1:15" s="5" customFormat="1" x14ac:dyDescent="0.25">
      <c r="A23" s="490" t="s">
        <v>821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522"/>
      <c r="M23" s="463"/>
      <c r="N23" s="463"/>
      <c r="O23" s="463"/>
    </row>
    <row r="24" spans="1:15" x14ac:dyDescent="0.25">
      <c r="A24" s="496" t="s">
        <v>593</v>
      </c>
      <c r="B24" s="497" t="s">
        <v>806</v>
      </c>
      <c r="C24" s="282" t="s">
        <v>71</v>
      </c>
      <c r="D24" s="281" t="s">
        <v>849</v>
      </c>
      <c r="E24" s="488">
        <v>44409</v>
      </c>
      <c r="F24" s="488">
        <v>44593</v>
      </c>
      <c r="G24" s="498">
        <v>65000</v>
      </c>
      <c r="H24" s="487">
        <v>0</v>
      </c>
      <c r="I24" s="457">
        <v>65000</v>
      </c>
      <c r="J24" s="457">
        <v>1865.5</v>
      </c>
      <c r="K24" s="457">
        <v>4427.58</v>
      </c>
      <c r="L24" s="489">
        <v>1976</v>
      </c>
      <c r="M24" s="457">
        <v>25</v>
      </c>
      <c r="N24" s="457">
        <v>8294.08</v>
      </c>
      <c r="O24" s="457">
        <v>56708.92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1">SUM(G24:G24)</f>
        <v>65000</v>
      </c>
      <c r="H25" s="495">
        <f t="shared" si="1"/>
        <v>0</v>
      </c>
      <c r="I25" s="494">
        <f t="shared" si="1"/>
        <v>65000</v>
      </c>
      <c r="J25" s="494">
        <f t="shared" si="1"/>
        <v>1865.5</v>
      </c>
      <c r="K25" s="494">
        <f t="shared" si="1"/>
        <v>4427.58</v>
      </c>
      <c r="L25" s="494">
        <f t="shared" si="1"/>
        <v>1976</v>
      </c>
      <c r="M25" s="494">
        <f t="shared" si="1"/>
        <v>25</v>
      </c>
      <c r="N25" s="494">
        <f t="shared" si="1"/>
        <v>8294.08</v>
      </c>
      <c r="O25" s="494">
        <f t="shared" si="1"/>
        <v>56708.92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63"/>
      <c r="J26" s="463"/>
      <c r="K26" s="463"/>
      <c r="L26" s="522"/>
      <c r="M26" s="463"/>
      <c r="N26" s="463"/>
      <c r="O26" s="463"/>
    </row>
    <row r="27" spans="1:15" s="5" customFormat="1" ht="30" x14ac:dyDescent="0.25">
      <c r="A27" s="469" t="s">
        <v>824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611</v>
      </c>
      <c r="B28" s="497" t="s">
        <v>807</v>
      </c>
      <c r="C28" s="282" t="s">
        <v>78</v>
      </c>
      <c r="D28" s="281" t="s">
        <v>849</v>
      </c>
      <c r="E28" s="488">
        <v>44409</v>
      </c>
      <c r="F28" s="488">
        <v>44593</v>
      </c>
      <c r="G28" s="498">
        <v>50000</v>
      </c>
      <c r="H28" s="487">
        <v>0</v>
      </c>
      <c r="I28" s="457">
        <v>50000</v>
      </c>
      <c r="J28" s="457">
        <v>1435</v>
      </c>
      <c r="K28" s="457">
        <v>1854</v>
      </c>
      <c r="L28" s="489">
        <v>1520</v>
      </c>
      <c r="M28" s="457">
        <v>25</v>
      </c>
      <c r="N28" s="457">
        <v>4834</v>
      </c>
      <c r="O28" s="457">
        <v>45166</v>
      </c>
    </row>
    <row r="29" spans="1:15" x14ac:dyDescent="0.25">
      <c r="A29" s="496" t="s">
        <v>610</v>
      </c>
      <c r="B29" s="497" t="s">
        <v>806</v>
      </c>
      <c r="C29" s="282" t="s">
        <v>78</v>
      </c>
      <c r="D29" s="281" t="s">
        <v>849</v>
      </c>
      <c r="E29" s="488">
        <v>44409</v>
      </c>
      <c r="F29" s="488">
        <v>44593</v>
      </c>
      <c r="G29" s="498">
        <v>50000</v>
      </c>
      <c r="H29" s="487">
        <v>0</v>
      </c>
      <c r="I29" s="457">
        <v>50000</v>
      </c>
      <c r="J29" s="457">
        <v>1435</v>
      </c>
      <c r="K29" s="457">
        <v>1854</v>
      </c>
      <c r="L29" s="489">
        <v>1520</v>
      </c>
      <c r="M29" s="457">
        <v>25</v>
      </c>
      <c r="N29" s="457">
        <v>4834</v>
      </c>
      <c r="O29" s="457">
        <v>45166</v>
      </c>
    </row>
    <row r="30" spans="1:15" x14ac:dyDescent="0.25">
      <c r="A30" s="496" t="s">
        <v>878</v>
      </c>
      <c r="B30" s="497" t="s">
        <v>807</v>
      </c>
      <c r="C30" s="282" t="s">
        <v>78</v>
      </c>
      <c r="D30" s="281" t="s">
        <v>849</v>
      </c>
      <c r="E30" s="488">
        <v>44409</v>
      </c>
      <c r="F30" s="488">
        <v>44593</v>
      </c>
      <c r="G30" s="498">
        <v>50000</v>
      </c>
      <c r="H30" s="487">
        <v>0</v>
      </c>
      <c r="I30" s="457">
        <v>50000</v>
      </c>
      <c r="J30" s="457">
        <v>1435</v>
      </c>
      <c r="K30" s="457">
        <v>1854</v>
      </c>
      <c r="L30" s="489">
        <v>1520</v>
      </c>
      <c r="M30" s="457">
        <v>25</v>
      </c>
      <c r="N30" s="457">
        <v>4834</v>
      </c>
      <c r="O30" s="457">
        <v>45166</v>
      </c>
    </row>
    <row r="31" spans="1:15" s="5" customFormat="1" x14ac:dyDescent="0.25">
      <c r="A31" s="490" t="s">
        <v>813</v>
      </c>
      <c r="B31" s="491"/>
      <c r="C31" s="492">
        <v>3</v>
      </c>
      <c r="D31" s="465"/>
      <c r="E31" s="493"/>
      <c r="F31" s="493"/>
      <c r="G31" s="494">
        <v>150000</v>
      </c>
      <c r="H31" s="495">
        <f>SUM(H28:H29)</f>
        <v>0</v>
      </c>
      <c r="I31" s="494">
        <v>150000</v>
      </c>
      <c r="J31" s="494">
        <v>4305</v>
      </c>
      <c r="K31" s="494">
        <v>5562</v>
      </c>
      <c r="L31" s="494">
        <v>4560</v>
      </c>
      <c r="M31" s="494">
        <v>75</v>
      </c>
      <c r="N31" s="494">
        <v>14502</v>
      </c>
      <c r="O31" s="494">
        <v>135498</v>
      </c>
    </row>
    <row r="33" spans="1:15" s="5" customFormat="1" ht="30" x14ac:dyDescent="0.25">
      <c r="A33" s="469" t="s">
        <v>825</v>
      </c>
      <c r="B33" s="491"/>
      <c r="C33" s="492"/>
      <c r="D33" s="465"/>
      <c r="E33" s="493"/>
      <c r="F33" s="493"/>
      <c r="G33" s="494"/>
      <c r="H33" s="495"/>
      <c r="I33" s="463"/>
      <c r="J33" s="463"/>
      <c r="K33" s="463"/>
      <c r="L33" s="522"/>
      <c r="M33" s="463"/>
      <c r="N33" s="463"/>
      <c r="O33" s="463"/>
    </row>
    <row r="34" spans="1:15" x14ac:dyDescent="0.25">
      <c r="A34" s="496" t="s">
        <v>608</v>
      </c>
      <c r="B34" s="497" t="s">
        <v>806</v>
      </c>
      <c r="C34" s="282" t="s">
        <v>117</v>
      </c>
      <c r="D34" s="281" t="s">
        <v>849</v>
      </c>
      <c r="E34" s="488">
        <v>44409</v>
      </c>
      <c r="F34" s="488">
        <v>44593</v>
      </c>
      <c r="G34" s="498">
        <v>50000</v>
      </c>
      <c r="H34" s="487">
        <v>0</v>
      </c>
      <c r="I34" s="457">
        <v>50000</v>
      </c>
      <c r="J34" s="457">
        <v>1435</v>
      </c>
      <c r="K34" s="457">
        <v>1854</v>
      </c>
      <c r="L34" s="489">
        <v>1520</v>
      </c>
      <c r="M34" s="457">
        <v>25</v>
      </c>
      <c r="N34" s="457">
        <v>4834</v>
      </c>
      <c r="O34" s="457">
        <v>45166</v>
      </c>
    </row>
    <row r="35" spans="1:15" s="5" customFormat="1" x14ac:dyDescent="0.25">
      <c r="A35" s="490" t="s">
        <v>813</v>
      </c>
      <c r="B35" s="491"/>
      <c r="C35" s="492">
        <v>1</v>
      </c>
      <c r="D35" s="465"/>
      <c r="E35" s="493"/>
      <c r="F35" s="493"/>
      <c r="G35" s="494">
        <f>SUM(G34)</f>
        <v>50000</v>
      </c>
      <c r="H35" s="495">
        <f t="shared" ref="H35:O35" si="2">SUM(H34)</f>
        <v>0</v>
      </c>
      <c r="I35" s="494">
        <f t="shared" si="2"/>
        <v>50000</v>
      </c>
      <c r="J35" s="494">
        <f t="shared" si="2"/>
        <v>1435</v>
      </c>
      <c r="K35" s="494">
        <f t="shared" si="2"/>
        <v>1854</v>
      </c>
      <c r="L35" s="494">
        <f t="shared" si="2"/>
        <v>1520</v>
      </c>
      <c r="M35" s="494">
        <f t="shared" si="2"/>
        <v>25</v>
      </c>
      <c r="N35" s="494">
        <f>SUM(N34)</f>
        <v>4834</v>
      </c>
      <c r="O35" s="494">
        <f t="shared" si="2"/>
        <v>45166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s="5" customFormat="1" x14ac:dyDescent="0.25">
      <c r="A37" s="490" t="s">
        <v>827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828</v>
      </c>
      <c r="B38" s="497" t="s">
        <v>807</v>
      </c>
      <c r="C38" s="282" t="s">
        <v>78</v>
      </c>
      <c r="D38" s="281" t="s">
        <v>849</v>
      </c>
      <c r="E38" s="488" t="s">
        <v>888</v>
      </c>
      <c r="F38" s="488">
        <v>44593</v>
      </c>
      <c r="G38" s="498">
        <v>45000</v>
      </c>
      <c r="H38" s="487">
        <v>0</v>
      </c>
      <c r="I38" s="457">
        <v>45000</v>
      </c>
      <c r="J38" s="457">
        <v>1291.5</v>
      </c>
      <c r="K38" s="457">
        <v>1148.33</v>
      </c>
      <c r="L38" s="489">
        <v>1368</v>
      </c>
      <c r="M38" s="457">
        <v>25</v>
      </c>
      <c r="N38" s="457">
        <v>3832.83</v>
      </c>
      <c r="O38" s="457">
        <v>41167.17</v>
      </c>
    </row>
    <row r="39" spans="1:15" x14ac:dyDescent="0.25">
      <c r="A39" s="496" t="s">
        <v>829</v>
      </c>
      <c r="B39" s="497" t="s">
        <v>806</v>
      </c>
      <c r="C39" s="282" t="s">
        <v>596</v>
      </c>
      <c r="D39" s="281" t="s">
        <v>849</v>
      </c>
      <c r="E39" s="488">
        <v>44409</v>
      </c>
      <c r="F39" s="488">
        <v>44593</v>
      </c>
      <c r="G39" s="498">
        <v>75000</v>
      </c>
      <c r="H39" s="487">
        <v>0</v>
      </c>
      <c r="I39" s="457">
        <v>75000</v>
      </c>
      <c r="J39" s="457">
        <v>2152.5</v>
      </c>
      <c r="K39" s="457">
        <v>6309.38</v>
      </c>
      <c r="L39" s="489">
        <v>2280</v>
      </c>
      <c r="M39" s="457">
        <v>25</v>
      </c>
      <c r="N39" s="457">
        <v>10766.88</v>
      </c>
      <c r="O39" s="457">
        <v>64233.120000000003</v>
      </c>
    </row>
    <row r="40" spans="1:15" s="5" customFormat="1" x14ac:dyDescent="0.25">
      <c r="A40" s="490" t="s">
        <v>813</v>
      </c>
      <c r="B40" s="491"/>
      <c r="C40" s="492">
        <v>6</v>
      </c>
      <c r="D40" s="465"/>
      <c r="E40" s="453"/>
      <c r="F40" s="453"/>
      <c r="G40" s="494">
        <f t="shared" ref="G40:O40" si="3">SUM(G38:G39)</f>
        <v>120000</v>
      </c>
      <c r="H40" s="495">
        <f t="shared" si="3"/>
        <v>0</v>
      </c>
      <c r="I40" s="494">
        <f t="shared" si="3"/>
        <v>120000</v>
      </c>
      <c r="J40" s="494">
        <f t="shared" si="3"/>
        <v>3444</v>
      </c>
      <c r="K40" s="494">
        <f t="shared" si="3"/>
        <v>7457.71</v>
      </c>
      <c r="L40" s="494">
        <f t="shared" si="3"/>
        <v>3648</v>
      </c>
      <c r="M40" s="494">
        <f t="shared" si="3"/>
        <v>50</v>
      </c>
      <c r="N40" s="494">
        <f t="shared" si="3"/>
        <v>14599.71</v>
      </c>
      <c r="O40" s="494">
        <f t="shared" si="3"/>
        <v>105400.29000000001</v>
      </c>
    </row>
    <row r="41" spans="1:15" ht="30.75" customHeight="1" x14ac:dyDescent="0.25">
      <c r="A41" s="472" t="s">
        <v>865</v>
      </c>
      <c r="B41" s="473"/>
      <c r="C41" s="472">
        <v>9</v>
      </c>
      <c r="D41" s="473"/>
      <c r="E41" s="501"/>
      <c r="F41" s="501"/>
      <c r="G41" s="502">
        <v>500000</v>
      </c>
      <c r="H41" s="503">
        <v>0</v>
      </c>
      <c r="I41" s="502">
        <v>500000</v>
      </c>
      <c r="J41" s="502">
        <v>14350</v>
      </c>
      <c r="K41" s="502">
        <v>24990.61</v>
      </c>
      <c r="L41" s="502">
        <v>15200</v>
      </c>
      <c r="M41" s="502">
        <v>2605.21</v>
      </c>
      <c r="N41" s="502">
        <v>57145.85</v>
      </c>
      <c r="O41" s="502">
        <v>442854.15</v>
      </c>
    </row>
    <row r="42" spans="1:15" x14ac:dyDescent="0.25">
      <c r="A42" s="504"/>
      <c r="B42" s="505"/>
      <c r="C42" s="506"/>
      <c r="D42" s="483"/>
      <c r="E42" s="467"/>
      <c r="F42" s="467"/>
      <c r="G42" s="507"/>
      <c r="H42" s="508"/>
      <c r="I42" s="509"/>
      <c r="J42" s="510"/>
      <c r="K42" s="509"/>
      <c r="L42" s="509"/>
      <c r="M42" s="509"/>
      <c r="N42" s="509"/>
      <c r="O42" s="509"/>
    </row>
    <row r="43" spans="1:15" x14ac:dyDescent="0.25">
      <c r="A43" s="504"/>
      <c r="B43" s="505"/>
      <c r="C43" s="506"/>
      <c r="D43" s="483"/>
      <c r="E43" s="467"/>
      <c r="F43" s="467"/>
      <c r="G43" s="507"/>
      <c r="H43" s="508"/>
      <c r="I43" s="509"/>
      <c r="J43" s="510"/>
      <c r="K43" s="509"/>
      <c r="L43" s="509"/>
      <c r="M43" s="509"/>
      <c r="N43" s="509"/>
      <c r="O43" s="509"/>
    </row>
    <row r="44" spans="1:15" x14ac:dyDescent="0.25">
      <c r="A44" s="511"/>
      <c r="B44" s="512"/>
      <c r="C44" s="513"/>
      <c r="D44" s="482"/>
      <c r="E44" s="514"/>
      <c r="F44" s="514"/>
      <c r="G44" s="515"/>
      <c r="H44" s="516"/>
      <c r="I44" s="517"/>
      <c r="J44" s="518"/>
      <c r="K44" s="517"/>
      <c r="L44" s="517"/>
      <c r="M44" s="517"/>
      <c r="N44" s="517"/>
      <c r="O44" s="517"/>
    </row>
    <row r="45" spans="1:15" x14ac:dyDescent="0.25">
      <c r="A45" s="504"/>
      <c r="B45" s="505"/>
      <c r="C45" s="506"/>
      <c r="D45" s="483"/>
      <c r="E45" s="467"/>
      <c r="F45" s="467"/>
      <c r="G45" s="515"/>
      <c r="H45" s="508"/>
      <c r="I45" s="509"/>
      <c r="J45" s="510"/>
      <c r="K45" s="509"/>
      <c r="L45" s="509"/>
      <c r="M45" s="509"/>
      <c r="N45" s="509"/>
      <c r="O45" s="509"/>
    </row>
    <row r="46" spans="1:15" ht="15.75" x14ac:dyDescent="0.25">
      <c r="A46" s="519" t="s">
        <v>684</v>
      </c>
      <c r="B46" s="519"/>
      <c r="C46" s="520"/>
      <c r="D46" s="520"/>
      <c r="E46" s="520"/>
      <c r="F46" s="485"/>
      <c r="G46" s="1795" t="s">
        <v>684</v>
      </c>
      <c r="H46" s="1795"/>
      <c r="I46" s="1795"/>
      <c r="J46" s="1795"/>
      <c r="K46" s="1795"/>
      <c r="L46" s="486"/>
      <c r="M46" s="486"/>
      <c r="N46" s="467"/>
      <c r="O46" s="467"/>
    </row>
    <row r="47" spans="1:15" ht="15.75" customHeight="1" x14ac:dyDescent="0.25">
      <c r="A47" s="521" t="s">
        <v>833</v>
      </c>
      <c r="B47" s="521"/>
      <c r="C47" s="521"/>
      <c r="D47" s="467"/>
      <c r="E47" s="486"/>
      <c r="F47" s="485"/>
      <c r="G47" s="1797" t="s">
        <v>887</v>
      </c>
      <c r="H47" s="1797"/>
      <c r="I47" s="1797"/>
      <c r="J47" s="1797"/>
      <c r="K47" s="1797"/>
      <c r="L47" s="486"/>
      <c r="M47" s="486"/>
      <c r="N47" s="467"/>
      <c r="O47" s="467"/>
    </row>
    <row r="48" spans="1:15" ht="15.75" x14ac:dyDescent="0.25">
      <c r="A48" s="519" t="s">
        <v>851</v>
      </c>
      <c r="B48" s="519"/>
      <c r="C48" s="519"/>
      <c r="D48" s="467"/>
      <c r="E48" s="486"/>
      <c r="F48" s="485"/>
      <c r="G48" s="1798" t="s">
        <v>853</v>
      </c>
      <c r="H48" s="1798"/>
      <c r="I48" s="1798"/>
      <c r="J48" s="1798"/>
      <c r="K48" s="1798"/>
      <c r="L48" s="486"/>
      <c r="M48" s="486"/>
      <c r="N48" s="467"/>
      <c r="O48" s="467"/>
    </row>
  </sheetData>
  <mergeCells count="22">
    <mergeCell ref="G47:K47"/>
    <mergeCell ref="G48:K48"/>
    <mergeCell ref="L13:L14"/>
    <mergeCell ref="M13:M14"/>
    <mergeCell ref="N13:N14"/>
    <mergeCell ref="O13:O14"/>
    <mergeCell ref="G46:K46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6D891-0C6D-4345-BFE5-4CF1D1B44231}">
  <dimension ref="A7:M28"/>
  <sheetViews>
    <sheetView showGridLines="0" topLeftCell="A7" zoomScaleNormal="100" zoomScaleSheetLayoutView="100" workbookViewId="0">
      <selection activeCell="H4" sqref="H4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629" t="s">
        <v>0</v>
      </c>
      <c r="B7" s="1629"/>
      <c r="C7" s="1629"/>
      <c r="D7" s="1629"/>
      <c r="E7" s="1629"/>
      <c r="F7" s="1629"/>
      <c r="G7" s="1629"/>
      <c r="H7" s="1629"/>
      <c r="I7" s="1629"/>
      <c r="J7" s="1629"/>
      <c r="K7" s="1629"/>
      <c r="L7" s="1629"/>
      <c r="M7" s="1629"/>
    </row>
    <row r="8" spans="1:13" x14ac:dyDescent="0.25">
      <c r="A8" s="1629" t="s">
        <v>1</v>
      </c>
      <c r="B8" s="1629"/>
      <c r="C8" s="1629"/>
      <c r="D8" s="1629"/>
      <c r="E8" s="1629"/>
      <c r="F8" s="1629"/>
      <c r="G8" s="1629"/>
      <c r="H8" s="1629"/>
      <c r="I8" s="1629"/>
      <c r="J8" s="1629"/>
      <c r="K8" s="1629"/>
      <c r="L8" s="1629"/>
      <c r="M8" s="1629"/>
    </row>
    <row r="9" spans="1:13" x14ac:dyDescent="0.25">
      <c r="A9" s="1629" t="s">
        <v>3</v>
      </c>
      <c r="B9" s="1629"/>
      <c r="C9" s="1629"/>
      <c r="D9" s="1629"/>
      <c r="E9" s="1629"/>
      <c r="F9" s="1629"/>
      <c r="G9" s="1629"/>
      <c r="H9" s="1629"/>
      <c r="I9" s="1629"/>
      <c r="J9" s="1629"/>
      <c r="K9" s="1629"/>
      <c r="L9" s="1629"/>
      <c r="M9" s="1629"/>
    </row>
    <row r="10" spans="1:13" x14ac:dyDescent="0.25">
      <c r="A10" s="1629" t="s">
        <v>880</v>
      </c>
      <c r="B10" s="1629"/>
      <c r="C10" s="1629"/>
      <c r="D10" s="1629"/>
      <c r="E10" s="1629"/>
      <c r="F10" s="1629"/>
      <c r="G10" s="1629"/>
      <c r="H10" s="1629"/>
      <c r="I10" s="1629"/>
      <c r="J10" s="1629"/>
      <c r="K10" s="1629"/>
      <c r="L10" s="1629"/>
      <c r="M10" s="1629"/>
    </row>
    <row r="11" spans="1:13" x14ac:dyDescent="0.25">
      <c r="A11" s="1642" t="s">
        <v>412</v>
      </c>
      <c r="B11" s="1642"/>
      <c r="C11" s="1642"/>
      <c r="D11" s="1642"/>
      <c r="E11" s="1642"/>
      <c r="F11" s="1642"/>
      <c r="G11" s="1642"/>
      <c r="H11" s="1642"/>
      <c r="I11" s="1642"/>
      <c r="J11" s="1642"/>
      <c r="K11" s="1642"/>
      <c r="L11" s="1642"/>
      <c r="M11" s="1642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799" t="s">
        <v>7</v>
      </c>
      <c r="B13" s="1799" t="s">
        <v>802</v>
      </c>
      <c r="C13" s="1799" t="s">
        <v>9</v>
      </c>
      <c r="D13" s="1799" t="s">
        <v>832</v>
      </c>
      <c r="E13" s="421" t="s">
        <v>12</v>
      </c>
      <c r="F13" s="1800" t="s">
        <v>13</v>
      </c>
      <c r="G13" s="1801" t="s">
        <v>14</v>
      </c>
      <c r="H13" s="1801" t="s">
        <v>15</v>
      </c>
      <c r="I13" s="1801" t="s">
        <v>16</v>
      </c>
      <c r="J13" s="1801" t="s">
        <v>17</v>
      </c>
      <c r="K13" s="1801" t="s">
        <v>18</v>
      </c>
      <c r="L13" s="1801" t="s">
        <v>19</v>
      </c>
      <c r="M13" s="1801" t="s">
        <v>20</v>
      </c>
    </row>
    <row r="14" spans="1:13" x14ac:dyDescent="0.25">
      <c r="A14" s="1799"/>
      <c r="B14" s="1799"/>
      <c r="C14" s="1799"/>
      <c r="D14" s="1799"/>
      <c r="E14" s="421" t="s">
        <v>21</v>
      </c>
      <c r="F14" s="1800"/>
      <c r="G14" s="1801"/>
      <c r="H14" s="1801"/>
      <c r="I14" s="1801"/>
      <c r="J14" s="1801"/>
      <c r="K14" s="1801"/>
      <c r="L14" s="1801"/>
      <c r="M14" s="1801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628" t="s">
        <v>684</v>
      </c>
      <c r="H26" s="1628"/>
      <c r="I26" s="1628"/>
      <c r="J26" s="1628"/>
      <c r="K26" s="1628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802" t="s">
        <v>852</v>
      </c>
      <c r="H27" s="1802"/>
      <c r="I27" s="1802"/>
      <c r="J27" s="1802"/>
      <c r="K27" s="1802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803" t="s">
        <v>853</v>
      </c>
      <c r="H28" s="1803"/>
      <c r="I28" s="1803"/>
      <c r="J28" s="1803"/>
      <c r="K28" s="1803"/>
      <c r="L28" s="213"/>
      <c r="M28" s="213"/>
    </row>
  </sheetData>
  <mergeCells count="20"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616EC-7DF4-4946-9E8F-92ADEADD9AEE}">
  <dimension ref="A7:N43"/>
  <sheetViews>
    <sheetView topLeftCell="A22" zoomScale="80" zoomScaleNormal="80" workbookViewId="0">
      <selection activeCell="A27" sqref="A27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768" t="s">
        <v>0</v>
      </c>
      <c r="B7" s="1768"/>
      <c r="C7" s="1768"/>
      <c r="D7" s="1768"/>
      <c r="E7" s="1768"/>
      <c r="F7" s="1768"/>
      <c r="G7" s="1768"/>
      <c r="H7" s="1768"/>
      <c r="I7" s="1768"/>
      <c r="J7" s="1768"/>
      <c r="K7" s="1768"/>
      <c r="L7" s="1768"/>
      <c r="M7" s="1768"/>
      <c r="N7" s="1768"/>
    </row>
    <row r="8" spans="1:14" ht="15.75" x14ac:dyDescent="0.25">
      <c r="A8" s="1768" t="s">
        <v>1</v>
      </c>
      <c r="B8" s="1768"/>
      <c r="C8" s="1768"/>
      <c r="D8" s="1768"/>
      <c r="E8" s="1768"/>
      <c r="F8" s="1768"/>
      <c r="G8" s="1768"/>
      <c r="H8" s="1768"/>
      <c r="I8" s="1768"/>
      <c r="J8" s="1768"/>
      <c r="K8" s="1768"/>
      <c r="L8" s="1768"/>
      <c r="M8" s="1768"/>
      <c r="N8" s="1768"/>
    </row>
    <row r="9" spans="1:14" ht="15.75" x14ac:dyDescent="0.25">
      <c r="A9" s="1768" t="s">
        <v>3</v>
      </c>
      <c r="B9" s="1768"/>
      <c r="C9" s="1768"/>
      <c r="D9" s="1768"/>
      <c r="E9" s="1768"/>
      <c r="F9" s="1768"/>
      <c r="G9" s="1768"/>
      <c r="H9" s="1768"/>
      <c r="I9" s="1768"/>
      <c r="J9" s="1768"/>
      <c r="K9" s="1768"/>
      <c r="L9" s="1768"/>
      <c r="M9" s="1768"/>
      <c r="N9" s="1768"/>
    </row>
    <row r="10" spans="1:14" ht="15.75" x14ac:dyDescent="0.25">
      <c r="A10" s="1768" t="s">
        <v>882</v>
      </c>
      <c r="B10" s="1768"/>
      <c r="C10" s="1768"/>
      <c r="D10" s="1768"/>
      <c r="E10" s="1768"/>
      <c r="F10" s="1768"/>
      <c r="G10" s="1768"/>
      <c r="H10" s="1768"/>
      <c r="I10" s="1768"/>
      <c r="J10" s="1768"/>
      <c r="K10" s="1768"/>
      <c r="L10" s="1768"/>
      <c r="M10" s="1768"/>
      <c r="N10" s="1768"/>
    </row>
    <row r="11" spans="1:14" ht="15.75" x14ac:dyDescent="0.25">
      <c r="A11" s="1741" t="s">
        <v>5</v>
      </c>
      <c r="B11" s="1741"/>
      <c r="C11" s="1741"/>
      <c r="D11" s="1741"/>
      <c r="E11" s="1741"/>
      <c r="F11" s="1741"/>
      <c r="G11" s="1741"/>
      <c r="H11" s="1741"/>
      <c r="I11" s="1741"/>
      <c r="J11" s="1741"/>
      <c r="K11" s="1741"/>
      <c r="L11" s="1741"/>
      <c r="M11" s="1741"/>
      <c r="N11" s="1741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792" t="s">
        <v>7</v>
      </c>
      <c r="B13" s="1792" t="s">
        <v>802</v>
      </c>
      <c r="C13" s="1804" t="s">
        <v>8</v>
      </c>
      <c r="D13" s="1804" t="s">
        <v>10</v>
      </c>
      <c r="E13" s="1804" t="s">
        <v>11</v>
      </c>
      <c r="F13" s="476" t="s">
        <v>12</v>
      </c>
      <c r="G13" s="1806" t="s">
        <v>13</v>
      </c>
      <c r="H13" s="1804" t="s">
        <v>14</v>
      </c>
      <c r="I13" s="1804" t="s">
        <v>15</v>
      </c>
      <c r="J13" s="1804" t="s">
        <v>16</v>
      </c>
      <c r="K13" s="1804" t="s">
        <v>17</v>
      </c>
      <c r="L13" s="1804" t="s">
        <v>18</v>
      </c>
      <c r="M13" s="1804" t="s">
        <v>19</v>
      </c>
      <c r="N13" s="1792" t="s">
        <v>20</v>
      </c>
    </row>
    <row r="14" spans="1:14" x14ac:dyDescent="0.25">
      <c r="A14" s="1792"/>
      <c r="B14" s="1792"/>
      <c r="C14" s="1805"/>
      <c r="D14" s="1805"/>
      <c r="E14" s="1805"/>
      <c r="F14" s="476" t="s">
        <v>21</v>
      </c>
      <c r="G14" s="1807"/>
      <c r="H14" s="1805"/>
      <c r="I14" s="1805"/>
      <c r="J14" s="1805"/>
      <c r="K14" s="1805"/>
      <c r="L14" s="1805"/>
      <c r="M14" s="1805"/>
      <c r="N14" s="1792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738" t="s">
        <v>854</v>
      </c>
      <c r="I31" s="1738"/>
      <c r="J31" s="1738"/>
      <c r="K31" s="1738"/>
      <c r="L31" s="1738"/>
      <c r="M31" s="1738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624" t="s">
        <v>852</v>
      </c>
      <c r="I32" s="1624"/>
      <c r="J32" s="1624"/>
      <c r="K32" s="1624"/>
      <c r="L32" s="1624"/>
      <c r="M32" s="1624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622" t="s">
        <v>853</v>
      </c>
      <c r="I33" s="1622"/>
      <c r="J33" s="1622"/>
      <c r="K33" s="1622"/>
      <c r="L33" s="1622"/>
      <c r="M33" s="1622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737"/>
      <c r="J34" s="1737"/>
      <c r="K34" s="1737"/>
      <c r="L34" s="1737"/>
      <c r="M34" s="1737"/>
      <c r="N34" s="1737"/>
    </row>
    <row r="35" spans="1:14" ht="15.75" x14ac:dyDescent="0.25">
      <c r="A35" s="267"/>
      <c r="B35" s="267"/>
      <c r="C35" s="268"/>
      <c r="D35" s="268"/>
      <c r="E35" s="268"/>
      <c r="F35" s="269"/>
      <c r="G35" s="1741"/>
      <c r="H35" s="1741"/>
      <c r="I35" s="1741"/>
      <c r="J35" s="1741"/>
      <c r="K35" s="1741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737"/>
      <c r="H36" s="1737"/>
      <c r="I36" s="1737"/>
      <c r="J36" s="1737"/>
      <c r="K36" s="1737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712"/>
      <c r="H37" s="1712"/>
      <c r="I37" s="1712"/>
      <c r="J37" s="1712"/>
      <c r="K37" s="1712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628"/>
      <c r="B41" s="1628"/>
      <c r="C41" s="1628"/>
      <c r="D41" s="1628"/>
      <c r="E41" s="1628"/>
      <c r="F41" s="1628"/>
      <c r="G41" s="1628"/>
      <c r="H41" s="1628"/>
      <c r="I41" s="1628"/>
      <c r="J41" s="1628"/>
      <c r="K41" s="1628"/>
      <c r="L41" s="1628"/>
      <c r="M41" s="1628"/>
      <c r="N41" s="1628"/>
    </row>
    <row r="42" spans="1:14" x14ac:dyDescent="0.25">
      <c r="A42" s="1629"/>
      <c r="B42" s="1629"/>
      <c r="C42" s="1629"/>
      <c r="D42" s="1629"/>
      <c r="E42" s="1629"/>
      <c r="F42" s="1629"/>
      <c r="G42" s="1629"/>
      <c r="H42" s="1629"/>
      <c r="I42" s="1629"/>
      <c r="J42" s="1629"/>
      <c r="K42" s="1629"/>
      <c r="L42" s="1629"/>
      <c r="M42" s="1629"/>
      <c r="N42" s="1629"/>
    </row>
    <row r="43" spans="1:14" x14ac:dyDescent="0.25">
      <c r="A43" s="1628"/>
      <c r="B43" s="1628"/>
      <c r="C43" s="1628"/>
      <c r="D43" s="1628"/>
      <c r="E43" s="1628"/>
      <c r="F43" s="1628"/>
      <c r="G43" s="1628"/>
      <c r="H43" s="1628"/>
      <c r="I43" s="1628"/>
      <c r="J43" s="1628"/>
      <c r="K43" s="1628"/>
      <c r="L43" s="1628"/>
      <c r="M43" s="1628"/>
      <c r="N43" s="1628"/>
    </row>
  </sheetData>
  <sheetProtection selectLockedCells="1" selectUnlockedCells="1"/>
  <mergeCells count="28">
    <mergeCell ref="A41:N41"/>
    <mergeCell ref="A42:N42"/>
    <mergeCell ref="A43:N43"/>
    <mergeCell ref="H33:M33"/>
    <mergeCell ref="I34:N34"/>
    <mergeCell ref="G35:K35"/>
    <mergeCell ref="G36:K36"/>
    <mergeCell ref="G37:K37"/>
    <mergeCell ref="L13:L14"/>
    <mergeCell ref="M13:M14"/>
    <mergeCell ref="N13:N14"/>
    <mergeCell ref="H31:M31"/>
    <mergeCell ref="H32:M32"/>
    <mergeCell ref="G13:G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4BD427-56F4-4CA5-B5FA-E414F3FC38CE}">
  <sheetPr>
    <pageSetUpPr fitToPage="1"/>
  </sheetPr>
  <dimension ref="A6:M25"/>
  <sheetViews>
    <sheetView topLeftCell="A7" zoomScale="85" zoomScaleNormal="85" workbookViewId="0">
      <selection activeCell="O17" sqref="O17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</row>
    <row r="7" spans="1:13" x14ac:dyDescent="0.25">
      <c r="A7" s="1735" t="s">
        <v>1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1:13" x14ac:dyDescent="0.25">
      <c r="A8" s="1735" t="s">
        <v>3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1:13" x14ac:dyDescent="0.25">
      <c r="A9" s="1735" t="s">
        <v>891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  <c r="M9" s="1735"/>
    </row>
    <row r="10" spans="1:13" x14ac:dyDescent="0.25">
      <c r="A10" s="1736" t="s">
        <v>870</v>
      </c>
      <c r="B10" s="1736"/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  <c r="M10" s="1736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92" t="s">
        <v>7</v>
      </c>
      <c r="B12" s="1792" t="s">
        <v>802</v>
      </c>
      <c r="C12" s="1792" t="s">
        <v>9</v>
      </c>
      <c r="D12" s="1792" t="s">
        <v>832</v>
      </c>
      <c r="E12" s="390" t="s">
        <v>12</v>
      </c>
      <c r="F12" s="1769" t="s">
        <v>13</v>
      </c>
      <c r="G12" s="1770" t="s">
        <v>14</v>
      </c>
      <c r="H12" s="1770" t="s">
        <v>15</v>
      </c>
      <c r="I12" s="1770" t="s">
        <v>16</v>
      </c>
      <c r="J12" s="1770" t="s">
        <v>17</v>
      </c>
      <c r="K12" s="1770" t="s">
        <v>18</v>
      </c>
      <c r="L12" s="1770" t="s">
        <v>19</v>
      </c>
      <c r="M12" s="1770" t="s">
        <v>20</v>
      </c>
    </row>
    <row r="13" spans="1:13" ht="16.5" customHeight="1" x14ac:dyDescent="0.25">
      <c r="A13" s="1792"/>
      <c r="B13" s="1792"/>
      <c r="C13" s="1792"/>
      <c r="D13" s="1792"/>
      <c r="E13" s="390" t="s">
        <v>21</v>
      </c>
      <c r="F13" s="1769"/>
      <c r="G13" s="1770"/>
      <c r="H13" s="1770"/>
      <c r="I13" s="1770"/>
      <c r="J13" s="1770"/>
      <c r="K13" s="1770"/>
      <c r="L13" s="1770"/>
      <c r="M13" s="177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808" t="s">
        <v>854</v>
      </c>
      <c r="H21" s="1808"/>
      <c r="I21" s="1808"/>
      <c r="J21" s="1808"/>
      <c r="K21" s="1808"/>
      <c r="L21" s="1808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624" t="s">
        <v>852</v>
      </c>
      <c r="H22" s="1624"/>
      <c r="I22" s="1624"/>
      <c r="J22" s="1624"/>
      <c r="K22" s="1624"/>
      <c r="L22" s="1624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622" t="s">
        <v>853</v>
      </c>
      <c r="H23" s="1622"/>
      <c r="I23" s="1622"/>
      <c r="J23" s="1622"/>
      <c r="K23" s="1622"/>
      <c r="L23" s="1622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809"/>
      <c r="I24" s="1809"/>
      <c r="J24" s="1809"/>
      <c r="K24" s="1809"/>
      <c r="L24" s="1809"/>
      <c r="M24" s="1809"/>
    </row>
    <row r="25" spans="1:13" x14ac:dyDescent="0.25">
      <c r="A25" s="531"/>
      <c r="B25" s="531"/>
      <c r="C25" s="259"/>
      <c r="D25" s="259"/>
      <c r="E25" s="269"/>
      <c r="F25" s="1622"/>
      <c r="G25" s="1622"/>
      <c r="H25" s="1622"/>
      <c r="I25" s="1622"/>
      <c r="J25" s="1622"/>
      <c r="K25" s="271"/>
      <c r="L25" s="271"/>
      <c r="M25" s="259"/>
    </row>
  </sheetData>
  <mergeCells count="22">
    <mergeCell ref="F25:J25"/>
    <mergeCell ref="L12:L13"/>
    <mergeCell ref="G21:L21"/>
    <mergeCell ref="G22:L22"/>
    <mergeCell ref="G23:L23"/>
    <mergeCell ref="H24:M24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A6:M6"/>
    <mergeCell ref="A7:M7"/>
    <mergeCell ref="A8:M8"/>
    <mergeCell ref="A9:M9"/>
    <mergeCell ref="A10:M10"/>
  </mergeCells>
  <pageMargins left="0.7" right="0.7" top="0.75" bottom="0.75" header="0.3" footer="0.3"/>
  <pageSetup paperSize="5" scale="77" orientation="landscape" r:id="rId1"/>
  <drawing r:id="rId2"/>
</worksheet>
</file>

<file path=xl/worksheets/sheet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FDA564-9248-4E15-89A7-8D8F84004AF8}">
  <sheetPr>
    <pageSetUpPr fitToPage="1"/>
  </sheetPr>
  <dimension ref="A6:M26"/>
  <sheetViews>
    <sheetView topLeftCell="A7" zoomScale="85" zoomScaleNormal="85" workbookViewId="0">
      <selection activeCell="E26" sqref="E26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</row>
    <row r="7" spans="1:13" x14ac:dyDescent="0.25">
      <c r="A7" s="1735" t="s">
        <v>1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1:13" x14ac:dyDescent="0.25">
      <c r="A8" s="1735" t="s">
        <v>3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1:13" x14ac:dyDescent="0.25">
      <c r="A9" s="1735" t="s">
        <v>885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  <c r="M9" s="1735"/>
    </row>
    <row r="10" spans="1:13" x14ac:dyDescent="0.25">
      <c r="A10" s="1736" t="s">
        <v>886</v>
      </c>
      <c r="B10" s="1736"/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  <c r="M10" s="1736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92" t="s">
        <v>7</v>
      </c>
      <c r="B12" s="1792" t="s">
        <v>802</v>
      </c>
      <c r="C12" s="1792" t="s">
        <v>9</v>
      </c>
      <c r="D12" s="1792" t="s">
        <v>832</v>
      </c>
      <c r="E12" s="390" t="s">
        <v>12</v>
      </c>
      <c r="F12" s="1769" t="s">
        <v>13</v>
      </c>
      <c r="G12" s="1770" t="s">
        <v>14</v>
      </c>
      <c r="H12" s="1770" t="s">
        <v>15</v>
      </c>
      <c r="I12" s="1770" t="s">
        <v>16</v>
      </c>
      <c r="J12" s="1770" t="s">
        <v>17</v>
      </c>
      <c r="K12" s="1770" t="s">
        <v>18</v>
      </c>
      <c r="L12" s="1770" t="s">
        <v>19</v>
      </c>
      <c r="M12" s="1770" t="s">
        <v>20</v>
      </c>
    </row>
    <row r="13" spans="1:13" ht="16.5" customHeight="1" x14ac:dyDescent="0.25">
      <c r="A13" s="1792"/>
      <c r="B13" s="1792"/>
      <c r="C13" s="1792"/>
      <c r="D13" s="1792"/>
      <c r="E13" s="390" t="s">
        <v>21</v>
      </c>
      <c r="F13" s="1769"/>
      <c r="G13" s="1770"/>
      <c r="H13" s="1770"/>
      <c r="I13" s="1770"/>
      <c r="J13" s="1770"/>
      <c r="K13" s="1770"/>
      <c r="L13" s="1770"/>
      <c r="M13" s="177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810" t="s">
        <v>854</v>
      </c>
      <c r="H21" s="1810"/>
      <c r="I21" s="1810"/>
      <c r="J21" s="1810"/>
      <c r="K21" s="1810"/>
      <c r="L21" s="1810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811" t="s">
        <v>852</v>
      </c>
      <c r="H22" s="1811"/>
      <c r="I22" s="1811"/>
      <c r="J22" s="1811"/>
      <c r="K22" s="1811"/>
      <c r="L22" s="1811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812" t="s">
        <v>853</v>
      </c>
      <c r="H23" s="1812"/>
      <c r="I23" s="1812"/>
      <c r="J23" s="1812"/>
      <c r="K23" s="1812"/>
      <c r="L23" s="1812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813"/>
      <c r="I24" s="1813"/>
      <c r="J24" s="1813"/>
      <c r="K24" s="1813"/>
      <c r="L24" s="1813"/>
      <c r="M24" s="1813"/>
    </row>
    <row r="25" spans="1:13" ht="15.75" x14ac:dyDescent="0.25">
      <c r="A25" s="267"/>
      <c r="B25" s="267"/>
      <c r="C25" s="268"/>
      <c r="D25" s="268"/>
      <c r="E25" s="269"/>
      <c r="F25" s="1741"/>
      <c r="G25" s="1741"/>
      <c r="H25" s="1741"/>
      <c r="I25" s="1741"/>
      <c r="J25" s="1741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L12:L13"/>
    <mergeCell ref="G21:L21"/>
    <mergeCell ref="G22:L22"/>
    <mergeCell ref="G23:L23"/>
    <mergeCell ref="H24:M24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A6:M6"/>
    <mergeCell ref="A7:M7"/>
    <mergeCell ref="A8:M8"/>
    <mergeCell ref="A9:M9"/>
    <mergeCell ref="A10:M10"/>
  </mergeCells>
  <pageMargins left="0.7" right="0.7" top="0.75" bottom="0.75" header="0.3" footer="0.3"/>
  <pageSetup paperSize="5" scale="77" orientation="landscape" r:id="rId1"/>
  <drawing r:id="rId2"/>
</worksheet>
</file>

<file path=xl/worksheets/sheet1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26312-C670-4A97-8DE9-7F30CB5D9E0D}">
  <sheetPr>
    <pageSetUpPr fitToPage="1"/>
  </sheetPr>
  <dimension ref="A8:M194"/>
  <sheetViews>
    <sheetView showGridLines="0" zoomScale="85" zoomScaleNormal="85" zoomScaleSheetLayoutView="50" workbookViewId="0">
      <selection activeCell="B1" sqref="B1:B65536"/>
    </sheetView>
  </sheetViews>
  <sheetFormatPr baseColWidth="10" defaultColWidth="9.140625" defaultRowHeight="15" x14ac:dyDescent="0.25"/>
  <cols>
    <col min="1" max="1" width="60.42578125" customWidth="1"/>
    <col min="2" max="2" width="11.570312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660" t="s">
        <v>0</v>
      </c>
      <c r="B8" s="1660"/>
      <c r="C8" s="1660"/>
      <c r="D8" s="1660"/>
      <c r="E8" s="1660"/>
      <c r="F8" s="1660"/>
      <c r="G8" s="1660"/>
      <c r="H8" s="1660"/>
      <c r="I8" s="1660"/>
      <c r="J8" s="1660"/>
      <c r="K8" s="1660"/>
      <c r="L8" s="1660"/>
      <c r="M8" s="1660"/>
    </row>
    <row r="9" spans="1:13" x14ac:dyDescent="0.25">
      <c r="A9" s="1660" t="s">
        <v>3</v>
      </c>
      <c r="B9" s="1660"/>
      <c r="C9" s="1660"/>
      <c r="D9" s="1660"/>
      <c r="E9" s="1660"/>
      <c r="F9" s="1660"/>
      <c r="G9" s="1660"/>
      <c r="H9" s="1660"/>
      <c r="I9" s="1660"/>
      <c r="J9" s="1660"/>
      <c r="K9" s="1660"/>
      <c r="L9" s="1660"/>
      <c r="M9" s="1660"/>
    </row>
    <row r="10" spans="1:13" x14ac:dyDescent="0.25">
      <c r="A10" s="1660" t="s">
        <v>900</v>
      </c>
      <c r="B10" s="1660"/>
      <c r="C10" s="1660"/>
      <c r="D10" s="1660"/>
      <c r="E10" s="1660"/>
      <c r="F10" s="1660"/>
      <c r="G10" s="1660"/>
      <c r="H10" s="1660"/>
      <c r="I10" s="1660"/>
      <c r="J10" s="1660"/>
      <c r="K10" s="1660"/>
      <c r="L10" s="1660"/>
      <c r="M10" s="1660"/>
    </row>
    <row r="11" spans="1:13" x14ac:dyDescent="0.25">
      <c r="A11" s="1661" t="s">
        <v>404</v>
      </c>
      <c r="B11" s="1661"/>
      <c r="C11" s="1661"/>
      <c r="D11" s="1661"/>
      <c r="E11" s="1661"/>
      <c r="F11" s="1661"/>
      <c r="G11" s="1661"/>
      <c r="H11" s="1661"/>
      <c r="I11" s="1661"/>
      <c r="J11" s="1661"/>
      <c r="K11" s="1661"/>
      <c r="L11" s="1661"/>
      <c r="M11" s="1661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779" t="s">
        <v>7</v>
      </c>
      <c r="B14" s="1779" t="s">
        <v>802</v>
      </c>
      <c r="C14" s="1781" t="s">
        <v>9</v>
      </c>
      <c r="D14" s="1783" t="s">
        <v>11</v>
      </c>
      <c r="E14" s="451" t="s">
        <v>12</v>
      </c>
      <c r="F14" s="1785" t="s">
        <v>13</v>
      </c>
      <c r="G14" s="1789" t="s">
        <v>14</v>
      </c>
      <c r="H14" s="1789" t="s">
        <v>15</v>
      </c>
      <c r="I14" s="1789" t="s">
        <v>16</v>
      </c>
      <c r="J14" s="1789" t="s">
        <v>17</v>
      </c>
      <c r="K14" s="1789" t="s">
        <v>18</v>
      </c>
      <c r="L14" s="1787" t="s">
        <v>19</v>
      </c>
      <c r="M14" s="1772" t="s">
        <v>20</v>
      </c>
    </row>
    <row r="15" spans="1:13" ht="14.25" customHeight="1" thickBot="1" x14ac:dyDescent="0.3">
      <c r="A15" s="1780"/>
      <c r="B15" s="1780"/>
      <c r="C15" s="1782"/>
      <c r="D15" s="1784"/>
      <c r="E15" s="452" t="s">
        <v>21</v>
      </c>
      <c r="F15" s="1786"/>
      <c r="G15" s="1790"/>
      <c r="H15" s="1790"/>
      <c r="I15" s="1790"/>
      <c r="J15" s="1790"/>
      <c r="K15" s="1790"/>
      <c r="L15" s="1788"/>
      <c r="M15" s="1773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178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53" customFormat="1" x14ac:dyDescent="0.25">
      <c r="A38" s="459" t="s">
        <v>897</v>
      </c>
      <c r="B38" s="281" t="s">
        <v>806</v>
      </c>
      <c r="C38" s="286" t="s">
        <v>898</v>
      </c>
      <c r="D38" s="280" t="s">
        <v>307</v>
      </c>
      <c r="E38" s="457">
        <v>26500</v>
      </c>
      <c r="F38" s="456">
        <v>0</v>
      </c>
      <c r="G38" s="457">
        <v>26500</v>
      </c>
      <c r="H38" s="457">
        <v>760.55</v>
      </c>
      <c r="I38" s="456">
        <v>0</v>
      </c>
      <c r="J38" s="457">
        <v>805.6</v>
      </c>
      <c r="K38" s="457">
        <v>25</v>
      </c>
      <c r="L38" s="457">
        <v>1591.15</v>
      </c>
      <c r="M38" s="457">
        <v>24908.85</v>
      </c>
    </row>
    <row r="39" spans="1:13" s="166" customFormat="1" x14ac:dyDescent="0.25">
      <c r="A39" s="461" t="s">
        <v>749</v>
      </c>
      <c r="B39" s="465"/>
      <c r="C39" s="462">
        <v>2</v>
      </c>
      <c r="D39" s="453"/>
      <c r="E39" s="463">
        <f>SUM(E37:E38)</f>
        <v>146500</v>
      </c>
      <c r="F39" s="464">
        <f>SUM(F37)</f>
        <v>0</v>
      </c>
      <c r="G39" s="463">
        <f t="shared" ref="G39:M39" si="1">SUM(G37:G38)</f>
        <v>146500</v>
      </c>
      <c r="H39" s="463">
        <f t="shared" si="1"/>
        <v>4204.55</v>
      </c>
      <c r="I39" s="463">
        <f t="shared" si="1"/>
        <v>15917.28</v>
      </c>
      <c r="J39" s="463">
        <f t="shared" si="1"/>
        <v>4453.6000000000004</v>
      </c>
      <c r="K39" s="463">
        <f t="shared" si="1"/>
        <v>3620.36</v>
      </c>
      <c r="L39" s="463">
        <f t="shared" si="1"/>
        <v>28195.79</v>
      </c>
      <c r="M39" s="463">
        <f t="shared" si="1"/>
        <v>118304.20999999999</v>
      </c>
    </row>
    <row r="40" spans="1:13" s="166" customFormat="1" x14ac:dyDescent="0.25">
      <c r="A40" s="461"/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66" customFormat="1" x14ac:dyDescent="0.25">
      <c r="A41" s="461" t="s">
        <v>644</v>
      </c>
      <c r="B41" s="465"/>
      <c r="C41" s="466"/>
      <c r="D41" s="453"/>
      <c r="E41" s="463"/>
      <c r="F41" s="456"/>
      <c r="G41" s="463"/>
      <c r="H41" s="463"/>
      <c r="I41" s="463"/>
      <c r="J41" s="463"/>
      <c r="K41" s="463"/>
      <c r="L41" s="463"/>
      <c r="M41" s="463"/>
    </row>
    <row r="42" spans="1:13" s="153" customFormat="1" x14ac:dyDescent="0.25">
      <c r="A42" s="459" t="s">
        <v>119</v>
      </c>
      <c r="B42" s="281" t="s">
        <v>806</v>
      </c>
      <c r="C42" s="286" t="s">
        <v>120</v>
      </c>
      <c r="D42" s="280" t="s">
        <v>307</v>
      </c>
      <c r="E42" s="457">
        <v>22500</v>
      </c>
      <c r="F42" s="456">
        <v>0</v>
      </c>
      <c r="G42" s="457">
        <v>22500</v>
      </c>
      <c r="H42" s="457">
        <v>645.75</v>
      </c>
      <c r="I42" s="456">
        <v>0</v>
      </c>
      <c r="J42" s="457">
        <v>684</v>
      </c>
      <c r="K42" s="457">
        <v>125</v>
      </c>
      <c r="L42" s="457">
        <v>1454.75</v>
      </c>
      <c r="M42" s="457">
        <v>21045.25</v>
      </c>
    </row>
    <row r="43" spans="1:13" s="153" customFormat="1" x14ac:dyDescent="0.25">
      <c r="A43" s="459" t="s">
        <v>751</v>
      </c>
      <c r="B43" s="281" t="s">
        <v>806</v>
      </c>
      <c r="C43" s="286" t="s">
        <v>120</v>
      </c>
      <c r="D43" s="280" t="s">
        <v>307</v>
      </c>
      <c r="E43" s="457">
        <v>25000</v>
      </c>
      <c r="F43" s="456">
        <v>0</v>
      </c>
      <c r="G43" s="457">
        <v>25000</v>
      </c>
      <c r="H43" s="457">
        <v>717.5</v>
      </c>
      <c r="I43" s="456">
        <v>0</v>
      </c>
      <c r="J43" s="457">
        <v>760</v>
      </c>
      <c r="K43" s="457">
        <v>25</v>
      </c>
      <c r="L43" s="457">
        <v>1502.5</v>
      </c>
      <c r="M43" s="457">
        <v>23497.5</v>
      </c>
    </row>
    <row r="44" spans="1:13" s="153" customFormat="1" x14ac:dyDescent="0.25">
      <c r="A44" s="459" t="s">
        <v>124</v>
      </c>
      <c r="B44" s="281" t="s">
        <v>807</v>
      </c>
      <c r="C44" s="286" t="s">
        <v>125</v>
      </c>
      <c r="D44" s="280" t="s">
        <v>307</v>
      </c>
      <c r="E44" s="457">
        <v>30000</v>
      </c>
      <c r="F44" s="456">
        <v>0</v>
      </c>
      <c r="G44" s="457">
        <v>30000</v>
      </c>
      <c r="H44" s="457">
        <v>861</v>
      </c>
      <c r="I44" s="456">
        <v>0</v>
      </c>
      <c r="J44" s="457">
        <v>912</v>
      </c>
      <c r="K44" s="457">
        <v>125</v>
      </c>
      <c r="L44" s="457">
        <v>1898</v>
      </c>
      <c r="M44" s="457">
        <v>28102</v>
      </c>
    </row>
    <row r="45" spans="1:13" s="166" customFormat="1" x14ac:dyDescent="0.25">
      <c r="A45" s="461" t="s">
        <v>749</v>
      </c>
      <c r="B45" s="465"/>
      <c r="C45" s="462">
        <v>3</v>
      </c>
      <c r="D45" s="453"/>
      <c r="E45" s="463">
        <f>SUM(E42:E44)</f>
        <v>77500</v>
      </c>
      <c r="F45" s="464">
        <f t="shared" ref="F45:M45" si="2">SUM(F42:F44)</f>
        <v>0</v>
      </c>
      <c r="G45" s="463">
        <f t="shared" si="2"/>
        <v>77500</v>
      </c>
      <c r="H45" s="463">
        <f t="shared" si="2"/>
        <v>2224.25</v>
      </c>
      <c r="I45" s="456">
        <v>0</v>
      </c>
      <c r="J45" s="463">
        <f t="shared" si="2"/>
        <v>2356</v>
      </c>
      <c r="K45" s="463">
        <f t="shared" si="2"/>
        <v>275</v>
      </c>
      <c r="L45" s="463">
        <f t="shared" si="2"/>
        <v>4855.25</v>
      </c>
      <c r="M45" s="463">
        <f t="shared" si="2"/>
        <v>72644.75</v>
      </c>
    </row>
    <row r="46" spans="1:13" s="166" customFormat="1" x14ac:dyDescent="0.25">
      <c r="A46" s="461"/>
      <c r="B46" s="465"/>
      <c r="C46" s="466"/>
      <c r="D46" s="453"/>
      <c r="E46" s="463"/>
      <c r="F46" s="464"/>
      <c r="G46" s="463"/>
      <c r="H46" s="463"/>
      <c r="I46" s="463"/>
      <c r="J46" s="463"/>
      <c r="K46" s="463"/>
      <c r="L46" s="463"/>
      <c r="M46" s="463"/>
    </row>
    <row r="47" spans="1:13" s="166" customFormat="1" x14ac:dyDescent="0.25">
      <c r="A47" s="461" t="s">
        <v>646</v>
      </c>
      <c r="B47" s="465"/>
      <c r="C47" s="466"/>
      <c r="D47" s="453"/>
      <c r="E47" s="463"/>
      <c r="F47" s="456"/>
      <c r="G47" s="463"/>
      <c r="H47" s="463"/>
      <c r="I47" s="463"/>
      <c r="J47" s="463"/>
      <c r="K47" s="463"/>
      <c r="L47" s="463"/>
      <c r="M47" s="463"/>
    </row>
    <row r="48" spans="1:13" s="153" customFormat="1" x14ac:dyDescent="0.25">
      <c r="A48" s="459" t="s">
        <v>169</v>
      </c>
      <c r="B48" s="281" t="s">
        <v>807</v>
      </c>
      <c r="C48" s="286" t="s">
        <v>309</v>
      </c>
      <c r="D48" s="280" t="s">
        <v>307</v>
      </c>
      <c r="E48" s="457">
        <v>30000</v>
      </c>
      <c r="F48" s="456">
        <v>0</v>
      </c>
      <c r="G48" s="457">
        <v>30000</v>
      </c>
      <c r="H48" s="457">
        <v>861</v>
      </c>
      <c r="I48" s="456">
        <v>0</v>
      </c>
      <c r="J48" s="457">
        <v>912</v>
      </c>
      <c r="K48" s="457">
        <v>361</v>
      </c>
      <c r="L48" s="457">
        <v>2134</v>
      </c>
      <c r="M48" s="457">
        <v>27866</v>
      </c>
    </row>
    <row r="49" spans="1:13" s="153" customFormat="1" x14ac:dyDescent="0.25">
      <c r="A49" s="459" t="s">
        <v>346</v>
      </c>
      <c r="B49" s="281" t="s">
        <v>806</v>
      </c>
      <c r="C49" s="286" t="s">
        <v>309</v>
      </c>
      <c r="D49" s="280" t="s">
        <v>307</v>
      </c>
      <c r="E49" s="457">
        <v>25000</v>
      </c>
      <c r="F49" s="456">
        <v>0</v>
      </c>
      <c r="G49" s="457">
        <v>25000</v>
      </c>
      <c r="H49" s="457">
        <v>717.5</v>
      </c>
      <c r="I49" s="456">
        <v>0</v>
      </c>
      <c r="J49" s="457">
        <v>760</v>
      </c>
      <c r="K49" s="457">
        <v>25</v>
      </c>
      <c r="L49" s="457">
        <v>1502.5</v>
      </c>
      <c r="M49" s="457">
        <v>23497.5</v>
      </c>
    </row>
    <row r="50" spans="1:13" s="153" customFormat="1" x14ac:dyDescent="0.25">
      <c r="A50" s="459" t="s">
        <v>171</v>
      </c>
      <c r="B50" s="281" t="s">
        <v>806</v>
      </c>
      <c r="C50" s="286" t="s">
        <v>40</v>
      </c>
      <c r="D50" s="280" t="s">
        <v>307</v>
      </c>
      <c r="E50" s="457">
        <v>26250</v>
      </c>
      <c r="F50" s="456">
        <v>0</v>
      </c>
      <c r="G50" s="457">
        <v>26250</v>
      </c>
      <c r="H50" s="457">
        <v>753.38</v>
      </c>
      <c r="I50" s="456">
        <v>0</v>
      </c>
      <c r="J50" s="457">
        <v>798</v>
      </c>
      <c r="K50" s="457">
        <v>361</v>
      </c>
      <c r="L50" s="457">
        <v>1912.38</v>
      </c>
      <c r="M50" s="457">
        <v>24337.62</v>
      </c>
    </row>
    <row r="51" spans="1:13" s="166" customFormat="1" x14ac:dyDescent="0.25">
      <c r="A51" s="461" t="s">
        <v>749</v>
      </c>
      <c r="B51" s="465"/>
      <c r="C51" s="462">
        <v>3</v>
      </c>
      <c r="D51" s="453"/>
      <c r="E51" s="463">
        <f>SUM(E48:E50)</f>
        <v>81250</v>
      </c>
      <c r="F51" s="464">
        <f t="shared" ref="F51:M51" si="3">SUM(F48:F50)</f>
        <v>0</v>
      </c>
      <c r="G51" s="463">
        <f t="shared" si="3"/>
        <v>81250</v>
      </c>
      <c r="H51" s="463">
        <f t="shared" si="3"/>
        <v>2331.88</v>
      </c>
      <c r="I51" s="456">
        <v>0</v>
      </c>
      <c r="J51" s="463">
        <f t="shared" si="3"/>
        <v>2470</v>
      </c>
      <c r="K51" s="463">
        <f t="shared" si="3"/>
        <v>747</v>
      </c>
      <c r="L51" s="463">
        <f t="shared" si="3"/>
        <v>5548.88</v>
      </c>
      <c r="M51" s="463">
        <f t="shared" si="3"/>
        <v>75701.119999999995</v>
      </c>
    </row>
    <row r="52" spans="1:13" s="166" customFormat="1" ht="11.25" customHeight="1" x14ac:dyDescent="0.25">
      <c r="A52" s="461"/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66" customFormat="1" x14ac:dyDescent="0.25">
      <c r="A53" s="461" t="s">
        <v>647</v>
      </c>
      <c r="B53" s="465"/>
      <c r="C53" s="466"/>
      <c r="D53" s="453"/>
      <c r="E53" s="463"/>
      <c r="F53" s="464"/>
      <c r="G53" s="463"/>
      <c r="H53" s="463"/>
      <c r="I53" s="463"/>
      <c r="J53" s="463"/>
      <c r="K53" s="463"/>
      <c r="L53" s="463"/>
      <c r="M53" s="463"/>
    </row>
    <row r="54" spans="1:13" s="153" customFormat="1" x14ac:dyDescent="0.25">
      <c r="A54" s="459" t="s">
        <v>175</v>
      </c>
      <c r="B54" s="281" t="s">
        <v>806</v>
      </c>
      <c r="C54" s="286" t="s">
        <v>92</v>
      </c>
      <c r="D54" s="280" t="s">
        <v>307</v>
      </c>
      <c r="E54" s="457">
        <v>25000</v>
      </c>
      <c r="F54" s="456">
        <v>0</v>
      </c>
      <c r="G54" s="457">
        <v>25000</v>
      </c>
      <c r="H54" s="457">
        <v>717.5</v>
      </c>
      <c r="I54" s="456">
        <v>0</v>
      </c>
      <c r="J54" s="457">
        <v>717</v>
      </c>
      <c r="K54" s="457">
        <v>25</v>
      </c>
      <c r="L54" s="457">
        <v>1502.5</v>
      </c>
      <c r="M54" s="457">
        <v>23497.5</v>
      </c>
    </row>
    <row r="55" spans="1:13" s="153" customFormat="1" x14ac:dyDescent="0.25">
      <c r="A55" s="459" t="s">
        <v>545</v>
      </c>
      <c r="B55" s="281" t="s">
        <v>806</v>
      </c>
      <c r="C55" s="286" t="s">
        <v>648</v>
      </c>
      <c r="D55" s="280" t="s">
        <v>307</v>
      </c>
      <c r="E55" s="457">
        <v>39500</v>
      </c>
      <c r="F55" s="456">
        <v>0</v>
      </c>
      <c r="G55" s="457">
        <v>39500</v>
      </c>
      <c r="H55" s="457">
        <v>1133.6500000000001</v>
      </c>
      <c r="I55" s="457">
        <v>372.08</v>
      </c>
      <c r="J55" s="457">
        <v>1200.8</v>
      </c>
      <c r="K55" s="457">
        <v>25</v>
      </c>
      <c r="L55" s="457">
        <v>2731.53</v>
      </c>
      <c r="M55" s="457">
        <v>36768.47</v>
      </c>
    </row>
    <row r="56" spans="1:13" s="153" customFormat="1" x14ac:dyDescent="0.25">
      <c r="A56" s="459" t="s">
        <v>99</v>
      </c>
      <c r="B56" s="281" t="s">
        <v>806</v>
      </c>
      <c r="C56" s="286" t="s">
        <v>92</v>
      </c>
      <c r="D56" s="280" t="s">
        <v>307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457">
        <v>1315.12</v>
      </c>
      <c r="L56" s="457">
        <v>2792.62</v>
      </c>
      <c r="M56" s="457">
        <v>22207.38</v>
      </c>
    </row>
    <row r="57" spans="1:13" s="153" customFormat="1" x14ac:dyDescent="0.25">
      <c r="A57" s="459" t="s">
        <v>129</v>
      </c>
      <c r="B57" s="281" t="s">
        <v>806</v>
      </c>
      <c r="C57" s="286" t="s">
        <v>102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700</v>
      </c>
      <c r="L57" s="457">
        <v>2177.5</v>
      </c>
      <c r="M57" s="457">
        <v>22822.5</v>
      </c>
    </row>
    <row r="58" spans="1:13" s="153" customFormat="1" x14ac:dyDescent="0.25">
      <c r="A58" s="459" t="s">
        <v>649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53" customFormat="1" x14ac:dyDescent="0.25">
      <c r="A59" s="459" t="s">
        <v>651</v>
      </c>
      <c r="B59" s="281" t="s">
        <v>806</v>
      </c>
      <c r="C59" s="286" t="s">
        <v>92</v>
      </c>
      <c r="D59" s="280" t="s">
        <v>307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457">
        <v>25</v>
      </c>
      <c r="L59" s="457">
        <v>1502.5</v>
      </c>
      <c r="M59" s="457">
        <v>23497.5</v>
      </c>
    </row>
    <row r="60" spans="1:13" s="153" customFormat="1" x14ac:dyDescent="0.25">
      <c r="A60" s="459" t="s">
        <v>899</v>
      </c>
      <c r="B60" s="281" t="s">
        <v>806</v>
      </c>
      <c r="C60" s="286" t="s">
        <v>92</v>
      </c>
      <c r="D60" s="280" t="s">
        <v>307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457">
        <v>25</v>
      </c>
      <c r="L60" s="457">
        <v>1502.5</v>
      </c>
      <c r="M60" s="457">
        <v>23497.5</v>
      </c>
    </row>
    <row r="61" spans="1:13" s="166" customFormat="1" x14ac:dyDescent="0.25">
      <c r="A61" s="461" t="s">
        <v>755</v>
      </c>
      <c r="B61" s="465"/>
      <c r="C61" s="462">
        <v>7</v>
      </c>
      <c r="D61" s="453"/>
      <c r="E61" s="463">
        <f>SUM(E54:E60)</f>
        <v>189500</v>
      </c>
      <c r="F61" s="456"/>
      <c r="G61" s="463">
        <f t="shared" ref="G61:M61" si="4">SUM(G54:G60)</f>
        <v>189500</v>
      </c>
      <c r="H61" s="463">
        <f t="shared" si="4"/>
        <v>5438.65</v>
      </c>
      <c r="I61" s="463">
        <f t="shared" si="4"/>
        <v>372.08</v>
      </c>
      <c r="J61" s="463">
        <f t="shared" si="4"/>
        <v>5717.8</v>
      </c>
      <c r="K61" s="463">
        <f t="shared" si="4"/>
        <v>2140.12</v>
      </c>
      <c r="L61" s="463">
        <f t="shared" si="4"/>
        <v>13711.650000000001</v>
      </c>
      <c r="M61" s="463">
        <f t="shared" si="4"/>
        <v>175788.35</v>
      </c>
    </row>
    <row r="62" spans="1:13" s="153" customFormat="1" ht="10.5" customHeight="1" x14ac:dyDescent="0.25">
      <c r="A62" s="459"/>
      <c r="B62" s="281"/>
      <c r="C62" s="286"/>
      <c r="D62" s="280"/>
      <c r="E62" s="457"/>
      <c r="F62" s="456"/>
      <c r="G62" s="457"/>
      <c r="H62" s="457"/>
      <c r="I62" s="457"/>
      <c r="J62" s="457"/>
      <c r="K62" s="457"/>
      <c r="L62" s="457"/>
      <c r="M62" s="457"/>
    </row>
    <row r="63" spans="1:13" s="166" customFormat="1" ht="16.5" customHeight="1" x14ac:dyDescent="0.25">
      <c r="A63" s="461" t="s">
        <v>762</v>
      </c>
      <c r="B63" s="465"/>
      <c r="C63" s="466"/>
      <c r="D63" s="453"/>
      <c r="E63" s="463"/>
      <c r="F63" s="464"/>
      <c r="G63" s="463"/>
      <c r="H63" s="463"/>
      <c r="I63" s="463"/>
      <c r="J63" s="463"/>
      <c r="K63" s="463"/>
      <c r="L63" s="463"/>
      <c r="M63" s="463"/>
    </row>
    <row r="64" spans="1:13" s="153" customFormat="1" x14ac:dyDescent="0.25">
      <c r="A64" s="459" t="s">
        <v>756</v>
      </c>
      <c r="B64" s="281" t="s">
        <v>807</v>
      </c>
      <c r="C64" s="286" t="s">
        <v>105</v>
      </c>
      <c r="D64" s="280" t="s">
        <v>307</v>
      </c>
      <c r="E64" s="457">
        <v>15000</v>
      </c>
      <c r="F64" s="456">
        <v>0</v>
      </c>
      <c r="G64" s="457">
        <v>15000</v>
      </c>
      <c r="H64" s="457">
        <v>430.5</v>
      </c>
      <c r="I64" s="456">
        <v>0</v>
      </c>
      <c r="J64" s="457">
        <v>456</v>
      </c>
      <c r="K64" s="457">
        <v>25</v>
      </c>
      <c r="L64" s="457">
        <v>911.5</v>
      </c>
      <c r="M64" s="457">
        <v>14088.5</v>
      </c>
    </row>
    <row r="65" spans="1:13" s="153" customFormat="1" x14ac:dyDescent="0.25">
      <c r="A65" s="459" t="s">
        <v>757</v>
      </c>
      <c r="B65" s="281" t="s">
        <v>807</v>
      </c>
      <c r="C65" s="286" t="s">
        <v>105</v>
      </c>
      <c r="D65" s="280" t="s">
        <v>307</v>
      </c>
      <c r="E65" s="457">
        <v>26000</v>
      </c>
      <c r="F65" s="456">
        <v>0</v>
      </c>
      <c r="G65" s="457">
        <v>26000</v>
      </c>
      <c r="H65" s="457">
        <v>746.2</v>
      </c>
      <c r="I65" s="456">
        <v>0</v>
      </c>
      <c r="J65" s="457">
        <v>790.4</v>
      </c>
      <c r="K65" s="457">
        <v>25</v>
      </c>
      <c r="L65" s="457">
        <v>1561.6</v>
      </c>
      <c r="M65" s="457">
        <v>24438.400000000001</v>
      </c>
    </row>
    <row r="66" spans="1:13" s="153" customFormat="1" x14ac:dyDescent="0.25">
      <c r="A66" s="459" t="s">
        <v>758</v>
      </c>
      <c r="B66" s="281" t="s">
        <v>807</v>
      </c>
      <c r="C66" s="286" t="s">
        <v>105</v>
      </c>
      <c r="D66" s="280" t="s">
        <v>307</v>
      </c>
      <c r="E66" s="457">
        <v>22000</v>
      </c>
      <c r="F66" s="456">
        <v>0</v>
      </c>
      <c r="G66" s="457">
        <v>22000</v>
      </c>
      <c r="H66" s="457">
        <v>631.4</v>
      </c>
      <c r="I66" s="456">
        <v>0</v>
      </c>
      <c r="J66" s="457">
        <v>668.8</v>
      </c>
      <c r="K66" s="457">
        <v>125</v>
      </c>
      <c r="L66" s="457">
        <v>1425.2</v>
      </c>
      <c r="M66" s="457">
        <v>20574.8</v>
      </c>
    </row>
    <row r="67" spans="1:13" s="153" customFormat="1" x14ac:dyDescent="0.25">
      <c r="A67" s="459" t="s">
        <v>759</v>
      </c>
      <c r="B67" s="281" t="s">
        <v>807</v>
      </c>
      <c r="C67" s="286" t="s">
        <v>105</v>
      </c>
      <c r="D67" s="280" t="s">
        <v>307</v>
      </c>
      <c r="E67" s="457">
        <v>11000</v>
      </c>
      <c r="F67" s="456">
        <v>0</v>
      </c>
      <c r="G67" s="457">
        <v>11000</v>
      </c>
      <c r="H67" s="457">
        <v>315.7</v>
      </c>
      <c r="I67" s="456">
        <v>0</v>
      </c>
      <c r="J67" s="457">
        <v>334.4</v>
      </c>
      <c r="K67" s="457">
        <v>25</v>
      </c>
      <c r="L67" s="457">
        <v>675.1</v>
      </c>
      <c r="M67" s="457">
        <v>10324.9</v>
      </c>
    </row>
    <row r="68" spans="1:13" s="153" customFormat="1" x14ac:dyDescent="0.25">
      <c r="A68" s="459" t="s">
        <v>760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53" customFormat="1" x14ac:dyDescent="0.25">
      <c r="A69" s="459" t="s">
        <v>761</v>
      </c>
      <c r="B69" s="281" t="s">
        <v>807</v>
      </c>
      <c r="C69" s="286" t="s">
        <v>105</v>
      </c>
      <c r="D69" s="280" t="s">
        <v>307</v>
      </c>
      <c r="E69" s="457">
        <v>15000</v>
      </c>
      <c r="F69" s="456">
        <v>0</v>
      </c>
      <c r="G69" s="457">
        <v>15000</v>
      </c>
      <c r="H69" s="457">
        <v>430.5</v>
      </c>
      <c r="I69" s="456">
        <v>0</v>
      </c>
      <c r="J69" s="457">
        <v>456</v>
      </c>
      <c r="K69" s="457">
        <v>25</v>
      </c>
      <c r="L69" s="457">
        <v>911.5</v>
      </c>
      <c r="M69" s="457">
        <v>14088.5</v>
      </c>
    </row>
    <row r="70" spans="1:13" s="153" customFormat="1" x14ac:dyDescent="0.25">
      <c r="A70" s="459" t="s">
        <v>860</v>
      </c>
      <c r="B70" s="281" t="s">
        <v>807</v>
      </c>
      <c r="C70" s="286" t="s">
        <v>105</v>
      </c>
      <c r="D70" s="280" t="s">
        <v>307</v>
      </c>
      <c r="E70" s="457">
        <v>15000</v>
      </c>
      <c r="F70" s="456">
        <v>0</v>
      </c>
      <c r="G70" s="457">
        <v>15000</v>
      </c>
      <c r="H70" s="457">
        <v>430.5</v>
      </c>
      <c r="I70" s="456">
        <v>0</v>
      </c>
      <c r="J70" s="457">
        <v>456</v>
      </c>
      <c r="K70" s="457">
        <v>25</v>
      </c>
      <c r="L70" s="457">
        <v>911.5</v>
      </c>
      <c r="M70" s="457">
        <v>14088.5</v>
      </c>
    </row>
    <row r="71" spans="1:13" s="166" customFormat="1" x14ac:dyDescent="0.25">
      <c r="A71" s="461" t="s">
        <v>763</v>
      </c>
      <c r="B71" s="465"/>
      <c r="C71" s="462">
        <v>7</v>
      </c>
      <c r="D71" s="453"/>
      <c r="E71" s="463">
        <f>SUM(E64:E70)</f>
        <v>119000</v>
      </c>
      <c r="F71" s="464"/>
      <c r="G71" s="463">
        <f t="shared" ref="G71:M71" si="5">SUM(G64:G70)</f>
        <v>119000</v>
      </c>
      <c r="H71" s="463">
        <f t="shared" si="5"/>
        <v>3415.2999999999997</v>
      </c>
      <c r="I71" s="464">
        <f t="shared" si="5"/>
        <v>0</v>
      </c>
      <c r="J71" s="463">
        <f t="shared" si="5"/>
        <v>3617.6</v>
      </c>
      <c r="K71" s="463">
        <f t="shared" si="5"/>
        <v>275</v>
      </c>
      <c r="L71" s="463">
        <f t="shared" si="5"/>
        <v>7307.9000000000005</v>
      </c>
      <c r="M71" s="463">
        <f t="shared" si="5"/>
        <v>111692.09999999999</v>
      </c>
    </row>
    <row r="72" spans="1:13" s="153" customFormat="1" x14ac:dyDescent="0.25">
      <c r="A72" s="459"/>
      <c r="B72" s="281"/>
      <c r="C72" s="466"/>
      <c r="D72" s="280"/>
      <c r="E72" s="457"/>
      <c r="F72" s="456"/>
      <c r="G72" s="457"/>
      <c r="H72" s="457"/>
      <c r="I72" s="457"/>
      <c r="J72" s="457"/>
      <c r="K72" s="457"/>
      <c r="L72" s="457"/>
      <c r="M72" s="457"/>
    </row>
    <row r="73" spans="1:13" s="153" customFormat="1" x14ac:dyDescent="0.25">
      <c r="A73" s="461" t="s">
        <v>653</v>
      </c>
      <c r="B73" s="281"/>
      <c r="C73" s="286"/>
      <c r="D73" s="280"/>
      <c r="E73" s="457"/>
      <c r="F73" s="464"/>
      <c r="G73" s="457"/>
      <c r="H73" s="457"/>
      <c r="I73" s="457"/>
      <c r="J73" s="457"/>
      <c r="K73" s="457"/>
      <c r="L73" s="457"/>
      <c r="M73" s="457"/>
    </row>
    <row r="74" spans="1:13" s="153" customFormat="1" x14ac:dyDescent="0.25">
      <c r="A74" s="459" t="s">
        <v>162</v>
      </c>
      <c r="B74" s="281" t="s">
        <v>807</v>
      </c>
      <c r="C74" s="286" t="s">
        <v>764</v>
      </c>
      <c r="D74" s="280" t="s">
        <v>808</v>
      </c>
      <c r="E74" s="457">
        <v>70500</v>
      </c>
      <c r="F74" s="456">
        <v>0</v>
      </c>
      <c r="G74" s="457">
        <v>70500</v>
      </c>
      <c r="H74" s="457">
        <v>2023.35</v>
      </c>
      <c r="I74" s="457">
        <v>5462.57</v>
      </c>
      <c r="J74" s="457">
        <v>2143.1999999999998</v>
      </c>
      <c r="K74" s="457">
        <v>25</v>
      </c>
      <c r="L74" s="457">
        <v>9654.1200000000008</v>
      </c>
      <c r="M74" s="457">
        <v>60845.88</v>
      </c>
    </row>
    <row r="75" spans="1:13" s="153" customFormat="1" x14ac:dyDescent="0.25">
      <c r="A75" s="459" t="s">
        <v>150</v>
      </c>
      <c r="B75" s="281" t="s">
        <v>806</v>
      </c>
      <c r="C75" s="286" t="s">
        <v>765</v>
      </c>
      <c r="D75" s="280" t="s">
        <v>307</v>
      </c>
      <c r="E75" s="457">
        <v>39500</v>
      </c>
      <c r="F75" s="456">
        <v>0</v>
      </c>
      <c r="G75" s="457">
        <v>39500</v>
      </c>
      <c r="H75" s="457">
        <v>1133.6500000000001</v>
      </c>
      <c r="I75" s="457">
        <v>372.08</v>
      </c>
      <c r="J75" s="457">
        <v>1200.8</v>
      </c>
      <c r="K75" s="457">
        <v>125</v>
      </c>
      <c r="L75" s="457">
        <v>2831.53</v>
      </c>
      <c r="M75" s="457">
        <v>36668.47</v>
      </c>
    </row>
    <row r="76" spans="1:13" s="166" customFormat="1" x14ac:dyDescent="0.25">
      <c r="A76" s="461" t="s">
        <v>749</v>
      </c>
      <c r="B76" s="465"/>
      <c r="C76" s="462">
        <v>2</v>
      </c>
      <c r="D76" s="453"/>
      <c r="E76" s="463">
        <f>SUM(E74:E75)</f>
        <v>110000</v>
      </c>
      <c r="F76" s="464">
        <f t="shared" ref="F76:M76" si="6">SUM(F74:F75)</f>
        <v>0</v>
      </c>
      <c r="G76" s="463">
        <f t="shared" si="6"/>
        <v>110000</v>
      </c>
      <c r="H76" s="463">
        <f t="shared" si="6"/>
        <v>3157</v>
      </c>
      <c r="I76" s="463">
        <f t="shared" si="6"/>
        <v>5834.65</v>
      </c>
      <c r="J76" s="463">
        <f t="shared" si="6"/>
        <v>3344</v>
      </c>
      <c r="K76" s="463">
        <f t="shared" si="6"/>
        <v>150</v>
      </c>
      <c r="L76" s="463">
        <f t="shared" si="6"/>
        <v>12485.650000000001</v>
      </c>
      <c r="M76" s="463">
        <f t="shared" si="6"/>
        <v>97514.35</v>
      </c>
    </row>
    <row r="77" spans="1:13" s="153" customFormat="1" x14ac:dyDescent="0.25">
      <c r="A77" s="459"/>
      <c r="B77" s="281"/>
      <c r="C77" s="286"/>
      <c r="D77" s="280"/>
      <c r="E77" s="457"/>
      <c r="F77" s="456"/>
      <c r="G77" s="457"/>
      <c r="H77" s="457"/>
      <c r="I77" s="457"/>
      <c r="J77" s="457"/>
      <c r="K77" s="457"/>
      <c r="L77" s="457"/>
      <c r="M77" s="457"/>
    </row>
    <row r="78" spans="1:13" s="153" customFormat="1" x14ac:dyDescent="0.25">
      <c r="A78" s="461" t="s">
        <v>627</v>
      </c>
      <c r="B78" s="281"/>
      <c r="C78" s="286"/>
      <c r="D78" s="280"/>
      <c r="E78" s="457"/>
      <c r="F78" s="456"/>
      <c r="G78" s="457"/>
      <c r="H78" s="457"/>
      <c r="I78" s="457"/>
      <c r="J78" s="457"/>
      <c r="K78" s="457"/>
      <c r="L78" s="457"/>
      <c r="M78" s="457"/>
    </row>
    <row r="79" spans="1:13" s="153" customFormat="1" x14ac:dyDescent="0.25">
      <c r="A79" s="459" t="s">
        <v>531</v>
      </c>
      <c r="B79" s="281" t="s">
        <v>807</v>
      </c>
      <c r="C79" s="286" t="s">
        <v>248</v>
      </c>
      <c r="D79" s="280" t="s">
        <v>307</v>
      </c>
      <c r="E79" s="457">
        <v>39500</v>
      </c>
      <c r="F79" s="456">
        <v>0</v>
      </c>
      <c r="G79" s="457">
        <v>39500</v>
      </c>
      <c r="H79" s="457">
        <v>1133.6500000000001</v>
      </c>
      <c r="I79" s="457">
        <v>372.08</v>
      </c>
      <c r="J79" s="457">
        <v>1200.8</v>
      </c>
      <c r="K79" s="457">
        <v>25</v>
      </c>
      <c r="L79" s="457">
        <v>2731.53</v>
      </c>
      <c r="M79" s="457">
        <v>36768.47</v>
      </c>
    </row>
    <row r="80" spans="1:13" s="166" customFormat="1" x14ac:dyDescent="0.25">
      <c r="A80" s="461" t="s">
        <v>749</v>
      </c>
      <c r="B80" s="465"/>
      <c r="C80" s="462">
        <v>1</v>
      </c>
      <c r="D80" s="453"/>
      <c r="E80" s="463">
        <f>SUM(E79)</f>
        <v>39500</v>
      </c>
      <c r="F80" s="464">
        <f t="shared" ref="F80:M80" si="7">SUM(F79)</f>
        <v>0</v>
      </c>
      <c r="G80" s="463">
        <f t="shared" si="7"/>
        <v>39500</v>
      </c>
      <c r="H80" s="463">
        <f t="shared" si="7"/>
        <v>1133.6500000000001</v>
      </c>
      <c r="I80" s="463">
        <f t="shared" si="7"/>
        <v>372.08</v>
      </c>
      <c r="J80" s="463">
        <f t="shared" si="7"/>
        <v>1200.8</v>
      </c>
      <c r="K80" s="463">
        <f t="shared" si="7"/>
        <v>25</v>
      </c>
      <c r="L80" s="463">
        <f t="shared" si="7"/>
        <v>2731.53</v>
      </c>
      <c r="M80" s="463">
        <f t="shared" si="7"/>
        <v>36768.47</v>
      </c>
    </row>
    <row r="82" spans="1:13" s="166" customFormat="1" x14ac:dyDescent="0.25">
      <c r="A82" s="461" t="s">
        <v>788</v>
      </c>
      <c r="B82" s="465"/>
      <c r="C82" s="466"/>
      <c r="D82" s="453"/>
      <c r="E82" s="463"/>
      <c r="F82" s="464"/>
      <c r="G82" s="463"/>
      <c r="H82" s="463"/>
      <c r="I82" s="463"/>
      <c r="J82" s="463"/>
      <c r="K82" s="463"/>
      <c r="L82" s="463"/>
      <c r="M82" s="463"/>
    </row>
    <row r="83" spans="1:13" s="153" customFormat="1" x14ac:dyDescent="0.25">
      <c r="A83" s="459" t="s">
        <v>541</v>
      </c>
      <c r="B83" s="281" t="s">
        <v>807</v>
      </c>
      <c r="C83" s="286" t="s">
        <v>276</v>
      </c>
      <c r="D83" s="280" t="s">
        <v>307</v>
      </c>
      <c r="E83" s="457">
        <v>38500</v>
      </c>
      <c r="F83" s="456">
        <v>0</v>
      </c>
      <c r="G83" s="457">
        <v>38500</v>
      </c>
      <c r="H83" s="457">
        <v>1104.95</v>
      </c>
      <c r="I83" s="457">
        <v>230.95</v>
      </c>
      <c r="J83" s="457">
        <v>1170.4000000000001</v>
      </c>
      <c r="K83" s="457">
        <v>25</v>
      </c>
      <c r="L83" s="457">
        <v>2531.3000000000002</v>
      </c>
      <c r="M83" s="457">
        <v>35968.699999999997</v>
      </c>
    </row>
    <row r="84" spans="1:13" s="153" customFormat="1" x14ac:dyDescent="0.25">
      <c r="A84" s="459" t="s">
        <v>232</v>
      </c>
      <c r="B84" s="281" t="s">
        <v>807</v>
      </c>
      <c r="C84" s="286" t="s">
        <v>422</v>
      </c>
      <c r="D84" s="280" t="s">
        <v>808</v>
      </c>
      <c r="E84" s="457">
        <v>65000</v>
      </c>
      <c r="F84" s="456">
        <v>0</v>
      </c>
      <c r="G84" s="457">
        <v>65000</v>
      </c>
      <c r="H84" s="457">
        <v>1865.5</v>
      </c>
      <c r="I84" s="457">
        <v>4427.58</v>
      </c>
      <c r="J84" s="457">
        <v>1976</v>
      </c>
      <c r="K84" s="457">
        <v>25</v>
      </c>
      <c r="L84" s="457">
        <v>8294.08</v>
      </c>
      <c r="M84" s="457">
        <v>56705.919999999998</v>
      </c>
    </row>
    <row r="85" spans="1:13" s="166" customFormat="1" x14ac:dyDescent="0.25">
      <c r="A85" s="461" t="s">
        <v>749</v>
      </c>
      <c r="B85" s="465"/>
      <c r="C85" s="462">
        <v>2</v>
      </c>
      <c r="D85" s="453"/>
      <c r="E85" s="463">
        <f>SUM(E83:E84)</f>
        <v>103500</v>
      </c>
      <c r="F85" s="464">
        <f t="shared" ref="F85:M85" si="8">SUM(F83:F84)</f>
        <v>0</v>
      </c>
      <c r="G85" s="463">
        <f t="shared" si="8"/>
        <v>103500</v>
      </c>
      <c r="H85" s="463">
        <f t="shared" si="8"/>
        <v>2970.45</v>
      </c>
      <c r="I85" s="463">
        <f t="shared" si="8"/>
        <v>4658.53</v>
      </c>
      <c r="J85" s="463">
        <f t="shared" si="8"/>
        <v>3146.4</v>
      </c>
      <c r="K85" s="463">
        <f t="shared" si="8"/>
        <v>50</v>
      </c>
      <c r="L85" s="463">
        <f t="shared" si="8"/>
        <v>10825.380000000001</v>
      </c>
      <c r="M85" s="463">
        <f t="shared" si="8"/>
        <v>92674.62</v>
      </c>
    </row>
    <row r="86" spans="1:13" s="166" customFormat="1" x14ac:dyDescent="0.25">
      <c r="A86" s="461"/>
      <c r="B86" s="465"/>
      <c r="C86" s="462"/>
      <c r="D86" s="453"/>
      <c r="E86" s="463"/>
      <c r="F86" s="464"/>
      <c r="G86" s="463"/>
      <c r="H86" s="463"/>
      <c r="I86" s="463"/>
      <c r="J86" s="463"/>
      <c r="K86" s="463"/>
      <c r="L86" s="463"/>
      <c r="M86" s="463"/>
    </row>
    <row r="87" spans="1:13" s="166" customFormat="1" x14ac:dyDescent="0.25">
      <c r="A87" s="461" t="s">
        <v>766</v>
      </c>
      <c r="B87" s="465"/>
      <c r="C87" s="466"/>
      <c r="D87" s="453"/>
      <c r="E87" s="463"/>
      <c r="F87" s="464"/>
      <c r="G87" s="463"/>
      <c r="H87" s="463"/>
      <c r="I87" s="463"/>
      <c r="J87" s="463"/>
      <c r="K87" s="463"/>
      <c r="L87" s="463"/>
      <c r="M87" s="463"/>
    </row>
    <row r="88" spans="1:13" s="153" customFormat="1" x14ac:dyDescent="0.25">
      <c r="A88" s="459" t="s">
        <v>461</v>
      </c>
      <c r="B88" s="281" t="s">
        <v>807</v>
      </c>
      <c r="C88" s="286" t="s">
        <v>276</v>
      </c>
      <c r="D88" s="280" t="s">
        <v>307</v>
      </c>
      <c r="E88" s="457">
        <v>38000</v>
      </c>
      <c r="F88" s="456">
        <v>0</v>
      </c>
      <c r="G88" s="457">
        <v>38000</v>
      </c>
      <c r="H88" s="457">
        <v>1090.5999999999999</v>
      </c>
      <c r="I88" s="457">
        <v>160.38</v>
      </c>
      <c r="J88" s="457">
        <v>1155.2</v>
      </c>
      <c r="K88" s="457">
        <v>25</v>
      </c>
      <c r="L88" s="457">
        <v>2431.1799999999998</v>
      </c>
      <c r="M88" s="457">
        <v>35568.82</v>
      </c>
    </row>
    <row r="89" spans="1:13" s="153" customFormat="1" x14ac:dyDescent="0.25">
      <c r="A89" s="459" t="s">
        <v>47</v>
      </c>
      <c r="B89" s="281" t="s">
        <v>806</v>
      </c>
      <c r="C89" s="286" t="s">
        <v>49</v>
      </c>
      <c r="D89" s="280" t="s">
        <v>808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3486.68</v>
      </c>
      <c r="J89" s="457">
        <v>1824</v>
      </c>
      <c r="K89" s="457">
        <v>1033</v>
      </c>
      <c r="L89" s="457">
        <v>8065.68</v>
      </c>
      <c r="M89" s="457">
        <v>51934.32</v>
      </c>
    </row>
    <row r="90" spans="1:13" s="166" customFormat="1" x14ac:dyDescent="0.25">
      <c r="A90" s="461" t="s">
        <v>749</v>
      </c>
      <c r="B90" s="465"/>
      <c r="C90" s="462">
        <v>2</v>
      </c>
      <c r="D90" s="453"/>
      <c r="E90" s="463">
        <f>SUM(E88:E89)</f>
        <v>98000</v>
      </c>
      <c r="F90" s="464">
        <f t="shared" ref="F90:M90" si="9">SUM(F88:F89)</f>
        <v>0</v>
      </c>
      <c r="G90" s="463">
        <f t="shared" si="9"/>
        <v>98000</v>
      </c>
      <c r="H90" s="463">
        <f t="shared" si="9"/>
        <v>2812.6</v>
      </c>
      <c r="I90" s="463">
        <f t="shared" si="9"/>
        <v>3647.06</v>
      </c>
      <c r="J90" s="463">
        <f t="shared" si="9"/>
        <v>2979.2</v>
      </c>
      <c r="K90" s="463">
        <f t="shared" si="9"/>
        <v>1058</v>
      </c>
      <c r="L90" s="463">
        <f t="shared" si="9"/>
        <v>10496.86</v>
      </c>
      <c r="M90" s="463">
        <f t="shared" si="9"/>
        <v>87503.14</v>
      </c>
    </row>
    <row r="91" spans="1:13" s="166" customFormat="1" x14ac:dyDescent="0.25">
      <c r="A91" s="461"/>
      <c r="B91" s="465"/>
      <c r="C91" s="466"/>
      <c r="D91" s="453"/>
      <c r="E91" s="463"/>
      <c r="F91" s="464"/>
      <c r="G91" s="463"/>
      <c r="H91" s="463"/>
      <c r="I91" s="463"/>
      <c r="J91" s="463"/>
      <c r="K91" s="463"/>
      <c r="L91" s="463"/>
      <c r="M91" s="463"/>
    </row>
    <row r="92" spans="1:13" s="166" customFormat="1" x14ac:dyDescent="0.25">
      <c r="A92" s="469" t="s">
        <v>861</v>
      </c>
      <c r="B92" s="465"/>
      <c r="C92" s="466"/>
      <c r="D92" s="453"/>
      <c r="E92" s="463"/>
      <c r="F92" s="464"/>
      <c r="G92" s="463"/>
      <c r="H92" s="463"/>
      <c r="I92" s="463"/>
      <c r="J92" s="463"/>
      <c r="K92" s="463"/>
      <c r="L92" s="463"/>
      <c r="M92" s="463"/>
    </row>
    <row r="93" spans="1:13" s="153" customFormat="1" x14ac:dyDescent="0.25">
      <c r="A93" s="459" t="s">
        <v>768</v>
      </c>
      <c r="B93" s="281" t="s">
        <v>807</v>
      </c>
      <c r="C93" s="286" t="s">
        <v>771</v>
      </c>
      <c r="D93" s="280" t="s">
        <v>307</v>
      </c>
      <c r="E93" s="457">
        <v>100000</v>
      </c>
      <c r="F93" s="456">
        <v>0</v>
      </c>
      <c r="G93" s="457">
        <v>100000</v>
      </c>
      <c r="H93" s="457">
        <v>2870</v>
      </c>
      <c r="I93" s="457">
        <v>12105.37</v>
      </c>
      <c r="J93" s="457">
        <v>3040</v>
      </c>
      <c r="K93" s="457">
        <v>2982.72</v>
      </c>
      <c r="L93" s="457">
        <v>20998.09</v>
      </c>
      <c r="M93" s="457">
        <v>79001.91</v>
      </c>
    </row>
    <row r="94" spans="1:13" s="153" customFormat="1" x14ac:dyDescent="0.25">
      <c r="A94" s="459" t="s">
        <v>484</v>
      </c>
      <c r="B94" s="281" t="s">
        <v>807</v>
      </c>
      <c r="C94" s="286" t="s">
        <v>327</v>
      </c>
      <c r="D94" s="280" t="s">
        <v>307</v>
      </c>
      <c r="E94" s="457">
        <v>30000</v>
      </c>
      <c r="F94" s="456">
        <v>0</v>
      </c>
      <c r="G94" s="457">
        <v>30000</v>
      </c>
      <c r="H94" s="457">
        <v>861</v>
      </c>
      <c r="I94" s="456">
        <v>0</v>
      </c>
      <c r="J94" s="457">
        <v>912</v>
      </c>
      <c r="K94" s="457">
        <v>25</v>
      </c>
      <c r="L94" s="457">
        <v>1798</v>
      </c>
      <c r="M94" s="457">
        <v>28202</v>
      </c>
    </row>
    <row r="95" spans="1:13" s="153" customFormat="1" x14ac:dyDescent="0.25">
      <c r="A95" s="459" t="s">
        <v>769</v>
      </c>
      <c r="B95" s="281" t="s">
        <v>806</v>
      </c>
      <c r="C95" s="286" t="s">
        <v>772</v>
      </c>
      <c r="D95" s="280" t="s">
        <v>307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3486.68</v>
      </c>
      <c r="J95" s="457">
        <v>1824</v>
      </c>
      <c r="K95" s="457">
        <v>25</v>
      </c>
      <c r="L95" s="457">
        <v>7057.68</v>
      </c>
      <c r="M95" s="457">
        <v>52942.32</v>
      </c>
    </row>
    <row r="96" spans="1:13" s="153" customFormat="1" x14ac:dyDescent="0.25">
      <c r="A96" s="459" t="s">
        <v>547</v>
      </c>
      <c r="B96" s="281" t="s">
        <v>806</v>
      </c>
      <c r="C96" s="286" t="s">
        <v>772</v>
      </c>
      <c r="D96" s="280" t="s">
        <v>307</v>
      </c>
      <c r="E96" s="457">
        <v>75000</v>
      </c>
      <c r="F96" s="456">
        <v>0</v>
      </c>
      <c r="G96" s="457">
        <v>75000</v>
      </c>
      <c r="H96" s="457">
        <v>2152.5</v>
      </c>
      <c r="I96" s="457">
        <v>6309.38</v>
      </c>
      <c r="J96" s="457">
        <v>2280</v>
      </c>
      <c r="K96" s="457">
        <v>2857</v>
      </c>
      <c r="L96" s="457">
        <v>13598.88</v>
      </c>
      <c r="M96" s="457">
        <v>61401.120000000003</v>
      </c>
    </row>
    <row r="97" spans="1:13" s="166" customFormat="1" x14ac:dyDescent="0.25">
      <c r="A97" s="461" t="s">
        <v>749</v>
      </c>
      <c r="B97" s="465"/>
      <c r="C97" s="462">
        <v>4</v>
      </c>
      <c r="D97" s="453"/>
      <c r="E97" s="463">
        <f>SUM(E93:E96)</f>
        <v>265000</v>
      </c>
      <c r="F97" s="464">
        <f t="shared" ref="F97:L97" si="10">SUM(F93:F96)</f>
        <v>0</v>
      </c>
      <c r="G97" s="463">
        <f t="shared" si="10"/>
        <v>265000</v>
      </c>
      <c r="H97" s="463">
        <f t="shared" si="10"/>
        <v>7605.5</v>
      </c>
      <c r="I97" s="463">
        <f t="shared" si="10"/>
        <v>21901.43</v>
      </c>
      <c r="J97" s="463">
        <f t="shared" si="10"/>
        <v>8056</v>
      </c>
      <c r="K97" s="463">
        <f t="shared" si="10"/>
        <v>5889.7199999999993</v>
      </c>
      <c r="L97" s="463">
        <f t="shared" si="10"/>
        <v>43452.65</v>
      </c>
      <c r="M97" s="463">
        <f>SUM(M93:M96)</f>
        <v>221547.35</v>
      </c>
    </row>
    <row r="98" spans="1:13" s="166" customFormat="1" x14ac:dyDescent="0.25">
      <c r="A98" s="461"/>
      <c r="B98" s="465"/>
      <c r="C98" s="466"/>
      <c r="D98" s="453"/>
      <c r="E98" s="463"/>
      <c r="F98" s="464"/>
      <c r="G98" s="463"/>
      <c r="H98" s="463"/>
      <c r="I98" s="463"/>
      <c r="J98" s="463"/>
      <c r="K98" s="463"/>
      <c r="L98" s="463"/>
      <c r="M98" s="463"/>
    </row>
    <row r="99" spans="1:13" s="166" customFormat="1" ht="30" x14ac:dyDescent="0.25">
      <c r="A99" s="469" t="s">
        <v>770</v>
      </c>
      <c r="B99" s="465"/>
      <c r="C99" s="466"/>
      <c r="D99" s="453"/>
      <c r="E99" s="463"/>
      <c r="F99" s="464"/>
      <c r="G99" s="463"/>
      <c r="H99" s="463"/>
      <c r="I99" s="463"/>
      <c r="J99" s="463"/>
      <c r="K99" s="463"/>
      <c r="L99" s="463"/>
      <c r="M99" s="463"/>
    </row>
    <row r="100" spans="1:13" s="166" customFormat="1" x14ac:dyDescent="0.25">
      <c r="A100" s="459" t="s">
        <v>61</v>
      </c>
      <c r="B100" s="281" t="s">
        <v>806</v>
      </c>
      <c r="C100" s="286" t="s">
        <v>514</v>
      </c>
      <c r="D100" s="280" t="s">
        <v>808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8279.4599999999991</v>
      </c>
      <c r="J100" s="457">
        <v>2584</v>
      </c>
      <c r="K100" s="457">
        <v>1215.1199999999999</v>
      </c>
      <c r="L100" s="457">
        <v>14518.08</v>
      </c>
      <c r="M100" s="457">
        <v>70481.919999999998</v>
      </c>
    </row>
    <row r="101" spans="1:13" s="166" customFormat="1" x14ac:dyDescent="0.25">
      <c r="A101" s="461" t="s">
        <v>749</v>
      </c>
      <c r="B101" s="465"/>
      <c r="C101" s="462">
        <v>1</v>
      </c>
      <c r="D101" s="453"/>
      <c r="E101" s="463">
        <f>SUM(E100)</f>
        <v>85000</v>
      </c>
      <c r="F101" s="464">
        <f t="shared" ref="F101:M101" si="11">SUM(F100)</f>
        <v>0</v>
      </c>
      <c r="G101" s="463">
        <f t="shared" si="11"/>
        <v>85000</v>
      </c>
      <c r="H101" s="463">
        <f t="shared" si="11"/>
        <v>2439.5</v>
      </c>
      <c r="I101" s="463">
        <f t="shared" si="11"/>
        <v>8279.4599999999991</v>
      </c>
      <c r="J101" s="463">
        <f t="shared" si="11"/>
        <v>2584</v>
      </c>
      <c r="K101" s="463">
        <f t="shared" si="11"/>
        <v>1215.1199999999999</v>
      </c>
      <c r="L101" s="463">
        <f t="shared" si="11"/>
        <v>14518.08</v>
      </c>
      <c r="M101" s="463">
        <f t="shared" si="11"/>
        <v>70481.919999999998</v>
      </c>
    </row>
    <row r="102" spans="1:13" s="166" customFormat="1" x14ac:dyDescent="0.25">
      <c r="A102" s="459"/>
      <c r="B102" s="465"/>
      <c r="C102" s="286"/>
      <c r="D102" s="280"/>
      <c r="E102" s="457"/>
      <c r="F102" s="456"/>
      <c r="G102" s="457"/>
      <c r="H102" s="457"/>
      <c r="I102" s="457"/>
      <c r="J102" s="457"/>
      <c r="K102" s="457"/>
      <c r="L102" s="457"/>
      <c r="M102" s="457"/>
    </row>
    <row r="103" spans="1:13" s="166" customFormat="1" ht="30" x14ac:dyDescent="0.25">
      <c r="A103" s="469" t="s">
        <v>786</v>
      </c>
      <c r="B103" s="465"/>
      <c r="C103" s="466"/>
      <c r="D103" s="453"/>
      <c r="E103" s="463"/>
      <c r="F103" s="464"/>
      <c r="G103" s="463"/>
      <c r="H103" s="463"/>
      <c r="I103" s="463"/>
      <c r="J103" s="463"/>
      <c r="K103" s="463"/>
      <c r="L103" s="463"/>
      <c r="M103" s="463"/>
    </row>
    <row r="104" spans="1:13" s="166" customFormat="1" x14ac:dyDescent="0.25">
      <c r="A104" s="459" t="s">
        <v>419</v>
      </c>
      <c r="B104" s="281" t="s">
        <v>806</v>
      </c>
      <c r="C104" s="286" t="s">
        <v>449</v>
      </c>
      <c r="D104" s="280" t="s">
        <v>809</v>
      </c>
      <c r="E104" s="457">
        <v>40000</v>
      </c>
      <c r="F104" s="456">
        <v>0</v>
      </c>
      <c r="G104" s="457">
        <v>40000</v>
      </c>
      <c r="H104" s="457">
        <v>1148</v>
      </c>
      <c r="I104" s="457">
        <v>442.65</v>
      </c>
      <c r="J104" s="457">
        <v>1216</v>
      </c>
      <c r="K104" s="457">
        <v>700</v>
      </c>
      <c r="L104" s="457">
        <v>3506.65</v>
      </c>
      <c r="M104" s="457">
        <v>36493.35</v>
      </c>
    </row>
    <row r="105" spans="1:13" s="166" customFormat="1" x14ac:dyDescent="0.25">
      <c r="A105" s="459" t="s">
        <v>697</v>
      </c>
      <c r="B105" s="281" t="s">
        <v>807</v>
      </c>
      <c r="C105" s="286" t="s">
        <v>521</v>
      </c>
      <c r="D105" s="280" t="s">
        <v>307</v>
      </c>
      <c r="E105" s="457">
        <v>35000</v>
      </c>
      <c r="F105" s="456">
        <v>0</v>
      </c>
      <c r="G105" s="457">
        <v>35000</v>
      </c>
      <c r="H105" s="457">
        <v>1004.5</v>
      </c>
      <c r="I105" s="456">
        <v>0</v>
      </c>
      <c r="J105" s="457">
        <v>1064</v>
      </c>
      <c r="K105" s="457">
        <v>25</v>
      </c>
      <c r="L105" s="457">
        <v>2093.5</v>
      </c>
      <c r="M105" s="457">
        <v>32906.5</v>
      </c>
    </row>
    <row r="106" spans="1:13" s="166" customFormat="1" x14ac:dyDescent="0.25">
      <c r="A106" s="461" t="s">
        <v>749</v>
      </c>
      <c r="B106" s="465"/>
      <c r="C106" s="462">
        <v>2</v>
      </c>
      <c r="D106" s="453"/>
      <c r="E106" s="463">
        <f>SUM(E104:E105)</f>
        <v>75000</v>
      </c>
      <c r="F106" s="464">
        <f t="shared" ref="F106:M106" si="12">SUM(F104:F105)</f>
        <v>0</v>
      </c>
      <c r="G106" s="463">
        <f t="shared" si="12"/>
        <v>75000</v>
      </c>
      <c r="H106" s="463">
        <f t="shared" si="12"/>
        <v>2152.5</v>
      </c>
      <c r="I106" s="463">
        <f t="shared" si="12"/>
        <v>442.65</v>
      </c>
      <c r="J106" s="463">
        <f t="shared" si="12"/>
        <v>2280</v>
      </c>
      <c r="K106" s="463">
        <f t="shared" si="12"/>
        <v>725</v>
      </c>
      <c r="L106" s="463">
        <f t="shared" si="12"/>
        <v>5600.15</v>
      </c>
      <c r="M106" s="463">
        <f t="shared" si="12"/>
        <v>69399.850000000006</v>
      </c>
    </row>
    <row r="107" spans="1:13" s="166" customFormat="1" x14ac:dyDescent="0.25">
      <c r="A107" s="459"/>
      <c r="B107" s="465"/>
      <c r="C107" s="286"/>
      <c r="D107" s="280"/>
      <c r="E107" s="457"/>
      <c r="F107" s="456"/>
      <c r="G107" s="457"/>
      <c r="H107" s="457"/>
      <c r="I107" s="457"/>
      <c r="J107" s="457"/>
      <c r="K107" s="457"/>
      <c r="L107" s="457"/>
      <c r="M107" s="457"/>
    </row>
    <row r="108" spans="1:13" s="166" customFormat="1" x14ac:dyDescent="0.25">
      <c r="A108" s="461" t="s">
        <v>785</v>
      </c>
      <c r="B108" s="465"/>
      <c r="C108" s="466"/>
      <c r="D108" s="453"/>
      <c r="E108" s="463"/>
      <c r="F108" s="464"/>
      <c r="G108" s="463"/>
      <c r="H108" s="463"/>
      <c r="I108" s="463"/>
      <c r="J108" s="463"/>
      <c r="K108" s="463"/>
      <c r="L108" s="463"/>
      <c r="M108" s="463"/>
    </row>
    <row r="109" spans="1:13" s="166" customFormat="1" x14ac:dyDescent="0.25">
      <c r="A109" s="459" t="s">
        <v>773</v>
      </c>
      <c r="B109" s="281" t="s">
        <v>807</v>
      </c>
      <c r="C109" s="286" t="s">
        <v>774</v>
      </c>
      <c r="D109" s="280" t="s">
        <v>307</v>
      </c>
      <c r="E109" s="457">
        <v>37000</v>
      </c>
      <c r="F109" s="456">
        <v>0</v>
      </c>
      <c r="G109" s="457">
        <v>37000</v>
      </c>
      <c r="H109" s="457">
        <v>1061.9000000000001</v>
      </c>
      <c r="I109" s="457">
        <v>19.25</v>
      </c>
      <c r="J109" s="457">
        <v>1124.8</v>
      </c>
      <c r="K109" s="457">
        <v>25</v>
      </c>
      <c r="L109" s="457">
        <v>2230.9499999999998</v>
      </c>
      <c r="M109" s="457">
        <v>34769.050000000003</v>
      </c>
    </row>
    <row r="110" spans="1:13" s="166" customFormat="1" x14ac:dyDescent="0.25">
      <c r="A110" s="459" t="s">
        <v>444</v>
      </c>
      <c r="B110" s="281" t="s">
        <v>806</v>
      </c>
      <c r="C110" s="286" t="s">
        <v>662</v>
      </c>
      <c r="D110" s="280" t="s">
        <v>307</v>
      </c>
      <c r="E110" s="457">
        <v>26500</v>
      </c>
      <c r="F110" s="456">
        <v>0</v>
      </c>
      <c r="G110" s="457">
        <v>26500</v>
      </c>
      <c r="H110" s="457">
        <v>760.55</v>
      </c>
      <c r="I110" s="456">
        <v>0</v>
      </c>
      <c r="J110" s="457">
        <v>805.6</v>
      </c>
      <c r="K110" s="457">
        <v>25</v>
      </c>
      <c r="L110" s="457">
        <v>1591.15</v>
      </c>
      <c r="M110" s="457">
        <v>24908.85</v>
      </c>
    </row>
    <row r="111" spans="1:13" s="166" customFormat="1" x14ac:dyDescent="0.25">
      <c r="A111" s="459" t="s">
        <v>34</v>
      </c>
      <c r="B111" s="281" t="s">
        <v>806</v>
      </c>
      <c r="C111" s="286" t="s">
        <v>36</v>
      </c>
      <c r="D111" s="280" t="s">
        <v>307</v>
      </c>
      <c r="E111" s="457">
        <v>50000</v>
      </c>
      <c r="F111" s="456">
        <v>0</v>
      </c>
      <c r="G111" s="457">
        <v>50000</v>
      </c>
      <c r="H111" s="457">
        <v>1435</v>
      </c>
      <c r="I111" s="457">
        <v>1854</v>
      </c>
      <c r="J111" s="457">
        <v>1520</v>
      </c>
      <c r="K111" s="457">
        <v>800</v>
      </c>
      <c r="L111" s="457">
        <v>5609</v>
      </c>
      <c r="M111" s="457">
        <v>44391</v>
      </c>
    </row>
    <row r="112" spans="1:13" s="166" customFormat="1" x14ac:dyDescent="0.25">
      <c r="A112" s="459" t="s">
        <v>131</v>
      </c>
      <c r="B112" s="281" t="s">
        <v>807</v>
      </c>
      <c r="C112" s="286" t="s">
        <v>713</v>
      </c>
      <c r="D112" s="280" t="s">
        <v>307</v>
      </c>
      <c r="E112" s="457">
        <v>31500</v>
      </c>
      <c r="F112" s="456">
        <v>0</v>
      </c>
      <c r="G112" s="457">
        <v>31500</v>
      </c>
      <c r="H112" s="457">
        <v>904.05</v>
      </c>
      <c r="I112" s="456">
        <v>0</v>
      </c>
      <c r="J112" s="457">
        <v>957.6</v>
      </c>
      <c r="K112" s="457">
        <v>697</v>
      </c>
      <c r="L112" s="457">
        <v>2558.65</v>
      </c>
      <c r="M112" s="457">
        <v>28941.35</v>
      </c>
    </row>
    <row r="113" spans="1:13" s="166" customFormat="1" x14ac:dyDescent="0.25">
      <c r="A113" s="459" t="s">
        <v>875</v>
      </c>
      <c r="B113" s="281" t="s">
        <v>807</v>
      </c>
      <c r="C113" s="286" t="s">
        <v>166</v>
      </c>
      <c r="D113" s="280" t="s">
        <v>307</v>
      </c>
      <c r="E113" s="457">
        <v>35000</v>
      </c>
      <c r="F113" s="456">
        <v>0</v>
      </c>
      <c r="G113" s="457">
        <v>35000</v>
      </c>
      <c r="H113" s="457">
        <v>1004.5</v>
      </c>
      <c r="I113" s="456">
        <v>0</v>
      </c>
      <c r="J113" s="457">
        <v>1064</v>
      </c>
      <c r="K113" s="457">
        <v>25</v>
      </c>
      <c r="L113" s="457">
        <v>2093.5</v>
      </c>
      <c r="M113" s="457">
        <v>32906.5</v>
      </c>
    </row>
    <row r="114" spans="1:13" s="166" customFormat="1" x14ac:dyDescent="0.25">
      <c r="A114" s="461" t="s">
        <v>749</v>
      </c>
      <c r="B114" s="465"/>
      <c r="C114" s="462">
        <v>5</v>
      </c>
      <c r="D114" s="453"/>
      <c r="E114" s="463">
        <f>SUM(E109:E113)</f>
        <v>180000</v>
      </c>
      <c r="F114" s="464">
        <f>SUM(F109:F113)</f>
        <v>0</v>
      </c>
      <c r="G114" s="463">
        <f>SUM(G109:G113)</f>
        <v>180000</v>
      </c>
      <c r="H114" s="463">
        <f>SUM(H109:H113)</f>
        <v>5166</v>
      </c>
      <c r="I114" s="463">
        <f>SUM(I109:I112)</f>
        <v>1873.25</v>
      </c>
      <c r="J114" s="463">
        <f>SUM(J109:J113)</f>
        <v>5472</v>
      </c>
      <c r="K114" s="463">
        <f>SUM(K109:K113)</f>
        <v>1572</v>
      </c>
      <c r="L114" s="463">
        <f>SUM(L109:L113)</f>
        <v>14083.25</v>
      </c>
      <c r="M114" s="463">
        <f>SUM(M109:M113)</f>
        <v>165916.75</v>
      </c>
    </row>
    <row r="115" spans="1:13" s="166" customFormat="1" x14ac:dyDescent="0.25">
      <c r="A115" s="459"/>
      <c r="B115" s="465"/>
      <c r="C115" s="286"/>
      <c r="D115" s="280"/>
      <c r="E115" s="457"/>
      <c r="F115" s="456"/>
      <c r="G115" s="457"/>
      <c r="H115" s="457"/>
      <c r="I115" s="457"/>
      <c r="J115" s="457"/>
      <c r="K115" s="457"/>
      <c r="L115" s="457"/>
      <c r="M115" s="457"/>
    </row>
    <row r="116" spans="1:13" s="166" customFormat="1" x14ac:dyDescent="0.25">
      <c r="A116" s="461" t="s">
        <v>787</v>
      </c>
      <c r="B116" s="465"/>
      <c r="C116" s="466"/>
      <c r="D116" s="453"/>
      <c r="E116" s="463"/>
      <c r="F116" s="464"/>
      <c r="G116" s="463"/>
      <c r="H116" s="463"/>
      <c r="I116" s="463"/>
      <c r="J116" s="463"/>
      <c r="K116" s="463"/>
      <c r="L116" s="463"/>
      <c r="M116" s="463"/>
    </row>
    <row r="117" spans="1:13" s="166" customFormat="1" x14ac:dyDescent="0.25">
      <c r="A117" s="459" t="s">
        <v>69</v>
      </c>
      <c r="B117" s="281" t="s">
        <v>806</v>
      </c>
      <c r="C117" s="286" t="s">
        <v>775</v>
      </c>
      <c r="D117" s="280" t="s">
        <v>307</v>
      </c>
      <c r="E117" s="457">
        <v>130000</v>
      </c>
      <c r="F117" s="456">
        <v>0</v>
      </c>
      <c r="G117" s="457">
        <v>130000</v>
      </c>
      <c r="H117" s="457">
        <v>3731</v>
      </c>
      <c r="I117" s="457">
        <v>19162.12</v>
      </c>
      <c r="J117" s="457">
        <v>3952</v>
      </c>
      <c r="K117" s="457">
        <v>1375</v>
      </c>
      <c r="L117" s="457">
        <v>28220.12</v>
      </c>
      <c r="M117" s="457">
        <v>101779.88</v>
      </c>
    </row>
    <row r="118" spans="1:13" s="166" customFormat="1" x14ac:dyDescent="0.25">
      <c r="A118" s="461" t="s">
        <v>749</v>
      </c>
      <c r="B118" s="465"/>
      <c r="C118" s="462">
        <v>1</v>
      </c>
      <c r="D118" s="453"/>
      <c r="E118" s="463">
        <f>SUM(E117)</f>
        <v>130000</v>
      </c>
      <c r="F118" s="464">
        <f t="shared" ref="F118:M118" si="13">SUM(F117)</f>
        <v>0</v>
      </c>
      <c r="G118" s="463">
        <f t="shared" si="13"/>
        <v>130000</v>
      </c>
      <c r="H118" s="463">
        <f t="shared" si="13"/>
        <v>3731</v>
      </c>
      <c r="I118" s="463">
        <f t="shared" si="13"/>
        <v>19162.12</v>
      </c>
      <c r="J118" s="463">
        <f t="shared" si="13"/>
        <v>3952</v>
      </c>
      <c r="K118" s="463">
        <f t="shared" si="13"/>
        <v>1375</v>
      </c>
      <c r="L118" s="463">
        <f t="shared" si="13"/>
        <v>28220.12</v>
      </c>
      <c r="M118" s="463">
        <f t="shared" si="13"/>
        <v>101779.88</v>
      </c>
    </row>
    <row r="119" spans="1:13" s="166" customFormat="1" x14ac:dyDescent="0.25">
      <c r="A119" s="459"/>
      <c r="B119" s="465"/>
      <c r="C119" s="286"/>
      <c r="D119" s="280"/>
      <c r="E119" s="457"/>
      <c r="F119" s="456"/>
      <c r="G119" s="457"/>
      <c r="H119" s="457"/>
      <c r="I119" s="457"/>
      <c r="J119" s="457"/>
      <c r="K119" s="457"/>
      <c r="L119" s="457"/>
      <c r="M119" s="457"/>
    </row>
    <row r="120" spans="1:13" s="166" customFormat="1" x14ac:dyDescent="0.25">
      <c r="A120" s="469" t="s">
        <v>776</v>
      </c>
      <c r="B120" s="465"/>
      <c r="C120" s="466"/>
      <c r="D120" s="453"/>
      <c r="E120" s="463"/>
      <c r="F120" s="464"/>
      <c r="G120" s="463"/>
      <c r="H120" s="463"/>
      <c r="I120" s="463"/>
      <c r="J120" s="463"/>
      <c r="K120" s="463"/>
      <c r="L120" s="463"/>
      <c r="M120" s="463"/>
    </row>
    <row r="121" spans="1:13" s="166" customFormat="1" x14ac:dyDescent="0.25">
      <c r="A121" s="459" t="s">
        <v>116</v>
      </c>
      <c r="B121" s="281" t="s">
        <v>807</v>
      </c>
      <c r="C121" s="286" t="s">
        <v>489</v>
      </c>
      <c r="D121" s="280" t="s">
        <v>307</v>
      </c>
      <c r="E121" s="457">
        <v>65000</v>
      </c>
      <c r="F121" s="456">
        <v>0</v>
      </c>
      <c r="G121" s="457">
        <v>65000</v>
      </c>
      <c r="H121" s="457">
        <v>1865.5</v>
      </c>
      <c r="I121" s="457">
        <v>4189.55</v>
      </c>
      <c r="J121" s="457">
        <v>1976</v>
      </c>
      <c r="K121" s="457">
        <v>1315.12</v>
      </c>
      <c r="L121" s="457">
        <v>9346.17</v>
      </c>
      <c r="M121" s="457">
        <v>55653.83</v>
      </c>
    </row>
    <row r="122" spans="1:13" s="166" customFormat="1" x14ac:dyDescent="0.25">
      <c r="A122" s="459" t="s">
        <v>528</v>
      </c>
      <c r="B122" s="281" t="s">
        <v>806</v>
      </c>
      <c r="C122" s="286" t="s">
        <v>551</v>
      </c>
      <c r="D122" s="280" t="s">
        <v>307</v>
      </c>
      <c r="E122" s="457">
        <v>30000</v>
      </c>
      <c r="F122" s="456">
        <v>0</v>
      </c>
      <c r="G122" s="457">
        <v>30000</v>
      </c>
      <c r="H122" s="457">
        <v>861</v>
      </c>
      <c r="I122" s="456">
        <v>0</v>
      </c>
      <c r="J122" s="457">
        <v>912</v>
      </c>
      <c r="K122" s="457">
        <v>25</v>
      </c>
      <c r="L122" s="457">
        <v>1798</v>
      </c>
      <c r="M122" s="457">
        <v>28202</v>
      </c>
    </row>
    <row r="123" spans="1:13" s="166" customFormat="1" x14ac:dyDescent="0.25">
      <c r="A123" s="461" t="s">
        <v>749</v>
      </c>
      <c r="B123" s="465"/>
      <c r="C123" s="462">
        <v>2</v>
      </c>
      <c r="D123" s="453"/>
      <c r="E123" s="463">
        <f>SUM(E121:E122)</f>
        <v>95000</v>
      </c>
      <c r="F123" s="464">
        <f t="shared" ref="F123:M123" si="14">SUM(F121:F122)</f>
        <v>0</v>
      </c>
      <c r="G123" s="463">
        <f t="shared" si="14"/>
        <v>95000</v>
      </c>
      <c r="H123" s="463">
        <f t="shared" si="14"/>
        <v>2726.5</v>
      </c>
      <c r="I123" s="463">
        <f t="shared" si="14"/>
        <v>4189.55</v>
      </c>
      <c r="J123" s="463">
        <f t="shared" si="14"/>
        <v>2888</v>
      </c>
      <c r="K123" s="463">
        <f t="shared" si="14"/>
        <v>1340.12</v>
      </c>
      <c r="L123" s="463">
        <f t="shared" si="14"/>
        <v>11144.17</v>
      </c>
      <c r="M123" s="463">
        <f t="shared" si="14"/>
        <v>83855.83</v>
      </c>
    </row>
    <row r="124" spans="1:13" s="166" customFormat="1" x14ac:dyDescent="0.25">
      <c r="A124" s="459"/>
      <c r="B124" s="465"/>
      <c r="C124" s="286"/>
      <c r="D124" s="280"/>
      <c r="E124" s="457"/>
      <c r="F124" s="456"/>
      <c r="G124" s="457"/>
      <c r="H124" s="457"/>
      <c r="I124" s="457"/>
      <c r="J124" s="457"/>
      <c r="K124" s="457"/>
      <c r="L124" s="457"/>
      <c r="M124" s="457"/>
    </row>
    <row r="125" spans="1:13" s="166" customFormat="1" x14ac:dyDescent="0.25">
      <c r="A125" s="469" t="s">
        <v>777</v>
      </c>
      <c r="B125" s="465"/>
      <c r="C125" s="466"/>
      <c r="D125" s="453"/>
      <c r="E125" s="463"/>
      <c r="F125" s="464"/>
      <c r="G125" s="463"/>
      <c r="H125" s="463"/>
      <c r="I125" s="463"/>
      <c r="J125" s="463"/>
      <c r="K125" s="463"/>
      <c r="L125" s="463"/>
      <c r="M125" s="463"/>
    </row>
    <row r="126" spans="1:13" s="166" customFormat="1" x14ac:dyDescent="0.25">
      <c r="A126" s="459" t="s">
        <v>114</v>
      </c>
      <c r="B126" s="281" t="s">
        <v>807</v>
      </c>
      <c r="C126" s="286" t="s">
        <v>778</v>
      </c>
      <c r="D126" s="280" t="s">
        <v>307</v>
      </c>
      <c r="E126" s="457">
        <v>65000</v>
      </c>
      <c r="F126" s="456">
        <v>0</v>
      </c>
      <c r="G126" s="457">
        <v>65000</v>
      </c>
      <c r="H126" s="457">
        <v>1865.5</v>
      </c>
      <c r="I126" s="457">
        <v>4427.58</v>
      </c>
      <c r="J126" s="457">
        <v>1976</v>
      </c>
      <c r="K126" s="457">
        <v>700</v>
      </c>
      <c r="L126" s="457">
        <v>8969.08</v>
      </c>
      <c r="M126" s="457">
        <v>56030.92</v>
      </c>
    </row>
    <row r="127" spans="1:13" s="166" customFormat="1" x14ac:dyDescent="0.25">
      <c r="A127" s="459" t="s">
        <v>73</v>
      </c>
      <c r="B127" s="281" t="s">
        <v>807</v>
      </c>
      <c r="C127" s="286" t="s">
        <v>778</v>
      </c>
      <c r="D127" s="280" t="s">
        <v>307</v>
      </c>
      <c r="E127" s="457">
        <v>55000</v>
      </c>
      <c r="F127" s="456">
        <v>0</v>
      </c>
      <c r="G127" s="457">
        <v>55000</v>
      </c>
      <c r="H127" s="457">
        <v>1578</v>
      </c>
      <c r="I127" s="457">
        <v>2559.6799999999998</v>
      </c>
      <c r="J127" s="457">
        <v>1672</v>
      </c>
      <c r="K127" s="457">
        <v>700</v>
      </c>
      <c r="L127" s="457">
        <v>6510.18</v>
      </c>
      <c r="M127" s="457">
        <v>48489.919999999998</v>
      </c>
    </row>
    <row r="128" spans="1:13" s="166" customFormat="1" x14ac:dyDescent="0.25">
      <c r="A128" s="459" t="s">
        <v>530</v>
      </c>
      <c r="B128" s="281" t="s">
        <v>806</v>
      </c>
      <c r="C128" s="286" t="s">
        <v>551</v>
      </c>
      <c r="D128" s="280" t="s">
        <v>307</v>
      </c>
      <c r="E128" s="457">
        <v>30000</v>
      </c>
      <c r="F128" s="456">
        <v>0</v>
      </c>
      <c r="G128" s="457">
        <v>30000</v>
      </c>
      <c r="H128" s="457">
        <v>861</v>
      </c>
      <c r="I128" s="456">
        <v>0</v>
      </c>
      <c r="J128" s="457">
        <v>912</v>
      </c>
      <c r="K128" s="457">
        <v>25</v>
      </c>
      <c r="L128" s="457">
        <v>1798</v>
      </c>
      <c r="M128" s="457">
        <v>28202</v>
      </c>
    </row>
    <row r="129" spans="1:13" s="166" customFormat="1" x14ac:dyDescent="0.25">
      <c r="A129" s="461" t="s">
        <v>749</v>
      </c>
      <c r="B129" s="465"/>
      <c r="C129" s="462">
        <v>3</v>
      </c>
      <c r="D129" s="453"/>
      <c r="E129" s="463">
        <f>SUM(E126:E128)</f>
        <v>150000</v>
      </c>
      <c r="F129" s="464">
        <f t="shared" ref="F129:M129" si="15">SUM(F126:F128)</f>
        <v>0</v>
      </c>
      <c r="G129" s="463">
        <f t="shared" si="15"/>
        <v>150000</v>
      </c>
      <c r="H129" s="463">
        <f t="shared" si="15"/>
        <v>4304.5</v>
      </c>
      <c r="I129" s="463">
        <f t="shared" si="15"/>
        <v>6987.26</v>
      </c>
      <c r="J129" s="463">
        <f t="shared" si="15"/>
        <v>4560</v>
      </c>
      <c r="K129" s="463">
        <f t="shared" si="15"/>
        <v>1425</v>
      </c>
      <c r="L129" s="463">
        <f t="shared" si="15"/>
        <v>17277.260000000002</v>
      </c>
      <c r="M129" s="463">
        <f t="shared" si="15"/>
        <v>132722.84</v>
      </c>
    </row>
    <row r="130" spans="1:13" s="166" customFormat="1" x14ac:dyDescent="0.25">
      <c r="A130" s="459"/>
      <c r="B130" s="465"/>
      <c r="C130" s="286"/>
      <c r="D130" s="280"/>
      <c r="E130" s="457"/>
      <c r="F130" s="456"/>
      <c r="G130" s="457"/>
      <c r="H130" s="457"/>
      <c r="I130" s="457"/>
      <c r="J130" s="457"/>
      <c r="K130" s="457"/>
      <c r="L130" s="457"/>
      <c r="M130" s="457"/>
    </row>
    <row r="131" spans="1:13" s="166" customFormat="1" x14ac:dyDescent="0.25">
      <c r="A131" s="469" t="s">
        <v>779</v>
      </c>
      <c r="B131" s="465"/>
      <c r="C131" s="466"/>
      <c r="D131" s="453"/>
      <c r="E131" s="463"/>
      <c r="F131" s="464"/>
      <c r="G131" s="463"/>
      <c r="H131" s="463"/>
      <c r="I131" s="463"/>
      <c r="J131" s="463"/>
      <c r="K131" s="463"/>
      <c r="L131" s="463"/>
      <c r="M131" s="463"/>
    </row>
    <row r="132" spans="1:13" s="166" customFormat="1" x14ac:dyDescent="0.25">
      <c r="A132" s="459" t="s">
        <v>241</v>
      </c>
      <c r="B132" s="281" t="s">
        <v>806</v>
      </c>
      <c r="C132" s="286" t="s">
        <v>780</v>
      </c>
      <c r="D132" s="280" t="s">
        <v>808</v>
      </c>
      <c r="E132" s="457">
        <v>65000</v>
      </c>
      <c r="F132" s="456">
        <v>0</v>
      </c>
      <c r="G132" s="457">
        <v>65000</v>
      </c>
      <c r="H132" s="457">
        <v>1865.5</v>
      </c>
      <c r="I132" s="457">
        <v>4427.58</v>
      </c>
      <c r="J132" s="457">
        <v>1976</v>
      </c>
      <c r="K132" s="457">
        <v>25</v>
      </c>
      <c r="L132" s="457">
        <v>8969.08</v>
      </c>
      <c r="M132" s="457">
        <v>56705.919999999998</v>
      </c>
    </row>
    <row r="133" spans="1:13" s="166" customFormat="1" x14ac:dyDescent="0.25">
      <c r="A133" s="461" t="s">
        <v>749</v>
      </c>
      <c r="B133" s="465"/>
      <c r="C133" s="462">
        <v>1</v>
      </c>
      <c r="D133" s="453"/>
      <c r="E133" s="463">
        <f>SUM(E132)</f>
        <v>65000</v>
      </c>
      <c r="F133" s="464">
        <f t="shared" ref="F133:M133" si="16">SUM(F132)</f>
        <v>0</v>
      </c>
      <c r="G133" s="463">
        <f t="shared" si="16"/>
        <v>65000</v>
      </c>
      <c r="H133" s="463">
        <f t="shared" si="16"/>
        <v>1865.5</v>
      </c>
      <c r="I133" s="463">
        <f t="shared" si="16"/>
        <v>4427.58</v>
      </c>
      <c r="J133" s="463">
        <f t="shared" si="16"/>
        <v>1976</v>
      </c>
      <c r="K133" s="463">
        <f t="shared" si="16"/>
        <v>25</v>
      </c>
      <c r="L133" s="463">
        <f t="shared" si="16"/>
        <v>8969.08</v>
      </c>
      <c r="M133" s="463">
        <f t="shared" si="16"/>
        <v>56705.919999999998</v>
      </c>
    </row>
    <row r="134" spans="1:13" s="166" customFormat="1" x14ac:dyDescent="0.25">
      <c r="A134" s="459"/>
      <c r="B134" s="465"/>
      <c r="C134" s="286"/>
      <c r="D134" s="280"/>
      <c r="E134" s="457"/>
      <c r="F134" s="456"/>
      <c r="G134" s="457"/>
      <c r="H134" s="457"/>
      <c r="I134" s="457"/>
      <c r="J134" s="457"/>
      <c r="K134" s="457"/>
      <c r="L134" s="457"/>
      <c r="M134" s="457"/>
    </row>
    <row r="135" spans="1:13" s="166" customFormat="1" ht="30" x14ac:dyDescent="0.25">
      <c r="A135" s="469" t="s">
        <v>781</v>
      </c>
      <c r="B135" s="465"/>
      <c r="C135" s="466"/>
      <c r="D135" s="453"/>
      <c r="E135" s="463"/>
      <c r="F135" s="464"/>
      <c r="G135" s="463"/>
      <c r="H135" s="463"/>
      <c r="I135" s="463"/>
      <c r="J135" s="463"/>
      <c r="K135" s="463"/>
      <c r="L135" s="463"/>
      <c r="M135" s="463"/>
    </row>
    <row r="136" spans="1:13" s="166" customFormat="1" x14ac:dyDescent="0.25">
      <c r="A136" s="459" t="s">
        <v>782</v>
      </c>
      <c r="B136" s="281" t="s">
        <v>807</v>
      </c>
      <c r="C136" s="286" t="s">
        <v>783</v>
      </c>
      <c r="D136" s="280" t="s">
        <v>307</v>
      </c>
      <c r="E136" s="457">
        <v>65000</v>
      </c>
      <c r="F136" s="456">
        <v>0</v>
      </c>
      <c r="G136" s="457">
        <v>65000</v>
      </c>
      <c r="H136" s="457">
        <v>1865.5</v>
      </c>
      <c r="I136" s="457">
        <v>4427.58</v>
      </c>
      <c r="J136" s="457">
        <v>1976</v>
      </c>
      <c r="K136" s="457">
        <v>800</v>
      </c>
      <c r="L136" s="457">
        <v>9069.08</v>
      </c>
      <c r="M136" s="457">
        <v>55930.92</v>
      </c>
    </row>
    <row r="137" spans="1:13" s="166" customFormat="1" x14ac:dyDescent="0.25">
      <c r="A137" s="461" t="s">
        <v>749</v>
      </c>
      <c r="B137" s="465"/>
      <c r="C137" s="462">
        <v>1</v>
      </c>
      <c r="D137" s="453"/>
      <c r="E137" s="463">
        <f>SUM(E136)</f>
        <v>65000</v>
      </c>
      <c r="F137" s="464">
        <f t="shared" ref="F137:M137" si="17">SUM(F136)</f>
        <v>0</v>
      </c>
      <c r="G137" s="463">
        <f t="shared" si="17"/>
        <v>65000</v>
      </c>
      <c r="H137" s="463">
        <f t="shared" si="17"/>
        <v>1865.5</v>
      </c>
      <c r="I137" s="463">
        <f t="shared" si="17"/>
        <v>4427.58</v>
      </c>
      <c r="J137" s="463">
        <f t="shared" si="17"/>
        <v>1976</v>
      </c>
      <c r="K137" s="463">
        <f t="shared" si="17"/>
        <v>800</v>
      </c>
      <c r="L137" s="463">
        <f t="shared" si="17"/>
        <v>9069.08</v>
      </c>
      <c r="M137" s="463">
        <f t="shared" si="17"/>
        <v>55930.92</v>
      </c>
    </row>
    <row r="138" spans="1:13" s="166" customFormat="1" x14ac:dyDescent="0.25">
      <c r="A138" s="459"/>
      <c r="B138" s="465"/>
      <c r="C138" s="286"/>
      <c r="D138" s="280"/>
      <c r="E138" s="457"/>
      <c r="F138" s="456"/>
      <c r="G138" s="457"/>
      <c r="H138" s="457"/>
      <c r="I138" s="457"/>
      <c r="J138" s="457"/>
      <c r="K138" s="457"/>
      <c r="L138" s="457"/>
      <c r="M138" s="457"/>
    </row>
    <row r="139" spans="1:13" s="166" customFormat="1" ht="15" customHeight="1" x14ac:dyDescent="0.25">
      <c r="A139" s="469" t="s">
        <v>784</v>
      </c>
      <c r="B139" s="465"/>
      <c r="C139" s="466"/>
      <c r="D139" s="453"/>
      <c r="E139" s="463"/>
      <c r="F139" s="464"/>
      <c r="G139" s="463"/>
      <c r="H139" s="463"/>
      <c r="I139" s="463"/>
      <c r="J139" s="463"/>
      <c r="K139" s="463"/>
      <c r="L139" s="463"/>
      <c r="M139" s="463"/>
    </row>
    <row r="140" spans="1:13" s="166" customFormat="1" x14ac:dyDescent="0.25">
      <c r="A140" s="459" t="s">
        <v>217</v>
      </c>
      <c r="B140" s="281" t="s">
        <v>807</v>
      </c>
      <c r="C140" s="286" t="s">
        <v>157</v>
      </c>
      <c r="D140" s="280" t="s">
        <v>809</v>
      </c>
      <c r="E140" s="457">
        <v>65000</v>
      </c>
      <c r="F140" s="456">
        <v>0</v>
      </c>
      <c r="G140" s="457">
        <v>65000</v>
      </c>
      <c r="H140" s="457">
        <v>1865.5</v>
      </c>
      <c r="I140" s="457">
        <v>4427.58</v>
      </c>
      <c r="J140" s="457">
        <v>1976</v>
      </c>
      <c r="K140" s="457">
        <v>1215.1199999999999</v>
      </c>
      <c r="L140" s="457">
        <v>9246.17</v>
      </c>
      <c r="M140" s="457">
        <v>55753.83</v>
      </c>
    </row>
    <row r="141" spans="1:13" s="166" customFormat="1" x14ac:dyDescent="0.25">
      <c r="A141" s="459" t="s">
        <v>42</v>
      </c>
      <c r="B141" s="281" t="s">
        <v>806</v>
      </c>
      <c r="C141" s="286" t="s">
        <v>449</v>
      </c>
      <c r="D141" s="280" t="s">
        <v>809</v>
      </c>
      <c r="E141" s="457">
        <v>46000</v>
      </c>
      <c r="F141" s="456">
        <v>0</v>
      </c>
      <c r="G141" s="457">
        <v>46000</v>
      </c>
      <c r="H141" s="457">
        <v>1320.2</v>
      </c>
      <c r="I141" s="457">
        <v>1289.46</v>
      </c>
      <c r="J141" s="457">
        <v>1398.4</v>
      </c>
      <c r="K141" s="457">
        <v>125</v>
      </c>
      <c r="L141" s="457">
        <v>4133.0600000000004</v>
      </c>
      <c r="M141" s="457">
        <v>41866.94</v>
      </c>
    </row>
    <row r="142" spans="1:13" s="166" customFormat="1" x14ac:dyDescent="0.25">
      <c r="A142" s="459" t="s">
        <v>862</v>
      </c>
      <c r="B142" s="281" t="s">
        <v>806</v>
      </c>
      <c r="C142" s="286" t="s">
        <v>551</v>
      </c>
      <c r="D142" s="280" t="s">
        <v>307</v>
      </c>
      <c r="E142" s="457">
        <v>32500</v>
      </c>
      <c r="F142" s="456">
        <v>0</v>
      </c>
      <c r="G142" s="457">
        <v>32500</v>
      </c>
      <c r="H142" s="457">
        <v>932.75</v>
      </c>
      <c r="I142" s="456">
        <v>0</v>
      </c>
      <c r="J142" s="457">
        <v>988</v>
      </c>
      <c r="K142" s="457">
        <v>25</v>
      </c>
      <c r="L142" s="457">
        <v>1945.75</v>
      </c>
      <c r="M142" s="457">
        <v>30554.25</v>
      </c>
    </row>
    <row r="143" spans="1:13" s="166" customFormat="1" x14ac:dyDescent="0.25">
      <c r="A143" s="461" t="s">
        <v>749</v>
      </c>
      <c r="B143" s="465"/>
      <c r="C143" s="462">
        <v>3</v>
      </c>
      <c r="D143" s="453"/>
      <c r="E143" s="463">
        <f t="shared" ref="E143:M143" si="18">SUM(E140:E142)</f>
        <v>143500</v>
      </c>
      <c r="F143" s="464">
        <f t="shared" si="18"/>
        <v>0</v>
      </c>
      <c r="G143" s="463">
        <f t="shared" si="18"/>
        <v>143500</v>
      </c>
      <c r="H143" s="463">
        <f t="shared" si="18"/>
        <v>4118.45</v>
      </c>
      <c r="I143" s="463">
        <f t="shared" si="18"/>
        <v>5717.04</v>
      </c>
      <c r="J143" s="463">
        <f t="shared" si="18"/>
        <v>4362.3999999999996</v>
      </c>
      <c r="K143" s="463">
        <f t="shared" si="18"/>
        <v>1365.12</v>
      </c>
      <c r="L143" s="463">
        <f t="shared" si="18"/>
        <v>15324.98</v>
      </c>
      <c r="M143" s="463">
        <f t="shared" si="18"/>
        <v>128175.02</v>
      </c>
    </row>
    <row r="145" spans="1:13" s="166" customFormat="1" x14ac:dyDescent="0.25">
      <c r="A145" s="461" t="s">
        <v>804</v>
      </c>
      <c r="B145" s="465"/>
      <c r="C145" s="466"/>
      <c r="D145" s="453"/>
      <c r="E145" s="463"/>
      <c r="F145" s="464"/>
      <c r="G145" s="463"/>
      <c r="H145" s="463"/>
      <c r="I145" s="463"/>
      <c r="J145" s="463"/>
      <c r="K145" s="463"/>
      <c r="L145" s="463"/>
      <c r="M145" s="463"/>
    </row>
    <row r="146" spans="1:13" s="166" customFormat="1" x14ac:dyDescent="0.25">
      <c r="A146" s="459" t="s">
        <v>138</v>
      </c>
      <c r="B146" s="281" t="s">
        <v>806</v>
      </c>
      <c r="C146" s="286" t="s">
        <v>789</v>
      </c>
      <c r="D146" s="280" t="s">
        <v>307</v>
      </c>
      <c r="E146" s="457">
        <v>130000</v>
      </c>
      <c r="F146" s="456">
        <v>0</v>
      </c>
      <c r="G146" s="457">
        <v>130000</v>
      </c>
      <c r="H146" s="457">
        <v>3731</v>
      </c>
      <c r="I146" s="457">
        <v>19162.12</v>
      </c>
      <c r="J146" s="457">
        <v>3952</v>
      </c>
      <c r="K146" s="457">
        <v>4905</v>
      </c>
      <c r="L146" s="457">
        <v>31750.12</v>
      </c>
      <c r="M146" s="457">
        <v>98249.88</v>
      </c>
    </row>
    <row r="147" spans="1:13" s="166" customFormat="1" x14ac:dyDescent="0.25">
      <c r="A147" s="459" t="s">
        <v>312</v>
      </c>
      <c r="B147" s="281" t="s">
        <v>807</v>
      </c>
      <c r="C147" s="286" t="s">
        <v>178</v>
      </c>
      <c r="D147" s="280" t="s">
        <v>307</v>
      </c>
      <c r="E147" s="457">
        <v>35000</v>
      </c>
      <c r="F147" s="456">
        <v>0</v>
      </c>
      <c r="G147" s="457">
        <v>35000</v>
      </c>
      <c r="H147" s="457">
        <v>1004.5</v>
      </c>
      <c r="I147" s="456">
        <v>0</v>
      </c>
      <c r="J147" s="457">
        <v>1064</v>
      </c>
      <c r="K147" s="457">
        <v>25</v>
      </c>
      <c r="L147" s="457">
        <v>2093.5</v>
      </c>
      <c r="M147" s="457">
        <v>32906.5</v>
      </c>
    </row>
    <row r="148" spans="1:13" s="166" customFormat="1" x14ac:dyDescent="0.25">
      <c r="A148" s="459" t="s">
        <v>790</v>
      </c>
      <c r="B148" s="281" t="s">
        <v>806</v>
      </c>
      <c r="C148" s="286" t="s">
        <v>276</v>
      </c>
      <c r="D148" s="280" t="s">
        <v>808</v>
      </c>
      <c r="E148" s="457">
        <v>39500</v>
      </c>
      <c r="F148" s="456">
        <v>0</v>
      </c>
      <c r="G148" s="457">
        <v>39500</v>
      </c>
      <c r="H148" s="457">
        <v>1133.6500000000001</v>
      </c>
      <c r="I148" s="457">
        <v>372.08</v>
      </c>
      <c r="J148" s="457">
        <v>1200.8</v>
      </c>
      <c r="K148" s="457">
        <v>25</v>
      </c>
      <c r="L148" s="457">
        <v>2731.53</v>
      </c>
      <c r="M148" s="457">
        <v>36768.47</v>
      </c>
    </row>
    <row r="149" spans="1:13" s="166" customFormat="1" x14ac:dyDescent="0.25">
      <c r="A149" s="459" t="s">
        <v>791</v>
      </c>
      <c r="B149" s="281" t="s">
        <v>807</v>
      </c>
      <c r="C149" s="286" t="s">
        <v>105</v>
      </c>
      <c r="D149" s="280" t="s">
        <v>307</v>
      </c>
      <c r="E149" s="457">
        <v>15000</v>
      </c>
      <c r="F149" s="456">
        <v>0</v>
      </c>
      <c r="G149" s="457">
        <v>15000</v>
      </c>
      <c r="H149" s="457">
        <v>430.5</v>
      </c>
      <c r="I149" s="456">
        <v>0</v>
      </c>
      <c r="J149" s="457">
        <v>456</v>
      </c>
      <c r="K149" s="457">
        <v>25</v>
      </c>
      <c r="L149" s="457">
        <v>911.5</v>
      </c>
      <c r="M149" s="457">
        <v>14088.5</v>
      </c>
    </row>
    <row r="150" spans="1:13" s="166" customFormat="1" x14ac:dyDescent="0.25">
      <c r="A150" s="459" t="s">
        <v>586</v>
      </c>
      <c r="B150" s="281" t="s">
        <v>807</v>
      </c>
      <c r="C150" s="286" t="s">
        <v>105</v>
      </c>
      <c r="D150" s="280" t="s">
        <v>307</v>
      </c>
      <c r="E150" s="457">
        <v>15000</v>
      </c>
      <c r="F150" s="456">
        <v>0</v>
      </c>
      <c r="G150" s="457">
        <v>15000</v>
      </c>
      <c r="H150" s="457">
        <v>430.5</v>
      </c>
      <c r="I150" s="456">
        <v>0</v>
      </c>
      <c r="J150" s="457">
        <v>456</v>
      </c>
      <c r="K150" s="457">
        <v>25</v>
      </c>
      <c r="L150" s="457">
        <v>911.5</v>
      </c>
      <c r="M150" s="457">
        <v>14088.5</v>
      </c>
    </row>
    <row r="151" spans="1:13" s="166" customFormat="1" x14ac:dyDescent="0.25">
      <c r="A151" s="461" t="s">
        <v>749</v>
      </c>
      <c r="B151" s="465"/>
      <c r="C151" s="462">
        <v>5</v>
      </c>
      <c r="D151" s="453"/>
      <c r="E151" s="463">
        <f>SUM(E146:E150)</f>
        <v>234500</v>
      </c>
      <c r="F151" s="464">
        <f t="shared" ref="F151:M151" si="19">SUM(F146:F150)</f>
        <v>0</v>
      </c>
      <c r="G151" s="463">
        <f t="shared" si="19"/>
        <v>234500</v>
      </c>
      <c r="H151" s="463">
        <f t="shared" si="19"/>
        <v>6730.15</v>
      </c>
      <c r="I151" s="463">
        <f t="shared" si="19"/>
        <v>19534.2</v>
      </c>
      <c r="J151" s="463">
        <f t="shared" si="19"/>
        <v>7128.8</v>
      </c>
      <c r="K151" s="463">
        <f t="shared" si="19"/>
        <v>5005</v>
      </c>
      <c r="L151" s="463">
        <f t="shared" si="19"/>
        <v>38398.149999999994</v>
      </c>
      <c r="M151" s="463">
        <f t="shared" si="19"/>
        <v>196101.85</v>
      </c>
    </row>
    <row r="152" spans="1:13" s="166" customFormat="1" x14ac:dyDescent="0.25">
      <c r="A152" s="461"/>
      <c r="B152" s="465"/>
      <c r="C152" s="466"/>
      <c r="D152" s="453"/>
      <c r="E152" s="463"/>
      <c r="F152" s="464"/>
      <c r="G152" s="463"/>
      <c r="H152" s="463"/>
      <c r="I152" s="463"/>
      <c r="J152" s="463"/>
      <c r="K152" s="463"/>
      <c r="L152" s="463"/>
      <c r="M152" s="463"/>
    </row>
    <row r="153" spans="1:13" s="166" customFormat="1" x14ac:dyDescent="0.25">
      <c r="A153" s="461" t="s">
        <v>803</v>
      </c>
      <c r="B153" s="465"/>
      <c r="C153" s="466"/>
      <c r="D153" s="453"/>
      <c r="E153" s="463"/>
      <c r="F153" s="464"/>
      <c r="G153" s="463"/>
      <c r="H153" s="463"/>
      <c r="I153" s="463"/>
      <c r="J153" s="463"/>
      <c r="K153" s="463"/>
      <c r="L153" s="463"/>
      <c r="M153" s="463"/>
    </row>
    <row r="154" spans="1:13" s="166" customFormat="1" x14ac:dyDescent="0.25">
      <c r="A154" s="459" t="s">
        <v>793</v>
      </c>
      <c r="B154" s="281" t="s">
        <v>806</v>
      </c>
      <c r="C154" s="286" t="s">
        <v>517</v>
      </c>
      <c r="D154" s="280" t="s">
        <v>307</v>
      </c>
      <c r="E154" s="457">
        <v>26500</v>
      </c>
      <c r="F154" s="456">
        <v>0</v>
      </c>
      <c r="G154" s="457">
        <v>26500</v>
      </c>
      <c r="H154" s="457">
        <v>760.55</v>
      </c>
      <c r="I154" s="456">
        <v>0</v>
      </c>
      <c r="J154" s="457">
        <v>805.6</v>
      </c>
      <c r="K154" s="457">
        <v>25</v>
      </c>
      <c r="L154" s="457">
        <v>1591.15</v>
      </c>
      <c r="M154" s="457">
        <v>24908.85</v>
      </c>
    </row>
    <row r="155" spans="1:13" s="166" customFormat="1" x14ac:dyDescent="0.25">
      <c r="A155" s="459" t="s">
        <v>585</v>
      </c>
      <c r="B155" s="281" t="s">
        <v>806</v>
      </c>
      <c r="C155" s="286" t="s">
        <v>517</v>
      </c>
      <c r="D155" s="280" t="s">
        <v>307</v>
      </c>
      <c r="E155" s="457">
        <v>26500</v>
      </c>
      <c r="F155" s="456">
        <v>0</v>
      </c>
      <c r="G155" s="457">
        <v>26500</v>
      </c>
      <c r="H155" s="457">
        <v>760.55</v>
      </c>
      <c r="I155" s="456">
        <v>0</v>
      </c>
      <c r="J155" s="457">
        <v>805.6</v>
      </c>
      <c r="K155" s="457">
        <v>25</v>
      </c>
      <c r="L155" s="457">
        <v>1591.15</v>
      </c>
      <c r="M155" s="457">
        <v>24908.85</v>
      </c>
    </row>
    <row r="156" spans="1:13" s="166" customFormat="1" x14ac:dyDescent="0.25">
      <c r="A156" s="459" t="s">
        <v>794</v>
      </c>
      <c r="B156" s="281" t="s">
        <v>806</v>
      </c>
      <c r="C156" s="286" t="s">
        <v>517</v>
      </c>
      <c r="D156" s="280" t="s">
        <v>307</v>
      </c>
      <c r="E156" s="457">
        <v>32500</v>
      </c>
      <c r="F156" s="456">
        <v>0</v>
      </c>
      <c r="G156" s="457">
        <v>32500</v>
      </c>
      <c r="H156" s="457">
        <v>932.75</v>
      </c>
      <c r="I156" s="456">
        <v>0</v>
      </c>
      <c r="J156" s="457">
        <v>988</v>
      </c>
      <c r="K156" s="457">
        <v>25</v>
      </c>
      <c r="L156" s="457">
        <v>1945.75</v>
      </c>
      <c r="M156" s="457">
        <v>30554.25</v>
      </c>
    </row>
    <row r="157" spans="1:13" s="166" customFormat="1" x14ac:dyDescent="0.25">
      <c r="A157" s="459" t="s">
        <v>134</v>
      </c>
      <c r="B157" s="281" t="s">
        <v>807</v>
      </c>
      <c r="C157" s="286" t="s">
        <v>489</v>
      </c>
      <c r="D157" s="280" t="s">
        <v>307</v>
      </c>
      <c r="E157" s="457">
        <v>65000</v>
      </c>
      <c r="F157" s="456">
        <v>0</v>
      </c>
      <c r="G157" s="457">
        <v>65000</v>
      </c>
      <c r="H157" s="457">
        <v>1865</v>
      </c>
      <c r="I157" s="457">
        <v>4427.58</v>
      </c>
      <c r="J157" s="457">
        <v>1976</v>
      </c>
      <c r="K157" s="457">
        <v>700</v>
      </c>
      <c r="L157" s="457">
        <v>8969.08</v>
      </c>
      <c r="M157" s="457">
        <v>56030.92</v>
      </c>
    </row>
    <row r="158" spans="1:13" s="166" customFormat="1" x14ac:dyDescent="0.25">
      <c r="A158" s="459" t="s">
        <v>795</v>
      </c>
      <c r="B158" s="281" t="s">
        <v>806</v>
      </c>
      <c r="C158" s="286" t="s">
        <v>517</v>
      </c>
      <c r="D158" s="280" t="s">
        <v>307</v>
      </c>
      <c r="E158" s="457">
        <v>26500</v>
      </c>
      <c r="F158" s="456">
        <v>0</v>
      </c>
      <c r="G158" s="457">
        <v>26500</v>
      </c>
      <c r="H158" s="457">
        <v>760.55</v>
      </c>
      <c r="I158" s="456">
        <v>0</v>
      </c>
      <c r="J158" s="457">
        <v>805.6</v>
      </c>
      <c r="K158" s="457">
        <v>25</v>
      </c>
      <c r="L158" s="457">
        <v>1591.15</v>
      </c>
      <c r="M158" s="457">
        <v>24908.85</v>
      </c>
    </row>
    <row r="159" spans="1:13" s="166" customFormat="1" ht="15" customHeight="1" x14ac:dyDescent="0.25">
      <c r="A159" s="470" t="s">
        <v>805</v>
      </c>
      <c r="B159" s="281" t="s">
        <v>806</v>
      </c>
      <c r="C159" s="286" t="s">
        <v>517</v>
      </c>
      <c r="D159" s="280" t="s">
        <v>307</v>
      </c>
      <c r="E159" s="457">
        <v>26500</v>
      </c>
      <c r="F159" s="456">
        <v>0</v>
      </c>
      <c r="G159" s="457">
        <v>26500</v>
      </c>
      <c r="H159" s="457">
        <v>760.55</v>
      </c>
      <c r="I159" s="456">
        <v>0</v>
      </c>
      <c r="J159" s="457">
        <v>805.6</v>
      </c>
      <c r="K159" s="457">
        <v>25</v>
      </c>
      <c r="L159" s="457">
        <v>1591.15</v>
      </c>
      <c r="M159" s="457">
        <v>24908.85</v>
      </c>
    </row>
    <row r="160" spans="1:13" s="166" customFormat="1" ht="17.25" customHeight="1" x14ac:dyDescent="0.25">
      <c r="A160" s="461" t="s">
        <v>749</v>
      </c>
      <c r="B160" s="465"/>
      <c r="C160" s="462">
        <v>6</v>
      </c>
      <c r="D160" s="280"/>
      <c r="E160" s="463">
        <f t="shared" ref="E160:M160" si="20">SUM(E154:E159)</f>
        <v>203500</v>
      </c>
      <c r="F160" s="464">
        <f t="shared" si="20"/>
        <v>0</v>
      </c>
      <c r="G160" s="463">
        <f t="shared" si="20"/>
        <v>203500</v>
      </c>
      <c r="H160" s="463">
        <f t="shared" si="20"/>
        <v>5839.9500000000007</v>
      </c>
      <c r="I160" s="463">
        <f t="shared" si="20"/>
        <v>4427.58</v>
      </c>
      <c r="J160" s="463">
        <f t="shared" si="20"/>
        <v>6186.4000000000005</v>
      </c>
      <c r="K160" s="463">
        <f t="shared" si="20"/>
        <v>825</v>
      </c>
      <c r="L160" s="463">
        <f t="shared" si="20"/>
        <v>17279.43</v>
      </c>
      <c r="M160" s="463">
        <f t="shared" si="20"/>
        <v>186220.57</v>
      </c>
    </row>
    <row r="162" spans="1:13" s="166" customFormat="1" x14ac:dyDescent="0.25">
      <c r="A162" s="461" t="s">
        <v>796</v>
      </c>
      <c r="B162" s="281"/>
      <c r="C162" s="466"/>
      <c r="D162" s="453"/>
      <c r="E162" s="463"/>
      <c r="F162" s="464"/>
      <c r="G162" s="463"/>
      <c r="H162" s="463"/>
      <c r="I162" s="463"/>
      <c r="J162" s="463"/>
      <c r="K162" s="463"/>
      <c r="L162" s="463"/>
      <c r="M162" s="463"/>
    </row>
    <row r="163" spans="1:13" s="166" customFormat="1" x14ac:dyDescent="0.25">
      <c r="A163" s="459" t="s">
        <v>587</v>
      </c>
      <c r="B163" s="281" t="s">
        <v>807</v>
      </c>
      <c r="C163" s="286" t="s">
        <v>105</v>
      </c>
      <c r="D163" s="280" t="s">
        <v>307</v>
      </c>
      <c r="E163" s="457">
        <v>15000</v>
      </c>
      <c r="F163" s="456">
        <v>0</v>
      </c>
      <c r="G163" s="457">
        <v>15000</v>
      </c>
      <c r="H163" s="457">
        <v>430.5</v>
      </c>
      <c r="I163" s="456">
        <v>0</v>
      </c>
      <c r="J163" s="457">
        <v>456</v>
      </c>
      <c r="K163" s="457">
        <v>25</v>
      </c>
      <c r="L163" s="457">
        <v>911.5</v>
      </c>
      <c r="M163" s="457">
        <v>14088.5</v>
      </c>
    </row>
    <row r="164" spans="1:13" s="166" customFormat="1" x14ac:dyDescent="0.25">
      <c r="A164" s="459" t="s">
        <v>80</v>
      </c>
      <c r="B164" s="281" t="s">
        <v>806</v>
      </c>
      <c r="C164" s="286" t="s">
        <v>721</v>
      </c>
      <c r="D164" s="280" t="s">
        <v>808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457">
        <v>25</v>
      </c>
      <c r="L164" s="457">
        <v>12153.87</v>
      </c>
      <c r="M164" s="457">
        <v>67846.13</v>
      </c>
    </row>
    <row r="165" spans="1:13" s="166" customFormat="1" x14ac:dyDescent="0.25">
      <c r="A165" s="459" t="s">
        <v>244</v>
      </c>
      <c r="B165" s="281" t="s">
        <v>806</v>
      </c>
      <c r="C165" s="286" t="s">
        <v>489</v>
      </c>
      <c r="D165" s="280" t="s">
        <v>808</v>
      </c>
      <c r="E165" s="457">
        <v>65000</v>
      </c>
      <c r="F165" s="456">
        <v>0</v>
      </c>
      <c r="G165" s="457">
        <v>65000</v>
      </c>
      <c r="H165" s="457">
        <v>1865.5</v>
      </c>
      <c r="I165" s="457">
        <v>4427.58</v>
      </c>
      <c r="J165" s="457">
        <v>1976</v>
      </c>
      <c r="K165" s="457">
        <v>25</v>
      </c>
      <c r="L165" s="457">
        <v>8294.08</v>
      </c>
      <c r="M165" s="457">
        <v>56705.919999999998</v>
      </c>
    </row>
    <row r="166" spans="1:13" s="166" customFormat="1" x14ac:dyDescent="0.25">
      <c r="A166" s="459" t="s">
        <v>84</v>
      </c>
      <c r="B166" s="281" t="s">
        <v>806</v>
      </c>
      <c r="C166" s="286" t="s">
        <v>85</v>
      </c>
      <c r="D166" s="280" t="s">
        <v>307</v>
      </c>
      <c r="E166" s="457">
        <v>55000</v>
      </c>
      <c r="F166" s="456">
        <v>0</v>
      </c>
      <c r="G166" s="457">
        <v>55000</v>
      </c>
      <c r="H166" s="457">
        <v>1578.5</v>
      </c>
      <c r="I166" s="457">
        <v>2559.6799999999998</v>
      </c>
      <c r="J166" s="457">
        <v>1672</v>
      </c>
      <c r="K166" s="457">
        <v>25</v>
      </c>
      <c r="L166" s="457">
        <v>5835.18</v>
      </c>
      <c r="M166" s="457">
        <v>49164.82</v>
      </c>
    </row>
    <row r="167" spans="1:13" s="166" customFormat="1" x14ac:dyDescent="0.25">
      <c r="A167" s="459" t="s">
        <v>94</v>
      </c>
      <c r="B167" s="281" t="s">
        <v>807</v>
      </c>
      <c r="C167" s="286" t="s">
        <v>71</v>
      </c>
      <c r="D167" s="280" t="s">
        <v>808</v>
      </c>
      <c r="E167" s="457">
        <v>55000</v>
      </c>
      <c r="F167" s="456">
        <v>0</v>
      </c>
      <c r="G167" s="457">
        <v>55000</v>
      </c>
      <c r="H167" s="457">
        <v>1578</v>
      </c>
      <c r="I167" s="457">
        <v>2202.64</v>
      </c>
      <c r="J167" s="457">
        <v>1672</v>
      </c>
      <c r="K167" s="457">
        <v>2405.2399999999998</v>
      </c>
      <c r="L167" s="457">
        <v>7858.38</v>
      </c>
      <c r="M167" s="457">
        <v>47141.62</v>
      </c>
    </row>
    <row r="168" spans="1:13" s="166" customFormat="1" x14ac:dyDescent="0.25">
      <c r="A168" s="459" t="s">
        <v>799</v>
      </c>
      <c r="B168" s="281" t="s">
        <v>806</v>
      </c>
      <c r="C168" s="286" t="s">
        <v>157</v>
      </c>
      <c r="D168" s="280" t="s">
        <v>307</v>
      </c>
      <c r="E168" s="457">
        <v>55000</v>
      </c>
      <c r="F168" s="456">
        <v>0</v>
      </c>
      <c r="G168" s="457">
        <v>55000</v>
      </c>
      <c r="H168" s="457">
        <v>1578.5</v>
      </c>
      <c r="I168" s="457">
        <v>2202.64</v>
      </c>
      <c r="J168" s="457">
        <v>1672</v>
      </c>
      <c r="K168" s="457">
        <v>2405.2399999999998</v>
      </c>
      <c r="L168" s="457">
        <v>7858.38</v>
      </c>
      <c r="M168" s="457">
        <v>47141.62</v>
      </c>
    </row>
    <row r="169" spans="1:13" s="166" customFormat="1" x14ac:dyDescent="0.25">
      <c r="A169" s="459" t="s">
        <v>177</v>
      </c>
      <c r="B169" s="281" t="s">
        <v>807</v>
      </c>
      <c r="C169" s="286" t="s">
        <v>178</v>
      </c>
      <c r="D169" s="280" t="s">
        <v>307</v>
      </c>
      <c r="E169" s="457">
        <v>35000</v>
      </c>
      <c r="F169" s="456">
        <v>0</v>
      </c>
      <c r="G169" s="457">
        <v>35000</v>
      </c>
      <c r="H169" s="457">
        <v>1004.5</v>
      </c>
      <c r="I169" s="456">
        <v>0</v>
      </c>
      <c r="J169" s="457">
        <v>1064</v>
      </c>
      <c r="K169" s="457">
        <v>25</v>
      </c>
      <c r="L169" s="457">
        <v>2093.5</v>
      </c>
      <c r="M169" s="457">
        <v>32906.5</v>
      </c>
    </row>
    <row r="170" spans="1:13" s="166" customFormat="1" x14ac:dyDescent="0.25">
      <c r="A170" s="459" t="s">
        <v>173</v>
      </c>
      <c r="B170" s="281" t="s">
        <v>807</v>
      </c>
      <c r="C170" s="286" t="s">
        <v>521</v>
      </c>
      <c r="D170" s="280" t="s">
        <v>307</v>
      </c>
      <c r="E170" s="457">
        <v>24987.5</v>
      </c>
      <c r="F170" s="456">
        <v>0</v>
      </c>
      <c r="G170" s="457">
        <v>24987.5</v>
      </c>
      <c r="H170" s="457">
        <v>717.14</v>
      </c>
      <c r="I170" s="456">
        <v>0</v>
      </c>
      <c r="J170" s="457">
        <v>759.62</v>
      </c>
      <c r="K170" s="457">
        <v>25</v>
      </c>
      <c r="L170" s="457">
        <v>1501.76</v>
      </c>
      <c r="M170" s="457">
        <v>23485.74</v>
      </c>
    </row>
    <row r="171" spans="1:13" s="166" customFormat="1" x14ac:dyDescent="0.25">
      <c r="A171" s="459" t="s">
        <v>800</v>
      </c>
      <c r="B171" s="281" t="s">
        <v>806</v>
      </c>
      <c r="C171" s="286" t="s">
        <v>97</v>
      </c>
      <c r="D171" s="280" t="s">
        <v>307</v>
      </c>
      <c r="E171" s="457">
        <v>25000</v>
      </c>
      <c r="F171" s="456">
        <v>0</v>
      </c>
      <c r="G171" s="457">
        <v>25000</v>
      </c>
      <c r="H171" s="457">
        <v>717.5</v>
      </c>
      <c r="I171" s="456">
        <v>0</v>
      </c>
      <c r="J171" s="457">
        <v>760</v>
      </c>
      <c r="K171" s="457">
        <v>25</v>
      </c>
      <c r="L171" s="457">
        <v>1502.5</v>
      </c>
      <c r="M171" s="457">
        <v>23497.5</v>
      </c>
    </row>
    <row r="172" spans="1:13" s="166" customFormat="1" x14ac:dyDescent="0.25">
      <c r="A172" s="459" t="s">
        <v>87</v>
      </c>
      <c r="B172" s="281" t="s">
        <v>806</v>
      </c>
      <c r="C172" s="286" t="s">
        <v>720</v>
      </c>
      <c r="D172" s="280" t="s">
        <v>808</v>
      </c>
      <c r="E172" s="457">
        <v>80000</v>
      </c>
      <c r="F172" s="456">
        <v>0</v>
      </c>
      <c r="G172" s="457">
        <v>80000</v>
      </c>
      <c r="H172" s="457">
        <v>2296</v>
      </c>
      <c r="I172" s="457">
        <v>7400.87</v>
      </c>
      <c r="J172" s="457">
        <v>2432</v>
      </c>
      <c r="K172" s="457">
        <v>25</v>
      </c>
      <c r="L172" s="457">
        <v>12153.87</v>
      </c>
      <c r="M172" s="457">
        <v>67846.13</v>
      </c>
    </row>
    <row r="173" spans="1:13" s="166" customFormat="1" x14ac:dyDescent="0.25">
      <c r="A173" s="459" t="s">
        <v>136</v>
      </c>
      <c r="B173" s="281" t="s">
        <v>807</v>
      </c>
      <c r="C173" s="286" t="s">
        <v>85</v>
      </c>
      <c r="D173" s="280" t="s">
        <v>307</v>
      </c>
      <c r="E173" s="457">
        <v>55000</v>
      </c>
      <c r="F173" s="456">
        <v>0</v>
      </c>
      <c r="G173" s="457">
        <v>55000</v>
      </c>
      <c r="H173" s="457">
        <v>1578.5</v>
      </c>
      <c r="I173" s="457">
        <v>2559.6799999999998</v>
      </c>
      <c r="J173" s="457">
        <v>1672</v>
      </c>
      <c r="K173" s="457">
        <v>700</v>
      </c>
      <c r="L173" s="457">
        <v>6510.18</v>
      </c>
      <c r="M173" s="457">
        <v>48489.82</v>
      </c>
    </row>
    <row r="174" spans="1:13" s="166" customFormat="1" x14ac:dyDescent="0.25">
      <c r="A174" s="459" t="s">
        <v>91</v>
      </c>
      <c r="B174" s="281" t="s">
        <v>806</v>
      </c>
      <c r="C174" s="286" t="s">
        <v>92</v>
      </c>
      <c r="D174" s="280" t="s">
        <v>307</v>
      </c>
      <c r="E174" s="457">
        <v>25000</v>
      </c>
      <c r="F174" s="456">
        <v>0</v>
      </c>
      <c r="G174" s="457">
        <v>25000</v>
      </c>
      <c r="H174" s="457">
        <v>717.5</v>
      </c>
      <c r="I174" s="456">
        <v>0</v>
      </c>
      <c r="J174" s="457">
        <v>760</v>
      </c>
      <c r="K174" s="457">
        <v>2050</v>
      </c>
      <c r="L174" s="457">
        <v>3527.5</v>
      </c>
      <c r="M174" s="457">
        <v>21472.5</v>
      </c>
    </row>
    <row r="175" spans="1:13" s="166" customFormat="1" x14ac:dyDescent="0.25">
      <c r="A175" s="459" t="s">
        <v>698</v>
      </c>
      <c r="B175" s="281" t="s">
        <v>807</v>
      </c>
      <c r="C175" s="286" t="s">
        <v>105</v>
      </c>
      <c r="D175" s="280" t="s">
        <v>307</v>
      </c>
      <c r="E175" s="457">
        <v>15000</v>
      </c>
      <c r="F175" s="456">
        <v>0</v>
      </c>
      <c r="G175" s="457">
        <v>15000</v>
      </c>
      <c r="H175" s="457">
        <v>430.5</v>
      </c>
      <c r="I175" s="456">
        <v>0</v>
      </c>
      <c r="J175" s="457">
        <v>456</v>
      </c>
      <c r="K175" s="457">
        <v>25</v>
      </c>
      <c r="L175" s="457">
        <v>911.5</v>
      </c>
      <c r="M175" s="457">
        <v>14088.5</v>
      </c>
    </row>
    <row r="176" spans="1:13" s="166" customFormat="1" x14ac:dyDescent="0.25">
      <c r="A176" s="461" t="s">
        <v>749</v>
      </c>
      <c r="B176" s="281"/>
      <c r="C176" s="462">
        <v>13</v>
      </c>
      <c r="D176" s="453"/>
      <c r="E176" s="463">
        <v>584987.5</v>
      </c>
      <c r="F176" s="464">
        <f>SUM(F163:F174)</f>
        <v>0</v>
      </c>
      <c r="G176" s="463">
        <v>584987.5</v>
      </c>
      <c r="H176" s="463">
        <v>16789.14</v>
      </c>
      <c r="I176" s="463">
        <v>28575.439999999999</v>
      </c>
      <c r="J176" s="463">
        <v>17783.62</v>
      </c>
      <c r="K176" s="463">
        <v>15975.6</v>
      </c>
      <c r="L176" s="463">
        <v>79123</v>
      </c>
      <c r="M176" s="463">
        <v>505863.7</v>
      </c>
    </row>
    <row r="178" spans="1:13" s="153" customFormat="1" ht="24.75" customHeight="1" x14ac:dyDescent="0.25">
      <c r="A178" s="472" t="s">
        <v>865</v>
      </c>
      <c r="B178" s="473"/>
      <c r="C178" s="474">
        <v>87</v>
      </c>
      <c r="D178" s="475"/>
      <c r="E178" s="476">
        <v>4154737.5</v>
      </c>
      <c r="F178" s="477">
        <v>0</v>
      </c>
      <c r="G178" s="476">
        <v>4154737.5</v>
      </c>
      <c r="H178" s="476">
        <v>119240.97</v>
      </c>
      <c r="I178" s="476">
        <v>269752.28999999998</v>
      </c>
      <c r="J178" s="476">
        <v>122716.82</v>
      </c>
      <c r="K178" s="476">
        <v>58192.13</v>
      </c>
      <c r="L178" s="476">
        <v>569902.21</v>
      </c>
      <c r="M178" s="476">
        <v>3584835.29</v>
      </c>
    </row>
    <row r="179" spans="1:13" ht="15" customHeight="1" x14ac:dyDescent="0.25">
      <c r="A179" s="478"/>
      <c r="B179" s="479"/>
      <c r="C179" s="479"/>
      <c r="D179" s="479"/>
      <c r="E179" s="480"/>
      <c r="F179" s="481"/>
      <c r="G179" s="480"/>
      <c r="H179" s="480"/>
      <c r="I179" s="480"/>
      <c r="J179" s="480"/>
      <c r="K179" s="480"/>
      <c r="L179" s="480"/>
      <c r="M179" s="480"/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1776"/>
      <c r="K180" s="1776"/>
      <c r="L180" s="1776"/>
      <c r="M180" s="480"/>
    </row>
    <row r="181" spans="1:13" ht="15" customHeight="1" x14ac:dyDescent="0.25">
      <c r="A181" s="1775" t="s">
        <v>892</v>
      </c>
      <c r="B181" s="1775"/>
      <c r="C181" s="482"/>
      <c r="D181" s="1775"/>
      <c r="E181" s="1775"/>
      <c r="F181" s="1775"/>
      <c r="G181" s="467"/>
      <c r="H181" s="568"/>
      <c r="I181" s="1777"/>
      <c r="J181" s="1777"/>
      <c r="K181" s="1777"/>
      <c r="L181" s="1777"/>
      <c r="M181" s="480"/>
    </row>
    <row r="182" spans="1:13" ht="3" customHeight="1" x14ac:dyDescent="0.25">
      <c r="A182" s="482"/>
      <c r="B182" s="482"/>
      <c r="C182" s="482"/>
      <c r="D182" s="467"/>
      <c r="E182" s="467"/>
      <c r="F182" s="467"/>
      <c r="G182" s="467"/>
      <c r="H182" s="467"/>
      <c r="I182" s="1775"/>
      <c r="J182" s="1775"/>
      <c r="K182" s="1775"/>
      <c r="L182" s="1775"/>
      <c r="M182" s="484"/>
    </row>
    <row r="183" spans="1:13" hidden="1" x14ac:dyDescent="0.25">
      <c r="A183" s="467"/>
      <c r="B183" s="483"/>
      <c r="C183" s="467"/>
      <c r="D183" s="467"/>
      <c r="E183" s="467"/>
      <c r="F183" s="467"/>
      <c r="G183" s="467"/>
      <c r="H183" s="467"/>
      <c r="I183" s="467"/>
      <c r="J183" s="467"/>
      <c r="K183" s="483"/>
      <c r="L183" s="483"/>
      <c r="M183" s="484"/>
    </row>
    <row r="184" spans="1:13" hidden="1" x14ac:dyDescent="0.25">
      <c r="A184" s="483" t="s">
        <v>684</v>
      </c>
      <c r="B184" s="483"/>
      <c r="C184" s="467"/>
      <c r="D184" s="467"/>
      <c r="E184" s="467"/>
      <c r="F184" s="485"/>
      <c r="G184" s="1778" t="s">
        <v>684</v>
      </c>
      <c r="H184" s="1778"/>
      <c r="I184" s="1778"/>
      <c r="J184" s="1778"/>
      <c r="K184" s="1778"/>
      <c r="L184" s="486"/>
      <c r="M184" s="484"/>
    </row>
    <row r="185" spans="1:13" ht="15.75" customHeight="1" x14ac:dyDescent="0.25">
      <c r="A185" s="482" t="s">
        <v>893</v>
      </c>
      <c r="B185" s="482"/>
      <c r="C185" s="482"/>
      <c r="D185" s="467"/>
      <c r="E185" s="486"/>
      <c r="F185" s="485"/>
      <c r="G185" s="1771" t="s">
        <v>895</v>
      </c>
      <c r="H185" s="1771"/>
      <c r="I185" s="1771"/>
      <c r="J185" s="1771"/>
      <c r="K185" s="1771"/>
      <c r="L185" s="486"/>
      <c r="M185" s="484"/>
    </row>
    <row r="186" spans="1:13" x14ac:dyDescent="0.25">
      <c r="A186" s="483" t="s">
        <v>894</v>
      </c>
      <c r="B186" s="483"/>
      <c r="C186" s="483"/>
      <c r="D186" s="467"/>
      <c r="E186" s="486"/>
      <c r="F186" s="485"/>
      <c r="G186" s="1774" t="s">
        <v>896</v>
      </c>
      <c r="H186" s="1774"/>
      <c r="I186" s="1774"/>
      <c r="J186" s="1774"/>
      <c r="K186" s="1774"/>
      <c r="L186" s="486"/>
      <c r="M186" s="484"/>
    </row>
    <row r="187" spans="1:13" x14ac:dyDescent="0.25">
      <c r="A187" s="467"/>
      <c r="B187" s="483"/>
      <c r="C187" s="467"/>
      <c r="D187" s="467"/>
      <c r="E187" s="486"/>
      <c r="F187" s="485"/>
      <c r="G187" s="486"/>
      <c r="H187" s="486"/>
      <c r="I187" s="486"/>
      <c r="J187" s="486"/>
      <c r="K187" s="486"/>
      <c r="L187" s="486"/>
      <c r="M187" s="484"/>
    </row>
    <row r="188" spans="1:13" x14ac:dyDescent="0.25">
      <c r="A188" s="99"/>
      <c r="B188" s="96"/>
      <c r="C188" s="99"/>
      <c r="D188" s="99"/>
      <c r="E188" s="385"/>
      <c r="F188" s="386"/>
      <c r="G188" s="385"/>
      <c r="H188" s="385"/>
      <c r="I188" s="385"/>
      <c r="J188" s="385"/>
      <c r="K188" s="385"/>
      <c r="L188" s="385"/>
      <c r="M188" s="385"/>
    </row>
    <row r="189" spans="1:13" x14ac:dyDescent="0.25">
      <c r="A189" s="99"/>
      <c r="B189" s="1660"/>
      <c r="C189" s="1660"/>
      <c r="D189" s="1660"/>
      <c r="E189" s="1660"/>
      <c r="F189" s="1660"/>
      <c r="G189" s="1660"/>
      <c r="H189" s="1660"/>
      <c r="I189" s="1660"/>
      <c r="J189" s="1660"/>
      <c r="K189" s="1660"/>
      <c r="L189" s="1660"/>
      <c r="M189" s="385"/>
    </row>
    <row r="190" spans="1:13" x14ac:dyDescent="0.25">
      <c r="A190" s="99"/>
      <c r="B190" s="96"/>
      <c r="C190" s="99"/>
      <c r="D190" s="99"/>
      <c r="E190" s="385"/>
      <c r="F190" s="386"/>
      <c r="G190" s="385"/>
      <c r="H190" s="385"/>
      <c r="I190" s="385"/>
      <c r="J190" s="385"/>
      <c r="K190" s="385"/>
      <c r="L190" s="385"/>
      <c r="M190" s="385"/>
    </row>
    <row r="191" spans="1:13" x14ac:dyDescent="0.25">
      <c r="A191" s="99"/>
      <c r="B191" s="96"/>
      <c r="C191" s="99"/>
      <c r="D191" s="99"/>
      <c r="E191" s="385"/>
      <c r="F191" s="386"/>
      <c r="G191" s="385"/>
      <c r="H191" s="385"/>
      <c r="I191" s="385"/>
      <c r="J191" s="385"/>
      <c r="K191" s="385"/>
      <c r="L191" s="385"/>
      <c r="M191" s="385"/>
    </row>
    <row r="192" spans="1:13" x14ac:dyDescent="0.25">
      <c r="A192" s="99"/>
      <c r="B192" s="1661"/>
      <c r="C192" s="1661"/>
      <c r="D192" s="1661"/>
      <c r="E192" s="1661"/>
      <c r="F192" s="1661"/>
      <c r="G192" s="1661"/>
      <c r="H192" s="1661"/>
      <c r="I192" s="1661"/>
      <c r="J192" s="1661"/>
      <c r="K192" s="1661"/>
      <c r="L192" s="1661"/>
      <c r="M192" s="385"/>
    </row>
    <row r="193" spans="2:12" s="213" customFormat="1" x14ac:dyDescent="0.25">
      <c r="B193" s="1629"/>
      <c r="C193" s="1629"/>
      <c r="D193" s="1629"/>
      <c r="E193" s="1629"/>
      <c r="F193" s="1629"/>
      <c r="G193" s="1629"/>
      <c r="H193" s="1629"/>
      <c r="I193" s="1629"/>
      <c r="J193" s="1629"/>
      <c r="K193" s="1629"/>
      <c r="L193" s="1629"/>
    </row>
    <row r="194" spans="2:12" s="213" customFormat="1" x14ac:dyDescent="0.25">
      <c r="B194" s="1628"/>
      <c r="C194" s="1628"/>
      <c r="D194" s="1628"/>
      <c r="E194" s="1628"/>
      <c r="F194" s="1628"/>
      <c r="G194" s="1628"/>
      <c r="H194" s="1628"/>
      <c r="I194" s="1628"/>
      <c r="J194" s="1628"/>
      <c r="K194" s="1628"/>
      <c r="L194" s="1628"/>
    </row>
  </sheetData>
  <mergeCells count="28">
    <mergeCell ref="B193:L193"/>
    <mergeCell ref="B194:L194"/>
    <mergeCell ref="G184:K184"/>
    <mergeCell ref="G185:K185"/>
    <mergeCell ref="G186:K186"/>
    <mergeCell ref="B189:L189"/>
    <mergeCell ref="B192:L192"/>
    <mergeCell ref="J180:L180"/>
    <mergeCell ref="A181:B181"/>
    <mergeCell ref="D181:F181"/>
    <mergeCell ref="I181:L181"/>
    <mergeCell ref="I182:L182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G14:G15"/>
    <mergeCell ref="H14:H15"/>
    <mergeCell ref="I14:I15"/>
    <mergeCell ref="J14:J15"/>
    <mergeCell ref="K14:K15"/>
    <mergeCell ref="L14:L15"/>
    <mergeCell ref="M14:M1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1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258669-8B6E-4D0C-BD4C-D76C489F3100}">
  <dimension ref="A7:O52"/>
  <sheetViews>
    <sheetView showGridLines="0" zoomScale="93" zoomScaleNormal="93" workbookViewId="0">
      <selection activeCell="E13" sqref="E13:F14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3.710937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660" t="s">
        <v>0</v>
      </c>
      <c r="B7" s="1660"/>
      <c r="C7" s="1660"/>
      <c r="D7" s="1660"/>
      <c r="E7" s="1660"/>
      <c r="F7" s="1660"/>
      <c r="G7" s="1660"/>
      <c r="H7" s="1660"/>
      <c r="I7" s="1660"/>
      <c r="J7" s="1660"/>
      <c r="K7" s="1660"/>
      <c r="L7" s="1660"/>
      <c r="M7" s="1660"/>
      <c r="N7" s="1660"/>
      <c r="O7" s="1660"/>
    </row>
    <row r="8" spans="1:15" x14ac:dyDescent="0.25">
      <c r="A8" s="1660" t="s">
        <v>1</v>
      </c>
      <c r="B8" s="1660"/>
      <c r="C8" s="1660"/>
      <c r="D8" s="1660"/>
      <c r="E8" s="1660"/>
      <c r="F8" s="1660"/>
      <c r="G8" s="1660"/>
      <c r="H8" s="1660"/>
      <c r="I8" s="1660"/>
      <c r="J8" s="1660"/>
      <c r="K8" s="1660"/>
      <c r="L8" s="1660"/>
      <c r="M8" s="1660"/>
      <c r="N8" s="1660"/>
      <c r="O8" s="1660"/>
    </row>
    <row r="9" spans="1:15" x14ac:dyDescent="0.25">
      <c r="A9" s="1660" t="s">
        <v>3</v>
      </c>
      <c r="B9" s="1660"/>
      <c r="C9" s="1660"/>
      <c r="D9" s="1660"/>
      <c r="E9" s="1660"/>
      <c r="F9" s="1660"/>
      <c r="G9" s="1660"/>
      <c r="H9" s="1660"/>
      <c r="I9" s="1660"/>
      <c r="J9" s="1660"/>
      <c r="K9" s="1660"/>
      <c r="L9" s="1660"/>
      <c r="M9" s="1660"/>
      <c r="N9" s="1660"/>
      <c r="O9" s="1660"/>
    </row>
    <row r="10" spans="1:15" x14ac:dyDescent="0.25">
      <c r="A10" s="1660" t="s">
        <v>901</v>
      </c>
      <c r="B10" s="1660"/>
      <c r="C10" s="1660"/>
      <c r="D10" s="1660"/>
      <c r="E10" s="1660"/>
      <c r="F10" s="1660"/>
      <c r="G10" s="1660"/>
      <c r="H10" s="1660"/>
      <c r="I10" s="1660"/>
      <c r="J10" s="1660"/>
      <c r="K10" s="1660"/>
      <c r="L10" s="1660"/>
      <c r="M10" s="1660"/>
      <c r="N10" s="1660"/>
      <c r="O10" s="1660"/>
    </row>
    <row r="11" spans="1:15" x14ac:dyDescent="0.25">
      <c r="A11" s="1791" t="s">
        <v>406</v>
      </c>
      <c r="B11" s="1791"/>
      <c r="C11" s="1791"/>
      <c r="D11" s="1791"/>
      <c r="E11" s="1791"/>
      <c r="F11" s="1791"/>
      <c r="G11" s="1791"/>
      <c r="H11" s="1791"/>
      <c r="I11" s="1791"/>
      <c r="J11" s="1791"/>
      <c r="K11" s="1791"/>
      <c r="L11" s="1791"/>
      <c r="M11" s="1791"/>
      <c r="N11" s="1791"/>
      <c r="O11" s="1791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799" t="s">
        <v>7</v>
      </c>
      <c r="B13" s="1799" t="s">
        <v>802</v>
      </c>
      <c r="C13" s="1814" t="s">
        <v>9</v>
      </c>
      <c r="D13" s="1799" t="s">
        <v>832</v>
      </c>
      <c r="E13" s="1799" t="s">
        <v>834</v>
      </c>
      <c r="F13" s="1799" t="s">
        <v>835</v>
      </c>
      <c r="G13" s="421" t="s">
        <v>12</v>
      </c>
      <c r="H13" s="1800" t="s">
        <v>13</v>
      </c>
      <c r="I13" s="1801" t="s">
        <v>14</v>
      </c>
      <c r="J13" s="1801" t="s">
        <v>15</v>
      </c>
      <c r="K13" s="1801" t="s">
        <v>16</v>
      </c>
      <c r="L13" s="1801" t="s">
        <v>17</v>
      </c>
      <c r="M13" s="1801" t="s">
        <v>18</v>
      </c>
      <c r="N13" s="1801" t="s">
        <v>19</v>
      </c>
      <c r="O13" s="1801" t="s">
        <v>20</v>
      </c>
    </row>
    <row r="14" spans="1:15" x14ac:dyDescent="0.25">
      <c r="A14" s="1799"/>
      <c r="B14" s="1799"/>
      <c r="C14" s="1814"/>
      <c r="D14" s="1799"/>
      <c r="E14" s="1799"/>
      <c r="F14" s="1799"/>
      <c r="G14" s="421" t="s">
        <v>21</v>
      </c>
      <c r="H14" s="1800"/>
      <c r="I14" s="1801"/>
      <c r="J14" s="1801"/>
      <c r="K14" s="1801"/>
      <c r="L14" s="1801"/>
      <c r="M14" s="1801"/>
      <c r="N14" s="1801"/>
      <c r="O14" s="1801"/>
    </row>
    <row r="15" spans="1:15" s="5" customFormat="1" x14ac:dyDescent="0.25">
      <c r="A15" s="574" t="s">
        <v>837</v>
      </c>
      <c r="B15" s="433"/>
      <c r="C15" s="575"/>
      <c r="D15" s="576"/>
      <c r="E15" s="577"/>
      <c r="F15" s="577"/>
      <c r="G15" s="439"/>
      <c r="H15" s="440"/>
      <c r="I15" s="441"/>
      <c r="J15" s="441"/>
      <c r="K15" s="441"/>
      <c r="L15" s="441"/>
      <c r="M15" s="441"/>
      <c r="N15" s="441"/>
      <c r="O15" s="441"/>
    </row>
    <row r="16" spans="1:15" x14ac:dyDescent="0.25">
      <c r="A16" s="578" t="s">
        <v>814</v>
      </c>
      <c r="B16" s="443" t="s">
        <v>807</v>
      </c>
      <c r="C16" s="548" t="s">
        <v>567</v>
      </c>
      <c r="D16" s="423" t="s">
        <v>849</v>
      </c>
      <c r="E16" s="579">
        <v>44317</v>
      </c>
      <c r="F16" s="579">
        <v>44501</v>
      </c>
      <c r="G16" s="580">
        <v>50000</v>
      </c>
      <c r="H16" s="426">
        <v>0</v>
      </c>
      <c r="I16" s="425">
        <v>50000</v>
      </c>
      <c r="J16" s="425">
        <v>1435</v>
      </c>
      <c r="K16" s="425">
        <v>1854</v>
      </c>
      <c r="L16" s="425">
        <v>1520</v>
      </c>
      <c r="M16" s="425">
        <v>25</v>
      </c>
      <c r="N16" s="425">
        <v>4834</v>
      </c>
      <c r="O16" s="425">
        <v>45166</v>
      </c>
    </row>
    <row r="17" spans="1:15" s="5" customFormat="1" x14ac:dyDescent="0.25">
      <c r="A17" s="581" t="s">
        <v>813</v>
      </c>
      <c r="B17" s="576"/>
      <c r="C17" s="575">
        <v>1</v>
      </c>
      <c r="D17" s="576"/>
      <c r="E17" s="577"/>
      <c r="F17" s="577"/>
      <c r="G17" s="441">
        <f>SUM(G16)</f>
        <v>50000</v>
      </c>
      <c r="H17" s="440">
        <f t="shared" ref="H17:O17" si="0">SUM(H16)</f>
        <v>0</v>
      </c>
      <c r="I17" s="441">
        <f t="shared" si="0"/>
        <v>50000</v>
      </c>
      <c r="J17" s="441">
        <f t="shared" si="0"/>
        <v>1435</v>
      </c>
      <c r="K17" s="441">
        <f t="shared" si="0"/>
        <v>1854</v>
      </c>
      <c r="L17" s="441">
        <f t="shared" si="0"/>
        <v>1520</v>
      </c>
      <c r="M17" s="441">
        <f t="shared" si="0"/>
        <v>25</v>
      </c>
      <c r="N17" s="441">
        <f t="shared" si="0"/>
        <v>4834</v>
      </c>
      <c r="O17" s="441">
        <f t="shared" si="0"/>
        <v>45166</v>
      </c>
    </row>
    <row r="18" spans="1:15" s="5" customFormat="1" x14ac:dyDescent="0.25">
      <c r="A18" s="581"/>
      <c r="B18" s="576"/>
      <c r="C18" s="575"/>
      <c r="D18" s="576"/>
      <c r="E18" s="577"/>
      <c r="F18" s="577"/>
      <c r="G18" s="441"/>
      <c r="H18" s="440"/>
      <c r="I18" s="441"/>
      <c r="J18" s="441"/>
      <c r="K18" s="441"/>
      <c r="L18" s="441"/>
      <c r="M18" s="441"/>
      <c r="N18" s="441"/>
      <c r="O18" s="441"/>
    </row>
    <row r="19" spans="1:15" s="5" customFormat="1" x14ac:dyDescent="0.25">
      <c r="A19" s="574" t="s">
        <v>838</v>
      </c>
      <c r="B19" s="433"/>
      <c r="C19" s="575"/>
      <c r="D19" s="576"/>
      <c r="E19" s="577"/>
      <c r="F19" s="577"/>
      <c r="G19" s="441"/>
      <c r="H19" s="440"/>
      <c r="I19" s="441"/>
      <c r="J19" s="441"/>
      <c r="K19" s="441"/>
      <c r="L19" s="441"/>
      <c r="M19" s="441"/>
      <c r="N19" s="441"/>
      <c r="O19" s="441"/>
    </row>
    <row r="20" spans="1:15" x14ac:dyDescent="0.25">
      <c r="A20" s="578" t="s">
        <v>815</v>
      </c>
      <c r="B20" s="443" t="s">
        <v>806</v>
      </c>
      <c r="C20" s="548" t="s">
        <v>564</v>
      </c>
      <c r="D20" s="423" t="s">
        <v>849</v>
      </c>
      <c r="E20" s="579">
        <v>44317</v>
      </c>
      <c r="F20" s="579">
        <v>44501</v>
      </c>
      <c r="G20" s="580">
        <v>85000</v>
      </c>
      <c r="H20" s="426">
        <v>0</v>
      </c>
      <c r="I20" s="425">
        <v>85000</v>
      </c>
      <c r="J20" s="425">
        <v>2439.5</v>
      </c>
      <c r="K20" s="425">
        <v>8576.99</v>
      </c>
      <c r="L20" s="425">
        <v>2584</v>
      </c>
      <c r="M20" s="425">
        <v>1245</v>
      </c>
      <c r="N20" s="425">
        <v>14845.49</v>
      </c>
      <c r="O20" s="425">
        <v>70154.509999999995</v>
      </c>
    </row>
    <row r="21" spans="1:15" x14ac:dyDescent="0.25">
      <c r="A21" s="578" t="s">
        <v>299</v>
      </c>
      <c r="B21" s="443" t="s">
        <v>807</v>
      </c>
      <c r="C21" s="548" t="s">
        <v>63</v>
      </c>
      <c r="D21" s="423" t="s">
        <v>849</v>
      </c>
      <c r="E21" s="579">
        <v>44378</v>
      </c>
      <c r="F21" s="579">
        <v>44562</v>
      </c>
      <c r="G21" s="580">
        <v>55000</v>
      </c>
      <c r="H21" s="426">
        <v>0</v>
      </c>
      <c r="I21" s="425">
        <v>55000</v>
      </c>
      <c r="J21" s="425">
        <v>1578.5</v>
      </c>
      <c r="K21" s="425">
        <v>2559.6799999999998</v>
      </c>
      <c r="L21" s="425">
        <v>1672</v>
      </c>
      <c r="M21" s="425">
        <v>25</v>
      </c>
      <c r="N21" s="425">
        <v>5835.18</v>
      </c>
      <c r="O21" s="425">
        <v>49164.82</v>
      </c>
    </row>
    <row r="22" spans="1:15" s="5" customFormat="1" x14ac:dyDescent="0.25">
      <c r="A22" s="574" t="s">
        <v>813</v>
      </c>
      <c r="B22" s="433"/>
      <c r="C22" s="575">
        <v>2</v>
      </c>
      <c r="D22" s="576"/>
      <c r="E22" s="577"/>
      <c r="F22" s="577"/>
      <c r="G22" s="439">
        <f>SUM(G20:G21)</f>
        <v>140000</v>
      </c>
      <c r="H22" s="440">
        <f t="shared" ref="H22:O22" si="1">SUM(H20:H21)</f>
        <v>0</v>
      </c>
      <c r="I22" s="439">
        <f t="shared" si="1"/>
        <v>140000</v>
      </c>
      <c r="J22" s="439">
        <f t="shared" si="1"/>
        <v>4018</v>
      </c>
      <c r="K22" s="439">
        <f t="shared" si="1"/>
        <v>11136.67</v>
      </c>
      <c r="L22" s="439">
        <f t="shared" si="1"/>
        <v>4256</v>
      </c>
      <c r="M22" s="439">
        <f t="shared" si="1"/>
        <v>1270</v>
      </c>
      <c r="N22" s="439">
        <f t="shared" si="1"/>
        <v>20680.669999999998</v>
      </c>
      <c r="O22" s="439">
        <f t="shared" si="1"/>
        <v>119319.32999999999</v>
      </c>
    </row>
    <row r="23" spans="1:15" s="5" customFormat="1" x14ac:dyDescent="0.25">
      <c r="A23" s="574"/>
      <c r="B23" s="433"/>
      <c r="C23" s="575"/>
      <c r="D23" s="576"/>
      <c r="E23" s="577"/>
      <c r="F23" s="577"/>
      <c r="G23" s="439"/>
      <c r="H23" s="440"/>
      <c r="I23" s="441"/>
      <c r="J23" s="441"/>
      <c r="K23" s="441"/>
      <c r="L23" s="441"/>
      <c r="M23" s="441"/>
      <c r="N23" s="441"/>
      <c r="O23" s="441"/>
    </row>
    <row r="24" spans="1:15" s="5" customFormat="1" x14ac:dyDescent="0.25">
      <c r="A24" s="574" t="s">
        <v>839</v>
      </c>
      <c r="B24" s="433"/>
      <c r="C24" s="575"/>
      <c r="D24" s="576"/>
      <c r="E24" s="577"/>
      <c r="F24" s="577"/>
      <c r="G24" s="582"/>
      <c r="H24" s="440"/>
      <c r="I24" s="441"/>
      <c r="J24" s="441"/>
      <c r="K24" s="441"/>
      <c r="L24" s="441"/>
      <c r="M24" s="441"/>
      <c r="N24" s="441"/>
      <c r="O24" s="441"/>
    </row>
    <row r="25" spans="1:15" x14ac:dyDescent="0.25">
      <c r="A25" s="578" t="s">
        <v>816</v>
      </c>
      <c r="B25" s="443" t="s">
        <v>807</v>
      </c>
      <c r="C25" s="548" t="s">
        <v>703</v>
      </c>
      <c r="D25" s="423" t="s">
        <v>849</v>
      </c>
      <c r="E25" s="583">
        <v>44287</v>
      </c>
      <c r="F25" s="579">
        <v>44470</v>
      </c>
      <c r="G25" s="580">
        <v>100000</v>
      </c>
      <c r="H25" s="426">
        <v>0</v>
      </c>
      <c r="I25" s="425">
        <v>100000</v>
      </c>
      <c r="J25" s="425">
        <v>2870</v>
      </c>
      <c r="K25" s="425">
        <v>11807.84</v>
      </c>
      <c r="L25" s="425">
        <v>3040</v>
      </c>
      <c r="M25" s="425">
        <v>4047.12</v>
      </c>
      <c r="N25" s="425">
        <v>21764.959999999999</v>
      </c>
      <c r="O25" s="425">
        <v>78235.039999999994</v>
      </c>
    </row>
    <row r="26" spans="1:15" s="5" customFormat="1" x14ac:dyDescent="0.25">
      <c r="A26" s="574" t="s">
        <v>813</v>
      </c>
      <c r="B26" s="433"/>
      <c r="C26" s="575">
        <v>1</v>
      </c>
      <c r="D26" s="576"/>
      <c r="E26" s="577"/>
      <c r="F26" s="577"/>
      <c r="G26" s="439">
        <f>SUM(G25)</f>
        <v>100000</v>
      </c>
      <c r="H26" s="440">
        <f t="shared" ref="H26:O26" si="2">SUM(H25)</f>
        <v>0</v>
      </c>
      <c r="I26" s="439">
        <f t="shared" si="2"/>
        <v>100000</v>
      </c>
      <c r="J26" s="439">
        <f t="shared" si="2"/>
        <v>2870</v>
      </c>
      <c r="K26" s="439">
        <f t="shared" si="2"/>
        <v>11807.84</v>
      </c>
      <c r="L26" s="439">
        <f t="shared" si="2"/>
        <v>3040</v>
      </c>
      <c r="M26" s="439">
        <f t="shared" si="2"/>
        <v>4047.12</v>
      </c>
      <c r="N26" s="439">
        <f t="shared" si="2"/>
        <v>21764.959999999999</v>
      </c>
      <c r="O26" s="439">
        <f t="shared" si="2"/>
        <v>78235.039999999994</v>
      </c>
    </row>
    <row r="27" spans="1:15" s="5" customFormat="1" x14ac:dyDescent="0.25">
      <c r="A27" s="574"/>
      <c r="B27" s="433"/>
      <c r="C27" s="575"/>
      <c r="D27" s="576"/>
      <c r="E27" s="577"/>
      <c r="F27" s="577"/>
      <c r="G27" s="439"/>
      <c r="H27" s="440"/>
      <c r="I27" s="439"/>
      <c r="J27" s="439"/>
      <c r="K27" s="439"/>
      <c r="L27" s="439"/>
      <c r="M27" s="439"/>
      <c r="N27" s="439"/>
      <c r="O27" s="439"/>
    </row>
    <row r="28" spans="1:15" s="5" customFormat="1" x14ac:dyDescent="0.25">
      <c r="A28" s="574" t="s">
        <v>840</v>
      </c>
      <c r="B28" s="433"/>
      <c r="C28" s="575"/>
      <c r="D28" s="576"/>
      <c r="E28" s="577"/>
      <c r="F28" s="577"/>
      <c r="G28" s="439"/>
      <c r="H28" s="440"/>
      <c r="I28" s="441"/>
      <c r="J28" s="441"/>
      <c r="K28" s="441"/>
      <c r="L28" s="441"/>
      <c r="M28" s="441"/>
      <c r="N28" s="441"/>
      <c r="O28" s="441"/>
    </row>
    <row r="29" spans="1:15" x14ac:dyDescent="0.25">
      <c r="A29" s="578" t="s">
        <v>817</v>
      </c>
      <c r="B29" s="443" t="s">
        <v>807</v>
      </c>
      <c r="C29" s="548" t="s">
        <v>730</v>
      </c>
      <c r="D29" s="423" t="s">
        <v>849</v>
      </c>
      <c r="E29" s="579">
        <v>44354</v>
      </c>
      <c r="F29" s="579">
        <v>44537</v>
      </c>
      <c r="G29" s="580">
        <v>55000</v>
      </c>
      <c r="H29" s="426">
        <v>0</v>
      </c>
      <c r="I29" s="425">
        <v>55000</v>
      </c>
      <c r="J29" s="425">
        <v>1578.5</v>
      </c>
      <c r="K29" s="425">
        <v>2559.6799999999998</v>
      </c>
      <c r="L29" s="425">
        <v>1672</v>
      </c>
      <c r="M29" s="425">
        <v>25</v>
      </c>
      <c r="N29" s="425">
        <v>5835.18</v>
      </c>
      <c r="O29" s="425">
        <v>49164.82</v>
      </c>
    </row>
    <row r="30" spans="1:15" ht="15.75" customHeight="1" x14ac:dyDescent="0.25">
      <c r="A30" s="578" t="s">
        <v>818</v>
      </c>
      <c r="B30" s="443" t="s">
        <v>807</v>
      </c>
      <c r="C30" s="548" t="s">
        <v>166</v>
      </c>
      <c r="D30" s="423" t="s">
        <v>849</v>
      </c>
      <c r="E30" s="579">
        <v>44354</v>
      </c>
      <c r="F30" s="579">
        <v>44537</v>
      </c>
      <c r="G30" s="580">
        <v>26500</v>
      </c>
      <c r="H30" s="426">
        <v>0</v>
      </c>
      <c r="I30" s="425">
        <v>26500</v>
      </c>
      <c r="J30" s="425">
        <v>760.55</v>
      </c>
      <c r="K30" s="429">
        <v>0</v>
      </c>
      <c r="L30" s="425">
        <v>805.6</v>
      </c>
      <c r="M30" s="425">
        <v>25</v>
      </c>
      <c r="N30" s="425">
        <v>1591.15</v>
      </c>
      <c r="O30" s="425">
        <v>24908.85</v>
      </c>
    </row>
    <row r="31" spans="1:15" s="5" customFormat="1" x14ac:dyDescent="0.25">
      <c r="A31" s="574" t="s">
        <v>813</v>
      </c>
      <c r="B31" s="433"/>
      <c r="C31" s="575">
        <v>2</v>
      </c>
      <c r="D31" s="576"/>
      <c r="E31" s="577"/>
      <c r="F31" s="577"/>
      <c r="G31" s="439">
        <f>SUM(G29:G30)</f>
        <v>81500</v>
      </c>
      <c r="H31" s="440">
        <f t="shared" ref="H31:O31" si="3">SUM(H29:H30)</f>
        <v>0</v>
      </c>
      <c r="I31" s="439">
        <f t="shared" si="3"/>
        <v>81500</v>
      </c>
      <c r="J31" s="439">
        <f t="shared" si="3"/>
        <v>2339.0500000000002</v>
      </c>
      <c r="K31" s="439">
        <f t="shared" si="3"/>
        <v>2559.6799999999998</v>
      </c>
      <c r="L31" s="439">
        <f t="shared" si="3"/>
        <v>2477.6</v>
      </c>
      <c r="M31" s="439">
        <f t="shared" si="3"/>
        <v>50</v>
      </c>
      <c r="N31" s="439">
        <f t="shared" si="3"/>
        <v>7426.33</v>
      </c>
      <c r="O31" s="439">
        <f t="shared" si="3"/>
        <v>74073.67</v>
      </c>
    </row>
    <row r="33" spans="1:15" s="5" customFormat="1" x14ac:dyDescent="0.25">
      <c r="A33" s="574" t="s">
        <v>842</v>
      </c>
      <c r="B33" s="433"/>
      <c r="C33" s="575"/>
      <c r="D33" s="576"/>
      <c r="E33" s="577"/>
      <c r="F33" s="577"/>
      <c r="G33" s="439"/>
      <c r="H33" s="440"/>
      <c r="I33" s="441"/>
      <c r="J33" s="441"/>
      <c r="K33" s="441"/>
      <c r="L33" s="441"/>
      <c r="M33" s="441"/>
      <c r="N33" s="441"/>
      <c r="O33" s="441"/>
    </row>
    <row r="34" spans="1:15" x14ac:dyDescent="0.25">
      <c r="A34" s="578" t="s">
        <v>576</v>
      </c>
      <c r="B34" s="443" t="s">
        <v>807</v>
      </c>
      <c r="C34" s="424" t="s">
        <v>820</v>
      </c>
      <c r="D34" s="423" t="s">
        <v>849</v>
      </c>
      <c r="E34" s="579">
        <v>44317</v>
      </c>
      <c r="F34" s="579">
        <v>44501</v>
      </c>
      <c r="G34" s="580">
        <v>60000</v>
      </c>
      <c r="H34" s="426">
        <v>0</v>
      </c>
      <c r="I34" s="425">
        <v>60000</v>
      </c>
      <c r="J34" s="425">
        <v>1722</v>
      </c>
      <c r="K34" s="425">
        <v>3486.68</v>
      </c>
      <c r="L34" s="425">
        <v>1824</v>
      </c>
      <c r="M34" s="425">
        <v>25</v>
      </c>
      <c r="N34" s="425">
        <v>7057.68</v>
      </c>
      <c r="O34" s="425">
        <v>52942.32</v>
      </c>
    </row>
    <row r="35" spans="1:15" s="5" customFormat="1" x14ac:dyDescent="0.25">
      <c r="A35" s="574" t="s">
        <v>813</v>
      </c>
      <c r="B35" s="433"/>
      <c r="C35" s="575">
        <v>1</v>
      </c>
      <c r="D35" s="576"/>
      <c r="E35" s="577"/>
      <c r="F35" s="577"/>
      <c r="G35" s="439">
        <f>SUM(G34)</f>
        <v>60000</v>
      </c>
      <c r="H35" s="440">
        <f t="shared" ref="H35:O35" si="4">SUM(H34)</f>
        <v>0</v>
      </c>
      <c r="I35" s="439">
        <f t="shared" si="4"/>
        <v>60000</v>
      </c>
      <c r="J35" s="439">
        <f t="shared" si="4"/>
        <v>1722</v>
      </c>
      <c r="K35" s="439">
        <f t="shared" si="4"/>
        <v>3486.68</v>
      </c>
      <c r="L35" s="439">
        <f t="shared" si="4"/>
        <v>1824</v>
      </c>
      <c r="M35" s="439">
        <f t="shared" si="4"/>
        <v>25</v>
      </c>
      <c r="N35" s="439">
        <f t="shared" si="4"/>
        <v>7057.68</v>
      </c>
      <c r="O35" s="439">
        <f t="shared" si="4"/>
        <v>52942.32</v>
      </c>
    </row>
    <row r="36" spans="1:15" s="5" customFormat="1" x14ac:dyDescent="0.25">
      <c r="A36" s="574"/>
      <c r="B36" s="433"/>
      <c r="C36" s="575"/>
      <c r="D36" s="576"/>
      <c r="E36" s="577"/>
      <c r="F36" s="577"/>
      <c r="G36" s="439"/>
      <c r="H36" s="440"/>
      <c r="I36" s="441"/>
      <c r="J36" s="441"/>
      <c r="K36" s="441"/>
      <c r="L36" s="441"/>
      <c r="M36" s="441"/>
      <c r="N36" s="441"/>
      <c r="O36" s="441"/>
    </row>
    <row r="37" spans="1:15" s="5" customFormat="1" x14ac:dyDescent="0.25">
      <c r="A37" s="574" t="s">
        <v>629</v>
      </c>
      <c r="B37" s="433"/>
      <c r="C37" s="575"/>
      <c r="D37" s="576"/>
      <c r="E37" s="577"/>
      <c r="F37" s="577"/>
      <c r="G37" s="439"/>
      <c r="H37" s="440"/>
      <c r="I37" s="441"/>
      <c r="J37" s="441"/>
      <c r="K37" s="441"/>
      <c r="L37" s="441"/>
      <c r="M37" s="441"/>
      <c r="N37" s="441"/>
      <c r="O37" s="441"/>
    </row>
    <row r="38" spans="1:15" x14ac:dyDescent="0.25">
      <c r="A38" s="578" t="s">
        <v>568</v>
      </c>
      <c r="B38" s="443" t="s">
        <v>806</v>
      </c>
      <c r="C38" s="548" t="s">
        <v>569</v>
      </c>
      <c r="D38" s="423" t="s">
        <v>849</v>
      </c>
      <c r="E38" s="579">
        <v>44317</v>
      </c>
      <c r="F38" s="579">
        <v>44501</v>
      </c>
      <c r="G38" s="580">
        <v>130000</v>
      </c>
      <c r="H38" s="426">
        <v>0</v>
      </c>
      <c r="I38" s="425">
        <v>130000</v>
      </c>
      <c r="J38" s="425">
        <v>3731</v>
      </c>
      <c r="K38" s="425">
        <v>19162.12</v>
      </c>
      <c r="L38" s="425">
        <v>3952</v>
      </c>
      <c r="M38" s="425">
        <v>25</v>
      </c>
      <c r="N38" s="425">
        <v>31060.12</v>
      </c>
      <c r="O38" s="425">
        <v>98939.88</v>
      </c>
    </row>
    <row r="39" spans="1:15" s="5" customFormat="1" x14ac:dyDescent="0.25">
      <c r="A39" s="574" t="s">
        <v>813</v>
      </c>
      <c r="B39" s="433"/>
      <c r="C39" s="575">
        <v>1</v>
      </c>
      <c r="D39" s="576"/>
      <c r="E39" s="577"/>
      <c r="F39" s="577"/>
      <c r="G39" s="439">
        <f>SUM(G38)</f>
        <v>130000</v>
      </c>
      <c r="H39" s="440">
        <f t="shared" ref="H39:O39" si="5">SUM(H38)</f>
        <v>0</v>
      </c>
      <c r="I39" s="439">
        <f t="shared" si="5"/>
        <v>130000</v>
      </c>
      <c r="J39" s="439">
        <f t="shared" si="5"/>
        <v>3731</v>
      </c>
      <c r="K39" s="439">
        <f t="shared" si="5"/>
        <v>19162.12</v>
      </c>
      <c r="L39" s="439">
        <f t="shared" si="5"/>
        <v>3952</v>
      </c>
      <c r="M39" s="439">
        <f t="shared" si="5"/>
        <v>25</v>
      </c>
      <c r="N39" s="439">
        <f t="shared" si="5"/>
        <v>31060.12</v>
      </c>
      <c r="O39" s="439">
        <f t="shared" si="5"/>
        <v>98939.88</v>
      </c>
    </row>
    <row r="40" spans="1:15" s="5" customFormat="1" x14ac:dyDescent="0.25">
      <c r="A40" s="574"/>
      <c r="B40" s="433"/>
      <c r="C40" s="575"/>
      <c r="D40" s="576"/>
      <c r="E40" s="577"/>
      <c r="F40" s="577"/>
      <c r="G40" s="439"/>
      <c r="H40" s="440"/>
      <c r="I40" s="441"/>
      <c r="J40" s="441"/>
      <c r="K40" s="441"/>
      <c r="L40" s="441"/>
      <c r="M40" s="441"/>
      <c r="N40" s="441"/>
      <c r="O40" s="441"/>
    </row>
    <row r="41" spans="1:15" s="5" customFormat="1" x14ac:dyDescent="0.25">
      <c r="A41" s="574" t="s">
        <v>827</v>
      </c>
      <c r="B41" s="433"/>
      <c r="C41" s="575"/>
      <c r="D41" s="576"/>
      <c r="E41" s="577"/>
      <c r="F41" s="577"/>
      <c r="G41" s="439"/>
      <c r="H41" s="440"/>
      <c r="I41" s="441"/>
      <c r="J41" s="441"/>
      <c r="K41" s="441"/>
      <c r="L41" s="441"/>
      <c r="M41" s="441"/>
      <c r="N41" s="441"/>
      <c r="O41" s="441"/>
    </row>
    <row r="42" spans="1:15" x14ac:dyDescent="0.25">
      <c r="A42" s="578" t="s">
        <v>830</v>
      </c>
      <c r="B42" s="443" t="s">
        <v>806</v>
      </c>
      <c r="C42" s="548" t="s">
        <v>92</v>
      </c>
      <c r="D42" s="423" t="s">
        <v>849</v>
      </c>
      <c r="E42" s="579">
        <v>44348</v>
      </c>
      <c r="F42" s="579">
        <v>44531</v>
      </c>
      <c r="G42" s="580">
        <v>25000</v>
      </c>
      <c r="H42" s="426">
        <v>0</v>
      </c>
      <c r="I42" s="425">
        <v>25000</v>
      </c>
      <c r="J42" s="425">
        <v>717.5</v>
      </c>
      <c r="K42" s="429">
        <v>0</v>
      </c>
      <c r="L42" s="425">
        <v>760</v>
      </c>
      <c r="M42" s="425">
        <v>25</v>
      </c>
      <c r="N42" s="425">
        <v>1502.5</v>
      </c>
      <c r="O42" s="425">
        <v>23497.5</v>
      </c>
    </row>
    <row r="43" spans="1:15" ht="15" customHeight="1" x14ac:dyDescent="0.25">
      <c r="A43" s="578" t="s">
        <v>726</v>
      </c>
      <c r="B43" s="443" t="s">
        <v>806</v>
      </c>
      <c r="C43" s="424" t="s">
        <v>856</v>
      </c>
      <c r="D43" s="423" t="s">
        <v>849</v>
      </c>
      <c r="E43" s="579">
        <v>44348</v>
      </c>
      <c r="F43" s="579">
        <v>44531</v>
      </c>
      <c r="G43" s="580">
        <v>40000</v>
      </c>
      <c r="H43" s="426">
        <v>0</v>
      </c>
      <c r="I43" s="425">
        <v>40000</v>
      </c>
      <c r="J43" s="425">
        <v>1148</v>
      </c>
      <c r="K43" s="425">
        <v>442.65</v>
      </c>
      <c r="L43" s="425">
        <v>1216</v>
      </c>
      <c r="M43" s="425">
        <v>25</v>
      </c>
      <c r="N43" s="425">
        <v>2831.65</v>
      </c>
      <c r="O43" s="425">
        <v>37168.35</v>
      </c>
    </row>
    <row r="44" spans="1:15" x14ac:dyDescent="0.25">
      <c r="A44" s="578" t="s">
        <v>725</v>
      </c>
      <c r="B44" s="443" t="s">
        <v>806</v>
      </c>
      <c r="C44" s="548" t="s">
        <v>117</v>
      </c>
      <c r="D44" s="423" t="s">
        <v>849</v>
      </c>
      <c r="E44" s="579">
        <v>44348</v>
      </c>
      <c r="F44" s="579">
        <v>44531</v>
      </c>
      <c r="G44" s="580">
        <v>55000</v>
      </c>
      <c r="H44" s="426">
        <v>0</v>
      </c>
      <c r="I44" s="425">
        <v>55000</v>
      </c>
      <c r="J44" s="425">
        <v>1578.5</v>
      </c>
      <c r="K44" s="425">
        <v>2559.6799999999998</v>
      </c>
      <c r="L44" s="425">
        <v>1672</v>
      </c>
      <c r="M44" s="425">
        <v>25</v>
      </c>
      <c r="N44" s="425">
        <v>5835.18</v>
      </c>
      <c r="O44" s="425">
        <v>49164.82</v>
      </c>
    </row>
    <row r="45" spans="1:15" s="5" customFormat="1" x14ac:dyDescent="0.25">
      <c r="A45" s="574" t="s">
        <v>813</v>
      </c>
      <c r="B45" s="433"/>
      <c r="C45" s="575">
        <v>3</v>
      </c>
      <c r="D45" s="576"/>
      <c r="E45" s="435"/>
      <c r="F45" s="435"/>
      <c r="G45" s="439">
        <v>165000</v>
      </c>
      <c r="H45" s="440">
        <f>SUM(H42:H44)</f>
        <v>0</v>
      </c>
      <c r="I45" s="439">
        <v>165000</v>
      </c>
      <c r="J45" s="439">
        <v>4735.5</v>
      </c>
      <c r="K45" s="439">
        <v>4150.66</v>
      </c>
      <c r="L45" s="439">
        <v>5016</v>
      </c>
      <c r="M45" s="439">
        <v>100</v>
      </c>
      <c r="N45" s="439">
        <v>14002.16</v>
      </c>
      <c r="O45" s="439">
        <v>150997.84</v>
      </c>
    </row>
    <row r="46" spans="1:15" ht="23.25" customHeight="1" x14ac:dyDescent="0.25">
      <c r="A46" s="584" t="s">
        <v>865</v>
      </c>
      <c r="B46" s="585"/>
      <c r="C46" s="584">
        <v>11</v>
      </c>
      <c r="D46" s="585"/>
      <c r="E46" s="586"/>
      <c r="F46" s="586"/>
      <c r="G46" s="587">
        <v>681500</v>
      </c>
      <c r="H46" s="564">
        <v>0</v>
      </c>
      <c r="I46" s="587">
        <v>681500</v>
      </c>
      <c r="J46" s="587">
        <v>19559.05</v>
      </c>
      <c r="K46" s="587">
        <v>53009.32</v>
      </c>
      <c r="L46" s="587">
        <v>20717.599999999999</v>
      </c>
      <c r="M46" s="587">
        <v>10382.120000000001</v>
      </c>
      <c r="N46" s="587">
        <v>103668.09</v>
      </c>
      <c r="O46" s="587">
        <v>577831.91</v>
      </c>
    </row>
    <row r="50" spans="1:11" ht="33" customHeight="1" x14ac:dyDescent="0.25">
      <c r="A50" s="519" t="s">
        <v>684</v>
      </c>
      <c r="B50" s="519"/>
      <c r="C50" s="520"/>
      <c r="D50" s="520"/>
      <c r="E50" s="520"/>
      <c r="F50" s="485"/>
      <c r="G50" s="1795" t="s">
        <v>684</v>
      </c>
      <c r="H50" s="1795"/>
      <c r="I50" s="1795"/>
      <c r="J50" s="1795"/>
      <c r="K50" s="1795"/>
    </row>
    <row r="51" spans="1:11" ht="15.75" customHeight="1" x14ac:dyDescent="0.25">
      <c r="A51" s="521" t="s">
        <v>833</v>
      </c>
      <c r="B51" s="521"/>
      <c r="C51" s="521"/>
      <c r="D51" s="467"/>
      <c r="E51" s="486"/>
      <c r="F51" s="485"/>
      <c r="G51" s="1797" t="s">
        <v>852</v>
      </c>
      <c r="H51" s="1797"/>
      <c r="I51" s="1797"/>
      <c r="J51" s="1797"/>
      <c r="K51" s="1797"/>
    </row>
    <row r="52" spans="1:11" ht="15.75" x14ac:dyDescent="0.25">
      <c r="A52" s="519" t="s">
        <v>851</v>
      </c>
      <c r="B52" s="519"/>
      <c r="C52" s="519"/>
      <c r="D52" s="467"/>
      <c r="E52" s="486"/>
      <c r="F52" s="485"/>
      <c r="G52" s="1798" t="s">
        <v>853</v>
      </c>
      <c r="H52" s="1798"/>
      <c r="I52" s="1798"/>
      <c r="J52" s="1798"/>
      <c r="K52" s="1798"/>
    </row>
  </sheetData>
  <mergeCells count="22">
    <mergeCell ref="G51:K51"/>
    <mergeCell ref="G52:K52"/>
    <mergeCell ref="L13:L14"/>
    <mergeCell ref="M13:M14"/>
    <mergeCell ref="N13:N14"/>
    <mergeCell ref="O13:O14"/>
    <mergeCell ref="G50:K50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1811023622047245" right="0.11811023622047245" top="0.43307086614173229" bottom="0.19685039370078741" header="0.55118110236220474" footer="0.51181102362204722"/>
  <pageSetup paperSize="5" scale="70" orientation="landscape" horizontalDpi="360" verticalDpi="360" r:id="rId1"/>
  <drawing r:id="rId2"/>
</worksheet>
</file>

<file path=xl/worksheets/sheet1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FE8B92-3337-4EA6-B1A1-57C19F9C10C2}">
  <dimension ref="A7:O63"/>
  <sheetViews>
    <sheetView showGridLines="0" topLeftCell="A10" zoomScale="93" zoomScaleNormal="93" workbookViewId="0">
      <selection activeCell="D12" sqref="D1:D65536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2.2851562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3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660" t="s">
        <v>0</v>
      </c>
      <c r="B7" s="1660"/>
      <c r="C7" s="1660"/>
      <c r="D7" s="1660"/>
      <c r="E7" s="1660"/>
      <c r="F7" s="1660"/>
      <c r="G7" s="1660"/>
      <c r="H7" s="1660"/>
      <c r="I7" s="1660"/>
      <c r="J7" s="1660"/>
      <c r="K7" s="1660"/>
      <c r="L7" s="1660"/>
      <c r="M7" s="1660"/>
      <c r="N7" s="1660"/>
      <c r="O7" s="1660"/>
    </row>
    <row r="8" spans="1:15" x14ac:dyDescent="0.25">
      <c r="A8" s="1660" t="s">
        <v>1</v>
      </c>
      <c r="B8" s="1660"/>
      <c r="C8" s="1660"/>
      <c r="D8" s="1660"/>
      <c r="E8" s="1660"/>
      <c r="F8" s="1660"/>
      <c r="G8" s="1660"/>
      <c r="H8" s="1660"/>
      <c r="I8" s="1660"/>
      <c r="J8" s="1660"/>
      <c r="K8" s="1660"/>
      <c r="L8" s="1660"/>
      <c r="M8" s="1660"/>
      <c r="N8" s="1660"/>
      <c r="O8" s="1660"/>
    </row>
    <row r="9" spans="1:15" x14ac:dyDescent="0.25">
      <c r="A9" s="1660" t="s">
        <v>3</v>
      </c>
      <c r="B9" s="1660"/>
      <c r="C9" s="1660"/>
      <c r="D9" s="1660"/>
      <c r="E9" s="1660"/>
      <c r="F9" s="1660"/>
      <c r="G9" s="1660"/>
      <c r="H9" s="1660"/>
      <c r="I9" s="1660"/>
      <c r="J9" s="1660"/>
      <c r="K9" s="1660"/>
      <c r="L9" s="1660"/>
      <c r="M9" s="1660"/>
      <c r="N9" s="1660"/>
      <c r="O9" s="1660"/>
    </row>
    <row r="10" spans="1:15" x14ac:dyDescent="0.25">
      <c r="A10" s="1660" t="s">
        <v>903</v>
      </c>
      <c r="B10" s="1660"/>
      <c r="C10" s="1660"/>
      <c r="D10" s="1660"/>
      <c r="E10" s="1660"/>
      <c r="F10" s="1660"/>
      <c r="G10" s="1660"/>
      <c r="H10" s="1660"/>
      <c r="I10" s="1660"/>
      <c r="J10" s="1660"/>
      <c r="K10" s="1660"/>
      <c r="L10" s="1660"/>
      <c r="M10" s="1660"/>
      <c r="N10" s="1660"/>
      <c r="O10" s="1660"/>
    </row>
    <row r="11" spans="1:15" x14ac:dyDescent="0.25">
      <c r="A11" s="1791" t="s">
        <v>441</v>
      </c>
      <c r="B11" s="1791"/>
      <c r="C11" s="1791"/>
      <c r="D11" s="1791"/>
      <c r="E11" s="1791"/>
      <c r="F11" s="1791"/>
      <c r="G11" s="1791"/>
      <c r="H11" s="1791"/>
      <c r="I11" s="1791"/>
      <c r="J11" s="1791"/>
      <c r="K11" s="1791"/>
      <c r="L11" s="1791"/>
      <c r="M11" s="1791"/>
      <c r="N11" s="1791"/>
      <c r="O11" s="1791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792" t="s">
        <v>7</v>
      </c>
      <c r="B13" s="1792" t="s">
        <v>802</v>
      </c>
      <c r="C13" s="1793" t="s">
        <v>9</v>
      </c>
      <c r="D13" s="1792" t="s">
        <v>832</v>
      </c>
      <c r="E13" s="1792" t="s">
        <v>834</v>
      </c>
      <c r="F13" s="1792" t="s">
        <v>835</v>
      </c>
      <c r="G13" s="476" t="s">
        <v>12</v>
      </c>
      <c r="H13" s="1796" t="s">
        <v>13</v>
      </c>
      <c r="I13" s="1794" t="s">
        <v>14</v>
      </c>
      <c r="J13" s="1794" t="s">
        <v>15</v>
      </c>
      <c r="K13" s="1794" t="s">
        <v>16</v>
      </c>
      <c r="L13" s="1794" t="s">
        <v>17</v>
      </c>
      <c r="M13" s="1794" t="s">
        <v>18</v>
      </c>
      <c r="N13" s="1794" t="s">
        <v>19</v>
      </c>
      <c r="O13" s="1794" t="s">
        <v>20</v>
      </c>
    </row>
    <row r="14" spans="1:15" x14ac:dyDescent="0.25">
      <c r="A14" s="1792"/>
      <c r="B14" s="1792"/>
      <c r="C14" s="1793"/>
      <c r="D14" s="1792"/>
      <c r="E14" s="1792"/>
      <c r="F14" s="1792"/>
      <c r="G14" s="476" t="s">
        <v>21</v>
      </c>
      <c r="H14" s="1796"/>
      <c r="I14" s="1794"/>
      <c r="J14" s="1794"/>
      <c r="K14" s="1794"/>
      <c r="L14" s="1794"/>
      <c r="M14" s="1794"/>
      <c r="N14" s="1794"/>
      <c r="O14" s="1794"/>
    </row>
    <row r="15" spans="1:15" ht="18" customHeight="1" x14ac:dyDescent="0.25">
      <c r="A15" s="466" t="s">
        <v>836</v>
      </c>
      <c r="B15" s="569"/>
      <c r="C15" s="570"/>
      <c r="D15" s="569"/>
      <c r="E15" s="569"/>
      <c r="F15" s="569"/>
      <c r="G15" s="571"/>
      <c r="H15" s="572"/>
      <c r="I15" s="571"/>
      <c r="J15" s="571"/>
      <c r="K15" s="571"/>
      <c r="L15" s="571"/>
      <c r="M15" s="571"/>
      <c r="N15" s="571"/>
      <c r="O15" s="571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65000</v>
      </c>
      <c r="H16" s="487">
        <v>0</v>
      </c>
      <c r="I16" s="458">
        <v>65000</v>
      </c>
      <c r="J16" s="457">
        <v>1865.5</v>
      </c>
      <c r="K16" s="458">
        <v>1854</v>
      </c>
      <c r="L16" s="457">
        <v>1976</v>
      </c>
      <c r="M16" s="457">
        <v>25</v>
      </c>
      <c r="N16" s="457">
        <v>8294.08</v>
      </c>
      <c r="O16" s="457">
        <v>56705.919999999998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65000</v>
      </c>
      <c r="H17" s="495">
        <f t="shared" ref="H17:O17" si="0">SUM(H16)</f>
        <v>0</v>
      </c>
      <c r="I17" s="494">
        <f t="shared" si="0"/>
        <v>65000</v>
      </c>
      <c r="J17" s="494">
        <f t="shared" si="0"/>
        <v>1865.5</v>
      </c>
      <c r="K17" s="494">
        <f t="shared" si="0"/>
        <v>1854</v>
      </c>
      <c r="L17" s="494">
        <f t="shared" si="0"/>
        <v>1976</v>
      </c>
      <c r="M17" s="494">
        <f t="shared" si="0"/>
        <v>25</v>
      </c>
      <c r="N17" s="494">
        <f>SUM(N16)</f>
        <v>8294.08</v>
      </c>
      <c r="O17" s="494">
        <f t="shared" si="0"/>
        <v>56705.919999999998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94"/>
      <c r="J18" s="494"/>
      <c r="K18" s="494"/>
      <c r="L18" s="494"/>
      <c r="M18" s="494"/>
      <c r="N18" s="494"/>
      <c r="O18" s="494"/>
    </row>
    <row r="19" spans="1:15" s="5" customFormat="1" x14ac:dyDescent="0.25">
      <c r="A19" s="490" t="s">
        <v>838</v>
      </c>
      <c r="B19" s="491"/>
      <c r="C19" s="492"/>
      <c r="D19" s="465"/>
      <c r="E19" s="493"/>
      <c r="F19" s="493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s="5" customFormat="1" x14ac:dyDescent="0.25">
      <c r="A20" s="573" t="s">
        <v>902</v>
      </c>
      <c r="B20" s="497" t="s">
        <v>807</v>
      </c>
      <c r="C20" s="282" t="s">
        <v>607</v>
      </c>
      <c r="D20" s="281" t="s">
        <v>849</v>
      </c>
      <c r="E20" s="488">
        <v>44470</v>
      </c>
      <c r="F20" s="488">
        <v>44621</v>
      </c>
      <c r="G20" s="498">
        <v>50000</v>
      </c>
      <c r="H20" s="487">
        <v>0</v>
      </c>
      <c r="I20" s="498">
        <v>50000</v>
      </c>
      <c r="J20" s="498">
        <v>1435</v>
      </c>
      <c r="K20" s="498">
        <v>1854</v>
      </c>
      <c r="L20" s="498">
        <v>1520</v>
      </c>
      <c r="M20" s="498">
        <v>25</v>
      </c>
      <c r="N20" s="498">
        <v>4834</v>
      </c>
      <c r="O20" s="498">
        <v>45166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 t="shared" ref="G21:O21" si="1">SUM(G20)</f>
        <v>50000</v>
      </c>
      <c r="H21" s="495">
        <f t="shared" si="1"/>
        <v>0</v>
      </c>
      <c r="I21" s="494">
        <f t="shared" si="1"/>
        <v>50000</v>
      </c>
      <c r="J21" s="494">
        <f t="shared" si="1"/>
        <v>1435</v>
      </c>
      <c r="K21" s="494">
        <f t="shared" si="1"/>
        <v>1854</v>
      </c>
      <c r="L21" s="494">
        <f t="shared" si="1"/>
        <v>1520</v>
      </c>
      <c r="M21" s="494">
        <f t="shared" si="1"/>
        <v>25</v>
      </c>
      <c r="N21" s="494">
        <f t="shared" si="1"/>
        <v>4834</v>
      </c>
      <c r="O21" s="494">
        <f t="shared" si="1"/>
        <v>45166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94"/>
      <c r="J22" s="494"/>
      <c r="K22" s="494"/>
      <c r="L22" s="494"/>
      <c r="M22" s="494"/>
      <c r="N22" s="494"/>
      <c r="O22" s="494"/>
    </row>
    <row r="23" spans="1:15" s="5" customFormat="1" x14ac:dyDescent="0.25">
      <c r="A23" s="490" t="s">
        <v>842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s="5" customFormat="1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88">
        <v>44470</v>
      </c>
      <c r="F24" s="488">
        <v>44621</v>
      </c>
      <c r="G24" s="498">
        <v>50000</v>
      </c>
      <c r="H24" s="487">
        <v>0</v>
      </c>
      <c r="I24" s="498">
        <v>50000</v>
      </c>
      <c r="J24" s="498">
        <v>1435</v>
      </c>
      <c r="K24" s="498">
        <v>1854</v>
      </c>
      <c r="L24" s="498">
        <v>1520</v>
      </c>
      <c r="M24" s="498">
        <v>25</v>
      </c>
      <c r="N24" s="498">
        <v>4834</v>
      </c>
      <c r="O24" s="498">
        <v>45166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2">SUM(G24)</f>
        <v>50000</v>
      </c>
      <c r="H25" s="495">
        <f t="shared" si="2"/>
        <v>0</v>
      </c>
      <c r="I25" s="494">
        <f t="shared" si="2"/>
        <v>50000</v>
      </c>
      <c r="J25" s="494">
        <f t="shared" si="2"/>
        <v>1435</v>
      </c>
      <c r="K25" s="494">
        <f t="shared" si="2"/>
        <v>1854</v>
      </c>
      <c r="L25" s="494">
        <f t="shared" si="2"/>
        <v>1520</v>
      </c>
      <c r="M25" s="494">
        <f t="shared" si="2"/>
        <v>25</v>
      </c>
      <c r="N25" s="494">
        <f t="shared" si="2"/>
        <v>4834</v>
      </c>
      <c r="O25" s="494">
        <f t="shared" si="2"/>
        <v>45166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94"/>
      <c r="J26" s="494"/>
      <c r="K26" s="494"/>
      <c r="L26" s="494"/>
      <c r="M26" s="494"/>
      <c r="N26" s="494"/>
      <c r="O26" s="494"/>
    </row>
    <row r="27" spans="1:15" s="5" customFormat="1" ht="30" x14ac:dyDescent="0.25">
      <c r="A27" s="469" t="s">
        <v>841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624</v>
      </c>
      <c r="B28" s="497" t="s">
        <v>806</v>
      </c>
      <c r="C28" s="286" t="s">
        <v>910</v>
      </c>
      <c r="D28" s="281" t="s">
        <v>849</v>
      </c>
      <c r="E28" s="488">
        <v>44409</v>
      </c>
      <c r="F28" s="488">
        <v>44593</v>
      </c>
      <c r="G28" s="498">
        <v>60000</v>
      </c>
      <c r="H28" s="487">
        <v>0</v>
      </c>
      <c r="I28" s="457">
        <v>60000</v>
      </c>
      <c r="J28" s="457">
        <v>1722</v>
      </c>
      <c r="K28" s="457">
        <v>3486.68</v>
      </c>
      <c r="L28" s="489">
        <v>1824</v>
      </c>
      <c r="M28" s="457">
        <v>25</v>
      </c>
      <c r="N28" s="457">
        <v>7057.68</v>
      </c>
      <c r="O28" s="457">
        <v>52942.32</v>
      </c>
    </row>
    <row r="29" spans="1:15" s="5" customFormat="1" x14ac:dyDescent="0.25">
      <c r="A29" s="490" t="s">
        <v>813</v>
      </c>
      <c r="B29" s="491"/>
      <c r="C29" s="492">
        <v>1</v>
      </c>
      <c r="D29" s="465"/>
      <c r="E29" s="493"/>
      <c r="F29" s="493"/>
      <c r="G29" s="494">
        <v>60000</v>
      </c>
      <c r="H29" s="495">
        <v>0</v>
      </c>
      <c r="I29" s="463">
        <v>60000</v>
      </c>
      <c r="J29" s="463">
        <v>1722</v>
      </c>
      <c r="K29" s="463">
        <v>3486.68</v>
      </c>
      <c r="L29" s="522">
        <v>1824</v>
      </c>
      <c r="M29" s="463">
        <v>25</v>
      </c>
      <c r="N29" s="463">
        <v>7057.68</v>
      </c>
      <c r="O29" s="463">
        <v>52942.32</v>
      </c>
    </row>
    <row r="30" spans="1:15" s="5" customFormat="1" x14ac:dyDescent="0.25">
      <c r="A30" s="490"/>
      <c r="B30" s="491"/>
      <c r="C30" s="492"/>
      <c r="D30" s="465"/>
      <c r="E30" s="493"/>
      <c r="F30" s="493"/>
      <c r="G30" s="494"/>
      <c r="H30" s="495"/>
      <c r="I30" s="463"/>
      <c r="J30" s="463"/>
      <c r="K30" s="463"/>
      <c r="L30" s="522"/>
      <c r="M30" s="463"/>
      <c r="N30" s="463"/>
      <c r="O30" s="463"/>
    </row>
    <row r="31" spans="1:15" s="5" customFormat="1" x14ac:dyDescent="0.25">
      <c r="A31" s="490" t="s">
        <v>877</v>
      </c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88">
        <v>44440</v>
      </c>
      <c r="F32" s="488">
        <v>44621</v>
      </c>
      <c r="G32" s="498">
        <v>55000</v>
      </c>
      <c r="H32" s="487">
        <v>0</v>
      </c>
      <c r="I32" s="457">
        <v>55000</v>
      </c>
      <c r="J32" s="457">
        <v>1578.5</v>
      </c>
      <c r="K32" s="457">
        <v>2202.64</v>
      </c>
      <c r="L32" s="489">
        <v>1672</v>
      </c>
      <c r="M32" s="457">
        <v>2405.2399999999998</v>
      </c>
      <c r="N32" s="457">
        <v>7858.38</v>
      </c>
      <c r="O32" s="457">
        <v>47141.62</v>
      </c>
    </row>
    <row r="33" spans="1:15" s="5" customFormat="1" x14ac:dyDescent="0.25">
      <c r="A33" s="490" t="s">
        <v>813</v>
      </c>
      <c r="B33" s="491"/>
      <c r="C33" s="492">
        <v>1</v>
      </c>
      <c r="D33" s="465"/>
      <c r="E33" s="493"/>
      <c r="F33" s="493"/>
      <c r="G33" s="494">
        <f>SUM(G32)</f>
        <v>55000</v>
      </c>
      <c r="H33" s="495">
        <f t="shared" ref="H33:O33" si="3">SUM(H32)</f>
        <v>0</v>
      </c>
      <c r="I33" s="494">
        <f t="shared" si="3"/>
        <v>55000</v>
      </c>
      <c r="J33" s="494">
        <f t="shared" si="3"/>
        <v>1578.5</v>
      </c>
      <c r="K33" s="494">
        <f t="shared" si="3"/>
        <v>2202.64</v>
      </c>
      <c r="L33" s="494">
        <f t="shared" si="3"/>
        <v>1672</v>
      </c>
      <c r="M33" s="494">
        <f t="shared" si="3"/>
        <v>2405.2399999999998</v>
      </c>
      <c r="N33" s="494">
        <f t="shared" si="3"/>
        <v>7858.38</v>
      </c>
      <c r="O33" s="494">
        <f t="shared" si="3"/>
        <v>47141.62</v>
      </c>
    </row>
    <row r="34" spans="1:15" s="5" customFormat="1" x14ac:dyDescent="0.25">
      <c r="A34" s="490"/>
      <c r="B34" s="491"/>
      <c r="C34" s="492"/>
      <c r="D34" s="465"/>
      <c r="E34" s="493"/>
      <c r="F34" s="493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s="5" customFormat="1" x14ac:dyDescent="0.25">
      <c r="A35" s="490" t="s">
        <v>821</v>
      </c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88">
        <v>44409</v>
      </c>
      <c r="F36" s="488">
        <v>44593</v>
      </c>
      <c r="G36" s="498">
        <v>65000</v>
      </c>
      <c r="H36" s="487">
        <v>0</v>
      </c>
      <c r="I36" s="457">
        <v>65000</v>
      </c>
      <c r="J36" s="457">
        <v>1865.5</v>
      </c>
      <c r="K36" s="457">
        <v>4427.58</v>
      </c>
      <c r="L36" s="489">
        <v>1976</v>
      </c>
      <c r="M36" s="457">
        <v>25</v>
      </c>
      <c r="N36" s="457">
        <v>8294.08</v>
      </c>
      <c r="O36" s="457">
        <v>56708.92</v>
      </c>
    </row>
    <row r="37" spans="1:15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5" s="5" customFormat="1" x14ac:dyDescent="0.25">
      <c r="A38" s="490" t="s">
        <v>813</v>
      </c>
      <c r="B38" s="491"/>
      <c r="C38" s="492">
        <v>2</v>
      </c>
      <c r="D38" s="465"/>
      <c r="E38" s="493"/>
      <c r="F38" s="493"/>
      <c r="G38" s="494">
        <f>SUM(G36:G37)</f>
        <v>120000</v>
      </c>
      <c r="H38" s="495">
        <v>0</v>
      </c>
      <c r="I38" s="494">
        <f t="shared" ref="I38:O38" si="4">SUM(I36:I37)</f>
        <v>120000</v>
      </c>
      <c r="J38" s="494">
        <f t="shared" si="4"/>
        <v>3444</v>
      </c>
      <c r="K38" s="494">
        <f t="shared" si="4"/>
        <v>6987.26</v>
      </c>
      <c r="L38" s="494">
        <f t="shared" si="4"/>
        <v>3648</v>
      </c>
      <c r="M38" s="494">
        <f t="shared" si="4"/>
        <v>50</v>
      </c>
      <c r="N38" s="494">
        <f t="shared" si="4"/>
        <v>14129.26</v>
      </c>
      <c r="O38" s="494">
        <f t="shared" si="4"/>
        <v>105873.73999999999</v>
      </c>
    </row>
    <row r="39" spans="1:15" s="5" customFormat="1" x14ac:dyDescent="0.25">
      <c r="A39" s="490"/>
      <c r="B39" s="491"/>
      <c r="C39" s="492"/>
      <c r="D39" s="465"/>
      <c r="E39" s="493"/>
      <c r="F39" s="493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s="5" customFormat="1" ht="30" customHeight="1" x14ac:dyDescent="0.25">
      <c r="A40" s="469" t="s">
        <v>824</v>
      </c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88">
        <v>44409</v>
      </c>
      <c r="F41" s="488">
        <v>44593</v>
      </c>
      <c r="G41" s="498">
        <v>55000</v>
      </c>
      <c r="H41" s="487">
        <v>0</v>
      </c>
      <c r="I41" s="457">
        <v>55000</v>
      </c>
      <c r="J41" s="457">
        <v>1578</v>
      </c>
      <c r="K41" s="457">
        <v>2559.6799999999998</v>
      </c>
      <c r="L41" s="489">
        <v>1672</v>
      </c>
      <c r="M41" s="457">
        <v>25</v>
      </c>
      <c r="N41" s="457">
        <v>5835.18</v>
      </c>
      <c r="O41" s="457">
        <v>49164.82</v>
      </c>
    </row>
    <row r="42" spans="1:15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88">
        <v>44409</v>
      </c>
      <c r="F42" s="488">
        <v>44593</v>
      </c>
      <c r="G42" s="498">
        <v>55000</v>
      </c>
      <c r="H42" s="487">
        <v>0</v>
      </c>
      <c r="I42" s="457">
        <v>55000</v>
      </c>
      <c r="J42" s="457">
        <v>1578</v>
      </c>
      <c r="K42" s="457">
        <v>2559.6799999999998</v>
      </c>
      <c r="L42" s="489">
        <v>1672</v>
      </c>
      <c r="M42" s="457">
        <v>25</v>
      </c>
      <c r="N42" s="457">
        <v>5835.18</v>
      </c>
      <c r="O42" s="457">
        <v>49164.82</v>
      </c>
    </row>
    <row r="43" spans="1:15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88">
        <v>44409</v>
      </c>
      <c r="F43" s="488">
        <v>44593</v>
      </c>
      <c r="G43" s="498">
        <v>50000</v>
      </c>
      <c r="H43" s="487">
        <v>0</v>
      </c>
      <c r="I43" s="457">
        <v>50000</v>
      </c>
      <c r="J43" s="457">
        <v>1435</v>
      </c>
      <c r="K43" s="457">
        <v>1854</v>
      </c>
      <c r="L43" s="489">
        <v>1520</v>
      </c>
      <c r="M43" s="457">
        <v>25</v>
      </c>
      <c r="N43" s="457">
        <v>4834</v>
      </c>
      <c r="O43" s="457">
        <v>45166</v>
      </c>
    </row>
    <row r="44" spans="1:15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88">
        <v>44348</v>
      </c>
      <c r="F44" s="488">
        <v>44531</v>
      </c>
      <c r="G44" s="498">
        <v>55000</v>
      </c>
      <c r="H44" s="487">
        <v>0</v>
      </c>
      <c r="I44" s="457">
        <v>55000</v>
      </c>
      <c r="J44" s="457">
        <v>1578</v>
      </c>
      <c r="K44" s="457">
        <v>2559.6799999999998</v>
      </c>
      <c r="L44" s="489">
        <v>1672</v>
      </c>
      <c r="M44" s="457">
        <v>25</v>
      </c>
      <c r="N44" s="457">
        <v>5835.18</v>
      </c>
      <c r="O44" s="457">
        <v>49164.82</v>
      </c>
    </row>
    <row r="45" spans="1:15" s="5" customFormat="1" x14ac:dyDescent="0.25">
      <c r="A45" s="490" t="s">
        <v>813</v>
      </c>
      <c r="B45" s="491"/>
      <c r="C45" s="492">
        <v>4</v>
      </c>
      <c r="D45" s="465"/>
      <c r="E45" s="493"/>
      <c r="F45" s="493"/>
      <c r="G45" s="494">
        <f>SUM(G41:G44)</f>
        <v>215000</v>
      </c>
      <c r="H45" s="495">
        <f>SUM(H41:H42)</f>
        <v>0</v>
      </c>
      <c r="I45" s="494">
        <f t="shared" ref="I45:O45" si="5">SUM(I41:I44)</f>
        <v>215000</v>
      </c>
      <c r="J45" s="494">
        <f t="shared" si="5"/>
        <v>6169</v>
      </c>
      <c r="K45" s="494">
        <f t="shared" si="5"/>
        <v>9533.0399999999991</v>
      </c>
      <c r="L45" s="494">
        <f t="shared" si="5"/>
        <v>6536</v>
      </c>
      <c r="M45" s="494">
        <f t="shared" si="5"/>
        <v>100</v>
      </c>
      <c r="N45" s="494">
        <f t="shared" si="5"/>
        <v>22339.54</v>
      </c>
      <c r="O45" s="494">
        <f t="shared" si="5"/>
        <v>192660.46000000002</v>
      </c>
    </row>
    <row r="46" spans="1:15" s="5" customFormat="1" x14ac:dyDescent="0.25">
      <c r="A46" s="490"/>
      <c r="B46" s="491"/>
      <c r="C46" s="492"/>
      <c r="D46" s="465"/>
      <c r="E46" s="493"/>
      <c r="F46" s="493"/>
      <c r="G46" s="494"/>
      <c r="H46" s="495"/>
      <c r="I46" s="463"/>
      <c r="J46" s="463"/>
      <c r="K46" s="463"/>
      <c r="L46" s="522"/>
      <c r="M46" s="463"/>
      <c r="N46" s="463"/>
      <c r="O46" s="463"/>
    </row>
    <row r="47" spans="1:15" s="5" customFormat="1" ht="30" x14ac:dyDescent="0.25">
      <c r="A47" s="469" t="s">
        <v>825</v>
      </c>
      <c r="B47" s="491"/>
      <c r="C47" s="492"/>
      <c r="D47" s="465"/>
      <c r="E47" s="493"/>
      <c r="F47" s="493"/>
      <c r="G47" s="494"/>
      <c r="H47" s="495"/>
      <c r="I47" s="463"/>
      <c r="J47" s="463"/>
      <c r="K47" s="463"/>
      <c r="L47" s="522"/>
      <c r="M47" s="463"/>
      <c r="N47" s="463"/>
      <c r="O47" s="463"/>
    </row>
    <row r="48" spans="1:15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88">
        <v>44409</v>
      </c>
      <c r="F48" s="488">
        <v>44593</v>
      </c>
      <c r="G48" s="498">
        <v>55000</v>
      </c>
      <c r="H48" s="487">
        <v>0</v>
      </c>
      <c r="I48" s="457">
        <v>55000</v>
      </c>
      <c r="J48" s="457">
        <v>1578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57">
        <v>49164.82</v>
      </c>
    </row>
    <row r="49" spans="1:15" s="5" customFormat="1" x14ac:dyDescent="0.25">
      <c r="A49" s="490" t="s">
        <v>813</v>
      </c>
      <c r="B49" s="491"/>
      <c r="C49" s="492">
        <v>1</v>
      </c>
      <c r="D49" s="465"/>
      <c r="E49" s="493"/>
      <c r="F49" s="493"/>
      <c r="G49" s="494">
        <f>SUM(G48)</f>
        <v>55000</v>
      </c>
      <c r="H49" s="495">
        <f t="shared" ref="H49:O49" si="6">SUM(H48)</f>
        <v>0</v>
      </c>
      <c r="I49" s="494">
        <f t="shared" si="6"/>
        <v>55000</v>
      </c>
      <c r="J49" s="494">
        <f t="shared" si="6"/>
        <v>1578</v>
      </c>
      <c r="K49" s="494">
        <f t="shared" si="6"/>
        <v>2559.6799999999998</v>
      </c>
      <c r="L49" s="494">
        <f t="shared" si="6"/>
        <v>1672</v>
      </c>
      <c r="M49" s="494">
        <f t="shared" si="6"/>
        <v>25</v>
      </c>
      <c r="N49" s="494">
        <f>SUM(N48)</f>
        <v>5835.18</v>
      </c>
      <c r="O49" s="494">
        <f t="shared" si="6"/>
        <v>49164.82</v>
      </c>
    </row>
    <row r="50" spans="1:15" s="5" customFormat="1" x14ac:dyDescent="0.25">
      <c r="A50" s="490"/>
      <c r="B50" s="491"/>
      <c r="C50" s="492"/>
      <c r="D50" s="465"/>
      <c r="E50" s="493"/>
      <c r="F50" s="493"/>
      <c r="G50" s="494"/>
      <c r="H50" s="495"/>
      <c r="I50" s="463"/>
      <c r="J50" s="463"/>
      <c r="K50" s="463"/>
      <c r="L50" s="522"/>
      <c r="M50" s="463"/>
      <c r="N50" s="463"/>
      <c r="O50" s="463"/>
    </row>
    <row r="51" spans="1:15" s="5" customFormat="1" x14ac:dyDescent="0.25">
      <c r="A51" s="490" t="s">
        <v>827</v>
      </c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x14ac:dyDescent="0.25">
      <c r="A52" s="496" t="s">
        <v>828</v>
      </c>
      <c r="B52" s="497" t="s">
        <v>807</v>
      </c>
      <c r="C52" s="282" t="s">
        <v>78</v>
      </c>
      <c r="D52" s="281" t="s">
        <v>849</v>
      </c>
      <c r="E52" s="488" t="s">
        <v>888</v>
      </c>
      <c r="F52" s="488">
        <v>44593</v>
      </c>
      <c r="G52" s="498">
        <v>55000</v>
      </c>
      <c r="H52" s="487">
        <v>0</v>
      </c>
      <c r="I52" s="457">
        <v>55000</v>
      </c>
      <c r="J52" s="457">
        <v>1578.5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x14ac:dyDescent="0.25">
      <c r="A53" s="496" t="s">
        <v>829</v>
      </c>
      <c r="B53" s="497" t="s">
        <v>806</v>
      </c>
      <c r="C53" s="282" t="s">
        <v>596</v>
      </c>
      <c r="D53" s="281" t="s">
        <v>849</v>
      </c>
      <c r="E53" s="488">
        <v>44409</v>
      </c>
      <c r="F53" s="488">
        <v>44593</v>
      </c>
      <c r="G53" s="498">
        <v>75000</v>
      </c>
      <c r="H53" s="487">
        <v>0</v>
      </c>
      <c r="I53" s="457">
        <v>75000</v>
      </c>
      <c r="J53" s="457">
        <v>2152.5</v>
      </c>
      <c r="K53" s="457">
        <v>6309.38</v>
      </c>
      <c r="L53" s="489">
        <v>2280</v>
      </c>
      <c r="M53" s="457">
        <v>25</v>
      </c>
      <c r="N53" s="457">
        <v>10766.88</v>
      </c>
      <c r="O53" s="457">
        <v>64233.120000000003</v>
      </c>
    </row>
    <row r="54" spans="1:15" s="5" customFormat="1" x14ac:dyDescent="0.25">
      <c r="A54" s="496" t="s">
        <v>574</v>
      </c>
      <c r="B54" s="497" t="s">
        <v>806</v>
      </c>
      <c r="C54" s="282" t="s">
        <v>414</v>
      </c>
      <c r="D54" s="281" t="s">
        <v>849</v>
      </c>
      <c r="E54" s="488">
        <v>44348</v>
      </c>
      <c r="F54" s="488">
        <v>44531</v>
      </c>
      <c r="G54" s="498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s="5" customFormat="1" x14ac:dyDescent="0.25">
      <c r="A55" s="490" t="s">
        <v>813</v>
      </c>
      <c r="B55" s="491"/>
      <c r="C55" s="492">
        <v>3</v>
      </c>
      <c r="D55" s="465"/>
      <c r="E55" s="453"/>
      <c r="F55" s="453"/>
      <c r="G55" s="494">
        <f>SUM(G52:G54)</f>
        <v>185000</v>
      </c>
      <c r="H55" s="495"/>
      <c r="I55" s="494">
        <f t="shared" ref="I55:O55" si="7">SUM(I52:I54)</f>
        <v>185000</v>
      </c>
      <c r="J55" s="494">
        <f t="shared" si="7"/>
        <v>5309.5</v>
      </c>
      <c r="K55" s="494">
        <f t="shared" si="7"/>
        <v>11428.74</v>
      </c>
      <c r="L55" s="494">
        <f t="shared" si="7"/>
        <v>5624</v>
      </c>
      <c r="M55" s="494">
        <f t="shared" si="7"/>
        <v>75</v>
      </c>
      <c r="N55" s="494">
        <f t="shared" si="7"/>
        <v>22437.239999999998</v>
      </c>
      <c r="O55" s="494">
        <f t="shared" si="7"/>
        <v>162562.76</v>
      </c>
    </row>
    <row r="56" spans="1:15" ht="30.75" customHeight="1" x14ac:dyDescent="0.25">
      <c r="A56" s="472" t="s">
        <v>865</v>
      </c>
      <c r="B56" s="473"/>
      <c r="C56" s="472">
        <v>15</v>
      </c>
      <c r="D56" s="473"/>
      <c r="E56" s="501"/>
      <c r="F56" s="501"/>
      <c r="G56" s="502">
        <v>855000</v>
      </c>
      <c r="H56" s="503">
        <v>0</v>
      </c>
      <c r="I56" s="502">
        <v>855000</v>
      </c>
      <c r="J56" s="502">
        <v>24538.5</v>
      </c>
      <c r="K56" s="502">
        <v>44333.62</v>
      </c>
      <c r="L56" s="502">
        <v>25992</v>
      </c>
      <c r="M56" s="502">
        <v>2755.24</v>
      </c>
      <c r="N56" s="502">
        <v>97619.36</v>
      </c>
      <c r="O56" s="502">
        <v>757380.64</v>
      </c>
    </row>
    <row r="57" spans="1:15" x14ac:dyDescent="0.25">
      <c r="A57" s="504"/>
      <c r="B57" s="505"/>
      <c r="C57" s="506"/>
      <c r="D57" s="483"/>
      <c r="E57" s="467"/>
      <c r="F57" s="467"/>
      <c r="G57" s="507"/>
      <c r="H57" s="508"/>
      <c r="I57" s="509"/>
      <c r="J57" s="510"/>
      <c r="K57" s="509"/>
      <c r="L57" s="509"/>
      <c r="M57" s="509"/>
      <c r="N57" s="509"/>
      <c r="O57" s="509"/>
    </row>
    <row r="58" spans="1:15" x14ac:dyDescent="0.25">
      <c r="A58" s="504"/>
      <c r="B58" s="505"/>
      <c r="C58" s="506"/>
      <c r="D58" s="483"/>
      <c r="E58" s="467"/>
      <c r="F58" s="467"/>
      <c r="G58" s="507"/>
      <c r="H58" s="508"/>
      <c r="I58" s="509"/>
      <c r="J58" s="510"/>
      <c r="K58" s="509"/>
      <c r="L58" s="509"/>
      <c r="M58" s="509"/>
      <c r="N58" s="509"/>
      <c r="O58" s="509"/>
    </row>
    <row r="59" spans="1:15" x14ac:dyDescent="0.25">
      <c r="A59" s="511"/>
      <c r="B59" s="512"/>
      <c r="C59" s="513"/>
      <c r="D59" s="482"/>
      <c r="E59" s="514"/>
      <c r="F59" s="514"/>
      <c r="G59" s="515"/>
      <c r="H59" s="516"/>
      <c r="I59" s="517"/>
      <c r="J59" s="518"/>
      <c r="K59" s="517"/>
      <c r="L59" s="517"/>
      <c r="M59" s="517"/>
      <c r="N59" s="517"/>
      <c r="O59" s="517"/>
    </row>
    <row r="60" spans="1:15" x14ac:dyDescent="0.25">
      <c r="A60" s="504"/>
      <c r="B60" s="505"/>
      <c r="C60" s="506"/>
      <c r="D60" s="483"/>
      <c r="E60" s="467"/>
      <c r="F60" s="467"/>
      <c r="G60" s="515"/>
      <c r="H60" s="508"/>
      <c r="I60" s="509"/>
      <c r="J60" s="510"/>
      <c r="K60" s="509"/>
      <c r="L60" s="509"/>
      <c r="M60" s="509"/>
      <c r="N60" s="509"/>
      <c r="O60" s="509"/>
    </row>
    <row r="61" spans="1:15" ht="15.75" x14ac:dyDescent="0.25">
      <c r="A61" s="519" t="s">
        <v>684</v>
      </c>
      <c r="B61" s="519"/>
      <c r="C61" s="520"/>
      <c r="D61" s="520"/>
      <c r="E61" s="520"/>
      <c r="F61" s="485"/>
      <c r="G61" s="1795" t="s">
        <v>684</v>
      </c>
      <c r="H61" s="1795"/>
      <c r="I61" s="1795"/>
      <c r="J61" s="1795"/>
      <c r="K61" s="1795"/>
      <c r="L61" s="486"/>
      <c r="M61" s="486"/>
      <c r="N61" s="467"/>
      <c r="O61" s="467"/>
    </row>
    <row r="62" spans="1:15" ht="15.75" customHeight="1" x14ac:dyDescent="0.25">
      <c r="A62" s="521" t="s">
        <v>833</v>
      </c>
      <c r="B62" s="521"/>
      <c r="C62" s="521"/>
      <c r="D62" s="467"/>
      <c r="E62" s="486"/>
      <c r="F62" s="485"/>
      <c r="G62" s="1797" t="s">
        <v>887</v>
      </c>
      <c r="H62" s="1797"/>
      <c r="I62" s="1797"/>
      <c r="J62" s="1797"/>
      <c r="K62" s="1797"/>
      <c r="L62" s="486"/>
      <c r="M62" s="486"/>
      <c r="N62" s="467"/>
      <c r="O62" s="467"/>
    </row>
    <row r="63" spans="1:15" ht="15.75" x14ac:dyDescent="0.25">
      <c r="A63" s="519" t="s">
        <v>851</v>
      </c>
      <c r="B63" s="519"/>
      <c r="C63" s="519"/>
      <c r="D63" s="467"/>
      <c r="E63" s="486"/>
      <c r="F63" s="485"/>
      <c r="G63" s="1798" t="s">
        <v>853</v>
      </c>
      <c r="H63" s="1798"/>
      <c r="I63" s="1798"/>
      <c r="J63" s="1798"/>
      <c r="K63" s="1798"/>
      <c r="L63" s="486"/>
      <c r="M63" s="486"/>
      <c r="N63" s="467"/>
      <c r="O63" s="467"/>
    </row>
  </sheetData>
  <mergeCells count="22">
    <mergeCell ref="G62:K62"/>
    <mergeCell ref="G63:K63"/>
    <mergeCell ref="L13:L14"/>
    <mergeCell ref="M13:M14"/>
    <mergeCell ref="N13:N14"/>
    <mergeCell ref="O13:O14"/>
    <mergeCell ref="G61:K61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1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AC2F84-71E2-446D-B0E7-815C15CC3AAA}">
  <dimension ref="A7:M28"/>
  <sheetViews>
    <sheetView showGridLines="0" zoomScaleNormal="100" zoomScaleSheetLayoutView="100" workbookViewId="0">
      <selection activeCell="C36" sqref="C36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629" t="s">
        <v>0</v>
      </c>
      <c r="B7" s="1629"/>
      <c r="C7" s="1629"/>
      <c r="D7" s="1629"/>
      <c r="E7" s="1629"/>
      <c r="F7" s="1629"/>
      <c r="G7" s="1629"/>
      <c r="H7" s="1629"/>
      <c r="I7" s="1629"/>
      <c r="J7" s="1629"/>
      <c r="K7" s="1629"/>
      <c r="L7" s="1629"/>
      <c r="M7" s="1629"/>
    </row>
    <row r="8" spans="1:13" x14ac:dyDescent="0.25">
      <c r="A8" s="1629" t="s">
        <v>1</v>
      </c>
      <c r="B8" s="1629"/>
      <c r="C8" s="1629"/>
      <c r="D8" s="1629"/>
      <c r="E8" s="1629"/>
      <c r="F8" s="1629"/>
      <c r="G8" s="1629"/>
      <c r="H8" s="1629"/>
      <c r="I8" s="1629"/>
      <c r="J8" s="1629"/>
      <c r="K8" s="1629"/>
      <c r="L8" s="1629"/>
      <c r="M8" s="1629"/>
    </row>
    <row r="9" spans="1:13" x14ac:dyDescent="0.25">
      <c r="A9" s="1629" t="s">
        <v>3</v>
      </c>
      <c r="B9" s="1629"/>
      <c r="C9" s="1629"/>
      <c r="D9" s="1629"/>
      <c r="E9" s="1629"/>
      <c r="F9" s="1629"/>
      <c r="G9" s="1629"/>
      <c r="H9" s="1629"/>
      <c r="I9" s="1629"/>
      <c r="J9" s="1629"/>
      <c r="K9" s="1629"/>
      <c r="L9" s="1629"/>
      <c r="M9" s="1629"/>
    </row>
    <row r="10" spans="1:13" x14ac:dyDescent="0.25">
      <c r="A10" s="1629" t="s">
        <v>906</v>
      </c>
      <c r="B10" s="1629"/>
      <c r="C10" s="1629"/>
      <c r="D10" s="1629"/>
      <c r="E10" s="1629"/>
      <c r="F10" s="1629"/>
      <c r="G10" s="1629"/>
      <c r="H10" s="1629"/>
      <c r="I10" s="1629"/>
      <c r="J10" s="1629"/>
      <c r="K10" s="1629"/>
      <c r="L10" s="1629"/>
      <c r="M10" s="1629"/>
    </row>
    <row r="11" spans="1:13" x14ac:dyDescent="0.25">
      <c r="A11" s="1642" t="s">
        <v>412</v>
      </c>
      <c r="B11" s="1642"/>
      <c r="C11" s="1642"/>
      <c r="D11" s="1642"/>
      <c r="E11" s="1642"/>
      <c r="F11" s="1642"/>
      <c r="G11" s="1642"/>
      <c r="H11" s="1642"/>
      <c r="I11" s="1642"/>
      <c r="J11" s="1642"/>
      <c r="K11" s="1642"/>
      <c r="L11" s="1642"/>
      <c r="M11" s="1642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799" t="s">
        <v>7</v>
      </c>
      <c r="B13" s="1799" t="s">
        <v>802</v>
      </c>
      <c r="C13" s="1799" t="s">
        <v>9</v>
      </c>
      <c r="D13" s="1799" t="s">
        <v>832</v>
      </c>
      <c r="E13" s="421" t="s">
        <v>12</v>
      </c>
      <c r="F13" s="1800" t="s">
        <v>13</v>
      </c>
      <c r="G13" s="1801" t="s">
        <v>14</v>
      </c>
      <c r="H13" s="1801" t="s">
        <v>15</v>
      </c>
      <c r="I13" s="1801" t="s">
        <v>16</v>
      </c>
      <c r="J13" s="1801" t="s">
        <v>17</v>
      </c>
      <c r="K13" s="1801" t="s">
        <v>18</v>
      </c>
      <c r="L13" s="1801" t="s">
        <v>19</v>
      </c>
      <c r="M13" s="1801" t="s">
        <v>20</v>
      </c>
    </row>
    <row r="14" spans="1:13" x14ac:dyDescent="0.25">
      <c r="A14" s="1799"/>
      <c r="B14" s="1799"/>
      <c r="C14" s="1799"/>
      <c r="D14" s="1799"/>
      <c r="E14" s="421" t="s">
        <v>21</v>
      </c>
      <c r="F14" s="1800"/>
      <c r="G14" s="1801"/>
      <c r="H14" s="1801"/>
      <c r="I14" s="1801"/>
      <c r="J14" s="1801"/>
      <c r="K14" s="1801"/>
      <c r="L14" s="1801"/>
      <c r="M14" s="1801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628" t="s">
        <v>684</v>
      </c>
      <c r="H26" s="1628"/>
      <c r="I26" s="1628"/>
      <c r="J26" s="1628"/>
      <c r="K26" s="1628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802" t="s">
        <v>852</v>
      </c>
      <c r="H27" s="1802"/>
      <c r="I27" s="1802"/>
      <c r="J27" s="1802"/>
      <c r="K27" s="1802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803" t="s">
        <v>853</v>
      </c>
      <c r="H28" s="1803"/>
      <c r="I28" s="1803"/>
      <c r="J28" s="1803"/>
      <c r="K28" s="1803"/>
      <c r="L28" s="213"/>
      <c r="M28" s="213"/>
    </row>
  </sheetData>
  <mergeCells count="20"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1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1084A1-241B-424C-B5FD-6D69BCDD9319}">
  <dimension ref="A7:N43"/>
  <sheetViews>
    <sheetView topLeftCell="A7" zoomScale="80" zoomScaleNormal="80" workbookViewId="0">
      <selection activeCell="F30" sqref="F30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768" t="s">
        <v>0</v>
      </c>
      <c r="B7" s="1768"/>
      <c r="C7" s="1768"/>
      <c r="D7" s="1768"/>
      <c r="E7" s="1768"/>
      <c r="F7" s="1768"/>
      <c r="G7" s="1768"/>
      <c r="H7" s="1768"/>
      <c r="I7" s="1768"/>
      <c r="J7" s="1768"/>
      <c r="K7" s="1768"/>
      <c r="L7" s="1768"/>
      <c r="M7" s="1768"/>
      <c r="N7" s="1768"/>
    </row>
    <row r="8" spans="1:14" ht="15.75" x14ac:dyDescent="0.25">
      <c r="A8" s="1768" t="s">
        <v>1</v>
      </c>
      <c r="B8" s="1768"/>
      <c r="C8" s="1768"/>
      <c r="D8" s="1768"/>
      <c r="E8" s="1768"/>
      <c r="F8" s="1768"/>
      <c r="G8" s="1768"/>
      <c r="H8" s="1768"/>
      <c r="I8" s="1768"/>
      <c r="J8" s="1768"/>
      <c r="K8" s="1768"/>
      <c r="L8" s="1768"/>
      <c r="M8" s="1768"/>
      <c r="N8" s="1768"/>
    </row>
    <row r="9" spans="1:14" ht="15.75" x14ac:dyDescent="0.25">
      <c r="A9" s="1768" t="s">
        <v>3</v>
      </c>
      <c r="B9" s="1768"/>
      <c r="C9" s="1768"/>
      <c r="D9" s="1768"/>
      <c r="E9" s="1768"/>
      <c r="F9" s="1768"/>
      <c r="G9" s="1768"/>
      <c r="H9" s="1768"/>
      <c r="I9" s="1768"/>
      <c r="J9" s="1768"/>
      <c r="K9" s="1768"/>
      <c r="L9" s="1768"/>
      <c r="M9" s="1768"/>
      <c r="N9" s="1768"/>
    </row>
    <row r="10" spans="1:14" ht="15.75" x14ac:dyDescent="0.25">
      <c r="A10" s="1768" t="s">
        <v>907</v>
      </c>
      <c r="B10" s="1768"/>
      <c r="C10" s="1768"/>
      <c r="D10" s="1768"/>
      <c r="E10" s="1768"/>
      <c r="F10" s="1768"/>
      <c r="G10" s="1768"/>
      <c r="H10" s="1768"/>
      <c r="I10" s="1768"/>
      <c r="J10" s="1768"/>
      <c r="K10" s="1768"/>
      <c r="L10" s="1768"/>
      <c r="M10" s="1768"/>
      <c r="N10" s="1768"/>
    </row>
    <row r="11" spans="1:14" ht="15.75" x14ac:dyDescent="0.25">
      <c r="A11" s="1741" t="s">
        <v>5</v>
      </c>
      <c r="B11" s="1741"/>
      <c r="C11" s="1741"/>
      <c r="D11" s="1741"/>
      <c r="E11" s="1741"/>
      <c r="F11" s="1741"/>
      <c r="G11" s="1741"/>
      <c r="H11" s="1741"/>
      <c r="I11" s="1741"/>
      <c r="J11" s="1741"/>
      <c r="K11" s="1741"/>
      <c r="L11" s="1741"/>
      <c r="M11" s="1741"/>
      <c r="N11" s="1741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792" t="s">
        <v>7</v>
      </c>
      <c r="B13" s="1792" t="s">
        <v>802</v>
      </c>
      <c r="C13" s="1804" t="s">
        <v>8</v>
      </c>
      <c r="D13" s="1804" t="s">
        <v>10</v>
      </c>
      <c r="E13" s="1804" t="s">
        <v>11</v>
      </c>
      <c r="F13" s="476" t="s">
        <v>12</v>
      </c>
      <c r="G13" s="1806" t="s">
        <v>13</v>
      </c>
      <c r="H13" s="1804" t="s">
        <v>14</v>
      </c>
      <c r="I13" s="1804" t="s">
        <v>15</v>
      </c>
      <c r="J13" s="1804" t="s">
        <v>16</v>
      </c>
      <c r="K13" s="1804" t="s">
        <v>17</v>
      </c>
      <c r="L13" s="1804" t="s">
        <v>18</v>
      </c>
      <c r="M13" s="1804" t="s">
        <v>19</v>
      </c>
      <c r="N13" s="1792" t="s">
        <v>20</v>
      </c>
    </row>
    <row r="14" spans="1:14" x14ac:dyDescent="0.25">
      <c r="A14" s="1792"/>
      <c r="B14" s="1792"/>
      <c r="C14" s="1805"/>
      <c r="D14" s="1805"/>
      <c r="E14" s="1805"/>
      <c r="F14" s="476" t="s">
        <v>21</v>
      </c>
      <c r="G14" s="1807"/>
      <c r="H14" s="1805"/>
      <c r="I14" s="1805"/>
      <c r="J14" s="1805"/>
      <c r="K14" s="1805"/>
      <c r="L14" s="1805"/>
      <c r="M14" s="1805"/>
      <c r="N14" s="1792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738" t="s">
        <v>854</v>
      </c>
      <c r="I31" s="1738"/>
      <c r="J31" s="1738"/>
      <c r="K31" s="1738"/>
      <c r="L31" s="1738"/>
      <c r="M31" s="1738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624" t="s">
        <v>852</v>
      </c>
      <c r="I32" s="1624"/>
      <c r="J32" s="1624"/>
      <c r="K32" s="1624"/>
      <c r="L32" s="1624"/>
      <c r="M32" s="1624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622" t="s">
        <v>853</v>
      </c>
      <c r="I33" s="1622"/>
      <c r="J33" s="1622"/>
      <c r="K33" s="1622"/>
      <c r="L33" s="1622"/>
      <c r="M33" s="1622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737"/>
      <c r="J34" s="1737"/>
      <c r="K34" s="1737"/>
      <c r="L34" s="1737"/>
      <c r="M34" s="1737"/>
      <c r="N34" s="1737"/>
    </row>
    <row r="35" spans="1:14" ht="15.75" x14ac:dyDescent="0.25">
      <c r="A35" s="267"/>
      <c r="B35" s="267"/>
      <c r="C35" s="268"/>
      <c r="D35" s="268"/>
      <c r="E35" s="268"/>
      <c r="F35" s="269"/>
      <c r="G35" s="1741"/>
      <c r="H35" s="1741"/>
      <c r="I35" s="1741"/>
      <c r="J35" s="1741"/>
      <c r="K35" s="1741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737"/>
      <c r="H36" s="1737"/>
      <c r="I36" s="1737"/>
      <c r="J36" s="1737"/>
      <c r="K36" s="1737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712"/>
      <c r="H37" s="1712"/>
      <c r="I37" s="1712"/>
      <c r="J37" s="1712"/>
      <c r="K37" s="1712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628"/>
      <c r="B41" s="1628"/>
      <c r="C41" s="1628"/>
      <c r="D41" s="1628"/>
      <c r="E41" s="1628"/>
      <c r="F41" s="1628"/>
      <c r="G41" s="1628"/>
      <c r="H41" s="1628"/>
      <c r="I41" s="1628"/>
      <c r="J41" s="1628"/>
      <c r="K41" s="1628"/>
      <c r="L41" s="1628"/>
      <c r="M41" s="1628"/>
      <c r="N41" s="1628"/>
    </row>
    <row r="42" spans="1:14" x14ac:dyDescent="0.25">
      <c r="A42" s="1629"/>
      <c r="B42" s="1629"/>
      <c r="C42" s="1629"/>
      <c r="D42" s="1629"/>
      <c r="E42" s="1629"/>
      <c r="F42" s="1629"/>
      <c r="G42" s="1629"/>
      <c r="H42" s="1629"/>
      <c r="I42" s="1629"/>
      <c r="J42" s="1629"/>
      <c r="K42" s="1629"/>
      <c r="L42" s="1629"/>
      <c r="M42" s="1629"/>
      <c r="N42" s="1629"/>
    </row>
    <row r="43" spans="1:14" x14ac:dyDescent="0.25">
      <c r="A43" s="1628"/>
      <c r="B43" s="1628"/>
      <c r="C43" s="1628"/>
      <c r="D43" s="1628"/>
      <c r="E43" s="1628"/>
      <c r="F43" s="1628"/>
      <c r="G43" s="1628"/>
      <c r="H43" s="1628"/>
      <c r="I43" s="1628"/>
      <c r="J43" s="1628"/>
      <c r="K43" s="1628"/>
      <c r="L43" s="1628"/>
      <c r="M43" s="1628"/>
      <c r="N43" s="1628"/>
    </row>
  </sheetData>
  <sheetProtection selectLockedCells="1" selectUnlockedCells="1"/>
  <mergeCells count="28">
    <mergeCell ref="A41:N41"/>
    <mergeCell ref="A42:N42"/>
    <mergeCell ref="A43:N43"/>
    <mergeCell ref="H33:M33"/>
    <mergeCell ref="I34:N34"/>
    <mergeCell ref="G35:K35"/>
    <mergeCell ref="G36:K36"/>
    <mergeCell ref="G37:K37"/>
    <mergeCell ref="L13:L14"/>
    <mergeCell ref="M13:M14"/>
    <mergeCell ref="N13:N14"/>
    <mergeCell ref="H31:M31"/>
    <mergeCell ref="H32:M32"/>
    <mergeCell ref="G13:G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1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400E75-9653-4288-8F74-BA6F5C58C786}">
  <sheetPr>
    <pageSetUpPr fitToPage="1"/>
  </sheetPr>
  <dimension ref="A6:M25"/>
  <sheetViews>
    <sheetView zoomScale="85" zoomScaleNormal="85" workbookViewId="0">
      <selection activeCell="F22" sqref="F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</row>
    <row r="7" spans="1:13" x14ac:dyDescent="0.25">
      <c r="A7" s="1735" t="s">
        <v>1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1:13" x14ac:dyDescent="0.25">
      <c r="A8" s="1735" t="s">
        <v>3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1:13" x14ac:dyDescent="0.25">
      <c r="A9" s="1735" t="s">
        <v>908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  <c r="M9" s="1735"/>
    </row>
    <row r="10" spans="1:13" x14ac:dyDescent="0.25">
      <c r="A10" s="1736" t="s">
        <v>870</v>
      </c>
      <c r="B10" s="1736"/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  <c r="M10" s="1736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92" t="s">
        <v>7</v>
      </c>
      <c r="B12" s="1792" t="s">
        <v>802</v>
      </c>
      <c r="C12" s="1792" t="s">
        <v>9</v>
      </c>
      <c r="D12" s="1792" t="s">
        <v>832</v>
      </c>
      <c r="E12" s="390" t="s">
        <v>12</v>
      </c>
      <c r="F12" s="1769" t="s">
        <v>13</v>
      </c>
      <c r="G12" s="1770" t="s">
        <v>14</v>
      </c>
      <c r="H12" s="1770" t="s">
        <v>15</v>
      </c>
      <c r="I12" s="1770" t="s">
        <v>16</v>
      </c>
      <c r="J12" s="1770" t="s">
        <v>17</v>
      </c>
      <c r="K12" s="1770" t="s">
        <v>18</v>
      </c>
      <c r="L12" s="1770" t="s">
        <v>19</v>
      </c>
      <c r="M12" s="1770" t="s">
        <v>20</v>
      </c>
    </row>
    <row r="13" spans="1:13" ht="16.5" customHeight="1" x14ac:dyDescent="0.25">
      <c r="A13" s="1792"/>
      <c r="B13" s="1792"/>
      <c r="C13" s="1792"/>
      <c r="D13" s="1792"/>
      <c r="E13" s="390" t="s">
        <v>21</v>
      </c>
      <c r="F13" s="1769"/>
      <c r="G13" s="1770"/>
      <c r="H13" s="1770"/>
      <c r="I13" s="1770"/>
      <c r="J13" s="1770"/>
      <c r="K13" s="1770"/>
      <c r="L13" s="1770"/>
      <c r="M13" s="177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808" t="s">
        <v>854</v>
      </c>
      <c r="H21" s="1808"/>
      <c r="I21" s="1808"/>
      <c r="J21" s="1808"/>
      <c r="K21" s="1808"/>
      <c r="L21" s="1808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624" t="s">
        <v>852</v>
      </c>
      <c r="H22" s="1624"/>
      <c r="I22" s="1624"/>
      <c r="J22" s="1624"/>
      <c r="K22" s="1624"/>
      <c r="L22" s="1624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622" t="s">
        <v>853</v>
      </c>
      <c r="H23" s="1622"/>
      <c r="I23" s="1622"/>
      <c r="J23" s="1622"/>
      <c r="K23" s="1622"/>
      <c r="L23" s="1622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809"/>
      <c r="I24" s="1809"/>
      <c r="J24" s="1809"/>
      <c r="K24" s="1809"/>
      <c r="L24" s="1809"/>
      <c r="M24" s="1809"/>
    </row>
    <row r="25" spans="1:13" x14ac:dyDescent="0.25">
      <c r="A25" s="531"/>
      <c r="B25" s="531"/>
      <c r="C25" s="259"/>
      <c r="D25" s="259"/>
      <c r="E25" s="269"/>
      <c r="F25" s="1622"/>
      <c r="G25" s="1622"/>
      <c r="H25" s="1622"/>
      <c r="I25" s="1622"/>
      <c r="J25" s="1622"/>
      <c r="K25" s="271"/>
      <c r="L25" s="271"/>
      <c r="M25" s="259"/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</mergeCells>
  <pageMargins left="0.7" right="0.7" top="0.75" bottom="0.75" header="0.3" footer="0.3"/>
  <pageSetup paperSize="5" scale="81" orientation="landscape" r:id="rId1"/>
  <drawing r:id="rId2"/>
</worksheet>
</file>

<file path=xl/worksheets/sheet1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9AF079-6F0B-46AB-B0A9-28D273AAEAD8}">
  <sheetPr>
    <pageSetUpPr fitToPage="1"/>
  </sheetPr>
  <dimension ref="A6:M26"/>
  <sheetViews>
    <sheetView zoomScale="85" zoomScaleNormal="85" workbookViewId="0">
      <selection activeCell="D21" sqref="D21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</row>
    <row r="7" spans="1:13" x14ac:dyDescent="0.25">
      <c r="A7" s="1735" t="s">
        <v>1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1:13" x14ac:dyDescent="0.25">
      <c r="A8" s="1735" t="s">
        <v>3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1:13" x14ac:dyDescent="0.25">
      <c r="A9" s="1735" t="s">
        <v>909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  <c r="M9" s="1735"/>
    </row>
    <row r="10" spans="1:13" x14ac:dyDescent="0.25">
      <c r="A10" s="1736" t="s">
        <v>886</v>
      </c>
      <c r="B10" s="1736"/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  <c r="M10" s="1736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92" t="s">
        <v>7</v>
      </c>
      <c r="B12" s="1792" t="s">
        <v>802</v>
      </c>
      <c r="C12" s="1792" t="s">
        <v>9</v>
      </c>
      <c r="D12" s="1792" t="s">
        <v>832</v>
      </c>
      <c r="E12" s="390" t="s">
        <v>12</v>
      </c>
      <c r="F12" s="1769" t="s">
        <v>13</v>
      </c>
      <c r="G12" s="1770" t="s">
        <v>14</v>
      </c>
      <c r="H12" s="1770" t="s">
        <v>15</v>
      </c>
      <c r="I12" s="1770" t="s">
        <v>16</v>
      </c>
      <c r="J12" s="1770" t="s">
        <v>17</v>
      </c>
      <c r="K12" s="1770" t="s">
        <v>18</v>
      </c>
      <c r="L12" s="1770" t="s">
        <v>19</v>
      </c>
      <c r="M12" s="1770" t="s">
        <v>20</v>
      </c>
    </row>
    <row r="13" spans="1:13" ht="16.5" customHeight="1" x14ac:dyDescent="0.25">
      <c r="A13" s="1792"/>
      <c r="B13" s="1792"/>
      <c r="C13" s="1792"/>
      <c r="D13" s="1792"/>
      <c r="E13" s="390" t="s">
        <v>21</v>
      </c>
      <c r="F13" s="1769"/>
      <c r="G13" s="1770"/>
      <c r="H13" s="1770"/>
      <c r="I13" s="1770"/>
      <c r="J13" s="1770"/>
      <c r="K13" s="1770"/>
      <c r="L13" s="1770"/>
      <c r="M13" s="177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810" t="s">
        <v>854</v>
      </c>
      <c r="H21" s="1810"/>
      <c r="I21" s="1810"/>
      <c r="J21" s="1810"/>
      <c r="K21" s="1810"/>
      <c r="L21" s="1810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811" t="s">
        <v>852</v>
      </c>
      <c r="H22" s="1811"/>
      <c r="I22" s="1811"/>
      <c r="J22" s="1811"/>
      <c r="K22" s="1811"/>
      <c r="L22" s="1811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812" t="s">
        <v>853</v>
      </c>
      <c r="H23" s="1812"/>
      <c r="I23" s="1812"/>
      <c r="J23" s="1812"/>
      <c r="K23" s="1812"/>
      <c r="L23" s="1812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813"/>
      <c r="I24" s="1813"/>
      <c r="J24" s="1813"/>
      <c r="K24" s="1813"/>
      <c r="L24" s="1813"/>
      <c r="M24" s="1813"/>
    </row>
    <row r="25" spans="1:13" ht="15.75" x14ac:dyDescent="0.25">
      <c r="A25" s="267"/>
      <c r="B25" s="267"/>
      <c r="C25" s="268"/>
      <c r="D25" s="268"/>
      <c r="E25" s="269"/>
      <c r="F25" s="1741"/>
      <c r="G25" s="1741"/>
      <c r="H25" s="1741"/>
      <c r="I25" s="1741"/>
      <c r="J25" s="1741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</mergeCells>
  <pageMargins left="0.7" right="0.7" top="0.75" bottom="0.75" header="0.3" footer="0.3"/>
  <pageSetup paperSize="5" scale="79" orientation="landscape" r:id="rId1"/>
  <drawing r:id="rId2"/>
</worksheet>
</file>

<file path=xl/worksheets/sheet1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AD8224-428C-447C-858E-7A9790DB3D1D}">
  <dimension ref="A8:N191"/>
  <sheetViews>
    <sheetView topLeftCell="A175" workbookViewId="0">
      <selection activeCell="A114" sqref="A11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2.425781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735" t="s">
        <v>0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</row>
    <row r="9" spans="1:12" x14ac:dyDescent="0.25">
      <c r="A9" s="1735" t="s">
        <v>3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</row>
    <row r="10" spans="1:12" x14ac:dyDescent="0.25">
      <c r="A10" s="1735" t="s">
        <v>911</v>
      </c>
      <c r="B10" s="1735"/>
      <c r="C10" s="1735"/>
      <c r="D10" s="1735"/>
      <c r="E10" s="1735"/>
      <c r="F10" s="1735"/>
      <c r="G10" s="1735"/>
      <c r="H10" s="1735"/>
      <c r="I10" s="1735"/>
      <c r="J10" s="1735"/>
      <c r="K10" s="1735"/>
      <c r="L10" s="1735"/>
    </row>
    <row r="11" spans="1:12" x14ac:dyDescent="0.25">
      <c r="A11" s="1736" t="s">
        <v>404</v>
      </c>
      <c r="B11" s="1736"/>
      <c r="C11" s="1736"/>
      <c r="D11" s="1736"/>
      <c r="E11" s="1736"/>
      <c r="F11" s="1736"/>
      <c r="G11" s="1736"/>
      <c r="H11" s="1736"/>
      <c r="I11" s="1736"/>
      <c r="J11" s="1736"/>
      <c r="K11" s="1736"/>
      <c r="L11" s="1736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779" t="s">
        <v>7</v>
      </c>
      <c r="B14" s="1779" t="s">
        <v>802</v>
      </c>
      <c r="C14" s="1781" t="s">
        <v>9</v>
      </c>
      <c r="D14" s="451" t="s">
        <v>12</v>
      </c>
      <c r="E14" s="1785" t="s">
        <v>13</v>
      </c>
      <c r="F14" s="1789" t="s">
        <v>14</v>
      </c>
      <c r="G14" s="1789" t="s">
        <v>15</v>
      </c>
      <c r="H14" s="1789" t="s">
        <v>16</v>
      </c>
      <c r="I14" s="1789" t="s">
        <v>17</v>
      </c>
      <c r="J14" s="1789" t="s">
        <v>18</v>
      </c>
      <c r="K14" s="1787" t="s">
        <v>19</v>
      </c>
      <c r="L14" s="1772" t="s">
        <v>20</v>
      </c>
    </row>
    <row r="15" spans="1:12" ht="15.75" thickBot="1" x14ac:dyDescent="0.3">
      <c r="A15" s="1780"/>
      <c r="B15" s="1780"/>
      <c r="C15" s="1782"/>
      <c r="D15" s="452" t="s">
        <v>21</v>
      </c>
      <c r="E15" s="1786"/>
      <c r="F15" s="1790"/>
      <c r="G15" s="1790"/>
      <c r="H15" s="1790"/>
      <c r="I15" s="1790"/>
      <c r="J15" s="1790"/>
      <c r="K15" s="1788"/>
      <c r="L15" s="1773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240000</v>
      </c>
      <c r="E17" s="456">
        <v>0</v>
      </c>
      <c r="F17" s="458">
        <v>240000</v>
      </c>
      <c r="G17" s="457">
        <v>6888</v>
      </c>
      <c r="H17" s="457">
        <v>45836.24</v>
      </c>
      <c r="I17" s="457">
        <v>4098.53</v>
      </c>
      <c r="J17" s="457">
        <v>4275</v>
      </c>
      <c r="K17" s="457">
        <v>61097.77</v>
      </c>
      <c r="L17" s="457">
        <v>178902.23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190000</v>
      </c>
      <c r="E18" s="456">
        <v>0</v>
      </c>
      <c r="F18" s="457">
        <v>190000</v>
      </c>
      <c r="G18" s="457">
        <v>5453</v>
      </c>
      <c r="H18" s="457">
        <v>33694.99</v>
      </c>
      <c r="I18" s="457">
        <v>4098.53</v>
      </c>
      <c r="J18" s="457">
        <v>4275</v>
      </c>
      <c r="K18" s="457">
        <v>47521.52</v>
      </c>
      <c r="L18" s="457">
        <v>142478.48000000001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427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70000</v>
      </c>
      <c r="E21" s="456">
        <v>0</v>
      </c>
      <c r="F21" s="457">
        <v>70000</v>
      </c>
      <c r="G21" s="457">
        <v>2009</v>
      </c>
      <c r="H21" s="457">
        <v>5368.48</v>
      </c>
      <c r="I21" s="457">
        <v>2128</v>
      </c>
      <c r="J21" s="457">
        <v>25</v>
      </c>
      <c r="K21" s="457">
        <v>9530.48</v>
      </c>
      <c r="L21" s="457">
        <v>60469.52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35000</v>
      </c>
      <c r="E23" s="456">
        <v>0</v>
      </c>
      <c r="F23" s="457">
        <v>35000</v>
      </c>
      <c r="G23" s="457">
        <v>1004.5</v>
      </c>
      <c r="H23" s="456">
        <v>0</v>
      </c>
      <c r="I23" s="457">
        <v>1064</v>
      </c>
      <c r="J23" s="457">
        <v>25</v>
      </c>
      <c r="K23" s="457">
        <v>2093.5</v>
      </c>
      <c r="L23" s="457">
        <v>32906.5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760000</v>
      </c>
      <c r="E24" s="464">
        <f>SUM(E16:E23)</f>
        <v>0</v>
      </c>
      <c r="F24" s="463">
        <f>SUM(F16:F23)</f>
        <v>760000</v>
      </c>
      <c r="G24" s="463">
        <f>SUM(G16:G23)</f>
        <v>21812</v>
      </c>
      <c r="H24" s="463">
        <v>104846.8</v>
      </c>
      <c r="I24" s="463">
        <v>19516.849999999999</v>
      </c>
      <c r="J24" s="463">
        <f>SUM(J16:J23)</f>
        <v>10251.85</v>
      </c>
      <c r="K24" s="463">
        <v>156427.17000000001</v>
      </c>
      <c r="L24" s="463">
        <v>603572.82999999996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120000</v>
      </c>
      <c r="E37" s="456">
        <v>0</v>
      </c>
      <c r="F37" s="457">
        <v>120000</v>
      </c>
      <c r="G37" s="457">
        <v>3444</v>
      </c>
      <c r="H37" s="457">
        <v>15917.28</v>
      </c>
      <c r="I37" s="457">
        <v>3648</v>
      </c>
      <c r="J37" s="457">
        <v>3595.36</v>
      </c>
      <c r="K37" s="457">
        <v>26604.639999999999</v>
      </c>
      <c r="L37" s="457">
        <v>93395.36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146500</v>
      </c>
      <c r="E39" s="464">
        <f>SUM(E37)</f>
        <v>0</v>
      </c>
      <c r="F39" s="463">
        <f t="shared" ref="F39:L39" si="1">SUM(F37:F38)</f>
        <v>146500</v>
      </c>
      <c r="G39" s="463">
        <f t="shared" si="1"/>
        <v>4204.55</v>
      </c>
      <c r="H39" s="463">
        <f t="shared" si="1"/>
        <v>15917.28</v>
      </c>
      <c r="I39" s="463">
        <f t="shared" si="1"/>
        <v>4453.6000000000004</v>
      </c>
      <c r="J39" s="463">
        <f t="shared" si="1"/>
        <v>3620.36</v>
      </c>
      <c r="K39" s="463">
        <f t="shared" si="1"/>
        <v>28195.79</v>
      </c>
      <c r="L39" s="463">
        <f t="shared" si="1"/>
        <v>118304.20999999999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806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 t="s">
        <v>807</v>
      </c>
      <c r="C44" s="462">
        <v>3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56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129</v>
      </c>
      <c r="B54" s="281" t="s">
        <v>806</v>
      </c>
      <c r="C54" s="286" t="s">
        <v>102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700</v>
      </c>
      <c r="K54" s="457">
        <v>2177.5</v>
      </c>
      <c r="L54" s="457">
        <v>22822.5</v>
      </c>
    </row>
    <row r="55" spans="1:12" x14ac:dyDescent="0.25">
      <c r="A55" s="459" t="s">
        <v>175</v>
      </c>
      <c r="B55" s="60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717</v>
      </c>
      <c r="J55" s="457">
        <v>25</v>
      </c>
      <c r="K55" s="457">
        <v>1502.5</v>
      </c>
      <c r="L55" s="457">
        <v>23497.5</v>
      </c>
    </row>
    <row r="56" spans="1:12" x14ac:dyDescent="0.25">
      <c r="A56" s="459" t="s">
        <v>99</v>
      </c>
      <c r="B56" s="281" t="s">
        <v>806</v>
      </c>
      <c r="C56" s="286" t="s">
        <v>92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1315.12</v>
      </c>
      <c r="K56" s="457">
        <v>2792.62</v>
      </c>
      <c r="L56" s="457">
        <v>22207.38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>SUM(D55:D59)</f>
        <v>125000</v>
      </c>
      <c r="E60" s="456"/>
      <c r="F60" s="463">
        <f t="shared" ref="F60:L60" si="3">SUM(F55:F59)</f>
        <v>125000</v>
      </c>
      <c r="G60" s="463">
        <f t="shared" si="3"/>
        <v>3587.5</v>
      </c>
      <c r="H60" s="463">
        <f t="shared" si="3"/>
        <v>0</v>
      </c>
      <c r="I60" s="463">
        <f t="shared" si="3"/>
        <v>3757</v>
      </c>
      <c r="J60" s="463">
        <f t="shared" si="3"/>
        <v>1415.12</v>
      </c>
      <c r="K60" s="463">
        <f t="shared" si="3"/>
        <v>8802.619999999999</v>
      </c>
      <c r="L60" s="463">
        <f t="shared" si="3"/>
        <v>116197.38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758</v>
      </c>
      <c r="B64" s="281" t="s">
        <v>807</v>
      </c>
      <c r="C64" s="286" t="s">
        <v>912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457">
        <v>125</v>
      </c>
      <c r="K64" s="457">
        <v>1602.5</v>
      </c>
      <c r="L64" s="457">
        <v>23397</v>
      </c>
    </row>
    <row r="65" spans="1:12" x14ac:dyDescent="0.25">
      <c r="A65" s="459" t="s">
        <v>119</v>
      </c>
      <c r="B65" s="601" t="s">
        <v>806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574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23397.5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759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717.5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15333.33</v>
      </c>
      <c r="E71" s="456">
        <v>0</v>
      </c>
      <c r="F71" s="457">
        <v>15333.33</v>
      </c>
      <c r="G71" s="457">
        <v>440.07</v>
      </c>
      <c r="H71" s="456">
        <v>0</v>
      </c>
      <c r="I71" s="457">
        <v>466.13</v>
      </c>
      <c r="J71" s="457">
        <v>25</v>
      </c>
      <c r="K71" s="457">
        <v>931.2</v>
      </c>
      <c r="L71" s="457">
        <v>14402.13</v>
      </c>
    </row>
    <row r="72" spans="1:12" x14ac:dyDescent="0.25">
      <c r="A72" s="461" t="s">
        <v>763</v>
      </c>
      <c r="B72" s="281"/>
      <c r="C72" s="462">
        <v>9</v>
      </c>
      <c r="D72" s="463">
        <f t="shared" ref="D72:L72" si="4">SUM(D66:D71)</f>
        <v>115333.33</v>
      </c>
      <c r="E72" s="464">
        <f t="shared" si="4"/>
        <v>0</v>
      </c>
      <c r="F72" s="463">
        <f t="shared" si="4"/>
        <v>115333.33</v>
      </c>
      <c r="G72" s="463">
        <f t="shared" si="4"/>
        <v>3453.57</v>
      </c>
      <c r="H72" s="464">
        <f t="shared" si="4"/>
        <v>0</v>
      </c>
      <c r="I72" s="463">
        <f t="shared" si="4"/>
        <v>3506.13</v>
      </c>
      <c r="J72" s="463">
        <f t="shared" si="4"/>
        <v>150</v>
      </c>
      <c r="K72" s="463">
        <f t="shared" si="4"/>
        <v>6966.2</v>
      </c>
      <c r="L72" s="463">
        <f t="shared" si="4"/>
        <v>108367.13</v>
      </c>
    </row>
    <row r="73" spans="1:12" x14ac:dyDescent="0.25">
      <c r="A73" s="459"/>
      <c r="B73" s="281"/>
      <c r="C73" s="466"/>
      <c r="D73" s="457"/>
      <c r="E73" s="456"/>
      <c r="F73" s="457"/>
      <c r="G73" s="457"/>
      <c r="H73" s="457"/>
      <c r="I73" s="457"/>
      <c r="J73" s="457"/>
      <c r="K73" s="457"/>
      <c r="L73" s="457"/>
    </row>
    <row r="74" spans="1:12" x14ac:dyDescent="0.25">
      <c r="A74" s="461" t="s">
        <v>653</v>
      </c>
      <c r="B74" s="281"/>
      <c r="C74" s="286"/>
      <c r="D74" s="457"/>
      <c r="E74" s="464"/>
      <c r="F74" s="457"/>
      <c r="G74" s="457"/>
      <c r="H74" s="457"/>
      <c r="I74" s="457"/>
      <c r="J74" s="457"/>
      <c r="K74" s="457"/>
      <c r="L74" s="457"/>
    </row>
    <row r="75" spans="1:12" x14ac:dyDescent="0.25">
      <c r="A75" s="459" t="s">
        <v>162</v>
      </c>
      <c r="B75" s="281" t="s">
        <v>807</v>
      </c>
      <c r="C75" s="286" t="s">
        <v>764</v>
      </c>
      <c r="D75" s="457">
        <v>70500</v>
      </c>
      <c r="E75" s="456">
        <v>0</v>
      </c>
      <c r="F75" s="457">
        <v>70500</v>
      </c>
      <c r="G75" s="457">
        <v>2023.35</v>
      </c>
      <c r="H75" s="457">
        <v>5462.57</v>
      </c>
      <c r="I75" s="457">
        <v>2143.1999999999998</v>
      </c>
      <c r="J75" s="457">
        <v>25</v>
      </c>
      <c r="K75" s="457">
        <v>9654.1200000000008</v>
      </c>
      <c r="L75" s="457">
        <v>60845.88</v>
      </c>
    </row>
    <row r="76" spans="1:12" x14ac:dyDescent="0.25">
      <c r="A76" s="459" t="s">
        <v>150</v>
      </c>
      <c r="B76" s="601" t="s">
        <v>807</v>
      </c>
      <c r="C76" s="286" t="s">
        <v>765</v>
      </c>
      <c r="D76" s="457">
        <v>39500</v>
      </c>
      <c r="E76" s="456">
        <v>0</v>
      </c>
      <c r="F76" s="457">
        <v>39500</v>
      </c>
      <c r="G76" s="457">
        <v>1133.6500000000001</v>
      </c>
      <c r="H76" s="457">
        <v>372.08</v>
      </c>
      <c r="I76" s="457">
        <v>1200.8</v>
      </c>
      <c r="J76" s="457">
        <v>125</v>
      </c>
      <c r="K76" s="457">
        <v>2831.53</v>
      </c>
      <c r="L76" s="457">
        <v>36668.47</v>
      </c>
    </row>
    <row r="77" spans="1:12" x14ac:dyDescent="0.25">
      <c r="A77" s="461" t="s">
        <v>749</v>
      </c>
      <c r="B77" s="281"/>
      <c r="C77" s="462">
        <v>2</v>
      </c>
      <c r="D77" s="463">
        <f>SUM(D75:D76)</f>
        <v>110000</v>
      </c>
      <c r="E77" s="464">
        <f t="shared" ref="E77:L77" si="5">SUM(E75:E76)</f>
        <v>0</v>
      </c>
      <c r="F77" s="463">
        <f t="shared" si="5"/>
        <v>110000</v>
      </c>
      <c r="G77" s="463">
        <f t="shared" si="5"/>
        <v>3157</v>
      </c>
      <c r="H77" s="463">
        <f t="shared" si="5"/>
        <v>5834.65</v>
      </c>
      <c r="I77" s="463">
        <f t="shared" si="5"/>
        <v>3344</v>
      </c>
      <c r="J77" s="463">
        <f t="shared" si="5"/>
        <v>150</v>
      </c>
      <c r="K77" s="463">
        <f t="shared" si="5"/>
        <v>12485.650000000001</v>
      </c>
      <c r="L77" s="463">
        <f t="shared" si="5"/>
        <v>97514.35</v>
      </c>
    </row>
    <row r="78" spans="1:12" x14ac:dyDescent="0.25">
      <c r="A78" s="459"/>
      <c r="B78" s="281"/>
      <c r="C78" s="286"/>
      <c r="D78" s="457"/>
      <c r="E78" s="456"/>
      <c r="F78" s="457"/>
      <c r="G78" s="457"/>
      <c r="H78" s="457"/>
      <c r="I78" s="457"/>
      <c r="J78" s="457"/>
      <c r="K78" s="457"/>
      <c r="L78" s="457"/>
    </row>
    <row r="79" spans="1:12" x14ac:dyDescent="0.25">
      <c r="A79" s="461" t="s">
        <v>627</v>
      </c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59" t="s">
        <v>531</v>
      </c>
      <c r="B80" s="281" t="s">
        <v>807</v>
      </c>
      <c r="C80" s="286" t="s">
        <v>248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457">
        <v>25</v>
      </c>
      <c r="K80" s="457">
        <v>2731.53</v>
      </c>
      <c r="L80" s="457">
        <v>36768.47</v>
      </c>
    </row>
    <row r="81" spans="1:12" x14ac:dyDescent="0.25">
      <c r="A81" s="461" t="s">
        <v>749</v>
      </c>
      <c r="B81" s="281"/>
      <c r="C81" s="462">
        <v>1</v>
      </c>
      <c r="D81" s="463">
        <f>SUM(D80)</f>
        <v>39500</v>
      </c>
      <c r="E81" s="464">
        <f t="shared" ref="E81:L81" si="6">SUM(E80)</f>
        <v>0</v>
      </c>
      <c r="F81" s="463">
        <f t="shared" si="6"/>
        <v>39500</v>
      </c>
      <c r="G81" s="463">
        <f t="shared" si="6"/>
        <v>1133.6500000000001</v>
      </c>
      <c r="H81" s="463">
        <f t="shared" si="6"/>
        <v>372.08</v>
      </c>
      <c r="I81" s="463">
        <f t="shared" si="6"/>
        <v>1200.8</v>
      </c>
      <c r="J81" s="463">
        <f t="shared" si="6"/>
        <v>25</v>
      </c>
      <c r="K81" s="463">
        <f t="shared" si="6"/>
        <v>2731.53</v>
      </c>
      <c r="L81" s="463">
        <f t="shared" si="6"/>
        <v>36768.47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s="461" t="s">
        <v>788</v>
      </c>
      <c r="B83" s="281"/>
      <c r="C83" s="466"/>
      <c r="D83" s="463"/>
      <c r="E83" s="464"/>
      <c r="F83" s="463"/>
      <c r="G83" s="463"/>
      <c r="H83" s="463"/>
      <c r="I83" s="463"/>
      <c r="J83" s="463"/>
      <c r="K83" s="463"/>
      <c r="L83" s="463"/>
    </row>
    <row r="84" spans="1:12" x14ac:dyDescent="0.25">
      <c r="A84" s="459" t="s">
        <v>816</v>
      </c>
      <c r="B84" s="281" t="s">
        <v>807</v>
      </c>
      <c r="C84" s="286" t="s">
        <v>703</v>
      </c>
      <c r="D84" s="457">
        <v>100000</v>
      </c>
      <c r="E84" s="456">
        <v>0</v>
      </c>
      <c r="F84" s="457">
        <v>100000</v>
      </c>
      <c r="G84" s="457">
        <v>2870</v>
      </c>
      <c r="H84" s="457">
        <v>11767.84</v>
      </c>
      <c r="I84" s="457">
        <v>3040</v>
      </c>
      <c r="J84" s="457">
        <v>4207.12</v>
      </c>
      <c r="K84" s="457">
        <v>21884.959999999999</v>
      </c>
      <c r="L84" s="457">
        <v>78115.039999999994</v>
      </c>
    </row>
    <row r="85" spans="1:12" x14ac:dyDescent="0.25">
      <c r="A85" s="459" t="s">
        <v>232</v>
      </c>
      <c r="B85" s="601" t="s">
        <v>807</v>
      </c>
      <c r="C85" s="286" t="s">
        <v>604</v>
      </c>
      <c r="D85" s="457">
        <v>65000</v>
      </c>
      <c r="E85" s="456">
        <v>0</v>
      </c>
      <c r="F85" s="457">
        <v>65000</v>
      </c>
      <c r="G85" s="457">
        <v>1865.5</v>
      </c>
      <c r="H85" s="457">
        <v>4427.58</v>
      </c>
      <c r="I85" s="457">
        <v>1976</v>
      </c>
      <c r="J85" s="457">
        <v>25</v>
      </c>
      <c r="K85" s="457">
        <v>8294.08</v>
      </c>
      <c r="L85" s="457">
        <v>56705.919999999998</v>
      </c>
    </row>
    <row r="86" spans="1:12" x14ac:dyDescent="0.25">
      <c r="A86" s="459" t="s">
        <v>541</v>
      </c>
      <c r="B86" s="281" t="s">
        <v>807</v>
      </c>
      <c r="C86" s="286" t="s">
        <v>276</v>
      </c>
      <c r="D86" s="457">
        <v>38500</v>
      </c>
      <c r="E86" s="456">
        <v>0</v>
      </c>
      <c r="F86" s="457">
        <v>38500</v>
      </c>
      <c r="G86" s="457">
        <v>1104.95</v>
      </c>
      <c r="H86" s="457">
        <v>230.95</v>
      </c>
      <c r="I86" s="457">
        <v>1170.4000000000001</v>
      </c>
      <c r="J86" s="457">
        <v>25</v>
      </c>
      <c r="K86" s="457">
        <v>2531.3000000000002</v>
      </c>
      <c r="L86" s="457">
        <v>35968.699999999997</v>
      </c>
    </row>
    <row r="87" spans="1:12" x14ac:dyDescent="0.25">
      <c r="A87" s="461" t="s">
        <v>749</v>
      </c>
      <c r="B87" s="281"/>
      <c r="C87" s="462">
        <v>3</v>
      </c>
      <c r="D87" s="463">
        <f t="shared" ref="D87:L87" si="7">SUM(D86:D86)</f>
        <v>38500</v>
      </c>
      <c r="E87" s="464">
        <f t="shared" si="7"/>
        <v>0</v>
      </c>
      <c r="F87" s="463">
        <f t="shared" si="7"/>
        <v>38500</v>
      </c>
      <c r="G87" s="463">
        <f t="shared" si="7"/>
        <v>1104.95</v>
      </c>
      <c r="H87" s="463">
        <f t="shared" si="7"/>
        <v>230.95</v>
      </c>
      <c r="I87" s="463">
        <f t="shared" si="7"/>
        <v>1170.4000000000001</v>
      </c>
      <c r="J87" s="463">
        <f t="shared" si="7"/>
        <v>25</v>
      </c>
      <c r="K87" s="463">
        <f t="shared" si="7"/>
        <v>2531.3000000000002</v>
      </c>
      <c r="L87" s="463">
        <f t="shared" si="7"/>
        <v>35968.699999999997</v>
      </c>
    </row>
    <row r="88" spans="1:12" x14ac:dyDescent="0.25">
      <c r="A88" s="461"/>
      <c r="B88" s="281"/>
      <c r="C88" s="462"/>
      <c r="D88" s="463"/>
      <c r="E88" s="464"/>
      <c r="F88" s="463"/>
      <c r="G88" s="463"/>
      <c r="H88" s="463"/>
      <c r="I88" s="463"/>
      <c r="J88" s="463"/>
      <c r="K88" s="463"/>
      <c r="L88" s="463"/>
    </row>
    <row r="89" spans="1:12" x14ac:dyDescent="0.25">
      <c r="A89" s="461" t="s">
        <v>766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47</v>
      </c>
      <c r="B90" s="281" t="s">
        <v>806</v>
      </c>
      <c r="C90" s="286" t="s">
        <v>49</v>
      </c>
      <c r="D90" s="457">
        <v>60000</v>
      </c>
      <c r="E90" s="456">
        <v>0</v>
      </c>
      <c r="F90" s="457">
        <v>60000</v>
      </c>
      <c r="G90" s="457">
        <v>1722</v>
      </c>
      <c r="H90" s="457">
        <v>3486.68</v>
      </c>
      <c r="I90" s="457">
        <v>1824</v>
      </c>
      <c r="J90" s="457">
        <v>1033</v>
      </c>
      <c r="K90" s="457">
        <v>8065.68</v>
      </c>
      <c r="L90" s="457">
        <v>51934.32</v>
      </c>
    </row>
    <row r="91" spans="1:12" x14ac:dyDescent="0.25">
      <c r="A91" s="459" t="s">
        <v>461</v>
      </c>
      <c r="B91" s="281" t="s">
        <v>807</v>
      </c>
      <c r="C91" s="286" t="s">
        <v>276</v>
      </c>
      <c r="D91" s="457">
        <v>38000</v>
      </c>
      <c r="E91" s="456">
        <v>0</v>
      </c>
      <c r="F91" s="457">
        <v>38000</v>
      </c>
      <c r="G91" s="457">
        <v>1090.5999999999999</v>
      </c>
      <c r="H91" s="457">
        <v>160.38</v>
      </c>
      <c r="I91" s="457">
        <v>1155.2</v>
      </c>
      <c r="J91" s="457">
        <v>25</v>
      </c>
      <c r="K91" s="457">
        <v>2431.1799999999998</v>
      </c>
      <c r="L91" s="457">
        <v>35568.82</v>
      </c>
    </row>
    <row r="92" spans="1:12" x14ac:dyDescent="0.25">
      <c r="A92" s="461" t="s">
        <v>749</v>
      </c>
      <c r="B92" s="281"/>
      <c r="C92" s="462">
        <v>2</v>
      </c>
      <c r="D92" s="463">
        <f t="shared" ref="D92:L92" si="8">SUM(D91:D91)</f>
        <v>38000</v>
      </c>
      <c r="E92" s="464">
        <f t="shared" si="8"/>
        <v>0</v>
      </c>
      <c r="F92" s="463">
        <f t="shared" si="8"/>
        <v>38000</v>
      </c>
      <c r="G92" s="463">
        <f t="shared" si="8"/>
        <v>1090.5999999999999</v>
      </c>
      <c r="H92" s="463">
        <f t="shared" si="8"/>
        <v>160.38</v>
      </c>
      <c r="I92" s="463">
        <f t="shared" si="8"/>
        <v>1155.2</v>
      </c>
      <c r="J92" s="463">
        <f t="shared" si="8"/>
        <v>25</v>
      </c>
      <c r="K92" s="463">
        <f t="shared" si="8"/>
        <v>2431.1799999999998</v>
      </c>
      <c r="L92" s="463">
        <f t="shared" si="8"/>
        <v>35568.82</v>
      </c>
    </row>
    <row r="93" spans="1:12" x14ac:dyDescent="0.25">
      <c r="A93" s="461"/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ht="18.75" customHeight="1" x14ac:dyDescent="0.25">
      <c r="A94" s="469" t="s">
        <v>861</v>
      </c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59" t="s">
        <v>768</v>
      </c>
      <c r="B95" s="281" t="s">
        <v>807</v>
      </c>
      <c r="C95" s="286" t="s">
        <v>771</v>
      </c>
      <c r="D95" s="457">
        <v>100000</v>
      </c>
      <c r="E95" s="456">
        <v>0</v>
      </c>
      <c r="F95" s="457">
        <v>100000</v>
      </c>
      <c r="G95" s="457">
        <v>2870</v>
      </c>
      <c r="H95" s="457">
        <v>12105.37</v>
      </c>
      <c r="I95" s="457">
        <v>3040</v>
      </c>
      <c r="J95" s="457">
        <v>2982.72</v>
      </c>
      <c r="K95" s="457">
        <v>20998.09</v>
      </c>
      <c r="L95" s="457">
        <v>79001.91</v>
      </c>
    </row>
    <row r="96" spans="1:12" x14ac:dyDescent="0.25">
      <c r="A96" s="459" t="s">
        <v>769</v>
      </c>
      <c r="B96" s="281" t="s">
        <v>806</v>
      </c>
      <c r="C96" s="286" t="s">
        <v>772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3486.68</v>
      </c>
      <c r="I96" s="457">
        <v>1824</v>
      </c>
      <c r="J96" s="457">
        <v>25</v>
      </c>
      <c r="K96" s="457">
        <v>7057.68</v>
      </c>
      <c r="L96" s="457">
        <v>52942.32</v>
      </c>
    </row>
    <row r="97" spans="1:12" x14ac:dyDescent="0.25">
      <c r="A97" s="459" t="s">
        <v>547</v>
      </c>
      <c r="B97" s="281" t="s">
        <v>807</v>
      </c>
      <c r="C97" s="286" t="s">
        <v>772</v>
      </c>
      <c r="D97" s="457">
        <v>75000</v>
      </c>
      <c r="E97" s="456">
        <v>0</v>
      </c>
      <c r="F97" s="457">
        <v>75000</v>
      </c>
      <c r="G97" s="457">
        <v>2152.5</v>
      </c>
      <c r="H97" s="457">
        <v>6309.38</v>
      </c>
      <c r="I97" s="457">
        <v>2280</v>
      </c>
      <c r="J97" s="457">
        <v>2857</v>
      </c>
      <c r="K97" s="457">
        <v>13598.88</v>
      </c>
      <c r="L97" s="457">
        <v>61401.120000000003</v>
      </c>
    </row>
    <row r="98" spans="1:12" x14ac:dyDescent="0.25">
      <c r="A98" s="459" t="s">
        <v>484</v>
      </c>
      <c r="B98" s="281" t="s">
        <v>807</v>
      </c>
      <c r="C98" s="286" t="s">
        <v>327</v>
      </c>
      <c r="D98" s="457">
        <v>30000</v>
      </c>
      <c r="E98" s="456">
        <v>0</v>
      </c>
      <c r="F98" s="457">
        <v>30000</v>
      </c>
      <c r="G98" s="457">
        <v>861</v>
      </c>
      <c r="H98" s="456">
        <v>0</v>
      </c>
      <c r="I98" s="457">
        <v>912</v>
      </c>
      <c r="J98" s="457">
        <v>25</v>
      </c>
      <c r="K98" s="457">
        <v>1798</v>
      </c>
      <c r="L98" s="457">
        <v>28202</v>
      </c>
    </row>
    <row r="99" spans="1:12" x14ac:dyDescent="0.25">
      <c r="A99" s="461" t="s">
        <v>749</v>
      </c>
      <c r="B99" s="281"/>
      <c r="C99" s="462">
        <v>4</v>
      </c>
      <c r="D99" s="463">
        <f t="shared" ref="D99:L99" si="9">SUM(D95:D98)</f>
        <v>265000</v>
      </c>
      <c r="E99" s="464">
        <f t="shared" si="9"/>
        <v>0</v>
      </c>
      <c r="F99" s="463">
        <f t="shared" si="9"/>
        <v>265000</v>
      </c>
      <c r="G99" s="463">
        <f t="shared" si="9"/>
        <v>7605.5</v>
      </c>
      <c r="H99" s="463">
        <f t="shared" si="9"/>
        <v>21901.43</v>
      </c>
      <c r="I99" s="463">
        <f t="shared" si="9"/>
        <v>8056</v>
      </c>
      <c r="J99" s="463">
        <f t="shared" si="9"/>
        <v>5889.7199999999993</v>
      </c>
      <c r="K99" s="463">
        <f t="shared" si="9"/>
        <v>43452.65</v>
      </c>
      <c r="L99" s="463">
        <f t="shared" si="9"/>
        <v>221547.35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ht="27.75" customHeight="1" x14ac:dyDescent="0.25">
      <c r="A101" s="469" t="s">
        <v>770</v>
      </c>
      <c r="B101" s="281"/>
      <c r="C101" s="466"/>
      <c r="D101" s="463"/>
      <c r="E101" s="464"/>
      <c r="F101" s="463"/>
      <c r="G101" s="463"/>
      <c r="H101" s="463"/>
      <c r="I101" s="463"/>
      <c r="J101" s="463"/>
      <c r="K101" s="463"/>
      <c r="L101" s="463"/>
    </row>
    <row r="102" spans="1:12" x14ac:dyDescent="0.25">
      <c r="A102" s="459" t="s">
        <v>61</v>
      </c>
      <c r="B102" s="281" t="s">
        <v>806</v>
      </c>
      <c r="C102" s="286" t="s">
        <v>514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8279.4599999999991</v>
      </c>
      <c r="I102" s="457">
        <v>2584</v>
      </c>
      <c r="J102" s="457">
        <v>1215.1199999999999</v>
      </c>
      <c r="K102" s="457">
        <v>14518.08</v>
      </c>
      <c r="L102" s="457">
        <v>70481.919999999998</v>
      </c>
    </row>
    <row r="103" spans="1:12" x14ac:dyDescent="0.25">
      <c r="A103" s="461" t="s">
        <v>749</v>
      </c>
      <c r="B103" s="281"/>
      <c r="C103" s="462">
        <v>1</v>
      </c>
      <c r="D103" s="463">
        <f>SUM(D102)</f>
        <v>85000</v>
      </c>
      <c r="E103" s="464">
        <f t="shared" ref="E103:L103" si="10">SUM(E102)</f>
        <v>0</v>
      </c>
      <c r="F103" s="463">
        <f t="shared" si="10"/>
        <v>85000</v>
      </c>
      <c r="G103" s="463">
        <f t="shared" si="10"/>
        <v>2439.5</v>
      </c>
      <c r="H103" s="463">
        <f t="shared" si="10"/>
        <v>8279.4599999999991</v>
      </c>
      <c r="I103" s="463">
        <f t="shared" si="10"/>
        <v>2584</v>
      </c>
      <c r="J103" s="463">
        <f t="shared" si="10"/>
        <v>1215.1199999999999</v>
      </c>
      <c r="K103" s="463">
        <f t="shared" si="10"/>
        <v>14518.08</v>
      </c>
      <c r="L103" s="463">
        <f t="shared" si="10"/>
        <v>70481.919999999998</v>
      </c>
    </row>
    <row r="104" spans="1:12" x14ac:dyDescent="0.25">
      <c r="A104" s="459"/>
      <c r="B104" s="281"/>
      <c r="C104" s="286"/>
      <c r="D104" s="457"/>
      <c r="E104" s="456"/>
      <c r="F104" s="457"/>
      <c r="G104" s="457"/>
      <c r="H104" s="457"/>
      <c r="I104" s="457"/>
      <c r="J104" s="457"/>
      <c r="K104" s="457"/>
      <c r="L104" s="457"/>
    </row>
    <row r="105" spans="1:12" ht="31.5" customHeight="1" x14ac:dyDescent="0.25">
      <c r="A105" s="469" t="s">
        <v>786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419</v>
      </c>
      <c r="B106" s="281" t="s">
        <v>806</v>
      </c>
      <c r="C106" s="286" t="s">
        <v>449</v>
      </c>
      <c r="D106" s="457">
        <v>40000</v>
      </c>
      <c r="E106" s="456">
        <v>0</v>
      </c>
      <c r="F106" s="457">
        <v>40000</v>
      </c>
      <c r="G106" s="457">
        <v>1148</v>
      </c>
      <c r="H106" s="457">
        <v>442.65</v>
      </c>
      <c r="I106" s="457">
        <v>1216</v>
      </c>
      <c r="J106" s="457">
        <v>700</v>
      </c>
      <c r="K106" s="457">
        <v>3506.65</v>
      </c>
      <c r="L106" s="457">
        <v>36493.35</v>
      </c>
    </row>
    <row r="107" spans="1:12" x14ac:dyDescent="0.25">
      <c r="A107" s="459" t="s">
        <v>697</v>
      </c>
      <c r="B107" s="281" t="s">
        <v>807</v>
      </c>
      <c r="C107" s="286" t="s">
        <v>521</v>
      </c>
      <c r="D107" s="457">
        <v>35000</v>
      </c>
      <c r="E107" s="456">
        <v>0</v>
      </c>
      <c r="F107" s="457">
        <v>35000</v>
      </c>
      <c r="G107" s="457">
        <v>1004.5</v>
      </c>
      <c r="H107" s="456">
        <v>0</v>
      </c>
      <c r="I107" s="457">
        <v>1064</v>
      </c>
      <c r="J107" s="457">
        <v>25</v>
      </c>
      <c r="K107" s="457">
        <v>2093.5</v>
      </c>
      <c r="L107" s="457">
        <v>32906.5</v>
      </c>
    </row>
    <row r="108" spans="1:12" x14ac:dyDescent="0.25">
      <c r="A108" s="461" t="s">
        <v>749</v>
      </c>
      <c r="B108" s="281"/>
      <c r="C108" s="462">
        <v>2</v>
      </c>
      <c r="D108" s="463">
        <f>SUM(D106:D107)</f>
        <v>75000</v>
      </c>
      <c r="E108" s="464">
        <f t="shared" ref="E108:L108" si="11">SUM(E106:E107)</f>
        <v>0</v>
      </c>
      <c r="F108" s="463">
        <f t="shared" si="11"/>
        <v>75000</v>
      </c>
      <c r="G108" s="463">
        <f t="shared" si="11"/>
        <v>2152.5</v>
      </c>
      <c r="H108" s="463">
        <f t="shared" si="11"/>
        <v>442.65</v>
      </c>
      <c r="I108" s="463">
        <f t="shared" si="11"/>
        <v>2280</v>
      </c>
      <c r="J108" s="463">
        <f t="shared" si="11"/>
        <v>725</v>
      </c>
      <c r="K108" s="463">
        <f t="shared" si="11"/>
        <v>5600.15</v>
      </c>
      <c r="L108" s="463">
        <f t="shared" si="11"/>
        <v>69399.850000000006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x14ac:dyDescent="0.25">
      <c r="A110" s="461" t="s">
        <v>785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34</v>
      </c>
      <c r="B111" s="281" t="s">
        <v>806</v>
      </c>
      <c r="C111" s="286" t="s">
        <v>36</v>
      </c>
      <c r="D111" s="457">
        <v>50000</v>
      </c>
      <c r="E111" s="456">
        <v>0</v>
      </c>
      <c r="F111" s="457">
        <v>50000</v>
      </c>
      <c r="G111" s="457">
        <v>1435</v>
      </c>
      <c r="H111" s="457">
        <v>1854</v>
      </c>
      <c r="I111" s="457">
        <v>1520</v>
      </c>
      <c r="J111" s="457">
        <v>800</v>
      </c>
      <c r="K111" s="457">
        <v>5609</v>
      </c>
      <c r="L111" s="457">
        <v>44391</v>
      </c>
    </row>
    <row r="112" spans="1:12" x14ac:dyDescent="0.25">
      <c r="A112" s="459" t="s">
        <v>773</v>
      </c>
      <c r="B112" s="281" t="s">
        <v>807</v>
      </c>
      <c r="C112" s="286" t="s">
        <v>774</v>
      </c>
      <c r="D112" s="457">
        <v>37000</v>
      </c>
      <c r="E112" s="456">
        <v>0</v>
      </c>
      <c r="F112" s="457">
        <v>37000</v>
      </c>
      <c r="G112" s="457">
        <v>1061.9000000000001</v>
      </c>
      <c r="H112" s="457">
        <v>19.25</v>
      </c>
      <c r="I112" s="457">
        <v>1124.8</v>
      </c>
      <c r="J112" s="457">
        <v>25</v>
      </c>
      <c r="K112" s="457">
        <v>2230.9499999999998</v>
      </c>
      <c r="L112" s="457">
        <v>34769.050000000003</v>
      </c>
    </row>
    <row r="113" spans="1:12" x14ac:dyDescent="0.25">
      <c r="A113" s="459" t="s">
        <v>131</v>
      </c>
      <c r="B113" s="281" t="s">
        <v>807</v>
      </c>
      <c r="C113" s="286" t="s">
        <v>713</v>
      </c>
      <c r="D113" s="457">
        <v>31500</v>
      </c>
      <c r="E113" s="456">
        <v>0</v>
      </c>
      <c r="F113" s="457">
        <v>31500</v>
      </c>
      <c r="G113" s="457">
        <v>904.05</v>
      </c>
      <c r="H113" s="456">
        <v>0</v>
      </c>
      <c r="I113" s="457">
        <v>957.6</v>
      </c>
      <c r="J113" s="457">
        <v>697</v>
      </c>
      <c r="K113" s="457">
        <v>2558.65</v>
      </c>
      <c r="L113" s="457">
        <v>28941.35</v>
      </c>
    </row>
    <row r="114" spans="1:12" x14ac:dyDescent="0.25">
      <c r="A114" s="459" t="s">
        <v>444</v>
      </c>
      <c r="B114" s="281" t="s">
        <v>806</v>
      </c>
      <c r="C114" s="286" t="s">
        <v>662</v>
      </c>
      <c r="D114" s="457">
        <v>26500</v>
      </c>
      <c r="E114" s="456">
        <v>0</v>
      </c>
      <c r="F114" s="457">
        <v>26500</v>
      </c>
      <c r="G114" s="457">
        <v>760.55</v>
      </c>
      <c r="H114" s="456">
        <v>0</v>
      </c>
      <c r="I114" s="457">
        <v>805.6</v>
      </c>
      <c r="J114" s="457">
        <v>25</v>
      </c>
      <c r="K114" s="457">
        <v>1591.15</v>
      </c>
      <c r="L114" s="457">
        <v>24908.85</v>
      </c>
    </row>
    <row r="115" spans="1:12" x14ac:dyDescent="0.25">
      <c r="A115" s="459" t="s">
        <v>875</v>
      </c>
      <c r="B115" s="281" t="s">
        <v>807</v>
      </c>
      <c r="C115" s="286" t="s">
        <v>166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457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5</v>
      </c>
      <c r="D116" s="463">
        <f>SUM(D112:D115)</f>
        <v>130000</v>
      </c>
      <c r="E116" s="464">
        <f>SUM(E112:E115)</f>
        <v>0</v>
      </c>
      <c r="F116" s="463">
        <f>SUM(F112:F115)</f>
        <v>130000</v>
      </c>
      <c r="G116" s="463">
        <f>SUM(G112:G115)</f>
        <v>3731</v>
      </c>
      <c r="H116" s="463">
        <f>SUM(H112:H114)</f>
        <v>19.25</v>
      </c>
      <c r="I116" s="463">
        <f>SUM(I112:I115)</f>
        <v>3952</v>
      </c>
      <c r="J116" s="463">
        <f>SUM(J112:J115)</f>
        <v>772</v>
      </c>
      <c r="K116" s="463">
        <f>SUM(K112:K115)</f>
        <v>8474.25</v>
      </c>
      <c r="L116" s="463">
        <f>SUM(L112:L115)</f>
        <v>121525.75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457"/>
      <c r="K117" s="457"/>
      <c r="L117" s="457"/>
    </row>
    <row r="118" spans="1:12" x14ac:dyDescent="0.25">
      <c r="A118" s="461" t="s">
        <v>787</v>
      </c>
      <c r="B118" s="281"/>
      <c r="C118" s="466"/>
      <c r="D118" s="463"/>
      <c r="E118" s="464"/>
      <c r="F118" s="463"/>
      <c r="G118" s="463"/>
      <c r="H118" s="463"/>
      <c r="I118" s="463"/>
      <c r="J118" s="463"/>
      <c r="K118" s="463"/>
      <c r="L118" s="463"/>
    </row>
    <row r="119" spans="1:12" x14ac:dyDescent="0.25">
      <c r="A119" s="459" t="s">
        <v>69</v>
      </c>
      <c r="B119" s="281" t="s">
        <v>806</v>
      </c>
      <c r="C119" s="286" t="s">
        <v>775</v>
      </c>
      <c r="D119" s="457">
        <v>130000</v>
      </c>
      <c r="E119" s="456">
        <v>0</v>
      </c>
      <c r="F119" s="457">
        <v>130000</v>
      </c>
      <c r="G119" s="457">
        <v>3731</v>
      </c>
      <c r="H119" s="457">
        <v>19162.12</v>
      </c>
      <c r="I119" s="457">
        <v>3952</v>
      </c>
      <c r="J119" s="457">
        <v>1375</v>
      </c>
      <c r="K119" s="457">
        <v>28220.12</v>
      </c>
      <c r="L119" s="457">
        <v>101779.88</v>
      </c>
    </row>
    <row r="120" spans="1:12" x14ac:dyDescent="0.25">
      <c r="A120" s="461" t="s">
        <v>749</v>
      </c>
      <c r="B120" s="281"/>
      <c r="C120" s="462">
        <v>1</v>
      </c>
      <c r="D120" s="463">
        <f>SUM(D119)</f>
        <v>130000</v>
      </c>
      <c r="E120" s="464">
        <f t="shared" ref="E120:L120" si="12">SUM(E119)</f>
        <v>0</v>
      </c>
      <c r="F120" s="463">
        <f t="shared" si="12"/>
        <v>130000</v>
      </c>
      <c r="G120" s="463">
        <f t="shared" si="12"/>
        <v>3731</v>
      </c>
      <c r="H120" s="463">
        <f t="shared" si="12"/>
        <v>19162.12</v>
      </c>
      <c r="I120" s="463">
        <f t="shared" si="12"/>
        <v>3952</v>
      </c>
      <c r="J120" s="463">
        <f t="shared" si="12"/>
        <v>1375</v>
      </c>
      <c r="K120" s="463">
        <f t="shared" si="12"/>
        <v>28220.12</v>
      </c>
      <c r="L120" s="463">
        <f t="shared" si="12"/>
        <v>101779.88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ht="22.5" customHeight="1" x14ac:dyDescent="0.25">
      <c r="A122" s="469" t="s">
        <v>776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116</v>
      </c>
      <c r="B123" s="281" t="s">
        <v>807</v>
      </c>
      <c r="C123" s="286" t="s">
        <v>489</v>
      </c>
      <c r="D123" s="457">
        <v>65000</v>
      </c>
      <c r="E123" s="456">
        <v>0</v>
      </c>
      <c r="F123" s="457">
        <v>65000</v>
      </c>
      <c r="G123" s="457">
        <v>1865.5</v>
      </c>
      <c r="H123" s="457">
        <v>4189.55</v>
      </c>
      <c r="I123" s="457">
        <v>1976</v>
      </c>
      <c r="J123" s="457">
        <v>1315.12</v>
      </c>
      <c r="K123" s="457">
        <v>9346.17</v>
      </c>
      <c r="L123" s="457">
        <v>55653.83</v>
      </c>
    </row>
    <row r="124" spans="1:12" x14ac:dyDescent="0.25">
      <c r="A124" s="459" t="s">
        <v>528</v>
      </c>
      <c r="B124" s="281" t="s">
        <v>806</v>
      </c>
      <c r="C124" s="286" t="s">
        <v>551</v>
      </c>
      <c r="D124" s="457">
        <v>30000</v>
      </c>
      <c r="E124" s="456">
        <v>0</v>
      </c>
      <c r="F124" s="457">
        <v>30000</v>
      </c>
      <c r="G124" s="457">
        <v>861</v>
      </c>
      <c r="H124" s="456">
        <v>0</v>
      </c>
      <c r="I124" s="457">
        <v>912</v>
      </c>
      <c r="J124" s="457">
        <v>25</v>
      </c>
      <c r="K124" s="457">
        <v>1798</v>
      </c>
      <c r="L124" s="457">
        <v>28202</v>
      </c>
    </row>
    <row r="125" spans="1:12" x14ac:dyDescent="0.25">
      <c r="A125" s="461" t="s">
        <v>749</v>
      </c>
      <c r="B125" s="281"/>
      <c r="C125" s="462">
        <v>2</v>
      </c>
      <c r="D125" s="463">
        <f>SUM(D123:D124)</f>
        <v>95000</v>
      </c>
      <c r="E125" s="464">
        <f t="shared" ref="E125:L125" si="13">SUM(E123:E124)</f>
        <v>0</v>
      </c>
      <c r="F125" s="463">
        <f t="shared" si="13"/>
        <v>95000</v>
      </c>
      <c r="G125" s="463">
        <f t="shared" si="13"/>
        <v>2726.5</v>
      </c>
      <c r="H125" s="463">
        <f t="shared" si="13"/>
        <v>4189.55</v>
      </c>
      <c r="I125" s="463">
        <f t="shared" si="13"/>
        <v>2888</v>
      </c>
      <c r="J125" s="463">
        <f t="shared" si="13"/>
        <v>1340.12</v>
      </c>
      <c r="K125" s="463">
        <f t="shared" si="13"/>
        <v>11144.17</v>
      </c>
      <c r="L125" s="463">
        <f t="shared" si="13"/>
        <v>83855.83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32.25" customHeight="1" x14ac:dyDescent="0.25">
      <c r="A127" s="469" t="s">
        <v>777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114</v>
      </c>
      <c r="B128" s="281" t="s">
        <v>807</v>
      </c>
      <c r="C128" s="286" t="s">
        <v>778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4427.58</v>
      </c>
      <c r="I128" s="457">
        <v>1976</v>
      </c>
      <c r="J128" s="457">
        <v>700</v>
      </c>
      <c r="K128" s="457">
        <v>8969.08</v>
      </c>
      <c r="L128" s="457">
        <v>56030.92</v>
      </c>
    </row>
    <row r="129" spans="1:12" x14ac:dyDescent="0.25">
      <c r="A129" s="459" t="s">
        <v>73</v>
      </c>
      <c r="B129" s="281" t="s">
        <v>807</v>
      </c>
      <c r="C129" s="286" t="s">
        <v>778</v>
      </c>
      <c r="D129" s="457">
        <v>55000</v>
      </c>
      <c r="E129" s="456">
        <v>0</v>
      </c>
      <c r="F129" s="457">
        <v>55000</v>
      </c>
      <c r="G129" s="457">
        <v>1578</v>
      </c>
      <c r="H129" s="457">
        <v>2559.6799999999998</v>
      </c>
      <c r="I129" s="457">
        <v>1672</v>
      </c>
      <c r="J129" s="457">
        <v>700</v>
      </c>
      <c r="K129" s="457">
        <v>6510.18</v>
      </c>
      <c r="L129" s="457">
        <v>48489.919999999998</v>
      </c>
    </row>
    <row r="130" spans="1:12" x14ac:dyDescent="0.25">
      <c r="A130" s="459" t="s">
        <v>530</v>
      </c>
      <c r="B130" s="281" t="s">
        <v>806</v>
      </c>
      <c r="C130" s="286" t="s">
        <v>551</v>
      </c>
      <c r="D130" s="457">
        <v>30000</v>
      </c>
      <c r="E130" s="456">
        <v>0</v>
      </c>
      <c r="F130" s="457">
        <v>30000</v>
      </c>
      <c r="G130" s="457">
        <v>861</v>
      </c>
      <c r="H130" s="456">
        <v>0</v>
      </c>
      <c r="I130" s="457">
        <v>912</v>
      </c>
      <c r="J130" s="457">
        <v>25</v>
      </c>
      <c r="K130" s="457">
        <v>1798</v>
      </c>
      <c r="L130" s="457">
        <v>28202</v>
      </c>
    </row>
    <row r="131" spans="1:12" x14ac:dyDescent="0.25">
      <c r="A131" s="461" t="s">
        <v>749</v>
      </c>
      <c r="B131" s="281"/>
      <c r="C131" s="462">
        <v>3</v>
      </c>
      <c r="D131" s="463">
        <f>SUM(D128:D130)</f>
        <v>150000</v>
      </c>
      <c r="E131" s="464">
        <f t="shared" ref="E131:L131" si="14">SUM(E128:E130)</f>
        <v>0</v>
      </c>
      <c r="F131" s="463">
        <f t="shared" si="14"/>
        <v>150000</v>
      </c>
      <c r="G131" s="463">
        <f t="shared" si="14"/>
        <v>4304.5</v>
      </c>
      <c r="H131" s="463">
        <f t="shared" si="14"/>
        <v>6987.26</v>
      </c>
      <c r="I131" s="463">
        <f t="shared" si="14"/>
        <v>4560</v>
      </c>
      <c r="J131" s="463">
        <f t="shared" si="14"/>
        <v>1425</v>
      </c>
      <c r="K131" s="463">
        <f t="shared" si="14"/>
        <v>17277.260000000002</v>
      </c>
      <c r="L131" s="463">
        <f t="shared" si="14"/>
        <v>132722.84</v>
      </c>
    </row>
    <row r="132" spans="1:12" x14ac:dyDescent="0.25">
      <c r="A132" s="459"/>
      <c r="B132" s="281"/>
      <c r="C132" s="286"/>
      <c r="D132" s="457"/>
      <c r="E132" s="456"/>
      <c r="F132" s="457"/>
      <c r="G132" s="457"/>
      <c r="H132" s="457"/>
      <c r="I132" s="457"/>
      <c r="J132" s="457"/>
      <c r="K132" s="457"/>
      <c r="L132" s="457"/>
    </row>
    <row r="133" spans="1:12" ht="30" customHeight="1" x14ac:dyDescent="0.25">
      <c r="A133" s="469" t="s">
        <v>779</v>
      </c>
      <c r="B133" s="281"/>
      <c r="C133" s="466"/>
      <c r="D133" s="463"/>
      <c r="E133" s="464"/>
      <c r="F133" s="463"/>
      <c r="G133" s="463"/>
      <c r="H133" s="463"/>
      <c r="I133" s="463"/>
      <c r="J133" s="463"/>
      <c r="K133" s="463"/>
      <c r="L133" s="463"/>
    </row>
    <row r="134" spans="1:12" x14ac:dyDescent="0.25">
      <c r="A134" s="459" t="s">
        <v>241</v>
      </c>
      <c r="B134" s="281" t="s">
        <v>806</v>
      </c>
      <c r="C134" s="286" t="s">
        <v>914</v>
      </c>
      <c r="D134" s="457">
        <v>65000</v>
      </c>
      <c r="E134" s="456">
        <v>0</v>
      </c>
      <c r="F134" s="457">
        <v>65000</v>
      </c>
      <c r="G134" s="457">
        <v>1865.5</v>
      </c>
      <c r="H134" s="457">
        <v>4427.58</v>
      </c>
      <c r="I134" s="457">
        <v>1976</v>
      </c>
      <c r="J134" s="457">
        <v>25</v>
      </c>
      <c r="K134" s="457">
        <v>8969.08</v>
      </c>
      <c r="L134" s="457">
        <v>56705.919999999998</v>
      </c>
    </row>
    <row r="135" spans="1:12" x14ac:dyDescent="0.25">
      <c r="A135" s="461" t="s">
        <v>749</v>
      </c>
      <c r="B135" s="281"/>
      <c r="C135" s="462">
        <v>1</v>
      </c>
      <c r="D135" s="463">
        <f>SUM(D134)</f>
        <v>65000</v>
      </c>
      <c r="E135" s="464">
        <f t="shared" ref="E135:L135" si="15">SUM(E134)</f>
        <v>0</v>
      </c>
      <c r="F135" s="463">
        <f t="shared" si="15"/>
        <v>65000</v>
      </c>
      <c r="G135" s="463">
        <f t="shared" si="15"/>
        <v>1865.5</v>
      </c>
      <c r="H135" s="463">
        <f t="shared" si="15"/>
        <v>4427.58</v>
      </c>
      <c r="I135" s="463">
        <f t="shared" si="15"/>
        <v>1976</v>
      </c>
      <c r="J135" s="463">
        <f t="shared" si="15"/>
        <v>25</v>
      </c>
      <c r="K135" s="463">
        <f t="shared" si="15"/>
        <v>8969.08</v>
      </c>
      <c r="L135" s="463">
        <f t="shared" si="15"/>
        <v>56705.919999999998</v>
      </c>
    </row>
    <row r="136" spans="1:12" x14ac:dyDescent="0.25">
      <c r="A136" s="459"/>
      <c r="B136" s="281" t="s">
        <v>807</v>
      </c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781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782</v>
      </c>
      <c r="B138" s="281" t="s">
        <v>807</v>
      </c>
      <c r="C138" s="286" t="s">
        <v>783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800</v>
      </c>
      <c r="K138" s="457">
        <v>9069.08</v>
      </c>
      <c r="L138" s="457">
        <v>55930.92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6">SUM(E138)</f>
        <v>0</v>
      </c>
      <c r="F139" s="463">
        <f t="shared" si="16"/>
        <v>65000</v>
      </c>
      <c r="G139" s="463">
        <f t="shared" si="16"/>
        <v>1865.5</v>
      </c>
      <c r="H139" s="463">
        <f t="shared" si="16"/>
        <v>4427.58</v>
      </c>
      <c r="I139" s="463">
        <f t="shared" si="16"/>
        <v>1976</v>
      </c>
      <c r="J139" s="463">
        <f t="shared" si="16"/>
        <v>800</v>
      </c>
      <c r="K139" s="463">
        <f t="shared" si="16"/>
        <v>9069.08</v>
      </c>
      <c r="L139" s="463">
        <f t="shared" si="16"/>
        <v>55930.92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7">SUM(D142:D144)</f>
        <v>143500</v>
      </c>
      <c r="E145" s="464">
        <f t="shared" si="17"/>
        <v>0</v>
      </c>
      <c r="F145" s="463">
        <f t="shared" si="17"/>
        <v>143500</v>
      </c>
      <c r="G145" s="463">
        <f t="shared" si="17"/>
        <v>4118.45</v>
      </c>
      <c r="H145" s="463">
        <f t="shared" si="17"/>
        <v>5717.04</v>
      </c>
      <c r="I145" s="463">
        <f t="shared" si="17"/>
        <v>4362.3999999999996</v>
      </c>
      <c r="J145" s="463">
        <f t="shared" si="17"/>
        <v>1365.12</v>
      </c>
      <c r="K145" s="463">
        <f t="shared" si="17"/>
        <v>15324.98</v>
      </c>
      <c r="L145" s="463">
        <f t="shared" si="17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130000</v>
      </c>
      <c r="E148" s="456">
        <v>0</v>
      </c>
      <c r="F148" s="457">
        <v>130000</v>
      </c>
      <c r="G148" s="457">
        <v>3731</v>
      </c>
      <c r="H148" s="457">
        <v>19162.12</v>
      </c>
      <c r="I148" s="457">
        <v>3952</v>
      </c>
      <c r="J148" s="457">
        <v>4905</v>
      </c>
      <c r="K148" s="457">
        <v>31750.12</v>
      </c>
      <c r="L148" s="457">
        <v>98249.88</v>
      </c>
    </row>
    <row r="149" spans="1:12" x14ac:dyDescent="0.25">
      <c r="A149" s="459" t="s">
        <v>312</v>
      </c>
      <c r="B149" s="281" t="s">
        <v>807</v>
      </c>
      <c r="C149" s="286" t="s">
        <v>178</v>
      </c>
      <c r="D149" s="457">
        <v>35000</v>
      </c>
      <c r="E149" s="456">
        <v>0</v>
      </c>
      <c r="F149" s="457">
        <v>35000</v>
      </c>
      <c r="G149" s="457">
        <v>1004.5</v>
      </c>
      <c r="H149" s="456">
        <v>0</v>
      </c>
      <c r="I149" s="457">
        <v>1064</v>
      </c>
      <c r="J149" s="457">
        <v>25</v>
      </c>
      <c r="K149" s="457">
        <v>2093.5</v>
      </c>
      <c r="L149" s="457">
        <v>32906.5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15000</v>
      </c>
      <c r="E151" s="456">
        <v>0</v>
      </c>
      <c r="F151" s="457">
        <v>15000</v>
      </c>
      <c r="G151" s="457">
        <v>430.5</v>
      </c>
      <c r="H151" s="456">
        <v>0</v>
      </c>
      <c r="I151" s="457">
        <v>456</v>
      </c>
      <c r="J151" s="457">
        <v>25</v>
      </c>
      <c r="K151" s="457">
        <v>911.5</v>
      </c>
      <c r="L151" s="457">
        <v>14088.5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15000</v>
      </c>
      <c r="E152" s="456">
        <v>0</v>
      </c>
      <c r="F152" s="457">
        <v>15000</v>
      </c>
      <c r="G152" s="457">
        <v>430.5</v>
      </c>
      <c r="H152" s="456">
        <v>0</v>
      </c>
      <c r="I152" s="457">
        <v>456</v>
      </c>
      <c r="J152" s="457">
        <v>25</v>
      </c>
      <c r="K152" s="457">
        <v>911.5</v>
      </c>
      <c r="L152" s="457">
        <v>14088.5</v>
      </c>
    </row>
    <row r="153" spans="1:12" x14ac:dyDescent="0.25">
      <c r="A153" s="461" t="s">
        <v>749</v>
      </c>
      <c r="B153" s="281"/>
      <c r="C153" s="462">
        <v>5</v>
      </c>
      <c r="D153" s="463">
        <f>SUM(D148:D152)</f>
        <v>234500</v>
      </c>
      <c r="E153" s="464">
        <f t="shared" ref="E153:L153" si="18">SUM(E148:E152)</f>
        <v>0</v>
      </c>
      <c r="F153" s="463">
        <f t="shared" si="18"/>
        <v>234500</v>
      </c>
      <c r="G153" s="463">
        <f t="shared" si="18"/>
        <v>6730.15</v>
      </c>
      <c r="H153" s="463">
        <f t="shared" si="18"/>
        <v>19534.2</v>
      </c>
      <c r="I153" s="463">
        <f t="shared" si="18"/>
        <v>7128.8</v>
      </c>
      <c r="J153" s="463">
        <f t="shared" si="18"/>
        <v>5005</v>
      </c>
      <c r="K153" s="463">
        <f t="shared" si="18"/>
        <v>38398.149999999994</v>
      </c>
      <c r="L153" s="463">
        <f t="shared" si="18"/>
        <v>196101.85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SUM(D157:D161)</f>
        <v>138500</v>
      </c>
      <c r="E162" s="464">
        <f t="shared" si="19"/>
        <v>0</v>
      </c>
      <c r="F162" s="463">
        <f t="shared" si="19"/>
        <v>138500</v>
      </c>
      <c r="G162" s="463">
        <f t="shared" si="19"/>
        <v>3974.95</v>
      </c>
      <c r="H162" s="463">
        <f t="shared" si="19"/>
        <v>0</v>
      </c>
      <c r="I162" s="463">
        <f t="shared" si="19"/>
        <v>4210.3999999999996</v>
      </c>
      <c r="J162" s="463">
        <f t="shared" si="19"/>
        <v>125</v>
      </c>
      <c r="K162" s="463">
        <f t="shared" si="19"/>
        <v>8310.35</v>
      </c>
      <c r="L162" s="463">
        <f t="shared" si="19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772</v>
      </c>
      <c r="D167" s="457">
        <v>75000</v>
      </c>
      <c r="E167" s="456">
        <v>0</v>
      </c>
      <c r="F167" s="457">
        <v>75000</v>
      </c>
      <c r="G167" s="457">
        <v>2152.5</v>
      </c>
      <c r="H167" s="456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700</v>
      </c>
      <c r="K169" s="457">
        <v>6510.18</v>
      </c>
      <c r="L169" s="457">
        <v>48489.82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5835.18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</v>
      </c>
      <c r="H171" s="457">
        <v>2202.64</v>
      </c>
      <c r="I171" s="457">
        <v>1672</v>
      </c>
      <c r="J171" s="457">
        <v>2405.2399999999998</v>
      </c>
      <c r="K171" s="457">
        <v>7858.38</v>
      </c>
      <c r="L171" s="457">
        <v>47141.62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2202.64</v>
      </c>
      <c r="I172" s="457">
        <v>1672</v>
      </c>
      <c r="J172" s="457">
        <v>2405.2399999999998</v>
      </c>
      <c r="K172" s="457">
        <v>7858.38</v>
      </c>
      <c r="L172" s="457">
        <v>47141.62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704.65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11500</v>
      </c>
      <c r="E178" s="456">
        <v>0</v>
      </c>
      <c r="F178" s="457">
        <v>11500</v>
      </c>
      <c r="G178" s="457">
        <v>330.05</v>
      </c>
      <c r="H178" s="456">
        <v>0</v>
      </c>
      <c r="I178" s="457">
        <v>346.6</v>
      </c>
      <c r="J178" s="457">
        <v>25</v>
      </c>
      <c r="K178" s="457">
        <v>704.65</v>
      </c>
      <c r="L178" s="457">
        <v>10795.35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61" t="s">
        <v>749</v>
      </c>
      <c r="B180" s="428"/>
      <c r="C180" s="462">
        <v>15</v>
      </c>
      <c r="D180" s="463">
        <f t="shared" ref="D180:L180" si="20">SUM(D168:D179)</f>
        <v>446487.5</v>
      </c>
      <c r="E180" s="464">
        <f t="shared" si="20"/>
        <v>0</v>
      </c>
      <c r="F180" s="463">
        <f t="shared" si="20"/>
        <v>446487.5</v>
      </c>
      <c r="G180" s="463">
        <f t="shared" si="20"/>
        <v>12813.689999999999</v>
      </c>
      <c r="H180" s="463">
        <f t="shared" si="20"/>
        <v>13952.22</v>
      </c>
      <c r="I180" s="463">
        <f t="shared" si="20"/>
        <v>13570.220000000001</v>
      </c>
      <c r="J180" s="463">
        <f t="shared" si="20"/>
        <v>7760.48</v>
      </c>
      <c r="K180" s="463">
        <f t="shared" si="20"/>
        <v>47597.760000000009</v>
      </c>
      <c r="L180" s="463">
        <f t="shared" si="20"/>
        <v>398387.38999999996</v>
      </c>
    </row>
    <row r="181" spans="1:14" x14ac:dyDescent="0.25">
      <c r="A181" s="461"/>
      <c r="B181" s="459"/>
      <c r="C181" s="462"/>
      <c r="D181" s="463"/>
      <c r="E181" s="464"/>
      <c r="F181" s="463"/>
      <c r="G181" s="463"/>
      <c r="H181" s="463"/>
      <c r="I181" s="463"/>
      <c r="J181" s="463"/>
      <c r="K181" s="463"/>
      <c r="L181" s="463"/>
    </row>
    <row r="182" spans="1:14" ht="27.75" customHeight="1" x14ac:dyDescent="0.25">
      <c r="A182" s="472" t="s">
        <v>865</v>
      </c>
      <c r="B182" s="472"/>
      <c r="C182" s="474">
        <v>91</v>
      </c>
      <c r="D182" s="476">
        <v>4415070.83</v>
      </c>
      <c r="E182" s="477">
        <v>0</v>
      </c>
      <c r="F182" s="476">
        <v>4415070.83</v>
      </c>
      <c r="G182" s="476">
        <v>126712.54</v>
      </c>
      <c r="H182" s="476">
        <v>287453.51</v>
      </c>
      <c r="I182" s="476">
        <v>130630.94</v>
      </c>
      <c r="J182" s="476">
        <v>67254.490000000005</v>
      </c>
      <c r="K182" s="476">
        <v>612051.49</v>
      </c>
      <c r="L182" s="476">
        <v>3803019.34</v>
      </c>
    </row>
    <row r="183" spans="1:14" x14ac:dyDescent="0.25">
      <c r="A183" s="259"/>
      <c r="B183" s="542"/>
      <c r="C183" s="259"/>
      <c r="D183" s="259"/>
      <c r="E183" s="259"/>
      <c r="F183" s="259"/>
      <c r="G183" s="259"/>
      <c r="H183" s="259"/>
      <c r="I183" s="259"/>
      <c r="J183" s="259"/>
      <c r="K183" s="259"/>
      <c r="L183" s="259"/>
      <c r="M183" s="259"/>
      <c r="N183" s="259"/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537"/>
      <c r="B185" s="546"/>
      <c r="C185" s="537"/>
      <c r="D185" s="537"/>
      <c r="E185" s="537"/>
      <c r="F185" s="537"/>
      <c r="G185" s="537"/>
      <c r="H185" s="537"/>
      <c r="I185" s="537"/>
      <c r="J185" s="537"/>
      <c r="K185" s="537"/>
      <c r="L185" s="537"/>
      <c r="M185" s="537"/>
      <c r="N185" s="537"/>
    </row>
    <row r="186" spans="1:14" x14ac:dyDescent="0.25">
      <c r="A186" s="537"/>
      <c r="B186" s="542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42" t="s">
        <v>936</v>
      </c>
      <c r="B187" s="542"/>
      <c r="C187" s="542"/>
      <c r="D187" s="543"/>
      <c r="E187" s="543"/>
      <c r="F187" s="544"/>
      <c r="G187" s="545"/>
      <c r="H187" s="1816" t="s">
        <v>854</v>
      </c>
      <c r="I187" s="1816"/>
      <c r="J187" s="1816"/>
      <c r="K187" s="1816"/>
      <c r="L187" s="1816"/>
      <c r="M187" s="1816"/>
      <c r="N187" s="544"/>
    </row>
    <row r="188" spans="1:14" x14ac:dyDescent="0.25">
      <c r="A188" s="546" t="s">
        <v>935</v>
      </c>
      <c r="B188" s="308"/>
      <c r="C188" s="546"/>
      <c r="D188" s="538"/>
      <c r="E188" s="537"/>
      <c r="F188" s="537"/>
      <c r="G188" s="537"/>
      <c r="H188" s="1817" t="s">
        <v>939</v>
      </c>
      <c r="I188" s="1817"/>
      <c r="J188" s="1817"/>
      <c r="K188" s="1817"/>
      <c r="L188" s="1817"/>
      <c r="M188" s="1817"/>
      <c r="N188" s="539"/>
    </row>
    <row r="189" spans="1:14" x14ac:dyDescent="0.25">
      <c r="A189" s="542" t="s">
        <v>940</v>
      </c>
      <c r="B189" s="542"/>
      <c r="C189" s="542"/>
      <c r="D189" s="537"/>
      <c r="E189" s="537"/>
      <c r="F189" s="537"/>
      <c r="G189" s="540"/>
      <c r="H189" s="1815" t="s">
        <v>938</v>
      </c>
      <c r="I189" s="1815"/>
      <c r="J189" s="1815"/>
      <c r="K189" s="1815"/>
      <c r="L189" s="1815"/>
      <c r="M189" s="1815"/>
      <c r="N189" s="537"/>
    </row>
    <row r="190" spans="1:14" x14ac:dyDescent="0.25">
      <c r="A190" s="546"/>
      <c r="B190" s="308"/>
      <c r="C190" s="546"/>
      <c r="D190" s="547"/>
      <c r="E190" s="546"/>
      <c r="F190" s="541"/>
      <c r="G190" s="540"/>
      <c r="H190" s="537"/>
      <c r="I190" s="1813"/>
      <c r="J190" s="1813"/>
      <c r="K190" s="1813"/>
      <c r="L190" s="1813"/>
      <c r="M190" s="1813"/>
      <c r="N190" s="1813"/>
    </row>
    <row r="191" spans="1:14" ht="15.75" x14ac:dyDescent="0.25">
      <c r="A191" s="267"/>
      <c r="B191" s="308"/>
      <c r="C191" s="267"/>
      <c r="D191" s="268"/>
      <c r="E191" s="268"/>
      <c r="F191" s="269"/>
      <c r="G191" s="1741"/>
      <c r="H191" s="1741"/>
      <c r="I191" s="1741"/>
      <c r="J191" s="1741"/>
      <c r="K191" s="1741"/>
      <c r="L191" s="271"/>
      <c r="M191" s="271"/>
      <c r="N191" s="259"/>
    </row>
  </sheetData>
  <mergeCells count="20">
    <mergeCell ref="A8:L8"/>
    <mergeCell ref="A9:L9"/>
    <mergeCell ref="A10:L10"/>
    <mergeCell ref="A11:L11"/>
    <mergeCell ref="A14:A15"/>
    <mergeCell ref="C14:C15"/>
    <mergeCell ref="E14:E15"/>
    <mergeCell ref="F14:F15"/>
    <mergeCell ref="G14:G15"/>
    <mergeCell ref="H14:H15"/>
    <mergeCell ref="H189:M189"/>
    <mergeCell ref="I190:N190"/>
    <mergeCell ref="G191:K191"/>
    <mergeCell ref="B14:B15"/>
    <mergeCell ref="I14:I15"/>
    <mergeCell ref="J14:J15"/>
    <mergeCell ref="K14:K15"/>
    <mergeCell ref="L14:L15"/>
    <mergeCell ref="H187:M187"/>
    <mergeCell ref="H188:M188"/>
  </mergeCells>
  <pageMargins left="0.7" right="0.7" top="0.75" bottom="0.75" header="0.3" footer="0.3"/>
  <pageSetup paperSize="5" scale="75" orientation="landscape" r:id="rId1"/>
  <drawing r:id="rId2"/>
</worksheet>
</file>

<file path=xl/worksheets/sheet1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839784-F456-4EBD-88FC-86D737E75FDF}">
  <dimension ref="A7:Q51"/>
  <sheetViews>
    <sheetView topLeftCell="A31" workbookViewId="0">
      <selection activeCell="H47" sqref="H47"/>
    </sheetView>
  </sheetViews>
  <sheetFormatPr baseColWidth="10" defaultRowHeight="15" x14ac:dyDescent="0.25"/>
  <cols>
    <col min="1" max="1" width="56" customWidth="1"/>
    <col min="2" max="2" width="10.5703125" customWidth="1"/>
    <col min="3" max="3" width="27.85546875" customWidth="1"/>
    <col min="4" max="4" width="14.140625" style="25" customWidth="1"/>
    <col min="5" max="6" width="13.28515625" customWidth="1"/>
    <col min="7" max="7" width="12.28515625" customWidth="1"/>
  </cols>
  <sheetData>
    <row r="7" spans="1:15" x14ac:dyDescent="0.25">
      <c r="A7" s="1735" t="s">
        <v>0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  <c r="N7" s="1735"/>
      <c r="O7" s="1735"/>
    </row>
    <row r="8" spans="1:15" x14ac:dyDescent="0.25">
      <c r="A8" s="1735" t="s">
        <v>1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  <c r="N8" s="1735"/>
      <c r="O8" s="1735"/>
    </row>
    <row r="9" spans="1:15" x14ac:dyDescent="0.25">
      <c r="A9" s="1735" t="s">
        <v>3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  <c r="M9" s="1735"/>
      <c r="N9" s="1735"/>
      <c r="O9" s="1735"/>
    </row>
    <row r="10" spans="1:15" x14ac:dyDescent="0.25">
      <c r="A10" s="1735" t="s">
        <v>916</v>
      </c>
      <c r="B10" s="1735"/>
      <c r="C10" s="1735"/>
      <c r="D10" s="1735"/>
      <c r="E10" s="1735"/>
      <c r="F10" s="1735"/>
      <c r="G10" s="1735"/>
      <c r="H10" s="1735"/>
      <c r="I10" s="1735"/>
      <c r="J10" s="1735"/>
      <c r="K10" s="1735"/>
      <c r="L10" s="1735"/>
      <c r="M10" s="1735"/>
      <c r="N10" s="1735"/>
      <c r="O10" s="1735"/>
    </row>
    <row r="11" spans="1:15" x14ac:dyDescent="0.25">
      <c r="A11" s="1820" t="s">
        <v>406</v>
      </c>
      <c r="B11" s="1820"/>
      <c r="C11" s="1820"/>
      <c r="D11" s="1820"/>
      <c r="E11" s="1820"/>
      <c r="F11" s="1820"/>
      <c r="G11" s="1820"/>
      <c r="H11" s="1820"/>
      <c r="I11" s="1820"/>
      <c r="J11" s="1820"/>
      <c r="K11" s="1820"/>
      <c r="L11" s="1820"/>
      <c r="M11" s="1820"/>
      <c r="N11" s="1820"/>
      <c r="O11" s="1820"/>
    </row>
    <row r="12" spans="1:15" x14ac:dyDescent="0.25">
      <c r="A12" s="615"/>
      <c r="B12" s="615"/>
      <c r="C12" s="616"/>
      <c r="D12" s="617"/>
      <c r="E12" s="616"/>
      <c r="F12" s="616"/>
      <c r="G12" s="615"/>
      <c r="H12" s="618"/>
      <c r="I12" s="615"/>
      <c r="J12" s="615"/>
      <c r="K12" s="615"/>
      <c r="L12" s="615"/>
      <c r="M12" s="615"/>
      <c r="N12" s="615"/>
      <c r="O12" s="615"/>
    </row>
    <row r="13" spans="1:15" x14ac:dyDescent="0.25">
      <c r="A13" s="1792" t="s">
        <v>7</v>
      </c>
      <c r="B13" s="1818" t="s">
        <v>937</v>
      </c>
      <c r="C13" s="1793" t="s">
        <v>9</v>
      </c>
      <c r="D13" s="1799" t="s">
        <v>832</v>
      </c>
      <c r="E13" s="1799" t="s">
        <v>834</v>
      </c>
      <c r="F13" s="1799" t="s">
        <v>835</v>
      </c>
      <c r="G13" s="476" t="s">
        <v>12</v>
      </c>
      <c r="H13" s="1796" t="s">
        <v>13</v>
      </c>
      <c r="I13" s="1794" t="s">
        <v>14</v>
      </c>
      <c r="J13" s="1794" t="s">
        <v>15</v>
      </c>
      <c r="K13" s="1794" t="s">
        <v>16</v>
      </c>
      <c r="L13" s="1794" t="s">
        <v>17</v>
      </c>
      <c r="M13" s="1794" t="s">
        <v>18</v>
      </c>
      <c r="N13" s="1794" t="s">
        <v>19</v>
      </c>
      <c r="O13" s="1794" t="s">
        <v>20</v>
      </c>
    </row>
    <row r="14" spans="1:15" x14ac:dyDescent="0.25">
      <c r="A14" s="1792"/>
      <c r="B14" s="1819"/>
      <c r="C14" s="1793"/>
      <c r="D14" s="1799"/>
      <c r="E14" s="1799"/>
      <c r="F14" s="1799"/>
      <c r="G14" s="476" t="s">
        <v>21</v>
      </c>
      <c r="H14" s="1796"/>
      <c r="I14" s="1794"/>
      <c r="J14" s="1794"/>
      <c r="K14" s="1794"/>
      <c r="L14" s="1794"/>
      <c r="M14" s="1794"/>
      <c r="N14" s="1794"/>
      <c r="O14" s="1794"/>
    </row>
    <row r="15" spans="1:15" x14ac:dyDescent="0.25">
      <c r="A15" s="490" t="s">
        <v>837</v>
      </c>
      <c r="B15" s="490"/>
      <c r="C15" s="492"/>
      <c r="D15" s="465"/>
      <c r="E15" s="492"/>
      <c r="F15" s="492"/>
      <c r="G15" s="494"/>
      <c r="H15" s="495"/>
      <c r="I15" s="463"/>
      <c r="J15" s="463"/>
      <c r="K15" s="463"/>
      <c r="L15" s="463"/>
      <c r="M15" s="463"/>
      <c r="N15" s="463"/>
      <c r="O15" s="463"/>
    </row>
    <row r="16" spans="1:15" x14ac:dyDescent="0.25">
      <c r="A16" s="496" t="s">
        <v>814</v>
      </c>
      <c r="B16" s="497" t="s">
        <v>806</v>
      </c>
      <c r="C16" s="282" t="s">
        <v>567</v>
      </c>
      <c r="D16" s="281" t="s">
        <v>849</v>
      </c>
      <c r="E16" s="488">
        <v>44317</v>
      </c>
      <c r="F16" s="488">
        <v>44501</v>
      </c>
      <c r="G16" s="498">
        <v>50000</v>
      </c>
      <c r="H16" s="487">
        <v>0</v>
      </c>
      <c r="I16" s="457">
        <v>50000</v>
      </c>
      <c r="J16" s="457">
        <v>1435</v>
      </c>
      <c r="K16" s="457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x14ac:dyDescent="0.25">
      <c r="A17" s="466" t="s">
        <v>813</v>
      </c>
      <c r="B17" s="465"/>
      <c r="C17" s="492">
        <v>1</v>
      </c>
      <c r="D17" s="465"/>
      <c r="E17" s="492"/>
      <c r="F17" s="492"/>
      <c r="G17" s="463">
        <f>SUM(G16)</f>
        <v>50000</v>
      </c>
      <c r="H17" s="495">
        <f t="shared" ref="H17:O17" si="0">SUM(H16)</f>
        <v>0</v>
      </c>
      <c r="I17" s="463">
        <f t="shared" si="0"/>
        <v>50000</v>
      </c>
      <c r="J17" s="463">
        <f t="shared" si="0"/>
        <v>1435</v>
      </c>
      <c r="K17" s="463">
        <f t="shared" si="0"/>
        <v>1854</v>
      </c>
      <c r="L17" s="463">
        <f t="shared" si="0"/>
        <v>1520</v>
      </c>
      <c r="M17" s="463">
        <f t="shared" si="0"/>
        <v>25</v>
      </c>
      <c r="N17" s="463">
        <f t="shared" si="0"/>
        <v>4834</v>
      </c>
      <c r="O17" s="463">
        <f t="shared" si="0"/>
        <v>45166</v>
      </c>
    </row>
    <row r="18" spans="1:15" x14ac:dyDescent="0.25">
      <c r="A18" s="466"/>
      <c r="B18" s="465"/>
      <c r="C18" s="492"/>
      <c r="D18" s="465"/>
      <c r="E18" s="492"/>
      <c r="F18" s="492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x14ac:dyDescent="0.25">
      <c r="A19" s="490" t="s">
        <v>838</v>
      </c>
      <c r="B19" s="491"/>
      <c r="C19" s="492"/>
      <c r="D19" s="465"/>
      <c r="E19" s="492"/>
      <c r="F19" s="492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88">
        <v>44317</v>
      </c>
      <c r="F20" s="488">
        <v>44501</v>
      </c>
      <c r="G20" s="498">
        <v>85000</v>
      </c>
      <c r="H20" s="487">
        <v>0</v>
      </c>
      <c r="I20" s="457">
        <v>85000</v>
      </c>
      <c r="J20" s="457">
        <v>2439.5</v>
      </c>
      <c r="K20" s="457">
        <v>8576.99</v>
      </c>
      <c r="L20" s="457">
        <v>2584</v>
      </c>
      <c r="M20" s="457">
        <v>1245</v>
      </c>
      <c r="N20" s="457">
        <v>14845.49</v>
      </c>
      <c r="O20" s="457">
        <v>70154.509999999995</v>
      </c>
    </row>
    <row r="21" spans="1:15" x14ac:dyDescent="0.25">
      <c r="A21" s="490" t="s">
        <v>813</v>
      </c>
      <c r="B21" s="491"/>
      <c r="C21" s="492">
        <v>2</v>
      </c>
      <c r="D21" s="281"/>
      <c r="E21" s="492"/>
      <c r="F21" s="492"/>
      <c r="G21" s="494">
        <f t="shared" ref="G21:O21" si="1">SUM(G20:G20)</f>
        <v>85000</v>
      </c>
      <c r="H21" s="495">
        <f t="shared" si="1"/>
        <v>0</v>
      </c>
      <c r="I21" s="494">
        <f t="shared" si="1"/>
        <v>85000</v>
      </c>
      <c r="J21" s="494">
        <f t="shared" si="1"/>
        <v>2439.5</v>
      </c>
      <c r="K21" s="494">
        <f t="shared" si="1"/>
        <v>8576.99</v>
      </c>
      <c r="L21" s="494">
        <f t="shared" si="1"/>
        <v>2584</v>
      </c>
      <c r="M21" s="494">
        <f t="shared" si="1"/>
        <v>1245</v>
      </c>
      <c r="N21" s="494">
        <f t="shared" si="1"/>
        <v>14845.49</v>
      </c>
      <c r="O21" s="494">
        <f t="shared" si="1"/>
        <v>70154.509999999995</v>
      </c>
    </row>
    <row r="22" spans="1:15" x14ac:dyDescent="0.25">
      <c r="A22" s="490"/>
      <c r="B22" s="491"/>
      <c r="C22" s="492"/>
      <c r="D22" s="465"/>
      <c r="E22" s="492"/>
      <c r="F22" s="492"/>
      <c r="G22" s="494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0" t="s">
        <v>840</v>
      </c>
      <c r="B23" s="491"/>
      <c r="C23" s="492"/>
      <c r="D23" s="465"/>
      <c r="E23" s="492"/>
      <c r="F23" s="492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ht="18.75" customHeight="1" x14ac:dyDescent="0.25">
      <c r="A24" s="496" t="s">
        <v>817</v>
      </c>
      <c r="B24" s="497" t="s">
        <v>807</v>
      </c>
      <c r="C24" s="282" t="s">
        <v>730</v>
      </c>
      <c r="D24" s="281" t="s">
        <v>849</v>
      </c>
      <c r="E24" s="488">
        <v>44354</v>
      </c>
      <c r="F24" s="488">
        <v>44537</v>
      </c>
      <c r="G24" s="498">
        <v>55000</v>
      </c>
      <c r="H24" s="487">
        <v>0</v>
      </c>
      <c r="I24" s="457">
        <v>55000</v>
      </c>
      <c r="J24" s="457">
        <v>1578.5</v>
      </c>
      <c r="K24" s="457">
        <v>2559.6799999999998</v>
      </c>
      <c r="L24" s="457">
        <v>1672</v>
      </c>
      <c r="M24" s="457">
        <v>25</v>
      </c>
      <c r="N24" s="457">
        <v>5835.18</v>
      </c>
      <c r="O24" s="457">
        <v>49164.82</v>
      </c>
    </row>
    <row r="25" spans="1:15" ht="16.5" customHeight="1" x14ac:dyDescent="0.25">
      <c r="A25" s="496" t="s">
        <v>728</v>
      </c>
      <c r="B25" s="497" t="s">
        <v>807</v>
      </c>
      <c r="C25" s="282" t="s">
        <v>166</v>
      </c>
      <c r="D25" s="281" t="s">
        <v>849</v>
      </c>
      <c r="E25" s="488">
        <v>44354</v>
      </c>
      <c r="F25" s="488">
        <v>44537</v>
      </c>
      <c r="G25" s="498">
        <v>26500</v>
      </c>
      <c r="H25" s="487">
        <v>0</v>
      </c>
      <c r="I25" s="457">
        <v>26500</v>
      </c>
      <c r="J25" s="457">
        <v>760.55</v>
      </c>
      <c r="K25" s="456">
        <v>0</v>
      </c>
      <c r="L25" s="457">
        <v>805.6</v>
      </c>
      <c r="M25" s="457">
        <v>25</v>
      </c>
      <c r="N25" s="457">
        <v>1591.15</v>
      </c>
      <c r="O25" s="457">
        <v>24908.85</v>
      </c>
    </row>
    <row r="26" spans="1:15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81500</v>
      </c>
      <c r="H26" s="495">
        <f t="shared" ref="H26:O26" si="2">SUM(H24:H25)</f>
        <v>0</v>
      </c>
      <c r="I26" s="494">
        <f t="shared" si="2"/>
        <v>81500</v>
      </c>
      <c r="J26" s="494">
        <f t="shared" si="2"/>
        <v>2339.0500000000002</v>
      </c>
      <c r="K26" s="494">
        <f t="shared" si="2"/>
        <v>2559.6799999999998</v>
      </c>
      <c r="L26" s="494">
        <f t="shared" si="2"/>
        <v>2477.6</v>
      </c>
      <c r="M26" s="494">
        <f t="shared" si="2"/>
        <v>50</v>
      </c>
      <c r="N26" s="494">
        <f t="shared" si="2"/>
        <v>7426.33</v>
      </c>
      <c r="O26" s="494">
        <f t="shared" si="2"/>
        <v>74073.67</v>
      </c>
    </row>
    <row r="27" spans="1:15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0" t="s">
        <v>842</v>
      </c>
      <c r="B28" s="491"/>
      <c r="C28" s="492"/>
      <c r="D28" s="465"/>
      <c r="E28" s="493"/>
      <c r="F28" s="493"/>
      <c r="G28" s="494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576</v>
      </c>
      <c r="B29" s="497" t="s">
        <v>807</v>
      </c>
      <c r="C29" s="280" t="s">
        <v>820</v>
      </c>
      <c r="D29" s="281" t="s">
        <v>849</v>
      </c>
      <c r="E29" s="488">
        <v>44317</v>
      </c>
      <c r="F29" s="488">
        <v>44501</v>
      </c>
      <c r="G29" s="498">
        <v>60000</v>
      </c>
      <c r="H29" s="487">
        <v>0</v>
      </c>
      <c r="I29" s="457">
        <v>60000</v>
      </c>
      <c r="J29" s="457">
        <v>1722</v>
      </c>
      <c r="K29" s="457">
        <v>3486.68</v>
      </c>
      <c r="L29" s="457">
        <v>1824</v>
      </c>
      <c r="M29" s="457">
        <v>25</v>
      </c>
      <c r="N29" s="457">
        <v>7057.68</v>
      </c>
      <c r="O29" s="457">
        <v>52942.32</v>
      </c>
    </row>
    <row r="30" spans="1:15" x14ac:dyDescent="0.25">
      <c r="A30" s="490" t="s">
        <v>813</v>
      </c>
      <c r="B30" s="491"/>
      <c r="C30" s="492">
        <v>1</v>
      </c>
      <c r="D30" s="281"/>
      <c r="E30" s="493"/>
      <c r="F30" s="493"/>
      <c r="G30" s="494">
        <f>SUM(G29)</f>
        <v>60000</v>
      </c>
      <c r="H30" s="495">
        <f t="shared" ref="H30:O30" si="3">SUM(H29)</f>
        <v>0</v>
      </c>
      <c r="I30" s="494">
        <f t="shared" si="3"/>
        <v>60000</v>
      </c>
      <c r="J30" s="494">
        <f t="shared" si="3"/>
        <v>1722</v>
      </c>
      <c r="K30" s="494">
        <f t="shared" si="3"/>
        <v>3486.68</v>
      </c>
      <c r="L30" s="494">
        <f t="shared" si="3"/>
        <v>1824</v>
      </c>
      <c r="M30" s="494">
        <f t="shared" si="3"/>
        <v>25</v>
      </c>
      <c r="N30" s="494">
        <f t="shared" si="3"/>
        <v>7057.68</v>
      </c>
      <c r="O30" s="494">
        <f t="shared" si="3"/>
        <v>52942.32</v>
      </c>
    </row>
    <row r="31" spans="1:15" x14ac:dyDescent="0.25">
      <c r="A31" s="490"/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463"/>
      <c r="M31" s="463"/>
      <c r="N31" s="463"/>
      <c r="O31" s="463"/>
    </row>
    <row r="32" spans="1:15" x14ac:dyDescent="0.25">
      <c r="A32" s="490" t="s">
        <v>629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6" ht="15.75" customHeight="1" x14ac:dyDescent="0.25">
      <c r="A33" s="496" t="s">
        <v>568</v>
      </c>
      <c r="B33" s="497" t="s">
        <v>807</v>
      </c>
      <c r="C33" s="282" t="s">
        <v>569</v>
      </c>
      <c r="D33" s="281" t="s">
        <v>849</v>
      </c>
      <c r="E33" s="488">
        <v>44317</v>
      </c>
      <c r="F33" s="488">
        <v>44501</v>
      </c>
      <c r="G33" s="498">
        <v>130000</v>
      </c>
      <c r="H33" s="487">
        <v>0</v>
      </c>
      <c r="I33" s="457">
        <v>130000</v>
      </c>
      <c r="J33" s="457">
        <v>3731</v>
      </c>
      <c r="K33" s="457">
        <v>19162.12</v>
      </c>
      <c r="L33" s="457">
        <v>3952</v>
      </c>
      <c r="M33" s="457">
        <v>25</v>
      </c>
      <c r="N33" s="457">
        <v>31060.12</v>
      </c>
      <c r="O33" s="457">
        <v>98939.88</v>
      </c>
    </row>
    <row r="34" spans="1:16" x14ac:dyDescent="0.25">
      <c r="A34" s="490" t="s">
        <v>813</v>
      </c>
      <c r="B34" s="491"/>
      <c r="C34" s="492">
        <v>1</v>
      </c>
      <c r="D34" s="281"/>
      <c r="E34" s="493"/>
      <c r="F34" s="493"/>
      <c r="G34" s="494">
        <f>SUM(G33)</f>
        <v>130000</v>
      </c>
      <c r="H34" s="495">
        <f t="shared" ref="H34:O34" si="4">SUM(H33)</f>
        <v>0</v>
      </c>
      <c r="I34" s="494">
        <f t="shared" si="4"/>
        <v>130000</v>
      </c>
      <c r="J34" s="494">
        <f t="shared" si="4"/>
        <v>3731</v>
      </c>
      <c r="K34" s="494">
        <f t="shared" si="4"/>
        <v>19162.12</v>
      </c>
      <c r="L34" s="494">
        <f t="shared" si="4"/>
        <v>3952</v>
      </c>
      <c r="M34" s="494">
        <f t="shared" si="4"/>
        <v>25</v>
      </c>
      <c r="N34" s="494">
        <f t="shared" si="4"/>
        <v>31060.12</v>
      </c>
      <c r="O34" s="494">
        <f t="shared" si="4"/>
        <v>98939.88</v>
      </c>
    </row>
    <row r="35" spans="1:16" x14ac:dyDescent="0.25">
      <c r="A35" s="490"/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463"/>
      <c r="M35" s="463"/>
      <c r="N35" s="463"/>
      <c r="O35" s="463"/>
    </row>
    <row r="36" spans="1:16" x14ac:dyDescent="0.25">
      <c r="A36" s="490" t="s">
        <v>827</v>
      </c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6" ht="17.25" customHeight="1" x14ac:dyDescent="0.25">
      <c r="A37" s="496" t="s">
        <v>725</v>
      </c>
      <c r="B37" s="497" t="s">
        <v>806</v>
      </c>
      <c r="C37" s="282" t="s">
        <v>117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6" x14ac:dyDescent="0.25">
      <c r="A38" s="496" t="s">
        <v>726</v>
      </c>
      <c r="B38" s="497" t="s">
        <v>806</v>
      </c>
      <c r="C38" s="280" t="s">
        <v>856</v>
      </c>
      <c r="D38" s="281" t="s">
        <v>849</v>
      </c>
      <c r="E38" s="488">
        <v>44348</v>
      </c>
      <c r="F38" s="488">
        <v>44531</v>
      </c>
      <c r="G38" s="498">
        <v>40000</v>
      </c>
      <c r="H38" s="487">
        <v>0</v>
      </c>
      <c r="I38" s="457">
        <v>40000</v>
      </c>
      <c r="J38" s="457">
        <v>1148</v>
      </c>
      <c r="K38" s="457">
        <v>442.65</v>
      </c>
      <c r="L38" s="457">
        <v>1216</v>
      </c>
      <c r="M38" s="457">
        <v>25</v>
      </c>
      <c r="N38" s="457">
        <v>2831.65</v>
      </c>
      <c r="O38" s="457">
        <v>37168.35</v>
      </c>
    </row>
    <row r="39" spans="1:16" x14ac:dyDescent="0.25">
      <c r="A39" s="496" t="s">
        <v>830</v>
      </c>
      <c r="B39" s="497" t="s">
        <v>806</v>
      </c>
      <c r="C39" s="282" t="s">
        <v>92</v>
      </c>
      <c r="D39" s="281" t="s">
        <v>849</v>
      </c>
      <c r="E39" s="488">
        <v>44348</v>
      </c>
      <c r="F39" s="488">
        <v>44531</v>
      </c>
      <c r="G39" s="498">
        <v>25000</v>
      </c>
      <c r="H39" s="487">
        <v>0</v>
      </c>
      <c r="I39" s="457">
        <v>25000</v>
      </c>
      <c r="J39" s="457">
        <v>717.5</v>
      </c>
      <c r="K39" s="456">
        <v>0</v>
      </c>
      <c r="L39" s="457">
        <v>760</v>
      </c>
      <c r="M39" s="457">
        <v>25</v>
      </c>
      <c r="N39" s="457">
        <v>1502.5</v>
      </c>
      <c r="O39" s="457">
        <v>23497.5</v>
      </c>
    </row>
    <row r="40" spans="1:16" x14ac:dyDescent="0.25">
      <c r="A40" s="490" t="s">
        <v>813</v>
      </c>
      <c r="B40" s="491"/>
      <c r="C40" s="492">
        <v>3</v>
      </c>
      <c r="D40" s="465"/>
      <c r="E40" s="492"/>
      <c r="F40" s="492"/>
      <c r="G40" s="494">
        <f>SUM(G39:G39)</f>
        <v>25000</v>
      </c>
      <c r="H40" s="495"/>
      <c r="I40" s="494">
        <f t="shared" ref="I40:O40" si="5">SUM(I39:I39)</f>
        <v>25000</v>
      </c>
      <c r="J40" s="494">
        <f t="shared" si="5"/>
        <v>717.5</v>
      </c>
      <c r="K40" s="494">
        <f t="shared" si="5"/>
        <v>0</v>
      </c>
      <c r="L40" s="494">
        <f t="shared" si="5"/>
        <v>760</v>
      </c>
      <c r="M40" s="494">
        <f t="shared" si="5"/>
        <v>25</v>
      </c>
      <c r="N40" s="494">
        <f t="shared" si="5"/>
        <v>1502.5</v>
      </c>
      <c r="O40" s="494">
        <f t="shared" si="5"/>
        <v>23497.5</v>
      </c>
    </row>
    <row r="41" spans="1:16" x14ac:dyDescent="0.25">
      <c r="A41" s="490"/>
      <c r="B41" s="491"/>
      <c r="C41" s="492"/>
      <c r="D41" s="610"/>
      <c r="E41" s="600"/>
      <c r="F41" s="600"/>
      <c r="G41" s="588"/>
      <c r="H41" s="589"/>
      <c r="I41" s="588"/>
      <c r="J41" s="588"/>
      <c r="K41" s="588"/>
      <c r="L41" s="588"/>
      <c r="M41" s="588"/>
      <c r="N41" s="588"/>
      <c r="O41" s="588"/>
    </row>
    <row r="42" spans="1:16" ht="25.5" customHeight="1" x14ac:dyDescent="0.25">
      <c r="A42" s="472" t="s">
        <v>865</v>
      </c>
      <c r="B42" s="472"/>
      <c r="C42" s="609">
        <v>9</v>
      </c>
      <c r="D42" s="609"/>
      <c r="E42" s="475"/>
      <c r="F42" s="475"/>
      <c r="G42" s="502">
        <v>526500</v>
      </c>
      <c r="H42" s="503">
        <v>0</v>
      </c>
      <c r="I42" s="502">
        <v>526500</v>
      </c>
      <c r="J42" s="502">
        <v>15110.55</v>
      </c>
      <c r="K42" s="502">
        <v>38641.800000000003</v>
      </c>
      <c r="L42" s="502">
        <v>16005.6</v>
      </c>
      <c r="M42" s="502">
        <v>6310</v>
      </c>
      <c r="N42" s="502">
        <v>76067.95</v>
      </c>
      <c r="O42" s="502">
        <v>450432.05</v>
      </c>
    </row>
    <row r="43" spans="1:16" x14ac:dyDescent="0.25">
      <c r="A43" s="259"/>
      <c r="B43" s="259"/>
      <c r="C43" s="259"/>
      <c r="D43" s="61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  <c r="P43" s="259"/>
    </row>
    <row r="44" spans="1:16" x14ac:dyDescent="0.25">
      <c r="A44" s="259"/>
      <c r="B44" s="259"/>
      <c r="C44" s="259"/>
      <c r="D44" s="619"/>
      <c r="E44" s="259"/>
      <c r="F44" s="259"/>
      <c r="G44" s="259"/>
      <c r="H44" s="259"/>
      <c r="I44" s="259"/>
      <c r="J44" s="259"/>
      <c r="K44" s="259"/>
      <c r="L44" s="259"/>
      <c r="M44" s="259"/>
      <c r="N44" s="259"/>
      <c r="O44" s="259"/>
      <c r="P44" s="259"/>
    </row>
    <row r="45" spans="1:16" x14ac:dyDescent="0.25">
      <c r="A45" s="537"/>
      <c r="B45" s="537"/>
      <c r="C45" s="537"/>
      <c r="D45" s="620"/>
      <c r="E45" s="537"/>
      <c r="F45" s="537"/>
      <c r="G45" s="537"/>
      <c r="H45" s="537"/>
      <c r="I45" s="537"/>
      <c r="J45" s="537"/>
      <c r="K45" s="537"/>
      <c r="L45" s="537"/>
      <c r="M45" s="537"/>
      <c r="N45" s="537"/>
      <c r="O45" s="537"/>
      <c r="P45" s="537"/>
    </row>
    <row r="46" spans="1:16" x14ac:dyDescent="0.25">
      <c r="A46" s="537"/>
      <c r="B46" s="537"/>
      <c r="C46" s="537"/>
      <c r="D46" s="621"/>
      <c r="E46" s="537"/>
      <c r="F46" s="537"/>
      <c r="G46" s="537"/>
      <c r="H46" s="537"/>
      <c r="I46" s="537"/>
      <c r="J46" s="537"/>
      <c r="K46" s="537"/>
      <c r="L46" s="537"/>
      <c r="M46" s="537"/>
      <c r="N46" s="537"/>
      <c r="O46" s="537"/>
      <c r="P46" s="537"/>
    </row>
    <row r="47" spans="1:16" x14ac:dyDescent="0.25">
      <c r="A47" s="542" t="s">
        <v>936</v>
      </c>
      <c r="B47" s="542"/>
      <c r="C47" s="542"/>
      <c r="D47" s="547"/>
      <c r="E47" s="542"/>
      <c r="F47" s="542"/>
      <c r="G47" s="543"/>
      <c r="H47" s="543"/>
      <c r="I47" s="544"/>
      <c r="J47" s="545"/>
      <c r="K47" s="1810" t="s">
        <v>854</v>
      </c>
      <c r="L47" s="1810"/>
      <c r="M47" s="1810"/>
      <c r="N47" s="1810"/>
      <c r="O47" s="1810"/>
      <c r="P47" s="1810"/>
    </row>
    <row r="48" spans="1:16" x14ac:dyDescent="0.25">
      <c r="A48" s="546" t="s">
        <v>935</v>
      </c>
      <c r="B48" s="546"/>
      <c r="C48" s="546"/>
      <c r="D48" s="537"/>
      <c r="E48" s="546"/>
      <c r="F48" s="546"/>
      <c r="G48" s="538"/>
      <c r="H48" s="537"/>
      <c r="I48" s="537"/>
      <c r="J48" s="537"/>
      <c r="K48" s="1811" t="s">
        <v>852</v>
      </c>
      <c r="L48" s="1811"/>
      <c r="M48" s="1811"/>
      <c r="N48" s="1811"/>
      <c r="O48" s="1811"/>
      <c r="P48" s="1811"/>
    </row>
    <row r="49" spans="1:17" x14ac:dyDescent="0.25">
      <c r="A49" s="542" t="s">
        <v>941</v>
      </c>
      <c r="B49" s="542"/>
      <c r="C49" s="542"/>
      <c r="D49" s="537"/>
      <c r="E49" s="542"/>
      <c r="F49" s="542"/>
      <c r="G49" s="537"/>
      <c r="H49" s="537"/>
      <c r="I49" s="537"/>
      <c r="J49" s="540"/>
      <c r="K49" s="1812" t="s">
        <v>853</v>
      </c>
      <c r="L49" s="1812"/>
      <c r="M49" s="1812"/>
      <c r="N49" s="1812"/>
      <c r="O49" s="1812"/>
      <c r="P49" s="1812"/>
      <c r="Q49" s="537"/>
    </row>
    <row r="50" spans="1:17" ht="15.75" x14ac:dyDescent="0.25">
      <c r="A50" s="546"/>
      <c r="B50" s="546"/>
      <c r="C50" s="546"/>
      <c r="D50" s="622"/>
      <c r="E50" s="546"/>
      <c r="F50" s="546"/>
      <c r="G50" s="547"/>
      <c r="H50" s="546"/>
      <c r="I50" s="541"/>
      <c r="J50" s="540"/>
      <c r="K50" s="537"/>
      <c r="L50" s="1813"/>
      <c r="M50" s="1813"/>
      <c r="N50" s="1813"/>
      <c r="O50" s="1813"/>
      <c r="P50" s="1813"/>
      <c r="Q50" s="1813"/>
    </row>
    <row r="51" spans="1:17" ht="15.75" x14ac:dyDescent="0.25">
      <c r="A51" s="267"/>
      <c r="B51" s="267"/>
      <c r="C51" s="267"/>
      <c r="D51" s="537"/>
      <c r="E51" s="267"/>
      <c r="F51" s="267"/>
      <c r="G51" s="268"/>
      <c r="H51" s="268"/>
      <c r="I51" s="269"/>
      <c r="J51" s="1741"/>
      <c r="K51" s="1741"/>
      <c r="L51" s="1741"/>
      <c r="M51" s="1741"/>
      <c r="N51" s="1741"/>
      <c r="O51" s="271"/>
      <c r="P51" s="271"/>
      <c r="Q51" s="259"/>
    </row>
  </sheetData>
  <mergeCells count="24">
    <mergeCell ref="A13:A14"/>
    <mergeCell ref="I13:I14"/>
    <mergeCell ref="J13:J14"/>
    <mergeCell ref="A7:O7"/>
    <mergeCell ref="A8:O8"/>
    <mergeCell ref="A9:O9"/>
    <mergeCell ref="A10:O10"/>
    <mergeCell ref="A11:O11"/>
    <mergeCell ref="L50:Q50"/>
    <mergeCell ref="J51:N51"/>
    <mergeCell ref="B13:B14"/>
    <mergeCell ref="D13:D14"/>
    <mergeCell ref="F13:F14"/>
    <mergeCell ref="E13:E14"/>
    <mergeCell ref="K13:K14"/>
    <mergeCell ref="L13:L14"/>
    <mergeCell ref="C13:C14"/>
    <mergeCell ref="H13:H14"/>
    <mergeCell ref="K48:P48"/>
    <mergeCell ref="K49:P49"/>
    <mergeCell ref="M13:M14"/>
    <mergeCell ref="N13:N14"/>
    <mergeCell ref="O13:O14"/>
    <mergeCell ref="K47:P47"/>
  </mergeCells>
  <pageMargins left="0.7" right="0.7" top="0.75" bottom="0.75" header="0.3" footer="0.3"/>
  <pageSetup paperSize="5" scale="65" orientation="landscape" r:id="rId1"/>
  <drawing r:id="rId2"/>
</worksheet>
</file>

<file path=xl/worksheets/sheet1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72A7BD-9150-46FE-91D1-05F95D089F8E}">
  <dimension ref="A7:N67"/>
  <sheetViews>
    <sheetView workbookViewId="0">
      <selection activeCell="J75" sqref="J75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</cols>
  <sheetData>
    <row r="7" spans="1:13" x14ac:dyDescent="0.25">
      <c r="A7" s="1735" t="s">
        <v>0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1:13" x14ac:dyDescent="0.25">
      <c r="A8" s="1735" t="s">
        <v>1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1:13" x14ac:dyDescent="0.25">
      <c r="A9" s="1735" t="s">
        <v>3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  <c r="M9" s="1735"/>
    </row>
    <row r="10" spans="1:13" x14ac:dyDescent="0.25">
      <c r="A10" s="1735" t="s">
        <v>922</v>
      </c>
      <c r="B10" s="1735"/>
      <c r="C10" s="1735"/>
      <c r="D10" s="1735"/>
      <c r="E10" s="1735"/>
      <c r="F10" s="1735"/>
      <c r="G10" s="1735"/>
      <c r="H10" s="1735"/>
      <c r="I10" s="1735"/>
      <c r="J10" s="1735"/>
      <c r="K10" s="1735"/>
      <c r="L10" s="1735"/>
      <c r="M10" s="1735"/>
    </row>
    <row r="11" spans="1:13" x14ac:dyDescent="0.25">
      <c r="A11" s="1820" t="s">
        <v>441</v>
      </c>
      <c r="B11" s="1820"/>
      <c r="C11" s="1820"/>
      <c r="D11" s="1820"/>
      <c r="E11" s="1820"/>
      <c r="F11" s="1820"/>
      <c r="G11" s="1820"/>
      <c r="H11" s="1820"/>
      <c r="I11" s="1820"/>
      <c r="J11" s="1820"/>
      <c r="K11" s="1820"/>
      <c r="L11" s="1820"/>
      <c r="M11" s="1820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92" t="s">
        <v>7</v>
      </c>
      <c r="B13" s="1818" t="s">
        <v>937</v>
      </c>
      <c r="C13" s="1793" t="s">
        <v>9</v>
      </c>
      <c r="D13" s="1792" t="s">
        <v>832</v>
      </c>
      <c r="E13" s="476" t="s">
        <v>12</v>
      </c>
      <c r="F13" s="1796" t="s">
        <v>13</v>
      </c>
      <c r="G13" s="1794" t="s">
        <v>14</v>
      </c>
      <c r="H13" s="1794" t="s">
        <v>15</v>
      </c>
      <c r="I13" s="1794" t="s">
        <v>16</v>
      </c>
      <c r="J13" s="1794" t="s">
        <v>17</v>
      </c>
      <c r="K13" s="1794" t="s">
        <v>18</v>
      </c>
      <c r="L13" s="1794" t="s">
        <v>19</v>
      </c>
      <c r="M13" s="1794" t="s">
        <v>20</v>
      </c>
    </row>
    <row r="14" spans="1:13" x14ac:dyDescent="0.25">
      <c r="A14" s="1792"/>
      <c r="B14" s="1819"/>
      <c r="C14" s="1793"/>
      <c r="D14" s="1792"/>
      <c r="E14" s="476" t="s">
        <v>21</v>
      </c>
      <c r="F14" s="1796"/>
      <c r="G14" s="1794"/>
      <c r="H14" s="1794"/>
      <c r="I14" s="1794"/>
      <c r="J14" s="1794"/>
      <c r="K14" s="1794"/>
      <c r="L14" s="1794"/>
      <c r="M14" s="1794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181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1</v>
      </c>
      <c r="D21" s="465"/>
      <c r="E21" s="494">
        <f t="shared" ref="E21:M21" si="1">SUM(E20)</f>
        <v>50000</v>
      </c>
      <c r="F21" s="495">
        <f t="shared" si="1"/>
        <v>0</v>
      </c>
      <c r="G21" s="494">
        <f t="shared" si="1"/>
        <v>50000</v>
      </c>
      <c r="H21" s="494">
        <f t="shared" si="1"/>
        <v>1435</v>
      </c>
      <c r="I21" s="494">
        <f t="shared" si="1"/>
        <v>1854</v>
      </c>
      <c r="J21" s="494">
        <f t="shared" si="1"/>
        <v>1520</v>
      </c>
      <c r="K21" s="494">
        <f t="shared" si="1"/>
        <v>25</v>
      </c>
      <c r="L21" s="494">
        <f t="shared" si="1"/>
        <v>4834</v>
      </c>
      <c r="M21" s="494">
        <f t="shared" si="1"/>
        <v>45166</v>
      </c>
    </row>
    <row r="22" spans="1:13" x14ac:dyDescent="0.25">
      <c r="A22" s="490"/>
      <c r="B22" s="491"/>
      <c r="C22" s="492"/>
      <c r="D22" s="465"/>
      <c r="E22" s="494"/>
      <c r="F22" s="495"/>
      <c r="G22" s="494"/>
      <c r="H22" s="494"/>
      <c r="I22" s="494"/>
      <c r="J22" s="494"/>
      <c r="K22" s="494"/>
      <c r="L22" s="494"/>
      <c r="M22" s="494"/>
    </row>
    <row r="23" spans="1:13" x14ac:dyDescent="0.25">
      <c r="A23" s="490" t="s">
        <v>842</v>
      </c>
      <c r="B23" s="491"/>
      <c r="C23" s="492"/>
      <c r="D23" s="465"/>
      <c r="E23" s="494"/>
      <c r="F23" s="495"/>
      <c r="G23" s="463"/>
      <c r="H23" s="463"/>
      <c r="I23" s="463"/>
      <c r="J23" s="463"/>
      <c r="K23" s="463"/>
      <c r="L23" s="463"/>
      <c r="M23" s="463"/>
    </row>
    <row r="24" spans="1:13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98">
        <v>50000</v>
      </c>
      <c r="F24" s="487">
        <v>0</v>
      </c>
      <c r="G24" s="498">
        <v>50000</v>
      </c>
      <c r="H24" s="498">
        <v>1435</v>
      </c>
      <c r="I24" s="498">
        <v>1854</v>
      </c>
      <c r="J24" s="498">
        <v>1520</v>
      </c>
      <c r="K24" s="498">
        <v>25</v>
      </c>
      <c r="L24" s="498">
        <v>4834</v>
      </c>
      <c r="M24" s="498">
        <v>45166</v>
      </c>
    </row>
    <row r="25" spans="1:13" x14ac:dyDescent="0.25">
      <c r="A25" s="490" t="s">
        <v>813</v>
      </c>
      <c r="B25" s="491"/>
      <c r="C25" s="492">
        <v>1</v>
      </c>
      <c r="D25" s="465"/>
      <c r="E25" s="494">
        <f t="shared" ref="E25:M25" si="2">SUM(E24)</f>
        <v>50000</v>
      </c>
      <c r="F25" s="495">
        <f t="shared" si="2"/>
        <v>0</v>
      </c>
      <c r="G25" s="494">
        <f t="shared" si="2"/>
        <v>50000</v>
      </c>
      <c r="H25" s="494">
        <f t="shared" si="2"/>
        <v>1435</v>
      </c>
      <c r="I25" s="494">
        <f t="shared" si="2"/>
        <v>1854</v>
      </c>
      <c r="J25" s="494">
        <f t="shared" si="2"/>
        <v>1520</v>
      </c>
      <c r="K25" s="494">
        <f t="shared" si="2"/>
        <v>25</v>
      </c>
      <c r="L25" s="494">
        <f t="shared" si="2"/>
        <v>4834</v>
      </c>
      <c r="M25" s="494">
        <f t="shared" si="2"/>
        <v>45166</v>
      </c>
    </row>
    <row r="26" spans="1:13" x14ac:dyDescent="0.25">
      <c r="A26" s="490"/>
      <c r="B26" s="491"/>
      <c r="C26" s="492"/>
      <c r="D26" s="465"/>
      <c r="E26" s="494"/>
      <c r="F26" s="495"/>
      <c r="G26" s="494"/>
      <c r="H26" s="494"/>
      <c r="I26" s="494"/>
      <c r="J26" s="494"/>
      <c r="K26" s="494"/>
      <c r="L26" s="494"/>
      <c r="M26" s="494"/>
    </row>
    <row r="27" spans="1:13" ht="32.25" customHeight="1" x14ac:dyDescent="0.25">
      <c r="A27" s="469" t="s">
        <v>841</v>
      </c>
      <c r="B27" s="603"/>
      <c r="C27" s="492"/>
      <c r="D27" s="465"/>
      <c r="E27" s="494"/>
      <c r="F27" s="495"/>
      <c r="G27" s="463"/>
      <c r="H27" s="463"/>
      <c r="I27" s="463"/>
      <c r="J27" s="522"/>
      <c r="K27" s="463"/>
      <c r="L27" s="463"/>
      <c r="M27" s="463"/>
    </row>
    <row r="28" spans="1:13" x14ac:dyDescent="0.25">
      <c r="A28" s="496" t="s">
        <v>624</v>
      </c>
      <c r="B28" s="497" t="s">
        <v>806</v>
      </c>
      <c r="C28" s="286" t="s">
        <v>626</v>
      </c>
      <c r="D28" s="281" t="s">
        <v>849</v>
      </c>
      <c r="E28" s="498">
        <v>60000</v>
      </c>
      <c r="F28" s="487">
        <v>0</v>
      </c>
      <c r="G28" s="457">
        <v>60000</v>
      </c>
      <c r="H28" s="457">
        <v>1722</v>
      </c>
      <c r="I28" s="457">
        <v>3486.68</v>
      </c>
      <c r="J28" s="489">
        <v>1824</v>
      </c>
      <c r="K28" s="457">
        <v>25</v>
      </c>
      <c r="L28" s="457">
        <v>7057.68</v>
      </c>
      <c r="M28" s="457">
        <v>52942.32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v>60000</v>
      </c>
      <c r="F29" s="495">
        <v>0</v>
      </c>
      <c r="G29" s="463">
        <v>60000</v>
      </c>
      <c r="H29" s="463">
        <v>1722</v>
      </c>
      <c r="I29" s="463">
        <v>3486.68</v>
      </c>
      <c r="J29" s="522">
        <v>1824</v>
      </c>
      <c r="K29" s="463">
        <v>25</v>
      </c>
      <c r="L29" s="463">
        <v>7057.68</v>
      </c>
      <c r="M29" s="463">
        <v>52942.32</v>
      </c>
    </row>
    <row r="30" spans="1:13" x14ac:dyDescent="0.25">
      <c r="A30" s="490"/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0" t="s">
        <v>877</v>
      </c>
      <c r="B31" s="491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98">
        <v>55000</v>
      </c>
      <c r="F32" s="487">
        <v>0</v>
      </c>
      <c r="G32" s="457">
        <v>55000</v>
      </c>
      <c r="H32" s="457">
        <v>1578.5</v>
      </c>
      <c r="I32" s="457">
        <v>2154.64</v>
      </c>
      <c r="J32" s="489">
        <v>1672</v>
      </c>
      <c r="K32" s="457">
        <v>272524</v>
      </c>
      <c r="L32" s="457">
        <v>8130.38</v>
      </c>
      <c r="M32" s="457">
        <v>46869.62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f>SUM(E32)</f>
        <v>55000</v>
      </c>
      <c r="F33" s="495">
        <f t="shared" ref="F33:M33" si="3">SUM(F32)</f>
        <v>0</v>
      </c>
      <c r="G33" s="494">
        <f t="shared" si="3"/>
        <v>55000</v>
      </c>
      <c r="H33" s="494">
        <f t="shared" si="3"/>
        <v>1578.5</v>
      </c>
      <c r="I33" s="494">
        <f t="shared" si="3"/>
        <v>2154.64</v>
      </c>
      <c r="J33" s="494">
        <f t="shared" si="3"/>
        <v>1672</v>
      </c>
      <c r="K33" s="494">
        <f t="shared" si="3"/>
        <v>272524</v>
      </c>
      <c r="L33" s="494">
        <f t="shared" si="3"/>
        <v>8130.38</v>
      </c>
      <c r="M33" s="494">
        <f t="shared" si="3"/>
        <v>46869.62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x14ac:dyDescent="0.25">
      <c r="A38" s="490" t="s">
        <v>813</v>
      </c>
      <c r="B38" s="491"/>
      <c r="C38" s="492">
        <v>2</v>
      </c>
      <c r="D38" s="465"/>
      <c r="E38" s="494">
        <f>SUM(E36:E37)</f>
        <v>120000</v>
      </c>
      <c r="F38" s="495">
        <v>0</v>
      </c>
      <c r="G38" s="494">
        <f t="shared" ref="G38:M38" si="4">SUM(G36:G37)</f>
        <v>120000</v>
      </c>
      <c r="H38" s="494">
        <f t="shared" si="4"/>
        <v>3444</v>
      </c>
      <c r="I38" s="494">
        <f t="shared" si="4"/>
        <v>6987.26</v>
      </c>
      <c r="J38" s="494">
        <f t="shared" si="4"/>
        <v>3648</v>
      </c>
      <c r="K38" s="494">
        <f t="shared" si="4"/>
        <v>50</v>
      </c>
      <c r="L38" s="494">
        <f t="shared" si="4"/>
        <v>14129.26</v>
      </c>
      <c r="M38" s="494">
        <f t="shared" si="4"/>
        <v>105870.73999999999</v>
      </c>
    </row>
    <row r="39" spans="1:13" x14ac:dyDescent="0.25">
      <c r="A39" s="490"/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33" customHeight="1" x14ac:dyDescent="0.25">
      <c r="A40" s="469" t="s">
        <v>923</v>
      </c>
      <c r="B40" s="603"/>
      <c r="C40" s="492"/>
      <c r="D40" s="465"/>
      <c r="E40" s="494"/>
      <c r="F40" s="495"/>
      <c r="G40" s="463"/>
      <c r="H40" s="463"/>
      <c r="I40" s="463"/>
      <c r="J40" s="522"/>
      <c r="K40" s="463"/>
      <c r="L40" s="463"/>
      <c r="M40" s="463"/>
    </row>
    <row r="41" spans="1:13" ht="18.75" customHeight="1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</v>
      </c>
      <c r="I41" s="457">
        <v>2559.6799999999998</v>
      </c>
      <c r="J41" s="489">
        <v>1672</v>
      </c>
      <c r="K41" s="457">
        <v>25</v>
      </c>
      <c r="L41" s="457">
        <v>5835.18</v>
      </c>
      <c r="M41" s="457">
        <v>49164.82</v>
      </c>
    </row>
    <row r="42" spans="1:13" ht="15.75" customHeight="1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98">
        <v>55000</v>
      </c>
      <c r="F42" s="487">
        <v>0</v>
      </c>
      <c r="G42" s="457">
        <v>55000</v>
      </c>
      <c r="H42" s="457">
        <v>1578</v>
      </c>
      <c r="I42" s="457">
        <v>2559.6799999999998</v>
      </c>
      <c r="J42" s="489">
        <v>1672</v>
      </c>
      <c r="K42" s="457">
        <v>25</v>
      </c>
      <c r="L42" s="457">
        <v>5835.18</v>
      </c>
      <c r="M42" s="457">
        <v>49164.82</v>
      </c>
    </row>
    <row r="43" spans="1:13" ht="15.75" customHeight="1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98">
        <v>50000</v>
      </c>
      <c r="F43" s="487">
        <v>0</v>
      </c>
      <c r="G43" s="457">
        <v>50000</v>
      </c>
      <c r="H43" s="457">
        <v>1435</v>
      </c>
      <c r="I43" s="457">
        <v>1854</v>
      </c>
      <c r="J43" s="489">
        <v>1520</v>
      </c>
      <c r="K43" s="457">
        <v>25</v>
      </c>
      <c r="L43" s="457">
        <v>4834</v>
      </c>
      <c r="M43" s="457">
        <v>45166</v>
      </c>
    </row>
    <row r="44" spans="1:13" ht="15.75" customHeight="1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</v>
      </c>
      <c r="I44" s="457">
        <v>2559.6799999999998</v>
      </c>
      <c r="J44" s="489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4</v>
      </c>
      <c r="D45" s="465"/>
      <c r="E45" s="494">
        <f>SUM(E41:E44)</f>
        <v>215000</v>
      </c>
      <c r="F45" s="495">
        <f>SUM(F41:F42)</f>
        <v>0</v>
      </c>
      <c r="G45" s="494">
        <f t="shared" ref="G45:M45" si="5">SUM(G41:G44)</f>
        <v>215000</v>
      </c>
      <c r="H45" s="494">
        <f t="shared" si="5"/>
        <v>6169</v>
      </c>
      <c r="I45" s="494">
        <f t="shared" si="5"/>
        <v>9533.0399999999991</v>
      </c>
      <c r="J45" s="494">
        <f t="shared" si="5"/>
        <v>6536</v>
      </c>
      <c r="K45" s="494">
        <f t="shared" si="5"/>
        <v>100</v>
      </c>
      <c r="L45" s="494">
        <f t="shared" si="5"/>
        <v>22339.54</v>
      </c>
      <c r="M45" s="494">
        <f t="shared" si="5"/>
        <v>192660.46000000002</v>
      </c>
    </row>
    <row r="46" spans="1:13" x14ac:dyDescent="0.25">
      <c r="A46" s="490"/>
      <c r="B46" s="491"/>
      <c r="C46" s="492"/>
      <c r="D46" s="465"/>
      <c r="E46" s="494"/>
      <c r="F46" s="495"/>
      <c r="G46" s="463"/>
      <c r="H46" s="463"/>
      <c r="I46" s="463"/>
      <c r="J46" s="522"/>
      <c r="K46" s="463"/>
      <c r="L46" s="463"/>
      <c r="M46" s="463"/>
    </row>
    <row r="47" spans="1:13" ht="45" customHeight="1" x14ac:dyDescent="0.25">
      <c r="A47" s="469" t="s">
        <v>825</v>
      </c>
      <c r="B47" s="603"/>
      <c r="C47" s="492"/>
      <c r="D47" s="465"/>
      <c r="E47" s="494"/>
      <c r="F47" s="495"/>
      <c r="G47" s="463"/>
      <c r="H47" s="463"/>
      <c r="I47" s="463"/>
      <c r="J47" s="522"/>
      <c r="K47" s="463"/>
      <c r="L47" s="463"/>
      <c r="M47" s="463"/>
    </row>
    <row r="48" spans="1:13" ht="18.75" customHeight="1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98">
        <v>55000</v>
      </c>
      <c r="F48" s="487">
        <v>0</v>
      </c>
      <c r="G48" s="457">
        <v>55000</v>
      </c>
      <c r="H48" s="457">
        <v>1578</v>
      </c>
      <c r="I48" s="457">
        <v>2559.6799999999998</v>
      </c>
      <c r="J48" s="489">
        <v>1672</v>
      </c>
      <c r="K48" s="457">
        <v>25</v>
      </c>
      <c r="L48" s="457">
        <v>5835.18</v>
      </c>
      <c r="M48" s="457">
        <v>49164.82</v>
      </c>
    </row>
    <row r="49" spans="1:13" x14ac:dyDescent="0.25">
      <c r="A49" s="490" t="s">
        <v>813</v>
      </c>
      <c r="B49" s="491"/>
      <c r="C49" s="492">
        <v>1</v>
      </c>
      <c r="D49" s="465"/>
      <c r="E49" s="494">
        <f>SUM(E48)</f>
        <v>55000</v>
      </c>
      <c r="F49" s="495">
        <f t="shared" ref="F49:M49" si="6">SUM(F48)</f>
        <v>0</v>
      </c>
      <c r="G49" s="494">
        <f t="shared" si="6"/>
        <v>55000</v>
      </c>
      <c r="H49" s="494">
        <f t="shared" si="6"/>
        <v>1578</v>
      </c>
      <c r="I49" s="494">
        <f t="shared" si="6"/>
        <v>2559.6799999999998</v>
      </c>
      <c r="J49" s="494">
        <f t="shared" si="6"/>
        <v>1672</v>
      </c>
      <c r="K49" s="494">
        <f t="shared" si="6"/>
        <v>25</v>
      </c>
      <c r="L49" s="494">
        <f>SUM(L48)</f>
        <v>5835.18</v>
      </c>
      <c r="M49" s="494">
        <f t="shared" si="6"/>
        <v>49164.82</v>
      </c>
    </row>
    <row r="50" spans="1:13" x14ac:dyDescent="0.25">
      <c r="A50" s="490"/>
      <c r="B50" s="491"/>
      <c r="C50" s="492"/>
      <c r="D50" s="465"/>
      <c r="E50" s="494"/>
      <c r="F50" s="495"/>
      <c r="G50" s="463"/>
      <c r="H50" s="463"/>
      <c r="I50" s="463"/>
      <c r="J50" s="522"/>
      <c r="K50" s="463"/>
      <c r="L50" s="463"/>
      <c r="M50" s="463"/>
    </row>
    <row r="51" spans="1:13" x14ac:dyDescent="0.25">
      <c r="A51" s="490" t="s">
        <v>827</v>
      </c>
      <c r="B51" s="491"/>
      <c r="C51" s="492"/>
      <c r="D51" s="465"/>
      <c r="E51" s="494"/>
      <c r="F51" s="495"/>
      <c r="G51" s="463"/>
      <c r="H51" s="463"/>
      <c r="I51" s="463"/>
      <c r="J51" s="522"/>
      <c r="K51" s="463"/>
      <c r="L51" s="463"/>
      <c r="M51" s="463"/>
    </row>
    <row r="52" spans="1:13" ht="16.5" customHeight="1" x14ac:dyDescent="0.25">
      <c r="A52" s="496" t="s">
        <v>828</v>
      </c>
      <c r="B52" s="497" t="s">
        <v>807</v>
      </c>
      <c r="C52" s="282" t="s">
        <v>918</v>
      </c>
      <c r="D52" s="281" t="s">
        <v>849</v>
      </c>
      <c r="E52" s="498">
        <v>55000</v>
      </c>
      <c r="F52" s="487">
        <v>0</v>
      </c>
      <c r="G52" s="457">
        <v>55000</v>
      </c>
      <c r="H52" s="457">
        <v>1578.5</v>
      </c>
      <c r="I52" s="457">
        <v>2559.6799999999998</v>
      </c>
      <c r="J52" s="489">
        <v>1672</v>
      </c>
      <c r="K52" s="457">
        <v>25</v>
      </c>
      <c r="L52" s="457">
        <v>5835.18</v>
      </c>
      <c r="M52" s="457">
        <v>49164.82</v>
      </c>
    </row>
    <row r="53" spans="1:13" ht="13.5" customHeight="1" x14ac:dyDescent="0.25">
      <c r="A53" s="496" t="s">
        <v>574</v>
      </c>
      <c r="B53" s="497" t="s">
        <v>806</v>
      </c>
      <c r="C53" s="282" t="s">
        <v>918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89">
        <v>1672</v>
      </c>
      <c r="K53" s="457">
        <v>25</v>
      </c>
      <c r="L53" s="457">
        <v>5835.18</v>
      </c>
      <c r="M53" s="457">
        <v>49164.82</v>
      </c>
    </row>
    <row r="54" spans="1:13" ht="15" customHeight="1" x14ac:dyDescent="0.25">
      <c r="A54" s="496" t="s">
        <v>919</v>
      </c>
      <c r="B54" s="497" t="s">
        <v>807</v>
      </c>
      <c r="C54" s="282" t="s">
        <v>117</v>
      </c>
      <c r="D54" s="281" t="s">
        <v>849</v>
      </c>
      <c r="E54" s="498">
        <v>38333.33</v>
      </c>
      <c r="F54" s="487">
        <v>0</v>
      </c>
      <c r="G54" s="498">
        <v>38333.33</v>
      </c>
      <c r="H54" s="457">
        <v>1100.17</v>
      </c>
      <c r="I54" s="457">
        <v>207.42</v>
      </c>
      <c r="J54" s="489">
        <v>1165.33</v>
      </c>
      <c r="K54" s="457">
        <v>25</v>
      </c>
      <c r="L54" s="457">
        <v>2497.92</v>
      </c>
      <c r="M54" s="457">
        <v>35835.410000000003</v>
      </c>
    </row>
    <row r="55" spans="1:13" ht="15.75" customHeight="1" x14ac:dyDescent="0.25">
      <c r="A55" s="496" t="s">
        <v>920</v>
      </c>
      <c r="B55" s="497" t="s">
        <v>807</v>
      </c>
      <c r="C55" s="282" t="s">
        <v>78</v>
      </c>
      <c r="D55" s="281" t="s">
        <v>849</v>
      </c>
      <c r="E55" s="498">
        <v>30666.67</v>
      </c>
      <c r="F55" s="487">
        <v>0</v>
      </c>
      <c r="G55" s="457">
        <v>30666.67</v>
      </c>
      <c r="H55" s="457">
        <v>880.13</v>
      </c>
      <c r="I55" s="487">
        <v>0</v>
      </c>
      <c r="J55" s="489">
        <v>932.27</v>
      </c>
      <c r="K55" s="457">
        <v>25</v>
      </c>
      <c r="L55" s="457">
        <v>1837.4</v>
      </c>
      <c r="M55" s="457">
        <v>28829.27</v>
      </c>
    </row>
    <row r="56" spans="1:13" x14ac:dyDescent="0.25">
      <c r="A56" s="490" t="s">
        <v>813</v>
      </c>
      <c r="B56" s="491"/>
      <c r="C56" s="492">
        <v>4</v>
      </c>
      <c r="D56" s="570"/>
      <c r="E56" s="494">
        <f>SUM(E52:E55)</f>
        <v>179000</v>
      </c>
      <c r="F56" s="495"/>
      <c r="G56" s="494">
        <f t="shared" ref="G56:M56" si="7">SUM(G52:G55)</f>
        <v>179000</v>
      </c>
      <c r="H56" s="494">
        <f t="shared" si="7"/>
        <v>5137.3</v>
      </c>
      <c r="I56" s="494">
        <f t="shared" si="7"/>
        <v>5326.78</v>
      </c>
      <c r="J56" s="494">
        <f t="shared" si="7"/>
        <v>5441.6</v>
      </c>
      <c r="K56" s="494">
        <f t="shared" si="7"/>
        <v>100</v>
      </c>
      <c r="L56" s="494">
        <f t="shared" si="7"/>
        <v>16005.68</v>
      </c>
      <c r="M56" s="494">
        <f t="shared" si="7"/>
        <v>162994.31999999998</v>
      </c>
    </row>
    <row r="57" spans="1:13" x14ac:dyDescent="0.25">
      <c r="A57" s="490"/>
      <c r="B57" s="491"/>
      <c r="C57" s="492"/>
      <c r="D57" s="483"/>
      <c r="E57" s="588"/>
      <c r="F57" s="589"/>
      <c r="G57" s="588"/>
      <c r="H57" s="588"/>
      <c r="I57" s="588"/>
      <c r="J57" s="588"/>
      <c r="K57" s="588"/>
      <c r="L57" s="588"/>
      <c r="M57" s="588"/>
    </row>
    <row r="58" spans="1:13" ht="23.25" customHeight="1" x14ac:dyDescent="0.25">
      <c r="A58" s="472" t="s">
        <v>865</v>
      </c>
      <c r="B58" s="472"/>
      <c r="C58" s="472">
        <v>16</v>
      </c>
      <c r="D58" s="472"/>
      <c r="E58" s="502" t="s">
        <v>921</v>
      </c>
      <c r="F58" s="503">
        <v>0</v>
      </c>
      <c r="G58" s="502">
        <v>849000</v>
      </c>
      <c r="H58" s="502">
        <v>24366.3</v>
      </c>
      <c r="I58" s="502">
        <v>38183.660000000003</v>
      </c>
      <c r="J58" s="502">
        <v>25809.599999999999</v>
      </c>
      <c r="K58" s="502">
        <v>3100.24</v>
      </c>
      <c r="L58" s="502">
        <v>91459.8</v>
      </c>
      <c r="M58" s="502">
        <v>757540.2</v>
      </c>
    </row>
    <row r="59" spans="1:13" x14ac:dyDescent="0.25">
      <c r="A59" s="259"/>
      <c r="B59" s="259"/>
      <c r="C59" s="259"/>
      <c r="D59" s="546"/>
      <c r="E59" s="259"/>
      <c r="F59" s="259"/>
      <c r="G59" s="259"/>
      <c r="H59" s="259"/>
      <c r="I59" s="259"/>
      <c r="J59" s="259"/>
      <c r="K59" s="259"/>
      <c r="L59" s="259"/>
      <c r="M59" s="259"/>
    </row>
    <row r="60" spans="1:13" x14ac:dyDescent="0.25">
      <c r="A60" s="259"/>
      <c r="B60" s="259"/>
      <c r="C60" s="259"/>
      <c r="D60" s="259"/>
      <c r="E60" s="259"/>
      <c r="F60" s="259"/>
      <c r="G60" s="259"/>
      <c r="H60" s="259"/>
      <c r="I60" s="259"/>
      <c r="J60" s="259"/>
      <c r="K60" s="259"/>
      <c r="L60" s="259"/>
      <c r="M60" s="259"/>
    </row>
    <row r="61" spans="1:13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  <c r="M61" s="537"/>
    </row>
    <row r="62" spans="1:13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  <c r="M62" s="537"/>
    </row>
    <row r="63" spans="1:13" x14ac:dyDescent="0.25">
      <c r="A63" s="542" t="s">
        <v>936</v>
      </c>
      <c r="B63" s="542"/>
      <c r="C63" s="542"/>
      <c r="D63" s="543"/>
      <c r="E63" s="543"/>
      <c r="F63" s="544"/>
      <c r="G63" s="545"/>
      <c r="H63" s="1810" t="s">
        <v>854</v>
      </c>
      <c r="I63" s="1810"/>
      <c r="J63" s="1810"/>
      <c r="K63" s="1810"/>
      <c r="L63" s="1810"/>
      <c r="M63" s="1810"/>
    </row>
    <row r="64" spans="1:13" x14ac:dyDescent="0.25">
      <c r="A64" s="546" t="s">
        <v>935</v>
      </c>
      <c r="B64" s="546"/>
      <c r="C64" s="546"/>
      <c r="D64" s="538"/>
      <c r="E64" s="537"/>
      <c r="F64" s="537"/>
      <c r="G64" s="537"/>
      <c r="H64" s="1811" t="s">
        <v>852</v>
      </c>
      <c r="I64" s="1811"/>
      <c r="J64" s="1811"/>
      <c r="K64" s="1811"/>
      <c r="L64" s="1811"/>
      <c r="M64" s="1811"/>
    </row>
    <row r="65" spans="1:14" x14ac:dyDescent="0.25">
      <c r="A65" s="542" t="s">
        <v>851</v>
      </c>
      <c r="B65" s="542"/>
      <c r="C65" s="542"/>
      <c r="D65" s="537"/>
      <c r="E65" s="537"/>
      <c r="F65" s="537"/>
      <c r="G65" s="540"/>
      <c r="H65" s="1812" t="s">
        <v>853</v>
      </c>
      <c r="I65" s="1812"/>
      <c r="J65" s="1812"/>
      <c r="K65" s="1812"/>
      <c r="L65" s="1812"/>
      <c r="M65" s="1812"/>
      <c r="N65" s="537"/>
    </row>
    <row r="66" spans="1:14" x14ac:dyDescent="0.25">
      <c r="A66" s="546"/>
      <c r="B66" s="546"/>
      <c r="C66" s="546"/>
      <c r="D66" s="547"/>
      <c r="E66" s="546"/>
      <c r="F66" s="541"/>
      <c r="G66" s="540"/>
      <c r="H66" s="537"/>
      <c r="I66" s="1813"/>
      <c r="J66" s="1813"/>
      <c r="K66" s="1813"/>
      <c r="L66" s="1813"/>
      <c r="M66" s="1813"/>
      <c r="N66" s="1813"/>
    </row>
    <row r="67" spans="1:14" ht="15.75" x14ac:dyDescent="0.25">
      <c r="A67" s="267"/>
      <c r="B67" s="267"/>
      <c r="C67" s="267"/>
      <c r="D67" s="268"/>
      <c r="E67" s="268"/>
      <c r="F67" s="269"/>
      <c r="G67" s="1741"/>
      <c r="H67" s="1741"/>
      <c r="I67" s="1741"/>
      <c r="J67" s="1741"/>
      <c r="K67" s="1741"/>
      <c r="L67" s="271"/>
      <c r="M67" s="271"/>
      <c r="N67" s="259"/>
    </row>
  </sheetData>
  <mergeCells count="22">
    <mergeCell ref="A13:A14"/>
    <mergeCell ref="A7:M7"/>
    <mergeCell ref="A8:M8"/>
    <mergeCell ref="A9:M9"/>
    <mergeCell ref="A10:M10"/>
    <mergeCell ref="A11:M11"/>
    <mergeCell ref="L13:L14"/>
    <mergeCell ref="C13:C14"/>
    <mergeCell ref="F13:F14"/>
    <mergeCell ref="D13:D14"/>
    <mergeCell ref="G67:K67"/>
    <mergeCell ref="B13:B14"/>
    <mergeCell ref="I13:I14"/>
    <mergeCell ref="J13:J14"/>
    <mergeCell ref="K13:K14"/>
    <mergeCell ref="H65:M65"/>
    <mergeCell ref="I66:N66"/>
    <mergeCell ref="H63:M63"/>
    <mergeCell ref="H64:M64"/>
    <mergeCell ref="G13:G14"/>
    <mergeCell ref="H13:H14"/>
    <mergeCell ref="M13:M14"/>
  </mergeCells>
  <pageMargins left="0.7" right="0.7" top="0.75" bottom="0.75" header="0.3" footer="0.3"/>
  <pageSetup paperSize="5" scale="75" orientation="landscape" r:id="rId1"/>
  <drawing r:id="rId2"/>
</worksheet>
</file>

<file path=xl/worksheets/sheet1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28CD55-35C4-4F2F-B79F-852AA2B71A2B}">
  <dimension ref="A7:N34"/>
  <sheetViews>
    <sheetView topLeftCell="A16" workbookViewId="0">
      <selection activeCell="E30" sqref="E30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1:13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1:13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1:13" x14ac:dyDescent="0.25">
      <c r="A10" s="1624" t="s">
        <v>926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</row>
    <row r="11" spans="1:13" x14ac:dyDescent="0.25">
      <c r="A11" s="1823" t="s">
        <v>412</v>
      </c>
      <c r="B11" s="1823"/>
      <c r="C11" s="1823"/>
      <c r="D11" s="1823"/>
      <c r="E11" s="1823"/>
      <c r="F11" s="1823"/>
      <c r="G11" s="1823"/>
      <c r="H11" s="1823"/>
      <c r="I11" s="1823"/>
      <c r="J11" s="1823"/>
      <c r="K11" s="1823"/>
      <c r="L11" s="1823"/>
      <c r="M11" s="1823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99" t="s">
        <v>7</v>
      </c>
      <c r="B13" s="1821" t="s">
        <v>937</v>
      </c>
      <c r="C13" s="1799" t="s">
        <v>9</v>
      </c>
      <c r="D13" s="1799" t="s">
        <v>832</v>
      </c>
      <c r="E13" s="421" t="s">
        <v>12</v>
      </c>
      <c r="F13" s="1800" t="s">
        <v>13</v>
      </c>
      <c r="G13" s="1801" t="s">
        <v>14</v>
      </c>
      <c r="H13" s="1801" t="s">
        <v>15</v>
      </c>
      <c r="I13" s="1801" t="s">
        <v>16</v>
      </c>
      <c r="J13" s="1801" t="s">
        <v>17</v>
      </c>
      <c r="K13" s="1801" t="s">
        <v>18</v>
      </c>
      <c r="L13" s="1801" t="s">
        <v>19</v>
      </c>
      <c r="M13" s="1801" t="s">
        <v>20</v>
      </c>
    </row>
    <row r="14" spans="1:13" x14ac:dyDescent="0.25">
      <c r="A14" s="1799"/>
      <c r="B14" s="1822"/>
      <c r="C14" s="1799"/>
      <c r="D14" s="1799"/>
      <c r="E14" s="421" t="s">
        <v>21</v>
      </c>
      <c r="F14" s="1800"/>
      <c r="G14" s="1801"/>
      <c r="H14" s="1801"/>
      <c r="I14" s="1801"/>
      <c r="J14" s="1801"/>
      <c r="K14" s="1801"/>
      <c r="L14" s="1801"/>
      <c r="M14" s="1801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810" t="s">
        <v>854</v>
      </c>
      <c r="I30" s="1810"/>
      <c r="J30" s="1810"/>
      <c r="K30" s="1810"/>
      <c r="L30" s="1810"/>
      <c r="M30" s="1810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811" t="s">
        <v>852</v>
      </c>
      <c r="I31" s="1811"/>
      <c r="J31" s="1811"/>
      <c r="K31" s="1811"/>
      <c r="L31" s="1811"/>
      <c r="M31" s="1811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812" t="s">
        <v>853</v>
      </c>
      <c r="I32" s="1812"/>
      <c r="J32" s="1812"/>
      <c r="K32" s="1812"/>
      <c r="L32" s="1812"/>
      <c r="M32" s="1812"/>
    </row>
    <row r="33" spans="7:14" x14ac:dyDescent="0.25">
      <c r="G33" s="540"/>
      <c r="H33" s="537"/>
      <c r="I33" s="1813"/>
      <c r="J33" s="1813"/>
      <c r="K33" s="1813"/>
      <c r="L33" s="1813"/>
      <c r="M33" s="1813"/>
      <c r="N33" s="1813"/>
    </row>
    <row r="34" spans="7:14" ht="15.75" x14ac:dyDescent="0.25">
      <c r="G34" s="1741"/>
      <c r="H34" s="1741"/>
      <c r="I34" s="1741"/>
      <c r="J34" s="1741"/>
      <c r="K34" s="1741"/>
      <c r="L34" s="271"/>
      <c r="M34" s="271"/>
      <c r="N34" s="259"/>
    </row>
  </sheetData>
  <mergeCells count="22">
    <mergeCell ref="A13:A14"/>
    <mergeCell ref="A7:M7"/>
    <mergeCell ref="A8:M8"/>
    <mergeCell ref="A9:M9"/>
    <mergeCell ref="A10:M10"/>
    <mergeCell ref="A11:M11"/>
    <mergeCell ref="G34:K34"/>
    <mergeCell ref="B13:B14"/>
    <mergeCell ref="H13:H14"/>
    <mergeCell ref="I13:I14"/>
    <mergeCell ref="J13:J14"/>
    <mergeCell ref="K13:K14"/>
    <mergeCell ref="C13:C14"/>
    <mergeCell ref="D13:D14"/>
    <mergeCell ref="H30:M30"/>
    <mergeCell ref="H31:M31"/>
    <mergeCell ref="H32:M32"/>
    <mergeCell ref="I33:N33"/>
    <mergeCell ref="F13:F14"/>
    <mergeCell ref="G13:G14"/>
    <mergeCell ref="L13:L14"/>
    <mergeCell ref="M13:M14"/>
  </mergeCells>
  <pageMargins left="1.299212598425197" right="0.70866141732283472" top="1.1417322834645669" bottom="0.74803149606299213" header="0.31496062992125984" footer="0.31496062992125984"/>
  <pageSetup paperSize="3" orientation="landscape" r:id="rId1"/>
  <drawing r:id="rId2"/>
</worksheet>
</file>

<file path=xl/worksheets/sheet1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3CB8A2-9AFD-4DE7-AE30-CA457F36A3C9}">
  <dimension ref="A7:N41"/>
  <sheetViews>
    <sheetView topLeftCell="A32" workbookViewId="0">
      <selection activeCell="E49" sqref="E4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931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2" t="s">
        <v>5</v>
      </c>
      <c r="B11" s="1622"/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  <c r="N11" s="162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92" t="s">
        <v>7</v>
      </c>
      <c r="B13" s="1818" t="s">
        <v>937</v>
      </c>
      <c r="C13" s="1804" t="s">
        <v>8</v>
      </c>
      <c r="D13" s="1804" t="s">
        <v>10</v>
      </c>
      <c r="E13" s="1804" t="s">
        <v>11</v>
      </c>
      <c r="F13" s="476" t="s">
        <v>12</v>
      </c>
      <c r="G13" s="1806" t="s">
        <v>13</v>
      </c>
      <c r="H13" s="1804" t="s">
        <v>14</v>
      </c>
      <c r="I13" s="1804" t="s">
        <v>15</v>
      </c>
      <c r="J13" s="1804" t="s">
        <v>16</v>
      </c>
      <c r="K13" s="1804" t="s">
        <v>17</v>
      </c>
      <c r="L13" s="1804" t="s">
        <v>18</v>
      </c>
      <c r="M13" s="1804" t="s">
        <v>19</v>
      </c>
      <c r="N13" s="1792" t="s">
        <v>20</v>
      </c>
    </row>
    <row r="14" spans="1:14" x14ac:dyDescent="0.25">
      <c r="A14" s="1792"/>
      <c r="B14" s="1819"/>
      <c r="C14" s="1805"/>
      <c r="D14" s="1805"/>
      <c r="E14" s="1805"/>
      <c r="F14" s="476" t="s">
        <v>21</v>
      </c>
      <c r="G14" s="1807"/>
      <c r="H14" s="1805"/>
      <c r="I14" s="1805"/>
      <c r="J14" s="1805"/>
      <c r="K14" s="1805"/>
      <c r="L14" s="1805"/>
      <c r="M14" s="1805"/>
      <c r="N14" s="1792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928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17.25" customHeight="1" x14ac:dyDescent="0.25">
      <c r="A32" s="552" t="s">
        <v>847</v>
      </c>
      <c r="B32" s="433"/>
      <c r="C32" s="598">
        <v>17</v>
      </c>
      <c r="D32" s="553"/>
      <c r="E32" s="554"/>
      <c r="F32" s="555">
        <f>SUM(F15:F31)</f>
        <v>231000</v>
      </c>
      <c r="G32" s="556">
        <v>0</v>
      </c>
      <c r="H32" s="555">
        <f>SUM(H15:H31)</f>
        <v>232000</v>
      </c>
      <c r="I32" s="556">
        <v>0</v>
      </c>
      <c r="J32" s="556">
        <v>0</v>
      </c>
      <c r="K32" s="556">
        <v>0</v>
      </c>
      <c r="L32" s="556">
        <v>0</v>
      </c>
      <c r="M32" s="556">
        <v>1594.5</v>
      </c>
      <c r="N32" s="555">
        <v>229405.5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231000</v>
      </c>
      <c r="G33" s="560">
        <v>0</v>
      </c>
      <c r="H33" s="559">
        <v>231000</v>
      </c>
      <c r="I33" s="560">
        <v>0</v>
      </c>
      <c r="J33" s="561">
        <v>1594.5</v>
      </c>
      <c r="K33" s="560">
        <v>0</v>
      </c>
      <c r="L33" s="562">
        <v>0</v>
      </c>
      <c r="M33" s="561">
        <v>1594.5</v>
      </c>
      <c r="N33" s="559">
        <v>229405.5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10" t="s">
        <v>854</v>
      </c>
      <c r="I37" s="1810"/>
      <c r="J37" s="1810"/>
      <c r="K37" s="1810"/>
      <c r="L37" s="1810"/>
      <c r="M37" s="181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11" t="s">
        <v>852</v>
      </c>
      <c r="I38" s="1811"/>
      <c r="J38" s="1811"/>
      <c r="K38" s="1811"/>
      <c r="L38" s="1811"/>
      <c r="M38" s="1811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812" t="s">
        <v>853</v>
      </c>
      <c r="I39" s="1812"/>
      <c r="J39" s="1812"/>
      <c r="K39" s="1812"/>
      <c r="L39" s="1812"/>
      <c r="M39" s="181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813"/>
      <c r="J40" s="1813"/>
      <c r="K40" s="1813"/>
      <c r="L40" s="1813"/>
      <c r="M40" s="1813"/>
      <c r="N40" s="1813"/>
    </row>
    <row r="41" spans="1:14" ht="15.75" x14ac:dyDescent="0.25">
      <c r="A41" s="267"/>
      <c r="B41" s="267"/>
      <c r="C41" s="267"/>
      <c r="D41" s="268"/>
      <c r="E41" s="268"/>
      <c r="F41" s="269"/>
      <c r="G41" s="1741"/>
      <c r="H41" s="1741"/>
      <c r="I41" s="1741"/>
      <c r="J41" s="1741"/>
      <c r="K41" s="1741"/>
      <c r="L41" s="271"/>
      <c r="M41" s="271"/>
      <c r="N41" s="259"/>
    </row>
  </sheetData>
  <mergeCells count="23">
    <mergeCell ref="A13:A14"/>
    <mergeCell ref="C13:C14"/>
    <mergeCell ref="D13:D14"/>
    <mergeCell ref="E13:E14"/>
    <mergeCell ref="G13:G14"/>
    <mergeCell ref="B13:B14"/>
    <mergeCell ref="A7:N7"/>
    <mergeCell ref="A8:N8"/>
    <mergeCell ref="A9:N9"/>
    <mergeCell ref="A10:N10"/>
    <mergeCell ref="A11:N11"/>
    <mergeCell ref="I40:N40"/>
    <mergeCell ref="M13:M14"/>
    <mergeCell ref="G41:K41"/>
    <mergeCell ref="H13:H14"/>
    <mergeCell ref="I13:I14"/>
    <mergeCell ref="J13:J14"/>
    <mergeCell ref="K13:K14"/>
    <mergeCell ref="L13:L14"/>
    <mergeCell ref="N13:N14"/>
    <mergeCell ref="H37:M37"/>
    <mergeCell ref="H38:M38"/>
    <mergeCell ref="H39:M39"/>
  </mergeCells>
  <pageMargins left="1.299212598425197" right="0.70866141732283472" top="0.74803149606299213" bottom="0.74803149606299213" header="0.31496062992125984" footer="0.31496062992125984"/>
  <pageSetup paperSize="3" scale="85" orientation="landscape" r:id="rId1"/>
  <drawing r:id="rId2"/>
</worksheet>
</file>

<file path=xl/worksheets/sheet1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58D0FC-C7E9-4747-9B34-E88C56F5A62D}">
  <sheetPr>
    <pageSetUpPr fitToPage="1"/>
  </sheetPr>
  <dimension ref="A6:M25"/>
  <sheetViews>
    <sheetView zoomScale="85" zoomScaleNormal="85" workbookViewId="0">
      <selection activeCell="E22" sqref="E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</row>
    <row r="7" spans="1:13" x14ac:dyDescent="0.25">
      <c r="A7" s="1735" t="s">
        <v>1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1:13" x14ac:dyDescent="0.25">
      <c r="A8" s="1735" t="s">
        <v>3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1:13" x14ac:dyDescent="0.25">
      <c r="A9" s="1735" t="s">
        <v>932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  <c r="M9" s="1735"/>
    </row>
    <row r="10" spans="1:13" x14ac:dyDescent="0.25">
      <c r="A10" s="1736" t="s">
        <v>870</v>
      </c>
      <c r="B10" s="1736"/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  <c r="M10" s="1736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92" t="s">
        <v>7</v>
      </c>
      <c r="B12" s="1792" t="s">
        <v>802</v>
      </c>
      <c r="C12" s="1792" t="s">
        <v>9</v>
      </c>
      <c r="D12" s="1792" t="s">
        <v>832</v>
      </c>
      <c r="E12" s="390" t="s">
        <v>12</v>
      </c>
      <c r="F12" s="1769" t="s">
        <v>13</v>
      </c>
      <c r="G12" s="1770" t="s">
        <v>14</v>
      </c>
      <c r="H12" s="1770" t="s">
        <v>15</v>
      </c>
      <c r="I12" s="1770" t="s">
        <v>16</v>
      </c>
      <c r="J12" s="1770" t="s">
        <v>17</v>
      </c>
      <c r="K12" s="1770" t="s">
        <v>18</v>
      </c>
      <c r="L12" s="1770" t="s">
        <v>19</v>
      </c>
      <c r="M12" s="1770" t="s">
        <v>20</v>
      </c>
    </row>
    <row r="13" spans="1:13" ht="16.5" customHeight="1" x14ac:dyDescent="0.25">
      <c r="A13" s="1792"/>
      <c r="B13" s="1792"/>
      <c r="C13" s="1792"/>
      <c r="D13" s="1792"/>
      <c r="E13" s="390" t="s">
        <v>21</v>
      </c>
      <c r="F13" s="1769"/>
      <c r="G13" s="1770"/>
      <c r="H13" s="1770"/>
      <c r="I13" s="1770"/>
      <c r="J13" s="1770"/>
      <c r="K13" s="1770"/>
      <c r="L13" s="1770"/>
      <c r="M13" s="177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808" t="s">
        <v>854</v>
      </c>
      <c r="H21" s="1808"/>
      <c r="I21" s="1808"/>
      <c r="J21" s="1808"/>
      <c r="K21" s="1808"/>
      <c r="L21" s="1808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624" t="s">
        <v>852</v>
      </c>
      <c r="H22" s="1624"/>
      <c r="I22" s="1624"/>
      <c r="J22" s="1624"/>
      <c r="K22" s="1624"/>
      <c r="L22" s="1624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622" t="s">
        <v>853</v>
      </c>
      <c r="H23" s="1622"/>
      <c r="I23" s="1622"/>
      <c r="J23" s="1622"/>
      <c r="K23" s="1622"/>
      <c r="L23" s="1622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809"/>
      <c r="I24" s="1809"/>
      <c r="J24" s="1809"/>
      <c r="K24" s="1809"/>
      <c r="L24" s="1809"/>
      <c r="M24" s="1809"/>
    </row>
    <row r="25" spans="1:13" x14ac:dyDescent="0.25">
      <c r="A25" s="531"/>
      <c r="B25" s="531"/>
      <c r="C25" s="259"/>
      <c r="D25" s="259"/>
      <c r="E25" s="269"/>
      <c r="F25" s="1622"/>
      <c r="G25" s="1622"/>
      <c r="H25" s="1622"/>
      <c r="I25" s="1622"/>
      <c r="J25" s="1622"/>
      <c r="K25" s="271"/>
      <c r="L25" s="271"/>
      <c r="M25" s="259"/>
    </row>
  </sheetData>
  <mergeCells count="22"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  <mergeCell ref="F12:F13"/>
  </mergeCells>
  <pageMargins left="0.7" right="0.7" top="0.75" bottom="0.75" header="0.3" footer="0.3"/>
  <pageSetup paperSize="5" scale="81" orientation="landscape" r:id="rId1"/>
  <drawing r:id="rId2"/>
</worksheet>
</file>

<file path=xl/worksheets/sheet1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6E905D-A38A-48C1-A4B8-0B2DAFF6FEA9}">
  <sheetPr>
    <pageSetUpPr fitToPage="1"/>
  </sheetPr>
  <dimension ref="A6:M26"/>
  <sheetViews>
    <sheetView zoomScale="85" zoomScaleNormal="85" workbookViewId="0">
      <selection activeCell="D23" sqref="D23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</row>
    <row r="7" spans="1:13" x14ac:dyDescent="0.25">
      <c r="A7" s="1735" t="s">
        <v>1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1:13" x14ac:dyDescent="0.25">
      <c r="A8" s="1735" t="s">
        <v>3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1:13" x14ac:dyDescent="0.25">
      <c r="A9" s="1735" t="s">
        <v>934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  <c r="M9" s="1735"/>
    </row>
    <row r="10" spans="1:13" x14ac:dyDescent="0.25">
      <c r="A10" s="1736" t="s">
        <v>886</v>
      </c>
      <c r="B10" s="1736"/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  <c r="M10" s="1736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92" t="s">
        <v>7</v>
      </c>
      <c r="B12" s="1792" t="s">
        <v>802</v>
      </c>
      <c r="C12" s="1792" t="s">
        <v>9</v>
      </c>
      <c r="D12" s="1792" t="s">
        <v>832</v>
      </c>
      <c r="E12" s="390" t="s">
        <v>12</v>
      </c>
      <c r="F12" s="1769" t="s">
        <v>13</v>
      </c>
      <c r="G12" s="1770" t="s">
        <v>14</v>
      </c>
      <c r="H12" s="1770" t="s">
        <v>15</v>
      </c>
      <c r="I12" s="1770" t="s">
        <v>16</v>
      </c>
      <c r="J12" s="1770" t="s">
        <v>17</v>
      </c>
      <c r="K12" s="1770" t="s">
        <v>18</v>
      </c>
      <c r="L12" s="1770" t="s">
        <v>19</v>
      </c>
      <c r="M12" s="1770" t="s">
        <v>20</v>
      </c>
    </row>
    <row r="13" spans="1:13" ht="16.5" customHeight="1" x14ac:dyDescent="0.25">
      <c r="A13" s="1792"/>
      <c r="B13" s="1792"/>
      <c r="C13" s="1792"/>
      <c r="D13" s="1792"/>
      <c r="E13" s="390" t="s">
        <v>21</v>
      </c>
      <c r="F13" s="1769"/>
      <c r="G13" s="1770"/>
      <c r="H13" s="1770"/>
      <c r="I13" s="1770"/>
      <c r="J13" s="1770"/>
      <c r="K13" s="1770"/>
      <c r="L13" s="1770"/>
      <c r="M13" s="177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810" t="s">
        <v>854</v>
      </c>
      <c r="H21" s="1810"/>
      <c r="I21" s="1810"/>
      <c r="J21" s="1810"/>
      <c r="K21" s="1810"/>
      <c r="L21" s="1810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811" t="s">
        <v>852</v>
      </c>
      <c r="H22" s="1811"/>
      <c r="I22" s="1811"/>
      <c r="J22" s="1811"/>
      <c r="K22" s="1811"/>
      <c r="L22" s="1811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812" t="s">
        <v>853</v>
      </c>
      <c r="H23" s="1812"/>
      <c r="I23" s="1812"/>
      <c r="J23" s="1812"/>
      <c r="K23" s="1812"/>
      <c r="L23" s="1812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813"/>
      <c r="I24" s="1813"/>
      <c r="J24" s="1813"/>
      <c r="K24" s="1813"/>
      <c r="L24" s="1813"/>
      <c r="M24" s="1813"/>
    </row>
    <row r="25" spans="1:13" ht="15.75" x14ac:dyDescent="0.25">
      <c r="A25" s="267"/>
      <c r="B25" s="267"/>
      <c r="C25" s="268"/>
      <c r="D25" s="268"/>
      <c r="E25" s="269"/>
      <c r="F25" s="1741"/>
      <c r="G25" s="1741"/>
      <c r="H25" s="1741"/>
      <c r="I25" s="1741"/>
      <c r="J25" s="1741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  <mergeCell ref="F12:F13"/>
  </mergeCells>
  <pageMargins left="0.7" right="0.7" top="0.75" bottom="0.75" header="0.3" footer="0.3"/>
  <pageSetup paperSize="5" scale="74" orientation="landscape" r:id="rId1"/>
  <drawing r:id="rId2"/>
</worksheet>
</file>

<file path=xl/worksheets/sheet1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05087-AC1E-470D-B21B-31F2B57879C6}">
  <dimension ref="A8:N194"/>
  <sheetViews>
    <sheetView topLeftCell="A169" workbookViewId="0">
      <selection activeCell="A181" sqref="A181:IV18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3.285156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735" t="s">
        <v>0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</row>
    <row r="9" spans="1:12" x14ac:dyDescent="0.25">
      <c r="A9" s="1735" t="s">
        <v>3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</row>
    <row r="10" spans="1:12" x14ac:dyDescent="0.25">
      <c r="A10" s="1735" t="s">
        <v>942</v>
      </c>
      <c r="B10" s="1735"/>
      <c r="C10" s="1735"/>
      <c r="D10" s="1735"/>
      <c r="E10" s="1735"/>
      <c r="F10" s="1735"/>
      <c r="G10" s="1735"/>
      <c r="H10" s="1735"/>
      <c r="I10" s="1735"/>
      <c r="J10" s="1735"/>
      <c r="K10" s="1735"/>
      <c r="L10" s="1735"/>
    </row>
    <row r="11" spans="1:12" x14ac:dyDescent="0.25">
      <c r="A11" s="1736" t="s">
        <v>404</v>
      </c>
      <c r="B11" s="1736"/>
      <c r="C11" s="1736"/>
      <c r="D11" s="1736"/>
      <c r="E11" s="1736"/>
      <c r="F11" s="1736"/>
      <c r="G11" s="1736"/>
      <c r="H11" s="1736"/>
      <c r="I11" s="1736"/>
      <c r="J11" s="1736"/>
      <c r="K11" s="1736"/>
      <c r="L11" s="1736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779" t="s">
        <v>7</v>
      </c>
      <c r="B14" s="1779" t="s">
        <v>802</v>
      </c>
      <c r="C14" s="1781" t="s">
        <v>9</v>
      </c>
      <c r="D14" s="451" t="s">
        <v>12</v>
      </c>
      <c r="E14" s="1785" t="s">
        <v>13</v>
      </c>
      <c r="F14" s="1789" t="s">
        <v>14</v>
      </c>
      <c r="G14" s="1789" t="s">
        <v>15</v>
      </c>
      <c r="H14" s="1789" t="s">
        <v>16</v>
      </c>
      <c r="I14" s="1789" t="s">
        <v>17</v>
      </c>
      <c r="J14" s="1789" t="s">
        <v>18</v>
      </c>
      <c r="K14" s="1787" t="s">
        <v>19</v>
      </c>
      <c r="L14" s="1772" t="s">
        <v>20</v>
      </c>
    </row>
    <row r="15" spans="1:12" ht="15.75" thickBot="1" x14ac:dyDescent="0.3">
      <c r="A15" s="1780"/>
      <c r="B15" s="1780"/>
      <c r="C15" s="1782"/>
      <c r="D15" s="452" t="s">
        <v>21</v>
      </c>
      <c r="E15" s="1786"/>
      <c r="F15" s="1790"/>
      <c r="G15" s="1790"/>
      <c r="H15" s="1790"/>
      <c r="I15" s="1790"/>
      <c r="J15" s="1790"/>
      <c r="K15" s="1788"/>
      <c r="L15" s="1773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150</v>
      </c>
      <c r="B77" s="601" t="s">
        <v>807</v>
      </c>
      <c r="C77" s="286" t="s">
        <v>765</v>
      </c>
      <c r="D77" s="457">
        <v>39500</v>
      </c>
      <c r="E77" s="456">
        <v>0</v>
      </c>
      <c r="F77" s="457">
        <v>39500</v>
      </c>
      <c r="G77" s="457">
        <v>1133.6500000000001</v>
      </c>
      <c r="H77" s="457">
        <v>372.08</v>
      </c>
      <c r="I77" s="457">
        <v>1200.8</v>
      </c>
      <c r="J77" s="457">
        <v>125</v>
      </c>
      <c r="K77" s="457">
        <v>2831.53</v>
      </c>
      <c r="L77" s="457">
        <v>36668.47</v>
      </c>
    </row>
    <row r="78" spans="1:12" x14ac:dyDescent="0.25">
      <c r="A78" s="461" t="s">
        <v>749</v>
      </c>
      <c r="B78" s="281"/>
      <c r="C78" s="462">
        <v>2</v>
      </c>
      <c r="D78" s="463">
        <f>SUM(D76:D77)</f>
        <v>110000</v>
      </c>
      <c r="E78" s="464">
        <f t="shared" ref="E78:L78" si="4">SUM(E76:E77)</f>
        <v>0</v>
      </c>
      <c r="F78" s="463">
        <f t="shared" si="4"/>
        <v>110000</v>
      </c>
      <c r="G78" s="463">
        <f t="shared" si="4"/>
        <v>3157</v>
      </c>
      <c r="H78" s="463">
        <f t="shared" si="4"/>
        <v>5834.65</v>
      </c>
      <c r="I78" s="463">
        <f t="shared" si="4"/>
        <v>3344</v>
      </c>
      <c r="J78" s="463">
        <f t="shared" si="4"/>
        <v>150</v>
      </c>
      <c r="K78" s="463">
        <f t="shared" si="4"/>
        <v>12485.650000000001</v>
      </c>
      <c r="L78" s="463">
        <f t="shared" si="4"/>
        <v>97514.35</v>
      </c>
    </row>
    <row r="79" spans="1:12" x14ac:dyDescent="0.25">
      <c r="A79" s="459"/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61" t="s">
        <v>627</v>
      </c>
      <c r="B80" s="281"/>
      <c r="C80" s="286"/>
      <c r="D80" s="457"/>
      <c r="E80" s="456"/>
      <c r="F80" s="457"/>
      <c r="G80" s="457"/>
      <c r="H80" s="457"/>
      <c r="I80" s="457"/>
      <c r="J80" s="457"/>
      <c r="K80" s="457"/>
      <c r="L80" s="457"/>
    </row>
    <row r="81" spans="1:12" x14ac:dyDescent="0.25">
      <c r="A81" s="459" t="s">
        <v>531</v>
      </c>
      <c r="B81" s="281" t="s">
        <v>807</v>
      </c>
      <c r="C81" s="286" t="s">
        <v>248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25</v>
      </c>
      <c r="K81" s="457">
        <v>2731.53</v>
      </c>
      <c r="L81" s="457">
        <v>36768.47</v>
      </c>
    </row>
    <row r="82" spans="1:12" x14ac:dyDescent="0.25">
      <c r="A82" s="461" t="s">
        <v>749</v>
      </c>
      <c r="B82" s="281"/>
      <c r="C82" s="462">
        <v>1</v>
      </c>
      <c r="D82" s="463">
        <f>SUM(D81)</f>
        <v>39500</v>
      </c>
      <c r="E82" s="464">
        <f t="shared" ref="E82:L82" si="5">SUM(E81)</f>
        <v>0</v>
      </c>
      <c r="F82" s="463">
        <f t="shared" si="5"/>
        <v>39500</v>
      </c>
      <c r="G82" s="463">
        <f t="shared" si="5"/>
        <v>1133.6500000000001</v>
      </c>
      <c r="H82" s="463">
        <f t="shared" si="5"/>
        <v>372.08</v>
      </c>
      <c r="I82" s="463">
        <f t="shared" si="5"/>
        <v>1200.8</v>
      </c>
      <c r="J82" s="463">
        <f t="shared" si="5"/>
        <v>25</v>
      </c>
      <c r="K82" s="463">
        <f t="shared" si="5"/>
        <v>2731.53</v>
      </c>
      <c r="L82" s="463">
        <f t="shared" si="5"/>
        <v>36768.47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788</v>
      </c>
      <c r="B84" s="281"/>
      <c r="C84" s="466"/>
      <c r="D84" s="463"/>
      <c r="E84" s="464"/>
      <c r="F84" s="463"/>
      <c r="G84" s="463"/>
      <c r="H84" s="463"/>
      <c r="I84" s="463"/>
      <c r="J84" s="463"/>
      <c r="K84" s="463"/>
      <c r="L84" s="463"/>
    </row>
    <row r="85" spans="1:12" x14ac:dyDescent="0.25">
      <c r="A85" s="459" t="s">
        <v>816</v>
      </c>
      <c r="B85" s="281" t="s">
        <v>807</v>
      </c>
      <c r="C85" s="286" t="s">
        <v>703</v>
      </c>
      <c r="D85" s="457">
        <v>150000</v>
      </c>
      <c r="E85" s="456">
        <v>0</v>
      </c>
      <c r="F85" s="457">
        <v>150000</v>
      </c>
      <c r="G85" s="457">
        <v>4305</v>
      </c>
      <c r="H85" s="457">
        <v>23529.09</v>
      </c>
      <c r="I85" s="457">
        <v>4560</v>
      </c>
      <c r="J85" s="457">
        <v>4207.12</v>
      </c>
      <c r="K85" s="457">
        <v>36601.21</v>
      </c>
      <c r="L85" s="457">
        <v>113398.79</v>
      </c>
    </row>
    <row r="86" spans="1:12" x14ac:dyDescent="0.25">
      <c r="A86" s="459" t="s">
        <v>232</v>
      </c>
      <c r="B86" s="601" t="s">
        <v>807</v>
      </c>
      <c r="C86" s="286" t="s">
        <v>604</v>
      </c>
      <c r="D86" s="457">
        <v>65000</v>
      </c>
      <c r="E86" s="456">
        <v>0</v>
      </c>
      <c r="F86" s="457">
        <v>65000</v>
      </c>
      <c r="G86" s="457">
        <v>1865.5</v>
      </c>
      <c r="H86" s="457">
        <v>4427.58</v>
      </c>
      <c r="I86" s="457">
        <v>1976</v>
      </c>
      <c r="J86" s="457">
        <v>25</v>
      </c>
      <c r="K86" s="457">
        <v>8294.08</v>
      </c>
      <c r="L86" s="457">
        <v>56705.919999999998</v>
      </c>
    </row>
    <row r="87" spans="1:12" x14ac:dyDescent="0.25">
      <c r="A87" s="459" t="s">
        <v>541</v>
      </c>
      <c r="B87" s="281" t="s">
        <v>807</v>
      </c>
      <c r="C87" s="286" t="s">
        <v>276</v>
      </c>
      <c r="D87" s="457">
        <v>38500</v>
      </c>
      <c r="E87" s="456">
        <v>0</v>
      </c>
      <c r="F87" s="457">
        <v>38500</v>
      </c>
      <c r="G87" s="457">
        <v>1104.95</v>
      </c>
      <c r="H87" s="457">
        <v>230.95</v>
      </c>
      <c r="I87" s="457">
        <v>1170.4000000000001</v>
      </c>
      <c r="J87" s="457">
        <v>25</v>
      </c>
      <c r="K87" s="457">
        <v>2531.3000000000002</v>
      </c>
      <c r="L87" s="457">
        <v>35968.699999999997</v>
      </c>
    </row>
    <row r="88" spans="1:12" x14ac:dyDescent="0.25">
      <c r="A88" s="461" t="s">
        <v>749</v>
      </c>
      <c r="B88" s="281"/>
      <c r="C88" s="462">
        <v>3</v>
      </c>
      <c r="D88" s="463">
        <f t="shared" ref="D88:L88" si="6">SUM(D87:D87)</f>
        <v>38500</v>
      </c>
      <c r="E88" s="464">
        <f t="shared" si="6"/>
        <v>0</v>
      </c>
      <c r="F88" s="463">
        <f t="shared" si="6"/>
        <v>38500</v>
      </c>
      <c r="G88" s="463">
        <f t="shared" si="6"/>
        <v>1104.95</v>
      </c>
      <c r="H88" s="463">
        <f t="shared" si="6"/>
        <v>230.95</v>
      </c>
      <c r="I88" s="463">
        <f t="shared" si="6"/>
        <v>1170.4000000000001</v>
      </c>
      <c r="J88" s="463">
        <f t="shared" si="6"/>
        <v>25</v>
      </c>
      <c r="K88" s="463">
        <f t="shared" si="6"/>
        <v>2531.3000000000002</v>
      </c>
      <c r="L88" s="463">
        <f t="shared" si="6"/>
        <v>35968.699999999997</v>
      </c>
    </row>
    <row r="89" spans="1:12" x14ac:dyDescent="0.25">
      <c r="A89" s="461"/>
      <c r="B89" s="281"/>
      <c r="C89" s="462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61" t="s">
        <v>766</v>
      </c>
      <c r="B90" s="281"/>
      <c r="C90" s="466"/>
      <c r="D90" s="463"/>
      <c r="E90" s="464"/>
      <c r="F90" s="463"/>
      <c r="G90" s="463"/>
      <c r="H90" s="463"/>
      <c r="I90" s="463"/>
      <c r="J90" s="463"/>
      <c r="K90" s="463"/>
      <c r="L90" s="463"/>
    </row>
    <row r="91" spans="1:12" x14ac:dyDescent="0.25">
      <c r="A91" s="459" t="s">
        <v>47</v>
      </c>
      <c r="B91" s="281" t="s">
        <v>806</v>
      </c>
      <c r="C91" s="286" t="s">
        <v>49</v>
      </c>
      <c r="D91" s="457">
        <v>60000</v>
      </c>
      <c r="E91" s="456">
        <v>0</v>
      </c>
      <c r="F91" s="457">
        <v>60000</v>
      </c>
      <c r="G91" s="457">
        <v>1722</v>
      </c>
      <c r="H91" s="457">
        <v>3486.68</v>
      </c>
      <c r="I91" s="457">
        <v>1824</v>
      </c>
      <c r="J91" s="457">
        <v>1033</v>
      </c>
      <c r="K91" s="457">
        <v>8065.68</v>
      </c>
      <c r="L91" s="457">
        <v>51934.32</v>
      </c>
    </row>
    <row r="92" spans="1:12" x14ac:dyDescent="0.25">
      <c r="A92" s="459" t="s">
        <v>461</v>
      </c>
      <c r="B92" s="281" t="s">
        <v>807</v>
      </c>
      <c r="C92" s="286" t="s">
        <v>276</v>
      </c>
      <c r="D92" s="457">
        <v>38000</v>
      </c>
      <c r="E92" s="456">
        <v>0</v>
      </c>
      <c r="F92" s="457">
        <v>38000</v>
      </c>
      <c r="G92" s="457">
        <v>1090.5999999999999</v>
      </c>
      <c r="H92" s="457">
        <v>160.38</v>
      </c>
      <c r="I92" s="457">
        <v>1170.4000000000001</v>
      </c>
      <c r="J92" s="457">
        <v>25</v>
      </c>
      <c r="K92" s="457">
        <v>3103.3</v>
      </c>
      <c r="L92" s="457">
        <v>34968.699999999997</v>
      </c>
    </row>
    <row r="93" spans="1:12" x14ac:dyDescent="0.25">
      <c r="A93" s="461" t="s">
        <v>749</v>
      </c>
      <c r="B93" s="281"/>
      <c r="C93" s="462">
        <v>2</v>
      </c>
      <c r="D93" s="463">
        <f t="shared" ref="D93:L93" si="7">SUM(D92:D92)</f>
        <v>38000</v>
      </c>
      <c r="E93" s="464">
        <f t="shared" si="7"/>
        <v>0</v>
      </c>
      <c r="F93" s="463">
        <f t="shared" si="7"/>
        <v>38000</v>
      </c>
      <c r="G93" s="463">
        <f t="shared" si="7"/>
        <v>1090.5999999999999</v>
      </c>
      <c r="H93" s="463">
        <f t="shared" si="7"/>
        <v>160.38</v>
      </c>
      <c r="I93" s="463">
        <f t="shared" si="7"/>
        <v>1170.4000000000001</v>
      </c>
      <c r="J93" s="463">
        <f t="shared" si="7"/>
        <v>25</v>
      </c>
      <c r="K93" s="463">
        <f t="shared" si="7"/>
        <v>3103.3</v>
      </c>
      <c r="L93" s="463">
        <f t="shared" si="7"/>
        <v>34968.699999999997</v>
      </c>
    </row>
    <row r="94" spans="1:12" x14ac:dyDescent="0.25">
      <c r="A94" s="461"/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ht="18.75" customHeight="1" x14ac:dyDescent="0.25">
      <c r="A95" s="469" t="s">
        <v>861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147</v>
      </c>
      <c r="B96" s="281" t="s">
        <v>807</v>
      </c>
      <c r="C96" s="286" t="s">
        <v>771</v>
      </c>
      <c r="D96" s="457">
        <v>100000</v>
      </c>
      <c r="E96" s="456">
        <v>0</v>
      </c>
      <c r="F96" s="457">
        <v>100000</v>
      </c>
      <c r="G96" s="457">
        <v>2870</v>
      </c>
      <c r="H96" s="457">
        <v>12105.37</v>
      </c>
      <c r="I96" s="457">
        <v>3040</v>
      </c>
      <c r="J96" s="457">
        <v>2982.72</v>
      </c>
      <c r="K96" s="457">
        <v>20998.09</v>
      </c>
      <c r="L96" s="457">
        <v>79001.91</v>
      </c>
    </row>
    <row r="97" spans="1:12" x14ac:dyDescent="0.25">
      <c r="A97" s="459" t="s">
        <v>769</v>
      </c>
      <c r="B97" s="281" t="s">
        <v>806</v>
      </c>
      <c r="C97" s="286" t="s">
        <v>772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3486.68</v>
      </c>
      <c r="I97" s="457">
        <v>1824</v>
      </c>
      <c r="J97" s="457">
        <v>25</v>
      </c>
      <c r="K97" s="457">
        <v>7057.68</v>
      </c>
      <c r="L97" s="457">
        <v>52942.32</v>
      </c>
    </row>
    <row r="98" spans="1:12" x14ac:dyDescent="0.25">
      <c r="A98" s="459" t="s">
        <v>547</v>
      </c>
      <c r="B98" s="281" t="s">
        <v>807</v>
      </c>
      <c r="C98" s="286" t="s">
        <v>772</v>
      </c>
      <c r="D98" s="457">
        <v>75000</v>
      </c>
      <c r="E98" s="456">
        <v>0</v>
      </c>
      <c r="F98" s="457">
        <v>75000</v>
      </c>
      <c r="G98" s="457">
        <v>2152.5</v>
      </c>
      <c r="H98" s="457">
        <v>6309.38</v>
      </c>
      <c r="I98" s="457">
        <v>2280</v>
      </c>
      <c r="J98" s="457">
        <v>2857</v>
      </c>
      <c r="K98" s="457">
        <v>13598.88</v>
      </c>
      <c r="L98" s="457">
        <v>61401.120000000003</v>
      </c>
    </row>
    <row r="99" spans="1:12" ht="16.5" customHeight="1" x14ac:dyDescent="0.25">
      <c r="A99" s="496" t="s">
        <v>728</v>
      </c>
      <c r="B99" s="497" t="s">
        <v>807</v>
      </c>
      <c r="C99" s="282" t="s">
        <v>166</v>
      </c>
      <c r="D99" s="498">
        <v>26500</v>
      </c>
      <c r="E99" s="487">
        <v>0</v>
      </c>
      <c r="F99" s="457">
        <v>26500</v>
      </c>
      <c r="G99" s="457">
        <v>760.55</v>
      </c>
      <c r="H99" s="456">
        <v>0</v>
      </c>
      <c r="I99" s="457">
        <v>805.6</v>
      </c>
      <c r="J99" s="457">
        <v>25</v>
      </c>
      <c r="K99" s="457">
        <v>1591.15</v>
      </c>
      <c r="L99" s="457">
        <v>24908.85</v>
      </c>
    </row>
    <row r="100" spans="1:12" x14ac:dyDescent="0.25">
      <c r="A100" s="459" t="s">
        <v>484</v>
      </c>
      <c r="B100" s="281" t="s">
        <v>807</v>
      </c>
      <c r="C100" s="286" t="s">
        <v>327</v>
      </c>
      <c r="D100" s="457">
        <v>30000</v>
      </c>
      <c r="E100" s="456">
        <v>0</v>
      </c>
      <c r="F100" s="457">
        <v>30000</v>
      </c>
      <c r="G100" s="457">
        <v>861</v>
      </c>
      <c r="H100" s="456">
        <v>0</v>
      </c>
      <c r="I100" s="457">
        <v>912</v>
      </c>
      <c r="J100" s="457">
        <v>25</v>
      </c>
      <c r="K100" s="457">
        <v>1798</v>
      </c>
      <c r="L100" s="457">
        <v>28202</v>
      </c>
    </row>
    <row r="101" spans="1:12" x14ac:dyDescent="0.25">
      <c r="A101" s="461" t="s">
        <v>749</v>
      </c>
      <c r="B101" s="281"/>
      <c r="C101" s="462">
        <v>5</v>
      </c>
      <c r="D101" s="463">
        <f t="shared" ref="D101:L101" si="8">SUM(D96:D100)</f>
        <v>291500</v>
      </c>
      <c r="E101" s="464">
        <f t="shared" si="8"/>
        <v>0</v>
      </c>
      <c r="F101" s="463">
        <f t="shared" si="8"/>
        <v>291500</v>
      </c>
      <c r="G101" s="463">
        <f t="shared" si="8"/>
        <v>8366.0499999999993</v>
      </c>
      <c r="H101" s="463">
        <f t="shared" si="8"/>
        <v>21901.43</v>
      </c>
      <c r="I101" s="463">
        <f t="shared" si="8"/>
        <v>8861.6</v>
      </c>
      <c r="J101" s="463">
        <f t="shared" si="8"/>
        <v>5914.7199999999993</v>
      </c>
      <c r="K101" s="463">
        <f t="shared" si="8"/>
        <v>45043.8</v>
      </c>
      <c r="L101" s="463">
        <f t="shared" si="8"/>
        <v>246456.2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463"/>
      <c r="K102" s="463"/>
      <c r="L102" s="463"/>
    </row>
    <row r="103" spans="1:12" ht="27.75" customHeight="1" x14ac:dyDescent="0.25">
      <c r="A103" s="469" t="s">
        <v>770</v>
      </c>
      <c r="B103" s="281"/>
      <c r="C103" s="466"/>
      <c r="D103" s="463"/>
      <c r="E103" s="464"/>
      <c r="F103" s="463"/>
      <c r="G103" s="463"/>
      <c r="H103" s="463"/>
      <c r="I103" s="463"/>
      <c r="J103" s="463"/>
      <c r="K103" s="463"/>
      <c r="L103" s="463"/>
    </row>
    <row r="104" spans="1:12" x14ac:dyDescent="0.25">
      <c r="A104" s="459" t="s">
        <v>61</v>
      </c>
      <c r="B104" s="281" t="s">
        <v>806</v>
      </c>
      <c r="C104" s="286" t="s">
        <v>514</v>
      </c>
      <c r="D104" s="457">
        <v>85000</v>
      </c>
      <c r="E104" s="456">
        <v>0</v>
      </c>
      <c r="F104" s="457">
        <v>85000</v>
      </c>
      <c r="G104" s="457">
        <v>2439.5</v>
      </c>
      <c r="H104" s="457">
        <v>8279.4599999999991</v>
      </c>
      <c r="I104" s="457">
        <v>2584</v>
      </c>
      <c r="J104" s="457">
        <v>1215.1199999999999</v>
      </c>
      <c r="K104" s="457">
        <v>14518.08</v>
      </c>
      <c r="L104" s="457">
        <v>70481.919999999998</v>
      </c>
    </row>
    <row r="105" spans="1:12" x14ac:dyDescent="0.25">
      <c r="A105" s="461" t="s">
        <v>749</v>
      </c>
      <c r="B105" s="281"/>
      <c r="C105" s="462">
        <v>1</v>
      </c>
      <c r="D105" s="463">
        <f>SUM(D104)</f>
        <v>85000</v>
      </c>
      <c r="E105" s="464">
        <f t="shared" ref="E105:L105" si="9">SUM(E104)</f>
        <v>0</v>
      </c>
      <c r="F105" s="463">
        <f t="shared" si="9"/>
        <v>85000</v>
      </c>
      <c r="G105" s="463">
        <f t="shared" si="9"/>
        <v>2439.5</v>
      </c>
      <c r="H105" s="463">
        <f t="shared" si="9"/>
        <v>8279.4599999999991</v>
      </c>
      <c r="I105" s="463">
        <f t="shared" si="9"/>
        <v>2584</v>
      </c>
      <c r="J105" s="463">
        <f t="shared" si="9"/>
        <v>1215.1199999999999</v>
      </c>
      <c r="K105" s="463">
        <f t="shared" si="9"/>
        <v>14518.08</v>
      </c>
      <c r="L105" s="463">
        <f t="shared" si="9"/>
        <v>70481.919999999998</v>
      </c>
    </row>
    <row r="106" spans="1:12" x14ac:dyDescent="0.25">
      <c r="A106" s="459"/>
      <c r="B106" s="281"/>
      <c r="C106" s="286"/>
      <c r="D106" s="457"/>
      <c r="E106" s="456"/>
      <c r="F106" s="457"/>
      <c r="G106" s="457"/>
      <c r="H106" s="457"/>
      <c r="I106" s="457"/>
      <c r="J106" s="457"/>
      <c r="K106" s="457"/>
      <c r="L106" s="457"/>
    </row>
    <row r="107" spans="1:12" ht="31.5" customHeight="1" x14ac:dyDescent="0.25">
      <c r="A107" s="469" t="s">
        <v>786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419</v>
      </c>
      <c r="B108" s="281" t="s">
        <v>806</v>
      </c>
      <c r="C108" s="286" t="s">
        <v>449</v>
      </c>
      <c r="D108" s="457">
        <v>40000</v>
      </c>
      <c r="E108" s="456">
        <v>0</v>
      </c>
      <c r="F108" s="457">
        <v>40000</v>
      </c>
      <c r="G108" s="457">
        <v>1148</v>
      </c>
      <c r="H108" s="457">
        <v>442.65</v>
      </c>
      <c r="I108" s="457">
        <v>1216</v>
      </c>
      <c r="J108" s="457">
        <v>700</v>
      </c>
      <c r="K108" s="457">
        <v>3506.65</v>
      </c>
      <c r="L108" s="457">
        <v>36493.35</v>
      </c>
    </row>
    <row r="109" spans="1:12" x14ac:dyDescent="0.25">
      <c r="A109" s="459" t="s">
        <v>697</v>
      </c>
      <c r="B109" s="281" t="s">
        <v>807</v>
      </c>
      <c r="C109" s="286" t="s">
        <v>521</v>
      </c>
      <c r="D109" s="457">
        <v>35000</v>
      </c>
      <c r="E109" s="456">
        <v>0</v>
      </c>
      <c r="F109" s="457">
        <v>35000</v>
      </c>
      <c r="G109" s="457">
        <v>1004.5</v>
      </c>
      <c r="H109" s="456">
        <v>0</v>
      </c>
      <c r="I109" s="457">
        <v>1064</v>
      </c>
      <c r="J109" s="457">
        <v>25</v>
      </c>
      <c r="K109" s="457">
        <v>2093.5</v>
      </c>
      <c r="L109" s="457">
        <v>32906.5</v>
      </c>
    </row>
    <row r="110" spans="1:12" x14ac:dyDescent="0.25">
      <c r="A110" s="461" t="s">
        <v>749</v>
      </c>
      <c r="B110" s="281"/>
      <c r="C110" s="462">
        <v>2</v>
      </c>
      <c r="D110" s="463">
        <f>SUM(D108:D109)</f>
        <v>75000</v>
      </c>
      <c r="E110" s="464">
        <f t="shared" ref="E110:L110" si="10">SUM(E108:E109)</f>
        <v>0</v>
      </c>
      <c r="F110" s="463">
        <f t="shared" si="10"/>
        <v>75000</v>
      </c>
      <c r="G110" s="463">
        <f t="shared" si="10"/>
        <v>2152.5</v>
      </c>
      <c r="H110" s="463">
        <f t="shared" si="10"/>
        <v>442.65</v>
      </c>
      <c r="I110" s="463">
        <f t="shared" si="10"/>
        <v>2280</v>
      </c>
      <c r="J110" s="463">
        <f t="shared" si="10"/>
        <v>725</v>
      </c>
      <c r="K110" s="463">
        <f t="shared" si="10"/>
        <v>5600.15</v>
      </c>
      <c r="L110" s="463">
        <f t="shared" si="10"/>
        <v>69399.850000000006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x14ac:dyDescent="0.25">
      <c r="A112" s="461" t="s">
        <v>785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34</v>
      </c>
      <c r="B113" s="281" t="s">
        <v>806</v>
      </c>
      <c r="C113" s="286" t="s">
        <v>36</v>
      </c>
      <c r="D113" s="457">
        <v>50000</v>
      </c>
      <c r="E113" s="456">
        <v>0</v>
      </c>
      <c r="F113" s="457">
        <v>50000</v>
      </c>
      <c r="G113" s="457">
        <v>1435</v>
      </c>
      <c r="H113" s="457">
        <v>1854</v>
      </c>
      <c r="I113" s="457">
        <v>1520</v>
      </c>
      <c r="J113" s="457">
        <v>800</v>
      </c>
      <c r="K113" s="457">
        <v>5609</v>
      </c>
      <c r="L113" s="457">
        <v>44391</v>
      </c>
    </row>
    <row r="114" spans="1:12" x14ac:dyDescent="0.25">
      <c r="A114" s="459" t="s">
        <v>131</v>
      </c>
      <c r="B114" s="281" t="s">
        <v>807</v>
      </c>
      <c r="C114" s="286" t="s">
        <v>713</v>
      </c>
      <c r="D114" s="457">
        <v>31500</v>
      </c>
      <c r="E114" s="456">
        <v>0</v>
      </c>
      <c r="F114" s="457">
        <v>31500</v>
      </c>
      <c r="G114" s="457">
        <v>904.05</v>
      </c>
      <c r="H114" s="456">
        <v>0</v>
      </c>
      <c r="I114" s="457">
        <v>957.6</v>
      </c>
      <c r="J114" s="457">
        <v>697</v>
      </c>
      <c r="K114" s="457">
        <v>2558.65</v>
      </c>
      <c r="L114" s="457">
        <v>28941.35</v>
      </c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875</v>
      </c>
      <c r="B117" s="281" t="s">
        <v>807</v>
      </c>
      <c r="C117" s="286" t="s">
        <v>166</v>
      </c>
      <c r="D117" s="457">
        <v>35000</v>
      </c>
      <c r="E117" s="456">
        <v>0</v>
      </c>
      <c r="F117" s="457">
        <v>35000</v>
      </c>
      <c r="G117" s="457">
        <v>1004.5</v>
      </c>
      <c r="H117" s="456">
        <v>0</v>
      </c>
      <c r="I117" s="457">
        <v>1064</v>
      </c>
      <c r="J117" s="457">
        <v>25</v>
      </c>
      <c r="K117" s="457">
        <v>2093.5</v>
      </c>
      <c r="L117" s="457">
        <v>32906.5</v>
      </c>
    </row>
    <row r="118" spans="1:12" x14ac:dyDescent="0.25">
      <c r="A118" s="461" t="s">
        <v>749</v>
      </c>
      <c r="B118" s="281"/>
      <c r="C118" s="462">
        <v>5</v>
      </c>
      <c r="D118" s="463">
        <f>SUM(D115:D117)</f>
        <v>98500</v>
      </c>
      <c r="E118" s="464">
        <f>SUM(E115:E117)</f>
        <v>0</v>
      </c>
      <c r="F118" s="463">
        <f>SUM(F115:F117)</f>
        <v>98500</v>
      </c>
      <c r="G118" s="463">
        <f>SUM(G115:G117)</f>
        <v>2826.95</v>
      </c>
      <c r="H118" s="463">
        <f>SUM(H115:H116)</f>
        <v>19.25</v>
      </c>
      <c r="I118" s="463">
        <f>SUM(I115:I117)</f>
        <v>2994.4</v>
      </c>
      <c r="J118" s="463">
        <f>SUM(J115:J117)</f>
        <v>75</v>
      </c>
      <c r="K118" s="463">
        <f>SUM(K115:K117)</f>
        <v>5915.6</v>
      </c>
      <c r="L118" s="463">
        <f>SUM(L115:L117)</f>
        <v>92584.4</v>
      </c>
    </row>
    <row r="119" spans="1:12" x14ac:dyDescent="0.25">
      <c r="A119" s="459"/>
      <c r="B119" s="281"/>
      <c r="C119" s="286"/>
      <c r="D119" s="457"/>
      <c r="E119" s="456"/>
      <c r="F119" s="457"/>
      <c r="G119" s="457"/>
      <c r="H119" s="457"/>
      <c r="I119" s="457"/>
      <c r="J119" s="457"/>
      <c r="K119" s="457"/>
      <c r="L119" s="457"/>
    </row>
    <row r="120" spans="1:12" x14ac:dyDescent="0.25">
      <c r="A120" s="461" t="s">
        <v>787</v>
      </c>
      <c r="B120" s="281"/>
      <c r="C120" s="466"/>
      <c r="D120" s="463"/>
      <c r="E120" s="464"/>
      <c r="F120" s="463"/>
      <c r="G120" s="463"/>
      <c r="H120" s="463"/>
      <c r="I120" s="463"/>
      <c r="J120" s="463"/>
      <c r="K120" s="463"/>
      <c r="L120" s="463"/>
    </row>
    <row r="121" spans="1:12" x14ac:dyDescent="0.25">
      <c r="A121" s="459" t="s">
        <v>69</v>
      </c>
      <c r="B121" s="281" t="s">
        <v>806</v>
      </c>
      <c r="C121" s="286" t="s">
        <v>775</v>
      </c>
      <c r="D121" s="457">
        <v>155000</v>
      </c>
      <c r="E121" s="456">
        <v>0</v>
      </c>
      <c r="F121" s="457">
        <v>155000</v>
      </c>
      <c r="G121" s="457">
        <v>4448.5</v>
      </c>
      <c r="H121" s="457">
        <v>254042.74</v>
      </c>
      <c r="I121" s="457">
        <v>4712</v>
      </c>
      <c r="J121" s="457">
        <v>1375</v>
      </c>
      <c r="K121" s="457">
        <v>35578.239999999998</v>
      </c>
      <c r="L121" s="457">
        <v>119421.75999999999</v>
      </c>
    </row>
    <row r="122" spans="1:12" x14ac:dyDescent="0.25">
      <c r="A122" s="461" t="s">
        <v>749</v>
      </c>
      <c r="B122" s="281"/>
      <c r="C122" s="462">
        <v>1</v>
      </c>
      <c r="D122" s="463">
        <f>SUM(D121)</f>
        <v>155000</v>
      </c>
      <c r="E122" s="464">
        <f t="shared" ref="E122:L122" si="11">SUM(E121)</f>
        <v>0</v>
      </c>
      <c r="F122" s="463">
        <f t="shared" si="11"/>
        <v>155000</v>
      </c>
      <c r="G122" s="463">
        <f t="shared" si="11"/>
        <v>4448.5</v>
      </c>
      <c r="H122" s="463">
        <f t="shared" si="11"/>
        <v>254042.74</v>
      </c>
      <c r="I122" s="463">
        <f t="shared" si="11"/>
        <v>4712</v>
      </c>
      <c r="J122" s="463">
        <f t="shared" si="11"/>
        <v>1375</v>
      </c>
      <c r="K122" s="463">
        <f t="shared" si="11"/>
        <v>35578.239999999998</v>
      </c>
      <c r="L122" s="463">
        <f t="shared" si="11"/>
        <v>119421.75999999999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ht="22.5" customHeight="1" x14ac:dyDescent="0.25">
      <c r="A124" s="469" t="s">
        <v>776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116</v>
      </c>
      <c r="B125" s="281" t="s">
        <v>807</v>
      </c>
      <c r="C125" s="286" t="s">
        <v>489</v>
      </c>
      <c r="D125" s="457">
        <v>65000</v>
      </c>
      <c r="E125" s="456">
        <v>0</v>
      </c>
      <c r="F125" s="457">
        <v>65000</v>
      </c>
      <c r="G125" s="457">
        <v>1865.5</v>
      </c>
      <c r="H125" s="457">
        <v>4189.55</v>
      </c>
      <c r="I125" s="457">
        <v>1976</v>
      </c>
      <c r="J125" s="457">
        <v>1315.12</v>
      </c>
      <c r="K125" s="457">
        <v>9346.17</v>
      </c>
      <c r="L125" s="457">
        <v>55653.83</v>
      </c>
    </row>
    <row r="126" spans="1:12" x14ac:dyDescent="0.25">
      <c r="A126" s="459" t="s">
        <v>528</v>
      </c>
      <c r="B126" s="281" t="s">
        <v>806</v>
      </c>
      <c r="C126" s="286" t="s">
        <v>551</v>
      </c>
      <c r="D126" s="457">
        <v>30000</v>
      </c>
      <c r="E126" s="456">
        <v>0</v>
      </c>
      <c r="F126" s="457">
        <v>30000</v>
      </c>
      <c r="G126" s="457">
        <v>861</v>
      </c>
      <c r="H126" s="456">
        <v>0</v>
      </c>
      <c r="I126" s="457">
        <v>912</v>
      </c>
      <c r="J126" s="457">
        <v>25</v>
      </c>
      <c r="K126" s="457">
        <v>1798</v>
      </c>
      <c r="L126" s="457">
        <v>28202</v>
      </c>
    </row>
    <row r="127" spans="1:12" x14ac:dyDescent="0.25">
      <c r="A127" s="461" t="s">
        <v>749</v>
      </c>
      <c r="B127" s="281"/>
      <c r="C127" s="462">
        <v>2</v>
      </c>
      <c r="D127" s="463">
        <f>SUM(D125:D126)</f>
        <v>95000</v>
      </c>
      <c r="E127" s="464">
        <f t="shared" ref="E127:L127" si="12">SUM(E125:E126)</f>
        <v>0</v>
      </c>
      <c r="F127" s="463">
        <f t="shared" si="12"/>
        <v>95000</v>
      </c>
      <c r="G127" s="463">
        <f t="shared" si="12"/>
        <v>2726.5</v>
      </c>
      <c r="H127" s="463">
        <f t="shared" si="12"/>
        <v>4189.55</v>
      </c>
      <c r="I127" s="463">
        <f t="shared" si="12"/>
        <v>2888</v>
      </c>
      <c r="J127" s="463">
        <f t="shared" si="12"/>
        <v>1340.12</v>
      </c>
      <c r="K127" s="463">
        <f t="shared" si="12"/>
        <v>11144.17</v>
      </c>
      <c r="L127" s="463">
        <f t="shared" si="12"/>
        <v>83855.83</v>
      </c>
    </row>
    <row r="129" spans="1:12" ht="32.25" customHeight="1" x14ac:dyDescent="0.25">
      <c r="A129" s="469" t="s">
        <v>777</v>
      </c>
      <c r="B129" s="281"/>
      <c r="C129" s="466"/>
      <c r="D129" s="463"/>
      <c r="E129" s="464"/>
      <c r="F129" s="463"/>
      <c r="G129" s="463"/>
      <c r="H129" s="463"/>
      <c r="I129" s="463"/>
      <c r="J129" s="463"/>
      <c r="K129" s="463"/>
      <c r="L129" s="463"/>
    </row>
    <row r="130" spans="1:12" x14ac:dyDescent="0.25">
      <c r="A130" s="459" t="s">
        <v>114</v>
      </c>
      <c r="B130" s="281" t="s">
        <v>807</v>
      </c>
      <c r="C130" s="286" t="s">
        <v>778</v>
      </c>
      <c r="D130" s="457">
        <v>65000</v>
      </c>
      <c r="E130" s="456">
        <v>0</v>
      </c>
      <c r="F130" s="457">
        <v>65000</v>
      </c>
      <c r="G130" s="457">
        <v>1865.5</v>
      </c>
      <c r="H130" s="457">
        <v>4427.58</v>
      </c>
      <c r="I130" s="457">
        <v>1976</v>
      </c>
      <c r="J130" s="457">
        <v>700</v>
      </c>
      <c r="K130" s="457">
        <v>8969.08</v>
      </c>
      <c r="L130" s="457">
        <v>56030.92</v>
      </c>
    </row>
    <row r="131" spans="1:12" x14ac:dyDescent="0.25">
      <c r="A131" s="459" t="s">
        <v>73</v>
      </c>
      <c r="B131" s="281" t="s">
        <v>807</v>
      </c>
      <c r="C131" s="286" t="s">
        <v>778</v>
      </c>
      <c r="D131" s="457">
        <v>55000</v>
      </c>
      <c r="E131" s="456">
        <v>0</v>
      </c>
      <c r="F131" s="457">
        <v>55000</v>
      </c>
      <c r="G131" s="457">
        <v>1578</v>
      </c>
      <c r="H131" s="457">
        <v>2559.6799999999998</v>
      </c>
      <c r="I131" s="457">
        <v>1672</v>
      </c>
      <c r="J131" s="457">
        <v>700</v>
      </c>
      <c r="K131" s="457">
        <v>6510.18</v>
      </c>
      <c r="L131" s="457">
        <v>48489.919999999998</v>
      </c>
    </row>
    <row r="132" spans="1:12" x14ac:dyDescent="0.25">
      <c r="A132" s="459" t="s">
        <v>530</v>
      </c>
      <c r="B132" s="281" t="s">
        <v>806</v>
      </c>
      <c r="C132" s="286" t="s">
        <v>551</v>
      </c>
      <c r="D132" s="457">
        <v>30000</v>
      </c>
      <c r="E132" s="456">
        <v>0</v>
      </c>
      <c r="F132" s="457">
        <v>30000</v>
      </c>
      <c r="G132" s="457">
        <v>861</v>
      </c>
      <c r="H132" s="456">
        <v>0</v>
      </c>
      <c r="I132" s="457">
        <v>912</v>
      </c>
      <c r="J132" s="457">
        <v>25</v>
      </c>
      <c r="K132" s="457">
        <v>1798</v>
      </c>
      <c r="L132" s="457">
        <v>28202</v>
      </c>
    </row>
    <row r="133" spans="1:12" x14ac:dyDescent="0.25">
      <c r="A133" s="461" t="s">
        <v>749</v>
      </c>
      <c r="B133" s="281"/>
      <c r="C133" s="462">
        <v>3</v>
      </c>
      <c r="D133" s="463">
        <f>SUM(D130:D132)</f>
        <v>150000</v>
      </c>
      <c r="E133" s="464">
        <f t="shared" ref="E133:L133" si="13">SUM(E130:E132)</f>
        <v>0</v>
      </c>
      <c r="F133" s="463">
        <f t="shared" si="13"/>
        <v>150000</v>
      </c>
      <c r="G133" s="463">
        <f t="shared" si="13"/>
        <v>4304.5</v>
      </c>
      <c r="H133" s="463">
        <f t="shared" si="13"/>
        <v>6987.26</v>
      </c>
      <c r="I133" s="463">
        <f t="shared" si="13"/>
        <v>4560</v>
      </c>
      <c r="J133" s="463">
        <f t="shared" si="13"/>
        <v>1425</v>
      </c>
      <c r="K133" s="463">
        <f t="shared" si="13"/>
        <v>17277.260000000002</v>
      </c>
      <c r="L133" s="463">
        <f t="shared" si="13"/>
        <v>132722.84</v>
      </c>
    </row>
    <row r="134" spans="1:12" x14ac:dyDescent="0.25">
      <c r="A134" s="459"/>
      <c r="B134" s="281"/>
      <c r="C134" s="286"/>
      <c r="D134" s="457"/>
      <c r="E134" s="456"/>
      <c r="F134" s="457"/>
      <c r="G134" s="457"/>
      <c r="H134" s="457"/>
      <c r="I134" s="457"/>
      <c r="J134" s="457"/>
      <c r="K134" s="457"/>
      <c r="L134" s="457"/>
    </row>
    <row r="135" spans="1:12" ht="30" customHeight="1" x14ac:dyDescent="0.25">
      <c r="A135" s="469" t="s">
        <v>779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241</v>
      </c>
      <c r="B136" s="281" t="s">
        <v>806</v>
      </c>
      <c r="C136" s="286" t="s">
        <v>914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4427.58</v>
      </c>
      <c r="I136" s="457">
        <v>1976</v>
      </c>
      <c r="J136" s="457">
        <v>25</v>
      </c>
      <c r="K136" s="457">
        <v>8969.08</v>
      </c>
      <c r="L136" s="457">
        <v>56705.919999999998</v>
      </c>
    </row>
    <row r="137" spans="1:12" x14ac:dyDescent="0.25">
      <c r="A137" s="461" t="s">
        <v>749</v>
      </c>
      <c r="B137" s="281"/>
      <c r="C137" s="462">
        <v>1</v>
      </c>
      <c r="D137" s="463">
        <f>SUM(D136)</f>
        <v>65000</v>
      </c>
      <c r="E137" s="464">
        <f t="shared" ref="E137:L137" si="14">SUM(E136)</f>
        <v>0</v>
      </c>
      <c r="F137" s="463">
        <f t="shared" si="14"/>
        <v>65000</v>
      </c>
      <c r="G137" s="463">
        <f t="shared" si="14"/>
        <v>1865.5</v>
      </c>
      <c r="H137" s="463">
        <f t="shared" si="14"/>
        <v>4427.58</v>
      </c>
      <c r="I137" s="463">
        <f t="shared" si="14"/>
        <v>1976</v>
      </c>
      <c r="J137" s="463">
        <f t="shared" si="14"/>
        <v>25</v>
      </c>
      <c r="K137" s="463">
        <f t="shared" si="14"/>
        <v>8969.08</v>
      </c>
      <c r="L137" s="463">
        <f t="shared" si="14"/>
        <v>56705.919999999998</v>
      </c>
    </row>
    <row r="138" spans="1:12" x14ac:dyDescent="0.25">
      <c r="A138" s="459"/>
      <c r="B138" s="281"/>
      <c r="C138" s="286"/>
      <c r="D138" s="457"/>
      <c r="E138" s="456"/>
      <c r="F138" s="457"/>
      <c r="G138" s="457"/>
      <c r="H138" s="457"/>
      <c r="I138" s="457"/>
      <c r="J138" s="457"/>
      <c r="K138" s="457"/>
      <c r="L138" s="457"/>
    </row>
    <row r="139" spans="1:12" ht="30" customHeight="1" x14ac:dyDescent="0.25">
      <c r="A139" s="469" t="s">
        <v>781</v>
      </c>
      <c r="B139" s="281"/>
      <c r="C139" s="466"/>
      <c r="D139" s="463"/>
      <c r="E139" s="464"/>
      <c r="F139" s="463"/>
      <c r="G139" s="463"/>
      <c r="H139" s="463"/>
      <c r="I139" s="463"/>
      <c r="J139" s="463"/>
      <c r="K139" s="463"/>
      <c r="L139" s="463"/>
    </row>
    <row r="140" spans="1:12" x14ac:dyDescent="0.25">
      <c r="A140" s="459" t="s">
        <v>782</v>
      </c>
      <c r="B140" s="281" t="s">
        <v>807</v>
      </c>
      <c r="C140" s="286" t="s">
        <v>783</v>
      </c>
      <c r="D140" s="457">
        <v>65000</v>
      </c>
      <c r="E140" s="456">
        <v>0</v>
      </c>
      <c r="F140" s="457">
        <v>65000</v>
      </c>
      <c r="G140" s="457">
        <v>1865.5</v>
      </c>
      <c r="H140" s="457">
        <v>4427.58</v>
      </c>
      <c r="I140" s="457">
        <v>1976</v>
      </c>
      <c r="J140" s="457">
        <v>800</v>
      </c>
      <c r="K140" s="457">
        <v>9069.08</v>
      </c>
      <c r="L140" s="457">
        <v>55930.92</v>
      </c>
    </row>
    <row r="141" spans="1:12" x14ac:dyDescent="0.25">
      <c r="A141" s="461" t="s">
        <v>749</v>
      </c>
      <c r="B141" s="281"/>
      <c r="C141" s="462">
        <v>1</v>
      </c>
      <c r="D141" s="463">
        <f>SUM(D140)</f>
        <v>65000</v>
      </c>
      <c r="E141" s="464">
        <f t="shared" ref="E141:L141" si="15">SUM(E140)</f>
        <v>0</v>
      </c>
      <c r="F141" s="463">
        <f t="shared" si="15"/>
        <v>65000</v>
      </c>
      <c r="G141" s="463">
        <f t="shared" si="15"/>
        <v>1865.5</v>
      </c>
      <c r="H141" s="463">
        <f t="shared" si="15"/>
        <v>4427.58</v>
      </c>
      <c r="I141" s="463">
        <f t="shared" si="15"/>
        <v>1976</v>
      </c>
      <c r="J141" s="463">
        <f t="shared" si="15"/>
        <v>800</v>
      </c>
      <c r="K141" s="463">
        <f t="shared" si="15"/>
        <v>9069.08</v>
      </c>
      <c r="L141" s="463">
        <f t="shared" si="15"/>
        <v>55930.92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457"/>
      <c r="K142" s="457"/>
      <c r="L142" s="457"/>
    </row>
    <row r="143" spans="1:12" ht="31.5" customHeight="1" x14ac:dyDescent="0.25">
      <c r="A143" s="469" t="s">
        <v>784</v>
      </c>
      <c r="B143" s="281"/>
      <c r="C143" s="466"/>
      <c r="D143" s="463"/>
      <c r="E143" s="464"/>
      <c r="F143" s="463"/>
      <c r="G143" s="463"/>
      <c r="H143" s="463"/>
      <c r="I143" s="463"/>
      <c r="J143" s="463"/>
      <c r="K143" s="463"/>
      <c r="L143" s="463"/>
    </row>
    <row r="144" spans="1:12" x14ac:dyDescent="0.25">
      <c r="A144" s="459" t="s">
        <v>217</v>
      </c>
      <c r="B144" s="281" t="s">
        <v>807</v>
      </c>
      <c r="C144" s="286" t="s">
        <v>633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457">
        <v>1215.1199999999999</v>
      </c>
      <c r="K144" s="457">
        <v>9246.17</v>
      </c>
      <c r="L144" s="457">
        <v>55753.83</v>
      </c>
    </row>
    <row r="145" spans="1:12" x14ac:dyDescent="0.25">
      <c r="A145" s="459" t="s">
        <v>42</v>
      </c>
      <c r="B145" s="281" t="s">
        <v>806</v>
      </c>
      <c r="C145" s="286" t="s">
        <v>449</v>
      </c>
      <c r="D145" s="457">
        <v>46000</v>
      </c>
      <c r="E145" s="456">
        <v>0</v>
      </c>
      <c r="F145" s="457">
        <v>46000</v>
      </c>
      <c r="G145" s="457">
        <v>1320.2</v>
      </c>
      <c r="H145" s="457">
        <v>1289.46</v>
      </c>
      <c r="I145" s="457">
        <v>1398.4</v>
      </c>
      <c r="J145" s="457">
        <v>125</v>
      </c>
      <c r="K145" s="457">
        <v>4133.0600000000004</v>
      </c>
      <c r="L145" s="457">
        <v>41866.94</v>
      </c>
    </row>
    <row r="146" spans="1:12" x14ac:dyDescent="0.25">
      <c r="A146" s="459" t="s">
        <v>862</v>
      </c>
      <c r="B146" s="281" t="s">
        <v>806</v>
      </c>
      <c r="C146" s="286" t="s">
        <v>551</v>
      </c>
      <c r="D146" s="457">
        <v>32500</v>
      </c>
      <c r="E146" s="456">
        <v>0</v>
      </c>
      <c r="F146" s="457">
        <v>32500</v>
      </c>
      <c r="G146" s="457">
        <v>932.75</v>
      </c>
      <c r="H146" s="456">
        <v>0</v>
      </c>
      <c r="I146" s="457">
        <v>988</v>
      </c>
      <c r="J146" s="457">
        <v>25</v>
      </c>
      <c r="K146" s="457">
        <v>1945.75</v>
      </c>
      <c r="L146" s="457">
        <v>30554.25</v>
      </c>
    </row>
    <row r="147" spans="1:12" x14ac:dyDescent="0.25">
      <c r="A147" s="461" t="s">
        <v>749</v>
      </c>
      <c r="B147" s="281"/>
      <c r="C147" s="462">
        <v>3</v>
      </c>
      <c r="D147" s="463">
        <f t="shared" ref="D147:L147" si="16">SUM(D144:D146)</f>
        <v>143500</v>
      </c>
      <c r="E147" s="464">
        <f t="shared" si="16"/>
        <v>0</v>
      </c>
      <c r="F147" s="463">
        <f t="shared" si="16"/>
        <v>143500</v>
      </c>
      <c r="G147" s="463">
        <f t="shared" si="16"/>
        <v>4118.45</v>
      </c>
      <c r="H147" s="463">
        <f t="shared" si="16"/>
        <v>5717.04</v>
      </c>
      <c r="I147" s="463">
        <f t="shared" si="16"/>
        <v>4362.3999999999996</v>
      </c>
      <c r="J147" s="463">
        <f t="shared" si="16"/>
        <v>1365.12</v>
      </c>
      <c r="K147" s="463">
        <f t="shared" si="16"/>
        <v>15324.98</v>
      </c>
      <c r="L147" s="463">
        <f t="shared" si="16"/>
        <v>128175.02</v>
      </c>
    </row>
    <row r="148" spans="1:12" x14ac:dyDescent="0.25">
      <c r="A148" s="461"/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61" t="s">
        <v>804</v>
      </c>
      <c r="B149" s="281"/>
      <c r="C149" s="466"/>
      <c r="D149" s="463"/>
      <c r="E149" s="464"/>
      <c r="F149" s="463"/>
      <c r="G149" s="463"/>
      <c r="H149" s="463"/>
      <c r="I149" s="463"/>
      <c r="J149" s="463"/>
      <c r="K149" s="463"/>
      <c r="L149" s="463"/>
    </row>
    <row r="150" spans="1:12" x14ac:dyDescent="0.25">
      <c r="A150" s="459" t="s">
        <v>138</v>
      </c>
      <c r="B150" s="281" t="s">
        <v>806</v>
      </c>
      <c r="C150" s="286" t="s">
        <v>789</v>
      </c>
      <c r="D150" s="457">
        <v>155000</v>
      </c>
      <c r="E150" s="456">
        <v>0</v>
      </c>
      <c r="F150" s="457">
        <v>155000</v>
      </c>
      <c r="G150" s="457">
        <v>4448.5</v>
      </c>
      <c r="H150" s="457">
        <v>25042.74</v>
      </c>
      <c r="I150" s="457">
        <v>4712</v>
      </c>
      <c r="J150" s="457">
        <v>4905</v>
      </c>
      <c r="K150" s="457">
        <v>39108.239999999998</v>
      </c>
      <c r="L150" s="457">
        <v>115891.76</v>
      </c>
    </row>
    <row r="151" spans="1:12" x14ac:dyDescent="0.25">
      <c r="A151" s="459" t="s">
        <v>790</v>
      </c>
      <c r="B151" s="281" t="s">
        <v>806</v>
      </c>
      <c r="C151" s="286" t="s">
        <v>276</v>
      </c>
      <c r="D151" s="457">
        <v>39500</v>
      </c>
      <c r="E151" s="456">
        <v>0</v>
      </c>
      <c r="F151" s="457">
        <v>39500</v>
      </c>
      <c r="G151" s="457">
        <v>1133.6500000000001</v>
      </c>
      <c r="H151" s="457">
        <v>372.08</v>
      </c>
      <c r="I151" s="457">
        <v>1200.8</v>
      </c>
      <c r="J151" s="457">
        <v>25</v>
      </c>
      <c r="K151" s="457">
        <v>2731.53</v>
      </c>
      <c r="L151" s="457">
        <v>36768.47</v>
      </c>
    </row>
    <row r="152" spans="1:12" x14ac:dyDescent="0.25">
      <c r="A152" s="459" t="s">
        <v>312</v>
      </c>
      <c r="B152" s="281" t="s">
        <v>807</v>
      </c>
      <c r="C152" s="286" t="s">
        <v>178</v>
      </c>
      <c r="D152" s="457">
        <v>35000</v>
      </c>
      <c r="E152" s="456">
        <v>0</v>
      </c>
      <c r="F152" s="457">
        <v>35000</v>
      </c>
      <c r="G152" s="457">
        <v>1004.5</v>
      </c>
      <c r="H152" s="456">
        <v>0</v>
      </c>
      <c r="I152" s="457">
        <v>1064</v>
      </c>
      <c r="J152" s="457">
        <v>25</v>
      </c>
      <c r="K152" s="457">
        <v>2093.5</v>
      </c>
      <c r="L152" s="457">
        <v>32906.5</v>
      </c>
    </row>
    <row r="153" spans="1:12" x14ac:dyDescent="0.25">
      <c r="A153" s="459" t="s">
        <v>791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59" t="s">
        <v>586</v>
      </c>
      <c r="B154" s="281" t="s">
        <v>807</v>
      </c>
      <c r="C154" s="286" t="s">
        <v>105</v>
      </c>
      <c r="D154" s="457">
        <v>20000</v>
      </c>
      <c r="E154" s="456">
        <v>0</v>
      </c>
      <c r="F154" s="457">
        <v>20000</v>
      </c>
      <c r="G154" s="457">
        <v>574</v>
      </c>
      <c r="H154" s="456">
        <v>0</v>
      </c>
      <c r="I154" s="457">
        <v>608</v>
      </c>
      <c r="J154" s="457">
        <v>25</v>
      </c>
      <c r="K154" s="457">
        <v>1207</v>
      </c>
      <c r="L154" s="457">
        <v>18793</v>
      </c>
    </row>
    <row r="155" spans="1:12" x14ac:dyDescent="0.25">
      <c r="A155" s="461" t="s">
        <v>749</v>
      </c>
      <c r="B155" s="281"/>
      <c r="C155" s="462">
        <v>5</v>
      </c>
      <c r="D155" s="463">
        <f t="shared" ref="D155:L155" si="17">SUM(D150:D154)</f>
        <v>269500</v>
      </c>
      <c r="E155" s="464">
        <f t="shared" si="17"/>
        <v>0</v>
      </c>
      <c r="F155" s="463">
        <f t="shared" si="17"/>
        <v>269500</v>
      </c>
      <c r="G155" s="463">
        <f t="shared" si="17"/>
        <v>7734.65</v>
      </c>
      <c r="H155" s="463">
        <f t="shared" si="17"/>
        <v>25414.820000000003</v>
      </c>
      <c r="I155" s="463">
        <f t="shared" si="17"/>
        <v>8192.7999999999993</v>
      </c>
      <c r="J155" s="463">
        <f t="shared" si="17"/>
        <v>5005</v>
      </c>
      <c r="K155" s="463">
        <f t="shared" si="17"/>
        <v>46347.27</v>
      </c>
      <c r="L155" s="463">
        <f t="shared" si="17"/>
        <v>223152.72999999998</v>
      </c>
    </row>
    <row r="156" spans="1:12" x14ac:dyDescent="0.25">
      <c r="A156" s="461"/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61" t="s">
        <v>803</v>
      </c>
      <c r="B157" s="281"/>
      <c r="C157" s="466"/>
      <c r="D157" s="463"/>
      <c r="E157" s="464"/>
      <c r="F157" s="463"/>
      <c r="G157" s="463"/>
      <c r="H157" s="463"/>
      <c r="I157" s="463"/>
      <c r="J157" s="463"/>
      <c r="K157" s="463"/>
      <c r="L157" s="463"/>
    </row>
    <row r="158" spans="1:12" x14ac:dyDescent="0.25">
      <c r="A158" s="459" t="s">
        <v>134</v>
      </c>
      <c r="B158" s="281" t="s">
        <v>806</v>
      </c>
      <c r="C158" s="286" t="s">
        <v>489</v>
      </c>
      <c r="D158" s="457">
        <v>65000</v>
      </c>
      <c r="E158" s="456">
        <v>0</v>
      </c>
      <c r="F158" s="457">
        <v>65000</v>
      </c>
      <c r="G158" s="457">
        <v>1865</v>
      </c>
      <c r="H158" s="457">
        <v>4427.58</v>
      </c>
      <c r="I158" s="457">
        <v>1976</v>
      </c>
      <c r="J158" s="457">
        <v>700</v>
      </c>
      <c r="K158" s="457">
        <v>8969.08</v>
      </c>
      <c r="L158" s="457">
        <v>56030.92</v>
      </c>
    </row>
    <row r="159" spans="1:12" x14ac:dyDescent="0.25">
      <c r="A159" s="459" t="s">
        <v>793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585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x14ac:dyDescent="0.25">
      <c r="A161" s="459" t="s">
        <v>794</v>
      </c>
      <c r="B161" s="281" t="s">
        <v>806</v>
      </c>
      <c r="C161" s="286" t="s">
        <v>517</v>
      </c>
      <c r="D161" s="457">
        <v>32500</v>
      </c>
      <c r="E161" s="456">
        <v>0</v>
      </c>
      <c r="F161" s="457">
        <v>32500</v>
      </c>
      <c r="G161" s="457">
        <v>932.75</v>
      </c>
      <c r="H161" s="456">
        <v>0</v>
      </c>
      <c r="I161" s="457">
        <v>988</v>
      </c>
      <c r="J161" s="457">
        <v>25</v>
      </c>
      <c r="K161" s="457">
        <v>1945.75</v>
      </c>
      <c r="L161" s="457">
        <v>30554.25</v>
      </c>
    </row>
    <row r="162" spans="1:12" x14ac:dyDescent="0.25">
      <c r="A162" s="459" t="s">
        <v>795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ht="18" customHeight="1" x14ac:dyDescent="0.25">
      <c r="A163" s="470" t="s">
        <v>805</v>
      </c>
      <c r="B163" s="281" t="s">
        <v>806</v>
      </c>
      <c r="C163" s="286" t="s">
        <v>517</v>
      </c>
      <c r="D163" s="457">
        <v>26500</v>
      </c>
      <c r="E163" s="456">
        <v>0</v>
      </c>
      <c r="F163" s="457">
        <v>26500</v>
      </c>
      <c r="G163" s="457">
        <v>760.55</v>
      </c>
      <c r="H163" s="456">
        <v>0</v>
      </c>
      <c r="I163" s="457">
        <v>805.6</v>
      </c>
      <c r="J163" s="457">
        <v>25</v>
      </c>
      <c r="K163" s="457">
        <v>1591.15</v>
      </c>
      <c r="L163" s="457">
        <v>24908.85</v>
      </c>
    </row>
    <row r="164" spans="1:12" x14ac:dyDescent="0.25">
      <c r="A164" s="461" t="s">
        <v>749</v>
      </c>
      <c r="B164" s="281"/>
      <c r="C164" s="462">
        <v>6</v>
      </c>
      <c r="D164" s="463">
        <f t="shared" ref="D164:L164" si="18">SUM(D159:D163)</f>
        <v>138500</v>
      </c>
      <c r="E164" s="464">
        <f t="shared" si="18"/>
        <v>0</v>
      </c>
      <c r="F164" s="463">
        <f t="shared" si="18"/>
        <v>138500</v>
      </c>
      <c r="G164" s="463">
        <f t="shared" si="18"/>
        <v>3974.95</v>
      </c>
      <c r="H164" s="463">
        <f t="shared" si="18"/>
        <v>0</v>
      </c>
      <c r="I164" s="463">
        <f t="shared" si="18"/>
        <v>4210.3999999999996</v>
      </c>
      <c r="J164" s="463">
        <f t="shared" si="18"/>
        <v>125</v>
      </c>
      <c r="K164" s="463">
        <f t="shared" si="18"/>
        <v>8310.35</v>
      </c>
      <c r="L164" s="463">
        <f t="shared" si="18"/>
        <v>130189.65</v>
      </c>
    </row>
    <row r="165" spans="1:12" x14ac:dyDescent="0.25">
      <c r="A165" s="459"/>
      <c r="B165" s="281"/>
      <c r="C165" s="28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61" t="s">
        <v>796</v>
      </c>
      <c r="B166" s="281"/>
      <c r="C166" s="466"/>
      <c r="D166" s="463"/>
      <c r="E166" s="464"/>
      <c r="F166" s="463"/>
      <c r="G166" s="463"/>
      <c r="H166" s="463"/>
      <c r="I166" s="463"/>
      <c r="J166" s="463"/>
      <c r="K166" s="463"/>
      <c r="L166" s="463"/>
    </row>
    <row r="167" spans="1:12" x14ac:dyDescent="0.25">
      <c r="A167" s="459" t="s">
        <v>80</v>
      </c>
      <c r="B167" s="281" t="s">
        <v>806</v>
      </c>
      <c r="C167" s="286" t="s">
        <v>721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87</v>
      </c>
      <c r="B168" s="281" t="s">
        <v>806</v>
      </c>
      <c r="C168" s="286" t="s">
        <v>720</v>
      </c>
      <c r="D168" s="457">
        <v>80000</v>
      </c>
      <c r="E168" s="456">
        <v>0</v>
      </c>
      <c r="F168" s="457">
        <v>80000</v>
      </c>
      <c r="G168" s="457">
        <v>2296</v>
      </c>
      <c r="H168" s="457">
        <v>7400.87</v>
      </c>
      <c r="I168" s="457">
        <v>2432</v>
      </c>
      <c r="J168" s="457">
        <v>25</v>
      </c>
      <c r="K168" s="457">
        <v>12153.87</v>
      </c>
      <c r="L168" s="457">
        <v>67846.13</v>
      </c>
    </row>
    <row r="169" spans="1:12" x14ac:dyDescent="0.25">
      <c r="A169" s="459" t="s">
        <v>829</v>
      </c>
      <c r="B169" s="428" t="s">
        <v>806</v>
      </c>
      <c r="C169" s="286" t="s">
        <v>596</v>
      </c>
      <c r="D169" s="457">
        <v>75000</v>
      </c>
      <c r="E169" s="456">
        <v>0</v>
      </c>
      <c r="F169" s="457">
        <v>75000</v>
      </c>
      <c r="G169" s="457">
        <v>2152.5</v>
      </c>
      <c r="H169" s="457">
        <v>6309.38</v>
      </c>
      <c r="I169" s="457">
        <v>2280</v>
      </c>
      <c r="J169" s="457">
        <v>25</v>
      </c>
      <c r="K169" s="457">
        <v>10766.88</v>
      </c>
      <c r="L169" s="457">
        <v>64233.120000000003</v>
      </c>
    </row>
    <row r="170" spans="1:12" x14ac:dyDescent="0.25">
      <c r="A170" s="459" t="s">
        <v>244</v>
      </c>
      <c r="B170" s="281" t="s">
        <v>806</v>
      </c>
      <c r="C170" s="286" t="s">
        <v>489</v>
      </c>
      <c r="D170" s="457">
        <v>65000</v>
      </c>
      <c r="E170" s="456">
        <v>0</v>
      </c>
      <c r="F170" s="457">
        <v>65000</v>
      </c>
      <c r="G170" s="457">
        <v>1865.5</v>
      </c>
      <c r="H170" s="457">
        <v>4427.58</v>
      </c>
      <c r="I170" s="457">
        <v>1976</v>
      </c>
      <c r="J170" s="457">
        <v>25</v>
      </c>
      <c r="K170" s="457">
        <v>8294.08</v>
      </c>
      <c r="L170" s="457">
        <v>56705.919999999998</v>
      </c>
    </row>
    <row r="171" spans="1:12" x14ac:dyDescent="0.25">
      <c r="A171" s="459" t="s">
        <v>84</v>
      </c>
      <c r="B171" s="281" t="s">
        <v>806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2559.6799999999998</v>
      </c>
      <c r="I171" s="457">
        <v>1672</v>
      </c>
      <c r="J171" s="457">
        <v>25</v>
      </c>
      <c r="K171" s="457">
        <v>6982.78</v>
      </c>
      <c r="L171" s="457">
        <v>49164.82</v>
      </c>
    </row>
    <row r="172" spans="1:12" x14ac:dyDescent="0.25">
      <c r="A172" s="459" t="s">
        <v>136</v>
      </c>
      <c r="B172" s="281" t="s">
        <v>807</v>
      </c>
      <c r="C172" s="286" t="s">
        <v>117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10400.24</v>
      </c>
      <c r="K172" s="457">
        <v>15805.38</v>
      </c>
      <c r="L172" s="457">
        <v>39194.620000000003</v>
      </c>
    </row>
    <row r="173" spans="1:12" x14ac:dyDescent="0.25">
      <c r="A173" s="459" t="s">
        <v>94</v>
      </c>
      <c r="B173" s="281" t="s">
        <v>807</v>
      </c>
      <c r="C173" s="286" t="s">
        <v>71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2357.19</v>
      </c>
      <c r="I173" s="457">
        <v>1672</v>
      </c>
      <c r="J173" s="457">
        <v>1375.12</v>
      </c>
      <c r="K173" s="457">
        <v>7858.38</v>
      </c>
      <c r="L173" s="457">
        <v>48017.22</v>
      </c>
    </row>
    <row r="174" spans="1:12" x14ac:dyDescent="0.25">
      <c r="A174" s="459" t="s">
        <v>799</v>
      </c>
      <c r="B174" s="281" t="s">
        <v>806</v>
      </c>
      <c r="C174" s="286" t="s">
        <v>633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2725.24</v>
      </c>
      <c r="K174" s="457">
        <v>8130.38</v>
      </c>
      <c r="L174" s="457">
        <v>46869.62</v>
      </c>
    </row>
    <row r="175" spans="1:12" x14ac:dyDescent="0.25">
      <c r="A175" s="459" t="s">
        <v>177</v>
      </c>
      <c r="B175" s="281" t="s">
        <v>807</v>
      </c>
      <c r="C175" s="286" t="s">
        <v>178</v>
      </c>
      <c r="D175" s="457">
        <v>35000</v>
      </c>
      <c r="E175" s="456">
        <v>0</v>
      </c>
      <c r="F175" s="457">
        <v>35000</v>
      </c>
      <c r="G175" s="457">
        <v>1004.5</v>
      </c>
      <c r="H175" s="456">
        <v>0</v>
      </c>
      <c r="I175" s="457">
        <v>1064</v>
      </c>
      <c r="J175" s="457">
        <v>25</v>
      </c>
      <c r="K175" s="457">
        <v>2093.5</v>
      </c>
      <c r="L175" s="457">
        <v>32906.5</v>
      </c>
    </row>
    <row r="176" spans="1:12" x14ac:dyDescent="0.25">
      <c r="A176" s="459" t="s">
        <v>173</v>
      </c>
      <c r="B176" s="281" t="s">
        <v>807</v>
      </c>
      <c r="C176" s="286" t="s">
        <v>521</v>
      </c>
      <c r="D176" s="457">
        <v>24987.5</v>
      </c>
      <c r="E176" s="456">
        <v>0</v>
      </c>
      <c r="F176" s="457">
        <v>24987.5</v>
      </c>
      <c r="G176" s="457">
        <v>717.14</v>
      </c>
      <c r="H176" s="456">
        <v>0</v>
      </c>
      <c r="I176" s="457">
        <v>759.62</v>
      </c>
      <c r="J176" s="457">
        <v>25</v>
      </c>
      <c r="K176" s="457">
        <v>1501.76</v>
      </c>
      <c r="L176" s="457">
        <v>23485.74</v>
      </c>
    </row>
    <row r="177" spans="1:13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3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3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3" x14ac:dyDescent="0.25">
      <c r="A180" s="459" t="s">
        <v>800</v>
      </c>
      <c r="B180" s="281" t="s">
        <v>806</v>
      </c>
      <c r="C180" s="286" t="s">
        <v>97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3" x14ac:dyDescent="0.25">
      <c r="A181" s="459" t="s">
        <v>91</v>
      </c>
      <c r="B181" s="281" t="s">
        <v>806</v>
      </c>
      <c r="C181" s="286" t="s">
        <v>92</v>
      </c>
      <c r="D181" s="457">
        <v>25000</v>
      </c>
      <c r="E181" s="456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2050</v>
      </c>
      <c r="K181" s="457">
        <v>3527.5</v>
      </c>
      <c r="L181" s="457">
        <v>21472.5</v>
      </c>
    </row>
    <row r="182" spans="1:13" x14ac:dyDescent="0.25">
      <c r="A182" s="496" t="s">
        <v>830</v>
      </c>
      <c r="B182" s="497" t="s">
        <v>806</v>
      </c>
      <c r="C182" s="282" t="s">
        <v>92</v>
      </c>
      <c r="D182" s="498">
        <v>25000</v>
      </c>
      <c r="E182" s="487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457">
        <v>25</v>
      </c>
      <c r="K182" s="457">
        <v>1502.5</v>
      </c>
      <c r="L182" s="457">
        <v>23497.5</v>
      </c>
    </row>
    <row r="183" spans="1:13" x14ac:dyDescent="0.25">
      <c r="A183" s="461" t="s">
        <v>749</v>
      </c>
      <c r="B183" s="428"/>
      <c r="C183" s="462">
        <v>17</v>
      </c>
      <c r="D183" s="463">
        <f>SUM(D170:D182)</f>
        <v>479987.5</v>
      </c>
      <c r="E183" s="464">
        <f>SUM(E170:E178)</f>
        <v>0</v>
      </c>
      <c r="F183" s="463">
        <f>SUM(F170:F182)</f>
        <v>479987.5</v>
      </c>
      <c r="G183" s="463">
        <f>SUM(G170:G182)</f>
        <v>13775.64</v>
      </c>
      <c r="H183" s="463">
        <f>SUM(H170:H182)</f>
        <v>13653.73</v>
      </c>
      <c r="I183" s="463">
        <f>SUM(I170:I182)</f>
        <v>14591.62</v>
      </c>
      <c r="J183" s="463">
        <f>SUM(J170:J182)</f>
        <v>16775.599999999999</v>
      </c>
      <c r="K183" s="463">
        <v>93871.18</v>
      </c>
      <c r="L183" s="463">
        <f>SUM(L170:L182)</f>
        <v>421190.93999999994</v>
      </c>
    </row>
    <row r="184" spans="1:13" x14ac:dyDescent="0.25">
      <c r="A184" s="461"/>
      <c r="B184" s="459"/>
      <c r="C184" s="462"/>
      <c r="D184" s="463"/>
      <c r="E184" s="464"/>
      <c r="F184" s="463"/>
      <c r="G184" s="463"/>
      <c r="H184" s="463"/>
      <c r="I184" s="463"/>
      <c r="J184" s="463"/>
      <c r="K184" s="463"/>
      <c r="L184" s="463"/>
    </row>
    <row r="185" spans="1:13" ht="27.75" customHeight="1" x14ac:dyDescent="0.25">
      <c r="A185" s="472" t="s">
        <v>865</v>
      </c>
      <c r="B185" s="472"/>
      <c r="C185" s="474">
        <v>95</v>
      </c>
      <c r="D185" s="476">
        <v>4699737.5</v>
      </c>
      <c r="E185" s="477">
        <v>0</v>
      </c>
      <c r="F185" s="476">
        <v>4699737.5</v>
      </c>
      <c r="G185" s="476">
        <v>134885.47</v>
      </c>
      <c r="H185" s="476">
        <v>332573.03999999998</v>
      </c>
      <c r="I185" s="476">
        <v>138068.82</v>
      </c>
      <c r="J185" s="476">
        <v>70707.850000000006</v>
      </c>
      <c r="K185" s="476">
        <v>676232.18</v>
      </c>
      <c r="L185" s="476">
        <v>4023505.32</v>
      </c>
    </row>
    <row r="186" spans="1:13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</row>
    <row r="187" spans="1:13" x14ac:dyDescent="0.25">
      <c r="A187" s="259"/>
      <c r="B187" s="542"/>
      <c r="C187" s="259"/>
      <c r="D187" s="259"/>
      <c r="E187" s="259"/>
      <c r="F187" s="259"/>
      <c r="G187" s="259"/>
      <c r="H187" s="259"/>
      <c r="I187" s="259"/>
      <c r="J187" s="259"/>
      <c r="K187" s="259"/>
      <c r="L187" s="259"/>
      <c r="M187" s="259"/>
    </row>
    <row r="188" spans="1:13" x14ac:dyDescent="0.25">
      <c r="A188" s="537"/>
      <c r="B188" s="546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</row>
    <row r="189" spans="1:13" x14ac:dyDescent="0.25">
      <c r="A189" s="537"/>
      <c r="B189" s="542"/>
      <c r="C189" s="537"/>
      <c r="D189" s="537"/>
      <c r="E189" s="537"/>
      <c r="F189" s="537"/>
      <c r="G189" s="537"/>
      <c r="H189" s="537"/>
      <c r="I189" s="537"/>
      <c r="J189" s="537"/>
      <c r="K189" s="537"/>
      <c r="L189" s="537"/>
      <c r="M189" s="537"/>
    </row>
    <row r="190" spans="1:13" x14ac:dyDescent="0.25">
      <c r="A190" s="542" t="s">
        <v>936</v>
      </c>
      <c r="B190" s="542"/>
      <c r="C190" s="542"/>
      <c r="D190" s="543"/>
      <c r="E190" s="543"/>
      <c r="F190" s="544"/>
      <c r="G190" s="545"/>
      <c r="H190" s="1816" t="s">
        <v>854</v>
      </c>
      <c r="I190" s="1816"/>
      <c r="J190" s="1816"/>
      <c r="K190" s="1816"/>
      <c r="L190" s="1816"/>
      <c r="M190" s="1816"/>
    </row>
    <row r="191" spans="1:13" x14ac:dyDescent="0.25">
      <c r="A191" s="546" t="s">
        <v>935</v>
      </c>
      <c r="B191" s="308"/>
      <c r="C191" s="546"/>
      <c r="D191" s="538"/>
      <c r="E191" s="537"/>
      <c r="F191" s="537"/>
      <c r="G191" s="537"/>
      <c r="H191" s="1817" t="s">
        <v>939</v>
      </c>
      <c r="I191" s="1817"/>
      <c r="J191" s="1817"/>
      <c r="K191" s="1817"/>
      <c r="L191" s="1817"/>
      <c r="M191" s="1817"/>
    </row>
    <row r="192" spans="1:13" x14ac:dyDescent="0.25">
      <c r="A192" s="542" t="s">
        <v>940</v>
      </c>
      <c r="B192" s="542"/>
      <c r="C192" s="542"/>
      <c r="D192" s="537"/>
      <c r="E192" s="537"/>
      <c r="F192" s="537"/>
      <c r="G192" s="540"/>
      <c r="H192" s="1815" t="s">
        <v>938</v>
      </c>
      <c r="I192" s="1815"/>
      <c r="J192" s="1815"/>
      <c r="K192" s="1815"/>
      <c r="L192" s="1815"/>
      <c r="M192" s="1815"/>
    </row>
    <row r="193" spans="7:14" x14ac:dyDescent="0.25">
      <c r="G193" s="540"/>
      <c r="H193" s="537"/>
      <c r="I193" s="1813"/>
      <c r="J193" s="1813"/>
      <c r="K193" s="1813"/>
      <c r="L193" s="1813"/>
      <c r="M193" s="1813"/>
      <c r="N193" s="1813"/>
    </row>
    <row r="194" spans="7:14" ht="15.75" x14ac:dyDescent="0.25">
      <c r="G194" s="1741"/>
      <c r="H194" s="1741"/>
      <c r="I194" s="1741"/>
      <c r="J194" s="1741"/>
      <c r="K194" s="1741"/>
      <c r="L194" s="271"/>
      <c r="M194" s="271"/>
      <c r="N194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1:M191"/>
    <mergeCell ref="H192:M192"/>
    <mergeCell ref="I193:N193"/>
    <mergeCell ref="G194:K194"/>
    <mergeCell ref="H14:H15"/>
    <mergeCell ref="I14:I15"/>
    <mergeCell ref="J14:J15"/>
    <mergeCell ref="K14:K15"/>
    <mergeCell ref="L14:L15"/>
    <mergeCell ref="H190:M190"/>
  </mergeCells>
  <pageMargins left="0.7" right="0.7" top="0.75" bottom="0.75" header="0.3" footer="0.3"/>
  <pageSetup paperSize="5" scale="75" orientation="landscape" r:id="rId1"/>
  <drawing r:id="rId2"/>
</worksheet>
</file>

<file path=xl/worksheets/sheet1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3C1E29-A50A-4D27-913A-C8A9F634B292}">
  <dimension ref="A7:N91"/>
  <sheetViews>
    <sheetView topLeftCell="A58" zoomScale="85" zoomScaleNormal="85" workbookViewId="0">
      <selection activeCell="C77" sqref="C7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735" t="s">
        <v>0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1:13" x14ac:dyDescent="0.25">
      <c r="A8" s="1735" t="s">
        <v>1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1:13" x14ac:dyDescent="0.25">
      <c r="A9" s="1735" t="s">
        <v>3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  <c r="M9" s="1735"/>
    </row>
    <row r="10" spans="1:13" x14ac:dyDescent="0.25">
      <c r="A10" s="1735" t="s">
        <v>949</v>
      </c>
      <c r="B10" s="1735"/>
      <c r="C10" s="1735"/>
      <c r="D10" s="1735"/>
      <c r="E10" s="1735"/>
      <c r="F10" s="1735"/>
      <c r="G10" s="1735"/>
      <c r="H10" s="1735"/>
      <c r="I10" s="1735"/>
      <c r="J10" s="1735"/>
      <c r="K10" s="1735"/>
      <c r="L10" s="1735"/>
      <c r="M10" s="1735"/>
    </row>
    <row r="11" spans="1:13" x14ac:dyDescent="0.25">
      <c r="A11" s="1820" t="s">
        <v>441</v>
      </c>
      <c r="B11" s="1820"/>
      <c r="C11" s="1820"/>
      <c r="D11" s="1820"/>
      <c r="E11" s="1820"/>
      <c r="F11" s="1820"/>
      <c r="G11" s="1820"/>
      <c r="H11" s="1820"/>
      <c r="I11" s="1820"/>
      <c r="J11" s="1820"/>
      <c r="K11" s="1820"/>
      <c r="L11" s="1820"/>
      <c r="M11" s="1820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92" t="s">
        <v>7</v>
      </c>
      <c r="B13" s="1818" t="s">
        <v>937</v>
      </c>
      <c r="C13" s="1793" t="s">
        <v>9</v>
      </c>
      <c r="D13" s="1792" t="s">
        <v>832</v>
      </c>
      <c r="E13" s="476" t="s">
        <v>12</v>
      </c>
      <c r="F13" s="1796" t="s">
        <v>13</v>
      </c>
      <c r="G13" s="1794" t="s">
        <v>14</v>
      </c>
      <c r="H13" s="1794" t="s">
        <v>15</v>
      </c>
      <c r="I13" s="1794" t="s">
        <v>16</v>
      </c>
      <c r="J13" s="1794" t="s">
        <v>17</v>
      </c>
      <c r="K13" s="1794" t="s">
        <v>18</v>
      </c>
      <c r="L13" s="1794" t="s">
        <v>19</v>
      </c>
      <c r="M13" s="1794" t="s">
        <v>20</v>
      </c>
    </row>
    <row r="14" spans="1:13" x14ac:dyDescent="0.25">
      <c r="A14" s="1792"/>
      <c r="B14" s="1819"/>
      <c r="C14" s="1793"/>
      <c r="D14" s="1792"/>
      <c r="E14" s="476" t="s">
        <v>21</v>
      </c>
      <c r="F14" s="1796"/>
      <c r="G14" s="1794"/>
      <c r="H14" s="1794"/>
      <c r="I14" s="1794"/>
      <c r="J14" s="1794"/>
      <c r="K14" s="1794"/>
      <c r="L14" s="1794"/>
      <c r="M14" s="1794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71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98">
        <v>115000</v>
      </c>
      <c r="F20" s="487">
        <v>0</v>
      </c>
      <c r="G20" s="457">
        <v>115000</v>
      </c>
      <c r="H20" s="457">
        <v>3300.5</v>
      </c>
      <c r="I20" s="457">
        <v>15633.74</v>
      </c>
      <c r="J20" s="457">
        <v>3496</v>
      </c>
      <c r="K20" s="457">
        <v>1245</v>
      </c>
      <c r="L20" s="457">
        <v>23675.24</v>
      </c>
      <c r="M20" s="457">
        <v>91324.76</v>
      </c>
    </row>
    <row r="21" spans="1:13" x14ac:dyDescent="0.25">
      <c r="A21" s="573" t="s">
        <v>917</v>
      </c>
      <c r="B21" s="602" t="s">
        <v>806</v>
      </c>
      <c r="C21" s="282" t="s">
        <v>607</v>
      </c>
      <c r="D21" s="281" t="s">
        <v>849</v>
      </c>
      <c r="E21" s="498">
        <v>50000</v>
      </c>
      <c r="F21" s="487">
        <v>0</v>
      </c>
      <c r="G21" s="498">
        <v>50000</v>
      </c>
      <c r="H21" s="498">
        <v>1435</v>
      </c>
      <c r="I21" s="498">
        <v>1854</v>
      </c>
      <c r="J21" s="498">
        <v>1520</v>
      </c>
      <c r="K21" s="498">
        <v>25</v>
      </c>
      <c r="L21" s="498">
        <v>4834</v>
      </c>
      <c r="M21" s="498">
        <v>45166</v>
      </c>
    </row>
    <row r="22" spans="1:13" x14ac:dyDescent="0.25">
      <c r="A22" s="490" t="s">
        <v>813</v>
      </c>
      <c r="B22" s="491"/>
      <c r="C22" s="492">
        <v>2</v>
      </c>
      <c r="D22" s="465"/>
      <c r="E22" s="494">
        <f>SUM(E21:E21)</f>
        <v>50000</v>
      </c>
      <c r="F22" s="495">
        <f>SUM(F20)</f>
        <v>0</v>
      </c>
      <c r="G22" s="494">
        <f t="shared" ref="G22:M22" si="1">SUM(G21:G21)</f>
        <v>50000</v>
      </c>
      <c r="H22" s="494">
        <f t="shared" si="1"/>
        <v>1435</v>
      </c>
      <c r="I22" s="494">
        <f t="shared" si="1"/>
        <v>1854</v>
      </c>
      <c r="J22" s="494">
        <f t="shared" si="1"/>
        <v>1520</v>
      </c>
      <c r="K22" s="494">
        <f t="shared" si="1"/>
        <v>25</v>
      </c>
      <c r="L22" s="494">
        <f t="shared" si="1"/>
        <v>4834</v>
      </c>
      <c r="M22" s="494">
        <f t="shared" si="1"/>
        <v>45166</v>
      </c>
    </row>
    <row r="23" spans="1:13" ht="17.25" customHeight="1" x14ac:dyDescent="0.25">
      <c r="A23" s="496"/>
      <c r="B23" s="497"/>
      <c r="C23" s="282"/>
      <c r="D23" s="281"/>
      <c r="E23" s="498"/>
      <c r="F23" s="487"/>
      <c r="G23" s="457"/>
      <c r="H23" s="457"/>
      <c r="I23" s="457"/>
      <c r="J23" s="457"/>
      <c r="K23" s="457"/>
      <c r="L23" s="457"/>
      <c r="M23" s="457"/>
    </row>
    <row r="24" spans="1:13" x14ac:dyDescent="0.25">
      <c r="A24" s="490" t="s">
        <v>842</v>
      </c>
      <c r="B24" s="491"/>
      <c r="C24" s="492"/>
      <c r="D24" s="465"/>
      <c r="E24" s="494"/>
      <c r="F24" s="495"/>
      <c r="G24" s="463"/>
      <c r="H24" s="463"/>
      <c r="I24" s="463"/>
      <c r="J24" s="463"/>
      <c r="K24" s="463"/>
      <c r="L24" s="463"/>
      <c r="M24" s="463"/>
    </row>
    <row r="25" spans="1:13" x14ac:dyDescent="0.25">
      <c r="A25" s="496" t="s">
        <v>576</v>
      </c>
      <c r="B25" s="497" t="s">
        <v>807</v>
      </c>
      <c r="C25" s="280" t="s">
        <v>820</v>
      </c>
      <c r="D25" s="281" t="s">
        <v>849</v>
      </c>
      <c r="E25" s="498">
        <v>60000</v>
      </c>
      <c r="F25" s="487">
        <v>0</v>
      </c>
      <c r="G25" s="457">
        <v>60000</v>
      </c>
      <c r="H25" s="457">
        <v>1722</v>
      </c>
      <c r="I25" s="457">
        <v>3486.68</v>
      </c>
      <c r="J25" s="457">
        <v>1824</v>
      </c>
      <c r="K25" s="457">
        <v>25</v>
      </c>
      <c r="L25" s="457">
        <v>7057.68</v>
      </c>
      <c r="M25" s="457">
        <v>52942.32</v>
      </c>
    </row>
    <row r="26" spans="1:13" x14ac:dyDescent="0.25">
      <c r="A26" s="496" t="s">
        <v>904</v>
      </c>
      <c r="B26" s="497" t="s">
        <v>807</v>
      </c>
      <c r="C26" s="282" t="s">
        <v>905</v>
      </c>
      <c r="D26" s="281" t="s">
        <v>849</v>
      </c>
      <c r="E26" s="498">
        <v>50000</v>
      </c>
      <c r="F26" s="487">
        <v>0</v>
      </c>
      <c r="G26" s="498">
        <v>50000</v>
      </c>
      <c r="H26" s="498">
        <v>1435</v>
      </c>
      <c r="I26" s="498">
        <v>1854</v>
      </c>
      <c r="J26" s="498">
        <v>1520</v>
      </c>
      <c r="K26" s="498">
        <v>25</v>
      </c>
      <c r="L26" s="498">
        <v>4834</v>
      </c>
      <c r="M26" s="498">
        <v>45166</v>
      </c>
    </row>
    <row r="27" spans="1:13" x14ac:dyDescent="0.25">
      <c r="A27" s="490" t="s">
        <v>813</v>
      </c>
      <c r="B27" s="491"/>
      <c r="C27" s="492">
        <v>2</v>
      </c>
      <c r="D27" s="465"/>
      <c r="E27" s="494">
        <f t="shared" ref="E27:M27" si="2">SUM(E26:E26)</f>
        <v>50000</v>
      </c>
      <c r="F27" s="495">
        <f t="shared" si="2"/>
        <v>0</v>
      </c>
      <c r="G27" s="494">
        <f t="shared" si="2"/>
        <v>50000</v>
      </c>
      <c r="H27" s="494">
        <f t="shared" si="2"/>
        <v>1435</v>
      </c>
      <c r="I27" s="494">
        <f t="shared" si="2"/>
        <v>1854</v>
      </c>
      <c r="J27" s="494">
        <f t="shared" si="2"/>
        <v>1520</v>
      </c>
      <c r="K27" s="494">
        <f t="shared" si="2"/>
        <v>25</v>
      </c>
      <c r="L27" s="494">
        <f t="shared" si="2"/>
        <v>4834</v>
      </c>
      <c r="M27" s="494">
        <f t="shared" si="2"/>
        <v>45166</v>
      </c>
    </row>
    <row r="28" spans="1:13" x14ac:dyDescent="0.25">
      <c r="A28" s="490"/>
      <c r="B28" s="491"/>
      <c r="C28" s="492"/>
      <c r="D28" s="465"/>
      <c r="E28" s="494"/>
      <c r="F28" s="495"/>
      <c r="G28" s="494"/>
      <c r="H28" s="494"/>
      <c r="I28" s="494"/>
      <c r="J28" s="494"/>
      <c r="K28" s="494"/>
      <c r="L28" s="494"/>
      <c r="M28" s="494"/>
    </row>
    <row r="29" spans="1:13" ht="32.25" customHeight="1" x14ac:dyDescent="0.25">
      <c r="A29" s="469" t="s">
        <v>841</v>
      </c>
      <c r="B29" s="603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6" t="s">
        <v>624</v>
      </c>
      <c r="B30" s="497" t="s">
        <v>806</v>
      </c>
      <c r="C30" s="286" t="s">
        <v>626</v>
      </c>
      <c r="D30" s="281" t="s">
        <v>849</v>
      </c>
      <c r="E30" s="498">
        <v>60000</v>
      </c>
      <c r="F30" s="487">
        <v>0</v>
      </c>
      <c r="G30" s="457">
        <v>60000</v>
      </c>
      <c r="H30" s="457">
        <v>1722</v>
      </c>
      <c r="I30" s="457">
        <v>3486.68</v>
      </c>
      <c r="J30" s="489">
        <v>1824</v>
      </c>
      <c r="K30" s="457">
        <v>25</v>
      </c>
      <c r="L30" s="457">
        <v>7057.68</v>
      </c>
      <c r="M30" s="457">
        <v>52942.32</v>
      </c>
    </row>
    <row r="31" spans="1:13" x14ac:dyDescent="0.25">
      <c r="A31" s="490" t="s">
        <v>813</v>
      </c>
      <c r="B31" s="491"/>
      <c r="C31" s="492">
        <v>1</v>
      </c>
      <c r="D31" s="465"/>
      <c r="E31" s="494">
        <v>60000</v>
      </c>
      <c r="F31" s="495">
        <v>0</v>
      </c>
      <c r="G31" s="463">
        <v>60000</v>
      </c>
      <c r="H31" s="463">
        <v>1722</v>
      </c>
      <c r="I31" s="463">
        <v>3486.68</v>
      </c>
      <c r="J31" s="522">
        <v>1824</v>
      </c>
      <c r="K31" s="463">
        <v>25</v>
      </c>
      <c r="L31" s="463">
        <v>7057.68</v>
      </c>
      <c r="M31" s="463">
        <v>52942.32</v>
      </c>
    </row>
    <row r="33" spans="1:13" x14ac:dyDescent="0.25">
      <c r="A33" s="490" t="s">
        <v>877</v>
      </c>
      <c r="B33" s="491"/>
      <c r="C33" s="492"/>
      <c r="D33" s="465"/>
      <c r="E33" s="494"/>
      <c r="F33" s="495"/>
      <c r="G33" s="463"/>
      <c r="H33" s="463"/>
      <c r="I33" s="463"/>
      <c r="J33" s="522"/>
      <c r="K33" s="463"/>
      <c r="L33" s="463"/>
      <c r="M33" s="463"/>
    </row>
    <row r="34" spans="1:13" x14ac:dyDescent="0.25">
      <c r="A34" s="496" t="s">
        <v>715</v>
      </c>
      <c r="B34" s="497" t="s">
        <v>807</v>
      </c>
      <c r="C34" s="280" t="s">
        <v>417</v>
      </c>
      <c r="D34" s="281" t="s">
        <v>849</v>
      </c>
      <c r="E34" s="498">
        <v>55000</v>
      </c>
      <c r="F34" s="487">
        <v>0</v>
      </c>
      <c r="G34" s="457">
        <v>55000</v>
      </c>
      <c r="H34" s="457">
        <v>1578.5</v>
      </c>
      <c r="I34" s="457">
        <v>2154.64</v>
      </c>
      <c r="J34" s="489">
        <v>1672</v>
      </c>
      <c r="K34" s="457">
        <v>272524</v>
      </c>
      <c r="L34" s="457">
        <v>8130.38</v>
      </c>
      <c r="M34" s="457">
        <v>46869.62</v>
      </c>
    </row>
    <row r="35" spans="1:13" x14ac:dyDescent="0.25">
      <c r="A35" s="490" t="s">
        <v>813</v>
      </c>
      <c r="B35" s="491"/>
      <c r="C35" s="492">
        <v>1</v>
      </c>
      <c r="D35" s="465"/>
      <c r="E35" s="494">
        <f>SUM(E34)</f>
        <v>55000</v>
      </c>
      <c r="F35" s="495">
        <f t="shared" ref="F35:M35" si="3">SUM(F34)</f>
        <v>0</v>
      </c>
      <c r="G35" s="494">
        <f t="shared" si="3"/>
        <v>55000</v>
      </c>
      <c r="H35" s="494">
        <f t="shared" si="3"/>
        <v>1578.5</v>
      </c>
      <c r="I35" s="494">
        <f t="shared" si="3"/>
        <v>2154.64</v>
      </c>
      <c r="J35" s="494">
        <f t="shared" si="3"/>
        <v>1672</v>
      </c>
      <c r="K35" s="494">
        <f t="shared" si="3"/>
        <v>272524</v>
      </c>
      <c r="L35" s="494">
        <f t="shared" si="3"/>
        <v>8130.38</v>
      </c>
      <c r="M35" s="494">
        <f t="shared" si="3"/>
        <v>46869.62</v>
      </c>
    </row>
    <row r="36" spans="1:13" x14ac:dyDescent="0.25">
      <c r="A36" s="490"/>
      <c r="B36" s="491"/>
      <c r="C36" s="492"/>
      <c r="D36" s="465"/>
      <c r="E36" s="494"/>
      <c r="F36" s="495"/>
      <c r="G36" s="494"/>
      <c r="H36" s="494"/>
      <c r="I36" s="494"/>
      <c r="J36" s="494"/>
      <c r="K36" s="494"/>
      <c r="L36" s="494"/>
      <c r="M36" s="494"/>
    </row>
    <row r="37" spans="1:13" x14ac:dyDescent="0.25">
      <c r="A37" s="490" t="s">
        <v>837</v>
      </c>
      <c r="B37" s="490"/>
      <c r="C37" s="492"/>
      <c r="D37" s="492"/>
      <c r="E37" s="494"/>
      <c r="F37" s="495"/>
      <c r="G37" s="463"/>
      <c r="H37" s="463"/>
      <c r="I37" s="463"/>
      <c r="J37" s="463"/>
      <c r="K37" s="463"/>
      <c r="L37" s="463"/>
      <c r="M37" s="463"/>
    </row>
    <row r="38" spans="1:13" x14ac:dyDescent="0.25">
      <c r="A38" s="496" t="s">
        <v>944</v>
      </c>
      <c r="B38" s="497" t="s">
        <v>806</v>
      </c>
      <c r="C38" s="282" t="s">
        <v>214</v>
      </c>
      <c r="D38" s="281" t="s">
        <v>849</v>
      </c>
      <c r="E38" s="498">
        <v>75000</v>
      </c>
      <c r="F38" s="487">
        <v>0</v>
      </c>
      <c r="G38" s="457">
        <v>75000</v>
      </c>
      <c r="H38" s="457">
        <v>2152.5</v>
      </c>
      <c r="I38" s="457">
        <v>6309.38</v>
      </c>
      <c r="J38" s="457">
        <v>2280</v>
      </c>
      <c r="K38" s="457">
        <v>25</v>
      </c>
      <c r="L38" s="457">
        <v>10766.88</v>
      </c>
      <c r="M38" s="457">
        <v>64233.120000000003</v>
      </c>
    </row>
    <row r="39" spans="1:13" x14ac:dyDescent="0.25">
      <c r="A39" s="496" t="s">
        <v>814</v>
      </c>
      <c r="B39" s="497" t="s">
        <v>806</v>
      </c>
      <c r="C39" s="282" t="s">
        <v>567</v>
      </c>
      <c r="D39" s="281" t="s">
        <v>849</v>
      </c>
      <c r="E39" s="498">
        <v>50000</v>
      </c>
      <c r="F39" s="487">
        <v>0</v>
      </c>
      <c r="G39" s="457">
        <v>50000</v>
      </c>
      <c r="H39" s="457">
        <v>1435</v>
      </c>
      <c r="I39" s="457">
        <v>1854</v>
      </c>
      <c r="J39" s="457">
        <v>1520</v>
      </c>
      <c r="K39" s="457">
        <v>25</v>
      </c>
      <c r="L39" s="457">
        <v>4834</v>
      </c>
      <c r="M39" s="457">
        <v>45166</v>
      </c>
    </row>
    <row r="40" spans="1:13" x14ac:dyDescent="0.25">
      <c r="A40" s="466" t="s">
        <v>813</v>
      </c>
      <c r="B40" s="465"/>
      <c r="C40" s="492">
        <v>2</v>
      </c>
      <c r="D40" s="281"/>
      <c r="E40" s="463">
        <f t="shared" ref="E40:M40" si="4">SUM(E39:E39)</f>
        <v>50000</v>
      </c>
      <c r="F40" s="495">
        <f t="shared" si="4"/>
        <v>0</v>
      </c>
      <c r="G40" s="463">
        <f t="shared" si="4"/>
        <v>50000</v>
      </c>
      <c r="H40" s="463">
        <f t="shared" si="4"/>
        <v>1435</v>
      </c>
      <c r="I40" s="463">
        <f t="shared" si="4"/>
        <v>1854</v>
      </c>
      <c r="J40" s="463">
        <f t="shared" si="4"/>
        <v>1520</v>
      </c>
      <c r="K40" s="463">
        <f t="shared" si="4"/>
        <v>25</v>
      </c>
      <c r="L40" s="463">
        <f t="shared" si="4"/>
        <v>4834</v>
      </c>
      <c r="M40" s="463">
        <f t="shared" si="4"/>
        <v>45166</v>
      </c>
    </row>
    <row r="41" spans="1:13" x14ac:dyDescent="0.25">
      <c r="A41" s="490"/>
      <c r="B41" s="491"/>
      <c r="C41" s="492"/>
      <c r="D41" s="465"/>
      <c r="E41" s="494"/>
      <c r="F41" s="495"/>
      <c r="G41" s="463"/>
      <c r="H41" s="463"/>
      <c r="I41" s="463"/>
      <c r="J41" s="522"/>
      <c r="K41" s="463"/>
      <c r="L41" s="463"/>
      <c r="M41" s="463"/>
    </row>
    <row r="42" spans="1:13" x14ac:dyDescent="0.25">
      <c r="A42" s="490" t="s">
        <v>821</v>
      </c>
      <c r="B42" s="491"/>
      <c r="C42" s="492"/>
      <c r="D42" s="465"/>
      <c r="E42" s="494"/>
      <c r="F42" s="495"/>
      <c r="G42" s="463"/>
      <c r="H42" s="463"/>
      <c r="I42" s="463"/>
      <c r="J42" s="522"/>
      <c r="K42" s="463"/>
      <c r="L42" s="463"/>
      <c r="M42" s="463"/>
    </row>
    <row r="43" spans="1:13" ht="17.25" customHeight="1" x14ac:dyDescent="0.25">
      <c r="A43" s="496" t="s">
        <v>593</v>
      </c>
      <c r="B43" s="497" t="s">
        <v>806</v>
      </c>
      <c r="C43" s="282" t="s">
        <v>71</v>
      </c>
      <c r="D43" s="281" t="s">
        <v>849</v>
      </c>
      <c r="E43" s="498">
        <v>65000</v>
      </c>
      <c r="F43" s="487">
        <v>0</v>
      </c>
      <c r="G43" s="457">
        <v>65000</v>
      </c>
      <c r="H43" s="457">
        <v>1865.5</v>
      </c>
      <c r="I43" s="457">
        <v>4427.58</v>
      </c>
      <c r="J43" s="489">
        <v>1976</v>
      </c>
      <c r="K43" s="457">
        <v>25</v>
      </c>
      <c r="L43" s="457">
        <v>8294.08</v>
      </c>
      <c r="M43" s="457">
        <v>56705.919999999998</v>
      </c>
    </row>
    <row r="44" spans="1:13" ht="16.5" customHeight="1" x14ac:dyDescent="0.25">
      <c r="A44" s="496" t="s">
        <v>822</v>
      </c>
      <c r="B44" s="497" t="s">
        <v>806</v>
      </c>
      <c r="C44" s="282" t="s">
        <v>71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1578.5</v>
      </c>
      <c r="I44" s="457">
        <v>2559.6799999999998</v>
      </c>
      <c r="J44" s="457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2</v>
      </c>
      <c r="D45" s="465"/>
      <c r="E45" s="494">
        <f>SUM(E43:E44)</f>
        <v>120000</v>
      </c>
      <c r="F45" s="495">
        <v>0</v>
      </c>
      <c r="G45" s="494">
        <f t="shared" ref="G45:M45" si="5">SUM(G43:G44)</f>
        <v>120000</v>
      </c>
      <c r="H45" s="494">
        <f t="shared" si="5"/>
        <v>3444</v>
      </c>
      <c r="I45" s="494">
        <f t="shared" si="5"/>
        <v>6987.26</v>
      </c>
      <c r="J45" s="494">
        <f t="shared" si="5"/>
        <v>3648</v>
      </c>
      <c r="K45" s="494">
        <f t="shared" si="5"/>
        <v>50</v>
      </c>
      <c r="L45" s="494">
        <f t="shared" si="5"/>
        <v>14129.26</v>
      </c>
      <c r="M45" s="494">
        <f t="shared" si="5"/>
        <v>105870.73999999999</v>
      </c>
    </row>
    <row r="46" spans="1:13" x14ac:dyDescent="0.25">
      <c r="A46" s="490"/>
      <c r="B46" s="491"/>
      <c r="C46" s="492"/>
      <c r="D46" s="465"/>
      <c r="E46" s="494"/>
      <c r="F46" s="495"/>
      <c r="G46" s="494"/>
      <c r="H46" s="494"/>
      <c r="I46" s="494"/>
      <c r="J46" s="494"/>
      <c r="K46" s="494"/>
      <c r="L46" s="494"/>
      <c r="M46" s="494"/>
    </row>
    <row r="47" spans="1:13" x14ac:dyDescent="0.25">
      <c r="A47" s="490" t="s">
        <v>629</v>
      </c>
      <c r="B47" s="491"/>
      <c r="C47" s="492"/>
      <c r="D47" s="492"/>
      <c r="E47" s="494"/>
      <c r="F47" s="495"/>
      <c r="G47" s="463"/>
      <c r="H47" s="463"/>
      <c r="I47" s="463"/>
      <c r="J47" s="463"/>
      <c r="K47" s="463"/>
      <c r="L47" s="463"/>
      <c r="M47" s="463"/>
    </row>
    <row r="48" spans="1:13" ht="15.75" customHeight="1" x14ac:dyDescent="0.25">
      <c r="A48" s="496" t="s">
        <v>568</v>
      </c>
      <c r="B48" s="497" t="s">
        <v>807</v>
      </c>
      <c r="C48" s="282" t="s">
        <v>569</v>
      </c>
      <c r="D48" s="281" t="s">
        <v>849</v>
      </c>
      <c r="E48" s="498">
        <v>155000</v>
      </c>
      <c r="F48" s="487">
        <v>0</v>
      </c>
      <c r="G48" s="457">
        <v>155000</v>
      </c>
      <c r="H48" s="457">
        <v>4448.5</v>
      </c>
      <c r="I48" s="457">
        <v>25042.74</v>
      </c>
      <c r="J48" s="457">
        <v>4712</v>
      </c>
      <c r="K48" s="457">
        <v>4125</v>
      </c>
      <c r="L48" s="457">
        <v>38418.239999999998</v>
      </c>
      <c r="M48" s="457">
        <v>116581.75999999999</v>
      </c>
    </row>
    <row r="49" spans="1:13" x14ac:dyDescent="0.25">
      <c r="A49" s="490" t="s">
        <v>813</v>
      </c>
      <c r="B49" s="491"/>
      <c r="C49" s="492">
        <v>1</v>
      </c>
      <c r="D49" s="492"/>
      <c r="E49" s="494">
        <f>SUM(E48)</f>
        <v>155000</v>
      </c>
      <c r="F49" s="495">
        <f t="shared" ref="F49:M49" si="6">SUM(F48)</f>
        <v>0</v>
      </c>
      <c r="G49" s="494">
        <f t="shared" si="6"/>
        <v>155000</v>
      </c>
      <c r="H49" s="494">
        <f t="shared" si="6"/>
        <v>4448.5</v>
      </c>
      <c r="I49" s="494">
        <f t="shared" si="6"/>
        <v>25042.74</v>
      </c>
      <c r="J49" s="494">
        <f t="shared" si="6"/>
        <v>4712</v>
      </c>
      <c r="K49" s="494">
        <f t="shared" si="6"/>
        <v>4125</v>
      </c>
      <c r="L49" s="494">
        <f t="shared" si="6"/>
        <v>38418.239999999998</v>
      </c>
      <c r="M49" s="494">
        <f t="shared" si="6"/>
        <v>116581.75999999999</v>
      </c>
    </row>
    <row r="50" spans="1:13" x14ac:dyDescent="0.25">
      <c r="A50" s="490"/>
      <c r="B50" s="491"/>
      <c r="C50" s="492"/>
      <c r="D50" s="492"/>
      <c r="E50" s="494"/>
      <c r="F50" s="495"/>
      <c r="G50" s="494"/>
      <c r="H50" s="494"/>
      <c r="I50" s="494"/>
      <c r="J50" s="494"/>
      <c r="K50" s="494"/>
      <c r="L50" s="494"/>
      <c r="M50" s="494"/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25</v>
      </c>
      <c r="L56" s="457">
        <v>5835.18</v>
      </c>
      <c r="M56" s="457">
        <v>49164.82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7">SUM(F56)</f>
        <v>0</v>
      </c>
      <c r="G57" s="494">
        <f t="shared" si="7"/>
        <v>55000</v>
      </c>
      <c r="H57" s="494">
        <f t="shared" si="7"/>
        <v>1578.5</v>
      </c>
      <c r="I57" s="494">
        <f t="shared" si="7"/>
        <v>2559.6799999999998</v>
      </c>
      <c r="J57" s="494">
        <f t="shared" si="7"/>
        <v>1672</v>
      </c>
      <c r="K57" s="494">
        <f t="shared" si="7"/>
        <v>25</v>
      </c>
      <c r="L57" s="494">
        <f t="shared" si="7"/>
        <v>5835.18</v>
      </c>
      <c r="M57" s="494">
        <f t="shared" si="7"/>
        <v>49164.82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959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</v>
      </c>
      <c r="I63" s="457">
        <v>2559.6799999999998</v>
      </c>
      <c r="J63" s="489">
        <v>1672</v>
      </c>
      <c r="K63" s="457">
        <v>25</v>
      </c>
      <c r="L63" s="457">
        <v>5835.18</v>
      </c>
      <c r="M63" s="457">
        <v>49164.82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8">SUM(G60:G63)</f>
        <v>220000</v>
      </c>
      <c r="H64" s="494">
        <f t="shared" si="8"/>
        <v>6312</v>
      </c>
      <c r="I64" s="494">
        <f t="shared" si="8"/>
        <v>10238.719999999999</v>
      </c>
      <c r="J64" s="494">
        <f t="shared" si="8"/>
        <v>6688</v>
      </c>
      <c r="K64" s="494">
        <f t="shared" si="8"/>
        <v>100</v>
      </c>
      <c r="L64" s="494">
        <f t="shared" si="8"/>
        <v>23340.720000000001</v>
      </c>
      <c r="M64" s="494">
        <f t="shared" si="8"/>
        <v>196659.28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9">SUM(F67)</f>
        <v>0</v>
      </c>
      <c r="G68" s="494">
        <f t="shared" si="9"/>
        <v>55000</v>
      </c>
      <c r="H68" s="494">
        <f t="shared" si="9"/>
        <v>1578</v>
      </c>
      <c r="I68" s="494">
        <f t="shared" si="9"/>
        <v>2559.6799999999998</v>
      </c>
      <c r="J68" s="494">
        <f t="shared" si="9"/>
        <v>1672</v>
      </c>
      <c r="K68" s="494">
        <f t="shared" si="9"/>
        <v>25</v>
      </c>
      <c r="L68" s="494">
        <f>SUM(L67)</f>
        <v>5835.18</v>
      </c>
      <c r="M68" s="494">
        <f t="shared" si="9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6.5" customHeight="1" x14ac:dyDescent="0.25">
      <c r="A71" s="496" t="s">
        <v>828</v>
      </c>
      <c r="B71" s="497" t="s">
        <v>807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961</v>
      </c>
      <c r="B73" s="633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456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89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ht="15" customHeight="1" x14ac:dyDescent="0.25">
      <c r="A76" s="496" t="s">
        <v>725</v>
      </c>
      <c r="B76" s="497" t="s">
        <v>806</v>
      </c>
      <c r="C76" s="282" t="s">
        <v>117</v>
      </c>
      <c r="D76" s="281" t="s">
        <v>849</v>
      </c>
      <c r="E76" s="498">
        <v>55000</v>
      </c>
      <c r="F76" s="487">
        <v>0</v>
      </c>
      <c r="G76" s="457">
        <v>55000</v>
      </c>
      <c r="H76" s="457">
        <v>1578.5</v>
      </c>
      <c r="I76" s="457">
        <v>2559.6799999999998</v>
      </c>
      <c r="J76" s="457">
        <v>1672</v>
      </c>
      <c r="K76" s="457">
        <v>25</v>
      </c>
      <c r="L76" s="457">
        <v>5835.18</v>
      </c>
      <c r="M76" s="457">
        <v>49164.82</v>
      </c>
    </row>
    <row r="77" spans="1:13" ht="15" customHeight="1" x14ac:dyDescent="0.25">
      <c r="A77" s="496" t="s">
        <v>947</v>
      </c>
      <c r="B77" s="497" t="s">
        <v>806</v>
      </c>
      <c r="C77" s="282" t="s">
        <v>489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457">
        <v>25</v>
      </c>
      <c r="L77" s="457">
        <v>5835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9</v>
      </c>
      <c r="D80" s="570"/>
      <c r="E80" s="494">
        <f t="shared" ref="E80:M80" si="10">SUM(E71:E79)</f>
        <v>450000</v>
      </c>
      <c r="F80" s="495">
        <f t="shared" si="10"/>
        <v>0</v>
      </c>
      <c r="G80" s="494">
        <f t="shared" si="10"/>
        <v>450000</v>
      </c>
      <c r="H80" s="494">
        <f t="shared" si="10"/>
        <v>12915</v>
      </c>
      <c r="I80" s="494">
        <f t="shared" si="10"/>
        <v>16906.05</v>
      </c>
      <c r="J80" s="494">
        <f t="shared" si="10"/>
        <v>13680</v>
      </c>
      <c r="K80" s="494">
        <f t="shared" si="10"/>
        <v>225</v>
      </c>
      <c r="L80" s="494">
        <f t="shared" si="10"/>
        <v>43727.170000000006</v>
      </c>
      <c r="M80" s="494">
        <f t="shared" si="10"/>
        <v>406272.64999999997</v>
      </c>
    </row>
    <row r="82" spans="1:14" ht="23.25" customHeight="1" x14ac:dyDescent="0.25">
      <c r="A82" s="472" t="s">
        <v>865</v>
      </c>
      <c r="B82" s="472"/>
      <c r="C82" s="472">
        <v>28</v>
      </c>
      <c r="D82" s="472"/>
      <c r="E82" s="502">
        <v>1695000</v>
      </c>
      <c r="F82" s="503">
        <v>0</v>
      </c>
      <c r="G82" s="502">
        <v>1695000</v>
      </c>
      <c r="H82" s="502">
        <v>51646.5</v>
      </c>
      <c r="I82" s="502">
        <v>108845.81</v>
      </c>
      <c r="J82" s="502">
        <v>51529</v>
      </c>
      <c r="K82" s="502">
        <v>9485.24</v>
      </c>
      <c r="L82" s="502" t="s">
        <v>641</v>
      </c>
      <c r="M82" s="502">
        <v>1476497.45</v>
      </c>
    </row>
    <row r="83" spans="1:14" x14ac:dyDescent="0.25">
      <c r="A83" s="259"/>
      <c r="B83" s="259"/>
      <c r="C83" s="259"/>
      <c r="D83" s="546"/>
      <c r="E83" s="259"/>
      <c r="F83" s="259"/>
      <c r="G83" s="259"/>
      <c r="H83" s="259"/>
      <c r="I83" s="259"/>
      <c r="J83" s="259"/>
      <c r="K83" s="259"/>
      <c r="L83" s="259"/>
      <c r="M83" s="259"/>
      <c r="N83" s="259"/>
    </row>
    <row r="84" spans="1:14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  <c r="N84" s="259"/>
    </row>
    <row r="85" spans="1:14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</row>
    <row r="86" spans="1:14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</row>
    <row r="87" spans="1:14" x14ac:dyDescent="0.25">
      <c r="A87" s="542" t="s">
        <v>936</v>
      </c>
      <c r="B87" s="542"/>
      <c r="C87" s="542"/>
      <c r="D87" s="543"/>
      <c r="E87" s="543"/>
      <c r="F87" s="544"/>
      <c r="G87" s="545"/>
      <c r="H87" s="1810" t="s">
        <v>854</v>
      </c>
      <c r="I87" s="1810"/>
      <c r="J87" s="1810"/>
      <c r="K87" s="1810"/>
      <c r="L87" s="1810"/>
      <c r="M87" s="1810"/>
      <c r="N87" s="544"/>
    </row>
    <row r="88" spans="1:14" x14ac:dyDescent="0.25">
      <c r="A88" s="546" t="s">
        <v>935</v>
      </c>
      <c r="B88" s="546"/>
      <c r="C88" s="546"/>
      <c r="D88" s="538"/>
      <c r="E88" s="537"/>
      <c r="F88" s="537"/>
      <c r="G88" s="537"/>
      <c r="H88" s="1811" t="s">
        <v>852</v>
      </c>
      <c r="I88" s="1811"/>
      <c r="J88" s="1811"/>
      <c r="K88" s="1811"/>
      <c r="L88" s="1811"/>
      <c r="M88" s="1811"/>
      <c r="N88" s="539"/>
    </row>
    <row r="89" spans="1:14" x14ac:dyDescent="0.25">
      <c r="A89" s="542" t="s">
        <v>851</v>
      </c>
      <c r="B89" s="542"/>
      <c r="C89" s="542"/>
      <c r="D89" s="537"/>
      <c r="E89" s="537"/>
      <c r="F89" s="537"/>
      <c r="G89" s="540"/>
      <c r="H89" s="1812" t="s">
        <v>853</v>
      </c>
      <c r="I89" s="1812"/>
      <c r="J89" s="1812"/>
      <c r="K89" s="1812"/>
      <c r="L89" s="1812"/>
      <c r="M89" s="1812"/>
      <c r="N89" s="537"/>
    </row>
    <row r="90" spans="1:14" x14ac:dyDescent="0.25">
      <c r="A90" s="546"/>
      <c r="B90" s="546"/>
      <c r="C90" s="546"/>
      <c r="D90" s="547"/>
      <c r="E90" s="546"/>
      <c r="F90" s="541"/>
      <c r="G90" s="540"/>
      <c r="H90" s="537"/>
      <c r="I90" s="1813"/>
      <c r="J90" s="1813"/>
      <c r="K90" s="1813"/>
      <c r="L90" s="1813"/>
      <c r="M90" s="1813"/>
      <c r="N90" s="1813"/>
    </row>
    <row r="91" spans="1:14" ht="15.75" x14ac:dyDescent="0.25">
      <c r="A91" s="267"/>
      <c r="B91" s="267"/>
      <c r="C91" s="267"/>
      <c r="D91" s="268"/>
      <c r="E91" s="268"/>
      <c r="F91" s="269"/>
      <c r="G91" s="1741"/>
      <c r="H91" s="1741"/>
      <c r="I91" s="1741"/>
      <c r="J91" s="1741"/>
      <c r="K91" s="1741"/>
      <c r="L91" s="271"/>
      <c r="M91" s="271"/>
      <c r="N91" s="259"/>
    </row>
  </sheetData>
  <mergeCells count="22">
    <mergeCell ref="G91:K91"/>
    <mergeCell ref="G13:G14"/>
    <mergeCell ref="H13:H14"/>
    <mergeCell ref="I13:I14"/>
    <mergeCell ref="J13:J14"/>
    <mergeCell ref="H87:M87"/>
    <mergeCell ref="H88:M88"/>
    <mergeCell ref="H89:M89"/>
    <mergeCell ref="K13:K14"/>
    <mergeCell ref="M13:M14"/>
    <mergeCell ref="I90:N90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" right="0.7" top="0.75" bottom="0.75" header="0.3" footer="0.3"/>
  <pageSetup paperSize="5" scale="70" orientation="landscape" r:id="rId1"/>
  <drawing r:id="rId2"/>
</worksheet>
</file>

<file path=xl/worksheets/sheet1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4A1144-5759-4C14-82BC-4308F15F8EBF}">
  <dimension ref="A7:N34"/>
  <sheetViews>
    <sheetView topLeftCell="A19" workbookViewId="0">
      <selection activeCell="D32" sqref="D32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1:13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1:13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1:13" x14ac:dyDescent="0.25">
      <c r="A10" s="1624" t="s">
        <v>943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</row>
    <row r="11" spans="1:13" x14ac:dyDescent="0.25">
      <c r="A11" s="1823" t="s">
        <v>412</v>
      </c>
      <c r="B11" s="1823"/>
      <c r="C11" s="1823"/>
      <c r="D11" s="1823"/>
      <c r="E11" s="1823"/>
      <c r="F11" s="1823"/>
      <c r="G11" s="1823"/>
      <c r="H11" s="1823"/>
      <c r="I11" s="1823"/>
      <c r="J11" s="1823"/>
      <c r="K11" s="1823"/>
      <c r="L11" s="1823"/>
      <c r="M11" s="1823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99" t="s">
        <v>7</v>
      </c>
      <c r="B13" s="1821" t="s">
        <v>937</v>
      </c>
      <c r="C13" s="1799" t="s">
        <v>9</v>
      </c>
      <c r="D13" s="1799" t="s">
        <v>832</v>
      </c>
      <c r="E13" s="421" t="s">
        <v>12</v>
      </c>
      <c r="F13" s="1800" t="s">
        <v>13</v>
      </c>
      <c r="G13" s="1801" t="s">
        <v>14</v>
      </c>
      <c r="H13" s="1801" t="s">
        <v>15</v>
      </c>
      <c r="I13" s="1801" t="s">
        <v>16</v>
      </c>
      <c r="J13" s="1801" t="s">
        <v>17</v>
      </c>
      <c r="K13" s="1801" t="s">
        <v>18</v>
      </c>
      <c r="L13" s="1801" t="s">
        <v>19</v>
      </c>
      <c r="M13" s="1801" t="s">
        <v>20</v>
      </c>
    </row>
    <row r="14" spans="1:13" x14ac:dyDescent="0.25">
      <c r="A14" s="1799"/>
      <c r="B14" s="1822"/>
      <c r="C14" s="1799"/>
      <c r="D14" s="1799"/>
      <c r="E14" s="421" t="s">
        <v>21</v>
      </c>
      <c r="F14" s="1800"/>
      <c r="G14" s="1801"/>
      <c r="H14" s="1801"/>
      <c r="I14" s="1801"/>
      <c r="J14" s="1801"/>
      <c r="K14" s="1801"/>
      <c r="L14" s="1801"/>
      <c r="M14" s="1801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810" t="s">
        <v>854</v>
      </c>
      <c r="I30" s="1810"/>
      <c r="J30" s="1810"/>
      <c r="K30" s="1810"/>
      <c r="L30" s="1810"/>
      <c r="M30" s="1810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811" t="s">
        <v>852</v>
      </c>
      <c r="I31" s="1811"/>
      <c r="J31" s="1811"/>
      <c r="K31" s="1811"/>
      <c r="L31" s="1811"/>
      <c r="M31" s="1811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812" t="s">
        <v>853</v>
      </c>
      <c r="I32" s="1812"/>
      <c r="J32" s="1812"/>
      <c r="K32" s="1812"/>
      <c r="L32" s="1812"/>
      <c r="M32" s="1812"/>
    </row>
    <row r="33" spans="7:14" x14ac:dyDescent="0.25">
      <c r="G33" s="540"/>
      <c r="H33" s="537"/>
      <c r="I33" s="1813"/>
      <c r="J33" s="1813"/>
      <c r="K33" s="1813"/>
      <c r="L33" s="1813"/>
      <c r="M33" s="1813"/>
      <c r="N33" s="1813"/>
    </row>
    <row r="34" spans="7:14" ht="15.75" x14ac:dyDescent="0.25">
      <c r="G34" s="1741"/>
      <c r="H34" s="1741"/>
      <c r="I34" s="1741"/>
      <c r="J34" s="1741"/>
      <c r="K34" s="1741"/>
      <c r="L34" s="271"/>
      <c r="M34" s="271"/>
      <c r="N34" s="259"/>
    </row>
  </sheetData>
  <mergeCells count="22">
    <mergeCell ref="G34:K34"/>
    <mergeCell ref="G13:G14"/>
    <mergeCell ref="H13:H14"/>
    <mergeCell ref="I13:I14"/>
    <mergeCell ref="J13:J14"/>
    <mergeCell ref="H30:M30"/>
    <mergeCell ref="H31:M31"/>
    <mergeCell ref="H32:M32"/>
    <mergeCell ref="K13:K14"/>
    <mergeCell ref="M13:M14"/>
    <mergeCell ref="I33:N33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79E52E-31D6-4B11-80C8-528B56090DFF}">
  <dimension ref="A7:N46"/>
  <sheetViews>
    <sheetView workbookViewId="0">
      <selection activeCell="T19" sqref="T1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950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2" t="s">
        <v>5</v>
      </c>
      <c r="B11" s="1622"/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  <c r="N11" s="162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92" t="s">
        <v>7</v>
      </c>
      <c r="B13" s="1818" t="s">
        <v>937</v>
      </c>
      <c r="C13" s="1804" t="s">
        <v>8</v>
      </c>
      <c r="D13" s="1804" t="s">
        <v>10</v>
      </c>
      <c r="E13" s="1804" t="s">
        <v>11</v>
      </c>
      <c r="F13" s="476" t="s">
        <v>12</v>
      </c>
      <c r="G13" s="1806" t="s">
        <v>13</v>
      </c>
      <c r="H13" s="1804" t="s">
        <v>14</v>
      </c>
      <c r="I13" s="1804" t="s">
        <v>15</v>
      </c>
      <c r="J13" s="1804" t="s">
        <v>16</v>
      </c>
      <c r="K13" s="1804" t="s">
        <v>17</v>
      </c>
      <c r="L13" s="1804" t="s">
        <v>18</v>
      </c>
      <c r="M13" s="1804" t="s">
        <v>19</v>
      </c>
      <c r="N13" s="1792" t="s">
        <v>20</v>
      </c>
    </row>
    <row r="14" spans="1:14" x14ac:dyDescent="0.25">
      <c r="A14" s="1792"/>
      <c r="B14" s="1819"/>
      <c r="C14" s="1805"/>
      <c r="D14" s="1805"/>
      <c r="E14" s="1805"/>
      <c r="F14" s="476" t="s">
        <v>21</v>
      </c>
      <c r="G14" s="1807"/>
      <c r="H14" s="1805"/>
      <c r="I14" s="1805"/>
      <c r="J14" s="1805"/>
      <c r="K14" s="1805"/>
      <c r="L14" s="1805"/>
      <c r="M14" s="1805"/>
      <c r="N14" s="1792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231000</v>
      </c>
      <c r="G38" s="560">
        <v>0</v>
      </c>
      <c r="H38" s="559">
        <v>231000</v>
      </c>
      <c r="I38" s="560">
        <v>0</v>
      </c>
      <c r="J38" s="561">
        <v>1594.5</v>
      </c>
      <c r="K38" s="560">
        <v>0</v>
      </c>
      <c r="L38" s="562">
        <v>0</v>
      </c>
      <c r="M38" s="561">
        <v>1594.5</v>
      </c>
      <c r="N38" s="559">
        <v>229405.5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810" t="s">
        <v>854</v>
      </c>
      <c r="I42" s="1810"/>
      <c r="J42" s="1810"/>
      <c r="K42" s="1810"/>
      <c r="L42" s="1810"/>
      <c r="M42" s="1810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811" t="s">
        <v>852</v>
      </c>
      <c r="I43" s="1811"/>
      <c r="J43" s="1811"/>
      <c r="K43" s="1811"/>
      <c r="L43" s="1811"/>
      <c r="M43" s="1811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812" t="s">
        <v>853</v>
      </c>
      <c r="I44" s="1812"/>
      <c r="J44" s="1812"/>
      <c r="K44" s="1812"/>
      <c r="L44" s="1812"/>
      <c r="M44" s="1812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813"/>
      <c r="J45" s="1813"/>
      <c r="K45" s="1813"/>
      <c r="L45" s="1813"/>
      <c r="M45" s="1813"/>
      <c r="N45" s="1813"/>
    </row>
    <row r="46" spans="1:14" ht="15.75" x14ac:dyDescent="0.25">
      <c r="A46" s="267"/>
      <c r="B46" s="267"/>
      <c r="C46" s="267"/>
      <c r="D46" s="268"/>
      <c r="E46" s="268"/>
      <c r="F46" s="269"/>
      <c r="G46" s="1741"/>
      <c r="H46" s="1741"/>
      <c r="I46" s="1741"/>
      <c r="J46" s="1741"/>
      <c r="K46" s="1741"/>
      <c r="L46" s="271"/>
      <c r="M46" s="271"/>
      <c r="N46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</mergeCells>
  <pageMargins left="1.299212598425197" right="0.70866141732283472" top="0.74803149606299213" bottom="0.74803149606299213" header="0.31496062992125984" footer="0.31496062992125984"/>
  <pageSetup scale="50" orientation="landscape" r:id="rId1"/>
  <drawing r:id="rId2"/>
</worksheet>
</file>

<file path=xl/worksheets/sheet1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8EF163-D95F-4381-A311-6D7EC6E15CB0}">
  <sheetPr>
    <pageSetUpPr fitToPage="1"/>
  </sheetPr>
  <dimension ref="A6:M25"/>
  <sheetViews>
    <sheetView zoomScale="85" zoomScaleNormal="85" workbookViewId="0">
      <selection sqref="A1:M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</row>
    <row r="7" spans="1:13" x14ac:dyDescent="0.25">
      <c r="A7" s="1735" t="s">
        <v>1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1:13" x14ac:dyDescent="0.25">
      <c r="A8" s="1735" t="s">
        <v>3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1:13" x14ac:dyDescent="0.25">
      <c r="A9" s="1735" t="s">
        <v>957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  <c r="M9" s="1735"/>
    </row>
    <row r="10" spans="1:13" x14ac:dyDescent="0.25">
      <c r="A10" s="1736" t="s">
        <v>870</v>
      </c>
      <c r="B10" s="1736"/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  <c r="M10" s="1736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92" t="s">
        <v>7</v>
      </c>
      <c r="B12" s="1792" t="s">
        <v>802</v>
      </c>
      <c r="C12" s="1792" t="s">
        <v>9</v>
      </c>
      <c r="D12" s="1792" t="s">
        <v>832</v>
      </c>
      <c r="E12" s="390" t="s">
        <v>12</v>
      </c>
      <c r="F12" s="1769" t="s">
        <v>13</v>
      </c>
      <c r="G12" s="1770" t="s">
        <v>14</v>
      </c>
      <c r="H12" s="1770" t="s">
        <v>15</v>
      </c>
      <c r="I12" s="1770" t="s">
        <v>16</v>
      </c>
      <c r="J12" s="1770" t="s">
        <v>17</v>
      </c>
      <c r="K12" s="1770" t="s">
        <v>18</v>
      </c>
      <c r="L12" s="1770" t="s">
        <v>19</v>
      </c>
      <c r="M12" s="1770" t="s">
        <v>20</v>
      </c>
    </row>
    <row r="13" spans="1:13" ht="16.5" customHeight="1" x14ac:dyDescent="0.25">
      <c r="A13" s="1792"/>
      <c r="B13" s="1792"/>
      <c r="C13" s="1792"/>
      <c r="D13" s="1792"/>
      <c r="E13" s="390" t="s">
        <v>21</v>
      </c>
      <c r="F13" s="1769"/>
      <c r="G13" s="1770"/>
      <c r="H13" s="1770"/>
      <c r="I13" s="1770"/>
      <c r="J13" s="1770"/>
      <c r="K13" s="1770"/>
      <c r="L13" s="1770"/>
      <c r="M13" s="177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808" t="s">
        <v>854</v>
      </c>
      <c r="H21" s="1808"/>
      <c r="I21" s="1808"/>
      <c r="J21" s="1808"/>
      <c r="K21" s="1808"/>
      <c r="L21" s="1808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624" t="s">
        <v>852</v>
      </c>
      <c r="H22" s="1624"/>
      <c r="I22" s="1624"/>
      <c r="J22" s="1624"/>
      <c r="K22" s="1624"/>
      <c r="L22" s="1624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622" t="s">
        <v>853</v>
      </c>
      <c r="H23" s="1622"/>
      <c r="I23" s="1622"/>
      <c r="J23" s="1622"/>
      <c r="K23" s="1622"/>
      <c r="L23" s="1622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809"/>
      <c r="I24" s="1809"/>
      <c r="J24" s="1809"/>
      <c r="K24" s="1809"/>
      <c r="L24" s="1809"/>
      <c r="M24" s="1809"/>
    </row>
    <row r="25" spans="1:13" x14ac:dyDescent="0.25">
      <c r="A25" s="531"/>
      <c r="B25" s="531"/>
      <c r="C25" s="259"/>
      <c r="D25" s="259"/>
      <c r="E25" s="269"/>
      <c r="F25" s="1622"/>
      <c r="G25" s="1622"/>
      <c r="H25" s="1622"/>
      <c r="I25" s="1622"/>
      <c r="J25" s="1622"/>
      <c r="K25" s="271"/>
      <c r="L25" s="271"/>
      <c r="M25" s="259"/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</mergeCells>
  <pageMargins left="0.7" right="0.7" top="0.75" bottom="0.75" header="0.3" footer="0.3"/>
  <pageSetup paperSize="5" scale="81" orientation="landscape" r:id="rId1"/>
  <drawing r:id="rId2"/>
</worksheet>
</file>

<file path=xl/worksheets/sheet1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65FD07-1D20-4C9B-8B81-13B2F889E832}">
  <sheetPr>
    <pageSetUpPr fitToPage="1"/>
  </sheetPr>
  <dimension ref="A6:M26"/>
  <sheetViews>
    <sheetView zoomScale="85" zoomScaleNormal="85" workbookViewId="0">
      <selection activeCell="M27" sqref="A1:M27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</row>
    <row r="7" spans="1:13" x14ac:dyDescent="0.25">
      <c r="A7" s="1735" t="s">
        <v>1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1:13" x14ac:dyDescent="0.25">
      <c r="A8" s="1735" t="s">
        <v>3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1:13" x14ac:dyDescent="0.25">
      <c r="A9" s="1735" t="s">
        <v>958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  <c r="M9" s="1735"/>
    </row>
    <row r="10" spans="1:13" x14ac:dyDescent="0.25">
      <c r="A10" s="1736" t="s">
        <v>886</v>
      </c>
      <c r="B10" s="1736"/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  <c r="M10" s="1736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92" t="s">
        <v>7</v>
      </c>
      <c r="B12" s="1792" t="s">
        <v>802</v>
      </c>
      <c r="C12" s="1792" t="s">
        <v>9</v>
      </c>
      <c r="D12" s="1792" t="s">
        <v>832</v>
      </c>
      <c r="E12" s="390" t="s">
        <v>12</v>
      </c>
      <c r="F12" s="1769" t="s">
        <v>13</v>
      </c>
      <c r="G12" s="1770" t="s">
        <v>14</v>
      </c>
      <c r="H12" s="1770" t="s">
        <v>15</v>
      </c>
      <c r="I12" s="1770" t="s">
        <v>16</v>
      </c>
      <c r="J12" s="1770" t="s">
        <v>17</v>
      </c>
      <c r="K12" s="1770" t="s">
        <v>18</v>
      </c>
      <c r="L12" s="1770" t="s">
        <v>19</v>
      </c>
      <c r="M12" s="1770" t="s">
        <v>20</v>
      </c>
    </row>
    <row r="13" spans="1:13" ht="16.5" customHeight="1" x14ac:dyDescent="0.25">
      <c r="A13" s="1792"/>
      <c r="B13" s="1792"/>
      <c r="C13" s="1792"/>
      <c r="D13" s="1792"/>
      <c r="E13" s="390" t="s">
        <v>21</v>
      </c>
      <c r="F13" s="1769"/>
      <c r="G13" s="1770"/>
      <c r="H13" s="1770"/>
      <c r="I13" s="1770"/>
      <c r="J13" s="1770"/>
      <c r="K13" s="1770"/>
      <c r="L13" s="1770"/>
      <c r="M13" s="177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57000</v>
      </c>
      <c r="F15" s="456">
        <v>0</v>
      </c>
      <c r="G15" s="489">
        <v>57000</v>
      </c>
      <c r="H15" s="456">
        <v>0</v>
      </c>
      <c r="I15" s="456">
        <v>0</v>
      </c>
      <c r="J15" s="456">
        <v>0</v>
      </c>
      <c r="K15" s="456">
        <v>0</v>
      </c>
      <c r="L15" s="457">
        <v>11611.14</v>
      </c>
      <c r="M15" s="457">
        <v>45388.959999999999</v>
      </c>
    </row>
    <row r="16" spans="1:13" s="5" customFormat="1" x14ac:dyDescent="0.25">
      <c r="A16" s="524" t="s">
        <v>813</v>
      </c>
      <c r="B16" s="524"/>
      <c r="C16" s="453">
        <v>1</v>
      </c>
      <c r="D16" s="453"/>
      <c r="E16" s="525">
        <f>SUM(E15)</f>
        <v>57000</v>
      </c>
      <c r="F16" s="526">
        <f>SUM(F15)</f>
        <v>0</v>
      </c>
      <c r="G16" s="525">
        <f>SUM(G15)</f>
        <v>57000</v>
      </c>
      <c r="H16" s="526">
        <f t="shared" ref="H16:K18" si="0">SUM(H15)</f>
        <v>0</v>
      </c>
      <c r="I16" s="526">
        <f t="shared" si="0"/>
        <v>0</v>
      </c>
      <c r="J16" s="526">
        <f t="shared" si="0"/>
        <v>0</v>
      </c>
      <c r="K16" s="526">
        <f t="shared" si="0"/>
        <v>0</v>
      </c>
      <c r="L16" s="463">
        <v>11611.14</v>
      </c>
      <c r="M16" s="463">
        <v>45388.959999999999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630">
        <v>57000</v>
      </c>
      <c r="F18" s="631">
        <v>0</v>
      </c>
      <c r="G18" s="630">
        <v>57000</v>
      </c>
      <c r="H18" s="632">
        <f t="shared" si="0"/>
        <v>0</v>
      </c>
      <c r="I18" s="632">
        <f t="shared" si="0"/>
        <v>0</v>
      </c>
      <c r="J18" s="632">
        <f t="shared" si="0"/>
        <v>0</v>
      </c>
      <c r="K18" s="632">
        <f t="shared" si="0"/>
        <v>0</v>
      </c>
      <c r="L18" s="630">
        <v>11611.14</v>
      </c>
      <c r="M18" s="528">
        <v>45388.959999999999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810" t="s">
        <v>854</v>
      </c>
      <c r="H21" s="1810"/>
      <c r="I21" s="1810"/>
      <c r="J21" s="1810"/>
      <c r="K21" s="1810"/>
      <c r="L21" s="1810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811" t="s">
        <v>852</v>
      </c>
      <c r="H22" s="1811"/>
      <c r="I22" s="1811"/>
      <c r="J22" s="1811"/>
      <c r="K22" s="1811"/>
      <c r="L22" s="1811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812" t="s">
        <v>853</v>
      </c>
      <c r="H23" s="1812"/>
      <c r="I23" s="1812"/>
      <c r="J23" s="1812"/>
      <c r="K23" s="1812"/>
      <c r="L23" s="1812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813"/>
      <c r="I24" s="1813"/>
      <c r="J24" s="1813"/>
      <c r="K24" s="1813"/>
      <c r="L24" s="1813"/>
      <c r="M24" s="1813"/>
    </row>
    <row r="25" spans="1:13" ht="15.75" x14ac:dyDescent="0.25">
      <c r="A25" s="267"/>
      <c r="B25" s="267"/>
      <c r="C25" s="268"/>
      <c r="D25" s="268"/>
      <c r="E25" s="269"/>
      <c r="F25" s="1741"/>
      <c r="G25" s="1741"/>
      <c r="H25" s="1741"/>
      <c r="I25" s="1741"/>
      <c r="J25" s="1741"/>
      <c r="K25" s="271"/>
      <c r="L25" s="271"/>
      <c r="M25" s="259"/>
    </row>
    <row r="26" spans="1:13" x14ac:dyDescent="0.25">
      <c r="E26" t="s">
        <v>641</v>
      </c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</mergeCells>
  <pageMargins left="0.7" right="0.7" top="0.75" bottom="0.75" header="0.3" footer="0.3"/>
  <pageSetup paperSize="5" scale="74" orientation="landscape" r:id="rId1"/>
  <drawing r:id="rId2"/>
</worksheet>
</file>

<file path=xl/worksheets/sheet1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826AF9-27BF-4926-961D-A0AC0BCB4CE5}">
  <dimension ref="A8:N192"/>
  <sheetViews>
    <sheetView topLeftCell="A157" workbookViewId="0">
      <selection activeCell="A169" sqref="A169:IV169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9.8554687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735" t="s">
        <v>0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</row>
    <row r="9" spans="1:12" x14ac:dyDescent="0.25">
      <c r="A9" s="1735" t="s">
        <v>3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</row>
    <row r="10" spans="1:12" x14ac:dyDescent="0.25">
      <c r="A10" s="1735" t="s">
        <v>580</v>
      </c>
      <c r="B10" s="1735"/>
      <c r="C10" s="1735"/>
      <c r="D10" s="1735"/>
      <c r="E10" s="1735"/>
      <c r="F10" s="1735"/>
      <c r="G10" s="1735"/>
      <c r="H10" s="1735"/>
      <c r="I10" s="1735"/>
      <c r="J10" s="1735"/>
      <c r="K10" s="1735"/>
      <c r="L10" s="1735"/>
    </row>
    <row r="11" spans="1:12" x14ac:dyDescent="0.25">
      <c r="A11" s="1736" t="s">
        <v>404</v>
      </c>
      <c r="B11" s="1736"/>
      <c r="C11" s="1736"/>
      <c r="D11" s="1736"/>
      <c r="E11" s="1736"/>
      <c r="F11" s="1736"/>
      <c r="G11" s="1736"/>
      <c r="H11" s="1736"/>
      <c r="I11" s="1736"/>
      <c r="J11" s="1736"/>
      <c r="K11" s="1736"/>
      <c r="L11" s="1736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779" t="s">
        <v>7</v>
      </c>
      <c r="B14" s="1779" t="s">
        <v>802</v>
      </c>
      <c r="C14" s="1781" t="s">
        <v>9</v>
      </c>
      <c r="D14" s="451" t="s">
        <v>12</v>
      </c>
      <c r="E14" s="1785" t="s">
        <v>13</v>
      </c>
      <c r="F14" s="1789" t="s">
        <v>14</v>
      </c>
      <c r="G14" s="1789" t="s">
        <v>15</v>
      </c>
      <c r="H14" s="1789" t="s">
        <v>16</v>
      </c>
      <c r="I14" s="1789" t="s">
        <v>17</v>
      </c>
      <c r="J14" s="1789" t="s">
        <v>18</v>
      </c>
      <c r="K14" s="1787" t="s">
        <v>19</v>
      </c>
      <c r="L14" s="1772" t="s">
        <v>20</v>
      </c>
    </row>
    <row r="15" spans="1:12" ht="15.75" thickBot="1" x14ac:dyDescent="0.3">
      <c r="A15" s="1780"/>
      <c r="B15" s="1780"/>
      <c r="C15" s="1782"/>
      <c r="D15" s="452" t="s">
        <v>21</v>
      </c>
      <c r="E15" s="1786"/>
      <c r="F15" s="1790"/>
      <c r="G15" s="1790"/>
      <c r="H15" s="1790"/>
      <c r="I15" s="1790"/>
      <c r="J15" s="1790"/>
      <c r="K15" s="1788"/>
      <c r="L15" s="1773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t="s">
        <v>844</v>
      </c>
      <c r="B82" s="281" t="s">
        <v>807</v>
      </c>
      <c r="C82" s="459" t="s">
        <v>846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457">
        <v>25</v>
      </c>
      <c r="K82" s="457">
        <v>5835.18</v>
      </c>
      <c r="L82" s="457">
        <v>49164.82</v>
      </c>
    </row>
    <row r="83" spans="1:12" x14ac:dyDescent="0.25">
      <c r="A83" s="459" t="s">
        <v>531</v>
      </c>
      <c r="B83" s="281" t="s">
        <v>807</v>
      </c>
      <c r="C83" s="286" t="s">
        <v>248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457">
        <v>25</v>
      </c>
      <c r="K83" s="457">
        <v>2731.53</v>
      </c>
      <c r="L83" s="457">
        <v>36768.47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SUM(D83:D83)</f>
        <v>39500</v>
      </c>
      <c r="E84" s="464">
        <f t="shared" si="5"/>
        <v>0</v>
      </c>
      <c r="F84" s="463">
        <f t="shared" si="5"/>
        <v>39500</v>
      </c>
      <c r="G84" s="463">
        <f t="shared" si="5"/>
        <v>1133.6500000000001</v>
      </c>
      <c r="H84" s="463">
        <f t="shared" si="5"/>
        <v>372.08</v>
      </c>
      <c r="I84" s="463">
        <f t="shared" si="5"/>
        <v>1200.8</v>
      </c>
      <c r="J84" s="463">
        <f t="shared" si="5"/>
        <v>25</v>
      </c>
      <c r="K84" s="463">
        <f t="shared" si="5"/>
        <v>2731.53</v>
      </c>
      <c r="L84" s="463">
        <f t="shared" si="5"/>
        <v>36768.47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25</v>
      </c>
      <c r="K89" s="457">
        <v>2531.3000000000002</v>
      </c>
      <c r="L89" s="457">
        <v>35968.699999999997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25</v>
      </c>
      <c r="K90" s="463">
        <f t="shared" si="6"/>
        <v>2531.3000000000002</v>
      </c>
      <c r="L90" s="463">
        <f t="shared" si="6"/>
        <v>35968.699999999997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2982.72</v>
      </c>
      <c r="K98" s="457">
        <v>20998.09</v>
      </c>
      <c r="L98" s="457">
        <v>79001.91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5914.7199999999993</v>
      </c>
      <c r="K103" s="463">
        <f t="shared" si="8"/>
        <v>45043.8</v>
      </c>
      <c r="L103" s="463">
        <f t="shared" si="8"/>
        <v>246456.2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31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34</v>
      </c>
      <c r="B115" s="281" t="s">
        <v>806</v>
      </c>
      <c r="C115" s="286" t="s">
        <v>36</v>
      </c>
      <c r="D115" s="457">
        <v>50000</v>
      </c>
      <c r="E115" s="456">
        <v>0</v>
      </c>
      <c r="F115" s="457">
        <v>50000</v>
      </c>
      <c r="G115" s="457">
        <v>1435</v>
      </c>
      <c r="H115" s="457">
        <v>1854</v>
      </c>
      <c r="I115" s="457">
        <v>1520</v>
      </c>
      <c r="J115" s="457">
        <v>800</v>
      </c>
      <c r="K115" s="457">
        <v>5609</v>
      </c>
      <c r="L115" s="457">
        <v>44391</v>
      </c>
    </row>
    <row r="116" spans="1:12" x14ac:dyDescent="0.25">
      <c r="A116" s="459" t="s">
        <v>131</v>
      </c>
      <c r="B116" s="281" t="s">
        <v>807</v>
      </c>
      <c r="C116" s="286" t="s">
        <v>713</v>
      </c>
      <c r="D116" s="457">
        <v>31500</v>
      </c>
      <c r="E116" s="456">
        <v>0</v>
      </c>
      <c r="F116" s="457">
        <v>31500</v>
      </c>
      <c r="G116" s="457">
        <v>904.05</v>
      </c>
      <c r="H116" s="456">
        <v>0</v>
      </c>
      <c r="I116" s="457">
        <v>957.6</v>
      </c>
      <c r="J116" s="457">
        <v>697</v>
      </c>
      <c r="K116" s="457">
        <v>2558.65</v>
      </c>
      <c r="L116" s="457">
        <v>28941.35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444</v>
      </c>
      <c r="B118" s="281" t="s">
        <v>806</v>
      </c>
      <c r="C118" s="286" t="s">
        <v>662</v>
      </c>
      <c r="D118" s="457">
        <v>26500</v>
      </c>
      <c r="E118" s="456">
        <v>0</v>
      </c>
      <c r="F118" s="457">
        <v>26500</v>
      </c>
      <c r="G118" s="457">
        <v>760.55</v>
      </c>
      <c r="H118" s="456">
        <v>0</v>
      </c>
      <c r="I118" s="457">
        <v>805.6</v>
      </c>
      <c r="J118" s="457">
        <v>25</v>
      </c>
      <c r="K118" s="457">
        <v>1591.15</v>
      </c>
      <c r="L118" s="457">
        <v>24908.85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SUM(D117:D119)</f>
        <v>98500</v>
      </c>
      <c r="E120" s="464">
        <f>SUM(E117:E119)</f>
        <v>0</v>
      </c>
      <c r="F120" s="463">
        <f>SUM(F117:F119)</f>
        <v>98500</v>
      </c>
      <c r="G120" s="463">
        <f>SUM(G117:G119)</f>
        <v>2826.95</v>
      </c>
      <c r="H120" s="463">
        <f>SUM(H117:H118)</f>
        <v>19.25</v>
      </c>
      <c r="I120" s="463">
        <f>SUM(I117:I119)</f>
        <v>2994.4</v>
      </c>
      <c r="J120" s="463">
        <f>SUM(J117:J119)</f>
        <v>75</v>
      </c>
      <c r="K120" s="463">
        <f>SUM(K117:K119)</f>
        <v>5915.6</v>
      </c>
      <c r="L120" s="463">
        <f>SUM(L117:L119)</f>
        <v>92584.4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2154.64</v>
      </c>
      <c r="I169" s="457">
        <v>1672</v>
      </c>
      <c r="J169" s="457">
        <v>10400.24</v>
      </c>
      <c r="K169" s="457">
        <v>15805.38</v>
      </c>
      <c r="L169" s="457">
        <v>39194.620000000003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816" t="s">
        <v>854</v>
      </c>
      <c r="I188" s="1816"/>
      <c r="J188" s="1816"/>
      <c r="K188" s="1816"/>
      <c r="L188" s="1816"/>
      <c r="M188" s="1816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817" t="s">
        <v>939</v>
      </c>
      <c r="I189" s="1817"/>
      <c r="J189" s="1817"/>
      <c r="K189" s="1817"/>
      <c r="L189" s="1817"/>
      <c r="M189" s="1817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815" t="s">
        <v>938</v>
      </c>
      <c r="I190" s="1815"/>
      <c r="J190" s="1815"/>
      <c r="K190" s="1815"/>
      <c r="L190" s="1815"/>
      <c r="M190" s="1815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813"/>
      <c r="J191" s="1813"/>
      <c r="K191" s="1813"/>
      <c r="L191" s="1813"/>
      <c r="M191" s="1813"/>
      <c r="N191" s="1813"/>
    </row>
    <row r="192" spans="1:14" ht="15.75" x14ac:dyDescent="0.25">
      <c r="A192" s="267"/>
      <c r="B192" s="308"/>
      <c r="C192" s="267"/>
      <c r="D192" s="268"/>
      <c r="E192" s="268"/>
      <c r="F192" s="269"/>
      <c r="G192" s="1741"/>
      <c r="H192" s="1741"/>
      <c r="I192" s="1741"/>
      <c r="J192" s="1741"/>
      <c r="K192" s="1741"/>
      <c r="L192" s="271"/>
      <c r="M192" s="271"/>
      <c r="N192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1AAE3-6FDA-4683-9438-05BDA3B7F6A0}">
  <dimension ref="A7:N88"/>
  <sheetViews>
    <sheetView topLeftCell="A61" zoomScale="85" zoomScaleNormal="85" workbookViewId="0">
      <selection activeCell="A75" sqref="A75:IV7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735" t="s">
        <v>0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1:13" x14ac:dyDescent="0.25">
      <c r="A8" s="1735" t="s">
        <v>1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1:13" x14ac:dyDescent="0.25">
      <c r="A9" s="1735" t="s">
        <v>3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  <c r="M9" s="1735"/>
    </row>
    <row r="10" spans="1:13" x14ac:dyDescent="0.25">
      <c r="A10" s="1735" t="s">
        <v>964</v>
      </c>
      <c r="B10" s="1735"/>
      <c r="C10" s="1735"/>
      <c r="D10" s="1735"/>
      <c r="E10" s="1735"/>
      <c r="F10" s="1735"/>
      <c r="G10" s="1735"/>
      <c r="H10" s="1735"/>
      <c r="I10" s="1735"/>
      <c r="J10" s="1735"/>
      <c r="K10" s="1735"/>
      <c r="L10" s="1735"/>
      <c r="M10" s="1735"/>
    </row>
    <row r="11" spans="1:13" x14ac:dyDescent="0.25">
      <c r="A11" s="1820" t="s">
        <v>441</v>
      </c>
      <c r="B11" s="1820"/>
      <c r="C11" s="1820"/>
      <c r="D11" s="1820"/>
      <c r="E11" s="1820"/>
      <c r="F11" s="1820"/>
      <c r="G11" s="1820"/>
      <c r="H11" s="1820"/>
      <c r="I11" s="1820"/>
      <c r="J11" s="1820"/>
      <c r="K11" s="1820"/>
      <c r="L11" s="1820"/>
      <c r="M11" s="1820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92" t="s">
        <v>7</v>
      </c>
      <c r="B13" s="1818" t="s">
        <v>937</v>
      </c>
      <c r="C13" s="1793" t="s">
        <v>9</v>
      </c>
      <c r="D13" s="1792" t="s">
        <v>832</v>
      </c>
      <c r="E13" s="476" t="s">
        <v>12</v>
      </c>
      <c r="F13" s="1796" t="s">
        <v>13</v>
      </c>
      <c r="G13" s="1794" t="s">
        <v>14</v>
      </c>
      <c r="H13" s="1794" t="s">
        <v>15</v>
      </c>
      <c r="I13" s="1794" t="s">
        <v>16</v>
      </c>
      <c r="J13" s="1794" t="s">
        <v>17</v>
      </c>
      <c r="K13" s="1794" t="s">
        <v>18</v>
      </c>
      <c r="L13" s="1794" t="s">
        <v>19</v>
      </c>
      <c r="M13" s="1794" t="s">
        <v>20</v>
      </c>
    </row>
    <row r="14" spans="1:13" x14ac:dyDescent="0.25">
      <c r="A14" s="1792"/>
      <c r="B14" s="1819"/>
      <c r="C14" s="1793"/>
      <c r="D14" s="1792"/>
      <c r="E14" s="476" t="s">
        <v>21</v>
      </c>
      <c r="F14" s="1796"/>
      <c r="G14" s="1794"/>
      <c r="H14" s="1794"/>
      <c r="I14" s="1794"/>
      <c r="J14" s="1794"/>
      <c r="K14" s="1794"/>
      <c r="L14" s="1794"/>
      <c r="M14" s="1794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7.2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x14ac:dyDescent="0.25">
      <c r="A42" s="490" t="s">
        <v>813</v>
      </c>
      <c r="B42" s="491"/>
      <c r="C42" s="492">
        <v>2</v>
      </c>
      <c r="D42" s="465"/>
      <c r="E42" s="494">
        <f>SUM(E40:E41)</f>
        <v>120000</v>
      </c>
      <c r="F42" s="495">
        <v>0</v>
      </c>
      <c r="G42" s="494">
        <f t="shared" ref="G42:M42" si="4">SUM(G40:G41)</f>
        <v>120000</v>
      </c>
      <c r="H42" s="494">
        <f t="shared" si="4"/>
        <v>3444</v>
      </c>
      <c r="I42" s="494">
        <f t="shared" si="4"/>
        <v>6987.26</v>
      </c>
      <c r="J42" s="494">
        <f t="shared" si="4"/>
        <v>3648</v>
      </c>
      <c r="K42" s="494">
        <f t="shared" si="4"/>
        <v>50</v>
      </c>
      <c r="L42" s="494">
        <f t="shared" si="4"/>
        <v>14129.26</v>
      </c>
      <c r="M42" s="494">
        <f t="shared" si="4"/>
        <v>105870.73999999999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4125</v>
      </c>
      <c r="L45" s="457">
        <v>38418.239999999998</v>
      </c>
      <c r="M45" s="457">
        <v>116581.75999999999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5">SUM(F45)</f>
        <v>0</v>
      </c>
      <c r="G46" s="494">
        <f t="shared" si="5"/>
        <v>155000</v>
      </c>
      <c r="H46" s="494">
        <f t="shared" si="5"/>
        <v>4448.5</v>
      </c>
      <c r="I46" s="494">
        <f t="shared" si="5"/>
        <v>25042.74</v>
      </c>
      <c r="J46" s="494">
        <f t="shared" si="5"/>
        <v>4712</v>
      </c>
      <c r="K46" s="494">
        <f t="shared" si="5"/>
        <v>4125</v>
      </c>
      <c r="L46" s="494">
        <f t="shared" si="5"/>
        <v>38418.239999999998</v>
      </c>
      <c r="M46" s="494">
        <f t="shared" si="5"/>
        <v>116581.75999999999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25</v>
      </c>
      <c r="L53" s="457">
        <v>5835.18</v>
      </c>
      <c r="M53" s="457">
        <v>49164.82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6">SUM(F53)</f>
        <v>0</v>
      </c>
      <c r="G54" s="494">
        <f t="shared" si="6"/>
        <v>55000</v>
      </c>
      <c r="H54" s="494">
        <f t="shared" si="6"/>
        <v>1578.5</v>
      </c>
      <c r="I54" s="494">
        <f t="shared" si="6"/>
        <v>2559.6799999999998</v>
      </c>
      <c r="J54" s="494">
        <f t="shared" si="6"/>
        <v>1672</v>
      </c>
      <c r="K54" s="494">
        <f t="shared" si="6"/>
        <v>25</v>
      </c>
      <c r="L54" s="494">
        <f t="shared" si="6"/>
        <v>5835.18</v>
      </c>
      <c r="M54" s="494">
        <f t="shared" si="6"/>
        <v>49164.82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959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</v>
      </c>
      <c r="I57" s="457">
        <v>2559.6799999999998</v>
      </c>
      <c r="J57" s="489">
        <v>1672</v>
      </c>
      <c r="K57" s="457">
        <v>25</v>
      </c>
      <c r="L57" s="457">
        <v>5835.18</v>
      </c>
      <c r="M57" s="457">
        <v>49164.82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7">SUM(G57:G60)</f>
        <v>220000</v>
      </c>
      <c r="H61" s="494">
        <f t="shared" si="7"/>
        <v>6312</v>
      </c>
      <c r="I61" s="494">
        <f t="shared" si="7"/>
        <v>10238.719999999999</v>
      </c>
      <c r="J61" s="494">
        <f t="shared" si="7"/>
        <v>6688</v>
      </c>
      <c r="K61" s="494">
        <f t="shared" si="7"/>
        <v>100</v>
      </c>
      <c r="L61" s="494">
        <f t="shared" si="7"/>
        <v>23340.720000000001</v>
      </c>
      <c r="M61" s="494">
        <f t="shared" si="7"/>
        <v>196659.28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8">SUM(F64)</f>
        <v>0</v>
      </c>
      <c r="G65" s="494">
        <f t="shared" si="8"/>
        <v>55000</v>
      </c>
      <c r="H65" s="494">
        <f t="shared" si="8"/>
        <v>1578</v>
      </c>
      <c r="I65" s="494">
        <f t="shared" si="8"/>
        <v>2559.6799999999998</v>
      </c>
      <c r="J65" s="494">
        <f t="shared" si="8"/>
        <v>1672</v>
      </c>
      <c r="K65" s="494">
        <f t="shared" si="8"/>
        <v>25</v>
      </c>
      <c r="L65" s="494">
        <f>SUM(L64)</f>
        <v>5835.18</v>
      </c>
      <c r="M65" s="494">
        <f t="shared" si="8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6.5" customHeight="1" x14ac:dyDescent="0.25">
      <c r="A68" s="496" t="s">
        <v>828</v>
      </c>
      <c r="B68" s="497" t="s">
        <v>807</v>
      </c>
      <c r="C68" s="282" t="s">
        <v>918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89">
        <v>1672</v>
      </c>
      <c r="K68" s="457">
        <v>25</v>
      </c>
      <c r="L68" s="457">
        <v>5835.18</v>
      </c>
      <c r="M68" s="457">
        <v>49164.82</v>
      </c>
    </row>
    <row r="69" spans="1:13" ht="15" customHeight="1" x14ac:dyDescent="0.25">
      <c r="A69" s="496" t="s">
        <v>961</v>
      </c>
      <c r="B69" s="633" t="s">
        <v>807</v>
      </c>
      <c r="C69" s="282" t="s">
        <v>515</v>
      </c>
      <c r="D69" s="281" t="s">
        <v>849</v>
      </c>
      <c r="E69" s="498">
        <v>60000</v>
      </c>
      <c r="F69" s="487">
        <v>0</v>
      </c>
      <c r="G69" s="457">
        <v>60000</v>
      </c>
      <c r="H69" s="457">
        <v>1722</v>
      </c>
      <c r="I69" s="456">
        <v>3486.68</v>
      </c>
      <c r="J69" s="457">
        <v>1824</v>
      </c>
      <c r="K69" s="457">
        <v>25</v>
      </c>
      <c r="L69" s="457">
        <v>7057.68</v>
      </c>
      <c r="M69" s="457">
        <v>52942.32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496" t="s">
        <v>947</v>
      </c>
      <c r="B74" s="497" t="s">
        <v>806</v>
      </c>
      <c r="C74" s="282" t="s">
        <v>489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</v>
      </c>
      <c r="M74" s="457">
        <v>49164.82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9">SUM(E68:E76)</f>
        <v>450000</v>
      </c>
      <c r="F77" s="495">
        <f t="shared" si="9"/>
        <v>0</v>
      </c>
      <c r="G77" s="494">
        <f t="shared" si="9"/>
        <v>450000</v>
      </c>
      <c r="H77" s="494">
        <f t="shared" si="9"/>
        <v>12915</v>
      </c>
      <c r="I77" s="494">
        <f t="shared" si="9"/>
        <v>16906.05</v>
      </c>
      <c r="J77" s="494">
        <f t="shared" si="9"/>
        <v>13680</v>
      </c>
      <c r="K77" s="494">
        <f t="shared" si="9"/>
        <v>225</v>
      </c>
      <c r="L77" s="494">
        <f t="shared" si="9"/>
        <v>43727.170000000006</v>
      </c>
      <c r="M77" s="494">
        <f t="shared" si="9"/>
        <v>406272.64999999997</v>
      </c>
    </row>
    <row r="78" spans="1:13" x14ac:dyDescent="0.25">
      <c r="A78" s="490"/>
      <c r="B78" s="491"/>
      <c r="C78" s="492"/>
      <c r="D78" s="483"/>
      <c r="E78" s="588"/>
      <c r="F78" s="589"/>
      <c r="G78" s="588"/>
      <c r="H78" s="588"/>
      <c r="I78" s="588"/>
      <c r="J78" s="588"/>
      <c r="K78" s="588"/>
      <c r="L78" s="588"/>
      <c r="M78" s="588"/>
    </row>
    <row r="79" spans="1:13" ht="23.25" customHeight="1" x14ac:dyDescent="0.25">
      <c r="A79" s="472" t="s">
        <v>865</v>
      </c>
      <c r="B79" s="472"/>
      <c r="C79" s="472">
        <v>28</v>
      </c>
      <c r="D79" s="472"/>
      <c r="E79" s="502">
        <v>1690000</v>
      </c>
      <c r="F79" s="503">
        <v>0</v>
      </c>
      <c r="G79" s="502">
        <v>1690000</v>
      </c>
      <c r="H79" s="502">
        <v>48503</v>
      </c>
      <c r="I79" s="502">
        <v>107699.39</v>
      </c>
      <c r="J79" s="502">
        <v>51376</v>
      </c>
      <c r="K79" s="502">
        <v>10835.36</v>
      </c>
      <c r="L79" s="502">
        <v>218413.75</v>
      </c>
      <c r="M79" s="502">
        <v>1471586.25</v>
      </c>
    </row>
    <row r="84" spans="1:14" x14ac:dyDescent="0.25">
      <c r="A84" s="542" t="s">
        <v>936</v>
      </c>
      <c r="B84" s="542"/>
      <c r="C84" s="542"/>
      <c r="D84" s="543"/>
      <c r="E84" s="543"/>
      <c r="F84" s="544"/>
      <c r="G84" s="545"/>
      <c r="H84" s="1810" t="s">
        <v>854</v>
      </c>
      <c r="I84" s="1810"/>
      <c r="J84" s="1810"/>
      <c r="K84" s="1810"/>
      <c r="L84" s="1810"/>
      <c r="M84" s="1810"/>
      <c r="N84" s="544"/>
    </row>
    <row r="85" spans="1:14" x14ac:dyDescent="0.25">
      <c r="A85" s="546" t="s">
        <v>935</v>
      </c>
      <c r="B85" s="546"/>
      <c r="C85" s="546"/>
      <c r="D85" s="538"/>
      <c r="E85" s="537"/>
      <c r="F85" s="537"/>
      <c r="G85" s="537"/>
      <c r="H85" s="1811" t="s">
        <v>852</v>
      </c>
      <c r="I85" s="1811"/>
      <c r="J85" s="1811"/>
      <c r="K85" s="1811"/>
      <c r="L85" s="1811"/>
      <c r="M85" s="1811"/>
      <c r="N85" s="539"/>
    </row>
    <row r="86" spans="1:14" x14ac:dyDescent="0.25">
      <c r="A86" s="542" t="s">
        <v>851</v>
      </c>
      <c r="B86" s="542"/>
      <c r="C86" s="542"/>
      <c r="D86" s="537"/>
      <c r="E86" s="537"/>
      <c r="F86" s="537"/>
      <c r="G86" s="540"/>
      <c r="H86" s="1812" t="s">
        <v>853</v>
      </c>
      <c r="I86" s="1812"/>
      <c r="J86" s="1812"/>
      <c r="K86" s="1812"/>
      <c r="L86" s="1812"/>
      <c r="M86" s="1812"/>
      <c r="N86" s="537"/>
    </row>
    <row r="87" spans="1:14" x14ac:dyDescent="0.25">
      <c r="A87" s="546"/>
      <c r="B87" s="546"/>
      <c r="C87" s="546"/>
      <c r="D87" s="547"/>
      <c r="E87" s="546"/>
      <c r="F87" s="541"/>
      <c r="G87" s="540"/>
      <c r="H87" s="537"/>
      <c r="I87" s="1813"/>
      <c r="J87" s="1813"/>
      <c r="K87" s="1813"/>
      <c r="L87" s="1813"/>
      <c r="M87" s="1813"/>
      <c r="N87" s="1813"/>
    </row>
    <row r="88" spans="1:14" ht="15.75" x14ac:dyDescent="0.25">
      <c r="A88" s="267"/>
      <c r="B88" s="267"/>
      <c r="C88" s="267"/>
      <c r="D88" s="268"/>
      <c r="E88" s="268"/>
      <c r="F88" s="269"/>
      <c r="G88" s="1741"/>
      <c r="H88" s="1741"/>
      <c r="I88" s="1741"/>
      <c r="J88" s="1741"/>
      <c r="K88" s="1741"/>
      <c r="L88" s="271"/>
      <c r="M88" s="271"/>
      <c r="N88" s="259"/>
    </row>
  </sheetData>
  <mergeCells count="22">
    <mergeCell ref="G88:K88"/>
    <mergeCell ref="G13:G14"/>
    <mergeCell ref="H13:H14"/>
    <mergeCell ref="I13:I14"/>
    <mergeCell ref="J13:J14"/>
    <mergeCell ref="H84:M84"/>
    <mergeCell ref="H85:M85"/>
    <mergeCell ref="H86:M86"/>
    <mergeCell ref="K13:K14"/>
    <mergeCell ref="M13:M14"/>
    <mergeCell ref="I87:N8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E95A77-7A65-4E31-BF6C-A7AFA6635DD9}">
  <dimension ref="A7:N35"/>
  <sheetViews>
    <sheetView topLeftCell="A7" workbookViewId="0">
      <selection activeCell="G26" sqref="G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1:13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1:13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1:13" x14ac:dyDescent="0.25">
      <c r="A10" s="1624" t="s">
        <v>966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</row>
    <row r="11" spans="1:13" x14ac:dyDescent="0.25">
      <c r="A11" s="1823" t="s">
        <v>412</v>
      </c>
      <c r="B11" s="1823"/>
      <c r="C11" s="1823"/>
      <c r="D11" s="1823"/>
      <c r="E11" s="1823"/>
      <c r="F11" s="1823"/>
      <c r="G11" s="1823"/>
      <c r="H11" s="1823"/>
      <c r="I11" s="1823"/>
      <c r="J11" s="1823"/>
      <c r="K11" s="1823"/>
      <c r="L11" s="1823"/>
      <c r="M11" s="1823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99" t="s">
        <v>7</v>
      </c>
      <c r="B13" s="1821" t="s">
        <v>937</v>
      </c>
      <c r="C13" s="1799" t="s">
        <v>9</v>
      </c>
      <c r="D13" s="1799" t="s">
        <v>832</v>
      </c>
      <c r="E13" s="421" t="s">
        <v>12</v>
      </c>
      <c r="F13" s="1800" t="s">
        <v>13</v>
      </c>
      <c r="G13" s="1801" t="s">
        <v>14</v>
      </c>
      <c r="H13" s="1801" t="s">
        <v>15</v>
      </c>
      <c r="I13" s="1801" t="s">
        <v>16</v>
      </c>
      <c r="J13" s="1801" t="s">
        <v>17</v>
      </c>
      <c r="K13" s="1801" t="s">
        <v>18</v>
      </c>
      <c r="L13" s="1801" t="s">
        <v>19</v>
      </c>
      <c r="M13" s="1801" t="s">
        <v>20</v>
      </c>
    </row>
    <row r="14" spans="1:13" x14ac:dyDescent="0.25">
      <c r="A14" s="1799"/>
      <c r="B14" s="1822"/>
      <c r="C14" s="1799"/>
      <c r="D14" s="1799"/>
      <c r="E14" s="421" t="s">
        <v>21</v>
      </c>
      <c r="F14" s="1800"/>
      <c r="G14" s="1801"/>
      <c r="H14" s="1801"/>
      <c r="I14" s="1801"/>
      <c r="J14" s="1801"/>
      <c r="K14" s="1801"/>
      <c r="L14" s="1801"/>
      <c r="M14" s="1801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810" t="s">
        <v>854</v>
      </c>
      <c r="I31" s="1810"/>
      <c r="J31" s="1810"/>
      <c r="K31" s="1810"/>
      <c r="L31" s="1810"/>
      <c r="M31" s="1810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811" t="s">
        <v>852</v>
      </c>
      <c r="I32" s="1811"/>
      <c r="J32" s="1811"/>
      <c r="K32" s="1811"/>
      <c r="L32" s="1811"/>
      <c r="M32" s="1811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812" t="s">
        <v>853</v>
      </c>
      <c r="I33" s="1812"/>
      <c r="J33" s="1812"/>
      <c r="K33" s="1812"/>
      <c r="L33" s="1812"/>
      <c r="M33" s="1812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813"/>
      <c r="J34" s="1813"/>
      <c r="K34" s="1813"/>
      <c r="L34" s="1813"/>
      <c r="M34" s="1813"/>
      <c r="N34" s="1813"/>
    </row>
    <row r="35" spans="1:14" ht="15.75" x14ac:dyDescent="0.25">
      <c r="A35" s="267"/>
      <c r="B35" s="267"/>
      <c r="C35" s="267"/>
      <c r="D35" s="268"/>
      <c r="E35" s="268"/>
      <c r="F35" s="269"/>
      <c r="G35" s="1741"/>
      <c r="H35" s="1741"/>
      <c r="I35" s="1741"/>
      <c r="J35" s="1741"/>
      <c r="K35" s="1741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E2F85F-2B13-488C-8283-F7E13D425E76}">
  <sheetPr>
    <pageSetUpPr fitToPage="1"/>
  </sheetPr>
  <dimension ref="A6:L25"/>
  <sheetViews>
    <sheetView zoomScale="85" zoomScaleNormal="85" workbookViewId="0">
      <selection activeCell="L26" sqref="L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</row>
    <row r="7" spans="1:12" x14ac:dyDescent="0.25">
      <c r="A7" s="1735" t="s">
        <v>1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</row>
    <row r="8" spans="1:12" x14ac:dyDescent="0.25">
      <c r="A8" s="1735" t="s">
        <v>3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</row>
    <row r="9" spans="1:12" x14ac:dyDescent="0.25">
      <c r="A9" s="1735" t="s">
        <v>963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</row>
    <row r="10" spans="1:12" x14ac:dyDescent="0.25">
      <c r="A10" s="1736" t="s">
        <v>870</v>
      </c>
      <c r="B10" s="1736"/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92" t="s">
        <v>7</v>
      </c>
      <c r="B12" s="1792" t="s">
        <v>802</v>
      </c>
      <c r="C12" s="1792" t="s">
        <v>9</v>
      </c>
      <c r="D12" s="390" t="s">
        <v>12</v>
      </c>
      <c r="E12" s="1769" t="s">
        <v>13</v>
      </c>
      <c r="F12" s="1770" t="s">
        <v>14</v>
      </c>
      <c r="G12" s="1770" t="s">
        <v>15</v>
      </c>
      <c r="H12" s="1770" t="s">
        <v>16</v>
      </c>
      <c r="I12" s="1770" t="s">
        <v>17</v>
      </c>
      <c r="J12" s="1770" t="s">
        <v>18</v>
      </c>
      <c r="K12" s="1770" t="s">
        <v>19</v>
      </c>
      <c r="L12" s="1770" t="s">
        <v>20</v>
      </c>
    </row>
    <row r="13" spans="1:12" ht="16.5" customHeight="1" x14ac:dyDescent="0.25">
      <c r="A13" s="1792"/>
      <c r="B13" s="1792"/>
      <c r="C13" s="1792"/>
      <c r="D13" s="390" t="s">
        <v>21</v>
      </c>
      <c r="E13" s="1769"/>
      <c r="F13" s="1770"/>
      <c r="G13" s="1770"/>
      <c r="H13" s="1770"/>
      <c r="I13" s="1770"/>
      <c r="J13" s="1770"/>
      <c r="K13" s="1770"/>
      <c r="L13" s="1770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808" t="s">
        <v>854</v>
      </c>
      <c r="G21" s="1808"/>
      <c r="H21" s="1808"/>
      <c r="I21" s="1808"/>
      <c r="J21" s="1808"/>
      <c r="K21" s="1808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624" t="s">
        <v>852</v>
      </c>
      <c r="G22" s="1624"/>
      <c r="H22" s="1624"/>
      <c r="I22" s="1624"/>
      <c r="J22" s="1624"/>
      <c r="K22" s="1624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622" t="s">
        <v>853</v>
      </c>
      <c r="G23" s="1622"/>
      <c r="H23" s="1622"/>
      <c r="I23" s="1622"/>
      <c r="J23" s="1622"/>
      <c r="K23" s="1622"/>
      <c r="L23" s="259"/>
    </row>
    <row r="24" spans="1:12" x14ac:dyDescent="0.25">
      <c r="A24" s="535"/>
      <c r="B24" s="535"/>
      <c r="C24" s="536"/>
      <c r="D24" s="271"/>
      <c r="E24" s="269"/>
      <c r="F24" s="259"/>
      <c r="G24" s="1809"/>
      <c r="H24" s="1809"/>
      <c r="I24" s="1809"/>
      <c r="J24" s="1809"/>
      <c r="K24" s="1809"/>
      <c r="L24" s="1809"/>
    </row>
    <row r="25" spans="1:12" x14ac:dyDescent="0.25">
      <c r="A25" s="531"/>
      <c r="B25" s="531"/>
      <c r="C25" s="259"/>
      <c r="D25" s="269"/>
      <c r="E25" s="1622"/>
      <c r="F25" s="1622"/>
      <c r="G25" s="1622"/>
      <c r="H25" s="1622"/>
      <c r="I25" s="1622"/>
      <c r="J25" s="271"/>
      <c r="K25" s="271"/>
      <c r="L25" s="259"/>
    </row>
  </sheetData>
  <mergeCells count="21">
    <mergeCell ref="A6:L6"/>
    <mergeCell ref="A7:L7"/>
    <mergeCell ref="A8:L8"/>
    <mergeCell ref="A9:L9"/>
    <mergeCell ref="A10:L10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12:A13"/>
    <mergeCell ref="K12:K13"/>
    <mergeCell ref="J12:J13"/>
    <mergeCell ref="B12:B13"/>
    <mergeCell ref="C12:C13"/>
  </mergeCells>
  <pageMargins left="0.7" right="0.7" top="0.75" bottom="0.75" header="0.3" footer="0.3"/>
  <pageSetup paperSize="5" scale="85" orientation="landscape" r:id="rId1"/>
  <drawing r:id="rId2"/>
</worksheet>
</file>

<file path=xl/worksheets/sheet1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ADEEC4-3D44-42B1-A34F-40A163E1EBF5}">
  <sheetPr>
    <pageSetUpPr fitToPage="1"/>
  </sheetPr>
  <dimension ref="A6:L26"/>
  <sheetViews>
    <sheetView zoomScale="85" zoomScaleNormal="85" workbookViewId="0">
      <selection activeCell="A5" sqref="A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</row>
    <row r="7" spans="1:12" x14ac:dyDescent="0.25">
      <c r="A7" s="1735" t="s">
        <v>1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</row>
    <row r="8" spans="1:12" x14ac:dyDescent="0.25">
      <c r="A8" s="1735" t="s">
        <v>3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</row>
    <row r="9" spans="1:12" x14ac:dyDescent="0.25">
      <c r="A9" s="1735" t="s">
        <v>971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</row>
    <row r="10" spans="1:12" x14ac:dyDescent="0.25">
      <c r="A10" s="1736" t="s">
        <v>886</v>
      </c>
      <c r="B10" s="1736"/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92" t="s">
        <v>7</v>
      </c>
      <c r="B12" s="1792" t="s">
        <v>802</v>
      </c>
      <c r="C12" s="1792" t="s">
        <v>9</v>
      </c>
      <c r="D12" s="390" t="s">
        <v>12</v>
      </c>
      <c r="E12" s="1769" t="s">
        <v>13</v>
      </c>
      <c r="F12" s="1770" t="s">
        <v>14</v>
      </c>
      <c r="G12" s="1770" t="s">
        <v>15</v>
      </c>
      <c r="H12" s="1770" t="s">
        <v>16</v>
      </c>
      <c r="I12" s="1770" t="s">
        <v>17</v>
      </c>
      <c r="J12" s="1770" t="s">
        <v>18</v>
      </c>
      <c r="K12" s="1770" t="s">
        <v>19</v>
      </c>
      <c r="L12" s="1770" t="s">
        <v>20</v>
      </c>
    </row>
    <row r="13" spans="1:12" ht="16.5" customHeight="1" x14ac:dyDescent="0.25">
      <c r="A13" s="1792"/>
      <c r="B13" s="1792"/>
      <c r="C13" s="1792"/>
      <c r="D13" s="390" t="s">
        <v>21</v>
      </c>
      <c r="E13" s="1769"/>
      <c r="F13" s="1770"/>
      <c r="G13" s="1770"/>
      <c r="H13" s="1770"/>
      <c r="I13" s="1770"/>
      <c r="J13" s="1770"/>
      <c r="K13" s="1770"/>
      <c r="L13" s="1770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472" t="s">
        <v>865</v>
      </c>
      <c r="B18" s="472"/>
      <c r="C18" s="472">
        <v>1</v>
      </c>
      <c r="D18" s="630">
        <v>57000</v>
      </c>
      <c r="E18" s="631">
        <v>0</v>
      </c>
      <c r="F18" s="630">
        <v>57000</v>
      </c>
      <c r="G18" s="632">
        <f>SUM(G17)</f>
        <v>0</v>
      </c>
      <c r="H18" s="632">
        <f>SUM(H17)</f>
        <v>0</v>
      </c>
      <c r="I18" s="632">
        <f>SUM(I17)</f>
        <v>0</v>
      </c>
      <c r="J18" s="632">
        <f>SUM(J17)</f>
        <v>0</v>
      </c>
      <c r="K18" s="651">
        <v>14137.56</v>
      </c>
      <c r="L18" s="651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810" t="s">
        <v>854</v>
      </c>
      <c r="G21" s="1810"/>
      <c r="H21" s="1810"/>
      <c r="I21" s="1810"/>
      <c r="J21" s="1810"/>
      <c r="K21" s="1810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811" t="s">
        <v>852</v>
      </c>
      <c r="G22" s="1811"/>
      <c r="H22" s="1811"/>
      <c r="I22" s="1811"/>
      <c r="J22" s="1811"/>
      <c r="K22" s="1811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812" t="s">
        <v>853</v>
      </c>
      <c r="G23" s="1812"/>
      <c r="H23" s="1812"/>
      <c r="I23" s="1812"/>
      <c r="J23" s="1812"/>
      <c r="K23" s="1812"/>
      <c r="L23" s="537"/>
    </row>
    <row r="24" spans="1:12" x14ac:dyDescent="0.25">
      <c r="A24" s="546"/>
      <c r="B24" s="546"/>
      <c r="C24" s="547"/>
      <c r="D24" s="541"/>
      <c r="E24" s="540"/>
      <c r="F24" s="537"/>
      <c r="G24" s="1813"/>
      <c r="H24" s="1813"/>
      <c r="I24" s="1813"/>
      <c r="J24" s="1813"/>
      <c r="K24" s="1813"/>
      <c r="L24" s="1813"/>
    </row>
    <row r="25" spans="1:12" ht="15.75" x14ac:dyDescent="0.25">
      <c r="A25" s="267"/>
      <c r="B25" s="267"/>
      <c r="C25" s="268"/>
      <c r="D25" s="269"/>
      <c r="E25" s="1741"/>
      <c r="F25" s="1741"/>
      <c r="G25" s="1741"/>
      <c r="H25" s="1741"/>
      <c r="I25" s="1741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12:A13"/>
    <mergeCell ref="K12:K13"/>
    <mergeCell ref="J12:J13"/>
    <mergeCell ref="B12:B13"/>
    <mergeCell ref="C12:C13"/>
  </mergeCells>
  <pageMargins left="0.7" right="0.7" top="0.75" bottom="0.75" header="0.3" footer="0.3"/>
  <pageSetup paperSize="5" scale="80" orientation="landscape" r:id="rId1"/>
  <drawing r:id="rId2"/>
</worksheet>
</file>

<file path=xl/worksheets/sheet1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59CB8B-21D8-4E14-9752-E6FC47368873}">
  <dimension ref="A7:N46"/>
  <sheetViews>
    <sheetView topLeftCell="A31" workbookViewId="0">
      <selection activeCell="E45" sqref="E45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970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2" t="s">
        <v>5</v>
      </c>
      <c r="B11" s="1622"/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  <c r="N11" s="162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92" t="s">
        <v>7</v>
      </c>
      <c r="B13" s="1818" t="s">
        <v>937</v>
      </c>
      <c r="C13" s="1804" t="s">
        <v>8</v>
      </c>
      <c r="D13" s="1804" t="s">
        <v>10</v>
      </c>
      <c r="E13" s="1804" t="s">
        <v>11</v>
      </c>
      <c r="F13" s="476" t="s">
        <v>12</v>
      </c>
      <c r="G13" s="1806" t="s">
        <v>13</v>
      </c>
      <c r="H13" s="1804" t="s">
        <v>14</v>
      </c>
      <c r="I13" s="1804" t="s">
        <v>15</v>
      </c>
      <c r="J13" s="1804" t="s">
        <v>16</v>
      </c>
      <c r="K13" s="1804" t="s">
        <v>17</v>
      </c>
      <c r="L13" s="1804" t="s">
        <v>18</v>
      </c>
      <c r="M13" s="1804" t="s">
        <v>19</v>
      </c>
      <c r="N13" s="1792" t="s">
        <v>20</v>
      </c>
    </row>
    <row r="14" spans="1:14" x14ac:dyDescent="0.25">
      <c r="A14" s="1792"/>
      <c r="B14" s="1819"/>
      <c r="C14" s="1805"/>
      <c r="D14" s="1805"/>
      <c r="E14" s="1805"/>
      <c r="F14" s="476" t="s">
        <v>21</v>
      </c>
      <c r="G14" s="1807"/>
      <c r="H14" s="1805"/>
      <c r="I14" s="1805"/>
      <c r="J14" s="1805"/>
      <c r="K14" s="1805"/>
      <c r="L14" s="1805"/>
      <c r="M14" s="1805"/>
      <c r="N14" s="1792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968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288500</v>
      </c>
      <c r="G38" s="560">
        <v>0</v>
      </c>
      <c r="H38" s="559">
        <v>288500</v>
      </c>
      <c r="I38" s="560">
        <v>0</v>
      </c>
      <c r="J38" s="561">
        <v>3094.5</v>
      </c>
      <c r="K38" s="560">
        <v>0</v>
      </c>
      <c r="L38" s="562">
        <v>0</v>
      </c>
      <c r="M38" s="561">
        <v>3094.5</v>
      </c>
      <c r="N38" s="559">
        <v>285405.5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810" t="s">
        <v>854</v>
      </c>
      <c r="I42" s="1810"/>
      <c r="J42" s="1810"/>
      <c r="K42" s="1810"/>
      <c r="L42" s="1810"/>
      <c r="M42" s="1810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811" t="s">
        <v>852</v>
      </c>
      <c r="I43" s="1811"/>
      <c r="J43" s="1811"/>
      <c r="K43" s="1811"/>
      <c r="L43" s="1811"/>
      <c r="M43" s="1811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812" t="s">
        <v>853</v>
      </c>
      <c r="I44" s="1812"/>
      <c r="J44" s="1812"/>
      <c r="K44" s="1812"/>
      <c r="L44" s="1812"/>
      <c r="M44" s="1812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813"/>
      <c r="J45" s="1813"/>
      <c r="K45" s="1813"/>
      <c r="L45" s="1813"/>
      <c r="M45" s="1813"/>
      <c r="N45" s="1813"/>
    </row>
    <row r="46" spans="1:14" ht="15.75" x14ac:dyDescent="0.25">
      <c r="A46" s="267"/>
      <c r="B46" s="267"/>
      <c r="C46" s="267"/>
      <c r="D46" s="268"/>
      <c r="E46" s="268"/>
      <c r="F46" s="269"/>
      <c r="G46" s="1741"/>
      <c r="H46" s="1741"/>
      <c r="I46" s="1741"/>
      <c r="J46" s="1741"/>
      <c r="K46" s="1741"/>
      <c r="L46" s="271"/>
      <c r="M46" s="271"/>
      <c r="N46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  <mergeCell ref="G13:G14"/>
    <mergeCell ref="H13:H14"/>
    <mergeCell ref="I13:I14"/>
  </mergeCells>
  <pageMargins left="2.4015748031496065" right="0.23622047244094491" top="0.74803149606299213" bottom="0.74803149606299213" header="0.31496062992125984" footer="0.31496062992125984"/>
  <pageSetup paperSize="5" scale="55" orientation="landscape" r:id="rId1"/>
  <drawing r:id="rId2"/>
</worksheet>
</file>

<file path=xl/worksheets/sheet1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6857F7-7A77-4CEC-9565-5795951A911C}">
  <dimension ref="A3:N192"/>
  <sheetViews>
    <sheetView topLeftCell="A130" workbookViewId="0">
      <selection activeCell="A143" sqref="A143:IV14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735" t="s">
        <v>0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</row>
    <row r="9" spans="1:12" x14ac:dyDescent="0.25">
      <c r="A9" s="1735" t="s">
        <v>3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</row>
    <row r="10" spans="1:12" x14ac:dyDescent="0.25">
      <c r="A10" s="1735" t="s">
        <v>972</v>
      </c>
      <c r="B10" s="1735"/>
      <c r="C10" s="1735"/>
      <c r="D10" s="1735"/>
      <c r="E10" s="1735"/>
      <c r="F10" s="1735"/>
      <c r="G10" s="1735"/>
      <c r="H10" s="1735"/>
      <c r="I10" s="1735"/>
      <c r="J10" s="1735"/>
      <c r="K10" s="1735"/>
      <c r="L10" s="1735"/>
    </row>
    <row r="11" spans="1:12" x14ac:dyDescent="0.25">
      <c r="A11" s="1736" t="s">
        <v>404</v>
      </c>
      <c r="B11" s="1736"/>
      <c r="C11" s="1736"/>
      <c r="D11" s="1736"/>
      <c r="E11" s="1736"/>
      <c r="F11" s="1736"/>
      <c r="G11" s="1736"/>
      <c r="H11" s="1736"/>
      <c r="I11" s="1736"/>
      <c r="J11" s="1736"/>
      <c r="K11" s="1736"/>
      <c r="L11" s="1736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829" t="s">
        <v>7</v>
      </c>
      <c r="B14" s="1831" t="s">
        <v>802</v>
      </c>
      <c r="C14" s="1833" t="s">
        <v>9</v>
      </c>
      <c r="D14" s="451" t="s">
        <v>12</v>
      </c>
      <c r="E14" s="1835" t="s">
        <v>13</v>
      </c>
      <c r="F14" s="1824" t="s">
        <v>14</v>
      </c>
      <c r="G14" s="1824" t="s">
        <v>15</v>
      </c>
      <c r="H14" s="1824" t="s">
        <v>16</v>
      </c>
      <c r="I14" s="1824" t="s">
        <v>17</v>
      </c>
      <c r="J14" s="1824" t="s">
        <v>18</v>
      </c>
      <c r="K14" s="1826" t="s">
        <v>19</v>
      </c>
      <c r="L14" s="1772" t="s">
        <v>20</v>
      </c>
    </row>
    <row r="15" spans="1:12" ht="15.75" thickBot="1" x14ac:dyDescent="0.3">
      <c r="A15" s="1830"/>
      <c r="B15" s="1832"/>
      <c r="C15" s="1834"/>
      <c r="D15" s="452" t="s">
        <v>21</v>
      </c>
      <c r="E15" s="1836"/>
      <c r="F15" s="1825"/>
      <c r="G15" s="1825"/>
      <c r="H15" s="1825"/>
      <c r="I15" s="1825"/>
      <c r="J15" s="1825"/>
      <c r="K15" s="1827"/>
      <c r="L15" s="1828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2465</v>
      </c>
      <c r="K89" s="457">
        <v>4971.3</v>
      </c>
      <c r="L89" s="457">
        <v>33528.699999999997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2465</v>
      </c>
      <c r="K90" s="463">
        <f t="shared" si="6"/>
        <v>4971.3</v>
      </c>
      <c r="L90" s="463">
        <f t="shared" si="6"/>
        <v>33528.699999999997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4275</v>
      </c>
      <c r="K98" s="457">
        <v>22290.37</v>
      </c>
      <c r="L98" s="457">
        <v>77709.63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7207</v>
      </c>
      <c r="K103" s="463">
        <f t="shared" si="8"/>
        <v>46336.08</v>
      </c>
      <c r="L103" s="463">
        <f t="shared" si="8"/>
        <v>245163.92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28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131</v>
      </c>
      <c r="B118" s="281" t="s">
        <v>807</v>
      </c>
      <c r="C118" s="286" t="s">
        <v>713</v>
      </c>
      <c r="D118" s="457">
        <v>31500</v>
      </c>
      <c r="E118" s="456">
        <v>0</v>
      </c>
      <c r="F118" s="457">
        <v>31500</v>
      </c>
      <c r="G118" s="457">
        <v>904.05</v>
      </c>
      <c r="H118" s="456">
        <v>0</v>
      </c>
      <c r="I118" s="457">
        <v>957.6</v>
      </c>
      <c r="J118" s="457">
        <v>697</v>
      </c>
      <c r="K118" s="457">
        <v>2558.65</v>
      </c>
      <c r="L118" s="457">
        <v>28941.35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SUM(D115:D119)</f>
        <v>180000</v>
      </c>
      <c r="E120" s="464">
        <f>SUM(E115:E119)</f>
        <v>0</v>
      </c>
      <c r="F120" s="463">
        <f>SUM(F115:F119)</f>
        <v>180000</v>
      </c>
      <c r="G120" s="463">
        <f>SUM(G115:G119)</f>
        <v>5166</v>
      </c>
      <c r="H120" s="463">
        <f>SUM(H115:H118)</f>
        <v>1873.25</v>
      </c>
      <c r="I120" s="463">
        <f>SUM(I115:I119)</f>
        <v>5472</v>
      </c>
      <c r="J120" s="463">
        <f>SUM(J115:J119)</f>
        <v>1572</v>
      </c>
      <c r="K120" s="463">
        <f>SUM(K115:K119)</f>
        <v>14083.25</v>
      </c>
      <c r="L120" s="463">
        <f>SUM(L115:L119)</f>
        <v>165916.75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10400.24</v>
      </c>
      <c r="K170" s="457">
        <v>15805.38</v>
      </c>
      <c r="L170" s="457">
        <v>39194.620000000003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421190.93999999994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816" t="s">
        <v>854</v>
      </c>
      <c r="I188" s="1816"/>
      <c r="J188" s="1816"/>
      <c r="K188" s="1816"/>
      <c r="L188" s="1816"/>
      <c r="M188" s="1816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817" t="s">
        <v>939</v>
      </c>
      <c r="I189" s="1817"/>
      <c r="J189" s="1817"/>
      <c r="K189" s="1817"/>
      <c r="L189" s="1817"/>
      <c r="M189" s="1817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815" t="s">
        <v>938</v>
      </c>
      <c r="I190" s="1815"/>
      <c r="J190" s="1815"/>
      <c r="K190" s="1815"/>
      <c r="L190" s="1815"/>
      <c r="M190" s="1815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813"/>
      <c r="J191" s="1813"/>
      <c r="K191" s="1813"/>
      <c r="L191" s="1813"/>
      <c r="M191" s="1813"/>
      <c r="N191" s="1813"/>
    </row>
    <row r="192" spans="1:14" ht="15.75" x14ac:dyDescent="0.25">
      <c r="A192" s="267"/>
      <c r="B192" s="308"/>
      <c r="C192" s="267"/>
      <c r="D192" s="268"/>
      <c r="E192" s="268"/>
      <c r="F192" s="269"/>
      <c r="G192" s="1741"/>
      <c r="H192" s="1741"/>
      <c r="I192" s="1741"/>
      <c r="J192" s="1741"/>
      <c r="K192" s="1741"/>
      <c r="L192" s="271"/>
      <c r="M192" s="271"/>
      <c r="N192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4845E-B0FF-474F-87CD-DE5EEB472FB5}">
  <dimension ref="A7:N89"/>
  <sheetViews>
    <sheetView topLeftCell="A24" zoomScale="85" zoomScaleNormal="85" workbookViewId="0">
      <selection activeCell="A31" sqref="A31:C3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735" t="s">
        <v>0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1:13" x14ac:dyDescent="0.25">
      <c r="A8" s="1735" t="s">
        <v>1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1:13" x14ac:dyDescent="0.25">
      <c r="A9" s="1735" t="s">
        <v>3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  <c r="M9" s="1735"/>
    </row>
    <row r="10" spans="1:13" x14ac:dyDescent="0.25">
      <c r="A10" s="1735" t="s">
        <v>973</v>
      </c>
      <c r="B10" s="1735"/>
      <c r="C10" s="1735"/>
      <c r="D10" s="1735"/>
      <c r="E10" s="1735"/>
      <c r="F10" s="1735"/>
      <c r="G10" s="1735"/>
      <c r="H10" s="1735"/>
      <c r="I10" s="1735"/>
      <c r="J10" s="1735"/>
      <c r="K10" s="1735"/>
      <c r="L10" s="1735"/>
      <c r="M10" s="1735"/>
    </row>
    <row r="11" spans="1:13" x14ac:dyDescent="0.25">
      <c r="A11" s="1820" t="s">
        <v>441</v>
      </c>
      <c r="B11" s="1820"/>
      <c r="C11" s="1820"/>
      <c r="D11" s="1820"/>
      <c r="E11" s="1820"/>
      <c r="F11" s="1820"/>
      <c r="G11" s="1820"/>
      <c r="H11" s="1820"/>
      <c r="I11" s="1820"/>
      <c r="J11" s="1820"/>
      <c r="K11" s="1820"/>
      <c r="L11" s="1820"/>
      <c r="M11" s="1820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92" t="s">
        <v>7</v>
      </c>
      <c r="B13" s="1818" t="s">
        <v>937</v>
      </c>
      <c r="C13" s="1793" t="s">
        <v>9</v>
      </c>
      <c r="D13" s="1792" t="s">
        <v>832</v>
      </c>
      <c r="E13" s="476" t="s">
        <v>12</v>
      </c>
      <c r="F13" s="1796" t="s">
        <v>13</v>
      </c>
      <c r="G13" s="1794" t="s">
        <v>14</v>
      </c>
      <c r="H13" s="1794" t="s">
        <v>15</v>
      </c>
      <c r="I13" s="1794" t="s">
        <v>16</v>
      </c>
      <c r="J13" s="1794" t="s">
        <v>17</v>
      </c>
      <c r="K13" s="1794" t="s">
        <v>18</v>
      </c>
      <c r="L13" s="1794" t="s">
        <v>19</v>
      </c>
      <c r="M13" s="1794" t="s">
        <v>20</v>
      </c>
    </row>
    <row r="14" spans="1:13" x14ac:dyDescent="0.25">
      <c r="A14" s="1792"/>
      <c r="B14" s="1819"/>
      <c r="C14" s="1793"/>
      <c r="D14" s="1792"/>
      <c r="E14" s="476" t="s">
        <v>21</v>
      </c>
      <c r="F14" s="1796"/>
      <c r="G14" s="1794"/>
      <c r="H14" s="1794"/>
      <c r="I14" s="1794"/>
      <c r="J14" s="1794"/>
      <c r="K14" s="1794"/>
      <c r="L14" s="1794"/>
      <c r="M14" s="1794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25</v>
      </c>
      <c r="L54" s="457">
        <v>5835.18</v>
      </c>
      <c r="M54" s="457">
        <v>49164.82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25</v>
      </c>
      <c r="L55" s="494">
        <f t="shared" si="6"/>
        <v>5835.18</v>
      </c>
      <c r="M55" s="494">
        <f t="shared" si="6"/>
        <v>49164.82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10238.719999999999</v>
      </c>
      <c r="J62" s="494">
        <f t="shared" si="7"/>
        <v>6688</v>
      </c>
      <c r="K62" s="494">
        <f t="shared" si="7"/>
        <v>100</v>
      </c>
      <c r="L62" s="494">
        <f t="shared" si="7"/>
        <v>23340.720000000001</v>
      </c>
      <c r="M62" s="494">
        <f t="shared" si="7"/>
        <v>196659.28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456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 t="shared" ref="E78:M78" si="9">SUM(E70:E77)</f>
        <v>395000</v>
      </c>
      <c r="F78" s="495">
        <f t="shared" si="9"/>
        <v>0</v>
      </c>
      <c r="G78" s="494">
        <f t="shared" si="9"/>
        <v>395000</v>
      </c>
      <c r="H78" s="494">
        <f t="shared" si="9"/>
        <v>11336.5</v>
      </c>
      <c r="I78" s="494">
        <f t="shared" si="9"/>
        <v>14346.369999999999</v>
      </c>
      <c r="J78" s="494">
        <f t="shared" si="9"/>
        <v>12008</v>
      </c>
      <c r="K78" s="494">
        <f t="shared" si="9"/>
        <v>200</v>
      </c>
      <c r="L78" s="494">
        <f t="shared" si="9"/>
        <v>37892.170000000006</v>
      </c>
      <c r="M78" s="494">
        <f t="shared" si="9"/>
        <v>357107.82999999996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107699.39</v>
      </c>
      <c r="J80" s="502">
        <v>51376</v>
      </c>
      <c r="K80" s="502">
        <v>10835.36</v>
      </c>
      <c r="L80" s="502">
        <v>218413.75</v>
      </c>
      <c r="M80" s="502">
        <v>1471586.25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810" t="s">
        <v>854</v>
      </c>
      <c r="I85" s="1810"/>
      <c r="J85" s="1810"/>
      <c r="K85" s="1810"/>
      <c r="L85" s="1810"/>
      <c r="M85" s="1810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811" t="s">
        <v>852</v>
      </c>
      <c r="I86" s="1811"/>
      <c r="J86" s="1811"/>
      <c r="K86" s="1811"/>
      <c r="L86" s="1811"/>
      <c r="M86" s="1811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812" t="s">
        <v>853</v>
      </c>
      <c r="I87" s="1812"/>
      <c r="J87" s="1812"/>
      <c r="K87" s="1812"/>
      <c r="L87" s="1812"/>
      <c r="M87" s="1812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813"/>
      <c r="J88" s="1813"/>
      <c r="K88" s="1813"/>
      <c r="L88" s="1813"/>
      <c r="M88" s="1813"/>
      <c r="N88" s="1813"/>
    </row>
    <row r="89" spans="1:14" ht="15.75" x14ac:dyDescent="0.25">
      <c r="A89" s="267"/>
      <c r="B89" s="267"/>
      <c r="C89" s="267"/>
      <c r="D89" s="268"/>
      <c r="E89" s="268"/>
      <c r="F89" s="269"/>
      <c r="G89" s="1741"/>
      <c r="H89" s="1741"/>
      <c r="I89" s="1741"/>
      <c r="J89" s="1741"/>
      <c r="K89" s="1741"/>
      <c r="L89" s="271"/>
      <c r="M89" s="271"/>
      <c r="N89" s="259"/>
    </row>
  </sheetData>
  <mergeCells count="22"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C04694-813D-4B0D-9E8E-63452F549415}">
  <dimension ref="A7:N35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1:13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1:13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1:13" x14ac:dyDescent="0.25">
      <c r="A10" s="1624" t="s">
        <v>974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</row>
    <row r="11" spans="1:13" x14ac:dyDescent="0.25">
      <c r="A11" s="1823" t="s">
        <v>412</v>
      </c>
      <c r="B11" s="1823"/>
      <c r="C11" s="1823"/>
      <c r="D11" s="1823"/>
      <c r="E11" s="1823"/>
      <c r="F11" s="1823"/>
      <c r="G11" s="1823"/>
      <c r="H11" s="1823"/>
      <c r="I11" s="1823"/>
      <c r="J11" s="1823"/>
      <c r="K11" s="1823"/>
      <c r="L11" s="1823"/>
      <c r="M11" s="1823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99" t="s">
        <v>7</v>
      </c>
      <c r="B13" s="1821" t="s">
        <v>937</v>
      </c>
      <c r="C13" s="1799" t="s">
        <v>9</v>
      </c>
      <c r="D13" s="1799" t="s">
        <v>832</v>
      </c>
      <c r="E13" s="421" t="s">
        <v>12</v>
      </c>
      <c r="F13" s="1800" t="s">
        <v>13</v>
      </c>
      <c r="G13" s="1801" t="s">
        <v>14</v>
      </c>
      <c r="H13" s="1801" t="s">
        <v>15</v>
      </c>
      <c r="I13" s="1801" t="s">
        <v>16</v>
      </c>
      <c r="J13" s="1801" t="s">
        <v>17</v>
      </c>
      <c r="K13" s="1801" t="s">
        <v>18</v>
      </c>
      <c r="L13" s="1801" t="s">
        <v>19</v>
      </c>
      <c r="M13" s="1801" t="s">
        <v>20</v>
      </c>
    </row>
    <row r="14" spans="1:13" x14ac:dyDescent="0.25">
      <c r="A14" s="1799"/>
      <c r="B14" s="1822"/>
      <c r="C14" s="1799"/>
      <c r="D14" s="1799"/>
      <c r="E14" s="421" t="s">
        <v>21</v>
      </c>
      <c r="F14" s="1800"/>
      <c r="G14" s="1801"/>
      <c r="H14" s="1801"/>
      <c r="I14" s="1801"/>
      <c r="J14" s="1801"/>
      <c r="K14" s="1801"/>
      <c r="L14" s="1801"/>
      <c r="M14" s="1801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810" t="s">
        <v>854</v>
      </c>
      <c r="I31" s="1810"/>
      <c r="J31" s="1810"/>
      <c r="K31" s="1810"/>
      <c r="L31" s="1810"/>
      <c r="M31" s="1810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811" t="s">
        <v>852</v>
      </c>
      <c r="I32" s="1811"/>
      <c r="J32" s="1811"/>
      <c r="K32" s="1811"/>
      <c r="L32" s="1811"/>
      <c r="M32" s="1811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812" t="s">
        <v>853</v>
      </c>
      <c r="I33" s="1812"/>
      <c r="J33" s="1812"/>
      <c r="K33" s="1812"/>
      <c r="L33" s="1812"/>
      <c r="M33" s="1812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813"/>
      <c r="J34" s="1813"/>
      <c r="K34" s="1813"/>
      <c r="L34" s="1813"/>
      <c r="M34" s="1813"/>
      <c r="N34" s="1813"/>
    </row>
    <row r="35" spans="1:14" ht="15.75" x14ac:dyDescent="0.25">
      <c r="A35" s="267"/>
      <c r="B35" s="267"/>
      <c r="C35" s="267"/>
      <c r="D35" s="268"/>
      <c r="E35" s="268"/>
      <c r="F35" s="269"/>
      <c r="G35" s="1741"/>
      <c r="H35" s="1741"/>
      <c r="I35" s="1741"/>
      <c r="J35" s="1741"/>
      <c r="K35" s="1741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3E3F97-A050-4022-9E4E-36F2BDF18F78}">
  <sheetPr>
    <pageSetUpPr fitToPage="1"/>
  </sheetPr>
  <dimension ref="A6:L25"/>
  <sheetViews>
    <sheetView zoomScale="85" zoomScaleNormal="85" workbookViewId="0">
      <selection activeCell="A9" sqref="A9:L9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</row>
    <row r="7" spans="1:12" x14ac:dyDescent="0.25">
      <c r="A7" s="1735" t="s">
        <v>1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</row>
    <row r="8" spans="1:12" x14ac:dyDescent="0.25">
      <c r="A8" s="1735" t="s">
        <v>3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</row>
    <row r="9" spans="1:12" x14ac:dyDescent="0.25">
      <c r="A9" s="1735" t="s">
        <v>975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</row>
    <row r="10" spans="1:12" x14ac:dyDescent="0.25">
      <c r="A10" s="1736" t="s">
        <v>870</v>
      </c>
      <c r="B10" s="1736"/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92" t="s">
        <v>7</v>
      </c>
      <c r="B12" s="1792" t="s">
        <v>802</v>
      </c>
      <c r="C12" s="1792" t="s">
        <v>9</v>
      </c>
      <c r="D12" s="390" t="s">
        <v>12</v>
      </c>
      <c r="E12" s="1769" t="s">
        <v>13</v>
      </c>
      <c r="F12" s="1770" t="s">
        <v>14</v>
      </c>
      <c r="G12" s="1770" t="s">
        <v>15</v>
      </c>
      <c r="H12" s="1770" t="s">
        <v>16</v>
      </c>
      <c r="I12" s="1770" t="s">
        <v>17</v>
      </c>
      <c r="J12" s="1770" t="s">
        <v>18</v>
      </c>
      <c r="K12" s="1770" t="s">
        <v>19</v>
      </c>
      <c r="L12" s="1770" t="s">
        <v>20</v>
      </c>
    </row>
    <row r="13" spans="1:12" ht="16.5" customHeight="1" x14ac:dyDescent="0.25">
      <c r="A13" s="1792"/>
      <c r="B13" s="1792"/>
      <c r="C13" s="1792"/>
      <c r="D13" s="390" t="s">
        <v>21</v>
      </c>
      <c r="E13" s="1769"/>
      <c r="F13" s="1770"/>
      <c r="G13" s="1770"/>
      <c r="H13" s="1770"/>
      <c r="I13" s="1770"/>
      <c r="J13" s="1770"/>
      <c r="K13" s="1770"/>
      <c r="L13" s="1770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808" t="s">
        <v>854</v>
      </c>
      <c r="G21" s="1808"/>
      <c r="H21" s="1808"/>
      <c r="I21" s="1808"/>
      <c r="J21" s="1808"/>
      <c r="K21" s="1808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624" t="s">
        <v>852</v>
      </c>
      <c r="G22" s="1624"/>
      <c r="H22" s="1624"/>
      <c r="I22" s="1624"/>
      <c r="J22" s="1624"/>
      <c r="K22" s="1624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622" t="s">
        <v>853</v>
      </c>
      <c r="G23" s="1622"/>
      <c r="H23" s="1622"/>
      <c r="I23" s="1622"/>
      <c r="J23" s="1622"/>
      <c r="K23" s="1622"/>
      <c r="L23" s="259"/>
    </row>
    <row r="24" spans="1:12" x14ac:dyDescent="0.25">
      <c r="A24" s="535"/>
      <c r="B24" s="535"/>
      <c r="C24" s="536"/>
      <c r="D24" s="271"/>
      <c r="E24" s="269"/>
      <c r="F24" s="259"/>
      <c r="G24" s="1809"/>
      <c r="H24" s="1809"/>
      <c r="I24" s="1809"/>
      <c r="J24" s="1809"/>
      <c r="K24" s="1809"/>
      <c r="L24" s="1809"/>
    </row>
    <row r="25" spans="1:12" x14ac:dyDescent="0.25">
      <c r="A25" s="531"/>
      <c r="B25" s="531"/>
      <c r="C25" s="259"/>
      <c r="D25" s="269"/>
      <c r="E25" s="1622"/>
      <c r="F25" s="1622"/>
      <c r="G25" s="1622"/>
      <c r="H25" s="1622"/>
      <c r="I25" s="1622"/>
      <c r="J25" s="271"/>
      <c r="K25" s="271"/>
      <c r="L25" s="259"/>
    </row>
  </sheetData>
  <mergeCells count="21">
    <mergeCell ref="B12:B13"/>
    <mergeCell ref="A12:A13"/>
    <mergeCell ref="C12:C13"/>
    <mergeCell ref="L12:L13"/>
    <mergeCell ref="F21:K21"/>
    <mergeCell ref="K12:K13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5" orientation="landscape" r:id="rId1"/>
  <drawing r:id="rId2"/>
</worksheet>
</file>

<file path=xl/worksheets/sheet1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DA9834-374E-4AB3-86F6-6D18477D1B45}">
  <sheetPr>
    <pageSetUpPr fitToPage="1"/>
  </sheetPr>
  <dimension ref="A6:L26"/>
  <sheetViews>
    <sheetView zoomScale="85" zoomScaleNormal="85" workbookViewId="0">
      <selection activeCell="J15" sqref="J1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</row>
    <row r="7" spans="1:12" x14ac:dyDescent="0.25">
      <c r="A7" s="1735" t="s">
        <v>1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</row>
    <row r="8" spans="1:12" x14ac:dyDescent="0.25">
      <c r="A8" s="1735" t="s">
        <v>3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</row>
    <row r="9" spans="1:12" x14ac:dyDescent="0.25">
      <c r="A9" s="1735" t="s">
        <v>976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</row>
    <row r="10" spans="1:12" x14ac:dyDescent="0.25">
      <c r="A10" s="1736" t="s">
        <v>886</v>
      </c>
      <c r="B10" s="1736"/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92" t="s">
        <v>7</v>
      </c>
      <c r="B12" s="1792" t="s">
        <v>802</v>
      </c>
      <c r="C12" s="1792" t="s">
        <v>9</v>
      </c>
      <c r="D12" s="390" t="s">
        <v>12</v>
      </c>
      <c r="E12" s="1769" t="s">
        <v>13</v>
      </c>
      <c r="F12" s="1770" t="s">
        <v>14</v>
      </c>
      <c r="G12" s="1770" t="s">
        <v>15</v>
      </c>
      <c r="H12" s="1770" t="s">
        <v>16</v>
      </c>
      <c r="I12" s="1770" t="s">
        <v>17</v>
      </c>
      <c r="J12" s="1770" t="s">
        <v>18</v>
      </c>
      <c r="K12" s="1770" t="s">
        <v>19</v>
      </c>
      <c r="L12" s="1770" t="s">
        <v>20</v>
      </c>
    </row>
    <row r="13" spans="1:12" ht="16.5" customHeight="1" x14ac:dyDescent="0.25">
      <c r="A13" s="1792"/>
      <c r="B13" s="1792"/>
      <c r="C13" s="1792"/>
      <c r="D13" s="390" t="s">
        <v>21</v>
      </c>
      <c r="E13" s="1769"/>
      <c r="F13" s="1770"/>
      <c r="G13" s="1770"/>
      <c r="H13" s="1770"/>
      <c r="I13" s="1770"/>
      <c r="J13" s="1770"/>
      <c r="K13" s="1770"/>
      <c r="L13" s="1770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810" t="s">
        <v>854</v>
      </c>
      <c r="G21" s="1810"/>
      <c r="H21" s="1810"/>
      <c r="I21" s="1810"/>
      <c r="J21" s="1810"/>
      <c r="K21" s="1810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811" t="s">
        <v>852</v>
      </c>
      <c r="G22" s="1811"/>
      <c r="H22" s="1811"/>
      <c r="I22" s="1811"/>
      <c r="J22" s="1811"/>
      <c r="K22" s="1811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812" t="s">
        <v>853</v>
      </c>
      <c r="G23" s="1812"/>
      <c r="H23" s="1812"/>
      <c r="I23" s="1812"/>
      <c r="J23" s="1812"/>
      <c r="K23" s="1812"/>
      <c r="L23" s="537"/>
    </row>
    <row r="24" spans="1:12" x14ac:dyDescent="0.25">
      <c r="A24" s="546"/>
      <c r="B24" s="546"/>
      <c r="C24" s="547"/>
      <c r="D24" s="541"/>
      <c r="E24" s="540"/>
      <c r="F24" s="537"/>
      <c r="G24" s="1813"/>
      <c r="H24" s="1813"/>
      <c r="I24" s="1813"/>
      <c r="J24" s="1813"/>
      <c r="K24" s="1813"/>
      <c r="L24" s="1813"/>
    </row>
    <row r="25" spans="1:12" ht="15.75" x14ac:dyDescent="0.25">
      <c r="A25" s="267"/>
      <c r="B25" s="267"/>
      <c r="C25" s="268"/>
      <c r="D25" s="269"/>
      <c r="E25" s="1741"/>
      <c r="F25" s="1741"/>
      <c r="G25" s="1741"/>
      <c r="H25" s="1741"/>
      <c r="I25" s="1741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L12:L13"/>
    <mergeCell ref="F21:K21"/>
    <mergeCell ref="K12:K13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0" orientation="landscape" r:id="rId1"/>
  <drawing r:id="rId2"/>
</worksheet>
</file>

<file path=xl/worksheets/sheet1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0C5802-BE81-4B4D-988E-C8245986367F}">
  <dimension ref="A7:N41"/>
  <sheetViews>
    <sheetView topLeftCell="A28" workbookViewId="0">
      <selection activeCell="I5" sqref="I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977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2" t="s">
        <v>5</v>
      </c>
      <c r="B11" s="1622"/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  <c r="N11" s="162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92" t="s">
        <v>7</v>
      </c>
      <c r="B13" s="1818" t="s">
        <v>937</v>
      </c>
      <c r="C13" s="1804" t="s">
        <v>8</v>
      </c>
      <c r="D13" s="1804" t="s">
        <v>10</v>
      </c>
      <c r="E13" s="1804" t="s">
        <v>11</v>
      </c>
      <c r="F13" s="476" t="s">
        <v>12</v>
      </c>
      <c r="G13" s="1806" t="s">
        <v>13</v>
      </c>
      <c r="H13" s="1804" t="s">
        <v>14</v>
      </c>
      <c r="I13" s="1804" t="s">
        <v>15</v>
      </c>
      <c r="J13" s="1804" t="s">
        <v>16</v>
      </c>
      <c r="K13" s="1804" t="s">
        <v>17</v>
      </c>
      <c r="L13" s="1804" t="s">
        <v>18</v>
      </c>
      <c r="M13" s="1804" t="s">
        <v>19</v>
      </c>
      <c r="N13" s="1792" t="s">
        <v>20</v>
      </c>
    </row>
    <row r="14" spans="1:14" x14ac:dyDescent="0.25">
      <c r="A14" s="1792"/>
      <c r="B14" s="1819"/>
      <c r="C14" s="1805"/>
      <c r="D14" s="1805"/>
      <c r="E14" s="1805"/>
      <c r="F14" s="476" t="s">
        <v>21</v>
      </c>
      <c r="G14" s="1807"/>
      <c r="H14" s="1805"/>
      <c r="I14" s="1805"/>
      <c r="J14" s="1805"/>
      <c r="K14" s="1805"/>
      <c r="L14" s="1805"/>
      <c r="M14" s="1805"/>
      <c r="N14" s="1792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930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241000</v>
      </c>
      <c r="G32" s="550">
        <f t="shared" si="0"/>
        <v>0</v>
      </c>
      <c r="H32" s="555">
        <f t="shared" si="0"/>
        <v>241000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237905.5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237905.5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10" t="s">
        <v>854</v>
      </c>
      <c r="I37" s="1810"/>
      <c r="J37" s="1810"/>
      <c r="K37" s="1810"/>
      <c r="L37" s="1810"/>
      <c r="M37" s="181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11" t="s">
        <v>852</v>
      </c>
      <c r="I38" s="1811"/>
      <c r="J38" s="1811"/>
      <c r="K38" s="1811"/>
      <c r="L38" s="1811"/>
      <c r="M38" s="1811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812" t="s">
        <v>853</v>
      </c>
      <c r="I39" s="1812"/>
      <c r="J39" s="1812"/>
      <c r="K39" s="1812"/>
      <c r="L39" s="1812"/>
      <c r="M39" s="181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813"/>
      <c r="J40" s="1813"/>
      <c r="K40" s="1813"/>
      <c r="L40" s="1813"/>
      <c r="M40" s="1813"/>
      <c r="N40" s="1813"/>
    </row>
    <row r="41" spans="1:14" ht="15.75" x14ac:dyDescent="0.25">
      <c r="A41" s="267"/>
      <c r="B41" s="267"/>
      <c r="C41" s="267"/>
      <c r="D41" s="268"/>
      <c r="E41" s="268"/>
      <c r="F41" s="269"/>
      <c r="G41" s="1741"/>
      <c r="H41" s="1741"/>
      <c r="I41" s="1741"/>
      <c r="J41" s="1741"/>
      <c r="K41" s="1741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84324D-ED57-4D14-BB39-F05736FB6A73}">
  <dimension ref="A3:N193"/>
  <sheetViews>
    <sheetView topLeftCell="A172" workbookViewId="0">
      <selection activeCell="O183" sqref="O18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735" t="s">
        <v>0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</row>
    <row r="9" spans="1:12" x14ac:dyDescent="0.25">
      <c r="A9" s="1735" t="s">
        <v>3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</row>
    <row r="10" spans="1:12" x14ac:dyDescent="0.25">
      <c r="A10" s="1735" t="s">
        <v>981</v>
      </c>
      <c r="B10" s="1735"/>
      <c r="C10" s="1735"/>
      <c r="D10" s="1735"/>
      <c r="E10" s="1735"/>
      <c r="F10" s="1735"/>
      <c r="G10" s="1735"/>
      <c r="H10" s="1735"/>
      <c r="I10" s="1735"/>
      <c r="J10" s="1735"/>
      <c r="K10" s="1735"/>
      <c r="L10" s="1735"/>
    </row>
    <row r="11" spans="1:12" x14ac:dyDescent="0.25">
      <c r="A11" s="1736" t="s">
        <v>404</v>
      </c>
      <c r="B11" s="1736"/>
      <c r="C11" s="1736"/>
      <c r="D11" s="1736"/>
      <c r="E11" s="1736"/>
      <c r="F11" s="1736"/>
      <c r="G11" s="1736"/>
      <c r="H11" s="1736"/>
      <c r="I11" s="1736"/>
      <c r="J11" s="1736"/>
      <c r="K11" s="1736"/>
      <c r="L11" s="1736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829" t="s">
        <v>7</v>
      </c>
      <c r="B14" s="1831" t="s">
        <v>802</v>
      </c>
      <c r="C14" s="1833" t="s">
        <v>9</v>
      </c>
      <c r="D14" s="451" t="s">
        <v>12</v>
      </c>
      <c r="E14" s="1835" t="s">
        <v>13</v>
      </c>
      <c r="F14" s="1824" t="s">
        <v>14</v>
      </c>
      <c r="G14" s="1824" t="s">
        <v>15</v>
      </c>
      <c r="H14" s="1824" t="s">
        <v>16</v>
      </c>
      <c r="I14" s="1824" t="s">
        <v>17</v>
      </c>
      <c r="J14" s="1824" t="s">
        <v>18</v>
      </c>
      <c r="K14" s="1826" t="s">
        <v>19</v>
      </c>
      <c r="L14" s="1772" t="s">
        <v>20</v>
      </c>
    </row>
    <row r="15" spans="1:12" ht="15.75" thickBot="1" x14ac:dyDescent="0.3">
      <c r="A15" s="1830"/>
      <c r="B15" s="1832"/>
      <c r="C15" s="1834"/>
      <c r="D15" s="452" t="s">
        <v>21</v>
      </c>
      <c r="E15" s="1836"/>
      <c r="F15" s="1825"/>
      <c r="G15" s="1825"/>
      <c r="H15" s="1825"/>
      <c r="I15" s="1825"/>
      <c r="J15" s="1825"/>
      <c r="K15" s="1827"/>
      <c r="L15" s="1828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/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3</v>
      </c>
      <c r="D91" s="463">
        <f>SUM(D87:D90)</f>
        <v>303500</v>
      </c>
      <c r="E91" s="464">
        <f>SUM(E90:E90)</f>
        <v>0</v>
      </c>
      <c r="F91" s="463">
        <f t="shared" ref="F91:L91" si="6">SUM(F87:F90)</f>
        <v>303500</v>
      </c>
      <c r="G91" s="463">
        <f t="shared" si="6"/>
        <v>8710.4500000000007</v>
      </c>
      <c r="H91" s="463">
        <f t="shared" si="6"/>
        <v>30041.62</v>
      </c>
      <c r="I91" s="463">
        <f t="shared" si="6"/>
        <v>9226.4</v>
      </c>
      <c r="J91" s="463">
        <f t="shared" si="6"/>
        <v>6722.12</v>
      </c>
      <c r="K91" s="463">
        <f t="shared" si="6"/>
        <v>54700.590000000004</v>
      </c>
      <c r="L91" s="463">
        <f t="shared" si="6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3486.68</v>
      </c>
      <c r="I94" s="457">
        <v>1824</v>
      </c>
      <c r="J94" s="457">
        <v>1033</v>
      </c>
      <c r="K94" s="457">
        <v>8065.68</v>
      </c>
      <c r="L94" s="457">
        <v>51934.32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25</v>
      </c>
      <c r="K95" s="457">
        <v>3103.3</v>
      </c>
      <c r="L95" s="457">
        <v>34968.699999999997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L96" si="7">SUM(F94:F95)</f>
        <v>98000</v>
      </c>
      <c r="G96" s="463">
        <f t="shared" si="7"/>
        <v>2812.6</v>
      </c>
      <c r="H96" s="463">
        <f t="shared" si="7"/>
        <v>3647.06</v>
      </c>
      <c r="I96" s="463">
        <f t="shared" si="7"/>
        <v>2994.4</v>
      </c>
      <c r="J96" s="463">
        <f t="shared" si="7"/>
        <v>1058</v>
      </c>
      <c r="K96" s="463">
        <f t="shared" si="7"/>
        <v>11168.98</v>
      </c>
      <c r="L96" s="463">
        <f t="shared" si="7"/>
        <v>86903.01999999999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8">SUM(D99:D103)</f>
        <v>291500</v>
      </c>
      <c r="E104" s="464">
        <f t="shared" si="8"/>
        <v>0</v>
      </c>
      <c r="F104" s="463">
        <f t="shared" si="8"/>
        <v>291500</v>
      </c>
      <c r="G104" s="463">
        <f t="shared" si="8"/>
        <v>8366.0499999999993</v>
      </c>
      <c r="H104" s="463">
        <f t="shared" si="8"/>
        <v>21901.43</v>
      </c>
      <c r="I104" s="463">
        <f t="shared" si="8"/>
        <v>8861.6</v>
      </c>
      <c r="J104" s="463">
        <f t="shared" si="8"/>
        <v>7877</v>
      </c>
      <c r="K104" s="463">
        <f t="shared" si="8"/>
        <v>47006.080000000002</v>
      </c>
      <c r="L104" s="463">
        <f t="shared" si="8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9">SUM(E107)</f>
        <v>0</v>
      </c>
      <c r="F108" s="463">
        <f t="shared" si="9"/>
        <v>85000</v>
      </c>
      <c r="G108" s="463">
        <f t="shared" si="9"/>
        <v>2439.5</v>
      </c>
      <c r="H108" s="463">
        <f t="shared" si="9"/>
        <v>8279.4599999999991</v>
      </c>
      <c r="I108" s="463">
        <f t="shared" si="9"/>
        <v>2584</v>
      </c>
      <c r="J108" s="463">
        <f t="shared" si="9"/>
        <v>1215.1199999999999</v>
      </c>
      <c r="K108" s="463">
        <f t="shared" si="9"/>
        <v>14518.08</v>
      </c>
      <c r="L108" s="463">
        <f t="shared" si="9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0">SUM(E111:E112)</f>
        <v>0</v>
      </c>
      <c r="F113" s="463">
        <f t="shared" si="10"/>
        <v>75000</v>
      </c>
      <c r="G113" s="463">
        <f t="shared" si="10"/>
        <v>2152.5</v>
      </c>
      <c r="H113" s="463">
        <f t="shared" si="10"/>
        <v>442.65</v>
      </c>
      <c r="I113" s="463">
        <f t="shared" si="10"/>
        <v>2280</v>
      </c>
      <c r="J113" s="463">
        <f t="shared" si="10"/>
        <v>725</v>
      </c>
      <c r="K113" s="463">
        <f t="shared" si="10"/>
        <v>5600.15</v>
      </c>
      <c r="L113" s="463">
        <f t="shared" si="10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1">SUM(F116:F120)</f>
        <v>180000</v>
      </c>
      <c r="G121" s="463">
        <f t="shared" si="11"/>
        <v>5166</v>
      </c>
      <c r="H121" s="463">
        <f t="shared" si="11"/>
        <v>1873.25</v>
      </c>
      <c r="I121" s="463">
        <f t="shared" si="11"/>
        <v>5472.0000000000009</v>
      </c>
      <c r="J121" s="463">
        <f t="shared" si="11"/>
        <v>1572</v>
      </c>
      <c r="K121" s="463">
        <f t="shared" si="11"/>
        <v>14083.25</v>
      </c>
      <c r="L121" s="463">
        <f t="shared" si="11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2">SUM(E124)</f>
        <v>0</v>
      </c>
      <c r="F125" s="463">
        <f t="shared" si="12"/>
        <v>155000</v>
      </c>
      <c r="G125" s="463">
        <f t="shared" si="12"/>
        <v>4448.5</v>
      </c>
      <c r="H125" s="463">
        <f t="shared" si="12"/>
        <v>254042.74</v>
      </c>
      <c r="I125" s="463">
        <f t="shared" si="12"/>
        <v>4712</v>
      </c>
      <c r="J125" s="463">
        <f t="shared" si="12"/>
        <v>1375</v>
      </c>
      <c r="K125" s="463">
        <f t="shared" si="12"/>
        <v>35578.239999999998</v>
      </c>
      <c r="L125" s="463">
        <f t="shared" si="12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4189.55</v>
      </c>
      <c r="I128" s="457">
        <v>1976</v>
      </c>
      <c r="J128" s="457">
        <v>1315.12</v>
      </c>
      <c r="K128" s="457">
        <v>9346.17</v>
      </c>
      <c r="L128" s="457">
        <v>55653.83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3">SUM(E128:E129)</f>
        <v>0</v>
      </c>
      <c r="F130" s="463">
        <f t="shared" si="13"/>
        <v>95000</v>
      </c>
      <c r="G130" s="463">
        <f t="shared" si="13"/>
        <v>2726.5</v>
      </c>
      <c r="H130" s="463">
        <f t="shared" si="13"/>
        <v>4189.55</v>
      </c>
      <c r="I130" s="463">
        <f t="shared" si="13"/>
        <v>2888</v>
      </c>
      <c r="J130" s="463">
        <f t="shared" si="13"/>
        <v>1340.12</v>
      </c>
      <c r="K130" s="463">
        <f t="shared" si="13"/>
        <v>11144.17</v>
      </c>
      <c r="L130" s="463">
        <f t="shared" si="13"/>
        <v>83855.83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4">SUM(E133:E135)</f>
        <v>0</v>
      </c>
      <c r="F136" s="463">
        <f t="shared" si="14"/>
        <v>150000</v>
      </c>
      <c r="G136" s="463">
        <f t="shared" si="14"/>
        <v>4304.5</v>
      </c>
      <c r="H136" s="463">
        <f t="shared" si="14"/>
        <v>6987.26</v>
      </c>
      <c r="I136" s="463">
        <f t="shared" si="14"/>
        <v>4560</v>
      </c>
      <c r="J136" s="463">
        <f t="shared" si="14"/>
        <v>1425</v>
      </c>
      <c r="K136" s="463">
        <f t="shared" si="14"/>
        <v>17277.260000000002</v>
      </c>
      <c r="L136" s="463">
        <f t="shared" si="14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5">SUM(E139)</f>
        <v>0</v>
      </c>
      <c r="F140" s="463">
        <f t="shared" si="15"/>
        <v>65000</v>
      </c>
      <c r="G140" s="463">
        <f t="shared" si="15"/>
        <v>1865.5</v>
      </c>
      <c r="H140" s="463">
        <f t="shared" si="15"/>
        <v>4427.58</v>
      </c>
      <c r="I140" s="463">
        <f t="shared" si="15"/>
        <v>1976</v>
      </c>
      <c r="J140" s="463">
        <f t="shared" si="15"/>
        <v>695</v>
      </c>
      <c r="K140" s="463">
        <f t="shared" si="15"/>
        <v>8964.08</v>
      </c>
      <c r="L140" s="463">
        <f t="shared" si="15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1.5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1215.1199999999999</v>
      </c>
      <c r="K143" s="457">
        <v>9246.17</v>
      </c>
      <c r="L143" s="457">
        <v>55753.83</v>
      </c>
    </row>
    <row r="144" spans="1:12" x14ac:dyDescent="0.25">
      <c r="A144" s="459" t="s">
        <v>42</v>
      </c>
      <c r="B144" s="281" t="s">
        <v>806</v>
      </c>
      <c r="C144" s="286" t="s">
        <v>449</v>
      </c>
      <c r="D144" s="457">
        <v>24533.33</v>
      </c>
      <c r="E144" s="456">
        <v>0</v>
      </c>
      <c r="F144" s="457">
        <v>24533.33</v>
      </c>
      <c r="G144" s="457">
        <v>704.11</v>
      </c>
      <c r="H144" s="456">
        <v>0</v>
      </c>
      <c r="I144" s="457">
        <v>745.81</v>
      </c>
      <c r="J144" s="457">
        <v>125</v>
      </c>
      <c r="K144" s="457">
        <v>1574.92</v>
      </c>
      <c r="L144" s="457">
        <v>22958.41</v>
      </c>
    </row>
    <row r="145" spans="1:12" x14ac:dyDescent="0.25">
      <c r="A145" s="459" t="s">
        <v>862</v>
      </c>
      <c r="B145" s="281" t="s">
        <v>806</v>
      </c>
      <c r="C145" s="286" t="s">
        <v>551</v>
      </c>
      <c r="D145" s="457">
        <v>32500</v>
      </c>
      <c r="E145" s="456">
        <v>0</v>
      </c>
      <c r="F145" s="457">
        <v>32500</v>
      </c>
      <c r="G145" s="457">
        <v>932.75</v>
      </c>
      <c r="H145" s="456">
        <v>0</v>
      </c>
      <c r="I145" s="457">
        <v>988</v>
      </c>
      <c r="J145" s="457">
        <v>25</v>
      </c>
      <c r="K145" s="457">
        <v>1945.75</v>
      </c>
      <c r="L145" s="457">
        <v>30554.25</v>
      </c>
    </row>
    <row r="146" spans="1:12" x14ac:dyDescent="0.25">
      <c r="A146" s="461" t="s">
        <v>749</v>
      </c>
      <c r="B146" s="281"/>
      <c r="C146" s="462">
        <v>3</v>
      </c>
      <c r="D146" s="463">
        <f t="shared" ref="D146:L146" si="16">SUM(D143:D145)</f>
        <v>122033.33</v>
      </c>
      <c r="E146" s="464">
        <f t="shared" si="16"/>
        <v>0</v>
      </c>
      <c r="F146" s="463">
        <f t="shared" si="16"/>
        <v>122033.33</v>
      </c>
      <c r="G146" s="463">
        <f t="shared" si="16"/>
        <v>3502.36</v>
      </c>
      <c r="H146" s="463">
        <f t="shared" si="16"/>
        <v>4427.58</v>
      </c>
      <c r="I146" s="463">
        <f t="shared" si="16"/>
        <v>3709.81</v>
      </c>
      <c r="J146" s="463">
        <f t="shared" si="16"/>
        <v>1365.12</v>
      </c>
      <c r="K146" s="463">
        <f t="shared" si="16"/>
        <v>12766.84</v>
      </c>
      <c r="L146" s="463">
        <f t="shared" si="16"/>
        <v>109266.49</v>
      </c>
    </row>
    <row r="147" spans="1:12" x14ac:dyDescent="0.25">
      <c r="A147" s="461"/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61" t="s">
        <v>804</v>
      </c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59" t="s">
        <v>138</v>
      </c>
      <c r="B149" s="281" t="s">
        <v>806</v>
      </c>
      <c r="C149" s="286" t="s">
        <v>789</v>
      </c>
      <c r="D149" s="457">
        <v>155000</v>
      </c>
      <c r="E149" s="456">
        <v>0</v>
      </c>
      <c r="F149" s="457">
        <v>155000</v>
      </c>
      <c r="G149" s="457">
        <v>4448.5</v>
      </c>
      <c r="H149" s="457">
        <v>25042.74</v>
      </c>
      <c r="I149" s="457">
        <v>4712</v>
      </c>
      <c r="J149" s="457">
        <v>4905</v>
      </c>
      <c r="K149" s="457">
        <v>39108.239999999998</v>
      </c>
      <c r="L149" s="457">
        <v>115891.76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312</v>
      </c>
      <c r="B151" s="281" t="s">
        <v>807</v>
      </c>
      <c r="C151" s="286" t="s">
        <v>178</v>
      </c>
      <c r="D151" s="457">
        <v>35000</v>
      </c>
      <c r="E151" s="456">
        <v>0</v>
      </c>
      <c r="F151" s="457">
        <v>35000</v>
      </c>
      <c r="G151" s="457">
        <v>1004.5</v>
      </c>
      <c r="H151" s="456">
        <v>0</v>
      </c>
      <c r="I151" s="457">
        <v>1064</v>
      </c>
      <c r="J151" s="457">
        <v>25</v>
      </c>
      <c r="K151" s="457">
        <v>2093.5</v>
      </c>
      <c r="L151" s="457">
        <v>32906.5</v>
      </c>
    </row>
    <row r="152" spans="1:12" x14ac:dyDescent="0.25">
      <c r="A152" s="459" t="s">
        <v>791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59" t="s">
        <v>586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61" t="s">
        <v>749</v>
      </c>
      <c r="B154" s="281"/>
      <c r="C154" s="462">
        <v>5</v>
      </c>
      <c r="D154" s="463">
        <f t="shared" ref="D154:L154" si="17">SUM(D149:D153)</f>
        <v>269500</v>
      </c>
      <c r="E154" s="464">
        <f t="shared" si="17"/>
        <v>0</v>
      </c>
      <c r="F154" s="463">
        <f t="shared" si="17"/>
        <v>269500</v>
      </c>
      <c r="G154" s="463">
        <f t="shared" si="17"/>
        <v>7734.65</v>
      </c>
      <c r="H154" s="463">
        <f t="shared" si="17"/>
        <v>25414.820000000003</v>
      </c>
      <c r="I154" s="463">
        <f t="shared" si="17"/>
        <v>8192.7999999999993</v>
      </c>
      <c r="J154" s="463">
        <f t="shared" si="17"/>
        <v>5005</v>
      </c>
      <c r="K154" s="463">
        <f t="shared" si="17"/>
        <v>46347.27</v>
      </c>
      <c r="L154" s="463">
        <f t="shared" si="17"/>
        <v>223152.72999999998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61" t="s">
        <v>803</v>
      </c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59" t="s">
        <v>134</v>
      </c>
      <c r="B157" s="281" t="s">
        <v>806</v>
      </c>
      <c r="C157" s="286" t="s">
        <v>489</v>
      </c>
      <c r="D157" s="457">
        <v>65000</v>
      </c>
      <c r="E157" s="456">
        <v>0</v>
      </c>
      <c r="F157" s="457">
        <v>65000</v>
      </c>
      <c r="G157" s="457">
        <v>1865</v>
      </c>
      <c r="H157" s="457">
        <v>4427.58</v>
      </c>
      <c r="I157" s="457">
        <v>1976</v>
      </c>
      <c r="J157" s="457">
        <v>700</v>
      </c>
      <c r="K157" s="457">
        <v>8969.08</v>
      </c>
      <c r="L157" s="457">
        <v>56030.92</v>
      </c>
    </row>
    <row r="158" spans="1:12" x14ac:dyDescent="0.25">
      <c r="A158" s="459" t="s">
        <v>793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585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794</v>
      </c>
      <c r="B160" s="281" t="s">
        <v>806</v>
      </c>
      <c r="C160" s="286" t="s">
        <v>517</v>
      </c>
      <c r="D160" s="457">
        <v>32500</v>
      </c>
      <c r="E160" s="456">
        <v>0</v>
      </c>
      <c r="F160" s="457">
        <v>32500</v>
      </c>
      <c r="G160" s="457">
        <v>932.75</v>
      </c>
      <c r="H160" s="456">
        <v>0</v>
      </c>
      <c r="I160" s="457">
        <v>988</v>
      </c>
      <c r="J160" s="457">
        <v>25</v>
      </c>
      <c r="K160" s="457">
        <v>1945.75</v>
      </c>
      <c r="L160" s="457">
        <v>30554.25</v>
      </c>
    </row>
    <row r="161" spans="1:12" x14ac:dyDescent="0.25">
      <c r="A161" s="459" t="s">
        <v>795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ht="15" customHeight="1" x14ac:dyDescent="0.25">
      <c r="A162" s="470" t="s">
        <v>805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61" t="s">
        <v>749</v>
      </c>
      <c r="B163" s="281"/>
      <c r="C163" s="462">
        <v>6</v>
      </c>
      <c r="D163" s="463">
        <f t="shared" ref="D163:L163" si="18">SUM(D158:D162)</f>
        <v>138500</v>
      </c>
      <c r="E163" s="464">
        <f t="shared" si="18"/>
        <v>0</v>
      </c>
      <c r="F163" s="463">
        <f t="shared" si="18"/>
        <v>138500</v>
      </c>
      <c r="G163" s="463">
        <f t="shared" si="18"/>
        <v>3974.95</v>
      </c>
      <c r="H163" s="463">
        <f t="shared" si="18"/>
        <v>0</v>
      </c>
      <c r="I163" s="463">
        <f t="shared" si="18"/>
        <v>4210.3999999999996</v>
      </c>
      <c r="J163" s="463">
        <f t="shared" si="18"/>
        <v>125</v>
      </c>
      <c r="K163" s="463">
        <f t="shared" si="18"/>
        <v>8310.35</v>
      </c>
      <c r="L163" s="463">
        <f t="shared" si="18"/>
        <v>130189.65</v>
      </c>
    </row>
    <row r="164" spans="1:12" x14ac:dyDescent="0.25">
      <c r="A164" s="459"/>
      <c r="B164" s="281"/>
      <c r="C164" s="28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61" t="s">
        <v>796</v>
      </c>
      <c r="B165" s="281"/>
      <c r="C165" s="46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87</v>
      </c>
      <c r="B167" s="281" t="s">
        <v>806</v>
      </c>
      <c r="C167" s="286" t="s">
        <v>720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829</v>
      </c>
      <c r="B168" s="428" t="s">
        <v>806</v>
      </c>
      <c r="C168" s="286" t="s">
        <v>596</v>
      </c>
      <c r="D168" s="457">
        <v>75000</v>
      </c>
      <c r="E168" s="456">
        <v>0</v>
      </c>
      <c r="F168" s="457">
        <v>75000</v>
      </c>
      <c r="G168" s="457">
        <v>2152.5</v>
      </c>
      <c r="H168" s="457">
        <v>6309.38</v>
      </c>
      <c r="I168" s="457">
        <v>2280</v>
      </c>
      <c r="J168" s="457">
        <v>25</v>
      </c>
      <c r="K168" s="457">
        <v>10766.88</v>
      </c>
      <c r="L168" s="457">
        <v>64233.120000000003</v>
      </c>
    </row>
    <row r="169" spans="1:12" x14ac:dyDescent="0.25">
      <c r="A169" s="459" t="s">
        <v>244</v>
      </c>
      <c r="B169" s="281" t="s">
        <v>806</v>
      </c>
      <c r="C169" s="286" t="s">
        <v>489</v>
      </c>
      <c r="D169" s="457">
        <v>65000</v>
      </c>
      <c r="E169" s="456">
        <v>0</v>
      </c>
      <c r="F169" s="457">
        <v>65000</v>
      </c>
      <c r="G169" s="457">
        <v>1865.5</v>
      </c>
      <c r="H169" s="457">
        <v>4427.58</v>
      </c>
      <c r="I169" s="457">
        <v>1976</v>
      </c>
      <c r="J169" s="457">
        <v>25</v>
      </c>
      <c r="K169" s="457">
        <v>8294.08</v>
      </c>
      <c r="L169" s="457">
        <v>56705.919999999998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136</v>
      </c>
      <c r="B171" s="281" t="s">
        <v>807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2154.64</v>
      </c>
      <c r="I171" s="457">
        <v>1672</v>
      </c>
      <c r="J171" s="457">
        <v>12200.24</v>
      </c>
      <c r="K171" s="457">
        <v>17605.38</v>
      </c>
      <c r="L171" s="457">
        <v>37394.620000000003</v>
      </c>
    </row>
    <row r="172" spans="1:12" x14ac:dyDescent="0.25">
      <c r="A172" s="459" t="s">
        <v>94</v>
      </c>
      <c r="B172" s="281" t="s">
        <v>807</v>
      </c>
      <c r="C172" s="286" t="s">
        <v>71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2357.19</v>
      </c>
      <c r="I172" s="457">
        <v>1672</v>
      </c>
      <c r="J172" s="457">
        <v>1375.12</v>
      </c>
      <c r="K172" s="457">
        <v>7858.38</v>
      </c>
      <c r="L172" s="457">
        <v>48017.22</v>
      </c>
    </row>
    <row r="173" spans="1:12" x14ac:dyDescent="0.25">
      <c r="A173" s="459" t="s">
        <v>799</v>
      </c>
      <c r="B173" s="281" t="s">
        <v>806</v>
      </c>
      <c r="C173" s="286" t="s">
        <v>633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2154.64</v>
      </c>
      <c r="I173" s="457">
        <v>1672</v>
      </c>
      <c r="J173" s="457">
        <v>2725.24</v>
      </c>
      <c r="K173" s="457">
        <v>8130.38</v>
      </c>
      <c r="L173" s="457">
        <v>46869.62</v>
      </c>
    </row>
    <row r="174" spans="1:12" x14ac:dyDescent="0.25">
      <c r="A174" s="459" t="s">
        <v>177</v>
      </c>
      <c r="B174" s="281" t="s">
        <v>807</v>
      </c>
      <c r="C174" s="286" t="s">
        <v>178</v>
      </c>
      <c r="D174" s="457">
        <v>35000</v>
      </c>
      <c r="E174" s="456">
        <v>0</v>
      </c>
      <c r="F174" s="457">
        <v>35000</v>
      </c>
      <c r="G174" s="457">
        <v>1004.5</v>
      </c>
      <c r="H174" s="456">
        <v>0</v>
      </c>
      <c r="I174" s="457">
        <v>1064</v>
      </c>
      <c r="J174" s="457">
        <v>25</v>
      </c>
      <c r="K174" s="457">
        <v>2093.5</v>
      </c>
      <c r="L174" s="457">
        <v>32906.5</v>
      </c>
    </row>
    <row r="175" spans="1:12" x14ac:dyDescent="0.25">
      <c r="A175" s="459" t="s">
        <v>173</v>
      </c>
      <c r="B175" s="281" t="s">
        <v>807</v>
      </c>
      <c r="C175" s="286" t="s">
        <v>521</v>
      </c>
      <c r="D175" s="457">
        <v>24987.5</v>
      </c>
      <c r="E175" s="456">
        <v>0</v>
      </c>
      <c r="F175" s="457">
        <v>24987.5</v>
      </c>
      <c r="G175" s="457">
        <v>717.14</v>
      </c>
      <c r="H175" s="456">
        <v>0</v>
      </c>
      <c r="I175" s="457">
        <v>759.62</v>
      </c>
      <c r="J175" s="457">
        <v>25</v>
      </c>
      <c r="K175" s="457">
        <v>1501.76</v>
      </c>
      <c r="L175" s="457">
        <v>23485.74</v>
      </c>
    </row>
    <row r="176" spans="1:12" x14ac:dyDescent="0.25">
      <c r="A176" s="459" t="s">
        <v>800</v>
      </c>
      <c r="B176" s="281" t="s">
        <v>806</v>
      </c>
      <c r="C176" s="286" t="s">
        <v>97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25</v>
      </c>
      <c r="K176" s="457">
        <v>1502.5</v>
      </c>
      <c r="L176" s="457">
        <v>23497.5</v>
      </c>
    </row>
    <row r="177" spans="1:14" x14ac:dyDescent="0.25">
      <c r="A177" s="459" t="s">
        <v>91</v>
      </c>
      <c r="B177" s="281" t="s">
        <v>806</v>
      </c>
      <c r="C177" s="286" t="s">
        <v>92</v>
      </c>
      <c r="D177" s="457">
        <v>25000</v>
      </c>
      <c r="E177" s="456">
        <v>0</v>
      </c>
      <c r="F177" s="457">
        <v>25000</v>
      </c>
      <c r="G177" s="457">
        <v>717.5</v>
      </c>
      <c r="H177" s="456">
        <v>0</v>
      </c>
      <c r="I177" s="457">
        <v>760</v>
      </c>
      <c r="J177" s="457">
        <v>2050</v>
      </c>
      <c r="K177" s="457">
        <v>3527.5</v>
      </c>
      <c r="L177" s="457">
        <v>21472.5</v>
      </c>
    </row>
    <row r="178" spans="1:14" x14ac:dyDescent="0.25">
      <c r="A178" s="459" t="s">
        <v>698</v>
      </c>
      <c r="B178" s="281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915</v>
      </c>
      <c r="B179" s="283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59" t="s">
        <v>587</v>
      </c>
      <c r="B180" s="281" t="s">
        <v>807</v>
      </c>
      <c r="C180" s="286" t="s">
        <v>105</v>
      </c>
      <c r="D180" s="457">
        <v>20000</v>
      </c>
      <c r="E180" s="456">
        <v>0</v>
      </c>
      <c r="F180" s="457">
        <v>20000</v>
      </c>
      <c r="G180" s="457">
        <v>574</v>
      </c>
      <c r="H180" s="456">
        <v>0</v>
      </c>
      <c r="I180" s="457">
        <v>608</v>
      </c>
      <c r="J180" s="457">
        <v>25</v>
      </c>
      <c r="K180" s="457">
        <v>1207</v>
      </c>
      <c r="L180" s="457">
        <v>18793</v>
      </c>
    </row>
    <row r="181" spans="1:14" x14ac:dyDescent="0.25">
      <c r="A181" s="496" t="s">
        <v>830</v>
      </c>
      <c r="B181" s="497" t="s">
        <v>806</v>
      </c>
      <c r="C181" s="282" t="s">
        <v>92</v>
      </c>
      <c r="D181" s="498">
        <v>25000</v>
      </c>
      <c r="E181" s="487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25</v>
      </c>
      <c r="K181" s="457">
        <v>1502.5</v>
      </c>
      <c r="L181" s="457">
        <v>23497.5</v>
      </c>
    </row>
    <row r="182" spans="1:14" x14ac:dyDescent="0.25">
      <c r="A182" s="461" t="s">
        <v>749</v>
      </c>
      <c r="B182" s="428"/>
      <c r="C182" s="462">
        <v>17</v>
      </c>
      <c r="D182" s="463">
        <f>SUM(D166:D181)</f>
        <v>714987.5</v>
      </c>
      <c r="E182" s="464">
        <f>SUM(E169:E179)</f>
        <v>0</v>
      </c>
      <c r="F182" s="463">
        <f t="shared" ref="F182:L182" si="19">SUM(F166:F181)</f>
        <v>714987.5</v>
      </c>
      <c r="G182" s="463">
        <f t="shared" si="19"/>
        <v>20520.14</v>
      </c>
      <c r="H182" s="463">
        <f t="shared" si="19"/>
        <v>34764.85</v>
      </c>
      <c r="I182" s="463">
        <f t="shared" si="19"/>
        <v>21735.62</v>
      </c>
      <c r="J182" s="463">
        <f t="shared" si="19"/>
        <v>18650.599999999999</v>
      </c>
      <c r="K182" s="463">
        <f t="shared" si="19"/>
        <v>97694.38</v>
      </c>
      <c r="L182" s="463">
        <f t="shared" si="19"/>
        <v>619316.31999999995</v>
      </c>
    </row>
    <row r="183" spans="1:14" x14ac:dyDescent="0.25">
      <c r="A183" s="461"/>
      <c r="B183" s="459"/>
      <c r="C183" s="462"/>
      <c r="D183" s="463"/>
      <c r="E183" s="464"/>
      <c r="F183" s="463"/>
      <c r="G183" s="463"/>
      <c r="H183" s="463"/>
      <c r="I183" s="463"/>
      <c r="J183" s="463"/>
      <c r="K183" s="463"/>
      <c r="L183" s="463"/>
    </row>
    <row r="184" spans="1:14" ht="27.75" customHeight="1" x14ac:dyDescent="0.25">
      <c r="A184" s="472" t="s">
        <v>865</v>
      </c>
      <c r="B184" s="472"/>
      <c r="C184" s="474">
        <v>95</v>
      </c>
      <c r="D184" s="476">
        <v>4744737.5</v>
      </c>
      <c r="E184" s="477">
        <v>0</v>
      </c>
      <c r="F184" s="476">
        <v>4744737.5</v>
      </c>
      <c r="G184" s="476">
        <v>136173.97</v>
      </c>
      <c r="H184" s="476">
        <v>333164.12</v>
      </c>
      <c r="I184" s="476">
        <v>140707.03</v>
      </c>
      <c r="J184" s="476">
        <v>78541.25</v>
      </c>
      <c r="K184" s="476">
        <v>689632.29</v>
      </c>
      <c r="L184" s="476">
        <v>4083638.54</v>
      </c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  <c r="N186" s="259"/>
    </row>
    <row r="187" spans="1:14" x14ac:dyDescent="0.25">
      <c r="A187" s="537"/>
      <c r="B187" s="546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37"/>
      <c r="B188" s="542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  <c r="N188" s="537"/>
    </row>
    <row r="189" spans="1:14" x14ac:dyDescent="0.25">
      <c r="A189" s="542" t="s">
        <v>936</v>
      </c>
      <c r="B189" s="542"/>
      <c r="C189" s="542"/>
      <c r="D189" s="543"/>
      <c r="E189" s="543"/>
      <c r="F189" s="544"/>
      <c r="G189" s="545"/>
      <c r="H189" s="1816" t="s">
        <v>854</v>
      </c>
      <c r="I189" s="1816"/>
      <c r="J189" s="1816"/>
      <c r="K189" s="1816"/>
      <c r="L189" s="1816"/>
      <c r="M189" s="1816"/>
      <c r="N189" s="544"/>
    </row>
    <row r="190" spans="1:14" x14ac:dyDescent="0.25">
      <c r="A190" s="546" t="s">
        <v>935</v>
      </c>
      <c r="B190" s="308"/>
      <c r="C190" s="546"/>
      <c r="D190" s="538"/>
      <c r="E190" s="537"/>
      <c r="F190" s="537"/>
      <c r="G190" s="537"/>
      <c r="H190" s="1817" t="s">
        <v>939</v>
      </c>
      <c r="I190" s="1817"/>
      <c r="J190" s="1817"/>
      <c r="K190" s="1817"/>
      <c r="L190" s="1817"/>
      <c r="M190" s="1817"/>
      <c r="N190" s="539"/>
    </row>
    <row r="191" spans="1:14" x14ac:dyDescent="0.25">
      <c r="A191" s="542" t="s">
        <v>940</v>
      </c>
      <c r="B191" s="542"/>
      <c r="C191" s="542"/>
      <c r="D191" s="537"/>
      <c r="E191" s="537"/>
      <c r="F191" s="537"/>
      <c r="G191" s="540"/>
      <c r="H191" s="1815" t="s">
        <v>938</v>
      </c>
      <c r="I191" s="1815"/>
      <c r="J191" s="1815"/>
      <c r="K191" s="1815"/>
      <c r="L191" s="1815"/>
      <c r="M191" s="1815"/>
      <c r="N191" s="537"/>
    </row>
    <row r="192" spans="1:14" x14ac:dyDescent="0.25">
      <c r="A192" s="546"/>
      <c r="B192" s="308"/>
      <c r="C192" s="546"/>
      <c r="D192" s="547"/>
      <c r="E192" s="546"/>
      <c r="F192" s="541"/>
      <c r="G192" s="540"/>
      <c r="H192" s="537"/>
      <c r="I192" s="1813"/>
      <c r="J192" s="1813"/>
      <c r="K192" s="1813"/>
      <c r="L192" s="1813"/>
      <c r="M192" s="1813"/>
      <c r="N192" s="1813"/>
    </row>
    <row r="193" spans="7:11" ht="15.75" x14ac:dyDescent="0.25">
      <c r="G193" s="1741"/>
      <c r="H193" s="1741"/>
      <c r="I193" s="1741"/>
      <c r="J193" s="1741"/>
      <c r="K193" s="1741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0:M190"/>
    <mergeCell ref="H191:M191"/>
    <mergeCell ref="I192:N192"/>
    <mergeCell ref="G193:K193"/>
    <mergeCell ref="H14:H15"/>
    <mergeCell ref="I14:I15"/>
    <mergeCell ref="J14:J15"/>
    <mergeCell ref="K14:K15"/>
    <mergeCell ref="L14:L15"/>
    <mergeCell ref="H189:M189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D0B272-F793-4193-AE7F-FFFA9B5C032D}">
  <dimension ref="A7:N89"/>
  <sheetViews>
    <sheetView topLeftCell="A33" zoomScale="85" zoomScaleNormal="85" workbookViewId="0">
      <selection activeCell="Q79" sqref="Q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735" t="s">
        <v>0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1:13" x14ac:dyDescent="0.25">
      <c r="A8" s="1735" t="s">
        <v>1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1:13" x14ac:dyDescent="0.25">
      <c r="A9" s="1735" t="s">
        <v>3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  <c r="M9" s="1735"/>
    </row>
    <row r="10" spans="1:13" x14ac:dyDescent="0.25">
      <c r="A10" s="1735" t="s">
        <v>982</v>
      </c>
      <c r="B10" s="1735"/>
      <c r="C10" s="1735"/>
      <c r="D10" s="1735"/>
      <c r="E10" s="1735"/>
      <c r="F10" s="1735"/>
      <c r="G10" s="1735"/>
      <c r="H10" s="1735"/>
      <c r="I10" s="1735"/>
      <c r="J10" s="1735"/>
      <c r="K10" s="1735"/>
      <c r="L10" s="1735"/>
      <c r="M10" s="1735"/>
    </row>
    <row r="11" spans="1:13" x14ac:dyDescent="0.25">
      <c r="A11" s="1820" t="s">
        <v>441</v>
      </c>
      <c r="B11" s="1820"/>
      <c r="C11" s="1820"/>
      <c r="D11" s="1820"/>
      <c r="E11" s="1820"/>
      <c r="F11" s="1820"/>
      <c r="G11" s="1820"/>
      <c r="H11" s="1820"/>
      <c r="I11" s="1820"/>
      <c r="J11" s="1820"/>
      <c r="K11" s="1820"/>
      <c r="L11" s="1820"/>
      <c r="M11" s="1820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92" t="s">
        <v>7</v>
      </c>
      <c r="B13" s="1818" t="s">
        <v>937</v>
      </c>
      <c r="C13" s="1793" t="s">
        <v>9</v>
      </c>
      <c r="D13" s="1792" t="s">
        <v>832</v>
      </c>
      <c r="E13" s="476" t="s">
        <v>12</v>
      </c>
      <c r="F13" s="1796" t="s">
        <v>13</v>
      </c>
      <c r="G13" s="1794" t="s">
        <v>14</v>
      </c>
      <c r="H13" s="1794" t="s">
        <v>15</v>
      </c>
      <c r="I13" s="1794" t="s">
        <v>16</v>
      </c>
      <c r="J13" s="1794" t="s">
        <v>17</v>
      </c>
      <c r="K13" s="1794" t="s">
        <v>18</v>
      </c>
      <c r="L13" s="1794" t="s">
        <v>19</v>
      </c>
      <c r="M13" s="1794" t="s">
        <v>20</v>
      </c>
    </row>
    <row r="14" spans="1:13" x14ac:dyDescent="0.25">
      <c r="A14" s="1792"/>
      <c r="B14" s="1819"/>
      <c r="C14" s="1793"/>
      <c r="D14" s="1792"/>
      <c r="E14" s="476" t="s">
        <v>21</v>
      </c>
      <c r="F14" s="1796"/>
      <c r="G14" s="1794"/>
      <c r="H14" s="1794"/>
      <c r="I14" s="1794"/>
      <c r="J14" s="1794"/>
      <c r="K14" s="1794"/>
      <c r="L14" s="1794"/>
      <c r="M14" s="1794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SUM(E17:E18)</f>
        <v>165000</v>
      </c>
      <c r="F19" s="495">
        <f>SUM(F17)</f>
        <v>0</v>
      </c>
      <c r="G19" s="494">
        <f t="shared" ref="G19:M19" si="0">SUM(G17:G18)</f>
        <v>165000</v>
      </c>
      <c r="H19" s="494">
        <f t="shared" si="0"/>
        <v>4735.5</v>
      </c>
      <c r="I19" s="494">
        <f t="shared" si="0"/>
        <v>17487.739999999998</v>
      </c>
      <c r="J19" s="494">
        <f t="shared" si="0"/>
        <v>5016</v>
      </c>
      <c r="K19" s="494">
        <f t="shared" si="0"/>
        <v>1270</v>
      </c>
      <c r="L19" s="494">
        <f t="shared" si="0"/>
        <v>28509.24</v>
      </c>
      <c r="M19" s="494">
        <f t="shared" si="0"/>
        <v>136490.76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110000</v>
      </c>
      <c r="F24" s="495">
        <f>SUM(F23:F23)</f>
        <v>0</v>
      </c>
      <c r="G24" s="494">
        <f t="shared" ref="G24:M24" si="1">SUM(G22:G23)</f>
        <v>110000</v>
      </c>
      <c r="H24" s="494">
        <f t="shared" si="1"/>
        <v>3157</v>
      </c>
      <c r="I24" s="494">
        <f t="shared" si="1"/>
        <v>5340.68</v>
      </c>
      <c r="J24" s="494">
        <f t="shared" si="1"/>
        <v>3344</v>
      </c>
      <c r="K24" s="494">
        <f t="shared" si="1"/>
        <v>50</v>
      </c>
      <c r="L24" s="494">
        <f t="shared" si="1"/>
        <v>11891.68</v>
      </c>
      <c r="M24" s="494">
        <f t="shared" si="1"/>
        <v>98108.32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2725.24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2725.24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2465</v>
      </c>
      <c r="L35" s="457">
        <v>13206.88</v>
      </c>
      <c r="M35" s="457">
        <v>61793.120000000003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>SUM(E35:E36)</f>
        <v>125000</v>
      </c>
      <c r="F37" s="495">
        <f>SUM(F36:F36)</f>
        <v>0</v>
      </c>
      <c r="G37" s="463">
        <f t="shared" ref="G37:M37" si="3">SUM(G35:G36)</f>
        <v>125000</v>
      </c>
      <c r="H37" s="463">
        <f t="shared" si="3"/>
        <v>3587.5</v>
      </c>
      <c r="I37" s="463">
        <f t="shared" si="3"/>
        <v>8163.38</v>
      </c>
      <c r="J37" s="463">
        <f t="shared" si="3"/>
        <v>3800</v>
      </c>
      <c r="K37" s="463">
        <f t="shared" si="3"/>
        <v>2490</v>
      </c>
      <c r="L37" s="463">
        <f t="shared" si="3"/>
        <v>18040.879999999997</v>
      </c>
      <c r="M37" s="463">
        <f t="shared" si="3"/>
        <v>106959.12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700</v>
      </c>
      <c r="L55" s="494">
        <f t="shared" si="6"/>
        <v>6510.18</v>
      </c>
      <c r="M55" s="494">
        <f t="shared" si="6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9833.68</v>
      </c>
      <c r="J62" s="494">
        <f t="shared" si="7"/>
        <v>6688</v>
      </c>
      <c r="K62" s="494">
        <f>SUM(K58:K61)</f>
        <v>2800.24</v>
      </c>
      <c r="L62" s="494">
        <f t="shared" si="7"/>
        <v>25635.919999999998</v>
      </c>
      <c r="M62" s="494">
        <f t="shared" si="7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9">SUM(G69:G77)</f>
        <v>450000</v>
      </c>
      <c r="H78" s="494">
        <f t="shared" si="9"/>
        <v>12915</v>
      </c>
      <c r="I78" s="494">
        <f t="shared" si="9"/>
        <v>16907.350000000002</v>
      </c>
      <c r="J78" s="494">
        <f t="shared" si="9"/>
        <v>13680</v>
      </c>
      <c r="K78" s="494">
        <f t="shared" si="9"/>
        <v>225</v>
      </c>
      <c r="L78" s="494">
        <f t="shared" si="9"/>
        <v>43727.170000000006</v>
      </c>
      <c r="M78" s="494">
        <f t="shared" si="9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107496.87</v>
      </c>
      <c r="J80" s="502">
        <v>51376</v>
      </c>
      <c r="K80" s="502">
        <v>14625.48</v>
      </c>
      <c r="L80" s="502">
        <v>222001.35</v>
      </c>
      <c r="M80" s="502">
        <v>1467998.65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810" t="s">
        <v>854</v>
      </c>
      <c r="I85" s="1810"/>
      <c r="J85" s="1810"/>
      <c r="K85" s="1810"/>
      <c r="L85" s="1810"/>
      <c r="M85" s="1810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811" t="s">
        <v>852</v>
      </c>
      <c r="I86" s="1811"/>
      <c r="J86" s="1811"/>
      <c r="K86" s="1811"/>
      <c r="L86" s="1811"/>
      <c r="M86" s="1811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812" t="s">
        <v>853</v>
      </c>
      <c r="I87" s="1812"/>
      <c r="J87" s="1812"/>
      <c r="K87" s="1812"/>
      <c r="L87" s="1812"/>
      <c r="M87" s="1812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813"/>
      <c r="J88" s="1813"/>
      <c r="K88" s="1813"/>
      <c r="L88" s="1813"/>
      <c r="M88" s="1813"/>
      <c r="N88" s="1813"/>
    </row>
    <row r="89" spans="1:14" ht="15.75" x14ac:dyDescent="0.25">
      <c r="A89" s="267"/>
      <c r="B89" s="267"/>
      <c r="C89" s="267"/>
      <c r="D89" s="268"/>
      <c r="E89" s="268"/>
      <c r="F89" s="269"/>
      <c r="G89" s="1741"/>
      <c r="H89" s="1741"/>
      <c r="I89" s="1741"/>
      <c r="J89" s="1741"/>
      <c r="K89" s="1741"/>
      <c r="L89" s="271"/>
      <c r="M89" s="271"/>
      <c r="N89" s="259"/>
    </row>
  </sheetData>
  <mergeCells count="22"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EC357D-0C85-4D63-853D-9CECD14ADC79}">
  <dimension ref="A7:N41"/>
  <sheetViews>
    <sheetView topLeftCell="A15" workbookViewId="0">
      <selection activeCell="Q28" sqref="Q28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983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2" t="s">
        <v>5</v>
      </c>
      <c r="B11" s="1622"/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  <c r="N11" s="162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92" t="s">
        <v>7</v>
      </c>
      <c r="B13" s="1818" t="s">
        <v>937</v>
      </c>
      <c r="C13" s="1804" t="s">
        <v>8</v>
      </c>
      <c r="D13" s="1804" t="s">
        <v>10</v>
      </c>
      <c r="E13" s="1804" t="s">
        <v>11</v>
      </c>
      <c r="F13" s="476" t="s">
        <v>12</v>
      </c>
      <c r="G13" s="1806" t="s">
        <v>13</v>
      </c>
      <c r="H13" s="1804" t="s">
        <v>14</v>
      </c>
      <c r="I13" s="1804" t="s">
        <v>15</v>
      </c>
      <c r="J13" s="1804" t="s">
        <v>16</v>
      </c>
      <c r="K13" s="1804" t="s">
        <v>17</v>
      </c>
      <c r="L13" s="1804" t="s">
        <v>18</v>
      </c>
      <c r="M13" s="1804" t="s">
        <v>19</v>
      </c>
      <c r="N13" s="1792" t="s">
        <v>20</v>
      </c>
    </row>
    <row r="14" spans="1:14" x14ac:dyDescent="0.25">
      <c r="A14" s="1792"/>
      <c r="B14" s="1819"/>
      <c r="C14" s="1805"/>
      <c r="D14" s="1805"/>
      <c r="E14" s="1805"/>
      <c r="F14" s="476" t="s">
        <v>21</v>
      </c>
      <c r="G14" s="1807"/>
      <c r="H14" s="1805"/>
      <c r="I14" s="1805"/>
      <c r="J14" s="1805"/>
      <c r="K14" s="1805"/>
      <c r="L14" s="1805"/>
      <c r="M14" s="1805"/>
      <c r="N14" s="1792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N34" s="48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10" t="s">
        <v>854</v>
      </c>
      <c r="I37" s="1810"/>
      <c r="J37" s="1810"/>
      <c r="K37" s="1810"/>
      <c r="L37" s="1810"/>
      <c r="M37" s="181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11" t="s">
        <v>852</v>
      </c>
      <c r="I38" s="1811"/>
      <c r="J38" s="1811"/>
      <c r="K38" s="1811"/>
      <c r="L38" s="1811"/>
      <c r="M38" s="1811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812" t="s">
        <v>853</v>
      </c>
      <c r="I39" s="1812"/>
      <c r="J39" s="1812"/>
      <c r="K39" s="1812"/>
      <c r="L39" s="1812"/>
      <c r="M39" s="181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813"/>
      <c r="J40" s="1813"/>
      <c r="K40" s="1813"/>
      <c r="L40" s="1813"/>
      <c r="M40" s="1813"/>
      <c r="N40" s="1813"/>
    </row>
    <row r="41" spans="1:14" ht="15.75" x14ac:dyDescent="0.25">
      <c r="A41" s="267"/>
      <c r="B41" s="267"/>
      <c r="C41" s="267"/>
      <c r="D41" s="268"/>
      <c r="E41" s="268"/>
      <c r="F41" s="269"/>
      <c r="G41" s="1741"/>
      <c r="H41" s="1741"/>
      <c r="I41" s="1741"/>
      <c r="J41" s="1741"/>
      <c r="K41" s="1741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5A297E-6621-4B0E-B92A-2CDF68A811BD}">
  <sheetPr>
    <pageSetUpPr fitToPage="1"/>
  </sheetPr>
  <dimension ref="A6:L26"/>
  <sheetViews>
    <sheetView zoomScale="85" zoomScaleNormal="85" workbookViewId="0">
      <selection activeCell="N11" sqref="N11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</row>
    <row r="7" spans="1:12" x14ac:dyDescent="0.25">
      <c r="A7" s="1735" t="s">
        <v>1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</row>
    <row r="8" spans="1:12" x14ac:dyDescent="0.25">
      <c r="A8" s="1735" t="s">
        <v>3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</row>
    <row r="9" spans="1:12" x14ac:dyDescent="0.25">
      <c r="A9" s="1735" t="s">
        <v>984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</row>
    <row r="10" spans="1:12" x14ac:dyDescent="0.25">
      <c r="A10" s="1736" t="s">
        <v>886</v>
      </c>
      <c r="B10" s="1736"/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92" t="s">
        <v>7</v>
      </c>
      <c r="B12" s="1792" t="s">
        <v>802</v>
      </c>
      <c r="C12" s="1792" t="s">
        <v>9</v>
      </c>
      <c r="D12" s="390" t="s">
        <v>12</v>
      </c>
      <c r="E12" s="1769" t="s">
        <v>13</v>
      </c>
      <c r="F12" s="1770" t="s">
        <v>14</v>
      </c>
      <c r="G12" s="1770" t="s">
        <v>15</v>
      </c>
      <c r="H12" s="1770" t="s">
        <v>16</v>
      </c>
      <c r="I12" s="1770" t="s">
        <v>17</v>
      </c>
      <c r="J12" s="1770" t="s">
        <v>18</v>
      </c>
      <c r="K12" s="1770" t="s">
        <v>19</v>
      </c>
      <c r="L12" s="1770" t="s">
        <v>20</v>
      </c>
    </row>
    <row r="13" spans="1:12" ht="16.5" customHeight="1" x14ac:dyDescent="0.25">
      <c r="A13" s="1792"/>
      <c r="B13" s="1792"/>
      <c r="C13" s="1792"/>
      <c r="D13" s="390" t="s">
        <v>21</v>
      </c>
      <c r="E13" s="1769"/>
      <c r="F13" s="1770"/>
      <c r="G13" s="1770"/>
      <c r="H13" s="1770"/>
      <c r="I13" s="1770"/>
      <c r="J13" s="1770"/>
      <c r="K13" s="1770"/>
      <c r="L13" s="1770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810" t="s">
        <v>854</v>
      </c>
      <c r="G21" s="1810"/>
      <c r="H21" s="1810"/>
      <c r="I21" s="1810"/>
      <c r="J21" s="1810"/>
      <c r="K21" s="1810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811" t="s">
        <v>852</v>
      </c>
      <c r="G22" s="1811"/>
      <c r="H22" s="1811"/>
      <c r="I22" s="1811"/>
      <c r="J22" s="1811"/>
      <c r="K22" s="1811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812" t="s">
        <v>853</v>
      </c>
      <c r="G23" s="1812"/>
      <c r="H23" s="1812"/>
      <c r="I23" s="1812"/>
      <c r="J23" s="1812"/>
      <c r="K23" s="1812"/>
      <c r="L23" s="537"/>
    </row>
    <row r="24" spans="1:12" x14ac:dyDescent="0.25">
      <c r="A24" s="546"/>
      <c r="B24" s="546"/>
      <c r="C24" s="547"/>
      <c r="D24" s="541"/>
      <c r="E24" s="540"/>
      <c r="F24" s="537"/>
      <c r="G24" s="1813"/>
      <c r="H24" s="1813"/>
      <c r="I24" s="1813"/>
      <c r="J24" s="1813"/>
      <c r="K24" s="1813"/>
      <c r="L24" s="1813"/>
    </row>
    <row r="25" spans="1:12" ht="15.75" x14ac:dyDescent="0.25">
      <c r="A25" s="267"/>
      <c r="B25" s="267"/>
      <c r="C25" s="268"/>
      <c r="D25" s="269"/>
      <c r="E25" s="1741"/>
      <c r="F25" s="1741"/>
      <c r="G25" s="1741"/>
      <c r="H25" s="1741"/>
      <c r="I25" s="1741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L12:L13"/>
    <mergeCell ref="F21:K21"/>
    <mergeCell ref="K12:K13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0" orientation="landscape" r:id="rId1"/>
  <drawing r:id="rId2"/>
</worksheet>
</file>

<file path=xl/worksheets/sheet1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532B2A-C067-4C38-96EF-B9381AC61827}">
  <dimension ref="A7:N35"/>
  <sheetViews>
    <sheetView topLeftCell="A7" workbookViewId="0">
      <selection activeCell="D16" sqref="D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1:13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1:13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1:13" x14ac:dyDescent="0.25">
      <c r="A10" s="1624" t="s">
        <v>985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</row>
    <row r="11" spans="1:13" x14ac:dyDescent="0.25">
      <c r="A11" s="1823" t="s">
        <v>412</v>
      </c>
      <c r="B11" s="1823"/>
      <c r="C11" s="1823"/>
      <c r="D11" s="1823"/>
      <c r="E11" s="1823"/>
      <c r="F11" s="1823"/>
      <c r="G11" s="1823"/>
      <c r="H11" s="1823"/>
      <c r="I11" s="1823"/>
      <c r="J11" s="1823"/>
      <c r="K11" s="1823"/>
      <c r="L11" s="1823"/>
      <c r="M11" s="1823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99" t="s">
        <v>7</v>
      </c>
      <c r="B13" s="1821" t="s">
        <v>937</v>
      </c>
      <c r="C13" s="1799" t="s">
        <v>9</v>
      </c>
      <c r="D13" s="1799" t="s">
        <v>832</v>
      </c>
      <c r="E13" s="421" t="s">
        <v>12</v>
      </c>
      <c r="F13" s="1800" t="s">
        <v>13</v>
      </c>
      <c r="G13" s="1801" t="s">
        <v>14</v>
      </c>
      <c r="H13" s="1801" t="s">
        <v>15</v>
      </c>
      <c r="I13" s="1801" t="s">
        <v>16</v>
      </c>
      <c r="J13" s="1801" t="s">
        <v>17</v>
      </c>
      <c r="K13" s="1801" t="s">
        <v>18</v>
      </c>
      <c r="L13" s="1801" t="s">
        <v>19</v>
      </c>
      <c r="M13" s="1801" t="s">
        <v>20</v>
      </c>
    </row>
    <row r="14" spans="1:13" x14ac:dyDescent="0.25">
      <c r="A14" s="1799"/>
      <c r="B14" s="1822"/>
      <c r="C14" s="1799"/>
      <c r="D14" s="1799"/>
      <c r="E14" s="421" t="s">
        <v>21</v>
      </c>
      <c r="F14" s="1800"/>
      <c r="G14" s="1801"/>
      <c r="H14" s="1801"/>
      <c r="I14" s="1801"/>
      <c r="J14" s="1801"/>
      <c r="K14" s="1801"/>
      <c r="L14" s="1801"/>
      <c r="M14" s="1801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810" t="s">
        <v>854</v>
      </c>
      <c r="I31" s="1810"/>
      <c r="J31" s="1810"/>
      <c r="K31" s="1810"/>
      <c r="L31" s="1810"/>
      <c r="M31" s="1810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811" t="s">
        <v>852</v>
      </c>
      <c r="I32" s="1811"/>
      <c r="J32" s="1811"/>
      <c r="K32" s="1811"/>
      <c r="L32" s="1811"/>
      <c r="M32" s="1811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812" t="s">
        <v>853</v>
      </c>
      <c r="I33" s="1812"/>
      <c r="J33" s="1812"/>
      <c r="K33" s="1812"/>
      <c r="L33" s="1812"/>
      <c r="M33" s="1812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813"/>
      <c r="J34" s="1813"/>
      <c r="K34" s="1813"/>
      <c r="L34" s="1813"/>
      <c r="M34" s="1813"/>
      <c r="N34" s="1813"/>
    </row>
    <row r="35" spans="1:14" ht="15.75" x14ac:dyDescent="0.25">
      <c r="A35" s="267"/>
      <c r="B35" s="267"/>
      <c r="C35" s="267"/>
      <c r="D35" s="268"/>
      <c r="E35" s="268"/>
      <c r="F35" s="269"/>
      <c r="G35" s="1741"/>
      <c r="H35" s="1741"/>
      <c r="I35" s="1741"/>
      <c r="J35" s="1741"/>
      <c r="K35" s="1741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BAD98C-7F7A-49FE-9121-06DC5A9DD5E8}">
  <dimension ref="A3:N192"/>
  <sheetViews>
    <sheetView workbookViewId="0">
      <selection activeCell="J187" sqref="J18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140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735" t="s">
        <v>0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</row>
    <row r="9" spans="1:12" x14ac:dyDescent="0.25">
      <c r="A9" s="1735" t="s">
        <v>3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</row>
    <row r="10" spans="1:12" x14ac:dyDescent="0.25">
      <c r="A10" s="1735" t="s">
        <v>991</v>
      </c>
      <c r="B10" s="1735"/>
      <c r="C10" s="1735"/>
      <c r="D10" s="1735"/>
      <c r="E10" s="1735"/>
      <c r="F10" s="1735"/>
      <c r="G10" s="1735"/>
      <c r="H10" s="1735"/>
      <c r="I10" s="1735"/>
      <c r="J10" s="1735"/>
      <c r="K10" s="1735"/>
      <c r="L10" s="1735"/>
    </row>
    <row r="11" spans="1:12" x14ac:dyDescent="0.25">
      <c r="A11" s="1736" t="s">
        <v>404</v>
      </c>
      <c r="B11" s="1736"/>
      <c r="C11" s="1736"/>
      <c r="D11" s="1736"/>
      <c r="E11" s="1736"/>
      <c r="F11" s="1736"/>
      <c r="G11" s="1736"/>
      <c r="H11" s="1736"/>
      <c r="I11" s="1736"/>
      <c r="J11" s="1736"/>
      <c r="K11" s="1736"/>
      <c r="L11" s="1736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829" t="s">
        <v>7</v>
      </c>
      <c r="B14" s="1831" t="s">
        <v>802</v>
      </c>
      <c r="C14" s="1833" t="s">
        <v>9</v>
      </c>
      <c r="D14" s="451" t="s">
        <v>12</v>
      </c>
      <c r="E14" s="1835" t="s">
        <v>13</v>
      </c>
      <c r="F14" s="1824" t="s">
        <v>14</v>
      </c>
      <c r="G14" s="1824" t="s">
        <v>15</v>
      </c>
      <c r="H14" s="1824" t="s">
        <v>16</v>
      </c>
      <c r="I14" s="1824" t="s">
        <v>17</v>
      </c>
      <c r="J14" s="1824" t="s">
        <v>18</v>
      </c>
      <c r="K14" s="1826" t="s">
        <v>19</v>
      </c>
      <c r="L14" s="1772" t="s">
        <v>20</v>
      </c>
    </row>
    <row r="15" spans="1:12" ht="15.75" thickBot="1" x14ac:dyDescent="0.3">
      <c r="A15" s="1830"/>
      <c r="B15" s="1832"/>
      <c r="C15" s="1834"/>
      <c r="D15" s="452" t="s">
        <v>21</v>
      </c>
      <c r="E15" s="1836"/>
      <c r="F15" s="1825"/>
      <c r="G15" s="1825"/>
      <c r="H15" s="1825"/>
      <c r="I15" s="1825"/>
      <c r="J15" s="1825"/>
      <c r="K15" s="1827"/>
      <c r="L15" s="1828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2825.24</v>
      </c>
      <c r="K42" s="457">
        <v>4598.24</v>
      </c>
      <c r="L42" s="457">
        <v>25401.5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 t="shared" ref="D44:L44" si="2">SUM(D42:D43)</f>
        <v>55000</v>
      </c>
      <c r="E44" s="464">
        <f t="shared" si="2"/>
        <v>0</v>
      </c>
      <c r="F44" s="463">
        <f t="shared" si="2"/>
        <v>55000</v>
      </c>
      <c r="G44" s="463">
        <f t="shared" si="2"/>
        <v>1578.5</v>
      </c>
      <c r="H44" s="464">
        <f t="shared" si="2"/>
        <v>0</v>
      </c>
      <c r="I44" s="463">
        <f t="shared" si="2"/>
        <v>1672</v>
      </c>
      <c r="J44" s="463">
        <f t="shared" si="2"/>
        <v>2850.24</v>
      </c>
      <c r="K44" s="463">
        <f t="shared" si="2"/>
        <v>6100.74</v>
      </c>
      <c r="L44" s="463">
        <f t="shared" si="2"/>
        <v>48899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3">SUM(E47:E49)</f>
        <v>0</v>
      </c>
      <c r="F50" s="463">
        <f t="shared" si="3"/>
        <v>81250</v>
      </c>
      <c r="G50" s="463">
        <f t="shared" si="3"/>
        <v>2331.88</v>
      </c>
      <c r="H50" s="464">
        <v>0</v>
      </c>
      <c r="I50" s="463">
        <f t="shared" si="3"/>
        <v>2470</v>
      </c>
      <c r="J50" s="463">
        <f t="shared" si="3"/>
        <v>747</v>
      </c>
      <c r="K50" s="463">
        <f t="shared" si="3"/>
        <v>5548.88</v>
      </c>
      <c r="L50" s="463">
        <f t="shared" si="3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1475.12</v>
      </c>
      <c r="K55" s="457">
        <v>2792.62</v>
      </c>
      <c r="L55" s="457">
        <v>22047.38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v>189500</v>
      </c>
      <c r="E60" s="464">
        <f>SUM(E54:E59)</f>
        <v>0</v>
      </c>
      <c r="F60" s="463">
        <v>189500</v>
      </c>
      <c r="G60" s="463">
        <v>5438.65</v>
      </c>
      <c r="H60" s="463">
        <f>SUM(H53:H59)</f>
        <v>372.08</v>
      </c>
      <c r="I60" s="463">
        <f>SUM(I53:I59)</f>
        <v>5760.8</v>
      </c>
      <c r="J60" s="463">
        <f>SUM(J53:J59)</f>
        <v>2300.12</v>
      </c>
      <c r="K60" s="463">
        <f>SUM(K53:K59)</f>
        <v>13711.650000000001</v>
      </c>
      <c r="L60" s="463">
        <f>SUM(L53:L59)</f>
        <v>175628.35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SUM(D63:D72)</f>
        <v>225000</v>
      </c>
      <c r="E73" s="464">
        <f>SUM(E64:E72)</f>
        <v>0</v>
      </c>
      <c r="F73" s="463">
        <f t="shared" ref="F73:L73" si="4">SUM(F63:F72)</f>
        <v>225000</v>
      </c>
      <c r="G73" s="463">
        <f t="shared" si="4"/>
        <v>6457.5</v>
      </c>
      <c r="H73" s="464">
        <f t="shared" si="4"/>
        <v>0</v>
      </c>
      <c r="I73" s="463">
        <f t="shared" si="4"/>
        <v>6840</v>
      </c>
      <c r="J73" s="463">
        <f t="shared" si="4"/>
        <v>1800</v>
      </c>
      <c r="K73" s="463">
        <f t="shared" si="4"/>
        <v>15097.619999999999</v>
      </c>
      <c r="L73" s="463">
        <f t="shared" si="4"/>
        <v>209901.88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5">SUM(D76:D78)</f>
        <v>165000</v>
      </c>
      <c r="E79" s="464">
        <f t="shared" si="5"/>
        <v>0</v>
      </c>
      <c r="F79" s="463">
        <f t="shared" si="5"/>
        <v>165000</v>
      </c>
      <c r="G79" s="463">
        <f t="shared" si="5"/>
        <v>4735.5</v>
      </c>
      <c r="H79" s="463">
        <f t="shared" si="5"/>
        <v>8394.33</v>
      </c>
      <c r="I79" s="463">
        <f t="shared" si="5"/>
        <v>5016</v>
      </c>
      <c r="J79" s="463">
        <f t="shared" si="5"/>
        <v>175</v>
      </c>
      <c r="K79" s="463">
        <f t="shared" si="5"/>
        <v>18320.830000000002</v>
      </c>
      <c r="L79" s="463">
        <f t="shared" si="5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6">SUM(D82:D83)</f>
        <v>94500</v>
      </c>
      <c r="E84" s="464">
        <f t="shared" si="6"/>
        <v>0</v>
      </c>
      <c r="F84" s="463">
        <f t="shared" si="6"/>
        <v>94500</v>
      </c>
      <c r="G84" s="463">
        <f t="shared" si="6"/>
        <v>2712.15</v>
      </c>
      <c r="H84" s="463">
        <f t="shared" si="6"/>
        <v>2931.7599999999998</v>
      </c>
      <c r="I84" s="463">
        <f t="shared" si="6"/>
        <v>2872.8</v>
      </c>
      <c r="J84" s="463">
        <f t="shared" si="6"/>
        <v>50</v>
      </c>
      <c r="K84" s="463">
        <f t="shared" si="6"/>
        <v>8566.7100000000009</v>
      </c>
      <c r="L84" s="463">
        <f t="shared" si="6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 t="s">
        <v>807</v>
      </c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4</v>
      </c>
      <c r="D91" s="463">
        <f>SUM(D87:D90)</f>
        <v>303500</v>
      </c>
      <c r="E91" s="464">
        <f>SUM(E90:E90)</f>
        <v>0</v>
      </c>
      <c r="F91" s="463">
        <f t="shared" ref="F91:L91" si="7">SUM(F87:F90)</f>
        <v>303500</v>
      </c>
      <c r="G91" s="463">
        <f t="shared" si="7"/>
        <v>8710.4500000000007</v>
      </c>
      <c r="H91" s="463">
        <f t="shared" si="7"/>
        <v>30041.62</v>
      </c>
      <c r="I91" s="463">
        <f t="shared" si="7"/>
        <v>9226.4</v>
      </c>
      <c r="J91" s="463">
        <f t="shared" si="7"/>
        <v>6722.12</v>
      </c>
      <c r="K91" s="463">
        <f t="shared" si="7"/>
        <v>54700.590000000004</v>
      </c>
      <c r="L91" s="463">
        <f t="shared" si="7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3216.65</v>
      </c>
      <c r="I94" s="457">
        <v>1824</v>
      </c>
      <c r="J94" s="457">
        <v>1375.12</v>
      </c>
      <c r="K94" s="457">
        <v>8137.7</v>
      </c>
      <c r="L94" s="457">
        <v>51862.23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697</v>
      </c>
      <c r="K95" s="457">
        <v>3103.3</v>
      </c>
      <c r="L95" s="457">
        <v>34896.82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K96" si="8">SUM(F94:F95)</f>
        <v>98000</v>
      </c>
      <c r="G96" s="463">
        <f t="shared" si="8"/>
        <v>2812.6</v>
      </c>
      <c r="H96" s="463">
        <f t="shared" si="8"/>
        <v>3377.03</v>
      </c>
      <c r="I96" s="463">
        <f t="shared" si="8"/>
        <v>2994.4</v>
      </c>
      <c r="J96" s="463">
        <f t="shared" si="8"/>
        <v>2072.12</v>
      </c>
      <c r="K96" s="463">
        <f t="shared" si="8"/>
        <v>11241</v>
      </c>
      <c r="L96" s="463">
        <f>SUM(L94:L95)</f>
        <v>86759.05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9">SUM(D99:D103)</f>
        <v>291500</v>
      </c>
      <c r="E104" s="464">
        <f t="shared" si="9"/>
        <v>0</v>
      </c>
      <c r="F104" s="463">
        <f t="shared" si="9"/>
        <v>291500</v>
      </c>
      <c r="G104" s="463">
        <f t="shared" si="9"/>
        <v>8366.0499999999993</v>
      </c>
      <c r="H104" s="463">
        <f t="shared" si="9"/>
        <v>21901.43</v>
      </c>
      <c r="I104" s="463">
        <f t="shared" si="9"/>
        <v>8861.6</v>
      </c>
      <c r="J104" s="463">
        <f t="shared" si="9"/>
        <v>7877</v>
      </c>
      <c r="K104" s="463">
        <f t="shared" si="9"/>
        <v>47006.080000000002</v>
      </c>
      <c r="L104" s="463">
        <f t="shared" si="9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10">SUM(E107)</f>
        <v>0</v>
      </c>
      <c r="F108" s="463">
        <f t="shared" si="10"/>
        <v>85000</v>
      </c>
      <c r="G108" s="463">
        <f t="shared" si="10"/>
        <v>2439.5</v>
      </c>
      <c r="H108" s="463">
        <f t="shared" si="10"/>
        <v>8279.4599999999991</v>
      </c>
      <c r="I108" s="463">
        <f t="shared" si="10"/>
        <v>2584</v>
      </c>
      <c r="J108" s="463">
        <f t="shared" si="10"/>
        <v>1215.1199999999999</v>
      </c>
      <c r="K108" s="463">
        <f t="shared" si="10"/>
        <v>14518.08</v>
      </c>
      <c r="L108" s="463">
        <f t="shared" si="10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1">SUM(E111:E112)</f>
        <v>0</v>
      </c>
      <c r="F113" s="463">
        <f t="shared" si="11"/>
        <v>75000</v>
      </c>
      <c r="G113" s="463">
        <f t="shared" si="11"/>
        <v>2152.5</v>
      </c>
      <c r="H113" s="463">
        <f t="shared" si="11"/>
        <v>442.65</v>
      </c>
      <c r="I113" s="463">
        <f t="shared" si="11"/>
        <v>2280</v>
      </c>
      <c r="J113" s="463">
        <f t="shared" si="11"/>
        <v>725</v>
      </c>
      <c r="K113" s="463">
        <f t="shared" si="11"/>
        <v>5600.15</v>
      </c>
      <c r="L113" s="463">
        <f t="shared" si="11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2">SUM(F116:F120)</f>
        <v>180000</v>
      </c>
      <c r="G121" s="463">
        <f>SUM(G116:G120)</f>
        <v>5166</v>
      </c>
      <c r="H121" s="463">
        <f t="shared" si="12"/>
        <v>1873.25</v>
      </c>
      <c r="I121" s="463">
        <f t="shared" si="12"/>
        <v>5472.0000000000009</v>
      </c>
      <c r="J121" s="463">
        <f t="shared" si="12"/>
        <v>1572</v>
      </c>
      <c r="K121" s="463">
        <f t="shared" si="12"/>
        <v>14083.25</v>
      </c>
      <c r="L121" s="463">
        <f t="shared" si="12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3">SUM(E124)</f>
        <v>0</v>
      </c>
      <c r="F125" s="463">
        <f t="shared" si="13"/>
        <v>155000</v>
      </c>
      <c r="G125" s="463">
        <f t="shared" si="13"/>
        <v>4448.5</v>
      </c>
      <c r="H125" s="463">
        <f t="shared" si="13"/>
        <v>254042.74</v>
      </c>
      <c r="I125" s="463">
        <f t="shared" si="13"/>
        <v>4712</v>
      </c>
      <c r="J125" s="463">
        <f t="shared" si="13"/>
        <v>1375</v>
      </c>
      <c r="K125" s="463">
        <f t="shared" si="13"/>
        <v>35578.239999999998</v>
      </c>
      <c r="L125" s="463">
        <f t="shared" si="13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4157.55</v>
      </c>
      <c r="I128" s="457">
        <v>1976</v>
      </c>
      <c r="J128" s="457">
        <v>1475.12</v>
      </c>
      <c r="K128" s="457">
        <v>9474.17</v>
      </c>
      <c r="L128" s="457">
        <v>55525.83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4">SUM(E128:E129)</f>
        <v>0</v>
      </c>
      <c r="F130" s="463">
        <f t="shared" si="14"/>
        <v>95000</v>
      </c>
      <c r="G130" s="463">
        <f t="shared" si="14"/>
        <v>2726.5</v>
      </c>
      <c r="H130" s="463">
        <f t="shared" si="14"/>
        <v>4157.55</v>
      </c>
      <c r="I130" s="463">
        <f t="shared" si="14"/>
        <v>2888</v>
      </c>
      <c r="J130" s="463">
        <f t="shared" si="14"/>
        <v>1500.12</v>
      </c>
      <c r="K130" s="463">
        <f t="shared" si="14"/>
        <v>11272.17</v>
      </c>
      <c r="L130" s="463">
        <f t="shared" si="14"/>
        <v>83727.83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5">SUM(E133:E135)</f>
        <v>0</v>
      </c>
      <c r="F136" s="463">
        <f t="shared" si="15"/>
        <v>150000</v>
      </c>
      <c r="G136" s="463">
        <f t="shared" si="15"/>
        <v>4304.5</v>
      </c>
      <c r="H136" s="463">
        <f t="shared" si="15"/>
        <v>6987.26</v>
      </c>
      <c r="I136" s="463">
        <f t="shared" si="15"/>
        <v>4560</v>
      </c>
      <c r="J136" s="463">
        <f t="shared" si="15"/>
        <v>1425</v>
      </c>
      <c r="K136" s="463">
        <f t="shared" si="15"/>
        <v>17277.260000000002</v>
      </c>
      <c r="L136" s="463">
        <f t="shared" si="15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6">SUM(E139)</f>
        <v>0</v>
      </c>
      <c r="F140" s="463">
        <f t="shared" si="16"/>
        <v>65000</v>
      </c>
      <c r="G140" s="463">
        <f t="shared" si="16"/>
        <v>1865.5</v>
      </c>
      <c r="H140" s="463">
        <f t="shared" si="16"/>
        <v>4427.58</v>
      </c>
      <c r="I140" s="463">
        <f t="shared" si="16"/>
        <v>1976</v>
      </c>
      <c r="J140" s="463">
        <f t="shared" si="16"/>
        <v>695</v>
      </c>
      <c r="K140" s="463">
        <f t="shared" si="16"/>
        <v>8964.08</v>
      </c>
      <c r="L140" s="463">
        <f t="shared" si="16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27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4157.55</v>
      </c>
      <c r="I143" s="457">
        <v>1976</v>
      </c>
      <c r="J143" s="457">
        <v>1375.12</v>
      </c>
      <c r="K143" s="457">
        <v>9374.17</v>
      </c>
      <c r="L143" s="457">
        <v>55625.83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2</v>
      </c>
      <c r="D145" s="463">
        <f t="shared" ref="D145:L145" si="17">SUM(D143:D144)</f>
        <v>97500</v>
      </c>
      <c r="E145" s="464">
        <f t="shared" si="17"/>
        <v>0</v>
      </c>
      <c r="F145" s="463">
        <f t="shared" si="17"/>
        <v>97500</v>
      </c>
      <c r="G145" s="463">
        <f t="shared" si="17"/>
        <v>2798.25</v>
      </c>
      <c r="H145" s="463">
        <f t="shared" si="17"/>
        <v>4157.55</v>
      </c>
      <c r="I145" s="463">
        <f t="shared" si="17"/>
        <v>2964</v>
      </c>
      <c r="J145" s="463">
        <f t="shared" si="17"/>
        <v>1400.12</v>
      </c>
      <c r="K145" s="463">
        <f t="shared" si="17"/>
        <v>11319.92</v>
      </c>
      <c r="L145" s="463">
        <f t="shared" si="17"/>
        <v>86180.08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8">SUM(D148:D152)</f>
        <v>269500</v>
      </c>
      <c r="E153" s="464">
        <f t="shared" si="18"/>
        <v>0</v>
      </c>
      <c r="F153" s="463">
        <f t="shared" si="18"/>
        <v>269500</v>
      </c>
      <c r="G153" s="463">
        <f t="shared" si="18"/>
        <v>7734.65</v>
      </c>
      <c r="H153" s="463">
        <f t="shared" si="18"/>
        <v>25414.820000000003</v>
      </c>
      <c r="I153" s="463">
        <f t="shared" si="18"/>
        <v>8192.7999999999993</v>
      </c>
      <c r="J153" s="463">
        <f t="shared" si="18"/>
        <v>5005</v>
      </c>
      <c r="K153" s="463">
        <f t="shared" si="18"/>
        <v>46347.27</v>
      </c>
      <c r="L153" s="463">
        <f t="shared" si="18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1865.5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2941.27</v>
      </c>
      <c r="L161" s="457">
        <v>23558.73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SUM(D156:D161)</f>
        <v>203500</v>
      </c>
      <c r="E162" s="464">
        <f t="shared" si="19"/>
        <v>0</v>
      </c>
      <c r="F162" s="463">
        <f t="shared" si="19"/>
        <v>203500</v>
      </c>
      <c r="G162" s="463">
        <f t="shared" si="19"/>
        <v>5840.4500000000007</v>
      </c>
      <c r="H162" s="463">
        <f t="shared" si="19"/>
        <v>4427.58</v>
      </c>
      <c r="I162" s="463">
        <f t="shared" si="19"/>
        <v>6186.4000000000005</v>
      </c>
      <c r="J162" s="463">
        <f t="shared" si="19"/>
        <v>825</v>
      </c>
      <c r="K162" s="463">
        <f t="shared" si="19"/>
        <v>18629.55</v>
      </c>
      <c r="L162" s="463">
        <f t="shared" si="19"/>
        <v>184870.45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12200.24</v>
      </c>
      <c r="K170" s="457">
        <v>17605.38</v>
      </c>
      <c r="L170" s="457">
        <v>37394.620000000003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16</v>
      </c>
      <c r="D181" s="463">
        <f>SUM(D165:D180)</f>
        <v>714987.5</v>
      </c>
      <c r="E181" s="464">
        <f>SUM(E168:E178)</f>
        <v>0</v>
      </c>
      <c r="F181" s="463">
        <f t="shared" ref="F181:L181" si="20">SUM(F165:F180)</f>
        <v>714987.5</v>
      </c>
      <c r="G181" s="463">
        <f t="shared" si="20"/>
        <v>20520.14</v>
      </c>
      <c r="H181" s="463">
        <f t="shared" si="20"/>
        <v>34764.85</v>
      </c>
      <c r="I181" s="463">
        <f t="shared" si="20"/>
        <v>21735.62</v>
      </c>
      <c r="J181" s="463">
        <f t="shared" si="20"/>
        <v>18650.599999999999</v>
      </c>
      <c r="K181" s="463">
        <f t="shared" si="20"/>
        <v>97694.38</v>
      </c>
      <c r="L181" s="463">
        <f t="shared" si="20"/>
        <v>619316.31999999995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648">
        <v>95</v>
      </c>
      <c r="D183" s="669">
        <v>4748737.5</v>
      </c>
      <c r="E183" s="670">
        <v>0</v>
      </c>
      <c r="F183" s="669">
        <v>4748737.5</v>
      </c>
      <c r="G183" s="669">
        <v>136288.76999999999</v>
      </c>
      <c r="H183" s="669">
        <v>333391.13</v>
      </c>
      <c r="I183" s="669">
        <v>139961.22</v>
      </c>
      <c r="J183" s="669">
        <v>78416.25</v>
      </c>
      <c r="K183" s="669">
        <v>688057.37</v>
      </c>
      <c r="L183" s="669">
        <v>4060680.13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816" t="s">
        <v>854</v>
      </c>
      <c r="I188" s="1816"/>
      <c r="J188" s="1816"/>
      <c r="K188" s="1816"/>
      <c r="L188" s="1816"/>
      <c r="M188" s="1816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817" t="s">
        <v>939</v>
      </c>
      <c r="I189" s="1817"/>
      <c r="J189" s="1817"/>
      <c r="K189" s="1817"/>
      <c r="L189" s="1817"/>
      <c r="M189" s="1817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815" t="s">
        <v>938</v>
      </c>
      <c r="I190" s="1815"/>
      <c r="J190" s="1815"/>
      <c r="K190" s="1815"/>
      <c r="L190" s="1815"/>
      <c r="M190" s="1815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813"/>
      <c r="J191" s="1813"/>
      <c r="K191" s="1813"/>
      <c r="L191" s="1813"/>
      <c r="M191" s="1813"/>
      <c r="N191" s="1813"/>
    </row>
    <row r="192" spans="1:14" ht="15.75" x14ac:dyDescent="0.25">
      <c r="A192" s="267"/>
      <c r="B192" s="308"/>
      <c r="C192" s="267"/>
      <c r="D192" s="268"/>
      <c r="E192" s="268"/>
      <c r="F192" s="269"/>
      <c r="G192" s="1741"/>
      <c r="H192" s="1741"/>
      <c r="I192" s="1741"/>
      <c r="J192" s="1741"/>
      <c r="K192" s="1741"/>
      <c r="L192" s="271"/>
      <c r="M192" s="271"/>
      <c r="N192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E00AF0-FAC6-4B10-984B-459C99F401BD}">
  <dimension ref="A7:N85"/>
  <sheetViews>
    <sheetView topLeftCell="A40" zoomScale="85" zoomScaleNormal="85" workbookViewId="0">
      <selection activeCell="I79" sqref="I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735" t="s">
        <v>0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1:13" x14ac:dyDescent="0.25">
      <c r="A8" s="1735" t="s">
        <v>1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1:13" x14ac:dyDescent="0.25">
      <c r="A9" s="1735" t="s">
        <v>3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  <c r="M9" s="1735"/>
    </row>
    <row r="10" spans="1:13" x14ac:dyDescent="0.25">
      <c r="A10" s="1735" t="s">
        <v>992</v>
      </c>
      <c r="B10" s="1735"/>
      <c r="C10" s="1735"/>
      <c r="D10" s="1735"/>
      <c r="E10" s="1735"/>
      <c r="F10" s="1735"/>
      <c r="G10" s="1735"/>
      <c r="H10" s="1735"/>
      <c r="I10" s="1735"/>
      <c r="J10" s="1735"/>
      <c r="K10" s="1735"/>
      <c r="L10" s="1735"/>
      <c r="M10" s="1735"/>
    </row>
    <row r="11" spans="1:13" x14ac:dyDescent="0.25">
      <c r="A11" s="1820" t="s">
        <v>441</v>
      </c>
      <c r="B11" s="1820"/>
      <c r="C11" s="1820"/>
      <c r="D11" s="1820"/>
      <c r="E11" s="1820"/>
      <c r="F11" s="1820"/>
      <c r="G11" s="1820"/>
      <c r="H11" s="1820"/>
      <c r="I11" s="1820"/>
      <c r="J11" s="1820"/>
      <c r="K11" s="1820"/>
      <c r="L11" s="1820"/>
      <c r="M11" s="1820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92" t="s">
        <v>7</v>
      </c>
      <c r="B13" s="1818" t="s">
        <v>937</v>
      </c>
      <c r="C13" s="1793" t="s">
        <v>9</v>
      </c>
      <c r="D13" s="1792" t="s">
        <v>832</v>
      </c>
      <c r="E13" s="476" t="s">
        <v>12</v>
      </c>
      <c r="F13" s="1796" t="s">
        <v>13</v>
      </c>
      <c r="G13" s="1794" t="s">
        <v>14</v>
      </c>
      <c r="H13" s="1794" t="s">
        <v>15</v>
      </c>
      <c r="I13" s="1794" t="s">
        <v>16</v>
      </c>
      <c r="J13" s="1794" t="s">
        <v>17</v>
      </c>
      <c r="K13" s="1794" t="s">
        <v>18</v>
      </c>
      <c r="L13" s="1794" t="s">
        <v>19</v>
      </c>
      <c r="M13" s="1794" t="s">
        <v>20</v>
      </c>
    </row>
    <row r="14" spans="1:13" x14ac:dyDescent="0.25">
      <c r="A14" s="1792"/>
      <c r="B14" s="1819"/>
      <c r="C14" s="1793"/>
      <c r="D14" s="1792"/>
      <c r="E14" s="476" t="s">
        <v>21</v>
      </c>
      <c r="F14" s="1796"/>
      <c r="G14" s="1794"/>
      <c r="H14" s="1794"/>
      <c r="I14" s="1794"/>
      <c r="J14" s="1794"/>
      <c r="K14" s="1794"/>
      <c r="L14" s="1794"/>
      <c r="M14" s="1794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4125</v>
      </c>
      <c r="L42" s="457">
        <v>38418.239999999998</v>
      </c>
      <c r="M42" s="457">
        <v>116581.75999999999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4125</v>
      </c>
      <c r="L43" s="494">
        <f t="shared" si="4"/>
        <v>38418.239999999998</v>
      </c>
      <c r="M43" s="494">
        <f t="shared" si="4"/>
        <v>116581.75999999999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49404</v>
      </c>
      <c r="K76" s="502">
        <v>11900.24</v>
      </c>
      <c r="L76" s="502">
        <v>213870.97</v>
      </c>
      <c r="M76" s="502">
        <v>1421129.03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810" t="s">
        <v>854</v>
      </c>
      <c r="I81" s="1810"/>
      <c r="J81" s="1810"/>
      <c r="K81" s="1810"/>
      <c r="L81" s="1810"/>
      <c r="M81" s="1810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811" t="s">
        <v>852</v>
      </c>
      <c r="I82" s="1811"/>
      <c r="J82" s="1811"/>
      <c r="K82" s="1811"/>
      <c r="L82" s="1811"/>
      <c r="M82" s="1811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812" t="s">
        <v>853</v>
      </c>
      <c r="I83" s="1812"/>
      <c r="J83" s="1812"/>
      <c r="K83" s="1812"/>
      <c r="L83" s="1812"/>
      <c r="M83" s="1812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813"/>
      <c r="J84" s="1813"/>
      <c r="K84" s="1813"/>
      <c r="L84" s="1813"/>
      <c r="M84" s="1813"/>
      <c r="N84" s="1813"/>
    </row>
    <row r="85" spans="1:14" ht="15.75" x14ac:dyDescent="0.25">
      <c r="A85" s="267"/>
      <c r="B85" s="267"/>
      <c r="C85" s="267"/>
      <c r="D85" s="268"/>
      <c r="E85" s="268"/>
      <c r="F85" s="269"/>
      <c r="G85" s="1741"/>
      <c r="H85" s="1741"/>
      <c r="I85" s="1741"/>
      <c r="J85" s="1741"/>
      <c r="K85" s="1741"/>
      <c r="L85" s="271"/>
      <c r="M85" s="271"/>
      <c r="N85" s="259"/>
    </row>
  </sheetData>
  <mergeCells count="22"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29F08-FD67-4C7F-853E-FA2D76269882}">
  <dimension ref="A7:N41"/>
  <sheetViews>
    <sheetView topLeftCell="A28" workbookViewId="0">
      <selection activeCell="A45" sqref="A4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993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2" t="s">
        <v>5</v>
      </c>
      <c r="B11" s="1622"/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  <c r="N11" s="162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92" t="s">
        <v>7</v>
      </c>
      <c r="B13" s="1818" t="s">
        <v>937</v>
      </c>
      <c r="C13" s="1804" t="s">
        <v>8</v>
      </c>
      <c r="D13" s="1804" t="s">
        <v>10</v>
      </c>
      <c r="E13" s="1804" t="s">
        <v>11</v>
      </c>
      <c r="F13" s="476" t="s">
        <v>12</v>
      </c>
      <c r="G13" s="1806" t="s">
        <v>13</v>
      </c>
      <c r="H13" s="1804" t="s">
        <v>14</v>
      </c>
      <c r="I13" s="1804" t="s">
        <v>15</v>
      </c>
      <c r="J13" s="1804" t="s">
        <v>16</v>
      </c>
      <c r="K13" s="1804" t="s">
        <v>17</v>
      </c>
      <c r="L13" s="1804" t="s">
        <v>18</v>
      </c>
      <c r="M13" s="1804" t="s">
        <v>19</v>
      </c>
      <c r="N13" s="1792" t="s">
        <v>20</v>
      </c>
    </row>
    <row r="14" spans="1:14" x14ac:dyDescent="0.25">
      <c r="A14" s="1792"/>
      <c r="B14" s="1819"/>
      <c r="C14" s="1805"/>
      <c r="D14" s="1805"/>
      <c r="E14" s="1805"/>
      <c r="F14" s="476" t="s">
        <v>21</v>
      </c>
      <c r="G14" s="1807"/>
      <c r="H14" s="1805"/>
      <c r="I14" s="1805"/>
      <c r="J14" s="1805"/>
      <c r="K14" s="1805"/>
      <c r="L14" s="1805"/>
      <c r="M14" s="1805"/>
      <c r="N14" s="1792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10" t="s">
        <v>854</v>
      </c>
      <c r="I37" s="1810"/>
      <c r="J37" s="1810"/>
      <c r="K37" s="1810"/>
      <c r="L37" s="1810"/>
      <c r="M37" s="181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11" t="s">
        <v>852</v>
      </c>
      <c r="I38" s="1811"/>
      <c r="J38" s="1811"/>
      <c r="K38" s="1811"/>
      <c r="L38" s="1811"/>
      <c r="M38" s="1811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812" t="s">
        <v>853</v>
      </c>
      <c r="I39" s="1812"/>
      <c r="J39" s="1812"/>
      <c r="K39" s="1812"/>
      <c r="L39" s="1812"/>
      <c r="M39" s="181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813"/>
      <c r="J40" s="1813"/>
      <c r="K40" s="1813"/>
      <c r="L40" s="1813"/>
      <c r="M40" s="1813"/>
      <c r="N40" s="1813"/>
    </row>
    <row r="41" spans="1:14" ht="15.75" x14ac:dyDescent="0.25">
      <c r="A41" s="267"/>
      <c r="B41" s="267"/>
      <c r="C41" s="267"/>
      <c r="D41" s="268"/>
      <c r="E41" s="268"/>
      <c r="F41" s="269"/>
      <c r="G41" s="1741"/>
      <c r="H41" s="1741"/>
      <c r="I41" s="1741"/>
      <c r="J41" s="1741"/>
      <c r="K41" s="1741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109677-3F01-4144-BF3D-B320AF0006BD}">
  <sheetPr>
    <pageSetUpPr fitToPage="1"/>
  </sheetPr>
  <dimension ref="A6:L26"/>
  <sheetViews>
    <sheetView zoomScale="85" zoomScaleNormal="85" workbookViewId="0">
      <selection activeCell="G2" sqref="G2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</row>
    <row r="7" spans="1:12" x14ac:dyDescent="0.25">
      <c r="A7" s="1735" t="s">
        <v>1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</row>
    <row r="8" spans="1:12" x14ac:dyDescent="0.25">
      <c r="A8" s="1735" t="s">
        <v>3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</row>
    <row r="9" spans="1:12" x14ac:dyDescent="0.25">
      <c r="A9" s="1735" t="s">
        <v>994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</row>
    <row r="10" spans="1:12" x14ac:dyDescent="0.25">
      <c r="A10" s="1736" t="s">
        <v>886</v>
      </c>
      <c r="B10" s="1736"/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92" t="s">
        <v>7</v>
      </c>
      <c r="B12" s="1792" t="s">
        <v>802</v>
      </c>
      <c r="C12" s="1792" t="s">
        <v>9</v>
      </c>
      <c r="D12" s="390" t="s">
        <v>12</v>
      </c>
      <c r="E12" s="1769" t="s">
        <v>13</v>
      </c>
      <c r="F12" s="1770" t="s">
        <v>14</v>
      </c>
      <c r="G12" s="1770" t="s">
        <v>15</v>
      </c>
      <c r="H12" s="1770" t="s">
        <v>16</v>
      </c>
      <c r="I12" s="1770" t="s">
        <v>17</v>
      </c>
      <c r="J12" s="1770" t="s">
        <v>18</v>
      </c>
      <c r="K12" s="1770" t="s">
        <v>19</v>
      </c>
      <c r="L12" s="1770" t="s">
        <v>20</v>
      </c>
    </row>
    <row r="13" spans="1:12" ht="16.5" customHeight="1" x14ac:dyDescent="0.25">
      <c r="A13" s="1792"/>
      <c r="B13" s="1792"/>
      <c r="C13" s="1792"/>
      <c r="D13" s="390" t="s">
        <v>21</v>
      </c>
      <c r="E13" s="1769"/>
      <c r="F13" s="1770"/>
      <c r="G13" s="1770"/>
      <c r="H13" s="1770"/>
      <c r="I13" s="1770"/>
      <c r="J13" s="1770"/>
      <c r="K13" s="1770"/>
      <c r="L13" s="1770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810" t="s">
        <v>854</v>
      </c>
      <c r="G21" s="1810"/>
      <c r="H21" s="1810"/>
      <c r="I21" s="1810"/>
      <c r="J21" s="1810"/>
      <c r="K21" s="1810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811" t="s">
        <v>852</v>
      </c>
      <c r="G22" s="1811"/>
      <c r="H22" s="1811"/>
      <c r="I22" s="1811"/>
      <c r="J22" s="1811"/>
      <c r="K22" s="1811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812" t="s">
        <v>853</v>
      </c>
      <c r="G23" s="1812"/>
      <c r="H23" s="1812"/>
      <c r="I23" s="1812"/>
      <c r="J23" s="1812"/>
      <c r="K23" s="1812"/>
      <c r="L23" s="537"/>
    </row>
    <row r="24" spans="1:12" x14ac:dyDescent="0.25">
      <c r="A24" s="546"/>
      <c r="B24" s="546"/>
      <c r="C24" s="547"/>
      <c r="D24" s="541"/>
      <c r="E24" s="540"/>
      <c r="F24" s="537"/>
      <c r="G24" s="1813"/>
      <c r="H24" s="1813"/>
      <c r="I24" s="1813"/>
      <c r="J24" s="1813"/>
      <c r="K24" s="1813"/>
      <c r="L24" s="1813"/>
    </row>
    <row r="25" spans="1:12" ht="15.75" x14ac:dyDescent="0.25">
      <c r="A25" s="267"/>
      <c r="B25" s="267"/>
      <c r="C25" s="268"/>
      <c r="D25" s="269"/>
      <c r="E25" s="1741"/>
      <c r="F25" s="1741"/>
      <c r="G25" s="1741"/>
      <c r="H25" s="1741"/>
      <c r="I25" s="1741"/>
      <c r="J25" s="271"/>
      <c r="K25" s="271"/>
      <c r="L25" s="259"/>
    </row>
    <row r="26" spans="1:12" x14ac:dyDescent="0.25">
      <c r="D26" t="s">
        <v>641</v>
      </c>
    </row>
  </sheetData>
  <mergeCells count="21">
    <mergeCell ref="E25:I25"/>
    <mergeCell ref="G12:G13"/>
    <mergeCell ref="H12:H13"/>
    <mergeCell ref="I12:I13"/>
    <mergeCell ref="F12:F13"/>
    <mergeCell ref="E12:E13"/>
    <mergeCell ref="G24:L24"/>
    <mergeCell ref="J12:J13"/>
    <mergeCell ref="F21:K21"/>
    <mergeCell ref="F23:K23"/>
    <mergeCell ref="F22:K22"/>
    <mergeCell ref="B12:B13"/>
    <mergeCell ref="A12:A13"/>
    <mergeCell ref="C12:C13"/>
    <mergeCell ref="A6:L6"/>
    <mergeCell ref="A7:L7"/>
    <mergeCell ref="A8:L8"/>
    <mergeCell ref="A9:L9"/>
    <mergeCell ref="A10:L10"/>
    <mergeCell ref="L12:L13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9201BE-7B28-4885-B8D4-D6C3866287BC}">
  <dimension ref="A7:N35"/>
  <sheetViews>
    <sheetView workbookViewId="0">
      <selection activeCell="A23" sqref="A23:C23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</cols>
  <sheetData>
    <row r="7" spans="1:13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1:13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1:13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1:13" x14ac:dyDescent="0.25">
      <c r="A10" s="1624" t="s">
        <v>995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</row>
    <row r="11" spans="1:13" x14ac:dyDescent="0.25">
      <c r="A11" s="1823" t="s">
        <v>412</v>
      </c>
      <c r="B11" s="1823"/>
      <c r="C11" s="1823"/>
      <c r="D11" s="1823"/>
      <c r="E11" s="1823"/>
      <c r="F11" s="1823"/>
      <c r="G11" s="1823"/>
      <c r="H11" s="1823"/>
      <c r="I11" s="1823"/>
      <c r="J11" s="1823"/>
      <c r="K11" s="1823"/>
      <c r="L11" s="1823"/>
      <c r="M11" s="1823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99" t="s">
        <v>7</v>
      </c>
      <c r="B13" s="1821" t="s">
        <v>937</v>
      </c>
      <c r="C13" s="1799" t="s">
        <v>9</v>
      </c>
      <c r="D13" s="1799" t="s">
        <v>832</v>
      </c>
      <c r="E13" s="421" t="s">
        <v>12</v>
      </c>
      <c r="F13" s="1800" t="s">
        <v>13</v>
      </c>
      <c r="G13" s="1801" t="s">
        <v>14</v>
      </c>
      <c r="H13" s="1801" t="s">
        <v>15</v>
      </c>
      <c r="I13" s="1801" t="s">
        <v>16</v>
      </c>
      <c r="J13" s="1801" t="s">
        <v>17</v>
      </c>
      <c r="K13" s="1801" t="s">
        <v>18</v>
      </c>
      <c r="L13" s="1801" t="s">
        <v>19</v>
      </c>
      <c r="M13" s="1801" t="s">
        <v>20</v>
      </c>
    </row>
    <row r="14" spans="1:13" x14ac:dyDescent="0.25">
      <c r="A14" s="1799"/>
      <c r="B14" s="1822"/>
      <c r="C14" s="1799"/>
      <c r="D14" s="1799"/>
      <c r="E14" s="421" t="s">
        <v>21</v>
      </c>
      <c r="F14" s="1800"/>
      <c r="G14" s="1801"/>
      <c r="H14" s="1801"/>
      <c r="I14" s="1801"/>
      <c r="J14" s="1801"/>
      <c r="K14" s="1801"/>
      <c r="L14" s="1801"/>
      <c r="M14" s="1801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27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810" t="s">
        <v>854</v>
      </c>
      <c r="I31" s="1810"/>
      <c r="J31" s="1810"/>
      <c r="K31" s="1810"/>
      <c r="L31" s="1810"/>
      <c r="M31" s="1810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811" t="s">
        <v>852</v>
      </c>
      <c r="I32" s="1811"/>
      <c r="J32" s="1811"/>
      <c r="K32" s="1811"/>
      <c r="L32" s="1811"/>
      <c r="M32" s="1811"/>
    </row>
    <row r="33" spans="1:14" x14ac:dyDescent="0.25">
      <c r="A33" s="542" t="s">
        <v>998</v>
      </c>
      <c r="B33" s="542"/>
      <c r="C33" s="542"/>
      <c r="D33" s="537"/>
      <c r="E33" s="537"/>
      <c r="F33" s="537"/>
      <c r="G33" s="540"/>
      <c r="H33" s="1812" t="s">
        <v>853</v>
      </c>
      <c r="I33" s="1812"/>
      <c r="J33" s="1812"/>
      <c r="K33" s="1812"/>
      <c r="L33" s="1812"/>
      <c r="M33" s="1812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813"/>
      <c r="J34" s="1813"/>
      <c r="K34" s="1813"/>
      <c r="L34" s="1813"/>
      <c r="M34" s="1813"/>
      <c r="N34" s="1813"/>
    </row>
    <row r="35" spans="1:14" ht="15.75" x14ac:dyDescent="0.25">
      <c r="A35" s="267"/>
      <c r="B35" s="267"/>
      <c r="C35" s="267"/>
      <c r="D35" s="268"/>
      <c r="E35" s="268"/>
      <c r="F35" s="269"/>
      <c r="G35" s="1741"/>
      <c r="H35" s="1741"/>
      <c r="I35" s="1741"/>
      <c r="J35" s="1741"/>
      <c r="K35" s="1741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5170F8-6F6F-4C90-BB89-36419B3140C1}">
  <dimension ref="A3:N196"/>
  <sheetViews>
    <sheetView topLeftCell="A82" workbookViewId="0">
      <selection activeCell="K91" sqref="K9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735" t="s">
        <v>0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</row>
    <row r="9" spans="1:12" x14ac:dyDescent="0.25">
      <c r="A9" s="1735" t="s">
        <v>3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</row>
    <row r="10" spans="1:12" x14ac:dyDescent="0.25">
      <c r="A10" s="1735" t="s">
        <v>1004</v>
      </c>
      <c r="B10" s="1735"/>
      <c r="C10" s="1735"/>
      <c r="D10" s="1735"/>
      <c r="E10" s="1735"/>
      <c r="F10" s="1735"/>
      <c r="G10" s="1735"/>
      <c r="H10" s="1735"/>
      <c r="I10" s="1735"/>
      <c r="J10" s="1735"/>
      <c r="K10" s="1735"/>
      <c r="L10" s="1735"/>
    </row>
    <row r="11" spans="1:12" x14ac:dyDescent="0.25">
      <c r="A11" s="1736" t="s">
        <v>404</v>
      </c>
      <c r="B11" s="1736"/>
      <c r="C11" s="1736"/>
      <c r="D11" s="1736"/>
      <c r="E11" s="1736"/>
      <c r="F11" s="1736"/>
      <c r="G11" s="1736"/>
      <c r="H11" s="1736"/>
      <c r="I11" s="1736"/>
      <c r="J11" s="1736"/>
      <c r="K11" s="1736"/>
      <c r="L11" s="1736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829" t="s">
        <v>7</v>
      </c>
      <c r="B14" s="1831" t="s">
        <v>802</v>
      </c>
      <c r="C14" s="1833" t="s">
        <v>9</v>
      </c>
      <c r="D14" s="451" t="s">
        <v>12</v>
      </c>
      <c r="E14" s="1835" t="s">
        <v>13</v>
      </c>
      <c r="F14" s="1824" t="s">
        <v>14</v>
      </c>
      <c r="G14" s="1824" t="s">
        <v>15</v>
      </c>
      <c r="H14" s="1824" t="s">
        <v>16</v>
      </c>
      <c r="I14" s="1824" t="s">
        <v>17</v>
      </c>
      <c r="J14" s="1824" t="s">
        <v>18</v>
      </c>
      <c r="K14" s="1826" t="s">
        <v>19</v>
      </c>
      <c r="L14" s="1772" t="s">
        <v>20</v>
      </c>
    </row>
    <row r="15" spans="1:12" ht="15.75" thickBot="1" x14ac:dyDescent="0.3">
      <c r="A15" s="1830"/>
      <c r="B15" s="1832"/>
      <c r="C15" s="1834"/>
      <c r="D15" s="452" t="s">
        <v>21</v>
      </c>
      <c r="E15" s="1836"/>
      <c r="F15" s="1825"/>
      <c r="G15" s="1825"/>
      <c r="H15" s="1825"/>
      <c r="I15" s="1825"/>
      <c r="J15" s="1825"/>
      <c r="K15" s="1827"/>
      <c r="L15" s="1828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4889737.5</v>
      </c>
      <c r="E187" s="670">
        <v>0</v>
      </c>
      <c r="F187" s="669">
        <v>4889737.5</v>
      </c>
      <c r="G187" s="669">
        <v>140335.47</v>
      </c>
      <c r="H187" s="669">
        <v>340321.91</v>
      </c>
      <c r="I187" s="669">
        <v>144247.62</v>
      </c>
      <c r="J187" s="669">
        <v>80437.62</v>
      </c>
      <c r="K187" s="669">
        <v>705345.62</v>
      </c>
      <c r="L187" s="669">
        <v>4184394.88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816" t="s">
        <v>854</v>
      </c>
      <c r="I192" s="1816"/>
      <c r="J192" s="1816"/>
      <c r="K192" s="1816"/>
      <c r="L192" s="1816"/>
      <c r="M192" s="1816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817" t="s">
        <v>939</v>
      </c>
      <c r="I193" s="1817"/>
      <c r="J193" s="1817"/>
      <c r="K193" s="1817"/>
      <c r="L193" s="1817"/>
      <c r="M193" s="1817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815" t="s">
        <v>938</v>
      </c>
      <c r="I194" s="1815"/>
      <c r="J194" s="1815"/>
      <c r="K194" s="1815"/>
      <c r="L194" s="1815"/>
      <c r="M194" s="1815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813"/>
      <c r="J195" s="1813"/>
      <c r="K195" s="1813"/>
      <c r="L195" s="1813"/>
      <c r="M195" s="1813"/>
      <c r="N195" s="1813"/>
    </row>
    <row r="196" spans="1:14" ht="15.75" x14ac:dyDescent="0.25">
      <c r="A196" s="267"/>
      <c r="B196" s="308"/>
      <c r="C196" s="267"/>
      <c r="D196" s="268"/>
      <c r="E196" s="268"/>
      <c r="F196" s="269"/>
      <c r="G196" s="1741"/>
      <c r="H196" s="1741"/>
      <c r="I196" s="1741"/>
      <c r="J196" s="1741"/>
      <c r="K196" s="1741"/>
      <c r="L196" s="271"/>
      <c r="M196" s="271"/>
      <c r="N196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F7098B-A240-4C73-8F4D-E7C40C69E5DC}">
  <dimension ref="A7:N85"/>
  <sheetViews>
    <sheetView zoomScale="85" zoomScaleNormal="85" workbookViewId="0">
      <selection activeCell="L42" sqref="L4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8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735" t="s">
        <v>0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1:13" x14ac:dyDescent="0.25">
      <c r="A8" s="1735" t="s">
        <v>1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1:13" x14ac:dyDescent="0.25">
      <c r="A9" s="1735" t="s">
        <v>3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  <c r="M9" s="1735"/>
    </row>
    <row r="10" spans="1:13" x14ac:dyDescent="0.25">
      <c r="A10" s="1735" t="s">
        <v>1003</v>
      </c>
      <c r="B10" s="1735"/>
      <c r="C10" s="1735"/>
      <c r="D10" s="1735"/>
      <c r="E10" s="1735"/>
      <c r="F10" s="1735"/>
      <c r="G10" s="1735"/>
      <c r="H10" s="1735"/>
      <c r="I10" s="1735"/>
      <c r="J10" s="1735"/>
      <c r="K10" s="1735"/>
      <c r="L10" s="1735"/>
      <c r="M10" s="1735"/>
    </row>
    <row r="11" spans="1:13" x14ac:dyDescent="0.25">
      <c r="A11" s="1820" t="s">
        <v>441</v>
      </c>
      <c r="B11" s="1820"/>
      <c r="C11" s="1820"/>
      <c r="D11" s="1820"/>
      <c r="E11" s="1820"/>
      <c r="F11" s="1820"/>
      <c r="G11" s="1820"/>
      <c r="H11" s="1820"/>
      <c r="I11" s="1820"/>
      <c r="J11" s="1820"/>
      <c r="K11" s="1820"/>
      <c r="L11" s="1820"/>
      <c r="M11" s="1820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92" t="s">
        <v>7</v>
      </c>
      <c r="B13" s="1818" t="s">
        <v>937</v>
      </c>
      <c r="C13" s="1793" t="s">
        <v>9</v>
      </c>
      <c r="D13" s="1792" t="s">
        <v>832</v>
      </c>
      <c r="E13" s="476" t="s">
        <v>12</v>
      </c>
      <c r="F13" s="1796" t="s">
        <v>13</v>
      </c>
      <c r="G13" s="1794" t="s">
        <v>14</v>
      </c>
      <c r="H13" s="1794" t="s">
        <v>15</v>
      </c>
      <c r="I13" s="1794" t="s">
        <v>16</v>
      </c>
      <c r="J13" s="1794" t="s">
        <v>17</v>
      </c>
      <c r="K13" s="1794" t="s">
        <v>18</v>
      </c>
      <c r="L13" s="1794" t="s">
        <v>19</v>
      </c>
      <c r="M13" s="1794" t="s">
        <v>20</v>
      </c>
    </row>
    <row r="14" spans="1:13" x14ac:dyDescent="0.25">
      <c r="A14" s="1792"/>
      <c r="B14" s="1819"/>
      <c r="C14" s="1793"/>
      <c r="D14" s="1792"/>
      <c r="E14" s="476" t="s">
        <v>21</v>
      </c>
      <c r="F14" s="1796"/>
      <c r="G14" s="1794"/>
      <c r="H14" s="1794"/>
      <c r="I14" s="1794"/>
      <c r="J14" s="1794"/>
      <c r="K14" s="1794"/>
      <c r="L14" s="1794"/>
      <c r="M14" s="1794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3458.52</v>
      </c>
      <c r="L42" s="457">
        <v>37661.760000000002</v>
      </c>
      <c r="M42" s="457">
        <v>117338.24000000001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3458.52</v>
      </c>
      <c r="L43" s="494">
        <f t="shared" si="4"/>
        <v>37661.760000000002</v>
      </c>
      <c r="M43" s="494">
        <f t="shared" si="4"/>
        <v>117338.24000000001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49704</v>
      </c>
      <c r="K76" s="502">
        <v>12363.79</v>
      </c>
      <c r="L76" s="502">
        <v>214334.49</v>
      </c>
      <c r="M76" s="502">
        <v>1420665.21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810" t="s">
        <v>854</v>
      </c>
      <c r="I81" s="1810"/>
      <c r="J81" s="1810"/>
      <c r="K81" s="1810"/>
      <c r="L81" s="1810"/>
      <c r="M81" s="1810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811" t="s">
        <v>852</v>
      </c>
      <c r="I82" s="1811"/>
      <c r="J82" s="1811"/>
      <c r="K82" s="1811"/>
      <c r="L82" s="1811"/>
      <c r="M82" s="1811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812" t="s">
        <v>853</v>
      </c>
      <c r="I83" s="1812"/>
      <c r="J83" s="1812"/>
      <c r="K83" s="1812"/>
      <c r="L83" s="1812"/>
      <c r="M83" s="1812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813"/>
      <c r="J84" s="1813"/>
      <c r="K84" s="1813"/>
      <c r="L84" s="1813"/>
      <c r="M84" s="1813"/>
      <c r="N84" s="1813"/>
    </row>
    <row r="85" spans="1:14" ht="15.75" x14ac:dyDescent="0.25">
      <c r="A85" s="267"/>
      <c r="B85" s="267"/>
      <c r="C85" s="267"/>
      <c r="D85" s="268"/>
      <c r="E85" s="268"/>
      <c r="F85" s="269"/>
      <c r="G85" s="1741"/>
      <c r="H85" s="1741"/>
      <c r="I85" s="1741"/>
      <c r="J85" s="1741"/>
      <c r="K85" s="1741"/>
      <c r="L85" s="271"/>
      <c r="M85" s="271"/>
      <c r="N85" s="259"/>
    </row>
  </sheetData>
  <mergeCells count="22"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7FCDE8-D218-4153-BE6F-C27C8ECF4AC6}">
  <dimension ref="A7:N41"/>
  <sheetViews>
    <sheetView workbookViewId="0">
      <selection activeCell="N33" sqref="N3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1002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2" t="s">
        <v>5</v>
      </c>
      <c r="B11" s="1622"/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  <c r="N11" s="162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92" t="s">
        <v>7</v>
      </c>
      <c r="B13" s="1818" t="s">
        <v>937</v>
      </c>
      <c r="C13" s="1804" t="s">
        <v>8</v>
      </c>
      <c r="D13" s="1804" t="s">
        <v>10</v>
      </c>
      <c r="E13" s="1804" t="s">
        <v>11</v>
      </c>
      <c r="F13" s="476" t="s">
        <v>12</v>
      </c>
      <c r="G13" s="1806" t="s">
        <v>13</v>
      </c>
      <c r="H13" s="1804" t="s">
        <v>14</v>
      </c>
      <c r="I13" s="1804" t="s">
        <v>15</v>
      </c>
      <c r="J13" s="1804" t="s">
        <v>16</v>
      </c>
      <c r="K13" s="1804" t="s">
        <v>17</v>
      </c>
      <c r="L13" s="1804" t="s">
        <v>18</v>
      </c>
      <c r="M13" s="1804" t="s">
        <v>19</v>
      </c>
      <c r="N13" s="1792" t="s">
        <v>20</v>
      </c>
    </row>
    <row r="14" spans="1:14" x14ac:dyDescent="0.25">
      <c r="A14" s="1792"/>
      <c r="B14" s="1819"/>
      <c r="C14" s="1805"/>
      <c r="D14" s="1805"/>
      <c r="E14" s="1805"/>
      <c r="F14" s="476" t="s">
        <v>21</v>
      </c>
      <c r="G14" s="1807"/>
      <c r="H14" s="1805"/>
      <c r="I14" s="1805"/>
      <c r="J14" s="1805"/>
      <c r="K14" s="1805"/>
      <c r="L14" s="1805"/>
      <c r="M14" s="1805"/>
      <c r="N14" s="1792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10" t="s">
        <v>854</v>
      </c>
      <c r="I37" s="1810"/>
      <c r="J37" s="1810"/>
      <c r="K37" s="1810"/>
      <c r="L37" s="1810"/>
      <c r="M37" s="181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11" t="s">
        <v>852</v>
      </c>
      <c r="I38" s="1811"/>
      <c r="J38" s="1811"/>
      <c r="K38" s="1811"/>
      <c r="L38" s="1811"/>
      <c r="M38" s="1811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812" t="s">
        <v>853</v>
      </c>
      <c r="I39" s="1812"/>
      <c r="J39" s="1812"/>
      <c r="K39" s="1812"/>
      <c r="L39" s="1812"/>
      <c r="M39" s="181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813"/>
      <c r="J40" s="1813"/>
      <c r="K40" s="1813"/>
      <c r="L40" s="1813"/>
      <c r="M40" s="1813"/>
      <c r="N40" s="1813"/>
    </row>
    <row r="41" spans="1:14" ht="15.75" x14ac:dyDescent="0.25">
      <c r="A41" s="267"/>
      <c r="B41" s="267"/>
      <c r="C41" s="267"/>
      <c r="D41" s="268"/>
      <c r="E41" s="268"/>
      <c r="F41" s="269"/>
      <c r="G41" s="1741"/>
      <c r="H41" s="1741"/>
      <c r="I41" s="1741"/>
      <c r="J41" s="1741"/>
      <c r="K41" s="1741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308AEE-6D61-4673-9724-34CED012B3ED}">
  <sheetPr>
    <pageSetUpPr fitToPage="1"/>
  </sheetPr>
  <dimension ref="A6:L26"/>
  <sheetViews>
    <sheetView zoomScale="85" zoomScaleNormal="85" workbookViewId="0">
      <selection activeCell="A14" sqref="A14:L16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</row>
    <row r="7" spans="1:12" x14ac:dyDescent="0.25">
      <c r="A7" s="1735" t="s">
        <v>1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</row>
    <row r="8" spans="1:12" x14ac:dyDescent="0.25">
      <c r="A8" s="1735" t="s">
        <v>3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</row>
    <row r="9" spans="1:12" x14ac:dyDescent="0.25">
      <c r="A9" s="1735" t="s">
        <v>1001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</row>
    <row r="10" spans="1:12" x14ac:dyDescent="0.25">
      <c r="A10" s="1736" t="s">
        <v>886</v>
      </c>
      <c r="B10" s="1736"/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92" t="s">
        <v>7</v>
      </c>
      <c r="B12" s="1792" t="s">
        <v>802</v>
      </c>
      <c r="C12" s="1792" t="s">
        <v>9</v>
      </c>
      <c r="D12" s="390" t="s">
        <v>12</v>
      </c>
      <c r="E12" s="1769" t="s">
        <v>13</v>
      </c>
      <c r="F12" s="1770" t="s">
        <v>14</v>
      </c>
      <c r="G12" s="1770" t="s">
        <v>15</v>
      </c>
      <c r="H12" s="1770" t="s">
        <v>16</v>
      </c>
      <c r="I12" s="1770" t="s">
        <v>17</v>
      </c>
      <c r="J12" s="1770" t="s">
        <v>18</v>
      </c>
      <c r="K12" s="1770" t="s">
        <v>19</v>
      </c>
      <c r="L12" s="1770" t="s">
        <v>20</v>
      </c>
    </row>
    <row r="13" spans="1:12" ht="16.5" customHeight="1" x14ac:dyDescent="0.25">
      <c r="A13" s="1792"/>
      <c r="B13" s="1792"/>
      <c r="C13" s="1792"/>
      <c r="D13" s="390" t="s">
        <v>21</v>
      </c>
      <c r="E13" s="1769"/>
      <c r="F13" s="1770"/>
      <c r="G13" s="1770"/>
      <c r="H13" s="1770"/>
      <c r="I13" s="1770"/>
      <c r="J13" s="1770"/>
      <c r="K13" s="1770"/>
      <c r="L13" s="1770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810" t="s">
        <v>854</v>
      </c>
      <c r="G21" s="1810"/>
      <c r="H21" s="1810"/>
      <c r="I21" s="1810"/>
      <c r="J21" s="1810"/>
      <c r="K21" s="1810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811" t="s">
        <v>852</v>
      </c>
      <c r="G22" s="1811"/>
      <c r="H22" s="1811"/>
      <c r="I22" s="1811"/>
      <c r="J22" s="1811"/>
      <c r="K22" s="1811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812" t="s">
        <v>853</v>
      </c>
      <c r="G23" s="1812"/>
      <c r="H23" s="1812"/>
      <c r="I23" s="1812"/>
      <c r="J23" s="1812"/>
      <c r="K23" s="1812"/>
      <c r="L23" s="537"/>
    </row>
    <row r="24" spans="1:12" x14ac:dyDescent="0.25">
      <c r="A24" s="546"/>
      <c r="B24" s="546"/>
      <c r="C24" s="547"/>
      <c r="D24" s="541"/>
      <c r="E24" s="540"/>
      <c r="F24" s="537"/>
      <c r="G24" s="1813"/>
      <c r="H24" s="1813"/>
      <c r="I24" s="1813"/>
      <c r="J24" s="1813"/>
      <c r="K24" s="1813"/>
      <c r="L24" s="1813"/>
    </row>
    <row r="25" spans="1:12" ht="15.75" x14ac:dyDescent="0.25">
      <c r="A25" s="267"/>
      <c r="B25" s="267"/>
      <c r="C25" s="268"/>
      <c r="D25" s="269"/>
      <c r="E25" s="1741"/>
      <c r="F25" s="1741"/>
      <c r="G25" s="1741"/>
      <c r="H25" s="1741"/>
      <c r="I25" s="1741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L12:L13"/>
    <mergeCell ref="F21:K21"/>
    <mergeCell ref="K12:K13"/>
    <mergeCell ref="A6:L6"/>
    <mergeCell ref="A7:L7"/>
    <mergeCell ref="A8:L8"/>
    <mergeCell ref="A9:L9"/>
    <mergeCell ref="A10:L10"/>
    <mergeCell ref="E25:I25"/>
    <mergeCell ref="G12:G13"/>
    <mergeCell ref="H12:H13"/>
    <mergeCell ref="I12:I13"/>
    <mergeCell ref="F12:F13"/>
    <mergeCell ref="E12:E13"/>
    <mergeCell ref="G24:L24"/>
    <mergeCell ref="J12:J13"/>
    <mergeCell ref="F23:K23"/>
    <mergeCell ref="F22:K22"/>
  </mergeCells>
  <pageMargins left="0.7" right="0.7" top="0.75" bottom="0.75" header="0.3" footer="0.3"/>
  <pageSetup paperSize="5" scale="80" orientation="landscape" r:id="rId1"/>
  <drawing r:id="rId2"/>
</worksheet>
</file>

<file path=xl/worksheets/sheet1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5DC73D-938E-4DB8-B441-78C93AC81789}">
  <dimension ref="A7:N32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  <col min="6" max="6" width="12.42578125" customWidth="1"/>
  </cols>
  <sheetData>
    <row r="7" spans="1:13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1:13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1:13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1:13" x14ac:dyDescent="0.25">
      <c r="A10" s="1624" t="s">
        <v>1000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</row>
    <row r="11" spans="1:13" x14ac:dyDescent="0.25">
      <c r="A11" s="1823" t="s">
        <v>412</v>
      </c>
      <c r="B11" s="1823"/>
      <c r="C11" s="1823"/>
      <c r="D11" s="1823"/>
      <c r="E11" s="1823"/>
      <c r="F11" s="1823"/>
      <c r="G11" s="1823"/>
      <c r="H11" s="1823"/>
      <c r="I11" s="1823"/>
      <c r="J11" s="1823"/>
      <c r="K11" s="1823"/>
      <c r="L11" s="1823"/>
      <c r="M11" s="1823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99" t="s">
        <v>7</v>
      </c>
      <c r="B13" s="1821" t="s">
        <v>937</v>
      </c>
      <c r="C13" s="1799" t="s">
        <v>9</v>
      </c>
      <c r="D13" s="1799" t="s">
        <v>832</v>
      </c>
      <c r="E13" s="421" t="s">
        <v>12</v>
      </c>
      <c r="F13" s="1800" t="s">
        <v>13</v>
      </c>
      <c r="G13" s="1801" t="s">
        <v>14</v>
      </c>
      <c r="H13" s="1801" t="s">
        <v>15</v>
      </c>
      <c r="I13" s="1801" t="s">
        <v>16</v>
      </c>
      <c r="J13" s="1801" t="s">
        <v>17</v>
      </c>
      <c r="K13" s="1801" t="s">
        <v>18</v>
      </c>
      <c r="L13" s="1801" t="s">
        <v>19</v>
      </c>
      <c r="M13" s="1801" t="s">
        <v>20</v>
      </c>
    </row>
    <row r="14" spans="1:13" x14ac:dyDescent="0.25">
      <c r="A14" s="1799"/>
      <c r="B14" s="1822"/>
      <c r="C14" s="1799"/>
      <c r="D14" s="1799"/>
      <c r="E14" s="421" t="s">
        <v>21</v>
      </c>
      <c r="F14" s="1800"/>
      <c r="G14" s="1801"/>
      <c r="H14" s="1801"/>
      <c r="I14" s="1801"/>
      <c r="J14" s="1801"/>
      <c r="K14" s="1801"/>
      <c r="L14" s="1801"/>
      <c r="M14" s="1801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4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4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4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4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4" s="5" customFormat="1" x14ac:dyDescent="0.25">
      <c r="A22" s="524"/>
      <c r="B22" s="524"/>
      <c r="C22" s="462"/>
      <c r="D22" s="453"/>
      <c r="E22" s="645"/>
      <c r="F22" s="646"/>
      <c r="G22" s="645"/>
      <c r="H22" s="645"/>
      <c r="I22" s="645"/>
      <c r="J22" s="645"/>
      <c r="K22" s="647"/>
      <c r="L22" s="645"/>
      <c r="M22" s="645"/>
    </row>
    <row r="23" spans="1:14" ht="22.5" customHeight="1" x14ac:dyDescent="0.25">
      <c r="A23" s="472" t="s">
        <v>865</v>
      </c>
      <c r="B23" s="472"/>
      <c r="C23" s="648">
        <v>2</v>
      </c>
      <c r="D23" s="527"/>
      <c r="E23" s="649">
        <v>100000</v>
      </c>
      <c r="F23" s="650">
        <v>0</v>
      </c>
      <c r="G23" s="649">
        <v>100000</v>
      </c>
      <c r="H23" s="649">
        <v>2870</v>
      </c>
      <c r="I23" s="649">
        <v>3708</v>
      </c>
      <c r="J23" s="649">
        <v>3040</v>
      </c>
      <c r="K23" s="649">
        <v>725</v>
      </c>
      <c r="L23" s="649">
        <v>10343</v>
      </c>
      <c r="M23" s="649">
        <v>89657</v>
      </c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  <c r="N26" s="537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42" t="s">
        <v>936</v>
      </c>
      <c r="B28" s="542"/>
      <c r="C28" s="542"/>
      <c r="D28" s="543"/>
      <c r="E28" s="543"/>
      <c r="F28" s="544"/>
      <c r="G28" s="545"/>
      <c r="H28" s="1810" t="s">
        <v>854</v>
      </c>
      <c r="I28" s="1810"/>
      <c r="J28" s="1810"/>
      <c r="K28" s="1810"/>
      <c r="L28" s="1810"/>
      <c r="M28" s="1810"/>
      <c r="N28" s="544"/>
    </row>
    <row r="29" spans="1:14" x14ac:dyDescent="0.25">
      <c r="A29" s="546" t="s">
        <v>935</v>
      </c>
      <c r="B29" s="546"/>
      <c r="C29" s="546"/>
      <c r="D29" s="538"/>
      <c r="E29" s="537"/>
      <c r="F29" s="537"/>
      <c r="G29" s="537"/>
      <c r="H29" s="1811" t="s">
        <v>852</v>
      </c>
      <c r="I29" s="1811"/>
      <c r="J29" s="1811"/>
      <c r="K29" s="1811"/>
      <c r="L29" s="1811"/>
      <c r="M29" s="1811"/>
      <c r="N29" s="539"/>
    </row>
    <row r="30" spans="1:14" x14ac:dyDescent="0.25">
      <c r="A30" s="542" t="s">
        <v>998</v>
      </c>
      <c r="B30" s="542"/>
      <c r="C30" s="542"/>
      <c r="D30" s="537"/>
      <c r="E30" s="537"/>
      <c r="F30" s="537"/>
      <c r="G30" s="540"/>
      <c r="H30" s="1812" t="s">
        <v>853</v>
      </c>
      <c r="I30" s="1812"/>
      <c r="J30" s="1812"/>
      <c r="K30" s="1812"/>
      <c r="L30" s="1812"/>
      <c r="M30" s="1812"/>
      <c r="N30" s="537"/>
    </row>
    <row r="31" spans="1:14" x14ac:dyDescent="0.25">
      <c r="A31" s="546"/>
      <c r="B31" s="546"/>
      <c r="C31" s="546"/>
      <c r="D31" s="547"/>
      <c r="E31" s="546"/>
      <c r="F31" s="541"/>
      <c r="G31" s="540"/>
      <c r="H31" s="537"/>
      <c r="I31" s="1813"/>
      <c r="J31" s="1813"/>
      <c r="K31" s="1813"/>
      <c r="L31" s="1813"/>
      <c r="M31" s="1813"/>
      <c r="N31" s="1813"/>
    </row>
    <row r="32" spans="1:14" ht="15.75" x14ac:dyDescent="0.25">
      <c r="A32" s="267"/>
      <c r="B32" s="267"/>
      <c r="C32" s="267"/>
      <c r="D32" s="268"/>
      <c r="E32" s="268"/>
      <c r="F32" s="269"/>
      <c r="G32" s="1741"/>
      <c r="H32" s="1741"/>
      <c r="I32" s="1741"/>
      <c r="J32" s="1741"/>
      <c r="K32" s="1741"/>
      <c r="L32" s="271"/>
      <c r="M32" s="271"/>
      <c r="N32" s="259"/>
    </row>
  </sheetData>
  <mergeCells count="22">
    <mergeCell ref="G32:K32"/>
    <mergeCell ref="G13:G14"/>
    <mergeCell ref="H13:H14"/>
    <mergeCell ref="I13:I14"/>
    <mergeCell ref="J13:J14"/>
    <mergeCell ref="H28:M28"/>
    <mergeCell ref="H29:M29"/>
    <mergeCell ref="H30:M30"/>
    <mergeCell ref="K13:K14"/>
    <mergeCell ref="M13:M14"/>
    <mergeCell ref="I31:N31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50C49A-477B-4EDD-BFE6-68AAE091806E}">
  <dimension ref="A3:N196"/>
  <sheetViews>
    <sheetView topLeftCell="A109" workbookViewId="0">
      <selection activeCell="A22" sqref="A2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735" t="s">
        <v>0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</row>
    <row r="9" spans="1:12" x14ac:dyDescent="0.25">
      <c r="A9" s="1735" t="s">
        <v>3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</row>
    <row r="10" spans="1:12" x14ac:dyDescent="0.25">
      <c r="A10" s="1735" t="s">
        <v>1004</v>
      </c>
      <c r="B10" s="1735"/>
      <c r="C10" s="1735"/>
      <c r="D10" s="1735"/>
      <c r="E10" s="1735"/>
      <c r="F10" s="1735"/>
      <c r="G10" s="1735"/>
      <c r="H10" s="1735"/>
      <c r="I10" s="1735"/>
      <c r="J10" s="1735"/>
      <c r="K10" s="1735"/>
      <c r="L10" s="1735"/>
    </row>
    <row r="11" spans="1:12" x14ac:dyDescent="0.25">
      <c r="A11" s="1736" t="s">
        <v>404</v>
      </c>
      <c r="B11" s="1736"/>
      <c r="C11" s="1736"/>
      <c r="D11" s="1736"/>
      <c r="E11" s="1736"/>
      <c r="F11" s="1736"/>
      <c r="G11" s="1736"/>
      <c r="H11" s="1736"/>
      <c r="I11" s="1736"/>
      <c r="J11" s="1736"/>
      <c r="K11" s="1736"/>
      <c r="L11" s="1736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829" t="s">
        <v>7</v>
      </c>
      <c r="B14" s="1831" t="s">
        <v>802</v>
      </c>
      <c r="C14" s="1833" t="s">
        <v>9</v>
      </c>
      <c r="D14" s="451" t="s">
        <v>12</v>
      </c>
      <c r="E14" s="1835" t="s">
        <v>13</v>
      </c>
      <c r="F14" s="1824" t="s">
        <v>14</v>
      </c>
      <c r="G14" s="1824" t="s">
        <v>15</v>
      </c>
      <c r="H14" s="1824" t="s">
        <v>16</v>
      </c>
      <c r="I14" s="1824" t="s">
        <v>17</v>
      </c>
      <c r="J14" s="1824" t="s">
        <v>18</v>
      </c>
      <c r="K14" s="1826" t="s">
        <v>19</v>
      </c>
      <c r="L14" s="1772" t="s">
        <v>20</v>
      </c>
    </row>
    <row r="15" spans="1:12" ht="15.75" thickBot="1" x14ac:dyDescent="0.3">
      <c r="A15" s="1830"/>
      <c r="B15" s="1832"/>
      <c r="C15" s="1834"/>
      <c r="D15" s="452" t="s">
        <v>21</v>
      </c>
      <c r="E15" s="1836"/>
      <c r="F15" s="1825"/>
      <c r="G15" s="1825"/>
      <c r="H15" s="1825"/>
      <c r="I15" s="1825"/>
      <c r="J15" s="1825"/>
      <c r="K15" s="1827"/>
      <c r="L15" s="1828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4831737.5</v>
      </c>
      <c r="E187" s="670">
        <v>0</v>
      </c>
      <c r="F187" s="669">
        <v>4831737.5</v>
      </c>
      <c r="G187" s="669">
        <v>138670.87</v>
      </c>
      <c r="H187" s="669">
        <v>339891.5</v>
      </c>
      <c r="I187" s="669">
        <v>142484.42000000001</v>
      </c>
      <c r="J187" s="669">
        <v>81090.740000000005</v>
      </c>
      <c r="K187" s="669">
        <v>702137.53</v>
      </c>
      <c r="L187" s="669">
        <v>4129599.97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816" t="s">
        <v>854</v>
      </c>
      <c r="I192" s="1816"/>
      <c r="J192" s="1816"/>
      <c r="K192" s="1816"/>
      <c r="L192" s="1816"/>
      <c r="M192" s="1816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817" t="s">
        <v>939</v>
      </c>
      <c r="I193" s="1817"/>
      <c r="J193" s="1817"/>
      <c r="K193" s="1817"/>
      <c r="L193" s="1817"/>
      <c r="M193" s="1817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815" t="s">
        <v>938</v>
      </c>
      <c r="I194" s="1815"/>
      <c r="J194" s="1815"/>
      <c r="K194" s="1815"/>
      <c r="L194" s="1815"/>
      <c r="M194" s="1815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813"/>
      <c r="J195" s="1813"/>
      <c r="K195" s="1813"/>
      <c r="L195" s="1813"/>
      <c r="M195" s="1813"/>
      <c r="N195" s="1813"/>
    </row>
    <row r="196" spans="1:14" ht="15.75" x14ac:dyDescent="0.25">
      <c r="A196" s="267"/>
      <c r="B196" s="308"/>
      <c r="C196" s="267"/>
      <c r="D196" s="268"/>
      <c r="E196" s="268"/>
      <c r="F196" s="269"/>
      <c r="G196" s="1741"/>
      <c r="H196" s="1741"/>
      <c r="I196" s="1741"/>
      <c r="J196" s="1741"/>
      <c r="K196" s="1741"/>
      <c r="L196" s="271"/>
      <c r="M196" s="271"/>
      <c r="N196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831BE6-26B9-4025-B33F-853B5B6CD961}">
  <dimension ref="A7:N89"/>
  <sheetViews>
    <sheetView zoomScale="85" zoomScaleNormal="85" workbookViewId="0">
      <selection sqref="A1:M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735" t="s">
        <v>0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1:13" x14ac:dyDescent="0.25">
      <c r="A8" s="1735" t="s">
        <v>1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1:13" x14ac:dyDescent="0.25">
      <c r="A9" s="1735" t="s">
        <v>3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  <c r="M9" s="1735"/>
    </row>
    <row r="10" spans="1:13" x14ac:dyDescent="0.25">
      <c r="A10" s="1735" t="s">
        <v>1005</v>
      </c>
      <c r="B10" s="1735"/>
      <c r="C10" s="1735"/>
      <c r="D10" s="1735"/>
      <c r="E10" s="1735"/>
      <c r="F10" s="1735"/>
      <c r="G10" s="1735"/>
      <c r="H10" s="1735"/>
      <c r="I10" s="1735"/>
      <c r="J10" s="1735"/>
      <c r="K10" s="1735"/>
      <c r="L10" s="1735"/>
      <c r="M10" s="1735"/>
    </row>
    <row r="11" spans="1:13" x14ac:dyDescent="0.25">
      <c r="A11" s="1820" t="s">
        <v>441</v>
      </c>
      <c r="B11" s="1820"/>
      <c r="C11" s="1820"/>
      <c r="D11" s="1820"/>
      <c r="E11" s="1820"/>
      <c r="F11" s="1820"/>
      <c r="G11" s="1820"/>
      <c r="H11" s="1820"/>
      <c r="I11" s="1820"/>
      <c r="J11" s="1820"/>
      <c r="K11" s="1820"/>
      <c r="L11" s="1820"/>
      <c r="M11" s="1820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92" t="s">
        <v>7</v>
      </c>
      <c r="B13" s="1818" t="s">
        <v>937</v>
      </c>
      <c r="C13" s="1793" t="s">
        <v>9</v>
      </c>
      <c r="D13" s="1792" t="s">
        <v>832</v>
      </c>
      <c r="E13" s="476" t="s">
        <v>12</v>
      </c>
      <c r="F13" s="1796" t="s">
        <v>13</v>
      </c>
      <c r="G13" s="1794" t="s">
        <v>14</v>
      </c>
      <c r="H13" s="1794" t="s">
        <v>15</v>
      </c>
      <c r="I13" s="1794" t="s">
        <v>16</v>
      </c>
      <c r="J13" s="1794" t="s">
        <v>17</v>
      </c>
      <c r="K13" s="1794" t="s">
        <v>18</v>
      </c>
      <c r="L13" s="1794" t="s">
        <v>19</v>
      </c>
      <c r="M13" s="1794" t="s">
        <v>20</v>
      </c>
    </row>
    <row r="14" spans="1:13" x14ac:dyDescent="0.25">
      <c r="A14" s="1792"/>
      <c r="B14" s="1819"/>
      <c r="C14" s="1793"/>
      <c r="D14" s="1792"/>
      <c r="E14" s="476" t="s">
        <v>21</v>
      </c>
      <c r="F14" s="1796"/>
      <c r="G14" s="1794"/>
      <c r="H14" s="1794"/>
      <c r="I14" s="1794"/>
      <c r="J14" s="1794"/>
      <c r="K14" s="1794"/>
      <c r="L14" s="1794"/>
      <c r="M14" s="1794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 t="shared" si="8"/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13060.76</v>
      </c>
      <c r="L80" s="502">
        <v>231575.23</v>
      </c>
      <c r="M80" s="502">
        <v>1498424.77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810" t="s">
        <v>854</v>
      </c>
      <c r="I85" s="1810"/>
      <c r="J85" s="1810"/>
      <c r="K85" s="1810"/>
      <c r="L85" s="1810"/>
      <c r="M85" s="1810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811" t="s">
        <v>852</v>
      </c>
      <c r="I86" s="1811"/>
      <c r="J86" s="1811"/>
      <c r="K86" s="1811"/>
      <c r="L86" s="1811"/>
      <c r="M86" s="1811"/>
      <c r="N86" s="539"/>
    </row>
    <row r="87" spans="1:14" x14ac:dyDescent="0.25">
      <c r="A87" s="542" t="s">
        <v>996</v>
      </c>
      <c r="B87" s="542"/>
      <c r="C87" s="542"/>
      <c r="D87" s="537"/>
      <c r="E87" s="537"/>
      <c r="F87" s="537"/>
      <c r="G87" s="540"/>
      <c r="H87" s="1812" t="s">
        <v>853</v>
      </c>
      <c r="I87" s="1812"/>
      <c r="J87" s="1812"/>
      <c r="K87" s="1812"/>
      <c r="L87" s="1812"/>
      <c r="M87" s="1812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813"/>
      <c r="J88" s="1813"/>
      <c r="K88" s="1813"/>
      <c r="L88" s="1813"/>
      <c r="M88" s="1813"/>
      <c r="N88" s="1813"/>
    </row>
    <row r="89" spans="1:14" ht="15.75" x14ac:dyDescent="0.25">
      <c r="A89" s="267"/>
      <c r="B89" s="267"/>
      <c r="C89" s="267"/>
      <c r="D89" s="268"/>
      <c r="E89" s="268"/>
      <c r="F89" s="269"/>
      <c r="G89" s="1741"/>
      <c r="H89" s="1741"/>
      <c r="I89" s="1741"/>
      <c r="J89" s="1741"/>
      <c r="K89" s="1741"/>
      <c r="L89" s="271"/>
      <c r="M89" s="271"/>
      <c r="N89" s="259"/>
    </row>
  </sheetData>
  <mergeCells count="22"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F6325B-BA13-4EF7-A85E-5A990945ECAA}">
  <dimension ref="A7:N41"/>
  <sheetViews>
    <sheetView topLeftCell="A25" workbookViewId="0">
      <selection activeCell="A11" sqref="A11:N11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1006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2" t="s">
        <v>5</v>
      </c>
      <c r="B11" s="1622"/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  <c r="N11" s="162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92" t="s">
        <v>7</v>
      </c>
      <c r="B13" s="1818" t="s">
        <v>937</v>
      </c>
      <c r="C13" s="1804" t="s">
        <v>8</v>
      </c>
      <c r="D13" s="1804" t="s">
        <v>10</v>
      </c>
      <c r="E13" s="1804" t="s">
        <v>11</v>
      </c>
      <c r="F13" s="476" t="s">
        <v>12</v>
      </c>
      <c r="G13" s="1806" t="s">
        <v>13</v>
      </c>
      <c r="H13" s="1804" t="s">
        <v>14</v>
      </c>
      <c r="I13" s="1804" t="s">
        <v>15</v>
      </c>
      <c r="J13" s="1804" t="s">
        <v>16</v>
      </c>
      <c r="K13" s="1804" t="s">
        <v>17</v>
      </c>
      <c r="L13" s="1804" t="s">
        <v>18</v>
      </c>
      <c r="M13" s="1804" t="s">
        <v>19</v>
      </c>
      <c r="N13" s="1792" t="s">
        <v>20</v>
      </c>
    </row>
    <row r="14" spans="1:14" x14ac:dyDescent="0.25">
      <c r="A14" s="1792"/>
      <c r="B14" s="1819"/>
      <c r="C14" s="1805"/>
      <c r="D14" s="1805"/>
      <c r="E14" s="1805"/>
      <c r="F14" s="476" t="s">
        <v>21</v>
      </c>
      <c r="G14" s="1807"/>
      <c r="H14" s="1805"/>
      <c r="I14" s="1805"/>
      <c r="J14" s="1805"/>
      <c r="K14" s="1805"/>
      <c r="L14" s="1805"/>
      <c r="M14" s="1805"/>
      <c r="N14" s="1792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10" t="s">
        <v>854</v>
      </c>
      <c r="I37" s="1810"/>
      <c r="J37" s="1810"/>
      <c r="K37" s="1810"/>
      <c r="L37" s="1810"/>
      <c r="M37" s="181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11" t="s">
        <v>852</v>
      </c>
      <c r="I38" s="1811"/>
      <c r="J38" s="1811"/>
      <c r="K38" s="1811"/>
      <c r="L38" s="1811"/>
      <c r="M38" s="1811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812" t="s">
        <v>853</v>
      </c>
      <c r="I39" s="1812"/>
      <c r="J39" s="1812"/>
      <c r="K39" s="1812"/>
      <c r="L39" s="1812"/>
      <c r="M39" s="181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813"/>
      <c r="J40" s="1813"/>
      <c r="K40" s="1813"/>
      <c r="L40" s="1813"/>
      <c r="M40" s="1813"/>
      <c r="N40" s="1813"/>
    </row>
    <row r="41" spans="1:14" ht="15.75" x14ac:dyDescent="0.25">
      <c r="A41" s="267"/>
      <c r="B41" s="267"/>
      <c r="C41" s="267"/>
      <c r="D41" s="268"/>
      <c r="E41" s="268"/>
      <c r="F41" s="269"/>
      <c r="G41" s="1741"/>
      <c r="H41" s="1741"/>
      <c r="I41" s="1741"/>
      <c r="J41" s="1741"/>
      <c r="K41" s="1741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4F277A-4F85-4564-97ED-E564B9A6C7F8}">
  <dimension ref="A7:M32"/>
  <sheetViews>
    <sheetView workbookViewId="0">
      <selection activeCell="A16" sqref="A16:L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5" max="5" width="12.42578125" customWidth="1"/>
  </cols>
  <sheetData>
    <row r="7" spans="1:12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</row>
    <row r="8" spans="1:12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</row>
    <row r="9" spans="1:12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</row>
    <row r="10" spans="1:12" x14ac:dyDescent="0.25">
      <c r="A10" s="1624" t="s">
        <v>1007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</row>
    <row r="11" spans="1:12" x14ac:dyDescent="0.25">
      <c r="A11" s="1823" t="s">
        <v>412</v>
      </c>
      <c r="B11" s="1823"/>
      <c r="C11" s="1823"/>
      <c r="D11" s="1823"/>
      <c r="E11" s="1823"/>
      <c r="F11" s="1823"/>
      <c r="G11" s="1823"/>
      <c r="H11" s="1823"/>
      <c r="I11" s="1823"/>
      <c r="J11" s="1823"/>
      <c r="K11" s="1823"/>
      <c r="L11" s="1823"/>
    </row>
    <row r="12" spans="1:12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</row>
    <row r="13" spans="1:12" x14ac:dyDescent="0.25">
      <c r="A13" s="1799" t="s">
        <v>7</v>
      </c>
      <c r="B13" s="1821" t="s">
        <v>937</v>
      </c>
      <c r="C13" s="1799" t="s">
        <v>9</v>
      </c>
      <c r="D13" s="421" t="s">
        <v>12</v>
      </c>
      <c r="E13" s="1800" t="s">
        <v>13</v>
      </c>
      <c r="F13" s="1801" t="s">
        <v>14</v>
      </c>
      <c r="G13" s="1801" t="s">
        <v>15</v>
      </c>
      <c r="H13" s="1801" t="s">
        <v>16</v>
      </c>
      <c r="I13" s="1801" t="s">
        <v>17</v>
      </c>
      <c r="J13" s="1801" t="s">
        <v>18</v>
      </c>
      <c r="K13" s="1801" t="s">
        <v>19</v>
      </c>
      <c r="L13" s="1801" t="s">
        <v>20</v>
      </c>
    </row>
    <row r="14" spans="1:12" x14ac:dyDescent="0.25">
      <c r="A14" s="1799"/>
      <c r="B14" s="1822"/>
      <c r="C14" s="1799"/>
      <c r="D14" s="421" t="s">
        <v>21</v>
      </c>
      <c r="E14" s="1800"/>
      <c r="F14" s="1801"/>
      <c r="G14" s="1801"/>
      <c r="H14" s="1801"/>
      <c r="I14" s="1801"/>
      <c r="J14" s="1801"/>
      <c r="K14" s="1801"/>
      <c r="L14" s="1801"/>
    </row>
    <row r="15" spans="1:12" ht="45" x14ac:dyDescent="0.25">
      <c r="A15" s="469" t="s">
        <v>781</v>
      </c>
      <c r="B15" s="523"/>
      <c r="C15" s="280"/>
      <c r="D15" s="280"/>
      <c r="E15" s="280"/>
      <c r="F15" s="457"/>
      <c r="G15" s="487"/>
      <c r="H15" s="457"/>
      <c r="I15" s="457"/>
      <c r="J15" s="457"/>
      <c r="K15" s="457"/>
      <c r="L15" s="457"/>
    </row>
    <row r="16" spans="1:12" ht="20.25" customHeight="1" x14ac:dyDescent="0.25">
      <c r="A16" s="459" t="s">
        <v>77</v>
      </c>
      <c r="B16" s="530" t="s">
        <v>807</v>
      </c>
      <c r="C16" s="286" t="s">
        <v>967</v>
      </c>
      <c r="D16" s="457">
        <v>50000</v>
      </c>
      <c r="E16" s="456">
        <v>0</v>
      </c>
      <c r="F16" s="489">
        <v>50000</v>
      </c>
      <c r="G16" s="458">
        <v>1435</v>
      </c>
      <c r="H16" s="458">
        <v>1824</v>
      </c>
      <c r="I16" s="457">
        <v>1520</v>
      </c>
      <c r="J16" s="458">
        <v>700</v>
      </c>
      <c r="K16" s="457">
        <v>5509</v>
      </c>
      <c r="L16" s="457">
        <v>44491</v>
      </c>
    </row>
    <row r="17" spans="1:13" x14ac:dyDescent="0.25">
      <c r="A17" s="461" t="s">
        <v>749</v>
      </c>
      <c r="B17" s="634"/>
      <c r="C17" s="635">
        <v>1</v>
      </c>
      <c r="D17" s="525">
        <f t="shared" ref="D17:L17" si="0">SUM(D16)</f>
        <v>50000</v>
      </c>
      <c r="E17" s="526">
        <f t="shared" si="0"/>
        <v>0</v>
      </c>
      <c r="F17" s="525">
        <f t="shared" si="0"/>
        <v>50000</v>
      </c>
      <c r="G17" s="525">
        <f t="shared" si="0"/>
        <v>1435</v>
      </c>
      <c r="H17" s="525">
        <f t="shared" si="0"/>
        <v>1824</v>
      </c>
      <c r="I17" s="525">
        <f t="shared" si="0"/>
        <v>1520</v>
      </c>
      <c r="J17" s="525">
        <f t="shared" si="0"/>
        <v>700</v>
      </c>
      <c r="K17" s="525">
        <f t="shared" si="0"/>
        <v>5509</v>
      </c>
      <c r="L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94"/>
      <c r="G18" s="495"/>
      <c r="H18" s="494"/>
      <c r="I18" s="494"/>
      <c r="J18" s="494"/>
      <c r="K18" s="494"/>
      <c r="L18" s="494"/>
    </row>
    <row r="19" spans="1:13" x14ac:dyDescent="0.25">
      <c r="A19" s="466" t="s">
        <v>836</v>
      </c>
      <c r="B19" s="465"/>
      <c r="C19" s="636"/>
      <c r="D19" s="453"/>
      <c r="E19" s="453"/>
      <c r="F19" s="494"/>
      <c r="G19" s="495"/>
      <c r="H19" s="463"/>
      <c r="I19" s="463"/>
      <c r="J19" s="463"/>
      <c r="K19" s="463"/>
      <c r="L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8">
        <v>50000</v>
      </c>
      <c r="E20" s="639">
        <v>0</v>
      </c>
      <c r="F20" s="638">
        <v>50000</v>
      </c>
      <c r="G20" s="638">
        <v>1435</v>
      </c>
      <c r="H20" s="638">
        <v>1854</v>
      </c>
      <c r="I20" s="638">
        <v>1520</v>
      </c>
      <c r="J20" s="638">
        <v>25</v>
      </c>
      <c r="K20" s="638">
        <v>4834</v>
      </c>
      <c r="L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640">
        <f t="shared" ref="D21:L21" si="1">SUM(D20)</f>
        <v>50000</v>
      </c>
      <c r="E21" s="526">
        <f t="shared" si="1"/>
        <v>0</v>
      </c>
      <c r="F21" s="640">
        <f t="shared" si="1"/>
        <v>50000</v>
      </c>
      <c r="G21" s="640">
        <f t="shared" si="1"/>
        <v>1435</v>
      </c>
      <c r="H21" s="640">
        <f t="shared" si="1"/>
        <v>1854</v>
      </c>
      <c r="I21" s="640">
        <f t="shared" si="1"/>
        <v>1520</v>
      </c>
      <c r="J21" s="640">
        <f t="shared" si="1"/>
        <v>25</v>
      </c>
      <c r="K21" s="640">
        <f t="shared" si="1"/>
        <v>4834</v>
      </c>
      <c r="L21" s="640">
        <f t="shared" si="1"/>
        <v>45166</v>
      </c>
    </row>
    <row r="22" spans="1:13" s="5" customFormat="1" x14ac:dyDescent="0.25">
      <c r="A22" s="524"/>
      <c r="B22" s="524"/>
      <c r="C22" s="462"/>
      <c r="D22" s="645"/>
      <c r="E22" s="646"/>
      <c r="F22" s="645"/>
      <c r="G22" s="645"/>
      <c r="H22" s="645"/>
      <c r="I22" s="645"/>
      <c r="J22" s="647"/>
      <c r="K22" s="645"/>
      <c r="L22" s="645"/>
    </row>
    <row r="23" spans="1:13" ht="22.5" customHeight="1" x14ac:dyDescent="0.25">
      <c r="A23" s="472" t="s">
        <v>865</v>
      </c>
      <c r="B23" s="472"/>
      <c r="C23" s="648">
        <v>2</v>
      </c>
      <c r="D23" s="649">
        <v>100000</v>
      </c>
      <c r="E23" s="650">
        <v>0</v>
      </c>
      <c r="F23" s="649">
        <v>100000</v>
      </c>
      <c r="G23" s="649">
        <v>2870</v>
      </c>
      <c r="H23" s="649">
        <v>3708</v>
      </c>
      <c r="I23" s="649">
        <v>3040</v>
      </c>
      <c r="J23" s="649">
        <v>725</v>
      </c>
      <c r="K23" s="649">
        <v>10343</v>
      </c>
      <c r="L23" s="649">
        <v>89657</v>
      </c>
    </row>
    <row r="24" spans="1:13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</row>
    <row r="25" spans="1:13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</row>
    <row r="26" spans="1:13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1:13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1:13" x14ac:dyDescent="0.25">
      <c r="A28" s="542" t="s">
        <v>936</v>
      </c>
      <c r="B28" s="542"/>
      <c r="C28" s="542"/>
      <c r="D28" s="543"/>
      <c r="E28" s="544"/>
      <c r="F28" s="545"/>
      <c r="G28" s="1810" t="s">
        <v>854</v>
      </c>
      <c r="H28" s="1810"/>
      <c r="I28" s="1810"/>
      <c r="J28" s="1810"/>
      <c r="K28" s="1810"/>
      <c r="L28" s="1810"/>
      <c r="M28" s="544"/>
    </row>
    <row r="29" spans="1:13" x14ac:dyDescent="0.25">
      <c r="A29" s="546" t="s">
        <v>935</v>
      </c>
      <c r="B29" s="546"/>
      <c r="C29" s="546"/>
      <c r="D29" s="537"/>
      <c r="E29" s="537"/>
      <c r="F29" s="537"/>
      <c r="G29" s="1811" t="s">
        <v>852</v>
      </c>
      <c r="H29" s="1811"/>
      <c r="I29" s="1811"/>
      <c r="J29" s="1811"/>
      <c r="K29" s="1811"/>
      <c r="L29" s="1811"/>
      <c r="M29" s="539"/>
    </row>
    <row r="30" spans="1:13" x14ac:dyDescent="0.25">
      <c r="A30" s="542" t="s">
        <v>998</v>
      </c>
      <c r="B30" s="542"/>
      <c r="C30" s="542"/>
      <c r="D30" s="537"/>
      <c r="E30" s="537"/>
      <c r="F30" s="540"/>
      <c r="G30" s="1812" t="s">
        <v>853</v>
      </c>
      <c r="H30" s="1812"/>
      <c r="I30" s="1812"/>
      <c r="J30" s="1812"/>
      <c r="K30" s="1812"/>
      <c r="L30" s="1812"/>
      <c r="M30" s="537"/>
    </row>
    <row r="31" spans="1:13" x14ac:dyDescent="0.25">
      <c r="A31" s="546"/>
      <c r="B31" s="546"/>
      <c r="C31" s="546"/>
      <c r="D31" s="546"/>
      <c r="E31" s="541"/>
      <c r="F31" s="540"/>
      <c r="G31" s="537"/>
      <c r="H31" s="1813"/>
      <c r="I31" s="1813"/>
      <c r="J31" s="1813"/>
      <c r="K31" s="1813"/>
      <c r="L31" s="1813"/>
      <c r="M31" s="1813"/>
    </row>
    <row r="32" spans="1:13" ht="15.75" x14ac:dyDescent="0.25">
      <c r="A32" s="267"/>
      <c r="B32" s="267"/>
      <c r="C32" s="267"/>
      <c r="D32" s="268"/>
      <c r="E32" s="269"/>
      <c r="F32" s="1741"/>
      <c r="G32" s="1741"/>
      <c r="H32" s="1741"/>
      <c r="I32" s="1741"/>
      <c r="J32" s="1741"/>
      <c r="K32" s="271"/>
      <c r="L32" s="271"/>
      <c r="M32" s="259"/>
    </row>
  </sheetData>
  <mergeCells count="21">
    <mergeCell ref="A13:A14"/>
    <mergeCell ref="B13:B14"/>
    <mergeCell ref="J13:J14"/>
    <mergeCell ref="C13:C14"/>
    <mergeCell ref="G28:L28"/>
    <mergeCell ref="E13:E14"/>
    <mergeCell ref="A7:L7"/>
    <mergeCell ref="A8:L8"/>
    <mergeCell ref="A9:L9"/>
    <mergeCell ref="A10:L10"/>
    <mergeCell ref="A11:L11"/>
    <mergeCell ref="F32:J32"/>
    <mergeCell ref="F13:F14"/>
    <mergeCell ref="G13:G14"/>
    <mergeCell ref="H13:H14"/>
    <mergeCell ref="I13:I14"/>
    <mergeCell ref="H31:M31"/>
    <mergeCell ref="G30:L30"/>
    <mergeCell ref="G29:L29"/>
    <mergeCell ref="L13:L14"/>
    <mergeCell ref="K13:K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B37B83-A7F2-4874-B16A-6C6A36221FD1}">
  <dimension ref="A3:L198"/>
  <sheetViews>
    <sheetView topLeftCell="A17" workbookViewId="0">
      <selection activeCell="C42" sqref="C4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735" t="s">
        <v>0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</row>
    <row r="9" spans="1:12" x14ac:dyDescent="0.25">
      <c r="A9" s="1735" t="s">
        <v>3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</row>
    <row r="10" spans="1:12" x14ac:dyDescent="0.25">
      <c r="A10" s="1735" t="s">
        <v>1009</v>
      </c>
      <c r="B10" s="1735"/>
      <c r="C10" s="1735"/>
      <c r="D10" s="1735"/>
      <c r="E10" s="1735"/>
      <c r="F10" s="1735"/>
      <c r="G10" s="1735"/>
      <c r="H10" s="1735"/>
      <c r="I10" s="1735"/>
      <c r="J10" s="1735"/>
      <c r="K10" s="1735"/>
      <c r="L10" s="1735"/>
    </row>
    <row r="11" spans="1:12" x14ac:dyDescent="0.25">
      <c r="A11" s="1736" t="s">
        <v>404</v>
      </c>
      <c r="B11" s="1736"/>
      <c r="C11" s="1736"/>
      <c r="D11" s="1736"/>
      <c r="E11" s="1736"/>
      <c r="F11" s="1736"/>
      <c r="G11" s="1736"/>
      <c r="H11" s="1736"/>
      <c r="I11" s="1736"/>
      <c r="J11" s="1736"/>
      <c r="K11" s="1736"/>
      <c r="L11" s="1736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829" t="s">
        <v>7</v>
      </c>
      <c r="B14" s="1831" t="s">
        <v>802</v>
      </c>
      <c r="C14" s="1833" t="s">
        <v>9</v>
      </c>
      <c r="D14" s="451" t="s">
        <v>12</v>
      </c>
      <c r="E14" s="1835" t="s">
        <v>13</v>
      </c>
      <c r="F14" s="1824" t="s">
        <v>14</v>
      </c>
      <c r="G14" s="1824" t="s">
        <v>15</v>
      </c>
      <c r="H14" s="1824" t="s">
        <v>16</v>
      </c>
      <c r="I14" s="1824" t="s">
        <v>17</v>
      </c>
      <c r="J14" s="1824" t="s">
        <v>18</v>
      </c>
      <c r="K14" s="1826" t="s">
        <v>19</v>
      </c>
      <c r="L14" s="1772" t="s">
        <v>20</v>
      </c>
    </row>
    <row r="15" spans="1:12" ht="15.75" thickBot="1" x14ac:dyDescent="0.3">
      <c r="A15" s="1830"/>
      <c r="B15" s="1832"/>
      <c r="C15" s="1834"/>
      <c r="D15" s="452" t="s">
        <v>21</v>
      </c>
      <c r="E15" s="1836"/>
      <c r="F15" s="1825"/>
      <c r="G15" s="1825"/>
      <c r="H15" s="1825"/>
      <c r="I15" s="1825"/>
      <c r="J15" s="1825"/>
      <c r="K15" s="1827"/>
      <c r="L15" s="1828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457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117532.80999999998</v>
      </c>
      <c r="I23" s="463">
        <f t="shared" si="0"/>
        <v>19159.599999999999</v>
      </c>
      <c r="J23" s="463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457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67">
        <v>125</v>
      </c>
      <c r="K26" s="457">
        <v>3932.83</v>
      </c>
      <c r="L26" s="457">
        <v>41067.17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468">
        <v>697</v>
      </c>
      <c r="K27" s="457">
        <v>2263.15</v>
      </c>
      <c r="L27" s="457">
        <v>24236.85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463">
        <f>SUM(J26:J27)</f>
        <v>822</v>
      </c>
      <c r="K28" s="463">
        <f>SUM(K26:K27)</f>
        <v>6195.98</v>
      </c>
      <c r="L28" s="463">
        <f>SUM(L26:L27)</f>
        <v>65304.02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463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457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457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457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463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457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463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457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457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457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463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463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457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463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646</v>
      </c>
      <c r="B49" s="281"/>
      <c r="C49" s="466"/>
      <c r="D49" s="463"/>
      <c r="E49" s="456"/>
      <c r="F49" s="463"/>
      <c r="G49" s="463"/>
      <c r="H49" s="463"/>
      <c r="I49" s="463"/>
      <c r="J49" s="463"/>
      <c r="K49" s="463"/>
      <c r="L49" s="463"/>
    </row>
    <row r="50" spans="1:12" x14ac:dyDescent="0.25">
      <c r="A50" s="459" t="s">
        <v>169</v>
      </c>
      <c r="B50" s="281" t="s">
        <v>807</v>
      </c>
      <c r="C50" s="286" t="s">
        <v>309</v>
      </c>
      <c r="D50" s="457">
        <v>30000</v>
      </c>
      <c r="E50" s="456">
        <v>0</v>
      </c>
      <c r="F50" s="457">
        <v>30000</v>
      </c>
      <c r="G50" s="457">
        <v>861</v>
      </c>
      <c r="H50" s="456">
        <v>0</v>
      </c>
      <c r="I50" s="457">
        <v>912</v>
      </c>
      <c r="J50" s="457">
        <v>361</v>
      </c>
      <c r="K50" s="457">
        <v>2134</v>
      </c>
      <c r="L50" s="457">
        <v>27866</v>
      </c>
    </row>
    <row r="51" spans="1:12" x14ac:dyDescent="0.25">
      <c r="A51" s="459" t="s">
        <v>346</v>
      </c>
      <c r="B51" s="281" t="s">
        <v>807</v>
      </c>
      <c r="C51" s="286" t="s">
        <v>309</v>
      </c>
      <c r="D51" s="457">
        <v>25000</v>
      </c>
      <c r="E51" s="456">
        <v>0</v>
      </c>
      <c r="F51" s="457">
        <v>25000</v>
      </c>
      <c r="G51" s="457">
        <v>717.5</v>
      </c>
      <c r="H51" s="456">
        <v>0</v>
      </c>
      <c r="I51" s="457">
        <v>760</v>
      </c>
      <c r="J51" s="457">
        <v>25</v>
      </c>
      <c r="K51" s="457">
        <v>1502.5</v>
      </c>
      <c r="L51" s="457">
        <v>23497.5</v>
      </c>
    </row>
    <row r="52" spans="1:12" x14ac:dyDescent="0.25">
      <c r="A52" s="459" t="s">
        <v>171</v>
      </c>
      <c r="B52" s="281" t="s">
        <v>806</v>
      </c>
      <c r="C52" s="286" t="s">
        <v>40</v>
      </c>
      <c r="D52" s="457">
        <v>26250</v>
      </c>
      <c r="E52" s="456">
        <v>0</v>
      </c>
      <c r="F52" s="457">
        <v>26250</v>
      </c>
      <c r="G52" s="457">
        <v>753.38</v>
      </c>
      <c r="H52" s="456">
        <v>0</v>
      </c>
      <c r="I52" s="457">
        <v>798</v>
      </c>
      <c r="J52" s="457">
        <v>361</v>
      </c>
      <c r="K52" s="457">
        <v>1912.38</v>
      </c>
      <c r="L52" s="457">
        <v>24337.62</v>
      </c>
    </row>
    <row r="53" spans="1:12" x14ac:dyDescent="0.25">
      <c r="A53" s="461" t="s">
        <v>749</v>
      </c>
      <c r="B53" s="281"/>
      <c r="C53" s="462">
        <v>3</v>
      </c>
      <c r="D53" s="463">
        <f>SUM(D50:D52)</f>
        <v>81250</v>
      </c>
      <c r="E53" s="464">
        <f t="shared" ref="E53:L53" si="5">SUM(E50:E52)</f>
        <v>0</v>
      </c>
      <c r="F53" s="463">
        <f t="shared" si="5"/>
        <v>81250</v>
      </c>
      <c r="G53" s="463">
        <f t="shared" si="5"/>
        <v>2331.88</v>
      </c>
      <c r="H53" s="464">
        <v>0</v>
      </c>
      <c r="I53" s="463">
        <f t="shared" si="5"/>
        <v>2470</v>
      </c>
      <c r="J53" s="463">
        <f t="shared" si="5"/>
        <v>747</v>
      </c>
      <c r="K53" s="463">
        <f t="shared" si="5"/>
        <v>5548.88</v>
      </c>
      <c r="L53" s="463">
        <f t="shared" si="5"/>
        <v>75701.119999999995</v>
      </c>
    </row>
    <row r="54" spans="1:12" x14ac:dyDescent="0.25">
      <c r="A54" s="461"/>
      <c r="B54" s="281"/>
      <c r="C54" s="466"/>
      <c r="D54" s="463"/>
      <c r="E54" s="464"/>
      <c r="F54" s="463"/>
      <c r="G54" s="463"/>
      <c r="H54" s="463"/>
      <c r="I54" s="463"/>
      <c r="J54" s="463"/>
      <c r="K54" s="463"/>
      <c r="L54" s="463"/>
    </row>
    <row r="55" spans="1:12" x14ac:dyDescent="0.25">
      <c r="A55" s="461" t="s">
        <v>647</v>
      </c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59" t="s">
        <v>545</v>
      </c>
      <c r="B56" s="281" t="s">
        <v>806</v>
      </c>
      <c r="C56" s="286" t="s">
        <v>648</v>
      </c>
      <c r="D56" s="457">
        <v>39500</v>
      </c>
      <c r="E56" s="456">
        <v>0</v>
      </c>
      <c r="F56" s="457">
        <v>39500</v>
      </c>
      <c r="G56" s="457">
        <v>1133.6500000000001</v>
      </c>
      <c r="H56" s="457">
        <v>372.08</v>
      </c>
      <c r="I56" s="457">
        <v>1200.8</v>
      </c>
      <c r="J56" s="457">
        <v>25</v>
      </c>
      <c r="K56" s="457">
        <v>2731.53</v>
      </c>
      <c r="L56" s="457">
        <v>36768.47</v>
      </c>
    </row>
    <row r="57" spans="1:12" x14ac:dyDescent="0.25">
      <c r="A57" s="459" t="s">
        <v>99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1475.12</v>
      </c>
      <c r="K57" s="457">
        <v>2792.62</v>
      </c>
      <c r="L57" s="457">
        <v>22047.38</v>
      </c>
    </row>
    <row r="58" spans="1:12" x14ac:dyDescent="0.25">
      <c r="A58" s="459" t="s">
        <v>129</v>
      </c>
      <c r="B58" s="281" t="s">
        <v>806</v>
      </c>
      <c r="C58" s="286" t="s">
        <v>268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700</v>
      </c>
      <c r="K58" s="457">
        <v>2177.5</v>
      </c>
      <c r="L58" s="457">
        <v>22822.5</v>
      </c>
    </row>
    <row r="59" spans="1:12" x14ac:dyDescent="0.25">
      <c r="A59" s="459" t="s">
        <v>649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59" t="s">
        <v>651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25</v>
      </c>
      <c r="K60" s="457">
        <v>1502.5</v>
      </c>
      <c r="L60" s="457">
        <v>23497.5</v>
      </c>
    </row>
    <row r="61" spans="1:12" x14ac:dyDescent="0.25">
      <c r="A61" s="459" t="s">
        <v>899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61" t="s">
        <v>755</v>
      </c>
      <c r="B62" s="281"/>
      <c r="C62" s="462">
        <v>6</v>
      </c>
      <c r="D62" s="463">
        <f t="shared" ref="D62:L62" si="6">SUM(D56:D61)</f>
        <v>164500</v>
      </c>
      <c r="E62" s="464">
        <f t="shared" si="6"/>
        <v>0</v>
      </c>
      <c r="F62" s="463">
        <f t="shared" si="6"/>
        <v>164500</v>
      </c>
      <c r="G62" s="463">
        <f t="shared" si="6"/>
        <v>4721.1499999999996</v>
      </c>
      <c r="H62" s="463">
        <f t="shared" si="6"/>
        <v>372.08</v>
      </c>
      <c r="I62" s="463">
        <f t="shared" si="6"/>
        <v>5000.8</v>
      </c>
      <c r="J62" s="463">
        <f t="shared" si="6"/>
        <v>2275.12</v>
      </c>
      <c r="K62" s="463">
        <f t="shared" si="6"/>
        <v>12209.15</v>
      </c>
      <c r="L62" s="463">
        <f t="shared" si="6"/>
        <v>152130.85</v>
      </c>
    </row>
    <row r="63" spans="1:12" x14ac:dyDescent="0.25">
      <c r="A63" s="459"/>
      <c r="B63" s="281"/>
      <c r="C63" s="286"/>
      <c r="D63" s="457"/>
      <c r="E63" s="456"/>
      <c r="F63" s="457"/>
      <c r="G63" s="457"/>
      <c r="H63" s="457"/>
      <c r="I63" s="457"/>
      <c r="J63" s="457"/>
      <c r="K63" s="457"/>
      <c r="L63" s="457"/>
    </row>
    <row r="64" spans="1:12" x14ac:dyDescent="0.25">
      <c r="A64" s="461" t="s">
        <v>762</v>
      </c>
      <c r="B64" s="281"/>
      <c r="C64" s="466"/>
      <c r="D64" s="463"/>
      <c r="E64" s="464"/>
      <c r="F64" s="463"/>
      <c r="G64" s="463"/>
      <c r="H64" s="463"/>
      <c r="I64" s="463"/>
      <c r="J64" s="463"/>
      <c r="K64" s="463"/>
      <c r="L64" s="463"/>
    </row>
    <row r="65" spans="1:12" x14ac:dyDescent="0.25">
      <c r="A65" s="459" t="s">
        <v>757</v>
      </c>
      <c r="B65" s="281" t="s">
        <v>807</v>
      </c>
      <c r="C65" s="286" t="s">
        <v>662</v>
      </c>
      <c r="D65" s="457">
        <v>30000</v>
      </c>
      <c r="E65" s="456">
        <v>0</v>
      </c>
      <c r="F65" s="457">
        <v>30000</v>
      </c>
      <c r="G65" s="457">
        <v>861</v>
      </c>
      <c r="H65" s="456">
        <v>0</v>
      </c>
      <c r="I65" s="457">
        <v>912</v>
      </c>
      <c r="J65" s="457">
        <v>25</v>
      </c>
      <c r="K65" s="457">
        <v>1798</v>
      </c>
      <c r="L65" s="457">
        <v>28202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758</v>
      </c>
      <c r="B67" s="281" t="s">
        <v>807</v>
      </c>
      <c r="C67" s="286" t="s">
        <v>912</v>
      </c>
      <c r="D67" s="457">
        <v>25000</v>
      </c>
      <c r="E67" s="456">
        <v>0</v>
      </c>
      <c r="F67" s="457">
        <v>25000</v>
      </c>
      <c r="G67" s="457">
        <v>717.5</v>
      </c>
      <c r="H67" s="456">
        <v>0</v>
      </c>
      <c r="I67" s="457">
        <v>760</v>
      </c>
      <c r="J67" s="457">
        <v>125</v>
      </c>
      <c r="K67" s="457">
        <v>1602.5</v>
      </c>
      <c r="L67" s="457">
        <v>23397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1375</v>
      </c>
      <c r="K70" s="457">
        <v>2557.12</v>
      </c>
      <c r="L70" s="457">
        <v>17442.88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125</v>
      </c>
      <c r="K72" s="457">
        <v>1602.5</v>
      </c>
      <c r="L72" s="457">
        <v>23397.5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457">
        <v>25</v>
      </c>
      <c r="K73" s="457">
        <v>1502.5</v>
      </c>
      <c r="L73" s="457">
        <v>23497.5</v>
      </c>
    </row>
    <row r="74" spans="1:12" x14ac:dyDescent="0.25">
      <c r="A74" s="461" t="s">
        <v>763</v>
      </c>
      <c r="B74" s="281"/>
      <c r="C74" s="462">
        <v>9</v>
      </c>
      <c r="D74" s="463">
        <f>SUM(D65:D73)</f>
        <v>205000</v>
      </c>
      <c r="E74" s="464">
        <f>SUM(E66:E73)</f>
        <v>0</v>
      </c>
      <c r="F74" s="463">
        <f t="shared" ref="F74:L74" si="7">SUM(F65:F73)</f>
        <v>205000</v>
      </c>
      <c r="G74" s="463">
        <f t="shared" si="7"/>
        <v>5883.5</v>
      </c>
      <c r="H74" s="464">
        <f t="shared" si="7"/>
        <v>0</v>
      </c>
      <c r="I74" s="463">
        <f t="shared" si="7"/>
        <v>6232</v>
      </c>
      <c r="J74" s="463">
        <f t="shared" si="7"/>
        <v>1775</v>
      </c>
      <c r="K74" s="463">
        <f t="shared" si="7"/>
        <v>13890.619999999999</v>
      </c>
      <c r="L74" s="463">
        <f t="shared" si="7"/>
        <v>191108.88</v>
      </c>
    </row>
    <row r="75" spans="1:12" x14ac:dyDescent="0.25">
      <c r="A75" s="459"/>
      <c r="B75" s="281"/>
      <c r="C75" s="466"/>
      <c r="D75" s="457"/>
      <c r="E75" s="456"/>
      <c r="F75" s="457"/>
      <c r="G75" s="457"/>
      <c r="H75" s="457"/>
      <c r="I75" s="457"/>
      <c r="J75" s="457"/>
      <c r="K75" s="457"/>
      <c r="L75" s="457"/>
    </row>
    <row r="76" spans="1:12" x14ac:dyDescent="0.25">
      <c r="A76" s="461" t="s">
        <v>653</v>
      </c>
      <c r="B76" s="281"/>
      <c r="C76" s="286"/>
      <c r="D76" s="457"/>
      <c r="E76" s="464"/>
      <c r="F76" s="457"/>
      <c r="G76" s="457"/>
      <c r="H76" s="457"/>
      <c r="I76" s="457"/>
      <c r="J76" s="457"/>
      <c r="K76" s="457"/>
      <c r="L76" s="457"/>
    </row>
    <row r="77" spans="1:12" x14ac:dyDescent="0.25">
      <c r="A77" s="459" t="s">
        <v>162</v>
      </c>
      <c r="B77" s="281" t="s">
        <v>807</v>
      </c>
      <c r="C77" s="286" t="s">
        <v>764</v>
      </c>
      <c r="D77" s="457">
        <v>70500</v>
      </c>
      <c r="E77" s="456">
        <v>0</v>
      </c>
      <c r="F77" s="457">
        <v>70500</v>
      </c>
      <c r="G77" s="457">
        <v>2023.35</v>
      </c>
      <c r="H77" s="457">
        <v>5462.57</v>
      </c>
      <c r="I77" s="457">
        <v>2143.1999999999998</v>
      </c>
      <c r="J77" s="457">
        <v>25</v>
      </c>
      <c r="K77" s="457">
        <v>9654.1200000000008</v>
      </c>
      <c r="L77" s="457">
        <v>60845.88</v>
      </c>
    </row>
    <row r="78" spans="1:12" x14ac:dyDescent="0.25">
      <c r="A78" s="459" t="s">
        <v>843</v>
      </c>
      <c r="B78" s="601" t="s">
        <v>806</v>
      </c>
      <c r="C78" s="286" t="s">
        <v>845</v>
      </c>
      <c r="D78" s="457">
        <v>55000</v>
      </c>
      <c r="E78" s="456">
        <v>0</v>
      </c>
      <c r="F78" s="457">
        <v>55000</v>
      </c>
      <c r="G78" s="457">
        <v>1578.5</v>
      </c>
      <c r="H78" s="457">
        <v>2559.6799999999998</v>
      </c>
      <c r="I78" s="457">
        <v>1672</v>
      </c>
      <c r="J78" s="457">
        <v>25</v>
      </c>
      <c r="K78" s="457">
        <v>5835.18</v>
      </c>
      <c r="L78" s="457">
        <v>49164.82</v>
      </c>
    </row>
    <row r="79" spans="1:12" x14ac:dyDescent="0.25">
      <c r="A79" s="459" t="s">
        <v>150</v>
      </c>
      <c r="B79" s="601" t="s">
        <v>807</v>
      </c>
      <c r="C79" s="286" t="s">
        <v>765</v>
      </c>
      <c r="D79" s="457">
        <v>39500</v>
      </c>
      <c r="E79" s="456">
        <v>0</v>
      </c>
      <c r="F79" s="457">
        <v>39500</v>
      </c>
      <c r="G79" s="457">
        <v>1133.6500000000001</v>
      </c>
      <c r="H79" s="457">
        <v>372.08</v>
      </c>
      <c r="I79" s="457">
        <v>1200.8</v>
      </c>
      <c r="J79" s="457">
        <v>125</v>
      </c>
      <c r="K79" s="457">
        <v>2831.53</v>
      </c>
      <c r="L79" s="457">
        <v>36668.47</v>
      </c>
    </row>
    <row r="80" spans="1:12" x14ac:dyDescent="0.25">
      <c r="A80" s="461" t="s">
        <v>749</v>
      </c>
      <c r="B80" s="281"/>
      <c r="C80" s="462">
        <v>3</v>
      </c>
      <c r="D80" s="463">
        <f t="shared" ref="D80:L80" si="8">SUM(D77:D79)</f>
        <v>165000</v>
      </c>
      <c r="E80" s="464">
        <f t="shared" si="8"/>
        <v>0</v>
      </c>
      <c r="F80" s="463">
        <f t="shared" si="8"/>
        <v>165000</v>
      </c>
      <c r="G80" s="463">
        <f t="shared" si="8"/>
        <v>4735.5</v>
      </c>
      <c r="H80" s="463">
        <f t="shared" si="8"/>
        <v>8394.33</v>
      </c>
      <c r="I80" s="463">
        <f t="shared" si="8"/>
        <v>5016</v>
      </c>
      <c r="J80" s="463">
        <f t="shared" si="8"/>
        <v>175</v>
      </c>
      <c r="K80" s="463">
        <f t="shared" si="8"/>
        <v>18320.830000000002</v>
      </c>
      <c r="L80" s="463">
        <f t="shared" si="8"/>
        <v>146679.16999999998</v>
      </c>
    </row>
    <row r="82" spans="1:12" x14ac:dyDescent="0.25">
      <c r="A82" s="461" t="s">
        <v>627</v>
      </c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39500</v>
      </c>
      <c r="E84" s="456">
        <v>0</v>
      </c>
      <c r="F84" s="457">
        <v>39500</v>
      </c>
      <c r="G84" s="457">
        <v>1133.6500000000001</v>
      </c>
      <c r="H84" s="457">
        <v>372.08</v>
      </c>
      <c r="I84" s="457">
        <v>1200.8</v>
      </c>
      <c r="J84" s="457">
        <v>25</v>
      </c>
      <c r="K84" s="457">
        <v>2731.53</v>
      </c>
      <c r="L84" s="457">
        <v>36768.47</v>
      </c>
    </row>
    <row r="85" spans="1:12" x14ac:dyDescent="0.25">
      <c r="A85" s="461" t="s">
        <v>749</v>
      </c>
      <c r="B85" s="281"/>
      <c r="C85" s="462">
        <v>2</v>
      </c>
      <c r="D85" s="463">
        <f>SUM(D83:D84)</f>
        <v>94500</v>
      </c>
      <c r="E85" s="464">
        <f>SUM(E84:E84)</f>
        <v>0</v>
      </c>
      <c r="F85" s="463">
        <f t="shared" ref="F85:L85" si="9">SUM(F83:F84)</f>
        <v>94500</v>
      </c>
      <c r="G85" s="463">
        <f t="shared" si="9"/>
        <v>2712.15</v>
      </c>
      <c r="H85" s="463">
        <f t="shared" si="9"/>
        <v>2931.7599999999998</v>
      </c>
      <c r="I85" s="463">
        <f t="shared" si="9"/>
        <v>2872.8</v>
      </c>
      <c r="J85" s="463">
        <f t="shared" si="9"/>
        <v>50</v>
      </c>
      <c r="K85" s="463">
        <f t="shared" si="9"/>
        <v>8566.7100000000009</v>
      </c>
      <c r="L85" s="463">
        <f t="shared" si="9"/>
        <v>85933.290000000008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457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463"/>
      <c r="K87" s="463"/>
      <c r="L87" s="463"/>
    </row>
    <row r="88" spans="1:12" x14ac:dyDescent="0.25">
      <c r="A88" s="459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23529.09</v>
      </c>
      <c r="I88" s="457">
        <v>4560</v>
      </c>
      <c r="J88" s="457">
        <v>3672.73</v>
      </c>
      <c r="K88" s="457">
        <v>36066.82</v>
      </c>
      <c r="L88" s="457">
        <v>113933.18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457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457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457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30000</v>
      </c>
      <c r="E92" s="456">
        <v>0</v>
      </c>
      <c r="F92" s="457">
        <v>30000</v>
      </c>
      <c r="G92" s="457">
        <v>861</v>
      </c>
      <c r="H92" s="456">
        <v>0</v>
      </c>
      <c r="I92" s="457">
        <v>912</v>
      </c>
      <c r="J92" s="457">
        <v>2825.24</v>
      </c>
      <c r="K92" s="457">
        <v>4598.24</v>
      </c>
      <c r="L92" s="457">
        <v>25401.5</v>
      </c>
    </row>
    <row r="93" spans="1:12" x14ac:dyDescent="0.25">
      <c r="A93" s="461" t="s">
        <v>749</v>
      </c>
      <c r="B93" s="281"/>
      <c r="C93" s="462">
        <v>5</v>
      </c>
      <c r="D93" s="463">
        <f>SUM(D88:D92)</f>
        <v>333500</v>
      </c>
      <c r="E93" s="464">
        <f>SUM(E91:E91)</f>
        <v>0</v>
      </c>
      <c r="F93" s="463">
        <f t="shared" ref="F93:L93" si="10">SUM(F88:F92)</f>
        <v>333500</v>
      </c>
      <c r="G93" s="463">
        <f t="shared" si="10"/>
        <v>9571.4500000000007</v>
      </c>
      <c r="H93" s="463">
        <f t="shared" si="10"/>
        <v>29771.59</v>
      </c>
      <c r="I93" s="463">
        <f t="shared" si="10"/>
        <v>10138.4</v>
      </c>
      <c r="J93" s="463">
        <f t="shared" si="10"/>
        <v>10363.09</v>
      </c>
      <c r="K93" s="463">
        <f t="shared" si="10"/>
        <v>59844.53</v>
      </c>
      <c r="L93" s="463">
        <f t="shared" si="10"/>
        <v>273655.21000000002</v>
      </c>
    </row>
    <row r="94" spans="1:12" x14ac:dyDescent="0.25">
      <c r="A94" s="461"/>
      <c r="B94" s="281"/>
      <c r="C94" s="462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61" t="s">
        <v>766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47</v>
      </c>
      <c r="B96" s="281" t="s">
        <v>806</v>
      </c>
      <c r="C96" s="286" t="s">
        <v>49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3216.65</v>
      </c>
      <c r="I96" s="457">
        <v>1824</v>
      </c>
      <c r="J96" s="457">
        <v>1375.12</v>
      </c>
      <c r="K96" s="457">
        <v>8137.7</v>
      </c>
      <c r="L96" s="457">
        <v>51862.23</v>
      </c>
    </row>
    <row r="97" spans="1:12" x14ac:dyDescent="0.25">
      <c r="A97" s="461" t="s">
        <v>749</v>
      </c>
      <c r="B97" s="281"/>
      <c r="C97" s="462">
        <v>1</v>
      </c>
      <c r="D97" s="463">
        <f>SUM(D96:D96)</f>
        <v>60000</v>
      </c>
      <c r="E97" s="464">
        <v>0</v>
      </c>
      <c r="F97" s="463">
        <f t="shared" ref="F97:L97" si="11">SUM(F96:F96)</f>
        <v>60000</v>
      </c>
      <c r="G97" s="463">
        <f t="shared" si="11"/>
        <v>1722</v>
      </c>
      <c r="H97" s="463">
        <f t="shared" si="11"/>
        <v>3216.65</v>
      </c>
      <c r="I97" s="463">
        <f t="shared" si="11"/>
        <v>1824</v>
      </c>
      <c r="J97" s="463">
        <f t="shared" si="11"/>
        <v>1375.12</v>
      </c>
      <c r="K97" s="463">
        <f t="shared" si="11"/>
        <v>8137.7</v>
      </c>
      <c r="L97" s="463">
        <f t="shared" si="11"/>
        <v>51862.23</v>
      </c>
    </row>
    <row r="98" spans="1:12" x14ac:dyDescent="0.25">
      <c r="A98" s="461"/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ht="18.75" customHeight="1" x14ac:dyDescent="0.25">
      <c r="A99" s="469" t="s">
        <v>861</v>
      </c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x14ac:dyDescent="0.25">
      <c r="A100" s="459" t="s">
        <v>147</v>
      </c>
      <c r="B100" s="281" t="s">
        <v>807</v>
      </c>
      <c r="C100" s="286" t="s">
        <v>771</v>
      </c>
      <c r="D100" s="457">
        <v>100000</v>
      </c>
      <c r="E100" s="456">
        <v>0</v>
      </c>
      <c r="F100" s="457">
        <v>100000</v>
      </c>
      <c r="G100" s="457">
        <v>2870</v>
      </c>
      <c r="H100" s="457">
        <v>12105.37</v>
      </c>
      <c r="I100" s="457">
        <v>3040</v>
      </c>
      <c r="J100" s="457">
        <v>4275</v>
      </c>
      <c r="K100" s="457">
        <v>22290.37</v>
      </c>
      <c r="L100" s="457">
        <v>77709.63</v>
      </c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60000</v>
      </c>
      <c r="E101" s="456">
        <v>0</v>
      </c>
      <c r="F101" s="457">
        <v>60000</v>
      </c>
      <c r="G101" s="457">
        <v>1722</v>
      </c>
      <c r="H101" s="457">
        <v>3486.68</v>
      </c>
      <c r="I101" s="457">
        <v>1824</v>
      </c>
      <c r="J101" s="457">
        <v>25</v>
      </c>
      <c r="K101" s="457">
        <v>7057.68</v>
      </c>
      <c r="L101" s="457">
        <v>52942.32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457">
        <v>2322.61</v>
      </c>
      <c r="K102" s="457">
        <v>13064.49</v>
      </c>
      <c r="L102" s="457">
        <v>61935.51</v>
      </c>
    </row>
    <row r="103" spans="1:12" ht="16.5" customHeight="1" x14ac:dyDescent="0.25">
      <c r="A103" s="496" t="s">
        <v>728</v>
      </c>
      <c r="B103" s="497" t="s">
        <v>807</v>
      </c>
      <c r="C103" s="282" t="s">
        <v>166</v>
      </c>
      <c r="D103" s="498">
        <v>26500</v>
      </c>
      <c r="E103" s="487">
        <v>0</v>
      </c>
      <c r="F103" s="457">
        <v>26500</v>
      </c>
      <c r="G103" s="457">
        <v>760.55</v>
      </c>
      <c r="H103" s="456">
        <v>0</v>
      </c>
      <c r="I103" s="457">
        <v>805.6</v>
      </c>
      <c r="J103" s="457">
        <v>1375</v>
      </c>
      <c r="K103" s="457">
        <v>1591.15</v>
      </c>
      <c r="L103" s="457">
        <v>23558.73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457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5</v>
      </c>
      <c r="D105" s="463">
        <f t="shared" ref="D105:L105" si="12">SUM(D100:D104)</f>
        <v>291500</v>
      </c>
      <c r="E105" s="464">
        <f t="shared" si="12"/>
        <v>0</v>
      </c>
      <c r="F105" s="463">
        <f t="shared" si="12"/>
        <v>291500</v>
      </c>
      <c r="G105" s="463">
        <f t="shared" si="12"/>
        <v>8366.0499999999993</v>
      </c>
      <c r="H105" s="463">
        <f t="shared" si="12"/>
        <v>21901.43</v>
      </c>
      <c r="I105" s="463">
        <f t="shared" si="12"/>
        <v>8861.6</v>
      </c>
      <c r="J105" s="463">
        <f t="shared" si="12"/>
        <v>8692.61</v>
      </c>
      <c r="K105" s="463">
        <f t="shared" si="12"/>
        <v>46471.69</v>
      </c>
      <c r="L105" s="463">
        <f t="shared" si="12"/>
        <v>243678.19000000003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457">
        <v>1215.1199999999999</v>
      </c>
      <c r="K108" s="457">
        <v>14518.08</v>
      </c>
      <c r="L108" s="457">
        <v>70481.919999999998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3">SUM(E108)</f>
        <v>0</v>
      </c>
      <c r="F109" s="463">
        <f t="shared" si="13"/>
        <v>85000</v>
      </c>
      <c r="G109" s="463">
        <f t="shared" si="13"/>
        <v>2439.5</v>
      </c>
      <c r="H109" s="463">
        <f t="shared" si="13"/>
        <v>8279.4599999999991</v>
      </c>
      <c r="I109" s="463">
        <f t="shared" si="13"/>
        <v>2584</v>
      </c>
      <c r="J109" s="463">
        <f t="shared" si="13"/>
        <v>1215.1199999999999</v>
      </c>
      <c r="K109" s="463">
        <f t="shared" si="13"/>
        <v>14518.08</v>
      </c>
      <c r="L109" s="463">
        <f t="shared" si="13"/>
        <v>70481.919999999998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457"/>
      <c r="K110" s="457"/>
      <c r="L110" s="457"/>
    </row>
    <row r="111" spans="1:12" ht="28.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463"/>
      <c r="K111" s="463"/>
      <c r="L111" s="463"/>
    </row>
    <row r="112" spans="1:12" x14ac:dyDescent="0.25">
      <c r="A112" s="459" t="s">
        <v>419</v>
      </c>
      <c r="B112" s="281" t="s">
        <v>806</v>
      </c>
      <c r="C112" s="286" t="s">
        <v>449</v>
      </c>
      <c r="D112" s="457">
        <v>40000</v>
      </c>
      <c r="E112" s="456">
        <v>0</v>
      </c>
      <c r="F112" s="457">
        <v>40000</v>
      </c>
      <c r="G112" s="457">
        <v>1148</v>
      </c>
      <c r="H112" s="457">
        <v>442.65</v>
      </c>
      <c r="I112" s="457">
        <v>1216</v>
      </c>
      <c r="J112" s="457">
        <v>700</v>
      </c>
      <c r="K112" s="457">
        <v>3506.65</v>
      </c>
      <c r="L112" s="457">
        <v>36493.35</v>
      </c>
    </row>
    <row r="113" spans="1:12" x14ac:dyDescent="0.25">
      <c r="A113" s="459" t="s">
        <v>697</v>
      </c>
      <c r="B113" s="281" t="s">
        <v>807</v>
      </c>
      <c r="C113" s="286" t="s">
        <v>521</v>
      </c>
      <c r="D113" s="457">
        <v>35000</v>
      </c>
      <c r="E113" s="456">
        <v>0</v>
      </c>
      <c r="F113" s="457">
        <v>35000</v>
      </c>
      <c r="G113" s="457">
        <v>1004.5</v>
      </c>
      <c r="H113" s="456">
        <v>0</v>
      </c>
      <c r="I113" s="457">
        <v>1064</v>
      </c>
      <c r="J113" s="457">
        <v>25</v>
      </c>
      <c r="K113" s="457">
        <v>2093.5</v>
      </c>
      <c r="L113" s="457">
        <v>32906.5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75000</v>
      </c>
      <c r="E114" s="464">
        <f t="shared" ref="E114:L114" si="14">SUM(E112:E113)</f>
        <v>0</v>
      </c>
      <c r="F114" s="463">
        <f t="shared" si="14"/>
        <v>75000</v>
      </c>
      <c r="G114" s="463">
        <f t="shared" si="14"/>
        <v>2152.5</v>
      </c>
      <c r="H114" s="463">
        <f t="shared" si="14"/>
        <v>442.65</v>
      </c>
      <c r="I114" s="463">
        <f t="shared" si="14"/>
        <v>2280</v>
      </c>
      <c r="J114" s="463">
        <f t="shared" si="14"/>
        <v>725</v>
      </c>
      <c r="K114" s="463">
        <f t="shared" si="14"/>
        <v>5600.15</v>
      </c>
      <c r="L114" s="463">
        <f t="shared" si="14"/>
        <v>69399.850000000006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457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463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64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773</v>
      </c>
      <c r="B118" s="281" t="s">
        <v>807</v>
      </c>
      <c r="C118" s="286" t="s">
        <v>774</v>
      </c>
      <c r="D118" s="457">
        <v>37000</v>
      </c>
      <c r="E118" s="456">
        <v>0</v>
      </c>
      <c r="F118" s="457">
        <v>37000</v>
      </c>
      <c r="G118" s="457">
        <v>1061.9000000000001</v>
      </c>
      <c r="H118" s="457">
        <v>19.25</v>
      </c>
      <c r="I118" s="457">
        <v>1124.8</v>
      </c>
      <c r="J118" s="457">
        <v>25</v>
      </c>
      <c r="K118" s="457">
        <v>2230.9499999999998</v>
      </c>
      <c r="L118" s="457">
        <v>34769.050000000003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457">
        <v>697</v>
      </c>
      <c r="K120" s="457">
        <v>2558.65</v>
      </c>
      <c r="L120" s="457">
        <v>28941.35</v>
      </c>
    </row>
    <row r="121" spans="1:12" x14ac:dyDescent="0.25">
      <c r="A121" s="459" t="s">
        <v>444</v>
      </c>
      <c r="B121" s="281" t="s">
        <v>806</v>
      </c>
      <c r="C121" s="286" t="s">
        <v>662</v>
      </c>
      <c r="D121" s="457">
        <v>26500</v>
      </c>
      <c r="E121" s="456">
        <v>0</v>
      </c>
      <c r="F121" s="457">
        <v>26500</v>
      </c>
      <c r="G121" s="457">
        <v>760.55</v>
      </c>
      <c r="H121" s="456">
        <v>0</v>
      </c>
      <c r="I121" s="457">
        <v>805.6</v>
      </c>
      <c r="J121" s="457">
        <v>25</v>
      </c>
      <c r="K121" s="457">
        <v>1591.15</v>
      </c>
      <c r="L121" s="457">
        <v>24908.85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180000</v>
      </c>
      <c r="E122" s="464">
        <f>SUM(E118:E121)</f>
        <v>0</v>
      </c>
      <c r="F122" s="463">
        <f t="shared" ref="F122:L122" si="15">SUM(F117:F121)</f>
        <v>180000</v>
      </c>
      <c r="G122" s="463">
        <f>SUM(G117:G121)</f>
        <v>5166</v>
      </c>
      <c r="H122" s="463">
        <f t="shared" si="15"/>
        <v>1873.25</v>
      </c>
      <c r="I122" s="463">
        <f t="shared" si="15"/>
        <v>5472.0000000000009</v>
      </c>
      <c r="J122" s="463">
        <f t="shared" si="15"/>
        <v>1572</v>
      </c>
      <c r="K122" s="463">
        <f t="shared" si="15"/>
        <v>14083.25</v>
      </c>
      <c r="L122" s="463">
        <f t="shared" si="15"/>
        <v>165916.75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457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457">
        <v>2725.24</v>
      </c>
      <c r="K126" s="457">
        <v>8130.38</v>
      </c>
      <c r="L126" s="457">
        <v>46869.62</v>
      </c>
    </row>
    <row r="127" spans="1:12" x14ac:dyDescent="0.25">
      <c r="A127" s="459" t="s">
        <v>42</v>
      </c>
      <c r="B127" s="281" t="s">
        <v>806</v>
      </c>
      <c r="C127" s="286" t="s">
        <v>449</v>
      </c>
      <c r="D127" s="457">
        <v>46000</v>
      </c>
      <c r="E127" s="456">
        <v>0</v>
      </c>
      <c r="F127" s="457">
        <v>46000</v>
      </c>
      <c r="G127" s="457">
        <v>1320.2</v>
      </c>
      <c r="H127" s="457">
        <v>1289.46</v>
      </c>
      <c r="I127" s="457">
        <v>1398.4</v>
      </c>
      <c r="J127" s="457">
        <v>125</v>
      </c>
      <c r="K127" s="457">
        <v>4133.0600000000004</v>
      </c>
      <c r="L127" s="457">
        <v>41866.94</v>
      </c>
    </row>
    <row r="128" spans="1:12" x14ac:dyDescent="0.25">
      <c r="A128" s="459" t="s">
        <v>77</v>
      </c>
      <c r="B128" s="530" t="s">
        <v>807</v>
      </c>
      <c r="C128" s="286" t="s">
        <v>967</v>
      </c>
      <c r="D128" s="457">
        <v>50000</v>
      </c>
      <c r="E128" s="456">
        <v>0</v>
      </c>
      <c r="F128" s="489">
        <v>50000</v>
      </c>
      <c r="G128" s="458">
        <v>1435</v>
      </c>
      <c r="H128" s="458">
        <v>1824</v>
      </c>
      <c r="I128" s="457">
        <v>1520</v>
      </c>
      <c r="J128" s="458">
        <v>700</v>
      </c>
      <c r="K128" s="457">
        <v>5509</v>
      </c>
      <c r="L128" s="457">
        <v>44491</v>
      </c>
    </row>
    <row r="129" spans="1:12" x14ac:dyDescent="0.25">
      <c r="A129" s="461" t="s">
        <v>749</v>
      </c>
      <c r="B129" s="281"/>
      <c r="C129" s="462">
        <v>4</v>
      </c>
      <c r="D129" s="463">
        <f t="shared" ref="D129:L129" si="16">SUM(D125:D128)</f>
        <v>306000</v>
      </c>
      <c r="E129" s="464">
        <f t="shared" si="16"/>
        <v>0</v>
      </c>
      <c r="F129" s="463">
        <f t="shared" si="16"/>
        <v>306000</v>
      </c>
      <c r="G129" s="463">
        <f t="shared" si="16"/>
        <v>8782.2000000000007</v>
      </c>
      <c r="H129" s="463">
        <f t="shared" si="16"/>
        <v>30310.84</v>
      </c>
      <c r="I129" s="463">
        <f t="shared" si="16"/>
        <v>9302.4</v>
      </c>
      <c r="J129" s="463">
        <f t="shared" si="16"/>
        <v>4925.24</v>
      </c>
      <c r="K129" s="463">
        <f t="shared" si="16"/>
        <v>53350.679999999993</v>
      </c>
      <c r="L129" s="463">
        <f t="shared" si="16"/>
        <v>252649.32</v>
      </c>
    </row>
    <row r="130" spans="1:12" x14ac:dyDescent="0.25">
      <c r="A130" s="461"/>
      <c r="B130" s="281"/>
      <c r="C130" s="462"/>
      <c r="D130" s="463"/>
      <c r="E130" s="464"/>
      <c r="F130" s="463"/>
      <c r="G130" s="463"/>
      <c r="H130" s="463"/>
      <c r="I130" s="463"/>
      <c r="J130" s="463"/>
      <c r="K130" s="463"/>
      <c r="L130" s="463"/>
    </row>
    <row r="131" spans="1:12" x14ac:dyDescent="0.25">
      <c r="A131" s="466" t="s">
        <v>836</v>
      </c>
      <c r="B131" s="465"/>
      <c r="C131" s="636"/>
      <c r="D131" s="453"/>
      <c r="E131" s="453"/>
      <c r="F131" s="494"/>
      <c r="G131" s="495"/>
      <c r="H131" s="463"/>
      <c r="I131" s="463"/>
      <c r="J131" s="463"/>
      <c r="K131" s="463"/>
      <c r="L131" s="463"/>
    </row>
    <row r="132" spans="1:12" x14ac:dyDescent="0.25">
      <c r="A132" s="286" t="s">
        <v>532</v>
      </c>
      <c r="B132" s="281" t="s">
        <v>807</v>
      </c>
      <c r="C132" s="286" t="s">
        <v>965</v>
      </c>
      <c r="D132" s="638">
        <v>50000</v>
      </c>
      <c r="E132" s="639">
        <v>0</v>
      </c>
      <c r="F132" s="638">
        <v>50000</v>
      </c>
      <c r="G132" s="638">
        <v>1435</v>
      </c>
      <c r="H132" s="638">
        <v>1854</v>
      </c>
      <c r="I132" s="638">
        <v>1520</v>
      </c>
      <c r="J132" s="638">
        <v>25</v>
      </c>
      <c r="K132" s="638">
        <v>4834</v>
      </c>
      <c r="L132" s="638">
        <v>45166</v>
      </c>
    </row>
    <row r="133" spans="1:12" x14ac:dyDescent="0.25">
      <c r="A133" s="524" t="s">
        <v>847</v>
      </c>
      <c r="B133" s="634"/>
      <c r="C133" s="462">
        <v>1</v>
      </c>
      <c r="D133" s="640">
        <f t="shared" ref="D133:L133" si="17">SUM(D132)</f>
        <v>50000</v>
      </c>
      <c r="E133" s="526">
        <f t="shared" si="17"/>
        <v>0</v>
      </c>
      <c r="F133" s="640">
        <f t="shared" si="17"/>
        <v>50000</v>
      </c>
      <c r="G133" s="640">
        <f t="shared" si="17"/>
        <v>1435</v>
      </c>
      <c r="H133" s="640">
        <f t="shared" si="17"/>
        <v>1854</v>
      </c>
      <c r="I133" s="640">
        <f t="shared" si="17"/>
        <v>1520</v>
      </c>
      <c r="J133" s="640">
        <f t="shared" si="17"/>
        <v>25</v>
      </c>
      <c r="K133" s="640">
        <f t="shared" si="17"/>
        <v>4834</v>
      </c>
      <c r="L133" s="640">
        <f t="shared" si="17"/>
        <v>45166</v>
      </c>
    </row>
    <row r="134" spans="1:12" x14ac:dyDescent="0.25">
      <c r="A134" s="461"/>
      <c r="B134" s="281"/>
      <c r="C134" s="462"/>
      <c r="D134" s="463"/>
      <c r="E134" s="464"/>
      <c r="F134" s="463"/>
      <c r="G134" s="463"/>
      <c r="H134" s="463"/>
      <c r="I134" s="463"/>
      <c r="J134" s="463"/>
      <c r="K134" s="463"/>
      <c r="L134" s="463"/>
    </row>
    <row r="135" spans="1:12" ht="22.5" customHeight="1" x14ac:dyDescent="0.25">
      <c r="A135" s="469" t="s">
        <v>776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116</v>
      </c>
      <c r="B136" s="281" t="s">
        <v>807</v>
      </c>
      <c r="C136" s="286" t="s">
        <v>489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4157.55</v>
      </c>
      <c r="I136" s="457">
        <v>1976</v>
      </c>
      <c r="J136" s="457">
        <v>1475.12</v>
      </c>
      <c r="K136" s="457">
        <v>9474.17</v>
      </c>
      <c r="L136" s="457">
        <v>55525.83</v>
      </c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457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2</v>
      </c>
      <c r="D138" s="463">
        <f>SUM(D136:D137)</f>
        <v>95000</v>
      </c>
      <c r="E138" s="464">
        <f t="shared" ref="E138:L138" si="18">SUM(E136:E137)</f>
        <v>0</v>
      </c>
      <c r="F138" s="463">
        <f t="shared" si="18"/>
        <v>95000</v>
      </c>
      <c r="G138" s="463">
        <f t="shared" si="18"/>
        <v>2726.5</v>
      </c>
      <c r="H138" s="463">
        <f t="shared" si="18"/>
        <v>4157.55</v>
      </c>
      <c r="I138" s="463">
        <f t="shared" si="18"/>
        <v>2888</v>
      </c>
      <c r="J138" s="463">
        <f t="shared" si="18"/>
        <v>1500.12</v>
      </c>
      <c r="K138" s="463">
        <f t="shared" si="18"/>
        <v>11272.17</v>
      </c>
      <c r="L138" s="463">
        <f t="shared" si="18"/>
        <v>83727.83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457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463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457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457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457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463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457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463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457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457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457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463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457">
        <v>4905</v>
      </c>
      <c r="K156" s="457">
        <v>39108.239999999998</v>
      </c>
      <c r="L156" s="457">
        <v>115891.76</v>
      </c>
    </row>
    <row r="157" spans="1:12" x14ac:dyDescent="0.25">
      <c r="A157" s="459" t="s">
        <v>790</v>
      </c>
      <c r="B157" s="281" t="s">
        <v>806</v>
      </c>
      <c r="C157" s="286" t="s">
        <v>276</v>
      </c>
      <c r="D157" s="457">
        <v>39500</v>
      </c>
      <c r="E157" s="456">
        <v>0</v>
      </c>
      <c r="F157" s="457">
        <v>39500</v>
      </c>
      <c r="G157" s="457">
        <v>1133.6500000000001</v>
      </c>
      <c r="H157" s="457">
        <v>372.08</v>
      </c>
      <c r="I157" s="457">
        <v>1200.8</v>
      </c>
      <c r="J157" s="457">
        <v>25</v>
      </c>
      <c r="K157" s="457">
        <v>2731.53</v>
      </c>
      <c r="L157" s="457">
        <v>36768.47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457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457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457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5</v>
      </c>
      <c r="D161" s="463">
        <f t="shared" ref="D161:L161" si="22">SUM(D156:D160)</f>
        <v>269500</v>
      </c>
      <c r="E161" s="464">
        <f t="shared" si="22"/>
        <v>0</v>
      </c>
      <c r="F161" s="463">
        <f t="shared" si="22"/>
        <v>269500</v>
      </c>
      <c r="G161" s="463">
        <f t="shared" si="22"/>
        <v>7734.65</v>
      </c>
      <c r="H161" s="463">
        <f t="shared" si="22"/>
        <v>25414.820000000003</v>
      </c>
      <c r="I161" s="463">
        <f t="shared" si="22"/>
        <v>8192.7999999999993</v>
      </c>
      <c r="J161" s="463">
        <f t="shared" si="22"/>
        <v>5005</v>
      </c>
      <c r="K161" s="463">
        <f t="shared" si="22"/>
        <v>46347.27</v>
      </c>
      <c r="L161" s="463">
        <f t="shared" si="22"/>
        <v>223152.72999999998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463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457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457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457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457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457">
        <v>25</v>
      </c>
      <c r="K169" s="457">
        <v>2941.27</v>
      </c>
      <c r="L169" s="457">
        <v>23558.73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SUM(D164:D169)</f>
        <v>203500</v>
      </c>
      <c r="E170" s="464">
        <f t="shared" si="23"/>
        <v>0</v>
      </c>
      <c r="F170" s="463">
        <f t="shared" si="23"/>
        <v>203500</v>
      </c>
      <c r="G170" s="463">
        <f t="shared" si="23"/>
        <v>5840.4500000000007</v>
      </c>
      <c r="H170" s="463">
        <f t="shared" si="23"/>
        <v>4427.58</v>
      </c>
      <c r="I170" s="463">
        <f t="shared" si="23"/>
        <v>6186.4000000000005</v>
      </c>
      <c r="J170" s="463">
        <f t="shared" si="23"/>
        <v>825</v>
      </c>
      <c r="K170" s="463">
        <f t="shared" si="23"/>
        <v>18629.55</v>
      </c>
      <c r="L170" s="463">
        <f t="shared" si="23"/>
        <v>184870.45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463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463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457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457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457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457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457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457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457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457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457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457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457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457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457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457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457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463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463"/>
      <c r="K190" s="463"/>
      <c r="L190" s="463"/>
    </row>
    <row r="191" spans="1:12" ht="27.75" customHeight="1" x14ac:dyDescent="0.25">
      <c r="A191" s="472" t="s">
        <v>865</v>
      </c>
      <c r="B191" s="472"/>
      <c r="C191" s="648">
        <v>97</v>
      </c>
      <c r="D191" s="669">
        <v>4926737.5</v>
      </c>
      <c r="E191" s="670">
        <v>0</v>
      </c>
      <c r="F191" s="669">
        <v>4926737.5</v>
      </c>
      <c r="G191" s="669">
        <v>141397.37</v>
      </c>
      <c r="H191" s="669">
        <v>343599.5</v>
      </c>
      <c r="I191" s="669">
        <v>145372.42000000001</v>
      </c>
      <c r="J191" s="669">
        <v>84010.86</v>
      </c>
      <c r="K191" s="669">
        <v>741380.15</v>
      </c>
      <c r="L191" s="669">
        <v>4212357.3499999996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299A02-FB2A-4794-AB61-8045089E5668}">
  <dimension ref="A7:M87"/>
  <sheetViews>
    <sheetView topLeftCell="D82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735" t="s">
        <v>0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1:13" x14ac:dyDescent="0.25">
      <c r="A8" s="1735" t="s">
        <v>1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1:13" x14ac:dyDescent="0.25">
      <c r="A9" s="1735" t="s">
        <v>3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  <c r="M9" s="1735"/>
    </row>
    <row r="10" spans="1:13" x14ac:dyDescent="0.25">
      <c r="A10" s="1735" t="s">
        <v>1010</v>
      </c>
      <c r="B10" s="1735"/>
      <c r="C10" s="1735"/>
      <c r="D10" s="1735"/>
      <c r="E10" s="1735"/>
      <c r="F10" s="1735"/>
      <c r="G10" s="1735"/>
      <c r="H10" s="1735"/>
      <c r="I10" s="1735"/>
      <c r="J10" s="1735"/>
      <c r="K10" s="1735"/>
      <c r="L10" s="1735"/>
      <c r="M10" s="1735"/>
    </row>
    <row r="11" spans="1:13" x14ac:dyDescent="0.25">
      <c r="A11" s="1820" t="s">
        <v>441</v>
      </c>
      <c r="B11" s="1820"/>
      <c r="C11" s="1820"/>
      <c r="D11" s="1820"/>
      <c r="E11" s="1820"/>
      <c r="F11" s="1820"/>
      <c r="G11" s="1820"/>
      <c r="H11" s="1820"/>
      <c r="I11" s="1820"/>
      <c r="J11" s="1820"/>
      <c r="K11" s="1820"/>
      <c r="L11" s="1820"/>
      <c r="M11" s="1820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92" t="s">
        <v>7</v>
      </c>
      <c r="B13" s="1818" t="s">
        <v>937</v>
      </c>
      <c r="C13" s="1793" t="s">
        <v>9</v>
      </c>
      <c r="D13" s="1792" t="s">
        <v>832</v>
      </c>
      <c r="E13" s="476" t="s">
        <v>12</v>
      </c>
      <c r="F13" s="1796" t="s">
        <v>13</v>
      </c>
      <c r="G13" s="1794" t="s">
        <v>14</v>
      </c>
      <c r="H13" s="1794" t="s">
        <v>15</v>
      </c>
      <c r="I13" s="1794" t="s">
        <v>16</v>
      </c>
      <c r="J13" s="1794" t="s">
        <v>17</v>
      </c>
      <c r="K13" s="1794" t="s">
        <v>18</v>
      </c>
      <c r="L13" s="1794" t="s">
        <v>19</v>
      </c>
      <c r="M13" s="1794" t="s">
        <v>20</v>
      </c>
    </row>
    <row r="14" spans="1:13" x14ac:dyDescent="0.25">
      <c r="A14" s="1792"/>
      <c r="B14" s="1819"/>
      <c r="C14" s="1793"/>
      <c r="D14" s="1792"/>
      <c r="E14" s="476" t="s">
        <v>21</v>
      </c>
      <c r="F14" s="1796"/>
      <c r="G14" s="1794"/>
      <c r="H14" s="1794"/>
      <c r="I14" s="1794"/>
      <c r="J14" s="1794"/>
      <c r="K14" s="1794"/>
      <c r="L14" s="1794"/>
      <c r="M14" s="1794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>SUM(K69:K77)</f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14744.88</v>
      </c>
      <c r="L80" s="502">
        <v>232989.32</v>
      </c>
      <c r="M80" s="502">
        <v>1497010.68</v>
      </c>
    </row>
    <row r="85" spans="1:8" x14ac:dyDescent="0.25">
      <c r="A85" s="542" t="s">
        <v>936</v>
      </c>
      <c r="B85" s="542"/>
      <c r="C85" s="542"/>
      <c r="D85" s="543"/>
      <c r="E85" s="543"/>
      <c r="F85" s="544"/>
      <c r="G85" s="545"/>
      <c r="H85" s="674" t="s">
        <v>854</v>
      </c>
    </row>
    <row r="86" spans="1:8" x14ac:dyDescent="0.25">
      <c r="A86" s="546" t="s">
        <v>935</v>
      </c>
      <c r="B86" s="546"/>
      <c r="C86" s="546"/>
      <c r="D86" s="538"/>
      <c r="E86" s="537"/>
      <c r="F86" s="537"/>
      <c r="G86" s="537"/>
      <c r="H86" s="547" t="s">
        <v>1014</v>
      </c>
    </row>
    <row r="87" spans="1:8" x14ac:dyDescent="0.25">
      <c r="A87" s="542" t="s">
        <v>996</v>
      </c>
      <c r="B87" s="542"/>
      <c r="C87" s="542"/>
      <c r="D87" s="537"/>
      <c r="E87" s="537"/>
      <c r="F87" s="537"/>
      <c r="G87" s="540"/>
      <c r="H87" s="537" t="s">
        <v>1015</v>
      </c>
    </row>
  </sheetData>
  <mergeCells count="17">
    <mergeCell ref="A7:M7"/>
    <mergeCell ref="A8:M8"/>
    <mergeCell ref="A9:M9"/>
    <mergeCell ref="A10:M10"/>
    <mergeCell ref="A11:M11"/>
    <mergeCell ref="A13:A14"/>
    <mergeCell ref="B13:B14"/>
    <mergeCell ref="C13:C14"/>
    <mergeCell ref="M13:M14"/>
    <mergeCell ref="K13:K14"/>
    <mergeCell ref="G13:G14"/>
    <mergeCell ref="H13:H14"/>
    <mergeCell ref="I13:I14"/>
    <mergeCell ref="J13:J14"/>
    <mergeCell ref="D13:D14"/>
    <mergeCell ref="F13:F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C8BBD7-A660-48B7-B8A6-C1E4B37C7E5F}">
  <sheetPr>
    <pageSetUpPr fitToPage="1"/>
  </sheetPr>
  <dimension ref="A7:N41"/>
  <sheetViews>
    <sheetView topLeftCell="B1" workbookViewId="0">
      <selection activeCell="O15" sqref="O1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1011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2" t="s">
        <v>5</v>
      </c>
      <c r="B11" s="1622"/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  <c r="N11" s="162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92" t="s">
        <v>7</v>
      </c>
      <c r="B13" s="1818" t="s">
        <v>937</v>
      </c>
      <c r="C13" s="1804" t="s">
        <v>8</v>
      </c>
      <c r="D13" s="1804" t="s">
        <v>10</v>
      </c>
      <c r="E13" s="1804" t="s">
        <v>11</v>
      </c>
      <c r="F13" s="476" t="s">
        <v>12</v>
      </c>
      <c r="G13" s="1806" t="s">
        <v>13</v>
      </c>
      <c r="H13" s="1804" t="s">
        <v>14</v>
      </c>
      <c r="I13" s="1804" t="s">
        <v>15</v>
      </c>
      <c r="J13" s="1804" t="s">
        <v>16</v>
      </c>
      <c r="K13" s="1804" t="s">
        <v>17</v>
      </c>
      <c r="L13" s="1804" t="s">
        <v>18</v>
      </c>
      <c r="M13" s="1804" t="s">
        <v>19</v>
      </c>
      <c r="N13" s="1792" t="s">
        <v>20</v>
      </c>
    </row>
    <row r="14" spans="1:14" x14ac:dyDescent="0.25">
      <c r="A14" s="1792"/>
      <c r="B14" s="1819"/>
      <c r="C14" s="1805"/>
      <c r="D14" s="1805"/>
      <c r="E14" s="1805"/>
      <c r="F14" s="476" t="s">
        <v>21</v>
      </c>
      <c r="G14" s="1807"/>
      <c r="H14" s="1805"/>
      <c r="I14" s="1805"/>
      <c r="J14" s="1805"/>
      <c r="K14" s="1805"/>
      <c r="L14" s="1805"/>
      <c r="M14" s="1805"/>
      <c r="N14" s="179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10" t="s">
        <v>854</v>
      </c>
      <c r="I37" s="1810"/>
      <c r="J37" s="1810"/>
      <c r="K37" s="1810"/>
      <c r="L37" s="1810"/>
      <c r="M37" s="181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11" t="s">
        <v>852</v>
      </c>
      <c r="I38" s="1811"/>
      <c r="J38" s="1811"/>
      <c r="K38" s="1811"/>
      <c r="L38" s="1811"/>
      <c r="M38" s="1811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812" t="s">
        <v>853</v>
      </c>
      <c r="I39" s="1812"/>
      <c r="J39" s="1812"/>
      <c r="K39" s="1812"/>
      <c r="L39" s="1812"/>
      <c r="M39" s="181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813"/>
      <c r="J40" s="1813"/>
      <c r="K40" s="1813"/>
      <c r="L40" s="1813"/>
      <c r="M40" s="1813"/>
      <c r="N40" s="1813"/>
    </row>
    <row r="41" spans="1:14" ht="15.75" x14ac:dyDescent="0.25">
      <c r="A41" s="267"/>
      <c r="B41" s="267"/>
      <c r="C41" s="267"/>
      <c r="D41" s="268"/>
      <c r="E41" s="268"/>
      <c r="F41" s="269"/>
      <c r="G41" s="1741"/>
      <c r="H41" s="1741"/>
      <c r="I41" s="1741"/>
      <c r="J41" s="1741"/>
      <c r="K41" s="1741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E2E3E0-B59F-4D49-BAF5-0E946FA8CDD9}">
  <dimension ref="A3:L200"/>
  <sheetViews>
    <sheetView topLeftCell="A4" workbookViewId="0">
      <selection activeCell="A27" sqref="A2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735" t="s">
        <v>0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</row>
    <row r="9" spans="1:12" x14ac:dyDescent="0.25">
      <c r="A9" s="1735" t="s">
        <v>3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</row>
    <row r="10" spans="1:12" x14ac:dyDescent="0.25">
      <c r="A10" s="1735" t="s">
        <v>1016</v>
      </c>
      <c r="B10" s="1735"/>
      <c r="C10" s="1735"/>
      <c r="D10" s="1735"/>
      <c r="E10" s="1735"/>
      <c r="F10" s="1735"/>
      <c r="G10" s="1735"/>
      <c r="H10" s="1735"/>
      <c r="I10" s="1735"/>
      <c r="J10" s="1735"/>
      <c r="K10" s="1735"/>
      <c r="L10" s="1735"/>
    </row>
    <row r="11" spans="1:12" x14ac:dyDescent="0.25">
      <c r="A11" s="1736" t="s">
        <v>404</v>
      </c>
      <c r="B11" s="1736"/>
      <c r="C11" s="1736"/>
      <c r="D11" s="1736"/>
      <c r="E11" s="1736"/>
      <c r="F11" s="1736"/>
      <c r="G11" s="1736"/>
      <c r="H11" s="1736"/>
      <c r="I11" s="1736"/>
      <c r="J11" s="1736"/>
      <c r="K11" s="1736"/>
      <c r="L11" s="1736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792" t="s">
        <v>7</v>
      </c>
      <c r="B14" s="1792" t="s">
        <v>802</v>
      </c>
      <c r="C14" s="1792" t="s">
        <v>9</v>
      </c>
      <c r="D14" s="476" t="s">
        <v>12</v>
      </c>
      <c r="E14" s="1837" t="s">
        <v>13</v>
      </c>
      <c r="F14" s="1794" t="s">
        <v>14</v>
      </c>
      <c r="G14" s="1794" t="s">
        <v>15</v>
      </c>
      <c r="H14" s="1794" t="s">
        <v>16</v>
      </c>
      <c r="I14" s="1794" t="s">
        <v>17</v>
      </c>
      <c r="J14" s="1794" t="s">
        <v>18</v>
      </c>
      <c r="K14" s="1794" t="s">
        <v>19</v>
      </c>
      <c r="L14" s="1794" t="s">
        <v>20</v>
      </c>
    </row>
    <row r="15" spans="1:12" x14ac:dyDescent="0.25">
      <c r="A15" s="1792"/>
      <c r="B15" s="1792"/>
      <c r="C15" s="1792"/>
      <c r="D15" s="476" t="s">
        <v>21</v>
      </c>
      <c r="E15" s="1837"/>
      <c r="F15" s="1794"/>
      <c r="G15" s="1794"/>
      <c r="H15" s="1794"/>
      <c r="I15" s="1794"/>
      <c r="J15" s="1794"/>
      <c r="K15" s="1794"/>
      <c r="L15" s="1794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675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675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9415.59</v>
      </c>
      <c r="I21" s="457">
        <v>2736</v>
      </c>
      <c r="J21" s="675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675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117094.53</v>
      </c>
      <c r="I23" s="463">
        <f t="shared" si="0"/>
        <v>19159.599999999999</v>
      </c>
      <c r="J23" s="676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675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57">
        <v>2375</v>
      </c>
      <c r="K26" s="457">
        <v>6182.83</v>
      </c>
      <c r="L26" s="457">
        <v>38817.17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675">
        <v>2197</v>
      </c>
      <c r="K27" s="457">
        <v>3763.15</v>
      </c>
      <c r="L27" s="457">
        <v>22736.85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676">
        <f>SUM(J26:J27)</f>
        <v>4572</v>
      </c>
      <c r="K28" s="463">
        <f>SUM(K26:K27)</f>
        <v>9945.98</v>
      </c>
      <c r="L28" s="463">
        <f>SUM(L26:L27)</f>
        <v>61554.02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676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675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675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676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675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676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675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675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675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676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683" t="s">
        <v>924</v>
      </c>
      <c r="B42" s="684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77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676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676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676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675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676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645</v>
      </c>
      <c r="B49" s="281"/>
      <c r="C49" s="466"/>
      <c r="D49" s="463"/>
      <c r="E49" s="464"/>
      <c r="F49" s="463"/>
      <c r="G49" s="463"/>
      <c r="H49" s="463"/>
      <c r="I49" s="463"/>
      <c r="J49" s="676"/>
      <c r="K49" s="463"/>
      <c r="L49" s="463"/>
    </row>
    <row r="50" spans="1:12" x14ac:dyDescent="0.25">
      <c r="A50" s="459" t="s">
        <v>226</v>
      </c>
      <c r="B50" s="281" t="s">
        <v>806</v>
      </c>
      <c r="C50" s="460" t="s">
        <v>1019</v>
      </c>
      <c r="D50" s="457">
        <v>35000</v>
      </c>
      <c r="E50" s="456">
        <v>0</v>
      </c>
      <c r="F50" s="457">
        <v>35000</v>
      </c>
      <c r="G50" s="457">
        <v>1004.5</v>
      </c>
      <c r="H50" s="456">
        <v>0</v>
      </c>
      <c r="I50" s="457">
        <v>1064</v>
      </c>
      <c r="J50" s="675">
        <v>25</v>
      </c>
      <c r="K50" s="457">
        <v>2093</v>
      </c>
      <c r="L50" s="457">
        <v>32906.5</v>
      </c>
    </row>
    <row r="51" spans="1:12" x14ac:dyDescent="0.25">
      <c r="A51" s="461" t="s">
        <v>749</v>
      </c>
      <c r="B51" s="281"/>
      <c r="C51" s="462">
        <v>1</v>
      </c>
      <c r="D51" s="463">
        <f t="shared" ref="D51:L51" si="5">SUM(D50:D50)</f>
        <v>35000</v>
      </c>
      <c r="E51" s="464">
        <f t="shared" si="5"/>
        <v>0</v>
      </c>
      <c r="F51" s="463">
        <f t="shared" si="5"/>
        <v>35000</v>
      </c>
      <c r="G51" s="463">
        <f t="shared" si="5"/>
        <v>1004.5</v>
      </c>
      <c r="H51" s="464">
        <f t="shared" si="5"/>
        <v>0</v>
      </c>
      <c r="I51" s="463">
        <f t="shared" si="5"/>
        <v>1064</v>
      </c>
      <c r="J51" s="676">
        <f t="shared" si="5"/>
        <v>25</v>
      </c>
      <c r="K51" s="463">
        <f t="shared" si="5"/>
        <v>2093</v>
      </c>
      <c r="L51" s="463">
        <f t="shared" si="5"/>
        <v>32906.5</v>
      </c>
    </row>
    <row r="52" spans="1:12" x14ac:dyDescent="0.25">
      <c r="A52" s="461"/>
      <c r="B52" s="281"/>
      <c r="C52" s="466"/>
      <c r="D52" s="463"/>
      <c r="E52" s="464"/>
      <c r="F52" s="463"/>
      <c r="G52" s="463"/>
      <c r="H52" s="463"/>
      <c r="I52" s="463"/>
      <c r="J52" s="676"/>
      <c r="K52" s="463"/>
      <c r="L52" s="463"/>
    </row>
    <row r="53" spans="1:12" x14ac:dyDescent="0.25">
      <c r="A53" s="461" t="s">
        <v>646</v>
      </c>
      <c r="B53" s="281"/>
      <c r="C53" s="466"/>
      <c r="D53" s="463"/>
      <c r="E53" s="456"/>
      <c r="F53" s="463"/>
      <c r="G53" s="463"/>
      <c r="H53" s="463"/>
      <c r="I53" s="463"/>
      <c r="J53" s="676"/>
      <c r="K53" s="463"/>
      <c r="L53" s="463"/>
    </row>
    <row r="54" spans="1:12" x14ac:dyDescent="0.25">
      <c r="A54" s="459" t="s">
        <v>169</v>
      </c>
      <c r="B54" s="281" t="s">
        <v>807</v>
      </c>
      <c r="C54" s="286" t="s">
        <v>309</v>
      </c>
      <c r="D54" s="457">
        <v>30000</v>
      </c>
      <c r="E54" s="456">
        <v>0</v>
      </c>
      <c r="F54" s="457">
        <v>30000</v>
      </c>
      <c r="G54" s="457">
        <v>861</v>
      </c>
      <c r="H54" s="456">
        <v>0</v>
      </c>
      <c r="I54" s="457">
        <v>912</v>
      </c>
      <c r="J54" s="675">
        <v>361</v>
      </c>
      <c r="K54" s="457">
        <v>2134</v>
      </c>
      <c r="L54" s="457">
        <v>27866</v>
      </c>
    </row>
    <row r="55" spans="1:12" x14ac:dyDescent="0.25">
      <c r="A55" s="459" t="s">
        <v>346</v>
      </c>
      <c r="B55" s="281" t="s">
        <v>807</v>
      </c>
      <c r="C55" s="286" t="s">
        <v>309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675">
        <v>25</v>
      </c>
      <c r="K55" s="457">
        <v>1502.5</v>
      </c>
      <c r="L55" s="457">
        <v>23497.5</v>
      </c>
    </row>
    <row r="56" spans="1:12" x14ac:dyDescent="0.25">
      <c r="A56" s="459" t="s">
        <v>171</v>
      </c>
      <c r="B56" s="281" t="s">
        <v>806</v>
      </c>
      <c r="C56" s="286" t="s">
        <v>40</v>
      </c>
      <c r="D56" s="457">
        <v>26250</v>
      </c>
      <c r="E56" s="456">
        <v>0</v>
      </c>
      <c r="F56" s="457">
        <v>26250</v>
      </c>
      <c r="G56" s="457">
        <v>753.38</v>
      </c>
      <c r="H56" s="456">
        <v>0</v>
      </c>
      <c r="I56" s="457">
        <v>798</v>
      </c>
      <c r="J56" s="675">
        <v>361</v>
      </c>
      <c r="K56" s="457">
        <v>1912.38</v>
      </c>
      <c r="L56" s="457">
        <v>24337.62</v>
      </c>
    </row>
    <row r="57" spans="1:12" x14ac:dyDescent="0.25">
      <c r="A57" s="461" t="s">
        <v>749</v>
      </c>
      <c r="B57" s="281"/>
      <c r="C57" s="462">
        <v>3</v>
      </c>
      <c r="D57" s="463">
        <f>SUM(D54:D56)</f>
        <v>81250</v>
      </c>
      <c r="E57" s="464">
        <f t="shared" ref="E57:L57" si="6">SUM(E54:E56)</f>
        <v>0</v>
      </c>
      <c r="F57" s="463">
        <f t="shared" si="6"/>
        <v>81250</v>
      </c>
      <c r="G57" s="463">
        <f t="shared" si="6"/>
        <v>2331.88</v>
      </c>
      <c r="H57" s="464">
        <v>0</v>
      </c>
      <c r="I57" s="463">
        <f t="shared" si="6"/>
        <v>2470</v>
      </c>
      <c r="J57" s="676">
        <f t="shared" si="6"/>
        <v>747</v>
      </c>
      <c r="K57" s="463">
        <f t="shared" si="6"/>
        <v>5548.88</v>
      </c>
      <c r="L57" s="463">
        <f t="shared" si="6"/>
        <v>75701.119999999995</v>
      </c>
    </row>
    <row r="58" spans="1:12" x14ac:dyDescent="0.25">
      <c r="A58" s="461"/>
      <c r="B58" s="281"/>
      <c r="C58" s="466"/>
      <c r="D58" s="463"/>
      <c r="E58" s="464"/>
      <c r="F58" s="463"/>
      <c r="G58" s="463"/>
      <c r="H58" s="463"/>
      <c r="I58" s="463"/>
      <c r="J58" s="676"/>
      <c r="K58" s="463"/>
      <c r="L58" s="463"/>
    </row>
    <row r="59" spans="1:12" x14ac:dyDescent="0.25">
      <c r="A59" s="461" t="s">
        <v>647</v>
      </c>
      <c r="B59" s="281"/>
      <c r="C59" s="466"/>
      <c r="D59" s="463"/>
      <c r="E59" s="464"/>
      <c r="F59" s="463"/>
      <c r="G59" s="463"/>
      <c r="H59" s="463"/>
      <c r="I59" s="463"/>
      <c r="J59" s="676"/>
      <c r="K59" s="463"/>
      <c r="L59" s="463"/>
    </row>
    <row r="60" spans="1:12" x14ac:dyDescent="0.25">
      <c r="A60" s="459" t="s">
        <v>545</v>
      </c>
      <c r="B60" s="281" t="s">
        <v>806</v>
      </c>
      <c r="C60" s="286" t="s">
        <v>648</v>
      </c>
      <c r="D60" s="457">
        <v>39500</v>
      </c>
      <c r="E60" s="456">
        <v>0</v>
      </c>
      <c r="F60" s="457">
        <v>39500</v>
      </c>
      <c r="G60" s="457">
        <v>1133.6500000000001</v>
      </c>
      <c r="H60" s="457">
        <v>372.08</v>
      </c>
      <c r="I60" s="457">
        <v>1200.8</v>
      </c>
      <c r="J60" s="675">
        <v>25</v>
      </c>
      <c r="K60" s="457">
        <v>2731.53</v>
      </c>
      <c r="L60" s="457">
        <v>36768.47</v>
      </c>
    </row>
    <row r="61" spans="1:12" x14ac:dyDescent="0.25">
      <c r="A61" s="459" t="s">
        <v>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1475.12</v>
      </c>
      <c r="K61" s="457">
        <v>2792.62</v>
      </c>
      <c r="L61" s="457">
        <v>22047.38</v>
      </c>
    </row>
    <row r="62" spans="1:12" x14ac:dyDescent="0.25">
      <c r="A62" s="459" t="s">
        <v>129</v>
      </c>
      <c r="B62" s="281" t="s">
        <v>806</v>
      </c>
      <c r="C62" s="286" t="s">
        <v>268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700</v>
      </c>
      <c r="K62" s="457">
        <v>2177.5</v>
      </c>
      <c r="L62" s="457">
        <v>22822.5</v>
      </c>
    </row>
    <row r="63" spans="1:12" x14ac:dyDescent="0.25">
      <c r="A63" s="459" t="s">
        <v>649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59" t="s">
        <v>651</v>
      </c>
      <c r="B64" s="281" t="s">
        <v>806</v>
      </c>
      <c r="C64" s="286" t="s">
        <v>92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675">
        <v>25</v>
      </c>
      <c r="K64" s="457">
        <v>1502.5</v>
      </c>
      <c r="L64" s="457">
        <v>23497.5</v>
      </c>
    </row>
    <row r="65" spans="1:12" x14ac:dyDescent="0.25">
      <c r="A65" s="459" t="s">
        <v>899</v>
      </c>
      <c r="B65" s="281" t="s">
        <v>806</v>
      </c>
      <c r="C65" s="286" t="s">
        <v>92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675">
        <v>25</v>
      </c>
      <c r="K65" s="457">
        <v>1502.5</v>
      </c>
      <c r="L65" s="457">
        <v>23497.5</v>
      </c>
    </row>
    <row r="66" spans="1:12" x14ac:dyDescent="0.25">
      <c r="A66" s="461" t="s">
        <v>755</v>
      </c>
      <c r="B66" s="281"/>
      <c r="C66" s="462">
        <v>6</v>
      </c>
      <c r="D66" s="463">
        <f t="shared" ref="D66:L66" si="7">SUM(D60:D65)</f>
        <v>164500</v>
      </c>
      <c r="E66" s="464">
        <f t="shared" si="7"/>
        <v>0</v>
      </c>
      <c r="F66" s="463">
        <f t="shared" si="7"/>
        <v>164500</v>
      </c>
      <c r="G66" s="463">
        <f t="shared" si="7"/>
        <v>4721.1499999999996</v>
      </c>
      <c r="H66" s="463">
        <f t="shared" si="7"/>
        <v>372.08</v>
      </c>
      <c r="I66" s="463">
        <f t="shared" si="7"/>
        <v>5000.8</v>
      </c>
      <c r="J66" s="676">
        <f t="shared" si="7"/>
        <v>2275.12</v>
      </c>
      <c r="K66" s="463">
        <f t="shared" si="7"/>
        <v>12209.15</v>
      </c>
      <c r="L66" s="463">
        <f t="shared" si="7"/>
        <v>152130.85</v>
      </c>
    </row>
    <row r="67" spans="1:12" x14ac:dyDescent="0.25">
      <c r="A67" s="459"/>
      <c r="B67" s="281"/>
      <c r="C67" s="286"/>
      <c r="D67" s="457"/>
      <c r="E67" s="456"/>
      <c r="F67" s="457"/>
      <c r="G67" s="457"/>
      <c r="H67" s="457"/>
      <c r="I67" s="457"/>
      <c r="J67" s="675"/>
      <c r="K67" s="457"/>
      <c r="L67" s="457"/>
    </row>
    <row r="68" spans="1:12" x14ac:dyDescent="0.25">
      <c r="A68" s="461" t="s">
        <v>762</v>
      </c>
      <c r="B68" s="281"/>
      <c r="C68" s="466"/>
      <c r="D68" s="463"/>
      <c r="E68" s="464"/>
      <c r="F68" s="463"/>
      <c r="G68" s="463"/>
      <c r="H68" s="463"/>
      <c r="I68" s="463"/>
      <c r="J68" s="676"/>
      <c r="K68" s="463"/>
      <c r="L68" s="463"/>
    </row>
    <row r="69" spans="1:12" x14ac:dyDescent="0.25">
      <c r="A69" s="459" t="s">
        <v>757</v>
      </c>
      <c r="B69" s="281" t="s">
        <v>807</v>
      </c>
      <c r="C69" s="286" t="s">
        <v>662</v>
      </c>
      <c r="D69" s="457">
        <v>30000</v>
      </c>
      <c r="E69" s="456">
        <v>0</v>
      </c>
      <c r="F69" s="457">
        <v>30000</v>
      </c>
      <c r="G69" s="457">
        <v>861</v>
      </c>
      <c r="H69" s="456">
        <v>0</v>
      </c>
      <c r="I69" s="457">
        <v>912</v>
      </c>
      <c r="J69" s="675">
        <v>25</v>
      </c>
      <c r="K69" s="457">
        <v>1798</v>
      </c>
      <c r="L69" s="457">
        <v>28202</v>
      </c>
    </row>
    <row r="70" spans="1:12" x14ac:dyDescent="0.25">
      <c r="A70" s="459" t="s">
        <v>756</v>
      </c>
      <c r="B70" s="60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758</v>
      </c>
      <c r="B71" s="281" t="s">
        <v>807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675">
        <v>125</v>
      </c>
      <c r="K71" s="457">
        <v>1602.5</v>
      </c>
      <c r="L71" s="457">
        <v>23397</v>
      </c>
    </row>
    <row r="72" spans="1:12" x14ac:dyDescent="0.25">
      <c r="A72" s="459" t="s">
        <v>760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1125</v>
      </c>
      <c r="K72" s="457">
        <v>2307</v>
      </c>
      <c r="L72" s="457">
        <v>17693</v>
      </c>
    </row>
    <row r="73" spans="1:12" x14ac:dyDescent="0.25">
      <c r="A73" s="459" t="s">
        <v>761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860</v>
      </c>
      <c r="B74" s="281" t="s">
        <v>807</v>
      </c>
      <c r="C74" s="286" t="s">
        <v>105</v>
      </c>
      <c r="D74" s="457">
        <v>20000</v>
      </c>
      <c r="E74" s="456">
        <v>0</v>
      </c>
      <c r="F74" s="457">
        <v>20000</v>
      </c>
      <c r="G74" s="457">
        <v>574</v>
      </c>
      <c r="H74" s="456">
        <v>0</v>
      </c>
      <c r="I74" s="457">
        <v>608</v>
      </c>
      <c r="J74" s="675">
        <v>1375</v>
      </c>
      <c r="K74" s="457">
        <v>2557.12</v>
      </c>
      <c r="L74" s="457">
        <v>17442.88</v>
      </c>
    </row>
    <row r="75" spans="1:12" x14ac:dyDescent="0.25">
      <c r="A75" s="459" t="s">
        <v>913</v>
      </c>
      <c r="B75" s="281" t="s">
        <v>807</v>
      </c>
      <c r="C75" s="286" t="s">
        <v>105</v>
      </c>
      <c r="D75" s="457">
        <v>20000</v>
      </c>
      <c r="E75" s="456">
        <v>0</v>
      </c>
      <c r="F75" s="457">
        <v>20000</v>
      </c>
      <c r="G75" s="457">
        <v>574</v>
      </c>
      <c r="H75" s="456">
        <v>0</v>
      </c>
      <c r="I75" s="457">
        <v>608</v>
      </c>
      <c r="J75" s="675">
        <v>25</v>
      </c>
      <c r="K75" s="457">
        <v>1207</v>
      </c>
      <c r="L75" s="457">
        <v>18793</v>
      </c>
    </row>
    <row r="76" spans="1:12" x14ac:dyDescent="0.25">
      <c r="A76" s="459" t="s">
        <v>119</v>
      </c>
      <c r="B76" s="601" t="s">
        <v>806</v>
      </c>
      <c r="C76" s="286" t="s">
        <v>912</v>
      </c>
      <c r="D76" s="457">
        <v>25000</v>
      </c>
      <c r="E76" s="456">
        <v>0</v>
      </c>
      <c r="F76" s="457">
        <v>25000</v>
      </c>
      <c r="G76" s="457">
        <v>717.5</v>
      </c>
      <c r="H76" s="456">
        <v>0</v>
      </c>
      <c r="I76" s="457">
        <v>760</v>
      </c>
      <c r="J76" s="675">
        <v>1375</v>
      </c>
      <c r="K76" s="457">
        <v>2852.5</v>
      </c>
      <c r="L76" s="457">
        <v>22147.5</v>
      </c>
    </row>
    <row r="77" spans="1:12" x14ac:dyDescent="0.25">
      <c r="A77" s="459" t="s">
        <v>962</v>
      </c>
      <c r="B77" s="601" t="s">
        <v>806</v>
      </c>
      <c r="C77" s="286" t="s">
        <v>912</v>
      </c>
      <c r="D77" s="457">
        <v>25000</v>
      </c>
      <c r="E77" s="456">
        <v>0</v>
      </c>
      <c r="F77" s="457">
        <v>25000</v>
      </c>
      <c r="G77" s="457">
        <v>717.5</v>
      </c>
      <c r="H77" s="456">
        <v>0</v>
      </c>
      <c r="I77" s="457">
        <v>760</v>
      </c>
      <c r="J77" s="675">
        <v>25</v>
      </c>
      <c r="K77" s="457">
        <v>1502.5</v>
      </c>
      <c r="L77" s="457">
        <v>23497.5</v>
      </c>
    </row>
    <row r="78" spans="1:12" x14ac:dyDescent="0.25">
      <c r="A78" s="461" t="s">
        <v>763</v>
      </c>
      <c r="B78" s="281"/>
      <c r="C78" s="462">
        <v>9</v>
      </c>
      <c r="D78" s="463">
        <f>SUM(D69:D77)</f>
        <v>205000</v>
      </c>
      <c r="E78" s="464">
        <f>SUM(E70:E77)</f>
        <v>0</v>
      </c>
      <c r="F78" s="463">
        <f t="shared" ref="F78:L78" si="8">SUM(F69:F77)</f>
        <v>205000</v>
      </c>
      <c r="G78" s="463">
        <f t="shared" si="8"/>
        <v>5883.5</v>
      </c>
      <c r="H78" s="464">
        <f t="shared" si="8"/>
        <v>0</v>
      </c>
      <c r="I78" s="463">
        <f t="shared" si="8"/>
        <v>6232</v>
      </c>
      <c r="J78" s="676">
        <f t="shared" si="8"/>
        <v>4125</v>
      </c>
      <c r="K78" s="463">
        <f t="shared" si="8"/>
        <v>16240.619999999999</v>
      </c>
      <c r="L78" s="463">
        <f t="shared" si="8"/>
        <v>188758.88</v>
      </c>
    </row>
    <row r="79" spans="1:12" x14ac:dyDescent="0.25">
      <c r="A79" s="459"/>
      <c r="B79" s="281"/>
      <c r="C79" s="466"/>
      <c r="D79" s="457"/>
      <c r="E79" s="456"/>
      <c r="F79" s="457"/>
      <c r="G79" s="457"/>
      <c r="H79" s="457"/>
      <c r="I79" s="457"/>
      <c r="J79" s="675"/>
      <c r="K79" s="457"/>
      <c r="L79" s="457"/>
    </row>
    <row r="80" spans="1:12" x14ac:dyDescent="0.25">
      <c r="A80" s="461" t="s">
        <v>653</v>
      </c>
      <c r="B80" s="281"/>
      <c r="C80" s="286"/>
      <c r="D80" s="457"/>
      <c r="E80" s="464"/>
      <c r="F80" s="457"/>
      <c r="G80" s="457"/>
      <c r="H80" s="457"/>
      <c r="I80" s="457"/>
      <c r="J80" s="675"/>
      <c r="K80" s="457"/>
      <c r="L80" s="457"/>
    </row>
    <row r="81" spans="1:12" x14ac:dyDescent="0.25">
      <c r="A81" s="459" t="s">
        <v>162</v>
      </c>
      <c r="B81" s="281" t="s">
        <v>807</v>
      </c>
      <c r="C81" s="286" t="s">
        <v>764</v>
      </c>
      <c r="D81" s="457">
        <v>70500</v>
      </c>
      <c r="E81" s="456">
        <v>0</v>
      </c>
      <c r="F81" s="457">
        <v>70500</v>
      </c>
      <c r="G81" s="457">
        <v>2023.35</v>
      </c>
      <c r="H81" s="457">
        <v>5462.57</v>
      </c>
      <c r="I81" s="457">
        <v>2143.1999999999998</v>
      </c>
      <c r="J81" s="675">
        <v>25</v>
      </c>
      <c r="K81" s="457">
        <v>9654.1200000000008</v>
      </c>
      <c r="L81" s="457">
        <v>60845.88</v>
      </c>
    </row>
    <row r="82" spans="1:12" x14ac:dyDescent="0.25">
      <c r="A82" s="459" t="s">
        <v>843</v>
      </c>
      <c r="B82" s="601" t="s">
        <v>806</v>
      </c>
      <c r="C82" s="286" t="s">
        <v>845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675">
        <v>25</v>
      </c>
      <c r="K82" s="457">
        <v>5835.18</v>
      </c>
      <c r="L82" s="457">
        <v>49164.82</v>
      </c>
    </row>
    <row r="83" spans="1:12" x14ac:dyDescent="0.25">
      <c r="A83" s="459" t="s">
        <v>150</v>
      </c>
      <c r="B83" s="601" t="s">
        <v>807</v>
      </c>
      <c r="C83" s="286" t="s">
        <v>765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675">
        <v>4125</v>
      </c>
      <c r="K83" s="457">
        <v>6831.53</v>
      </c>
      <c r="L83" s="457">
        <v>32668.47</v>
      </c>
    </row>
    <row r="84" spans="1:12" x14ac:dyDescent="0.25">
      <c r="A84" s="461" t="s">
        <v>749</v>
      </c>
      <c r="B84" s="281"/>
      <c r="C84" s="462">
        <v>3</v>
      </c>
      <c r="D84" s="463">
        <f t="shared" ref="D84:L84" si="9">SUM(D81:D83)</f>
        <v>165000</v>
      </c>
      <c r="E84" s="464">
        <f t="shared" si="9"/>
        <v>0</v>
      </c>
      <c r="F84" s="463">
        <f t="shared" si="9"/>
        <v>165000</v>
      </c>
      <c r="G84" s="463">
        <f t="shared" si="9"/>
        <v>4735.5</v>
      </c>
      <c r="H84" s="463">
        <f t="shared" si="9"/>
        <v>8394.33</v>
      </c>
      <c r="I84" s="463">
        <f t="shared" si="9"/>
        <v>5016</v>
      </c>
      <c r="J84" s="676">
        <f t="shared" si="9"/>
        <v>4175</v>
      </c>
      <c r="K84" s="463">
        <f t="shared" si="9"/>
        <v>22320.83</v>
      </c>
      <c r="L84" s="463">
        <f t="shared" si="9"/>
        <v>142679.16999999998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675"/>
      <c r="K85" s="457"/>
      <c r="L85" s="457"/>
    </row>
    <row r="86" spans="1:12" x14ac:dyDescent="0.25">
      <c r="A86" s="461" t="s">
        <v>627</v>
      </c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153" t="s">
        <v>844</v>
      </c>
      <c r="B87" s="281" t="s">
        <v>807</v>
      </c>
      <c r="C87" s="459" t="s">
        <v>846</v>
      </c>
      <c r="D87" s="457">
        <v>55000</v>
      </c>
      <c r="E87" s="456">
        <v>0</v>
      </c>
      <c r="F87" s="457">
        <v>55000</v>
      </c>
      <c r="G87" s="457">
        <v>1578.5</v>
      </c>
      <c r="H87" s="457">
        <v>2559.6799999999998</v>
      </c>
      <c r="I87" s="457">
        <v>1672</v>
      </c>
      <c r="J87" s="675">
        <v>25</v>
      </c>
      <c r="K87" s="457">
        <v>5835.18</v>
      </c>
      <c r="L87" s="457">
        <v>49164.82</v>
      </c>
    </row>
    <row r="88" spans="1:12" x14ac:dyDescent="0.25">
      <c r="A88" s="459" t="s">
        <v>531</v>
      </c>
      <c r="B88" s="281" t="s">
        <v>807</v>
      </c>
      <c r="C88" s="286" t="s">
        <v>248</v>
      </c>
      <c r="D88" s="457">
        <v>39500</v>
      </c>
      <c r="E88" s="456">
        <v>0</v>
      </c>
      <c r="F88" s="457">
        <v>39500</v>
      </c>
      <c r="G88" s="457">
        <v>1133.6500000000001</v>
      </c>
      <c r="H88" s="457">
        <v>372.08</v>
      </c>
      <c r="I88" s="457">
        <v>1200.8</v>
      </c>
      <c r="J88" s="675">
        <v>25</v>
      </c>
      <c r="K88" s="457">
        <v>2731.53</v>
      </c>
      <c r="L88" s="457">
        <v>36768.47</v>
      </c>
    </row>
    <row r="89" spans="1:12" x14ac:dyDescent="0.25">
      <c r="A89" s="461" t="s">
        <v>749</v>
      </c>
      <c r="B89" s="281"/>
      <c r="C89" s="462">
        <v>2</v>
      </c>
      <c r="D89" s="463">
        <f>SUM(D87:D88)</f>
        <v>94500</v>
      </c>
      <c r="E89" s="464">
        <f>SUM(E88:E88)</f>
        <v>0</v>
      </c>
      <c r="F89" s="463">
        <f t="shared" ref="F89:L89" si="10">SUM(F87:F88)</f>
        <v>94500</v>
      </c>
      <c r="G89" s="463">
        <f t="shared" si="10"/>
        <v>2712.15</v>
      </c>
      <c r="H89" s="463">
        <f t="shared" si="10"/>
        <v>2931.7599999999998</v>
      </c>
      <c r="I89" s="463">
        <f t="shared" si="10"/>
        <v>2872.8</v>
      </c>
      <c r="J89" s="676">
        <f t="shared" si="10"/>
        <v>50</v>
      </c>
      <c r="K89" s="463">
        <f t="shared" si="10"/>
        <v>8566.7100000000009</v>
      </c>
      <c r="L89" s="463">
        <f t="shared" si="10"/>
        <v>85933.290000000008</v>
      </c>
    </row>
    <row r="90" spans="1:12" x14ac:dyDescent="0.25">
      <c r="A90" s="459"/>
      <c r="B90" s="281"/>
      <c r="C90" s="286"/>
      <c r="D90" s="457"/>
      <c r="E90" s="456"/>
      <c r="F90" s="457"/>
      <c r="G90" s="457"/>
      <c r="H90" s="457"/>
      <c r="I90" s="457"/>
      <c r="J90" s="675"/>
      <c r="K90" s="457"/>
      <c r="L90" s="457"/>
    </row>
    <row r="91" spans="1:12" x14ac:dyDescent="0.25">
      <c r="A91" s="461" t="s">
        <v>788</v>
      </c>
      <c r="B91" s="281"/>
      <c r="C91" s="466"/>
      <c r="D91" s="463"/>
      <c r="E91" s="464"/>
      <c r="F91" s="463"/>
      <c r="G91" s="463"/>
      <c r="H91" s="463"/>
      <c r="I91" s="463"/>
      <c r="J91" s="676"/>
      <c r="K91" s="463"/>
      <c r="L91" s="463"/>
    </row>
    <row r="92" spans="1:12" x14ac:dyDescent="0.25">
      <c r="A92" s="459" t="s">
        <v>816</v>
      </c>
      <c r="B92" s="281" t="s">
        <v>807</v>
      </c>
      <c r="C92" s="286" t="s">
        <v>703</v>
      </c>
      <c r="D92" s="457">
        <v>150000</v>
      </c>
      <c r="E92" s="456">
        <v>0</v>
      </c>
      <c r="F92" s="457">
        <v>150000</v>
      </c>
      <c r="G92" s="457">
        <v>4305</v>
      </c>
      <c r="H92" s="457">
        <v>23529.09</v>
      </c>
      <c r="I92" s="457">
        <v>4560</v>
      </c>
      <c r="J92" s="675">
        <v>3672.73</v>
      </c>
      <c r="K92" s="457">
        <v>36066.82</v>
      </c>
      <c r="L92" s="457">
        <v>113933.18</v>
      </c>
    </row>
    <row r="93" spans="1:12" x14ac:dyDescent="0.25">
      <c r="A93" s="459" t="s">
        <v>232</v>
      </c>
      <c r="B93" s="601" t="s">
        <v>807</v>
      </c>
      <c r="C93" s="286" t="s">
        <v>604</v>
      </c>
      <c r="D93" s="457">
        <v>65000</v>
      </c>
      <c r="E93" s="456">
        <v>0</v>
      </c>
      <c r="F93" s="457">
        <v>65000</v>
      </c>
      <c r="G93" s="457">
        <v>1865.5</v>
      </c>
      <c r="H93" s="457">
        <v>4157.55</v>
      </c>
      <c r="I93" s="457">
        <v>1976</v>
      </c>
      <c r="J93" s="675">
        <v>1375.12</v>
      </c>
      <c r="K93" s="457">
        <v>9374.17</v>
      </c>
      <c r="L93" s="457">
        <v>55625.83</v>
      </c>
    </row>
    <row r="94" spans="1:12" x14ac:dyDescent="0.25">
      <c r="A94" s="459" t="s">
        <v>230</v>
      </c>
      <c r="B94" s="601" t="s">
        <v>807</v>
      </c>
      <c r="C94" s="286" t="s">
        <v>604</v>
      </c>
      <c r="D94" s="457">
        <v>50000</v>
      </c>
      <c r="E94" s="456">
        <v>0</v>
      </c>
      <c r="F94" s="457">
        <v>50000</v>
      </c>
      <c r="G94" s="457">
        <v>1435</v>
      </c>
      <c r="H94" s="457">
        <v>1854</v>
      </c>
      <c r="I94" s="457">
        <v>1520</v>
      </c>
      <c r="J94" s="675">
        <v>25</v>
      </c>
      <c r="K94" s="457">
        <v>4834</v>
      </c>
      <c r="L94" s="457">
        <v>45166</v>
      </c>
    </row>
    <row r="95" spans="1:12" x14ac:dyDescent="0.25">
      <c r="A95" s="459" t="s">
        <v>541</v>
      </c>
      <c r="B95" s="281" t="s">
        <v>807</v>
      </c>
      <c r="C95" s="286" t="s">
        <v>276</v>
      </c>
      <c r="D95" s="457">
        <v>38500</v>
      </c>
      <c r="E95" s="456">
        <v>0</v>
      </c>
      <c r="F95" s="457">
        <v>38500</v>
      </c>
      <c r="G95" s="457">
        <v>1104.95</v>
      </c>
      <c r="H95" s="457">
        <v>230.95</v>
      </c>
      <c r="I95" s="457">
        <v>1170.4000000000001</v>
      </c>
      <c r="J95" s="675">
        <v>2465</v>
      </c>
      <c r="K95" s="457">
        <v>4971.3</v>
      </c>
      <c r="L95" s="457">
        <v>33528.699999999997</v>
      </c>
    </row>
    <row r="96" spans="1:12" x14ac:dyDescent="0.25">
      <c r="A96" s="459" t="s">
        <v>124</v>
      </c>
      <c r="B96" s="281" t="s">
        <v>807</v>
      </c>
      <c r="C96" s="286" t="s">
        <v>276</v>
      </c>
      <c r="D96" s="457">
        <v>30000</v>
      </c>
      <c r="E96" s="456">
        <v>0</v>
      </c>
      <c r="F96" s="457">
        <v>30000</v>
      </c>
      <c r="G96" s="457">
        <v>861</v>
      </c>
      <c r="H96" s="456">
        <v>0</v>
      </c>
      <c r="I96" s="457">
        <v>912</v>
      </c>
      <c r="J96" s="675">
        <v>2825.24</v>
      </c>
      <c r="K96" s="457">
        <v>4598.24</v>
      </c>
      <c r="L96" s="457">
        <v>25401.5</v>
      </c>
    </row>
    <row r="97" spans="1:12" x14ac:dyDescent="0.25">
      <c r="A97" s="461" t="s">
        <v>749</v>
      </c>
      <c r="B97" s="281"/>
      <c r="C97" s="462">
        <v>5</v>
      </c>
      <c r="D97" s="463">
        <f>SUM(D92:D96)</f>
        <v>333500</v>
      </c>
      <c r="E97" s="464">
        <f>SUM(E95:E95)</f>
        <v>0</v>
      </c>
      <c r="F97" s="463">
        <f t="shared" ref="F97:L97" si="11">SUM(F92:F96)</f>
        <v>333500</v>
      </c>
      <c r="G97" s="463">
        <f t="shared" si="11"/>
        <v>9571.4500000000007</v>
      </c>
      <c r="H97" s="463">
        <f t="shared" si="11"/>
        <v>29771.59</v>
      </c>
      <c r="I97" s="463">
        <f t="shared" si="11"/>
        <v>10138.4</v>
      </c>
      <c r="J97" s="676">
        <f t="shared" si="11"/>
        <v>10363.09</v>
      </c>
      <c r="K97" s="463">
        <f t="shared" si="11"/>
        <v>59844.53</v>
      </c>
      <c r="L97" s="463">
        <f t="shared" si="11"/>
        <v>273655.21000000002</v>
      </c>
    </row>
    <row r="98" spans="1:12" x14ac:dyDescent="0.25">
      <c r="A98" s="461"/>
      <c r="B98" s="281"/>
      <c r="C98" s="462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61" t="s">
        <v>766</v>
      </c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x14ac:dyDescent="0.25">
      <c r="A100" s="459" t="s">
        <v>47</v>
      </c>
      <c r="B100" s="281" t="s">
        <v>806</v>
      </c>
      <c r="C100" s="286" t="s">
        <v>49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3216.65</v>
      </c>
      <c r="I100" s="457">
        <v>1824</v>
      </c>
      <c r="J100" s="675">
        <v>1375.12</v>
      </c>
      <c r="K100" s="457">
        <v>8137.7</v>
      </c>
      <c r="L100" s="457">
        <v>51862.23</v>
      </c>
    </row>
    <row r="101" spans="1:12" x14ac:dyDescent="0.25">
      <c r="A101" s="461" t="s">
        <v>749</v>
      </c>
      <c r="B101" s="281"/>
      <c r="C101" s="462">
        <v>1</v>
      </c>
      <c r="D101" s="463">
        <f>SUM(D100:D100)</f>
        <v>60000</v>
      </c>
      <c r="E101" s="464">
        <v>0</v>
      </c>
      <c r="F101" s="463">
        <f t="shared" ref="F101:L101" si="12">SUM(F100:F100)</f>
        <v>60000</v>
      </c>
      <c r="G101" s="463">
        <f t="shared" si="12"/>
        <v>1722</v>
      </c>
      <c r="H101" s="463">
        <f t="shared" si="12"/>
        <v>3216.65</v>
      </c>
      <c r="I101" s="463">
        <f t="shared" si="12"/>
        <v>1824</v>
      </c>
      <c r="J101" s="676">
        <f t="shared" si="12"/>
        <v>1375.12</v>
      </c>
      <c r="K101" s="463">
        <f t="shared" si="12"/>
        <v>8137.7</v>
      </c>
      <c r="L101" s="463">
        <f t="shared" si="12"/>
        <v>51862.23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ht="18.75" customHeight="1" x14ac:dyDescent="0.25">
      <c r="A103" s="469" t="s">
        <v>861</v>
      </c>
      <c r="B103" s="281"/>
      <c r="C103" s="466"/>
      <c r="D103" s="463"/>
      <c r="E103" s="464"/>
      <c r="F103" s="463"/>
      <c r="G103" s="463"/>
      <c r="H103" s="463"/>
      <c r="I103" s="463"/>
      <c r="J103" s="676"/>
      <c r="K103" s="463"/>
      <c r="L103" s="463"/>
    </row>
    <row r="104" spans="1:12" x14ac:dyDescent="0.25">
      <c r="A104" s="459" t="s">
        <v>769</v>
      </c>
      <c r="B104" s="281" t="s">
        <v>806</v>
      </c>
      <c r="C104" s="286" t="s">
        <v>772</v>
      </c>
      <c r="D104" s="457">
        <v>60000</v>
      </c>
      <c r="E104" s="456">
        <v>0</v>
      </c>
      <c r="F104" s="457">
        <v>60000</v>
      </c>
      <c r="G104" s="457">
        <v>1722</v>
      </c>
      <c r="H104" s="457">
        <v>3486.68</v>
      </c>
      <c r="I104" s="457">
        <v>1824</v>
      </c>
      <c r="J104" s="675">
        <v>25</v>
      </c>
      <c r="K104" s="457">
        <v>7057.68</v>
      </c>
      <c r="L104" s="457">
        <v>52942.32</v>
      </c>
    </row>
    <row r="105" spans="1:12" x14ac:dyDescent="0.25">
      <c r="A105" s="459" t="s">
        <v>547</v>
      </c>
      <c r="B105" s="281" t="s">
        <v>807</v>
      </c>
      <c r="C105" s="286" t="s">
        <v>772</v>
      </c>
      <c r="D105" s="457">
        <v>75000</v>
      </c>
      <c r="E105" s="456">
        <v>0</v>
      </c>
      <c r="F105" s="457">
        <v>75000</v>
      </c>
      <c r="G105" s="457">
        <v>2152.5</v>
      </c>
      <c r="H105" s="457">
        <v>6309.38</v>
      </c>
      <c r="I105" s="457">
        <v>2280</v>
      </c>
      <c r="J105" s="675">
        <v>2322.61</v>
      </c>
      <c r="K105" s="457">
        <v>13064.49</v>
      </c>
      <c r="L105" s="457">
        <v>61935.51</v>
      </c>
    </row>
    <row r="106" spans="1:12" ht="16.5" customHeight="1" x14ac:dyDescent="0.25">
      <c r="A106" s="496" t="s">
        <v>728</v>
      </c>
      <c r="B106" s="497" t="s">
        <v>807</v>
      </c>
      <c r="C106" s="282" t="s">
        <v>166</v>
      </c>
      <c r="D106" s="498">
        <v>26500</v>
      </c>
      <c r="E106" s="487">
        <v>0</v>
      </c>
      <c r="F106" s="457">
        <v>26500</v>
      </c>
      <c r="G106" s="457">
        <v>760.55</v>
      </c>
      <c r="H106" s="456">
        <v>0</v>
      </c>
      <c r="I106" s="457">
        <v>805.6</v>
      </c>
      <c r="J106" s="675">
        <v>1375</v>
      </c>
      <c r="K106" s="457">
        <v>1591.15</v>
      </c>
      <c r="L106" s="457">
        <v>23558.73</v>
      </c>
    </row>
    <row r="107" spans="1:12" x14ac:dyDescent="0.25">
      <c r="A107" s="459" t="s">
        <v>484</v>
      </c>
      <c r="B107" s="281" t="s">
        <v>807</v>
      </c>
      <c r="C107" s="286" t="s">
        <v>327</v>
      </c>
      <c r="D107" s="457">
        <v>30000</v>
      </c>
      <c r="E107" s="456">
        <v>0</v>
      </c>
      <c r="F107" s="457">
        <v>30000</v>
      </c>
      <c r="G107" s="457">
        <v>861</v>
      </c>
      <c r="H107" s="456">
        <v>0</v>
      </c>
      <c r="I107" s="457">
        <v>912</v>
      </c>
      <c r="J107" s="675">
        <v>695</v>
      </c>
      <c r="K107" s="457">
        <v>2468</v>
      </c>
      <c r="L107" s="457">
        <v>27532</v>
      </c>
    </row>
    <row r="108" spans="1:12" x14ac:dyDescent="0.25">
      <c r="A108" s="461" t="s">
        <v>749</v>
      </c>
      <c r="B108" s="281"/>
      <c r="C108" s="462">
        <v>4</v>
      </c>
      <c r="D108" s="463">
        <f t="shared" ref="D108:L108" si="13">SUM(D104:D107)</f>
        <v>191500</v>
      </c>
      <c r="E108" s="464">
        <f t="shared" si="13"/>
        <v>0</v>
      </c>
      <c r="F108" s="463">
        <f t="shared" si="13"/>
        <v>191500</v>
      </c>
      <c r="G108" s="463">
        <f t="shared" si="13"/>
        <v>5496.05</v>
      </c>
      <c r="H108" s="463">
        <f t="shared" si="13"/>
        <v>9796.06</v>
      </c>
      <c r="I108" s="463">
        <f t="shared" si="13"/>
        <v>5821.6</v>
      </c>
      <c r="J108" s="676">
        <f t="shared" si="13"/>
        <v>4417.6100000000006</v>
      </c>
      <c r="K108" s="463">
        <f t="shared" si="13"/>
        <v>24181.32</v>
      </c>
      <c r="L108" s="463">
        <f t="shared" si="13"/>
        <v>165968.56</v>
      </c>
    </row>
    <row r="109" spans="1:12" x14ac:dyDescent="0.25">
      <c r="A109" s="461"/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ht="27.75" customHeight="1" x14ac:dyDescent="0.25">
      <c r="A110" s="469" t="s">
        <v>770</v>
      </c>
      <c r="B110" s="281"/>
      <c r="C110" s="466"/>
      <c r="D110" s="463"/>
      <c r="E110" s="464"/>
      <c r="F110" s="463"/>
      <c r="G110" s="463"/>
      <c r="H110" s="463"/>
      <c r="I110" s="463"/>
      <c r="J110" s="676"/>
      <c r="K110" s="463"/>
      <c r="L110" s="463"/>
    </row>
    <row r="111" spans="1:12" x14ac:dyDescent="0.25">
      <c r="A111" s="459" t="s">
        <v>61</v>
      </c>
      <c r="B111" s="281" t="s">
        <v>806</v>
      </c>
      <c r="C111" s="286" t="s">
        <v>514</v>
      </c>
      <c r="D111" s="457">
        <v>85000</v>
      </c>
      <c r="E111" s="456">
        <v>0</v>
      </c>
      <c r="F111" s="457">
        <v>85000</v>
      </c>
      <c r="G111" s="457">
        <v>2439.5</v>
      </c>
      <c r="H111" s="457">
        <v>8279.4599999999991</v>
      </c>
      <c r="I111" s="457">
        <v>2584</v>
      </c>
      <c r="J111" s="675">
        <v>6375.12</v>
      </c>
      <c r="K111" s="457">
        <v>19638</v>
      </c>
      <c r="L111" s="457">
        <v>65361.919999999998</v>
      </c>
    </row>
    <row r="112" spans="1:12" x14ac:dyDescent="0.25">
      <c r="A112" s="461" t="s">
        <v>749</v>
      </c>
      <c r="B112" s="281"/>
      <c r="C112" s="462">
        <v>1</v>
      </c>
      <c r="D112" s="463">
        <f>SUM(D111)</f>
        <v>85000</v>
      </c>
      <c r="E112" s="464">
        <f t="shared" ref="E112:L112" si="14">SUM(E111)</f>
        <v>0</v>
      </c>
      <c r="F112" s="463">
        <f t="shared" si="14"/>
        <v>85000</v>
      </c>
      <c r="G112" s="463">
        <f t="shared" si="14"/>
        <v>2439.5</v>
      </c>
      <c r="H112" s="463">
        <f t="shared" si="14"/>
        <v>8279.4599999999991</v>
      </c>
      <c r="I112" s="463">
        <f t="shared" si="14"/>
        <v>2584</v>
      </c>
      <c r="J112" s="676">
        <f t="shared" si="14"/>
        <v>6375.12</v>
      </c>
      <c r="K112" s="463">
        <f t="shared" si="14"/>
        <v>19638</v>
      </c>
      <c r="L112" s="463">
        <f t="shared" si="14"/>
        <v>65361.919999999998</v>
      </c>
    </row>
    <row r="114" spans="1:12" ht="28.5" customHeight="1" x14ac:dyDescent="0.25">
      <c r="A114" s="469" t="s">
        <v>786</v>
      </c>
      <c r="B114" s="281"/>
      <c r="C114" s="466"/>
      <c r="D114" s="463"/>
      <c r="E114" s="464"/>
      <c r="F114" s="463"/>
      <c r="G114" s="463"/>
      <c r="H114" s="463"/>
      <c r="I114" s="463"/>
      <c r="J114" s="676"/>
      <c r="K114" s="463"/>
      <c r="L114" s="463"/>
    </row>
    <row r="115" spans="1:12" x14ac:dyDescent="0.25">
      <c r="A115" s="459" t="s">
        <v>419</v>
      </c>
      <c r="B115" s="281" t="s">
        <v>806</v>
      </c>
      <c r="C115" s="286" t="s">
        <v>449</v>
      </c>
      <c r="D115" s="457">
        <v>40000</v>
      </c>
      <c r="E115" s="456">
        <v>0</v>
      </c>
      <c r="F115" s="457">
        <v>40000</v>
      </c>
      <c r="G115" s="457">
        <v>1148</v>
      </c>
      <c r="H115" s="457">
        <v>442.65</v>
      </c>
      <c r="I115" s="457">
        <v>1216</v>
      </c>
      <c r="J115" s="675">
        <v>700</v>
      </c>
      <c r="K115" s="457">
        <v>3506.65</v>
      </c>
      <c r="L115" s="457">
        <v>36493.35</v>
      </c>
    </row>
    <row r="116" spans="1:12" x14ac:dyDescent="0.25">
      <c r="A116" s="459" t="s">
        <v>697</v>
      </c>
      <c r="B116" s="281" t="s">
        <v>807</v>
      </c>
      <c r="C116" s="286" t="s">
        <v>521</v>
      </c>
      <c r="D116" s="457">
        <v>35000</v>
      </c>
      <c r="E116" s="456">
        <v>0</v>
      </c>
      <c r="F116" s="457">
        <v>35000</v>
      </c>
      <c r="G116" s="457">
        <v>1004.5</v>
      </c>
      <c r="H116" s="456">
        <v>0</v>
      </c>
      <c r="I116" s="457">
        <v>1064</v>
      </c>
      <c r="J116" s="675">
        <v>25</v>
      </c>
      <c r="K116" s="457">
        <v>2093.5</v>
      </c>
      <c r="L116" s="457">
        <v>32906.5</v>
      </c>
    </row>
    <row r="117" spans="1:12" x14ac:dyDescent="0.25">
      <c r="A117" s="461" t="s">
        <v>749</v>
      </c>
      <c r="B117" s="281"/>
      <c r="C117" s="462">
        <v>2</v>
      </c>
      <c r="D117" s="463">
        <f>SUM(D115:D116)</f>
        <v>75000</v>
      </c>
      <c r="E117" s="464">
        <f t="shared" ref="E117:L117" si="15">SUM(E115:E116)</f>
        <v>0</v>
      </c>
      <c r="F117" s="463">
        <f t="shared" si="15"/>
        <v>75000</v>
      </c>
      <c r="G117" s="463">
        <f t="shared" si="15"/>
        <v>2152.5</v>
      </c>
      <c r="H117" s="463">
        <f t="shared" si="15"/>
        <v>442.65</v>
      </c>
      <c r="I117" s="463">
        <f t="shared" si="15"/>
        <v>2280</v>
      </c>
      <c r="J117" s="676">
        <f t="shared" si="15"/>
        <v>725</v>
      </c>
      <c r="K117" s="463">
        <f t="shared" si="15"/>
        <v>5600.15</v>
      </c>
      <c r="L117" s="463">
        <f t="shared" si="15"/>
        <v>69399.850000000006</v>
      </c>
    </row>
    <row r="118" spans="1:12" x14ac:dyDescent="0.25">
      <c r="A118" s="459"/>
      <c r="B118" s="281"/>
      <c r="C118" s="286"/>
      <c r="D118" s="457"/>
      <c r="E118" s="456"/>
      <c r="F118" s="457"/>
      <c r="G118" s="457"/>
      <c r="H118" s="457"/>
      <c r="I118" s="457"/>
      <c r="J118" s="675"/>
      <c r="K118" s="457"/>
      <c r="L118" s="457"/>
    </row>
    <row r="119" spans="1:12" x14ac:dyDescent="0.25">
      <c r="A119" s="461" t="s">
        <v>785</v>
      </c>
      <c r="B119" s="281"/>
      <c r="C119" s="466"/>
      <c r="D119" s="463"/>
      <c r="E119" s="464"/>
      <c r="F119" s="463"/>
      <c r="G119" s="463"/>
      <c r="H119" s="463"/>
      <c r="I119" s="463"/>
      <c r="J119" s="676"/>
      <c r="K119" s="463"/>
      <c r="L119" s="463"/>
    </row>
    <row r="120" spans="1:12" x14ac:dyDescent="0.25">
      <c r="A120" s="459" t="s">
        <v>34</v>
      </c>
      <c r="B120" s="281" t="s">
        <v>806</v>
      </c>
      <c r="C120" s="286" t="s">
        <v>36</v>
      </c>
      <c r="D120" s="457">
        <v>50000</v>
      </c>
      <c r="E120" s="464">
        <v>0</v>
      </c>
      <c r="F120" s="457">
        <v>50000</v>
      </c>
      <c r="G120" s="457">
        <v>1435</v>
      </c>
      <c r="H120" s="457">
        <v>1854</v>
      </c>
      <c r="I120" s="457">
        <v>1520</v>
      </c>
      <c r="J120" s="675">
        <v>800</v>
      </c>
      <c r="K120" s="457">
        <v>5609</v>
      </c>
      <c r="L120" s="457">
        <v>44391</v>
      </c>
    </row>
    <row r="121" spans="1:12" x14ac:dyDescent="0.25">
      <c r="A121" s="459" t="s">
        <v>773</v>
      </c>
      <c r="B121" s="281" t="s">
        <v>807</v>
      </c>
      <c r="C121" s="286" t="s">
        <v>774</v>
      </c>
      <c r="D121" s="457">
        <v>37000</v>
      </c>
      <c r="E121" s="456">
        <v>0</v>
      </c>
      <c r="F121" s="457">
        <v>37000</v>
      </c>
      <c r="G121" s="457">
        <v>1061.9000000000001</v>
      </c>
      <c r="H121" s="457">
        <v>19.25</v>
      </c>
      <c r="I121" s="457">
        <v>1124.8</v>
      </c>
      <c r="J121" s="675">
        <v>25</v>
      </c>
      <c r="K121" s="457">
        <v>2230.9499999999998</v>
      </c>
      <c r="L121" s="457">
        <v>34769.050000000003</v>
      </c>
    </row>
    <row r="122" spans="1:12" x14ac:dyDescent="0.25">
      <c r="A122" s="459" t="s">
        <v>875</v>
      </c>
      <c r="B122" s="281" t="s">
        <v>807</v>
      </c>
      <c r="C122" s="286" t="s">
        <v>166</v>
      </c>
      <c r="D122" s="457">
        <v>35000</v>
      </c>
      <c r="E122" s="456">
        <v>0</v>
      </c>
      <c r="F122" s="457">
        <v>35000</v>
      </c>
      <c r="G122" s="457">
        <v>1004.5</v>
      </c>
      <c r="H122" s="456">
        <v>0</v>
      </c>
      <c r="I122" s="457">
        <v>1064</v>
      </c>
      <c r="J122" s="675">
        <v>25</v>
      </c>
      <c r="K122" s="457">
        <v>2093.5</v>
      </c>
      <c r="L122" s="457">
        <v>32906.5</v>
      </c>
    </row>
    <row r="123" spans="1:12" x14ac:dyDescent="0.25">
      <c r="A123" s="459" t="s">
        <v>131</v>
      </c>
      <c r="B123" s="281" t="s">
        <v>807</v>
      </c>
      <c r="C123" s="286" t="s">
        <v>713</v>
      </c>
      <c r="D123" s="457">
        <v>31500</v>
      </c>
      <c r="E123" s="456">
        <v>0</v>
      </c>
      <c r="F123" s="457">
        <v>31500</v>
      </c>
      <c r="G123" s="457">
        <v>904.05</v>
      </c>
      <c r="H123" s="456">
        <v>0</v>
      </c>
      <c r="I123" s="457">
        <v>957.6</v>
      </c>
      <c r="J123" s="675">
        <v>697</v>
      </c>
      <c r="K123" s="457">
        <v>2558.65</v>
      </c>
      <c r="L123" s="457">
        <v>28941.35</v>
      </c>
    </row>
    <row r="124" spans="1:12" x14ac:dyDescent="0.25">
      <c r="A124" s="459" t="s">
        <v>444</v>
      </c>
      <c r="B124" s="281" t="s">
        <v>806</v>
      </c>
      <c r="C124" s="286" t="s">
        <v>662</v>
      </c>
      <c r="D124" s="457">
        <v>26500</v>
      </c>
      <c r="E124" s="456">
        <v>0</v>
      </c>
      <c r="F124" s="457">
        <v>26500</v>
      </c>
      <c r="G124" s="457">
        <v>760.55</v>
      </c>
      <c r="H124" s="456">
        <v>0</v>
      </c>
      <c r="I124" s="457">
        <v>805.6</v>
      </c>
      <c r="J124" s="675">
        <v>25</v>
      </c>
      <c r="K124" s="457">
        <v>1591.15</v>
      </c>
      <c r="L124" s="457">
        <v>24908.85</v>
      </c>
    </row>
    <row r="125" spans="1:12" x14ac:dyDescent="0.25">
      <c r="A125" s="461" t="s">
        <v>749</v>
      </c>
      <c r="B125" s="281"/>
      <c r="C125" s="462">
        <v>5</v>
      </c>
      <c r="D125" s="463">
        <f>SUM(D120:D124)</f>
        <v>180000</v>
      </c>
      <c r="E125" s="464">
        <f>SUM(E121:E124)</f>
        <v>0</v>
      </c>
      <c r="F125" s="463">
        <f t="shared" ref="F125:L125" si="16">SUM(F120:F124)</f>
        <v>180000</v>
      </c>
      <c r="G125" s="463">
        <f>SUM(G120:G124)</f>
        <v>5166</v>
      </c>
      <c r="H125" s="463">
        <f t="shared" si="16"/>
        <v>1873.25</v>
      </c>
      <c r="I125" s="463">
        <f t="shared" si="16"/>
        <v>5472.0000000000009</v>
      </c>
      <c r="J125" s="676">
        <f t="shared" si="16"/>
        <v>1572</v>
      </c>
      <c r="K125" s="463">
        <f t="shared" si="16"/>
        <v>14083.25</v>
      </c>
      <c r="L125" s="463">
        <f t="shared" si="16"/>
        <v>165916.75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675"/>
      <c r="K126" s="457"/>
      <c r="L126" s="457"/>
    </row>
    <row r="127" spans="1:12" x14ac:dyDescent="0.25">
      <c r="A127" s="461" t="s">
        <v>787</v>
      </c>
      <c r="B127" s="281"/>
      <c r="C127" s="466"/>
      <c r="D127" s="463"/>
      <c r="E127" s="464"/>
      <c r="F127" s="463"/>
      <c r="G127" s="463"/>
      <c r="H127" s="463"/>
      <c r="I127" s="463"/>
      <c r="J127" s="676"/>
      <c r="K127" s="463"/>
      <c r="L127" s="463"/>
    </row>
    <row r="128" spans="1:12" x14ac:dyDescent="0.25">
      <c r="A128" s="459" t="s">
        <v>69</v>
      </c>
      <c r="B128" s="281" t="s">
        <v>806</v>
      </c>
      <c r="C128" s="286" t="s">
        <v>775</v>
      </c>
      <c r="D128" s="457">
        <v>155000</v>
      </c>
      <c r="E128" s="456">
        <v>0</v>
      </c>
      <c r="F128" s="457">
        <v>155000</v>
      </c>
      <c r="G128" s="457">
        <v>4448.5</v>
      </c>
      <c r="H128" s="457">
        <v>25042.74</v>
      </c>
      <c r="I128" s="457">
        <v>4712</v>
      </c>
      <c r="J128" s="675">
        <v>1375</v>
      </c>
      <c r="K128" s="457">
        <v>35578.239999999998</v>
      </c>
      <c r="L128" s="457">
        <v>119421.75999999999</v>
      </c>
    </row>
    <row r="129" spans="1:12" x14ac:dyDescent="0.25">
      <c r="A129" s="496" t="s">
        <v>715</v>
      </c>
      <c r="B129" s="497" t="s">
        <v>807</v>
      </c>
      <c r="C129" s="280" t="s">
        <v>772</v>
      </c>
      <c r="D129" s="498">
        <v>55000</v>
      </c>
      <c r="E129" s="487">
        <v>0</v>
      </c>
      <c r="F129" s="457">
        <v>55000</v>
      </c>
      <c r="G129" s="457">
        <v>1578.5</v>
      </c>
      <c r="H129" s="457">
        <v>2154.64</v>
      </c>
      <c r="I129" s="489">
        <v>1672</v>
      </c>
      <c r="J129" s="675">
        <v>2725.24</v>
      </c>
      <c r="K129" s="457">
        <v>8130.38</v>
      </c>
      <c r="L129" s="457">
        <v>46869.62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59" t="s">
        <v>77</v>
      </c>
      <c r="B131" s="685" t="s">
        <v>807</v>
      </c>
      <c r="C131" s="286" t="s">
        <v>967</v>
      </c>
      <c r="D131" s="457">
        <v>50000</v>
      </c>
      <c r="E131" s="456">
        <v>0</v>
      </c>
      <c r="F131" s="489">
        <v>50000</v>
      </c>
      <c r="G131" s="458">
        <v>1435</v>
      </c>
      <c r="H131" s="458">
        <v>1824</v>
      </c>
      <c r="I131" s="457">
        <v>1520</v>
      </c>
      <c r="J131" s="678">
        <v>700</v>
      </c>
      <c r="K131" s="457">
        <v>5509</v>
      </c>
      <c r="L131" s="457">
        <v>44491</v>
      </c>
    </row>
    <row r="132" spans="1:12" x14ac:dyDescent="0.25">
      <c r="A132" s="461" t="s">
        <v>749</v>
      </c>
      <c r="B132" s="281"/>
      <c r="C132" s="462">
        <v>4</v>
      </c>
      <c r="D132" s="463">
        <f t="shared" ref="D132:L132" si="17">SUM(D128:D131)</f>
        <v>306000</v>
      </c>
      <c r="E132" s="464">
        <f t="shared" si="17"/>
        <v>0</v>
      </c>
      <c r="F132" s="463">
        <f t="shared" si="17"/>
        <v>306000</v>
      </c>
      <c r="G132" s="463">
        <f t="shared" si="17"/>
        <v>8782.2000000000007</v>
      </c>
      <c r="H132" s="463">
        <f t="shared" si="17"/>
        <v>30310.84</v>
      </c>
      <c r="I132" s="463">
        <f t="shared" si="17"/>
        <v>9302.4</v>
      </c>
      <c r="J132" s="676">
        <f t="shared" si="17"/>
        <v>4925.24</v>
      </c>
      <c r="K132" s="463">
        <f t="shared" si="17"/>
        <v>53350.679999999993</v>
      </c>
      <c r="L132" s="463">
        <f t="shared" si="17"/>
        <v>252649.32</v>
      </c>
    </row>
    <row r="133" spans="1:12" x14ac:dyDescent="0.25">
      <c r="A133" s="461"/>
      <c r="B133" s="281"/>
      <c r="C133" s="462"/>
      <c r="D133" s="463"/>
      <c r="E133" s="464"/>
      <c r="F133" s="463"/>
      <c r="G133" s="463"/>
      <c r="H133" s="463"/>
      <c r="I133" s="463"/>
      <c r="J133" s="676"/>
      <c r="K133" s="463"/>
      <c r="L133" s="463"/>
    </row>
    <row r="134" spans="1:12" x14ac:dyDescent="0.25">
      <c r="A134" s="466" t="s">
        <v>836</v>
      </c>
      <c r="B134" s="465"/>
      <c r="C134" s="636"/>
      <c r="D134" s="453"/>
      <c r="E134" s="453"/>
      <c r="F134" s="494"/>
      <c r="G134" s="495"/>
      <c r="H134" s="463"/>
      <c r="I134" s="463"/>
      <c r="J134" s="676"/>
      <c r="K134" s="463"/>
      <c r="L134" s="463"/>
    </row>
    <row r="135" spans="1:12" x14ac:dyDescent="0.25">
      <c r="A135" s="286" t="s">
        <v>532</v>
      </c>
      <c r="B135" s="281" t="s">
        <v>807</v>
      </c>
      <c r="C135" s="286" t="s">
        <v>965</v>
      </c>
      <c r="D135" s="638">
        <v>50000</v>
      </c>
      <c r="E135" s="639">
        <v>0</v>
      </c>
      <c r="F135" s="638">
        <v>50000</v>
      </c>
      <c r="G135" s="638">
        <v>1435</v>
      </c>
      <c r="H135" s="638">
        <v>1854</v>
      </c>
      <c r="I135" s="638">
        <v>1520</v>
      </c>
      <c r="J135" s="677">
        <v>25</v>
      </c>
      <c r="K135" s="638">
        <v>4834</v>
      </c>
      <c r="L135" s="638">
        <v>45166</v>
      </c>
    </row>
    <row r="136" spans="1:12" x14ac:dyDescent="0.25">
      <c r="A136" s="461" t="s">
        <v>847</v>
      </c>
      <c r="B136" s="491"/>
      <c r="C136" s="462">
        <v>1</v>
      </c>
      <c r="D136" s="640">
        <f t="shared" ref="D136:L136" si="18">SUM(D135)</f>
        <v>50000</v>
      </c>
      <c r="E136" s="526">
        <f t="shared" si="18"/>
        <v>0</v>
      </c>
      <c r="F136" s="640">
        <f t="shared" si="18"/>
        <v>50000</v>
      </c>
      <c r="G136" s="640">
        <f t="shared" si="18"/>
        <v>1435</v>
      </c>
      <c r="H136" s="640">
        <f t="shared" si="18"/>
        <v>1854</v>
      </c>
      <c r="I136" s="640">
        <f t="shared" si="18"/>
        <v>1520</v>
      </c>
      <c r="J136" s="679">
        <f t="shared" si="18"/>
        <v>25</v>
      </c>
      <c r="K136" s="640">
        <f t="shared" si="18"/>
        <v>4834</v>
      </c>
      <c r="L136" s="640">
        <f t="shared" si="18"/>
        <v>45166</v>
      </c>
    </row>
    <row r="137" spans="1:12" x14ac:dyDescent="0.25">
      <c r="A137" s="461"/>
      <c r="B137" s="281"/>
      <c r="C137" s="462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ht="22.5" customHeight="1" x14ac:dyDescent="0.25">
      <c r="A138" s="469" t="s">
        <v>776</v>
      </c>
      <c r="B138" s="281"/>
      <c r="C138" s="466"/>
      <c r="D138" s="463"/>
      <c r="E138" s="464"/>
      <c r="F138" s="463"/>
      <c r="G138" s="463"/>
      <c r="H138" s="463"/>
      <c r="I138" s="463"/>
      <c r="J138" s="676"/>
      <c r="K138" s="463"/>
      <c r="L138" s="463"/>
    </row>
    <row r="139" spans="1:12" x14ac:dyDescent="0.25">
      <c r="A139" s="459" t="s">
        <v>116</v>
      </c>
      <c r="B139" s="281" t="s">
        <v>807</v>
      </c>
      <c r="C139" s="286" t="s">
        <v>489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4157.55</v>
      </c>
      <c r="I139" s="457">
        <v>1976</v>
      </c>
      <c r="J139" s="675">
        <v>1475.12</v>
      </c>
      <c r="K139" s="457">
        <v>9474.17</v>
      </c>
      <c r="L139" s="457">
        <v>55525.83</v>
      </c>
    </row>
    <row r="140" spans="1:12" x14ac:dyDescent="0.25">
      <c r="A140" s="459" t="s">
        <v>528</v>
      </c>
      <c r="B140" s="281" t="s">
        <v>806</v>
      </c>
      <c r="C140" s="286" t="s">
        <v>551</v>
      </c>
      <c r="D140" s="457">
        <v>30000</v>
      </c>
      <c r="E140" s="456">
        <v>0</v>
      </c>
      <c r="F140" s="457">
        <v>30000</v>
      </c>
      <c r="G140" s="457">
        <v>861</v>
      </c>
      <c r="H140" s="456">
        <v>0</v>
      </c>
      <c r="I140" s="457">
        <v>912</v>
      </c>
      <c r="J140" s="675">
        <v>25</v>
      </c>
      <c r="K140" s="457">
        <v>1798</v>
      </c>
      <c r="L140" s="457">
        <v>28202</v>
      </c>
    </row>
    <row r="141" spans="1:12" x14ac:dyDescent="0.25">
      <c r="A141" s="461" t="s">
        <v>749</v>
      </c>
      <c r="B141" s="281"/>
      <c r="C141" s="462">
        <v>2</v>
      </c>
      <c r="D141" s="463">
        <f>SUM(D139:D140)</f>
        <v>95000</v>
      </c>
      <c r="E141" s="464">
        <f t="shared" ref="E141:L141" si="19">SUM(E139:E140)</f>
        <v>0</v>
      </c>
      <c r="F141" s="463">
        <f t="shared" si="19"/>
        <v>95000</v>
      </c>
      <c r="G141" s="463">
        <f t="shared" si="19"/>
        <v>2726.5</v>
      </c>
      <c r="H141" s="463">
        <f t="shared" si="19"/>
        <v>4157.55</v>
      </c>
      <c r="I141" s="463">
        <f t="shared" si="19"/>
        <v>2888</v>
      </c>
      <c r="J141" s="676">
        <f t="shared" si="19"/>
        <v>1500.12</v>
      </c>
      <c r="K141" s="463">
        <f t="shared" si="19"/>
        <v>11272.17</v>
      </c>
      <c r="L141" s="463">
        <f t="shared" si="19"/>
        <v>83727.83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675"/>
      <c r="K142" s="457"/>
      <c r="L142" s="457"/>
    </row>
    <row r="143" spans="1:12" ht="32.25" customHeight="1" x14ac:dyDescent="0.25">
      <c r="A143" s="469" t="s">
        <v>777</v>
      </c>
      <c r="B143" s="281"/>
      <c r="C143" s="466"/>
      <c r="D143" s="463"/>
      <c r="E143" s="464"/>
      <c r="F143" s="463"/>
      <c r="G143" s="463"/>
      <c r="H143" s="463"/>
      <c r="I143" s="463"/>
      <c r="J143" s="676"/>
      <c r="K143" s="463"/>
      <c r="L143" s="463"/>
    </row>
    <row r="144" spans="1:12" x14ac:dyDescent="0.25">
      <c r="A144" s="459" t="s">
        <v>114</v>
      </c>
      <c r="B144" s="281" t="s">
        <v>807</v>
      </c>
      <c r="C144" s="286" t="s">
        <v>778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675">
        <v>700</v>
      </c>
      <c r="K144" s="457">
        <v>8969.08</v>
      </c>
      <c r="L144" s="457">
        <v>56030.92</v>
      </c>
    </row>
    <row r="145" spans="1:12" x14ac:dyDescent="0.25">
      <c r="A145" s="459" t="s">
        <v>73</v>
      </c>
      <c r="B145" s="281" t="s">
        <v>807</v>
      </c>
      <c r="C145" s="286" t="s">
        <v>778</v>
      </c>
      <c r="D145" s="457">
        <v>55000</v>
      </c>
      <c r="E145" s="456">
        <v>0</v>
      </c>
      <c r="F145" s="457">
        <v>55000</v>
      </c>
      <c r="G145" s="457">
        <v>1578</v>
      </c>
      <c r="H145" s="457">
        <v>2559.6799999999998</v>
      </c>
      <c r="I145" s="457">
        <v>1672</v>
      </c>
      <c r="J145" s="675">
        <v>700</v>
      </c>
      <c r="K145" s="457">
        <v>6510.18</v>
      </c>
      <c r="L145" s="457">
        <v>48489.919999999998</v>
      </c>
    </row>
    <row r="146" spans="1:12" x14ac:dyDescent="0.25">
      <c r="A146" s="459" t="s">
        <v>530</v>
      </c>
      <c r="B146" s="281" t="s">
        <v>806</v>
      </c>
      <c r="C146" s="286" t="s">
        <v>551</v>
      </c>
      <c r="D146" s="457">
        <v>30000</v>
      </c>
      <c r="E146" s="456">
        <v>0</v>
      </c>
      <c r="F146" s="457">
        <v>30000</v>
      </c>
      <c r="G146" s="457">
        <v>861</v>
      </c>
      <c r="H146" s="456">
        <v>0</v>
      </c>
      <c r="I146" s="457">
        <v>912</v>
      </c>
      <c r="J146" s="675">
        <v>25</v>
      </c>
      <c r="K146" s="457">
        <v>1798</v>
      </c>
      <c r="L146" s="457">
        <v>28202</v>
      </c>
    </row>
    <row r="147" spans="1:12" x14ac:dyDescent="0.25">
      <c r="A147" s="461" t="s">
        <v>749</v>
      </c>
      <c r="B147" s="281"/>
      <c r="C147" s="462">
        <v>3</v>
      </c>
      <c r="D147" s="463">
        <f>SUM(D144:D146)</f>
        <v>150000</v>
      </c>
      <c r="E147" s="464">
        <f t="shared" ref="E147:L147" si="20">SUM(E144:E146)</f>
        <v>0</v>
      </c>
      <c r="F147" s="463">
        <f t="shared" si="20"/>
        <v>150000</v>
      </c>
      <c r="G147" s="463">
        <f t="shared" si="20"/>
        <v>4304.5</v>
      </c>
      <c r="H147" s="463">
        <f t="shared" si="20"/>
        <v>6987.26</v>
      </c>
      <c r="I147" s="463">
        <f t="shared" si="20"/>
        <v>4560</v>
      </c>
      <c r="J147" s="676">
        <f t="shared" si="20"/>
        <v>1425</v>
      </c>
      <c r="K147" s="463">
        <f t="shared" si="20"/>
        <v>17277.260000000002</v>
      </c>
      <c r="L147" s="463">
        <f t="shared" si="20"/>
        <v>132722.84</v>
      </c>
    </row>
    <row r="148" spans="1:12" x14ac:dyDescent="0.25">
      <c r="A148" s="459"/>
      <c r="B148" s="281"/>
      <c r="C148" s="286"/>
      <c r="D148" s="457"/>
      <c r="E148" s="456"/>
      <c r="F148" s="457"/>
      <c r="G148" s="457"/>
      <c r="H148" s="457"/>
      <c r="I148" s="457"/>
      <c r="J148" s="675"/>
      <c r="K148" s="457"/>
      <c r="L148" s="457"/>
    </row>
    <row r="149" spans="1:12" ht="30" customHeight="1" x14ac:dyDescent="0.25">
      <c r="A149" s="469" t="s">
        <v>779</v>
      </c>
      <c r="B149" s="281"/>
      <c r="C149" s="466"/>
      <c r="D149" s="463"/>
      <c r="E149" s="464"/>
      <c r="F149" s="463"/>
      <c r="G149" s="463"/>
      <c r="H149" s="463"/>
      <c r="I149" s="463"/>
      <c r="J149" s="676"/>
      <c r="K149" s="463"/>
      <c r="L149" s="463"/>
    </row>
    <row r="150" spans="1:12" x14ac:dyDescent="0.25">
      <c r="A150" s="459" t="s">
        <v>241</v>
      </c>
      <c r="B150" s="281" t="s">
        <v>806</v>
      </c>
      <c r="C150" s="286" t="s">
        <v>914</v>
      </c>
      <c r="D150" s="457">
        <v>65000</v>
      </c>
      <c r="E150" s="456">
        <v>0</v>
      </c>
      <c r="F150" s="457">
        <v>65000</v>
      </c>
      <c r="G150" s="457">
        <v>1865.5</v>
      </c>
      <c r="H150" s="457">
        <v>4427.58</v>
      </c>
      <c r="I150" s="457">
        <v>1976</v>
      </c>
      <c r="J150" s="675">
        <v>695</v>
      </c>
      <c r="K150" s="457">
        <v>8964.08</v>
      </c>
      <c r="L150" s="457">
        <v>56035.92</v>
      </c>
    </row>
    <row r="151" spans="1:12" x14ac:dyDescent="0.25">
      <c r="A151" s="461" t="s">
        <v>749</v>
      </c>
      <c r="B151" s="281"/>
      <c r="C151" s="462">
        <v>1</v>
      </c>
      <c r="D151" s="463">
        <f>SUM(D150)</f>
        <v>65000</v>
      </c>
      <c r="E151" s="464">
        <f t="shared" ref="E151:L151" si="21">SUM(E150)</f>
        <v>0</v>
      </c>
      <c r="F151" s="463">
        <f t="shared" si="21"/>
        <v>65000</v>
      </c>
      <c r="G151" s="463">
        <f t="shared" si="21"/>
        <v>1865.5</v>
      </c>
      <c r="H151" s="463">
        <f t="shared" si="21"/>
        <v>4427.58</v>
      </c>
      <c r="I151" s="463">
        <f t="shared" si="21"/>
        <v>1976</v>
      </c>
      <c r="J151" s="676">
        <f t="shared" si="21"/>
        <v>695</v>
      </c>
      <c r="K151" s="463">
        <f t="shared" si="21"/>
        <v>8964.08</v>
      </c>
      <c r="L151" s="463">
        <f t="shared" si="21"/>
        <v>56035.92</v>
      </c>
    </row>
    <row r="152" spans="1:12" ht="18" customHeight="1" x14ac:dyDescent="0.25">
      <c r="A152" s="459"/>
      <c r="B152" s="281"/>
      <c r="C152" s="286"/>
      <c r="D152" s="457"/>
      <c r="E152" s="456"/>
      <c r="F152" s="457"/>
      <c r="G152" s="457"/>
      <c r="H152" s="457"/>
      <c r="I152" s="457"/>
      <c r="J152" s="675"/>
      <c r="K152" s="457"/>
      <c r="L152" s="457"/>
    </row>
    <row r="153" spans="1:12" ht="27" customHeight="1" x14ac:dyDescent="0.25">
      <c r="A153" s="469" t="s">
        <v>784</v>
      </c>
      <c r="B153" s="281"/>
      <c r="C153" s="466"/>
      <c r="D153" s="463"/>
      <c r="E153" s="464"/>
      <c r="F153" s="463"/>
      <c r="G153" s="463"/>
      <c r="H153" s="463"/>
      <c r="I153" s="463"/>
      <c r="J153" s="676"/>
      <c r="K153" s="463"/>
      <c r="L153" s="463"/>
    </row>
    <row r="154" spans="1:12" x14ac:dyDescent="0.25">
      <c r="A154" s="459" t="s">
        <v>217</v>
      </c>
      <c r="B154" s="281" t="s">
        <v>807</v>
      </c>
      <c r="C154" s="286" t="s">
        <v>633</v>
      </c>
      <c r="D154" s="457">
        <v>65000</v>
      </c>
      <c r="E154" s="456">
        <v>0</v>
      </c>
      <c r="F154" s="457">
        <v>65000</v>
      </c>
      <c r="G154" s="457">
        <v>1865.5</v>
      </c>
      <c r="H154" s="457">
        <v>4157.55</v>
      </c>
      <c r="I154" s="457">
        <v>1976</v>
      </c>
      <c r="J154" s="675">
        <v>1375.12</v>
      </c>
      <c r="K154" s="457">
        <v>9374.17</v>
      </c>
      <c r="L154" s="457">
        <v>55625.83</v>
      </c>
    </row>
    <row r="155" spans="1:12" x14ac:dyDescent="0.25">
      <c r="A155" s="459" t="s">
        <v>862</v>
      </c>
      <c r="B155" s="281" t="s">
        <v>806</v>
      </c>
      <c r="C155" s="286" t="s">
        <v>551</v>
      </c>
      <c r="D155" s="457">
        <v>32500</v>
      </c>
      <c r="E155" s="456">
        <v>0</v>
      </c>
      <c r="F155" s="457">
        <v>32500</v>
      </c>
      <c r="G155" s="457">
        <v>932.75</v>
      </c>
      <c r="H155" s="456">
        <v>0</v>
      </c>
      <c r="I155" s="457">
        <v>988</v>
      </c>
      <c r="J155" s="675">
        <v>25</v>
      </c>
      <c r="K155" s="457">
        <v>1945.75</v>
      </c>
      <c r="L155" s="457">
        <v>30554.25</v>
      </c>
    </row>
    <row r="156" spans="1:12" x14ac:dyDescent="0.25">
      <c r="A156" s="461" t="s">
        <v>749</v>
      </c>
      <c r="B156" s="281"/>
      <c r="C156" s="462">
        <v>2</v>
      </c>
      <c r="D156" s="463">
        <f t="shared" ref="D156:L156" si="22">SUM(D154:D155)</f>
        <v>97500</v>
      </c>
      <c r="E156" s="464">
        <f t="shared" si="22"/>
        <v>0</v>
      </c>
      <c r="F156" s="463">
        <f t="shared" si="22"/>
        <v>97500</v>
      </c>
      <c r="G156" s="463">
        <f t="shared" si="22"/>
        <v>2798.25</v>
      </c>
      <c r="H156" s="463">
        <f t="shared" si="22"/>
        <v>4157.55</v>
      </c>
      <c r="I156" s="463">
        <f t="shared" si="22"/>
        <v>2964</v>
      </c>
      <c r="J156" s="676">
        <f t="shared" si="22"/>
        <v>1400.12</v>
      </c>
      <c r="K156" s="463">
        <f t="shared" si="22"/>
        <v>11319.92</v>
      </c>
      <c r="L156" s="463">
        <f t="shared" si="22"/>
        <v>86180.08</v>
      </c>
    </row>
    <row r="157" spans="1:12" x14ac:dyDescent="0.25">
      <c r="A157" s="461"/>
      <c r="B157" s="281"/>
      <c r="C157" s="466"/>
      <c r="D157" s="463"/>
      <c r="E157" s="464"/>
      <c r="F157" s="463"/>
      <c r="G157" s="463"/>
      <c r="H157" s="463"/>
      <c r="I157" s="463"/>
      <c r="J157" s="676"/>
      <c r="K157" s="463"/>
      <c r="L157" s="463"/>
    </row>
    <row r="158" spans="1:12" x14ac:dyDescent="0.25">
      <c r="A158" s="461" t="s">
        <v>804</v>
      </c>
      <c r="B158" s="281"/>
      <c r="C158" s="466"/>
      <c r="D158" s="463"/>
      <c r="E158" s="464"/>
      <c r="F158" s="463"/>
      <c r="G158" s="463"/>
      <c r="H158" s="463"/>
      <c r="I158" s="463"/>
      <c r="J158" s="676"/>
      <c r="K158" s="463"/>
      <c r="L158" s="463"/>
    </row>
    <row r="159" spans="1:12" x14ac:dyDescent="0.25">
      <c r="A159" s="459" t="s">
        <v>138</v>
      </c>
      <c r="B159" s="281" t="s">
        <v>806</v>
      </c>
      <c r="C159" s="286" t="s">
        <v>789</v>
      </c>
      <c r="D159" s="457">
        <v>155000</v>
      </c>
      <c r="E159" s="456">
        <v>0</v>
      </c>
      <c r="F159" s="457">
        <v>155000</v>
      </c>
      <c r="G159" s="457">
        <v>4448.5</v>
      </c>
      <c r="H159" s="457">
        <v>25042.74</v>
      </c>
      <c r="I159" s="457">
        <v>4712</v>
      </c>
      <c r="J159" s="675">
        <v>4905</v>
      </c>
      <c r="K159" s="457">
        <v>39108.239999999998</v>
      </c>
      <c r="L159" s="457">
        <v>115891.76</v>
      </c>
    </row>
    <row r="160" spans="1:12" x14ac:dyDescent="0.25">
      <c r="A160" s="459" t="s">
        <v>312</v>
      </c>
      <c r="B160" s="281" t="s">
        <v>807</v>
      </c>
      <c r="C160" s="286" t="s">
        <v>178</v>
      </c>
      <c r="D160" s="457">
        <v>35000</v>
      </c>
      <c r="E160" s="456">
        <v>0</v>
      </c>
      <c r="F160" s="457">
        <v>35000</v>
      </c>
      <c r="G160" s="457">
        <v>1004.5</v>
      </c>
      <c r="H160" s="456">
        <v>0</v>
      </c>
      <c r="I160" s="457">
        <v>1064</v>
      </c>
      <c r="J160" s="675">
        <v>25</v>
      </c>
      <c r="K160" s="457">
        <v>2093.5</v>
      </c>
      <c r="L160" s="457">
        <v>32906.5</v>
      </c>
    </row>
    <row r="161" spans="1:12" x14ac:dyDescent="0.25">
      <c r="A161" s="459" t="s">
        <v>791</v>
      </c>
      <c r="B161" s="281" t="s">
        <v>807</v>
      </c>
      <c r="C161" s="286" t="s">
        <v>105</v>
      </c>
      <c r="D161" s="457">
        <v>20000</v>
      </c>
      <c r="E161" s="456">
        <v>0</v>
      </c>
      <c r="F161" s="457">
        <v>20000</v>
      </c>
      <c r="G161" s="457">
        <v>574</v>
      </c>
      <c r="H161" s="456">
        <v>0</v>
      </c>
      <c r="I161" s="457">
        <v>608</v>
      </c>
      <c r="J161" s="675">
        <v>25</v>
      </c>
      <c r="K161" s="457">
        <v>1207</v>
      </c>
      <c r="L161" s="457">
        <v>18793</v>
      </c>
    </row>
    <row r="162" spans="1:12" x14ac:dyDescent="0.25">
      <c r="A162" s="459" t="s">
        <v>586</v>
      </c>
      <c r="B162" s="281" t="s">
        <v>807</v>
      </c>
      <c r="C162" s="286" t="s">
        <v>105</v>
      </c>
      <c r="D162" s="457">
        <v>20000</v>
      </c>
      <c r="E162" s="456">
        <v>0</v>
      </c>
      <c r="F162" s="457">
        <v>20000</v>
      </c>
      <c r="G162" s="457">
        <v>574</v>
      </c>
      <c r="H162" s="456">
        <v>0</v>
      </c>
      <c r="I162" s="457">
        <v>608</v>
      </c>
      <c r="J162" s="675">
        <v>25</v>
      </c>
      <c r="K162" s="457">
        <v>1207</v>
      </c>
      <c r="L162" s="457">
        <v>18793</v>
      </c>
    </row>
    <row r="163" spans="1:12" x14ac:dyDescent="0.25">
      <c r="A163" s="461" t="s">
        <v>749</v>
      </c>
      <c r="B163" s="281"/>
      <c r="C163" s="462">
        <v>4</v>
      </c>
      <c r="D163" s="463">
        <f t="shared" ref="D163:L163" si="23">SUM(D159:D162)</f>
        <v>230000</v>
      </c>
      <c r="E163" s="464">
        <f t="shared" si="23"/>
        <v>0</v>
      </c>
      <c r="F163" s="463">
        <f t="shared" si="23"/>
        <v>230000</v>
      </c>
      <c r="G163" s="463">
        <f t="shared" si="23"/>
        <v>6601</v>
      </c>
      <c r="H163" s="463">
        <f t="shared" si="23"/>
        <v>25042.74</v>
      </c>
      <c r="I163" s="463">
        <f t="shared" si="23"/>
        <v>6992</v>
      </c>
      <c r="J163" s="676">
        <f t="shared" si="23"/>
        <v>4980</v>
      </c>
      <c r="K163" s="463">
        <f t="shared" si="23"/>
        <v>43615.74</v>
      </c>
      <c r="L163" s="463">
        <f t="shared" si="23"/>
        <v>186384.26</v>
      </c>
    </row>
    <row r="164" spans="1:12" x14ac:dyDescent="0.25">
      <c r="A164" s="461"/>
      <c r="B164" s="281"/>
      <c r="C164" s="466"/>
      <c r="D164" s="463"/>
      <c r="E164" s="464"/>
      <c r="F164" s="463"/>
      <c r="G164" s="463"/>
      <c r="H164" s="463"/>
      <c r="I164" s="463"/>
      <c r="J164" s="676"/>
      <c r="K164" s="463"/>
      <c r="L164" s="463"/>
    </row>
    <row r="165" spans="1:12" x14ac:dyDescent="0.25">
      <c r="A165" s="461" t="s">
        <v>1012</v>
      </c>
      <c r="B165" s="281"/>
      <c r="C165" s="466"/>
      <c r="D165" s="463"/>
      <c r="E165" s="464"/>
      <c r="F165" s="463"/>
      <c r="G165" s="463"/>
      <c r="H165" s="463"/>
      <c r="I165" s="463"/>
      <c r="J165" s="676"/>
      <c r="K165" s="463"/>
      <c r="L165" s="463"/>
    </row>
    <row r="166" spans="1:12" x14ac:dyDescent="0.25">
      <c r="A166" s="459" t="s">
        <v>134</v>
      </c>
      <c r="B166" s="281" t="s">
        <v>806</v>
      </c>
      <c r="C166" s="286" t="s">
        <v>489</v>
      </c>
      <c r="D166" s="457">
        <v>65000</v>
      </c>
      <c r="E166" s="456">
        <v>0</v>
      </c>
      <c r="F166" s="457">
        <v>65000</v>
      </c>
      <c r="G166" s="457">
        <v>1865.5</v>
      </c>
      <c r="H166" s="457">
        <v>4427.58</v>
      </c>
      <c r="I166" s="457">
        <v>1976</v>
      </c>
      <c r="J166" s="675">
        <v>700</v>
      </c>
      <c r="K166" s="457">
        <v>8969.08</v>
      </c>
      <c r="L166" s="457">
        <v>56030.92</v>
      </c>
    </row>
    <row r="167" spans="1:12" x14ac:dyDescent="0.25">
      <c r="A167" s="459" t="s">
        <v>793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1591.15</v>
      </c>
      <c r="L167" s="457">
        <v>24908.85</v>
      </c>
    </row>
    <row r="168" spans="1:12" x14ac:dyDescent="0.25">
      <c r="A168" s="459" t="s">
        <v>585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59" t="s">
        <v>794</v>
      </c>
      <c r="B169" s="281" t="s">
        <v>806</v>
      </c>
      <c r="C169" s="286" t="s">
        <v>517</v>
      </c>
      <c r="D169" s="457">
        <v>32500</v>
      </c>
      <c r="E169" s="456">
        <v>0</v>
      </c>
      <c r="F169" s="457">
        <v>32500</v>
      </c>
      <c r="G169" s="457">
        <v>932.75</v>
      </c>
      <c r="H169" s="456">
        <v>0</v>
      </c>
      <c r="I169" s="457">
        <v>988</v>
      </c>
      <c r="J169" s="675">
        <v>25</v>
      </c>
      <c r="K169" s="457">
        <v>1945.75</v>
      </c>
      <c r="L169" s="457">
        <v>30554.25</v>
      </c>
    </row>
    <row r="170" spans="1:12" x14ac:dyDescent="0.25">
      <c r="A170" s="459" t="s">
        <v>795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ht="15" customHeight="1" x14ac:dyDescent="0.25">
      <c r="A171" s="470" t="s">
        <v>805</v>
      </c>
      <c r="B171" s="281" t="s">
        <v>806</v>
      </c>
      <c r="C171" s="286" t="s">
        <v>517</v>
      </c>
      <c r="D171" s="457">
        <v>26500</v>
      </c>
      <c r="E171" s="456">
        <v>0</v>
      </c>
      <c r="F171" s="457">
        <v>26500</v>
      </c>
      <c r="G171" s="457">
        <v>760.55</v>
      </c>
      <c r="H171" s="456">
        <v>0</v>
      </c>
      <c r="I171" s="457">
        <v>805.6</v>
      </c>
      <c r="J171" s="675">
        <v>25</v>
      </c>
      <c r="K171" s="457">
        <v>2941.27</v>
      </c>
      <c r="L171" s="457">
        <v>23558.73</v>
      </c>
    </row>
    <row r="172" spans="1:12" x14ac:dyDescent="0.25">
      <c r="A172" s="461" t="s">
        <v>749</v>
      </c>
      <c r="B172" s="281"/>
      <c r="C172" s="462">
        <v>6</v>
      </c>
      <c r="D172" s="463">
        <f t="shared" ref="D172:L172" si="24">SUM(D166:D171)</f>
        <v>203500</v>
      </c>
      <c r="E172" s="464">
        <f t="shared" si="24"/>
        <v>0</v>
      </c>
      <c r="F172" s="463">
        <f t="shared" si="24"/>
        <v>203500</v>
      </c>
      <c r="G172" s="463">
        <f t="shared" si="24"/>
        <v>5840.4500000000007</v>
      </c>
      <c r="H172" s="463">
        <f t="shared" si="24"/>
        <v>4427.58</v>
      </c>
      <c r="I172" s="463">
        <f t="shared" si="24"/>
        <v>6186.4000000000005</v>
      </c>
      <c r="J172" s="676">
        <f t="shared" si="24"/>
        <v>825</v>
      </c>
      <c r="K172" s="463">
        <f t="shared" si="24"/>
        <v>18629.55</v>
      </c>
      <c r="L172" s="463">
        <f t="shared" si="24"/>
        <v>184870.45</v>
      </c>
    </row>
    <row r="173" spans="1:12" x14ac:dyDescent="0.25">
      <c r="A173" s="459"/>
      <c r="B173" s="281"/>
      <c r="C173" s="28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61" t="s">
        <v>796</v>
      </c>
      <c r="B174" s="281"/>
      <c r="C174" s="466"/>
      <c r="D174" s="463"/>
      <c r="E174" s="464"/>
      <c r="F174" s="463"/>
      <c r="G174" s="463"/>
      <c r="H174" s="463"/>
      <c r="I174" s="463"/>
      <c r="J174" s="676"/>
      <c r="K174" s="463"/>
      <c r="L174" s="463"/>
    </row>
    <row r="175" spans="1:12" x14ac:dyDescent="0.25">
      <c r="A175" s="459" t="s">
        <v>80</v>
      </c>
      <c r="B175" s="281" t="s">
        <v>806</v>
      </c>
      <c r="C175" s="286" t="s">
        <v>721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87</v>
      </c>
      <c r="B176" s="281" t="s">
        <v>806</v>
      </c>
      <c r="C176" s="286" t="s">
        <v>720</v>
      </c>
      <c r="D176" s="457">
        <v>80000</v>
      </c>
      <c r="E176" s="456">
        <v>0</v>
      </c>
      <c r="F176" s="457">
        <v>80000</v>
      </c>
      <c r="G176" s="457">
        <v>2296</v>
      </c>
      <c r="H176" s="457">
        <v>7400.87</v>
      </c>
      <c r="I176" s="457">
        <v>2432</v>
      </c>
      <c r="J176" s="675">
        <v>25</v>
      </c>
      <c r="K176" s="457">
        <v>12153.87</v>
      </c>
      <c r="L176" s="457">
        <v>67846.13</v>
      </c>
    </row>
    <row r="177" spans="1:12" x14ac:dyDescent="0.25">
      <c r="A177" s="459" t="s">
        <v>829</v>
      </c>
      <c r="B177" s="428" t="s">
        <v>806</v>
      </c>
      <c r="C177" s="286" t="s">
        <v>596</v>
      </c>
      <c r="D177" s="457">
        <v>75000</v>
      </c>
      <c r="E177" s="456">
        <v>0</v>
      </c>
      <c r="F177" s="457">
        <v>75000</v>
      </c>
      <c r="G177" s="457">
        <v>2152.5</v>
      </c>
      <c r="H177" s="457">
        <v>6309.38</v>
      </c>
      <c r="I177" s="457">
        <v>2280</v>
      </c>
      <c r="J177" s="675">
        <v>25</v>
      </c>
      <c r="K177" s="457">
        <v>10766.88</v>
      </c>
      <c r="L177" s="457">
        <v>64233.120000000003</v>
      </c>
    </row>
    <row r="178" spans="1:12" x14ac:dyDescent="0.25">
      <c r="A178" s="459" t="s">
        <v>244</v>
      </c>
      <c r="B178" s="281" t="s">
        <v>806</v>
      </c>
      <c r="C178" s="286" t="s">
        <v>489</v>
      </c>
      <c r="D178" s="457">
        <v>65000</v>
      </c>
      <c r="E178" s="456">
        <v>0</v>
      </c>
      <c r="F178" s="457">
        <v>65000</v>
      </c>
      <c r="G178" s="457">
        <v>1865.5</v>
      </c>
      <c r="H178" s="457">
        <v>4427.58</v>
      </c>
      <c r="I178" s="457">
        <v>1976</v>
      </c>
      <c r="J178" s="675">
        <v>25</v>
      </c>
      <c r="K178" s="457">
        <v>8294.08</v>
      </c>
      <c r="L178" s="457">
        <v>56705.919999999998</v>
      </c>
    </row>
    <row r="179" spans="1:12" x14ac:dyDescent="0.25">
      <c r="A179" s="459" t="s">
        <v>84</v>
      </c>
      <c r="B179" s="281" t="s">
        <v>806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2559.6799999999998</v>
      </c>
      <c r="I179" s="457">
        <v>1672</v>
      </c>
      <c r="J179" s="675">
        <v>25</v>
      </c>
      <c r="K179" s="457">
        <v>6982.78</v>
      </c>
      <c r="L179" s="457">
        <v>49164.82</v>
      </c>
    </row>
    <row r="180" spans="1:12" x14ac:dyDescent="0.25">
      <c r="A180" s="459" t="s">
        <v>136</v>
      </c>
      <c r="B180" s="281" t="s">
        <v>807</v>
      </c>
      <c r="C180" s="286" t="s">
        <v>117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12200.24</v>
      </c>
      <c r="K180" s="457">
        <v>17605.38</v>
      </c>
      <c r="L180" s="457">
        <v>37394.620000000003</v>
      </c>
    </row>
    <row r="181" spans="1:12" x14ac:dyDescent="0.25">
      <c r="A181" s="459" t="s">
        <v>94</v>
      </c>
      <c r="B181" s="281" t="s">
        <v>807</v>
      </c>
      <c r="C181" s="286" t="s">
        <v>71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2357.19</v>
      </c>
      <c r="I181" s="457">
        <v>1672</v>
      </c>
      <c r="J181" s="675">
        <v>1375.12</v>
      </c>
      <c r="K181" s="457">
        <v>7858.38</v>
      </c>
      <c r="L181" s="457">
        <v>48017.22</v>
      </c>
    </row>
    <row r="182" spans="1:12" x14ac:dyDescent="0.25">
      <c r="A182" s="459" t="s">
        <v>799</v>
      </c>
      <c r="B182" s="281" t="s">
        <v>806</v>
      </c>
      <c r="C182" s="286" t="s">
        <v>633</v>
      </c>
      <c r="D182" s="457">
        <v>55000</v>
      </c>
      <c r="E182" s="456">
        <v>0</v>
      </c>
      <c r="F182" s="457">
        <v>55000</v>
      </c>
      <c r="G182" s="457">
        <v>1578.5</v>
      </c>
      <c r="H182" s="457">
        <v>2154.64</v>
      </c>
      <c r="I182" s="457">
        <v>1672</v>
      </c>
      <c r="J182" s="675">
        <v>2725.24</v>
      </c>
      <c r="K182" s="457">
        <v>8130.38</v>
      </c>
      <c r="L182" s="457">
        <v>46869.62</v>
      </c>
    </row>
    <row r="183" spans="1:12" x14ac:dyDescent="0.25">
      <c r="A183" s="459" t="s">
        <v>177</v>
      </c>
      <c r="B183" s="281" t="s">
        <v>807</v>
      </c>
      <c r="C183" s="286" t="s">
        <v>178</v>
      </c>
      <c r="D183" s="457">
        <v>35000</v>
      </c>
      <c r="E183" s="456">
        <v>0</v>
      </c>
      <c r="F183" s="457">
        <v>35000</v>
      </c>
      <c r="G183" s="457">
        <v>1004.5</v>
      </c>
      <c r="H183" s="456">
        <v>0</v>
      </c>
      <c r="I183" s="457">
        <v>1064</v>
      </c>
      <c r="J183" s="675">
        <v>25</v>
      </c>
      <c r="K183" s="457">
        <v>2093.5</v>
      </c>
      <c r="L183" s="457">
        <v>32906.5</v>
      </c>
    </row>
    <row r="184" spans="1:12" x14ac:dyDescent="0.25">
      <c r="A184" s="459" t="s">
        <v>173</v>
      </c>
      <c r="B184" s="281" t="s">
        <v>807</v>
      </c>
      <c r="C184" s="286" t="s">
        <v>521</v>
      </c>
      <c r="D184" s="457">
        <v>24987.5</v>
      </c>
      <c r="E184" s="456">
        <v>0</v>
      </c>
      <c r="F184" s="457">
        <v>24987.5</v>
      </c>
      <c r="G184" s="457">
        <v>717.14</v>
      </c>
      <c r="H184" s="456">
        <v>0</v>
      </c>
      <c r="I184" s="457">
        <v>759.62</v>
      </c>
      <c r="J184" s="675">
        <v>25</v>
      </c>
      <c r="K184" s="457">
        <v>1501.76</v>
      </c>
      <c r="L184" s="457">
        <v>23485.74</v>
      </c>
    </row>
    <row r="185" spans="1:12" x14ac:dyDescent="0.25">
      <c r="A185" s="459" t="s">
        <v>800</v>
      </c>
      <c r="B185" s="281" t="s">
        <v>806</v>
      </c>
      <c r="C185" s="286" t="s">
        <v>97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25</v>
      </c>
      <c r="K185" s="457">
        <v>1502.5</v>
      </c>
      <c r="L185" s="457">
        <v>23497.5</v>
      </c>
    </row>
    <row r="186" spans="1:12" x14ac:dyDescent="0.25">
      <c r="A186" s="459" t="s">
        <v>91</v>
      </c>
      <c r="B186" s="281" t="s">
        <v>806</v>
      </c>
      <c r="C186" s="286" t="s">
        <v>92</v>
      </c>
      <c r="D186" s="457">
        <v>25000</v>
      </c>
      <c r="E186" s="456">
        <v>0</v>
      </c>
      <c r="F186" s="457">
        <v>25000</v>
      </c>
      <c r="G186" s="457">
        <v>717.5</v>
      </c>
      <c r="H186" s="456">
        <v>0</v>
      </c>
      <c r="I186" s="457">
        <v>760</v>
      </c>
      <c r="J186" s="675">
        <v>2050</v>
      </c>
      <c r="K186" s="457">
        <v>3527.5</v>
      </c>
      <c r="L186" s="457">
        <v>21472.5</v>
      </c>
    </row>
    <row r="187" spans="1:12" x14ac:dyDescent="0.25">
      <c r="A187" s="459" t="s">
        <v>698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915</v>
      </c>
      <c r="B188" s="283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59" t="s">
        <v>587</v>
      </c>
      <c r="B189" s="281" t="s">
        <v>807</v>
      </c>
      <c r="C189" s="286" t="s">
        <v>105</v>
      </c>
      <c r="D189" s="457">
        <v>20000</v>
      </c>
      <c r="E189" s="456">
        <v>0</v>
      </c>
      <c r="F189" s="457">
        <v>20000</v>
      </c>
      <c r="G189" s="457">
        <v>574</v>
      </c>
      <c r="H189" s="456">
        <v>0</v>
      </c>
      <c r="I189" s="457">
        <v>608</v>
      </c>
      <c r="J189" s="675">
        <v>25</v>
      </c>
      <c r="K189" s="457">
        <v>1207</v>
      </c>
      <c r="L189" s="457">
        <v>18793</v>
      </c>
    </row>
    <row r="190" spans="1:12" x14ac:dyDescent="0.25">
      <c r="A190" s="496" t="s">
        <v>830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61" t="s">
        <v>749</v>
      </c>
      <c r="B191" s="428"/>
      <c r="C191" s="462">
        <v>16</v>
      </c>
      <c r="D191" s="463">
        <f>SUM(D175:D190)</f>
        <v>714987.5</v>
      </c>
      <c r="E191" s="464">
        <f>SUM(E178:E188)</f>
        <v>0</v>
      </c>
      <c r="F191" s="463">
        <f t="shared" ref="F191:L191" si="25">SUM(F175:F190)</f>
        <v>714987.5</v>
      </c>
      <c r="G191" s="463">
        <f t="shared" si="25"/>
        <v>20520.14</v>
      </c>
      <c r="H191" s="463">
        <f t="shared" si="25"/>
        <v>34764.85</v>
      </c>
      <c r="I191" s="463">
        <f t="shared" si="25"/>
        <v>21735.62</v>
      </c>
      <c r="J191" s="676">
        <f t="shared" si="25"/>
        <v>18650.599999999999</v>
      </c>
      <c r="K191" s="463">
        <f t="shared" si="25"/>
        <v>97694.38</v>
      </c>
      <c r="L191" s="463">
        <f t="shared" si="25"/>
        <v>619316.31999999995</v>
      </c>
    </row>
    <row r="193" spans="1:12" ht="27.75" customHeight="1" x14ac:dyDescent="0.25">
      <c r="A193" s="472" t="s">
        <v>865</v>
      </c>
      <c r="B193" s="472"/>
      <c r="C193" s="648">
        <v>96</v>
      </c>
      <c r="D193" s="669">
        <v>4822237.5</v>
      </c>
      <c r="E193" s="670">
        <v>0</v>
      </c>
      <c r="F193" s="669">
        <v>4822237.5</v>
      </c>
      <c r="G193" s="669">
        <v>138398.22</v>
      </c>
      <c r="H193" s="669">
        <v>331122.05</v>
      </c>
      <c r="I193" s="669">
        <v>142195.62</v>
      </c>
      <c r="J193" s="669">
        <v>95955.86</v>
      </c>
      <c r="K193" s="669">
        <v>707671.75</v>
      </c>
      <c r="L193" s="669">
        <v>4114565.75</v>
      </c>
    </row>
    <row r="194" spans="1:12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K194" s="259"/>
      <c r="L194" s="259"/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</row>
    <row r="197" spans="1:12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42" t="s">
        <v>936</v>
      </c>
      <c r="B198" s="542"/>
      <c r="C198" s="542"/>
      <c r="D198" s="543"/>
      <c r="E198" s="543"/>
      <c r="F198" s="544"/>
      <c r="G198" s="545"/>
      <c r="H198" s="674" t="s">
        <v>854</v>
      </c>
      <c r="I198" s="674"/>
      <c r="J198" s="674"/>
      <c r="K198" s="674"/>
      <c r="L198" s="674"/>
    </row>
    <row r="199" spans="1:12" x14ac:dyDescent="0.25">
      <c r="A199" s="546" t="s">
        <v>935</v>
      </c>
      <c r="B199" s="308"/>
      <c r="C199" s="546"/>
      <c r="D199" s="538"/>
      <c r="E199" s="537"/>
      <c r="F199" s="537"/>
      <c r="G199" s="537"/>
      <c r="H199" s="547" t="s">
        <v>939</v>
      </c>
      <c r="I199" s="547"/>
      <c r="J199" s="547"/>
      <c r="K199" s="547"/>
      <c r="L199" s="547"/>
    </row>
    <row r="200" spans="1:12" x14ac:dyDescent="0.25">
      <c r="A200" s="542" t="s">
        <v>940</v>
      </c>
      <c r="B200" s="542"/>
      <c r="C200" s="542"/>
      <c r="D200" s="537"/>
      <c r="E200" s="537"/>
      <c r="F200" s="537"/>
      <c r="G200" s="540"/>
      <c r="H200" s="537" t="s">
        <v>938</v>
      </c>
      <c r="I200" s="537"/>
      <c r="J200" s="537"/>
      <c r="K200" s="537"/>
      <c r="L200" s="537"/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76DEE8-087F-412B-8F8F-FB25DCB6F771}">
  <dimension ref="A7:M86"/>
  <sheetViews>
    <sheetView topLeftCell="A67" zoomScaleNormal="100" workbookViewId="0">
      <selection activeCell="A5" sqref="A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735" t="s">
        <v>0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1:13" x14ac:dyDescent="0.25">
      <c r="A8" s="1735" t="s">
        <v>1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1:13" x14ac:dyDescent="0.25">
      <c r="A9" s="1735" t="s">
        <v>3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  <c r="M9" s="1735"/>
    </row>
    <row r="10" spans="1:13" x14ac:dyDescent="0.25">
      <c r="A10" s="1735" t="s">
        <v>1017</v>
      </c>
      <c r="B10" s="1735"/>
      <c r="C10" s="1735"/>
      <c r="D10" s="1735"/>
      <c r="E10" s="1735"/>
      <c r="F10" s="1735"/>
      <c r="G10" s="1735"/>
      <c r="H10" s="1735"/>
      <c r="I10" s="1735"/>
      <c r="J10" s="1735"/>
      <c r="K10" s="1735"/>
      <c r="L10" s="1735"/>
      <c r="M10" s="1735"/>
    </row>
    <row r="11" spans="1:13" x14ac:dyDescent="0.25">
      <c r="A11" s="1820" t="s">
        <v>441</v>
      </c>
      <c r="B11" s="1820"/>
      <c r="C11" s="1820"/>
      <c r="D11" s="1820"/>
      <c r="E11" s="1820"/>
      <c r="F11" s="1820"/>
      <c r="G11" s="1820"/>
      <c r="H11" s="1820"/>
      <c r="I11" s="1820"/>
      <c r="J11" s="1820"/>
      <c r="K11" s="1820"/>
      <c r="L11" s="1820"/>
      <c r="M11" s="1820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92" t="s">
        <v>7</v>
      </c>
      <c r="B13" s="1792" t="s">
        <v>937</v>
      </c>
      <c r="C13" s="1793" t="s">
        <v>9</v>
      </c>
      <c r="D13" s="1792" t="s">
        <v>832</v>
      </c>
      <c r="E13" s="476" t="s">
        <v>12</v>
      </c>
      <c r="F13" s="1796" t="s">
        <v>13</v>
      </c>
      <c r="G13" s="1794" t="s">
        <v>14</v>
      </c>
      <c r="H13" s="1794" t="s">
        <v>15</v>
      </c>
      <c r="I13" s="1794" t="s">
        <v>16</v>
      </c>
      <c r="J13" s="1794" t="s">
        <v>17</v>
      </c>
      <c r="K13" s="1794" t="s">
        <v>18</v>
      </c>
      <c r="L13" s="1794" t="s">
        <v>19</v>
      </c>
      <c r="M13" s="1794" t="s">
        <v>20</v>
      </c>
    </row>
    <row r="14" spans="1:13" x14ac:dyDescent="0.25">
      <c r="A14" s="1792"/>
      <c r="B14" s="1792"/>
      <c r="C14" s="1793"/>
      <c r="D14" s="1792"/>
      <c r="E14" s="476" t="s">
        <v>21</v>
      </c>
      <c r="F14" s="1796"/>
      <c r="G14" s="1794"/>
      <c r="H14" s="1794"/>
      <c r="I14" s="1794"/>
      <c r="J14" s="1794"/>
      <c r="K14" s="1794"/>
      <c r="L14" s="1794"/>
      <c r="M14" s="1794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700</v>
      </c>
      <c r="L53" s="457">
        <v>6510.18</v>
      </c>
      <c r="M53" s="457">
        <v>48489.82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5">SUM(F53)</f>
        <v>0</v>
      </c>
      <c r="G54" s="494">
        <f t="shared" si="5"/>
        <v>55000</v>
      </c>
      <c r="H54" s="494">
        <f t="shared" si="5"/>
        <v>1578.5</v>
      </c>
      <c r="I54" s="494">
        <f t="shared" si="5"/>
        <v>2559.6799999999998</v>
      </c>
      <c r="J54" s="494">
        <f t="shared" si="5"/>
        <v>1672</v>
      </c>
      <c r="K54" s="494">
        <f t="shared" si="5"/>
        <v>700</v>
      </c>
      <c r="L54" s="494">
        <f t="shared" si="5"/>
        <v>6510.18</v>
      </c>
      <c r="M54" s="494">
        <f t="shared" si="5"/>
        <v>48489.82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978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6">SUM(G57:G60)</f>
        <v>220000</v>
      </c>
      <c r="H61" s="494">
        <f>SUM(H57:H60)</f>
        <v>6314</v>
      </c>
      <c r="I61" s="494">
        <f t="shared" si="6"/>
        <v>9833.68</v>
      </c>
      <c r="J61" s="494">
        <f t="shared" si="6"/>
        <v>6688</v>
      </c>
      <c r="K61" s="494">
        <f>SUM(K57:K60)</f>
        <v>2800.24</v>
      </c>
      <c r="L61" s="494">
        <f t="shared" si="6"/>
        <v>25635.919999999998</v>
      </c>
      <c r="M61" s="494">
        <f t="shared" si="6"/>
        <v>194364.08000000002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7">SUM(F64)</f>
        <v>0</v>
      </c>
      <c r="G65" s="494">
        <f t="shared" si="7"/>
        <v>55000</v>
      </c>
      <c r="H65" s="494">
        <f t="shared" si="7"/>
        <v>1578</v>
      </c>
      <c r="I65" s="494">
        <f t="shared" si="7"/>
        <v>2559.6799999999998</v>
      </c>
      <c r="J65" s="494">
        <f t="shared" si="7"/>
        <v>1672</v>
      </c>
      <c r="K65" s="494">
        <f t="shared" si="7"/>
        <v>25</v>
      </c>
      <c r="L65" s="494">
        <f>SUM(L64)</f>
        <v>5835.18</v>
      </c>
      <c r="M65" s="494">
        <f t="shared" si="7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57">
        <v>1672</v>
      </c>
      <c r="K68" s="457">
        <v>25</v>
      </c>
      <c r="L68" s="457">
        <v>5835</v>
      </c>
      <c r="M68" s="457">
        <v>49164.82</v>
      </c>
    </row>
    <row r="69" spans="1:13" ht="14.25" customHeight="1" x14ac:dyDescent="0.25">
      <c r="A69" s="496" t="s">
        <v>828</v>
      </c>
      <c r="B69" s="497" t="s">
        <v>807</v>
      </c>
      <c r="C69" s="282" t="s">
        <v>918</v>
      </c>
      <c r="D69" s="281" t="s">
        <v>849</v>
      </c>
      <c r="E69" s="498">
        <v>27500</v>
      </c>
      <c r="F69" s="487">
        <v>0</v>
      </c>
      <c r="G69" s="457">
        <v>27500</v>
      </c>
      <c r="H69" s="457">
        <v>789.25</v>
      </c>
      <c r="I69" s="487">
        <v>0</v>
      </c>
      <c r="J69" s="489">
        <v>836</v>
      </c>
      <c r="K69" s="457">
        <v>25</v>
      </c>
      <c r="L69" s="457">
        <v>1650.25</v>
      </c>
      <c r="M69" s="457">
        <v>25849.75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</v>
      </c>
      <c r="I71" s="661">
        <v>3486.68</v>
      </c>
      <c r="J71" s="457">
        <v>1824</v>
      </c>
      <c r="K71" s="457">
        <v>25</v>
      </c>
      <c r="L71" s="457">
        <v>7057.68</v>
      </c>
      <c r="M71" s="457">
        <v>52942.32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442.65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849</v>
      </c>
      <c r="E74" s="626">
        <v>50000</v>
      </c>
      <c r="F74" s="627">
        <v>0</v>
      </c>
      <c r="G74" s="626">
        <v>50000</v>
      </c>
      <c r="H74" s="468">
        <v>1435</v>
      </c>
      <c r="I74" s="468">
        <v>1854</v>
      </c>
      <c r="J74" s="628">
        <v>1520</v>
      </c>
      <c r="K74" s="468">
        <v>25</v>
      </c>
      <c r="L74" s="468">
        <v>4834</v>
      </c>
      <c r="M74" s="468">
        <v>45166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8">SUM(E68:E76)</f>
        <v>422500</v>
      </c>
      <c r="F77" s="495">
        <f t="shared" si="8"/>
        <v>0</v>
      </c>
      <c r="G77" s="494">
        <f t="shared" si="8"/>
        <v>422500</v>
      </c>
      <c r="H77" s="494">
        <f t="shared" si="8"/>
        <v>12125.75</v>
      </c>
      <c r="I77" s="494">
        <f t="shared" si="8"/>
        <v>14347.669999999998</v>
      </c>
      <c r="J77" s="494">
        <f t="shared" si="8"/>
        <v>12844</v>
      </c>
      <c r="K77" s="494">
        <f t="shared" si="8"/>
        <v>225</v>
      </c>
      <c r="L77" s="494">
        <f t="shared" si="8"/>
        <v>39542.240000000005</v>
      </c>
      <c r="M77" s="494">
        <f t="shared" si="8"/>
        <v>382957.57999999996</v>
      </c>
    </row>
    <row r="78" spans="1:13" x14ac:dyDescent="0.25">
      <c r="A78" s="490"/>
      <c r="B78" s="491"/>
      <c r="C78" s="492"/>
      <c r="D78" s="281"/>
      <c r="E78" s="494"/>
      <c r="F78" s="495"/>
      <c r="G78" s="494"/>
      <c r="H78" s="494"/>
      <c r="I78" s="494"/>
      <c r="J78" s="494"/>
      <c r="K78" s="494"/>
      <c r="L78" s="494"/>
      <c r="M78" s="494"/>
    </row>
    <row r="79" spans="1:13" ht="23.25" customHeight="1" x14ac:dyDescent="0.25">
      <c r="A79" s="472" t="s">
        <v>865</v>
      </c>
      <c r="B79" s="472"/>
      <c r="C79" s="472">
        <v>27</v>
      </c>
      <c r="D79" s="472"/>
      <c r="E79" s="681">
        <v>1642500</v>
      </c>
      <c r="F79" s="682">
        <v>0</v>
      </c>
      <c r="G79" s="681">
        <v>1642500</v>
      </c>
      <c r="H79" s="681">
        <v>47139.75</v>
      </c>
      <c r="I79" s="681">
        <v>110225.11</v>
      </c>
      <c r="J79" s="681">
        <v>49932</v>
      </c>
      <c r="K79" s="681">
        <v>13703.79</v>
      </c>
      <c r="L79" s="681">
        <v>221000.62</v>
      </c>
      <c r="M79" s="681">
        <v>1421499.38</v>
      </c>
    </row>
    <row r="84" spans="1:8" x14ac:dyDescent="0.25">
      <c r="A84" s="542" t="s">
        <v>936</v>
      </c>
      <c r="B84" s="542"/>
      <c r="C84" s="542"/>
      <c r="D84" s="543"/>
      <c r="E84" s="543"/>
      <c r="F84" s="544"/>
      <c r="G84" s="545"/>
      <c r="H84" s="674" t="s">
        <v>854</v>
      </c>
    </row>
    <row r="85" spans="1:8" x14ac:dyDescent="0.25">
      <c r="A85" s="546" t="s">
        <v>935</v>
      </c>
      <c r="B85" s="546"/>
      <c r="C85" s="546"/>
      <c r="D85" s="538"/>
      <c r="E85" s="537"/>
      <c r="F85" s="537"/>
      <c r="G85" s="537"/>
      <c r="H85" s="547" t="s">
        <v>1014</v>
      </c>
    </row>
    <row r="86" spans="1:8" x14ac:dyDescent="0.25">
      <c r="A86" s="542" t="s">
        <v>996</v>
      </c>
      <c r="B86" s="542"/>
      <c r="C86" s="542"/>
      <c r="D86" s="537"/>
      <c r="E86" s="537"/>
      <c r="F86" s="537"/>
      <c r="G86" s="540"/>
      <c r="H86" s="537" t="s">
        <v>1015</v>
      </c>
    </row>
  </sheetData>
  <mergeCells count="17"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  <mergeCell ref="M13:M14"/>
    <mergeCell ref="G13:G14"/>
    <mergeCell ref="H13:H14"/>
    <mergeCell ref="I13:I14"/>
    <mergeCell ref="J13:J14"/>
    <mergeCell ref="K13:K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14C3E1-6E06-405F-8626-436B3AE75751}">
  <sheetPr>
    <pageSetUpPr fitToPage="1"/>
  </sheetPr>
  <dimension ref="A7:N41"/>
  <sheetViews>
    <sheetView workbookViewId="0">
      <selection activeCell="F26" sqref="F2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1018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2" t="s">
        <v>5</v>
      </c>
      <c r="B11" s="1622"/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  <c r="N11" s="162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92" t="s">
        <v>7</v>
      </c>
      <c r="B13" s="1818" t="s">
        <v>937</v>
      </c>
      <c r="C13" s="1804" t="s">
        <v>8</v>
      </c>
      <c r="D13" s="1804" t="s">
        <v>10</v>
      </c>
      <c r="E13" s="1804" t="s">
        <v>11</v>
      </c>
      <c r="F13" s="476" t="s">
        <v>12</v>
      </c>
      <c r="G13" s="1806" t="s">
        <v>13</v>
      </c>
      <c r="H13" s="1804" t="s">
        <v>14</v>
      </c>
      <c r="I13" s="1804" t="s">
        <v>15</v>
      </c>
      <c r="J13" s="1804" t="s">
        <v>16</v>
      </c>
      <c r="K13" s="1804" t="s">
        <v>17</v>
      </c>
      <c r="L13" s="1804" t="s">
        <v>18</v>
      </c>
      <c r="M13" s="1804" t="s">
        <v>19</v>
      </c>
      <c r="N13" s="1792" t="s">
        <v>20</v>
      </c>
    </row>
    <row r="14" spans="1:14" x14ac:dyDescent="0.25">
      <c r="A14" s="1792"/>
      <c r="B14" s="1819"/>
      <c r="C14" s="1805"/>
      <c r="D14" s="1805"/>
      <c r="E14" s="1805"/>
      <c r="F14" s="476" t="s">
        <v>21</v>
      </c>
      <c r="G14" s="1807"/>
      <c r="H14" s="1805"/>
      <c r="I14" s="1805"/>
      <c r="J14" s="1805"/>
      <c r="K14" s="1805"/>
      <c r="L14" s="1805"/>
      <c r="M14" s="1805"/>
      <c r="N14" s="179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10" t="s">
        <v>854</v>
      </c>
      <c r="I37" s="1810"/>
      <c r="J37" s="1810"/>
      <c r="K37" s="1810"/>
      <c r="L37" s="1810"/>
      <c r="M37" s="181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11" t="s">
        <v>852</v>
      </c>
      <c r="I38" s="1811"/>
      <c r="J38" s="1811"/>
      <c r="K38" s="1811"/>
      <c r="L38" s="1811"/>
      <c r="M38" s="1811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812" t="s">
        <v>853</v>
      </c>
      <c r="I39" s="1812"/>
      <c r="J39" s="1812"/>
      <c r="K39" s="1812"/>
      <c r="L39" s="1812"/>
      <c r="M39" s="181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813"/>
      <c r="J40" s="1813"/>
      <c r="K40" s="1813"/>
      <c r="L40" s="1813"/>
      <c r="M40" s="1813"/>
      <c r="N40" s="1813"/>
    </row>
    <row r="41" spans="1:14" ht="15.75" x14ac:dyDescent="0.25">
      <c r="A41" s="267"/>
      <c r="B41" s="267"/>
      <c r="C41" s="267"/>
      <c r="D41" s="268"/>
      <c r="E41" s="268"/>
      <c r="F41" s="269"/>
      <c r="G41" s="1741"/>
      <c r="H41" s="1741"/>
      <c r="I41" s="1741"/>
      <c r="J41" s="1741"/>
      <c r="K41" s="1741"/>
      <c r="L41" s="271"/>
      <c r="M41" s="271"/>
      <c r="N41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G13:G14"/>
    <mergeCell ref="H13:H14"/>
    <mergeCell ref="I13:I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DA266C-3D4D-4658-9217-259BC2D3A705}">
  <dimension ref="A3:L199"/>
  <sheetViews>
    <sheetView topLeftCell="A10" workbookViewId="0">
      <selection activeCell="C205" sqref="C205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735" t="s">
        <v>0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</row>
    <row r="9" spans="1:12" x14ac:dyDescent="0.25">
      <c r="A9" s="1735" t="s">
        <v>3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</row>
    <row r="10" spans="1:12" x14ac:dyDescent="0.25">
      <c r="A10" s="1735" t="s">
        <v>1021</v>
      </c>
      <c r="B10" s="1735"/>
      <c r="C10" s="1735"/>
      <c r="D10" s="1735"/>
      <c r="E10" s="1735"/>
      <c r="F10" s="1735"/>
      <c r="G10" s="1735"/>
      <c r="H10" s="1735"/>
      <c r="I10" s="1735"/>
      <c r="J10" s="1735"/>
      <c r="K10" s="1735"/>
      <c r="L10" s="1735"/>
    </row>
    <row r="11" spans="1:12" x14ac:dyDescent="0.25">
      <c r="A11" s="1736" t="s">
        <v>404</v>
      </c>
      <c r="B11" s="1736"/>
      <c r="C11" s="1736"/>
      <c r="D11" s="1736"/>
      <c r="E11" s="1736"/>
      <c r="F11" s="1736"/>
      <c r="G11" s="1736"/>
      <c r="H11" s="1736"/>
      <c r="I11" s="1736"/>
      <c r="J11" s="1736"/>
      <c r="K11" s="1736"/>
      <c r="L11" s="1736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792" t="s">
        <v>7</v>
      </c>
      <c r="B14" s="1792" t="s">
        <v>802</v>
      </c>
      <c r="C14" s="1792" t="s">
        <v>9</v>
      </c>
      <c r="D14" s="476" t="s">
        <v>12</v>
      </c>
      <c r="E14" s="1837" t="s">
        <v>13</v>
      </c>
      <c r="F14" s="1794" t="s">
        <v>14</v>
      </c>
      <c r="G14" s="1794" t="s">
        <v>15</v>
      </c>
      <c r="H14" s="1794" t="s">
        <v>16</v>
      </c>
      <c r="I14" s="1794" t="s">
        <v>17</v>
      </c>
      <c r="J14" s="1794" t="s">
        <v>18</v>
      </c>
      <c r="K14" s="1794" t="s">
        <v>19</v>
      </c>
      <c r="L14" s="1794" t="s">
        <v>20</v>
      </c>
    </row>
    <row r="15" spans="1:12" x14ac:dyDescent="0.25">
      <c r="A15" s="1792"/>
      <c r="B15" s="1792"/>
      <c r="C15" s="1792"/>
      <c r="D15" s="476" t="s">
        <v>21</v>
      </c>
      <c r="E15" s="1837"/>
      <c r="F15" s="1794"/>
      <c r="G15" s="1794"/>
      <c r="H15" s="1794"/>
      <c r="I15" s="1794"/>
      <c r="J15" s="1794"/>
      <c r="K15" s="1794"/>
      <c r="L15" s="1794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55</v>
      </c>
      <c r="B19" s="281" t="s">
        <v>806</v>
      </c>
      <c r="C19" s="286" t="s">
        <v>960</v>
      </c>
      <c r="D19" s="457">
        <v>100000</v>
      </c>
      <c r="E19" s="456">
        <v>0</v>
      </c>
      <c r="F19" s="457">
        <v>100000</v>
      </c>
      <c r="G19" s="457">
        <v>2870</v>
      </c>
      <c r="H19" s="457">
        <v>12105.37</v>
      </c>
      <c r="I19" s="457">
        <v>3040</v>
      </c>
      <c r="J19" s="675">
        <v>1841.76</v>
      </c>
      <c r="K19" s="457">
        <v>19857.13</v>
      </c>
      <c r="L19" s="457">
        <v>80142.87</v>
      </c>
    </row>
    <row r="20" spans="1:12" x14ac:dyDescent="0.25">
      <c r="A20" s="459" t="s">
        <v>692</v>
      </c>
      <c r="B20" s="281" t="s">
        <v>807</v>
      </c>
      <c r="C20" s="286" t="s">
        <v>693</v>
      </c>
      <c r="D20" s="457">
        <v>90000</v>
      </c>
      <c r="E20" s="456">
        <v>0</v>
      </c>
      <c r="F20" s="457">
        <v>90000</v>
      </c>
      <c r="G20" s="457">
        <v>2583</v>
      </c>
      <c r="H20" s="457">
        <v>9415.59</v>
      </c>
      <c r="I20" s="457">
        <v>2736</v>
      </c>
      <c r="J20" s="675">
        <v>1375.12</v>
      </c>
      <c r="K20" s="457">
        <v>16109.71</v>
      </c>
      <c r="L20" s="457">
        <v>73890.289999999994</v>
      </c>
    </row>
    <row r="21" spans="1:12" x14ac:dyDescent="0.25">
      <c r="A21" s="459" t="s">
        <v>192</v>
      </c>
      <c r="B21" s="281" t="s">
        <v>806</v>
      </c>
      <c r="C21" s="286" t="s">
        <v>92</v>
      </c>
      <c r="D21" s="457">
        <v>40000</v>
      </c>
      <c r="E21" s="456">
        <v>0</v>
      </c>
      <c r="F21" s="457">
        <v>40000</v>
      </c>
      <c r="G21" s="457">
        <v>1148</v>
      </c>
      <c r="H21" s="456">
        <v>442.65</v>
      </c>
      <c r="I21" s="457">
        <v>1216</v>
      </c>
      <c r="J21" s="675">
        <v>25</v>
      </c>
      <c r="K21" s="457">
        <v>2831.65</v>
      </c>
      <c r="L21" s="457">
        <v>37168.35</v>
      </c>
    </row>
    <row r="22" spans="1:12" x14ac:dyDescent="0.25">
      <c r="A22" s="461" t="s">
        <v>752</v>
      </c>
      <c r="B22" s="281"/>
      <c r="C22" s="462">
        <v>5</v>
      </c>
      <c r="D22" s="463">
        <f t="shared" ref="D22:L22" si="0">SUM(D17:D21)</f>
        <v>700000</v>
      </c>
      <c r="E22" s="464">
        <f t="shared" si="0"/>
        <v>0</v>
      </c>
      <c r="F22" s="463">
        <f t="shared" si="0"/>
        <v>700000</v>
      </c>
      <c r="G22" s="463">
        <f t="shared" si="0"/>
        <v>20090</v>
      </c>
      <c r="H22" s="463">
        <f t="shared" si="0"/>
        <v>110785.15</v>
      </c>
      <c r="I22" s="463">
        <f t="shared" si="0"/>
        <v>16879.599999999999</v>
      </c>
      <c r="J22" s="676">
        <f t="shared" si="0"/>
        <v>11791.880000000001</v>
      </c>
      <c r="K22" s="463">
        <f t="shared" si="0"/>
        <v>159244.57999999999</v>
      </c>
      <c r="L22" s="463">
        <f t="shared" si="0"/>
        <v>540453.31999999995</v>
      </c>
    </row>
    <row r="23" spans="1:12" x14ac:dyDescent="0.25">
      <c r="A23" s="461"/>
      <c r="B23" s="281"/>
      <c r="C23" s="462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61" t="s">
        <v>642</v>
      </c>
      <c r="B24" s="281"/>
      <c r="C24" s="466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59" t="s">
        <v>65</v>
      </c>
      <c r="B25" s="281" t="s">
        <v>806</v>
      </c>
      <c r="C25" s="286" t="s">
        <v>748</v>
      </c>
      <c r="D25" s="457">
        <v>45000</v>
      </c>
      <c r="E25" s="456">
        <v>0</v>
      </c>
      <c r="F25" s="457">
        <v>45000</v>
      </c>
      <c r="G25" s="457">
        <v>1291.5</v>
      </c>
      <c r="H25" s="457">
        <v>1148.33</v>
      </c>
      <c r="I25" s="457">
        <v>1368</v>
      </c>
      <c r="J25" s="457">
        <v>2375</v>
      </c>
      <c r="K25" s="457">
        <v>6182.83</v>
      </c>
      <c r="L25" s="457">
        <v>38817.17</v>
      </c>
    </row>
    <row r="26" spans="1:12" x14ac:dyDescent="0.25">
      <c r="A26" s="459" t="s">
        <v>859</v>
      </c>
      <c r="B26" s="281" t="s">
        <v>807</v>
      </c>
      <c r="C26" s="286" t="s">
        <v>276</v>
      </c>
      <c r="D26" s="457">
        <v>26500</v>
      </c>
      <c r="E26" s="456">
        <v>0</v>
      </c>
      <c r="F26" s="457">
        <v>26500</v>
      </c>
      <c r="G26" s="457">
        <v>760.55</v>
      </c>
      <c r="H26" s="456">
        <v>0</v>
      </c>
      <c r="I26" s="457">
        <v>805.6</v>
      </c>
      <c r="J26" s="675">
        <v>2197</v>
      </c>
      <c r="K26" s="457">
        <v>3763.15</v>
      </c>
      <c r="L26" s="457">
        <v>22736.85</v>
      </c>
    </row>
    <row r="27" spans="1:12" x14ac:dyDescent="0.25">
      <c r="A27" s="461" t="s">
        <v>752</v>
      </c>
      <c r="B27" s="281"/>
      <c r="C27" s="462">
        <v>2</v>
      </c>
      <c r="D27" s="463">
        <f>SUM(D25:D26)</f>
        <v>71500</v>
      </c>
      <c r="E27" s="464">
        <f>SUM(E25:E26)</f>
        <v>0</v>
      </c>
      <c r="F27" s="463">
        <f>SUM(F25:F26)</f>
        <v>71500</v>
      </c>
      <c r="G27" s="463">
        <f>SUM(G24:G26)</f>
        <v>2052.0500000000002</v>
      </c>
      <c r="H27" s="463">
        <f>SUM(H25:H26)</f>
        <v>1148.33</v>
      </c>
      <c r="I27" s="463">
        <f>SUM(I25:I26)</f>
        <v>2173.6</v>
      </c>
      <c r="J27" s="676">
        <f>SUM(J25:J26)</f>
        <v>4572</v>
      </c>
      <c r="K27" s="463">
        <f>SUM(K25:K26)</f>
        <v>9945.98</v>
      </c>
      <c r="L27" s="463">
        <f>SUM(L25:L26)</f>
        <v>61554.02</v>
      </c>
    </row>
    <row r="28" spans="1:12" x14ac:dyDescent="0.25">
      <c r="A28" s="461"/>
      <c r="B28" s="281"/>
      <c r="C28" s="466"/>
      <c r="D28" s="463"/>
      <c r="E28" s="456"/>
      <c r="F28" s="463"/>
      <c r="G28" s="463"/>
      <c r="H28" s="463"/>
      <c r="I28" s="463"/>
      <c r="J28" s="676"/>
      <c r="K28" s="463"/>
      <c r="L28" s="463"/>
    </row>
    <row r="29" spans="1:12" x14ac:dyDescent="0.25">
      <c r="A29" s="461" t="s">
        <v>753</v>
      </c>
      <c r="B29" s="281"/>
      <c r="C29" s="286"/>
      <c r="D29" s="457"/>
      <c r="E29" s="456"/>
      <c r="F29" s="457"/>
      <c r="G29" s="457"/>
      <c r="H29" s="457"/>
      <c r="I29" s="457"/>
      <c r="J29" s="675"/>
      <c r="K29" s="457"/>
      <c r="L29" s="457"/>
    </row>
    <row r="30" spans="1:12" x14ac:dyDescent="0.25">
      <c r="A30" s="459" t="s">
        <v>989</v>
      </c>
      <c r="B30" s="281" t="s">
        <v>807</v>
      </c>
      <c r="C30" s="286" t="s">
        <v>990</v>
      </c>
      <c r="D30" s="457">
        <v>60000</v>
      </c>
      <c r="E30" s="456">
        <v>0</v>
      </c>
      <c r="F30" s="457">
        <v>60000</v>
      </c>
      <c r="G30" s="457">
        <v>1722</v>
      </c>
      <c r="H30" s="457">
        <v>3486.68</v>
      </c>
      <c r="I30" s="457">
        <v>1824</v>
      </c>
      <c r="J30" s="675">
        <v>25</v>
      </c>
      <c r="K30" s="457">
        <v>7057.68</v>
      </c>
      <c r="L30" s="457">
        <v>52942.32</v>
      </c>
    </row>
    <row r="31" spans="1:12" x14ac:dyDescent="0.25">
      <c r="A31" s="459" t="s">
        <v>224</v>
      </c>
      <c r="B31" s="281" t="s">
        <v>806</v>
      </c>
      <c r="C31" s="286" t="s">
        <v>276</v>
      </c>
      <c r="D31" s="457">
        <v>22000</v>
      </c>
      <c r="E31" s="456">
        <v>0</v>
      </c>
      <c r="F31" s="457">
        <v>22000</v>
      </c>
      <c r="G31" s="457">
        <v>631.4</v>
      </c>
      <c r="H31" s="456">
        <v>0</v>
      </c>
      <c r="I31" s="457">
        <v>668.8</v>
      </c>
      <c r="J31" s="675">
        <v>25</v>
      </c>
      <c r="K31" s="457">
        <v>1325.2</v>
      </c>
      <c r="L31" s="457">
        <v>20674.8</v>
      </c>
    </row>
    <row r="32" spans="1:12" x14ac:dyDescent="0.25">
      <c r="A32" s="461" t="s">
        <v>749</v>
      </c>
      <c r="B32" s="281"/>
      <c r="C32" s="462">
        <v>2</v>
      </c>
      <c r="D32" s="463">
        <f>SUM(D30:D31)</f>
        <v>82000</v>
      </c>
      <c r="E32" s="464">
        <f t="shared" ref="E32:L32" si="1">SUM(E30:E31)</f>
        <v>0</v>
      </c>
      <c r="F32" s="463">
        <f>SUM(F30:F31)</f>
        <v>82000</v>
      </c>
      <c r="G32" s="463">
        <f t="shared" si="1"/>
        <v>2353.4</v>
      </c>
      <c r="H32" s="463">
        <f t="shared" si="1"/>
        <v>3486.68</v>
      </c>
      <c r="I32" s="463">
        <f t="shared" si="1"/>
        <v>2492.8000000000002</v>
      </c>
      <c r="J32" s="676">
        <f t="shared" si="1"/>
        <v>50</v>
      </c>
      <c r="K32" s="463">
        <f t="shared" si="1"/>
        <v>8382.880000000001</v>
      </c>
      <c r="L32" s="463">
        <f t="shared" si="1"/>
        <v>73617.119999999995</v>
      </c>
    </row>
    <row r="34" spans="1:12" x14ac:dyDescent="0.25">
      <c r="A34" s="461" t="s">
        <v>754</v>
      </c>
      <c r="B34" s="281"/>
      <c r="C34" s="466"/>
      <c r="D34" s="463"/>
      <c r="E34" s="464"/>
      <c r="F34" s="463"/>
      <c r="G34" s="463"/>
      <c r="H34" s="463"/>
      <c r="I34" s="463"/>
      <c r="J34" s="676"/>
      <c r="K34" s="463"/>
      <c r="L34" s="463"/>
    </row>
    <row r="35" spans="1:12" x14ac:dyDescent="0.25">
      <c r="A35" s="459" t="s">
        <v>750</v>
      </c>
      <c r="B35" s="281" t="s">
        <v>807</v>
      </c>
      <c r="C35" s="286" t="s">
        <v>543</v>
      </c>
      <c r="D35" s="457">
        <v>150000</v>
      </c>
      <c r="E35" s="456">
        <v>0</v>
      </c>
      <c r="F35" s="457">
        <v>150000</v>
      </c>
      <c r="G35" s="457">
        <v>4305</v>
      </c>
      <c r="H35" s="457">
        <v>22854.03</v>
      </c>
      <c r="I35" s="457">
        <v>4560</v>
      </c>
      <c r="J35" s="675">
        <v>4075.36</v>
      </c>
      <c r="K35" s="457">
        <v>35794.39</v>
      </c>
      <c r="L35" s="457">
        <v>114205.61</v>
      </c>
    </row>
    <row r="36" spans="1:12" x14ac:dyDescent="0.25">
      <c r="A36" s="459" t="s">
        <v>310</v>
      </c>
      <c r="B36" s="281" t="s">
        <v>807</v>
      </c>
      <c r="C36" s="286" t="s">
        <v>276</v>
      </c>
      <c r="D36" s="457">
        <v>50000</v>
      </c>
      <c r="E36" s="456">
        <v>0</v>
      </c>
      <c r="F36" s="457">
        <v>50000</v>
      </c>
      <c r="G36" s="457">
        <v>1435</v>
      </c>
      <c r="H36" s="457">
        <v>1854</v>
      </c>
      <c r="I36" s="457">
        <v>1520</v>
      </c>
      <c r="J36" s="675">
        <v>25</v>
      </c>
      <c r="K36" s="457">
        <v>4834</v>
      </c>
      <c r="L36" s="457">
        <v>45166</v>
      </c>
    </row>
    <row r="37" spans="1:12" x14ac:dyDescent="0.25">
      <c r="A37" s="461" t="s">
        <v>749</v>
      </c>
      <c r="B37" s="281"/>
      <c r="C37" s="462">
        <v>2</v>
      </c>
      <c r="D37" s="463">
        <f t="shared" ref="D37:L37" si="2">SUM(D35:D36)</f>
        <v>200000</v>
      </c>
      <c r="E37" s="464">
        <f t="shared" si="2"/>
        <v>0</v>
      </c>
      <c r="F37" s="463">
        <f t="shared" si="2"/>
        <v>200000</v>
      </c>
      <c r="G37" s="463">
        <f t="shared" si="2"/>
        <v>5740</v>
      </c>
      <c r="H37" s="463">
        <f t="shared" si="2"/>
        <v>24708.03</v>
      </c>
      <c r="I37" s="463">
        <f t="shared" si="2"/>
        <v>6080</v>
      </c>
      <c r="J37" s="676">
        <f t="shared" si="2"/>
        <v>4100.3600000000006</v>
      </c>
      <c r="K37" s="463">
        <f t="shared" si="2"/>
        <v>40628.39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30000</v>
      </c>
      <c r="E52" s="456">
        <v>0</v>
      </c>
      <c r="F52" s="457">
        <v>30000</v>
      </c>
      <c r="G52" s="457">
        <v>861</v>
      </c>
      <c r="H52" s="456">
        <v>0</v>
      </c>
      <c r="I52" s="457">
        <v>912</v>
      </c>
      <c r="J52" s="675">
        <v>361</v>
      </c>
      <c r="K52" s="457">
        <v>2134</v>
      </c>
      <c r="L52" s="457">
        <v>27866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81250</v>
      </c>
      <c r="E55" s="464">
        <f t="shared" ref="E55:L55" si="6">SUM(E52:E54)</f>
        <v>0</v>
      </c>
      <c r="F55" s="463">
        <f t="shared" si="6"/>
        <v>81250</v>
      </c>
      <c r="G55" s="463">
        <f t="shared" si="6"/>
        <v>2331.88</v>
      </c>
      <c r="H55" s="464">
        <v>0</v>
      </c>
      <c r="I55" s="463">
        <f t="shared" si="6"/>
        <v>2470</v>
      </c>
      <c r="J55" s="676">
        <f t="shared" si="6"/>
        <v>747</v>
      </c>
      <c r="K55" s="463">
        <f t="shared" si="6"/>
        <v>5548.88</v>
      </c>
      <c r="L55" s="463">
        <f t="shared" si="6"/>
        <v>75701.119999999995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 t="shared" ref="D64:L64" si="7">SUM(D58:D63)</f>
        <v>164500</v>
      </c>
      <c r="E64" s="464">
        <f t="shared" si="7"/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675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1125</v>
      </c>
      <c r="K70" s="457">
        <v>2307</v>
      </c>
      <c r="L70" s="457">
        <v>17693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1375</v>
      </c>
      <c r="K74" s="457">
        <v>2852.5</v>
      </c>
      <c r="L74" s="457">
        <v>22147.5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8">SUM(F67:F75)</f>
        <v>205000</v>
      </c>
      <c r="G76" s="463">
        <f t="shared" si="8"/>
        <v>5883.5</v>
      </c>
      <c r="H76" s="464">
        <f t="shared" si="8"/>
        <v>0</v>
      </c>
      <c r="I76" s="463">
        <f t="shared" si="8"/>
        <v>6232</v>
      </c>
      <c r="J76" s="676">
        <f t="shared" si="8"/>
        <v>4125</v>
      </c>
      <c r="K76" s="463">
        <f t="shared" si="8"/>
        <v>16240.619999999999</v>
      </c>
      <c r="L76" s="463">
        <f t="shared" si="8"/>
        <v>188758.88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25</v>
      </c>
      <c r="K85" s="457">
        <v>5835.18</v>
      </c>
      <c r="L85" s="457">
        <v>49164.82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39500</v>
      </c>
      <c r="E86" s="456">
        <v>0</v>
      </c>
      <c r="F86" s="457">
        <v>39500</v>
      </c>
      <c r="G86" s="457">
        <v>1133.6500000000001</v>
      </c>
      <c r="H86" s="457">
        <v>372.08</v>
      </c>
      <c r="I86" s="457">
        <v>1200.8</v>
      </c>
      <c r="J86" s="675">
        <v>25</v>
      </c>
      <c r="K86" s="457">
        <v>2731.53</v>
      </c>
      <c r="L86" s="457">
        <v>36768.47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94500</v>
      </c>
      <c r="E87" s="464">
        <f>SUM(E86:E86)</f>
        <v>0</v>
      </c>
      <c r="F87" s="463">
        <f t="shared" ref="F87:L87" si="10">SUM(F85:F86)</f>
        <v>94500</v>
      </c>
      <c r="G87" s="463">
        <f t="shared" si="10"/>
        <v>2712.15</v>
      </c>
      <c r="H87" s="463">
        <f t="shared" si="10"/>
        <v>2931.7599999999998</v>
      </c>
      <c r="I87" s="463">
        <f t="shared" si="10"/>
        <v>2872.8</v>
      </c>
      <c r="J87" s="676">
        <f t="shared" si="10"/>
        <v>50</v>
      </c>
      <c r="K87" s="463">
        <f t="shared" si="10"/>
        <v>8566.7100000000009</v>
      </c>
      <c r="L87" s="463">
        <f t="shared" si="10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30000</v>
      </c>
      <c r="E94" s="456">
        <v>0</v>
      </c>
      <c r="F94" s="457">
        <v>30000</v>
      </c>
      <c r="G94" s="457">
        <v>861</v>
      </c>
      <c r="H94" s="456">
        <v>0</v>
      </c>
      <c r="I94" s="457">
        <v>912</v>
      </c>
      <c r="J94" s="675">
        <v>2825.24</v>
      </c>
      <c r="K94" s="457">
        <v>4598.24</v>
      </c>
      <c r="L94" s="457">
        <v>25401.5</v>
      </c>
    </row>
    <row r="95" spans="1:12" x14ac:dyDescent="0.25">
      <c r="A95" s="461" t="s">
        <v>749</v>
      </c>
      <c r="B95" s="281"/>
      <c r="C95" s="462">
        <v>5</v>
      </c>
      <c r="D95" s="463">
        <f>SUM(D90:D94)</f>
        <v>333500</v>
      </c>
      <c r="E95" s="464">
        <f>SUM(E93:E93)</f>
        <v>0</v>
      </c>
      <c r="F95" s="463">
        <f t="shared" ref="F95:L95" si="11">SUM(F90:F94)</f>
        <v>333500</v>
      </c>
      <c r="G95" s="463">
        <f t="shared" si="11"/>
        <v>9571.4500000000007</v>
      </c>
      <c r="H95" s="463">
        <f t="shared" si="11"/>
        <v>29771.59</v>
      </c>
      <c r="I95" s="463">
        <f t="shared" si="11"/>
        <v>10138.4</v>
      </c>
      <c r="J95" s="676">
        <f t="shared" si="11"/>
        <v>10363.09</v>
      </c>
      <c r="K95" s="463">
        <f t="shared" si="11"/>
        <v>59844.53</v>
      </c>
      <c r="L95" s="463">
        <f t="shared" si="11"/>
        <v>273655.21000000002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675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 t="shared" ref="D106:L106" si="13">SUM(D102:D105)</f>
        <v>191500</v>
      </c>
      <c r="E106" s="464">
        <f t="shared" si="13"/>
        <v>0</v>
      </c>
      <c r="F106" s="463">
        <f t="shared" si="13"/>
        <v>191500</v>
      </c>
      <c r="G106" s="463">
        <f t="shared" si="13"/>
        <v>5496.05</v>
      </c>
      <c r="H106" s="463">
        <f t="shared" si="13"/>
        <v>9796.06</v>
      </c>
      <c r="I106" s="463">
        <f t="shared" si="13"/>
        <v>5821.6</v>
      </c>
      <c r="J106" s="676">
        <f t="shared" si="13"/>
        <v>4417.6100000000006</v>
      </c>
      <c r="K106" s="463">
        <f t="shared" si="13"/>
        <v>24181.32</v>
      </c>
      <c r="L106" s="463">
        <f t="shared" si="13"/>
        <v>165968.56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50000</v>
      </c>
      <c r="E129" s="456">
        <v>0</v>
      </c>
      <c r="F129" s="489">
        <v>50000</v>
      </c>
      <c r="G129" s="458">
        <v>1435</v>
      </c>
      <c r="H129" s="458">
        <v>1824</v>
      </c>
      <c r="I129" s="457">
        <v>1520</v>
      </c>
      <c r="J129" s="678">
        <v>700</v>
      </c>
      <c r="K129" s="457">
        <v>5509</v>
      </c>
      <c r="L129" s="457">
        <v>44491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306000</v>
      </c>
      <c r="E130" s="464">
        <f t="shared" si="17"/>
        <v>0</v>
      </c>
      <c r="F130" s="463">
        <f t="shared" si="17"/>
        <v>306000</v>
      </c>
      <c r="G130" s="463">
        <f t="shared" si="17"/>
        <v>8782.2000000000007</v>
      </c>
      <c r="H130" s="463">
        <f t="shared" si="17"/>
        <v>30310.84</v>
      </c>
      <c r="I130" s="463">
        <f t="shared" si="17"/>
        <v>9302.4</v>
      </c>
      <c r="J130" s="676">
        <f t="shared" si="17"/>
        <v>4925.24</v>
      </c>
      <c r="K130" s="463">
        <f t="shared" si="17"/>
        <v>53350.679999999993</v>
      </c>
      <c r="L130" s="463">
        <f t="shared" si="17"/>
        <v>252649.32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50000</v>
      </c>
      <c r="E133" s="639">
        <v>0</v>
      </c>
      <c r="F133" s="638">
        <v>50000</v>
      </c>
      <c r="G133" s="638">
        <v>1435</v>
      </c>
      <c r="H133" s="638">
        <v>1854</v>
      </c>
      <c r="I133" s="638">
        <v>1520</v>
      </c>
      <c r="J133" s="677">
        <v>25</v>
      </c>
      <c r="K133" s="638">
        <v>4834</v>
      </c>
      <c r="L133" s="638">
        <v>45166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50000</v>
      </c>
      <c r="E134" s="526">
        <f t="shared" si="18"/>
        <v>0</v>
      </c>
      <c r="F134" s="640">
        <f t="shared" si="18"/>
        <v>50000</v>
      </c>
      <c r="G134" s="640">
        <f t="shared" si="18"/>
        <v>1435</v>
      </c>
      <c r="H134" s="640">
        <f t="shared" si="18"/>
        <v>1854</v>
      </c>
      <c r="I134" s="640">
        <f t="shared" si="18"/>
        <v>1520</v>
      </c>
      <c r="J134" s="679">
        <f t="shared" si="18"/>
        <v>25</v>
      </c>
      <c r="K134" s="640">
        <f t="shared" si="18"/>
        <v>4834</v>
      </c>
      <c r="L134" s="640">
        <f t="shared" si="18"/>
        <v>45166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116</v>
      </c>
      <c r="B137" s="281" t="s">
        <v>807</v>
      </c>
      <c r="C137" s="286" t="s">
        <v>489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4157.55</v>
      </c>
      <c r="I137" s="457">
        <v>1976</v>
      </c>
      <c r="J137" s="675">
        <v>1475.12</v>
      </c>
      <c r="K137" s="457">
        <v>9474.17</v>
      </c>
      <c r="L137" s="457">
        <v>55525.83</v>
      </c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2</v>
      </c>
      <c r="D139" s="463">
        <f>SUM(D137:D138)</f>
        <v>95000</v>
      </c>
      <c r="E139" s="464">
        <f t="shared" ref="E139:L139" si="19">SUM(E137:E138)</f>
        <v>0</v>
      </c>
      <c r="F139" s="463">
        <f t="shared" si="19"/>
        <v>95000</v>
      </c>
      <c r="G139" s="463">
        <f t="shared" si="19"/>
        <v>2726.5</v>
      </c>
      <c r="H139" s="463">
        <f t="shared" si="19"/>
        <v>4157.55</v>
      </c>
      <c r="I139" s="463">
        <f t="shared" si="19"/>
        <v>2888</v>
      </c>
      <c r="J139" s="676">
        <f t="shared" si="19"/>
        <v>1500.12</v>
      </c>
      <c r="K139" s="463">
        <f t="shared" si="19"/>
        <v>11272.17</v>
      </c>
      <c r="L139" s="463">
        <f t="shared" si="19"/>
        <v>83727.83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20">SUM(E142:E144)</f>
        <v>0</v>
      </c>
      <c r="F145" s="463">
        <f t="shared" si="20"/>
        <v>150000</v>
      </c>
      <c r="G145" s="463">
        <f t="shared" si="20"/>
        <v>4304.5</v>
      </c>
      <c r="H145" s="463">
        <f t="shared" si="20"/>
        <v>6987.26</v>
      </c>
      <c r="I145" s="463">
        <f t="shared" si="20"/>
        <v>4560</v>
      </c>
      <c r="J145" s="676">
        <f t="shared" si="20"/>
        <v>1425</v>
      </c>
      <c r="K145" s="463">
        <f t="shared" si="20"/>
        <v>17277.260000000002</v>
      </c>
      <c r="L145" s="463">
        <f t="shared" si="20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1">SUM(E148)</f>
        <v>0</v>
      </c>
      <c r="F149" s="463">
        <f t="shared" si="21"/>
        <v>65000</v>
      </c>
      <c r="G149" s="463">
        <f t="shared" si="21"/>
        <v>1865.5</v>
      </c>
      <c r="H149" s="463">
        <f t="shared" si="21"/>
        <v>4427.58</v>
      </c>
      <c r="I149" s="463">
        <f t="shared" si="21"/>
        <v>1976</v>
      </c>
      <c r="J149" s="676">
        <f t="shared" si="21"/>
        <v>695</v>
      </c>
      <c r="K149" s="463">
        <f t="shared" si="21"/>
        <v>8964.08</v>
      </c>
      <c r="L149" s="463">
        <f t="shared" si="21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2">SUM(D152:D153)</f>
        <v>97500</v>
      </c>
      <c r="E154" s="464">
        <f t="shared" si="22"/>
        <v>0</v>
      </c>
      <c r="F154" s="463">
        <f t="shared" si="22"/>
        <v>97500</v>
      </c>
      <c r="G154" s="463">
        <f t="shared" si="22"/>
        <v>2798.25</v>
      </c>
      <c r="H154" s="463">
        <f t="shared" si="22"/>
        <v>4157.55</v>
      </c>
      <c r="I154" s="463">
        <f t="shared" si="22"/>
        <v>2964</v>
      </c>
      <c r="J154" s="676">
        <f t="shared" si="22"/>
        <v>1400.12</v>
      </c>
      <c r="K154" s="463">
        <f t="shared" si="22"/>
        <v>11319.92</v>
      </c>
      <c r="L154" s="463">
        <f t="shared" si="22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3">SUM(D157:D160)</f>
        <v>230000</v>
      </c>
      <c r="E161" s="464">
        <f t="shared" si="23"/>
        <v>0</v>
      </c>
      <c r="F161" s="463">
        <f t="shared" si="23"/>
        <v>230000</v>
      </c>
      <c r="G161" s="463">
        <f t="shared" si="23"/>
        <v>6601</v>
      </c>
      <c r="H161" s="463">
        <f t="shared" si="23"/>
        <v>25042.74</v>
      </c>
      <c r="I161" s="463">
        <f t="shared" si="23"/>
        <v>6992</v>
      </c>
      <c r="J161" s="676">
        <f t="shared" si="23"/>
        <v>4980</v>
      </c>
      <c r="K161" s="463">
        <f t="shared" si="23"/>
        <v>43615.74</v>
      </c>
      <c r="L161" s="463">
        <f t="shared" si="23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4291.3900000000003</v>
      </c>
      <c r="L169" s="457">
        <v>22208.61</v>
      </c>
    </row>
    <row r="170" spans="1:12" ht="15" customHeight="1" x14ac:dyDescent="0.25">
      <c r="A170" s="470" t="s">
        <v>1022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x14ac:dyDescent="0.25">
      <c r="A171" s="461" t="s">
        <v>749</v>
      </c>
      <c r="B171" s="281"/>
      <c r="C171" s="462">
        <v>7</v>
      </c>
      <c r="D171" s="463">
        <f t="shared" ref="D171:L171" si="24">SUM(D164:D169)</f>
        <v>203500</v>
      </c>
      <c r="E171" s="464">
        <f t="shared" si="24"/>
        <v>0</v>
      </c>
      <c r="F171" s="463">
        <f t="shared" si="24"/>
        <v>203500</v>
      </c>
      <c r="G171" s="463">
        <f t="shared" si="24"/>
        <v>5840.4500000000007</v>
      </c>
      <c r="H171" s="463">
        <f t="shared" si="24"/>
        <v>4427.58</v>
      </c>
      <c r="I171" s="463">
        <f t="shared" si="24"/>
        <v>6186.4000000000005</v>
      </c>
      <c r="J171" s="676">
        <f t="shared" si="24"/>
        <v>825</v>
      </c>
      <c r="K171" s="463">
        <f t="shared" si="24"/>
        <v>19979.669999999998</v>
      </c>
      <c r="L171" s="463">
        <f t="shared" si="24"/>
        <v>183520.33000000002</v>
      </c>
    </row>
    <row r="172" spans="1:12" x14ac:dyDescent="0.25">
      <c r="A172" s="459"/>
      <c r="B172" s="281"/>
      <c r="C172" s="28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61" t="s">
        <v>796</v>
      </c>
      <c r="B173" s="281"/>
      <c r="C173" s="46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59" t="s">
        <v>80</v>
      </c>
      <c r="B174" s="281" t="s">
        <v>806</v>
      </c>
      <c r="C174" s="286" t="s">
        <v>721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87</v>
      </c>
      <c r="B175" s="281" t="s">
        <v>806</v>
      </c>
      <c r="C175" s="286" t="s">
        <v>720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829</v>
      </c>
      <c r="B176" s="428" t="s">
        <v>806</v>
      </c>
      <c r="C176" s="286" t="s">
        <v>596</v>
      </c>
      <c r="D176" s="457">
        <v>75000</v>
      </c>
      <c r="E176" s="456">
        <v>0</v>
      </c>
      <c r="F176" s="457">
        <v>75000</v>
      </c>
      <c r="G176" s="457">
        <v>2152.5</v>
      </c>
      <c r="H176" s="457">
        <v>6309.38</v>
      </c>
      <c r="I176" s="457">
        <v>2280</v>
      </c>
      <c r="J176" s="675">
        <v>25</v>
      </c>
      <c r="K176" s="457">
        <v>10766.88</v>
      </c>
      <c r="L176" s="457">
        <v>64233.120000000003</v>
      </c>
    </row>
    <row r="177" spans="1:12" x14ac:dyDescent="0.25">
      <c r="A177" s="459" t="s">
        <v>244</v>
      </c>
      <c r="B177" s="281" t="s">
        <v>806</v>
      </c>
      <c r="C177" s="286" t="s">
        <v>489</v>
      </c>
      <c r="D177" s="457">
        <v>65000</v>
      </c>
      <c r="E177" s="456">
        <v>0</v>
      </c>
      <c r="F177" s="457">
        <v>65000</v>
      </c>
      <c r="G177" s="457">
        <v>1865.5</v>
      </c>
      <c r="H177" s="457">
        <v>4427.58</v>
      </c>
      <c r="I177" s="457">
        <v>1976</v>
      </c>
      <c r="J177" s="675">
        <v>25</v>
      </c>
      <c r="K177" s="457">
        <v>8294.08</v>
      </c>
      <c r="L177" s="457">
        <v>56705.919999999998</v>
      </c>
    </row>
    <row r="178" spans="1:12" x14ac:dyDescent="0.25">
      <c r="A178" s="459" t="s">
        <v>84</v>
      </c>
      <c r="B178" s="281" t="s">
        <v>806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2559.6799999999998</v>
      </c>
      <c r="I178" s="457">
        <v>1672</v>
      </c>
      <c r="J178" s="675">
        <v>25</v>
      </c>
      <c r="K178" s="457">
        <v>6982.78</v>
      </c>
      <c r="L178" s="457">
        <v>49164.82</v>
      </c>
    </row>
    <row r="179" spans="1:12" x14ac:dyDescent="0.25">
      <c r="A179" s="459" t="s">
        <v>136</v>
      </c>
      <c r="B179" s="281" t="s">
        <v>807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12200.24</v>
      </c>
      <c r="K179" s="457">
        <v>17605.38</v>
      </c>
      <c r="L179" s="457">
        <v>37394.620000000003</v>
      </c>
    </row>
    <row r="180" spans="1:12" x14ac:dyDescent="0.25">
      <c r="A180" s="459" t="s">
        <v>94</v>
      </c>
      <c r="B180" s="281" t="s">
        <v>807</v>
      </c>
      <c r="C180" s="286" t="s">
        <v>71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2357.19</v>
      </c>
      <c r="I180" s="457">
        <v>1672</v>
      </c>
      <c r="J180" s="675">
        <v>1375.12</v>
      </c>
      <c r="K180" s="457">
        <v>7858.38</v>
      </c>
      <c r="L180" s="457">
        <v>48017.22</v>
      </c>
    </row>
    <row r="181" spans="1:12" x14ac:dyDescent="0.25">
      <c r="A181" s="459" t="s">
        <v>799</v>
      </c>
      <c r="B181" s="281" t="s">
        <v>806</v>
      </c>
      <c r="C181" s="286" t="s">
        <v>633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2154.64</v>
      </c>
      <c r="I181" s="457">
        <v>1672</v>
      </c>
      <c r="J181" s="675">
        <v>2725.24</v>
      </c>
      <c r="K181" s="457">
        <v>8130.38</v>
      </c>
      <c r="L181" s="457">
        <v>46869.62</v>
      </c>
    </row>
    <row r="182" spans="1:12" x14ac:dyDescent="0.25">
      <c r="A182" s="459" t="s">
        <v>177</v>
      </c>
      <c r="B182" s="281" t="s">
        <v>807</v>
      </c>
      <c r="C182" s="286" t="s">
        <v>178</v>
      </c>
      <c r="D182" s="457">
        <v>35000</v>
      </c>
      <c r="E182" s="456">
        <v>0</v>
      </c>
      <c r="F182" s="457">
        <v>35000</v>
      </c>
      <c r="G182" s="457">
        <v>1004.5</v>
      </c>
      <c r="H182" s="456">
        <v>0</v>
      </c>
      <c r="I182" s="457">
        <v>1064</v>
      </c>
      <c r="J182" s="675">
        <v>25</v>
      </c>
      <c r="K182" s="457">
        <v>2093.5</v>
      </c>
      <c r="L182" s="457">
        <v>32906.5</v>
      </c>
    </row>
    <row r="183" spans="1:12" x14ac:dyDescent="0.25">
      <c r="A183" s="459" t="s">
        <v>173</v>
      </c>
      <c r="B183" s="281" t="s">
        <v>807</v>
      </c>
      <c r="C183" s="286" t="s">
        <v>521</v>
      </c>
      <c r="D183" s="457">
        <v>24987.5</v>
      </c>
      <c r="E183" s="456">
        <v>0</v>
      </c>
      <c r="F183" s="457">
        <v>24987.5</v>
      </c>
      <c r="G183" s="457">
        <v>717.14</v>
      </c>
      <c r="H183" s="456">
        <v>0</v>
      </c>
      <c r="I183" s="457">
        <v>759.62</v>
      </c>
      <c r="J183" s="675">
        <v>25</v>
      </c>
      <c r="K183" s="457">
        <v>1501.76</v>
      </c>
      <c r="L183" s="457">
        <v>23485.74</v>
      </c>
    </row>
    <row r="184" spans="1:12" x14ac:dyDescent="0.25">
      <c r="A184" s="459" t="s">
        <v>800</v>
      </c>
      <c r="B184" s="281" t="s">
        <v>806</v>
      </c>
      <c r="C184" s="286" t="s">
        <v>97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25</v>
      </c>
      <c r="K184" s="457">
        <v>1502.5</v>
      </c>
      <c r="L184" s="457">
        <v>23497.5</v>
      </c>
    </row>
    <row r="185" spans="1:12" x14ac:dyDescent="0.25">
      <c r="A185" s="459" t="s">
        <v>91</v>
      </c>
      <c r="B185" s="281" t="s">
        <v>806</v>
      </c>
      <c r="C185" s="286" t="s">
        <v>92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2050</v>
      </c>
      <c r="K185" s="457">
        <v>3527.5</v>
      </c>
      <c r="L185" s="457">
        <v>21472.5</v>
      </c>
    </row>
    <row r="186" spans="1:12" x14ac:dyDescent="0.25">
      <c r="A186" s="459" t="s">
        <v>698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915</v>
      </c>
      <c r="B187" s="283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61" t="s">
        <v>749</v>
      </c>
      <c r="B190" s="428"/>
      <c r="C190" s="462">
        <v>16</v>
      </c>
      <c r="D190" s="463">
        <f>SUM(D174:D189)</f>
        <v>714987.5</v>
      </c>
      <c r="E190" s="464">
        <f>SUM(E177:E187)</f>
        <v>0</v>
      </c>
      <c r="F190" s="463">
        <f t="shared" ref="F190:L190" si="25">SUM(F174:F189)</f>
        <v>714987.5</v>
      </c>
      <c r="G190" s="463">
        <f t="shared" si="25"/>
        <v>20520.14</v>
      </c>
      <c r="H190" s="463">
        <f t="shared" si="25"/>
        <v>34764.85</v>
      </c>
      <c r="I190" s="463">
        <f t="shared" si="25"/>
        <v>21735.62</v>
      </c>
      <c r="J190" s="676">
        <f t="shared" si="25"/>
        <v>18650.599999999999</v>
      </c>
      <c r="K190" s="463">
        <f t="shared" si="25"/>
        <v>97694.38</v>
      </c>
      <c r="L190" s="463">
        <f t="shared" si="25"/>
        <v>619316.31999999995</v>
      </c>
    </row>
    <row r="191" spans="1:12" x14ac:dyDescent="0.25">
      <c r="A191" s="461"/>
      <c r="B191" s="459"/>
      <c r="C191" s="462"/>
      <c r="D191" s="463"/>
      <c r="E191" s="464"/>
      <c r="F191" s="463"/>
      <c r="G191" s="463"/>
      <c r="H191" s="463"/>
      <c r="I191" s="463"/>
      <c r="J191" s="676"/>
      <c r="K191" s="463"/>
      <c r="L191" s="463"/>
    </row>
    <row r="192" spans="1:12" ht="27.75" customHeight="1" x14ac:dyDescent="0.25">
      <c r="A192" s="472" t="s">
        <v>865</v>
      </c>
      <c r="B192" s="472"/>
      <c r="C192" s="648">
        <v>96</v>
      </c>
      <c r="D192" s="669">
        <v>4720737.5</v>
      </c>
      <c r="E192" s="670">
        <v>0</v>
      </c>
      <c r="F192" s="669">
        <v>4720737.5</v>
      </c>
      <c r="G192" s="669">
        <v>135485.17000000001</v>
      </c>
      <c r="H192" s="669">
        <v>324812.67</v>
      </c>
      <c r="I192" s="669">
        <v>139110.01999999999</v>
      </c>
      <c r="J192" s="669">
        <v>97555.74</v>
      </c>
      <c r="K192" s="669">
        <v>696963.6</v>
      </c>
      <c r="L192" s="669">
        <v>4023773.9</v>
      </c>
    </row>
    <row r="197" spans="1:8" x14ac:dyDescent="0.25">
      <c r="A197" s="542" t="s">
        <v>936</v>
      </c>
      <c r="B197" s="542"/>
      <c r="C197" s="542"/>
      <c r="D197" s="543"/>
      <c r="E197" s="543"/>
      <c r="F197" s="544"/>
      <c r="G197" s="545"/>
      <c r="H197" s="674" t="s">
        <v>854</v>
      </c>
    </row>
    <row r="198" spans="1:8" x14ac:dyDescent="0.25">
      <c r="A198" s="546" t="s">
        <v>935</v>
      </c>
      <c r="B198" s="308"/>
      <c r="C198" s="546"/>
      <c r="D198" s="538"/>
      <c r="E198" s="537"/>
      <c r="F198" s="537"/>
      <c r="G198" s="537"/>
      <c r="H198" s="547" t="s">
        <v>939</v>
      </c>
    </row>
    <row r="199" spans="1:8" x14ac:dyDescent="0.25">
      <c r="A199" s="542" t="s">
        <v>940</v>
      </c>
      <c r="B199" s="542"/>
      <c r="C199" s="542"/>
      <c r="D199" s="537"/>
      <c r="E199" s="537"/>
      <c r="F199" s="537"/>
      <c r="G199" s="540"/>
      <c r="H199" s="537" t="s">
        <v>938</v>
      </c>
    </row>
  </sheetData>
  <mergeCells count="15">
    <mergeCell ref="K14:K15"/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B234B7-C26B-453F-8932-26A631271060}">
  <dimension ref="A7:M88"/>
  <sheetViews>
    <sheetView topLeftCell="A78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735" t="s">
        <v>0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1:13" x14ac:dyDescent="0.25">
      <c r="A8" s="1735" t="s">
        <v>1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1:13" x14ac:dyDescent="0.25">
      <c r="A9" s="1735" t="s">
        <v>3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  <c r="M9" s="1735"/>
    </row>
    <row r="10" spans="1:13" x14ac:dyDescent="0.25">
      <c r="A10" s="1735" t="s">
        <v>1023</v>
      </c>
      <c r="B10" s="1735"/>
      <c r="C10" s="1735"/>
      <c r="D10" s="1735"/>
      <c r="E10" s="1735"/>
      <c r="F10" s="1735"/>
      <c r="G10" s="1735"/>
      <c r="H10" s="1735"/>
      <c r="I10" s="1735"/>
      <c r="J10" s="1735"/>
      <c r="K10" s="1735"/>
      <c r="L10" s="1735"/>
      <c r="M10" s="1735"/>
    </row>
    <row r="11" spans="1:13" x14ac:dyDescent="0.25">
      <c r="A11" s="1820" t="s">
        <v>441</v>
      </c>
      <c r="B11" s="1820"/>
      <c r="C11" s="1820"/>
      <c r="D11" s="1820"/>
      <c r="E11" s="1820"/>
      <c r="F11" s="1820"/>
      <c r="G11" s="1820"/>
      <c r="H11" s="1820"/>
      <c r="I11" s="1820"/>
      <c r="J11" s="1820"/>
      <c r="K11" s="1820"/>
      <c r="L11" s="1820"/>
      <c r="M11" s="1820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92" t="s">
        <v>7</v>
      </c>
      <c r="B13" s="1792" t="s">
        <v>937</v>
      </c>
      <c r="C13" s="1793" t="s">
        <v>9</v>
      </c>
      <c r="D13" s="1792" t="s">
        <v>832</v>
      </c>
      <c r="E13" s="476" t="s">
        <v>12</v>
      </c>
      <c r="F13" s="1796" t="s">
        <v>13</v>
      </c>
      <c r="G13" s="1794" t="s">
        <v>14</v>
      </c>
      <c r="H13" s="1794" t="s">
        <v>15</v>
      </c>
      <c r="I13" s="1794" t="s">
        <v>16</v>
      </c>
      <c r="J13" s="1794" t="s">
        <v>17</v>
      </c>
      <c r="K13" s="1794" t="s">
        <v>18</v>
      </c>
      <c r="L13" s="1794" t="s">
        <v>19</v>
      </c>
      <c r="M13" s="1794" t="s">
        <v>20</v>
      </c>
    </row>
    <row r="14" spans="1:13" x14ac:dyDescent="0.25">
      <c r="A14" s="1792"/>
      <c r="B14" s="1792"/>
      <c r="C14" s="1793"/>
      <c r="D14" s="1792"/>
      <c r="E14" s="476" t="s">
        <v>21</v>
      </c>
      <c r="F14" s="1796"/>
      <c r="G14" s="1794"/>
      <c r="H14" s="1794"/>
      <c r="I14" s="1794"/>
      <c r="J14" s="1794"/>
      <c r="K14" s="1794"/>
      <c r="L14" s="1794"/>
      <c r="M14" s="1794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1578.5</v>
      </c>
      <c r="I63" s="457">
        <v>2357.16</v>
      </c>
      <c r="J63" s="489">
        <v>1672</v>
      </c>
      <c r="K63" s="457">
        <v>1375.12</v>
      </c>
      <c r="L63" s="457">
        <v>6982.78</v>
      </c>
      <c r="M63" s="457">
        <v>48017.22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7">SUM(G60:G63)</f>
        <v>220000</v>
      </c>
      <c r="H64" s="494">
        <f>SUM(H60:H63)</f>
        <v>6314</v>
      </c>
      <c r="I64" s="494">
        <f t="shared" si="7"/>
        <v>9833.68</v>
      </c>
      <c r="J64" s="494">
        <f t="shared" si="7"/>
        <v>6688</v>
      </c>
      <c r="K64" s="494">
        <f>SUM(K60:K63)</f>
        <v>2800.24</v>
      </c>
      <c r="L64" s="494">
        <f t="shared" si="7"/>
        <v>25635.919999999998</v>
      </c>
      <c r="M64" s="494">
        <f t="shared" si="7"/>
        <v>194364.08000000002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8">SUM(F67)</f>
        <v>0</v>
      </c>
      <c r="G68" s="494">
        <f t="shared" si="8"/>
        <v>55000</v>
      </c>
      <c r="H68" s="494">
        <f t="shared" si="8"/>
        <v>1578</v>
      </c>
      <c r="I68" s="494">
        <f t="shared" si="8"/>
        <v>2559.6799999999998</v>
      </c>
      <c r="J68" s="494">
        <f t="shared" si="8"/>
        <v>1672</v>
      </c>
      <c r="K68" s="494">
        <f t="shared" si="8"/>
        <v>25</v>
      </c>
      <c r="L68" s="494">
        <f>SUM(L67)</f>
        <v>5835.18</v>
      </c>
      <c r="M68" s="494">
        <f t="shared" si="8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5" customHeight="1" x14ac:dyDescent="0.25">
      <c r="A71" s="496" t="s">
        <v>947</v>
      </c>
      <c r="B71" s="497" t="s">
        <v>806</v>
      </c>
      <c r="C71" s="282" t="s">
        <v>489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57">
        <v>1672</v>
      </c>
      <c r="K71" s="457">
        <v>25</v>
      </c>
      <c r="L71" s="457">
        <v>5835</v>
      </c>
      <c r="M71" s="457">
        <v>49164.82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40000</v>
      </c>
      <c r="F74" s="627">
        <v>0</v>
      </c>
      <c r="G74" s="468">
        <v>40000</v>
      </c>
      <c r="H74" s="468">
        <v>1148</v>
      </c>
      <c r="I74" s="627">
        <v>442.65</v>
      </c>
      <c r="J74" s="628">
        <v>1216</v>
      </c>
      <c r="K74" s="468">
        <v>25</v>
      </c>
      <c r="L74" s="468">
        <v>2831.65</v>
      </c>
      <c r="M74" s="468">
        <v>37168.35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50000</v>
      </c>
      <c r="F76" s="627">
        <v>0</v>
      </c>
      <c r="G76" s="626">
        <v>50000</v>
      </c>
      <c r="H76" s="468">
        <v>1435</v>
      </c>
      <c r="I76" s="468">
        <v>1854</v>
      </c>
      <c r="J76" s="628">
        <v>1520</v>
      </c>
      <c r="K76" s="468">
        <v>25</v>
      </c>
      <c r="L76" s="468">
        <v>4834</v>
      </c>
      <c r="M76" s="468">
        <v>45166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8</v>
      </c>
      <c r="D79" s="570"/>
      <c r="E79" s="494">
        <f t="shared" ref="E79:M79" si="9">SUM(E71:E78)</f>
        <v>395000</v>
      </c>
      <c r="F79" s="495">
        <f t="shared" si="9"/>
        <v>0</v>
      </c>
      <c r="G79" s="494">
        <f t="shared" si="9"/>
        <v>395000</v>
      </c>
      <c r="H79" s="494">
        <f t="shared" si="9"/>
        <v>11336.5</v>
      </c>
      <c r="I79" s="494">
        <f t="shared" si="9"/>
        <v>14347.669999999998</v>
      </c>
      <c r="J79" s="494">
        <f t="shared" si="9"/>
        <v>12008</v>
      </c>
      <c r="K79" s="494">
        <f t="shared" si="9"/>
        <v>200</v>
      </c>
      <c r="L79" s="494">
        <f t="shared" si="9"/>
        <v>37891.990000000005</v>
      </c>
      <c r="M79" s="494">
        <f t="shared" si="9"/>
        <v>357107.82999999996</v>
      </c>
    </row>
    <row r="81" spans="1:13" ht="23.25" customHeight="1" x14ac:dyDescent="0.25">
      <c r="A81" s="472" t="s">
        <v>865</v>
      </c>
      <c r="B81" s="472"/>
      <c r="C81" s="472">
        <v>27</v>
      </c>
      <c r="D81" s="472"/>
      <c r="E81" s="681">
        <v>1670000</v>
      </c>
      <c r="F81" s="682">
        <v>0</v>
      </c>
      <c r="G81" s="681">
        <v>1670000</v>
      </c>
      <c r="H81" s="681">
        <v>47929</v>
      </c>
      <c r="I81" s="681">
        <v>112582.27</v>
      </c>
      <c r="J81" s="681">
        <v>50768</v>
      </c>
      <c r="K81" s="681">
        <v>24773.88</v>
      </c>
      <c r="L81" s="681">
        <v>236053.15</v>
      </c>
      <c r="M81" s="681">
        <v>1433946.85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M13:M1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B9E66A-CE72-4B9F-8512-CDC4BDDDB511}">
  <sheetPr>
    <pageSetUpPr fitToPage="1"/>
  </sheetPr>
  <dimension ref="A7:N41"/>
  <sheetViews>
    <sheetView topLeftCell="A22" workbookViewId="0">
      <selection sqref="A1:N42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1026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2" t="s">
        <v>5</v>
      </c>
      <c r="B11" s="1622"/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  <c r="N11" s="162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92" t="s">
        <v>7</v>
      </c>
      <c r="B13" s="1818" t="s">
        <v>937</v>
      </c>
      <c r="C13" s="1804" t="s">
        <v>8</v>
      </c>
      <c r="D13" s="1804" t="s">
        <v>10</v>
      </c>
      <c r="E13" s="1804" t="s">
        <v>11</v>
      </c>
      <c r="F13" s="476" t="s">
        <v>12</v>
      </c>
      <c r="G13" s="1806" t="s">
        <v>13</v>
      </c>
      <c r="H13" s="1804" t="s">
        <v>14</v>
      </c>
      <c r="I13" s="1804" t="s">
        <v>15</v>
      </c>
      <c r="J13" s="1804" t="s">
        <v>16</v>
      </c>
      <c r="K13" s="1804" t="s">
        <v>17</v>
      </c>
      <c r="L13" s="1804" t="s">
        <v>18</v>
      </c>
      <c r="M13" s="1804" t="s">
        <v>19</v>
      </c>
      <c r="N13" s="1792" t="s">
        <v>20</v>
      </c>
    </row>
    <row r="14" spans="1:14" x14ac:dyDescent="0.25">
      <c r="A14" s="1792"/>
      <c r="B14" s="1819"/>
      <c r="C14" s="1805"/>
      <c r="D14" s="1805"/>
      <c r="E14" s="1805"/>
      <c r="F14" s="476" t="s">
        <v>21</v>
      </c>
      <c r="G14" s="1807"/>
      <c r="H14" s="1805"/>
      <c r="I14" s="1805"/>
      <c r="J14" s="1805"/>
      <c r="K14" s="1805"/>
      <c r="L14" s="1805"/>
      <c r="M14" s="1805"/>
      <c r="N14" s="179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10" t="s">
        <v>854</v>
      </c>
      <c r="I37" s="1810"/>
      <c r="J37" s="1810"/>
      <c r="K37" s="1810"/>
      <c r="L37" s="1810"/>
      <c r="M37" s="181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11" t="s">
        <v>852</v>
      </c>
      <c r="I38" s="1811"/>
      <c r="J38" s="1811"/>
      <c r="K38" s="1811"/>
      <c r="L38" s="1811"/>
      <c r="M38" s="1811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812" t="s">
        <v>853</v>
      </c>
      <c r="I39" s="1812"/>
      <c r="J39" s="1812"/>
      <c r="K39" s="1812"/>
      <c r="L39" s="1812"/>
      <c r="M39" s="181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813"/>
      <c r="J40" s="1813"/>
      <c r="K40" s="1813"/>
      <c r="L40" s="1813"/>
      <c r="M40" s="1813"/>
      <c r="N40" s="1813"/>
    </row>
    <row r="41" spans="1:14" ht="15.75" x14ac:dyDescent="0.25">
      <c r="A41" s="267"/>
      <c r="B41" s="267"/>
      <c r="C41" s="267"/>
      <c r="D41" s="268"/>
      <c r="E41" s="268"/>
      <c r="F41" s="269"/>
      <c r="G41" s="1741"/>
      <c r="H41" s="1741"/>
      <c r="I41" s="1741"/>
      <c r="J41" s="1741"/>
      <c r="K41" s="1741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60B92F-56C2-40D4-9E44-090633D88690}">
  <dimension ref="A2:L197"/>
  <sheetViews>
    <sheetView topLeftCell="A181" workbookViewId="0">
      <selection activeCell="C196" sqref="C196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735" t="s">
        <v>0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</row>
    <row r="8" spans="1:12" x14ac:dyDescent="0.25">
      <c r="A8" s="1735" t="s">
        <v>3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</row>
    <row r="9" spans="1:12" x14ac:dyDescent="0.25">
      <c r="A9" s="1735" t="s">
        <v>1027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</row>
    <row r="10" spans="1:12" x14ac:dyDescent="0.25">
      <c r="A10" s="1736" t="s">
        <v>404</v>
      </c>
      <c r="B10" s="1736"/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792" t="s">
        <v>7</v>
      </c>
      <c r="B13" s="1792" t="s">
        <v>802</v>
      </c>
      <c r="C13" s="1792" t="s">
        <v>9</v>
      </c>
      <c r="D13" s="476" t="s">
        <v>12</v>
      </c>
      <c r="E13" s="1837" t="s">
        <v>13</v>
      </c>
      <c r="F13" s="1794" t="s">
        <v>14</v>
      </c>
      <c r="G13" s="1794" t="s">
        <v>15</v>
      </c>
      <c r="H13" s="1794" t="s">
        <v>16</v>
      </c>
      <c r="I13" s="1794" t="s">
        <v>17</v>
      </c>
      <c r="J13" s="1794" t="s">
        <v>18</v>
      </c>
      <c r="K13" s="1794" t="s">
        <v>19</v>
      </c>
      <c r="L13" s="1794" t="s">
        <v>20</v>
      </c>
    </row>
    <row r="14" spans="1:12" x14ac:dyDescent="0.25">
      <c r="A14" s="1792"/>
      <c r="B14" s="1792"/>
      <c r="C14" s="1792"/>
      <c r="D14" s="476" t="s">
        <v>21</v>
      </c>
      <c r="E14" s="1837"/>
      <c r="F14" s="1794"/>
      <c r="G14" s="1794"/>
      <c r="H14" s="1794"/>
      <c r="I14" s="1794"/>
      <c r="J14" s="1794"/>
      <c r="K14" s="1794"/>
      <c r="L14" s="1794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22854.03</v>
      </c>
      <c r="I34" s="457">
        <v>4560</v>
      </c>
      <c r="J34" s="675">
        <v>4075.36</v>
      </c>
      <c r="K34" s="457">
        <v>35794.39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25</v>
      </c>
      <c r="K35" s="457">
        <v>4834</v>
      </c>
      <c r="L35" s="457">
        <v>45166</v>
      </c>
    </row>
    <row r="36" spans="1:12" x14ac:dyDescent="0.25">
      <c r="A36" s="461" t="s">
        <v>749</v>
      </c>
      <c r="B36" s="281"/>
      <c r="C36" s="462">
        <v>2</v>
      </c>
      <c r="D36" s="463">
        <f>SUM(D34:D35)</f>
        <v>200000</v>
      </c>
      <c r="E36" s="464">
        <f t="shared" ref="E36:L36" si="2">SUM(E34:E35)</f>
        <v>0</v>
      </c>
      <c r="F36" s="463">
        <f t="shared" si="2"/>
        <v>200000</v>
      </c>
      <c r="G36" s="463">
        <f t="shared" si="2"/>
        <v>5740</v>
      </c>
      <c r="H36" s="463">
        <f t="shared" si="2"/>
        <v>24708.03</v>
      </c>
      <c r="I36" s="463">
        <f t="shared" si="2"/>
        <v>6080</v>
      </c>
      <c r="J36" s="676">
        <f t="shared" si="2"/>
        <v>4100.3600000000006</v>
      </c>
      <c r="K36" s="463">
        <f t="shared" si="2"/>
        <v>40628.39</v>
      </c>
      <c r="L36" s="463">
        <f t="shared" si="2"/>
        <v>159371.60999999999</v>
      </c>
    </row>
    <row r="37" spans="1:12" x14ac:dyDescent="0.25">
      <c r="A37" s="461"/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461" t="s">
        <v>999</v>
      </c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683" t="s">
        <v>924</v>
      </c>
      <c r="B39" s="684" t="s">
        <v>807</v>
      </c>
      <c r="C39" s="643" t="s">
        <v>925</v>
      </c>
      <c r="D39" s="638">
        <v>60000</v>
      </c>
      <c r="E39" s="639">
        <v>0</v>
      </c>
      <c r="F39" s="638">
        <v>60000</v>
      </c>
      <c r="G39" s="638">
        <v>1772</v>
      </c>
      <c r="H39" s="638">
        <v>3486.68</v>
      </c>
      <c r="I39" s="638">
        <v>1824</v>
      </c>
      <c r="J39" s="677">
        <v>25</v>
      </c>
      <c r="K39" s="638">
        <v>7057.68</v>
      </c>
      <c r="L39" s="638">
        <v>52942.32</v>
      </c>
    </row>
    <row r="40" spans="1:12" x14ac:dyDescent="0.25">
      <c r="A40" s="461" t="s">
        <v>749</v>
      </c>
      <c r="B40" s="281"/>
      <c r="C40" s="462">
        <v>1</v>
      </c>
      <c r="D40" s="463">
        <f t="shared" ref="D40:L40" si="3">SUM(D39)</f>
        <v>60000</v>
      </c>
      <c r="E40" s="464">
        <f t="shared" si="3"/>
        <v>0</v>
      </c>
      <c r="F40" s="463">
        <f t="shared" si="3"/>
        <v>60000</v>
      </c>
      <c r="G40" s="463">
        <f t="shared" si="3"/>
        <v>1772</v>
      </c>
      <c r="H40" s="463">
        <f t="shared" si="3"/>
        <v>3486.68</v>
      </c>
      <c r="I40" s="463">
        <f t="shared" si="3"/>
        <v>1824</v>
      </c>
      <c r="J40" s="676">
        <f t="shared" si="3"/>
        <v>25</v>
      </c>
      <c r="K40" s="463">
        <f t="shared" si="3"/>
        <v>7057.68</v>
      </c>
      <c r="L40" s="463">
        <f t="shared" si="3"/>
        <v>52942.32</v>
      </c>
    </row>
    <row r="41" spans="1:12" x14ac:dyDescent="0.25">
      <c r="A41" s="461"/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461" t="s">
        <v>644</v>
      </c>
      <c r="B42" s="281"/>
      <c r="C42" s="466"/>
      <c r="D42" s="463"/>
      <c r="E42" s="456"/>
      <c r="F42" s="463"/>
      <c r="G42" s="463"/>
      <c r="H42" s="463"/>
      <c r="I42" s="463"/>
      <c r="J42" s="676"/>
      <c r="K42" s="463"/>
      <c r="L42" s="463"/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675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1</v>
      </c>
      <c r="D44" s="463">
        <f t="shared" ref="D44:L44" si="4">SUM(D43:D43)</f>
        <v>25000</v>
      </c>
      <c r="E44" s="464">
        <f t="shared" si="4"/>
        <v>0</v>
      </c>
      <c r="F44" s="463">
        <f t="shared" si="4"/>
        <v>25000</v>
      </c>
      <c r="G44" s="463">
        <f t="shared" si="4"/>
        <v>717.5</v>
      </c>
      <c r="H44" s="464">
        <f t="shared" si="4"/>
        <v>0</v>
      </c>
      <c r="I44" s="463">
        <f t="shared" si="4"/>
        <v>760</v>
      </c>
      <c r="J44" s="676">
        <f t="shared" si="4"/>
        <v>25</v>
      </c>
      <c r="K44" s="463">
        <f t="shared" si="4"/>
        <v>1502.5</v>
      </c>
      <c r="L44" s="463">
        <f t="shared" si="4"/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5">SUM(D47:D47)</f>
        <v>35000</v>
      </c>
      <c r="E48" s="464">
        <f t="shared" si="5"/>
        <v>0</v>
      </c>
      <c r="F48" s="463">
        <f t="shared" si="5"/>
        <v>35000</v>
      </c>
      <c r="G48" s="463">
        <f t="shared" si="5"/>
        <v>1004.5</v>
      </c>
      <c r="H48" s="464">
        <f t="shared" si="5"/>
        <v>0</v>
      </c>
      <c r="I48" s="463">
        <f t="shared" si="5"/>
        <v>1064</v>
      </c>
      <c r="J48" s="676">
        <f t="shared" si="5"/>
        <v>25</v>
      </c>
      <c r="K48" s="463">
        <f t="shared" si="5"/>
        <v>2093</v>
      </c>
      <c r="L48" s="463">
        <f t="shared" si="5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675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6">SUM(E51:E53)</f>
        <v>0</v>
      </c>
      <c r="F54" s="463">
        <f t="shared" si="6"/>
        <v>81250</v>
      </c>
      <c r="G54" s="463">
        <f t="shared" si="6"/>
        <v>2331.88</v>
      </c>
      <c r="H54" s="464">
        <v>0</v>
      </c>
      <c r="I54" s="463">
        <f t="shared" si="6"/>
        <v>2470</v>
      </c>
      <c r="J54" s="676">
        <f t="shared" si="6"/>
        <v>747</v>
      </c>
      <c r="K54" s="463">
        <f t="shared" si="6"/>
        <v>5548.88</v>
      </c>
      <c r="L54" s="463">
        <f t="shared" si="6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675">
        <v>25</v>
      </c>
      <c r="K57" s="457">
        <v>2731.53</v>
      </c>
      <c r="L57" s="457">
        <v>36768.47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164500</v>
      </c>
      <c r="E63" s="464">
        <f t="shared" ref="E63:L63" si="7">SUM(E57:E62)</f>
        <v>0</v>
      </c>
      <c r="F63" s="463">
        <f t="shared" si="7"/>
        <v>164500</v>
      </c>
      <c r="G63" s="463">
        <f t="shared" si="7"/>
        <v>4721.1499999999996</v>
      </c>
      <c r="H63" s="463">
        <f t="shared" si="7"/>
        <v>372.08</v>
      </c>
      <c r="I63" s="463">
        <f t="shared" si="7"/>
        <v>5000.8</v>
      </c>
      <c r="J63" s="676">
        <f t="shared" si="7"/>
        <v>2275.12</v>
      </c>
      <c r="K63" s="463">
        <f t="shared" si="7"/>
        <v>12209.15</v>
      </c>
      <c r="L63" s="463">
        <f t="shared" si="7"/>
        <v>152130.85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459" t="s">
        <v>757</v>
      </c>
      <c r="B66" s="281" t="s">
        <v>807</v>
      </c>
      <c r="C66" s="286" t="s">
        <v>662</v>
      </c>
      <c r="D66" s="457">
        <v>30000</v>
      </c>
      <c r="E66" s="456">
        <v>0</v>
      </c>
      <c r="F66" s="457">
        <v>30000</v>
      </c>
      <c r="G66" s="457">
        <v>861</v>
      </c>
      <c r="H66" s="456">
        <v>0</v>
      </c>
      <c r="I66" s="457">
        <v>912</v>
      </c>
      <c r="J66" s="675">
        <v>25</v>
      </c>
      <c r="K66" s="457">
        <v>1798</v>
      </c>
      <c r="L66" s="457">
        <v>28202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1207</v>
      </c>
      <c r="L67" s="457">
        <v>18793</v>
      </c>
    </row>
    <row r="68" spans="1:12" x14ac:dyDescent="0.25">
      <c r="A68" s="459" t="s">
        <v>758</v>
      </c>
      <c r="B68" s="281" t="s">
        <v>807</v>
      </c>
      <c r="C68" s="286" t="s">
        <v>912</v>
      </c>
      <c r="D68" s="457">
        <v>25000</v>
      </c>
      <c r="E68" s="456">
        <v>0</v>
      </c>
      <c r="F68" s="457">
        <v>25000</v>
      </c>
      <c r="G68" s="457">
        <v>717.5</v>
      </c>
      <c r="H68" s="456">
        <v>0</v>
      </c>
      <c r="I68" s="457">
        <v>760</v>
      </c>
      <c r="J68" s="675">
        <v>125</v>
      </c>
      <c r="K68" s="457">
        <v>1602.5</v>
      </c>
      <c r="L68" s="457">
        <v>23397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205000</v>
      </c>
      <c r="E75" s="464">
        <f>SUM(E67:E74)</f>
        <v>0</v>
      </c>
      <c r="F75" s="463">
        <f t="shared" ref="F75:L75" si="8">SUM(F66:F74)</f>
        <v>205000</v>
      </c>
      <c r="G75" s="463">
        <f t="shared" si="8"/>
        <v>5883.5</v>
      </c>
      <c r="H75" s="464">
        <f t="shared" si="8"/>
        <v>0</v>
      </c>
      <c r="I75" s="463">
        <f t="shared" si="8"/>
        <v>6232</v>
      </c>
      <c r="J75" s="676">
        <f t="shared" si="8"/>
        <v>4125</v>
      </c>
      <c r="K75" s="463">
        <f t="shared" si="8"/>
        <v>16240.619999999999</v>
      </c>
      <c r="L75" s="463">
        <f t="shared" si="8"/>
        <v>188758.88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459" t="s">
        <v>162</v>
      </c>
      <c r="B78" s="281" t="s">
        <v>807</v>
      </c>
      <c r="C78" s="286" t="s">
        <v>764</v>
      </c>
      <c r="D78" s="457">
        <v>70500</v>
      </c>
      <c r="E78" s="456">
        <v>0</v>
      </c>
      <c r="F78" s="457">
        <v>70500</v>
      </c>
      <c r="G78" s="457">
        <v>2023.35</v>
      </c>
      <c r="H78" s="457">
        <v>5462.57</v>
      </c>
      <c r="I78" s="457">
        <v>2143.1999999999998</v>
      </c>
      <c r="J78" s="675">
        <v>25</v>
      </c>
      <c r="K78" s="457">
        <v>9654.1200000000008</v>
      </c>
      <c r="L78" s="457">
        <v>60845.88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459" t="s">
        <v>150</v>
      </c>
      <c r="B80" s="601" t="s">
        <v>807</v>
      </c>
      <c r="C80" s="286" t="s">
        <v>765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675">
        <v>4125</v>
      </c>
      <c r="K80" s="457">
        <v>6831.53</v>
      </c>
      <c r="L80" s="457">
        <v>32668.47</v>
      </c>
    </row>
    <row r="81" spans="1:12" x14ac:dyDescent="0.25">
      <c r="A81" s="461" t="s">
        <v>749</v>
      </c>
      <c r="B81" s="281"/>
      <c r="C81" s="462">
        <v>3</v>
      </c>
      <c r="D81" s="463">
        <f t="shared" ref="D81:L81" si="9">SUM(D78:D80)</f>
        <v>165000</v>
      </c>
      <c r="E81" s="464">
        <f t="shared" si="9"/>
        <v>0</v>
      </c>
      <c r="F81" s="463">
        <f t="shared" si="9"/>
        <v>165000</v>
      </c>
      <c r="G81" s="463">
        <f t="shared" si="9"/>
        <v>4735.5</v>
      </c>
      <c r="H81" s="463">
        <f t="shared" si="9"/>
        <v>8394.33</v>
      </c>
      <c r="I81" s="463">
        <f t="shared" si="9"/>
        <v>5016</v>
      </c>
      <c r="J81" s="676">
        <f t="shared" si="9"/>
        <v>4175</v>
      </c>
      <c r="K81" s="463">
        <f t="shared" si="9"/>
        <v>22320.83</v>
      </c>
      <c r="L81" s="463">
        <f t="shared" si="9"/>
        <v>142679.16999999998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153" t="s">
        <v>844</v>
      </c>
      <c r="B84" s="281" t="s">
        <v>807</v>
      </c>
      <c r="C84" s="459" t="s">
        <v>846</v>
      </c>
      <c r="D84" s="457">
        <v>55000</v>
      </c>
      <c r="E84" s="456">
        <v>0</v>
      </c>
      <c r="F84" s="457">
        <v>55000</v>
      </c>
      <c r="G84" s="457">
        <v>1578.5</v>
      </c>
      <c r="H84" s="457">
        <v>2559.6799999999998</v>
      </c>
      <c r="I84" s="457">
        <v>1672</v>
      </c>
      <c r="J84" s="675">
        <v>25</v>
      </c>
      <c r="K84" s="457">
        <v>5835.18</v>
      </c>
      <c r="L84" s="457">
        <v>49164.82</v>
      </c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675">
        <v>25</v>
      </c>
      <c r="K85" s="457">
        <v>2731.53</v>
      </c>
      <c r="L85" s="457">
        <v>36768.47</v>
      </c>
    </row>
    <row r="86" spans="1:12" x14ac:dyDescent="0.25">
      <c r="A86" s="461" t="s">
        <v>749</v>
      </c>
      <c r="B86" s="281"/>
      <c r="C86" s="462">
        <v>2</v>
      </c>
      <c r="D86" s="463">
        <f>SUM(D84:D85)</f>
        <v>94500</v>
      </c>
      <c r="E86" s="464">
        <f>SUM(E85:E85)</f>
        <v>0</v>
      </c>
      <c r="F86" s="463">
        <f t="shared" ref="F86:L86" si="10">SUM(F84:F85)</f>
        <v>94500</v>
      </c>
      <c r="G86" s="463">
        <f t="shared" si="10"/>
        <v>2712.15</v>
      </c>
      <c r="H86" s="463">
        <f t="shared" si="10"/>
        <v>2931.7599999999998</v>
      </c>
      <c r="I86" s="463">
        <f t="shared" si="10"/>
        <v>2872.8</v>
      </c>
      <c r="J86" s="676">
        <f t="shared" si="10"/>
        <v>50</v>
      </c>
      <c r="K86" s="463">
        <f t="shared" si="10"/>
        <v>8566.7100000000009</v>
      </c>
      <c r="L86" s="463">
        <f t="shared" si="10"/>
        <v>85933.290000000008</v>
      </c>
    </row>
    <row r="87" spans="1:12" x14ac:dyDescent="0.25">
      <c r="A87" s="459"/>
      <c r="B87" s="281"/>
      <c r="C87" s="286"/>
      <c r="D87" s="457"/>
      <c r="E87" s="456"/>
      <c r="F87" s="457"/>
      <c r="G87" s="457"/>
      <c r="H87" s="457"/>
      <c r="I87" s="457"/>
      <c r="J87" s="675"/>
      <c r="K87" s="457"/>
      <c r="L87" s="457"/>
    </row>
    <row r="88" spans="1:12" x14ac:dyDescent="0.25">
      <c r="A88" s="461" t="s">
        <v>788</v>
      </c>
      <c r="B88" s="281"/>
      <c r="C88" s="466"/>
      <c r="D88" s="463"/>
      <c r="E88" s="464"/>
      <c r="F88" s="463"/>
      <c r="G88" s="463"/>
      <c r="H88" s="463"/>
      <c r="I88" s="463"/>
      <c r="J88" s="676"/>
      <c r="K88" s="463"/>
      <c r="L88" s="463"/>
    </row>
    <row r="89" spans="1:12" x14ac:dyDescent="0.25">
      <c r="A89" s="459" t="s">
        <v>816</v>
      </c>
      <c r="B89" s="281" t="s">
        <v>807</v>
      </c>
      <c r="C89" s="286" t="s">
        <v>703</v>
      </c>
      <c r="D89" s="457">
        <v>150000</v>
      </c>
      <c r="E89" s="456">
        <v>0</v>
      </c>
      <c r="F89" s="457">
        <v>150000</v>
      </c>
      <c r="G89" s="457">
        <v>4305</v>
      </c>
      <c r="H89" s="457">
        <v>23529.09</v>
      </c>
      <c r="I89" s="457">
        <v>4560</v>
      </c>
      <c r="J89" s="675">
        <v>3672.73</v>
      </c>
      <c r="K89" s="457">
        <v>36066.82</v>
      </c>
      <c r="L89" s="457">
        <v>113933.18</v>
      </c>
    </row>
    <row r="90" spans="1:12" x14ac:dyDescent="0.25">
      <c r="A90" s="459" t="s">
        <v>232</v>
      </c>
      <c r="B90" s="601" t="s">
        <v>807</v>
      </c>
      <c r="C90" s="286" t="s">
        <v>604</v>
      </c>
      <c r="D90" s="457">
        <v>65000</v>
      </c>
      <c r="E90" s="456">
        <v>0</v>
      </c>
      <c r="F90" s="457">
        <v>65000</v>
      </c>
      <c r="G90" s="457">
        <v>1865.5</v>
      </c>
      <c r="H90" s="457">
        <v>4157.55</v>
      </c>
      <c r="I90" s="457">
        <v>1976</v>
      </c>
      <c r="J90" s="675">
        <v>1375.12</v>
      </c>
      <c r="K90" s="457">
        <v>9374.17</v>
      </c>
      <c r="L90" s="457">
        <v>55625.83</v>
      </c>
    </row>
    <row r="91" spans="1:12" x14ac:dyDescent="0.25">
      <c r="A91" s="459" t="s">
        <v>230</v>
      </c>
      <c r="B91" s="601" t="s">
        <v>807</v>
      </c>
      <c r="C91" s="286" t="s">
        <v>604</v>
      </c>
      <c r="D91" s="457">
        <v>50000</v>
      </c>
      <c r="E91" s="456">
        <v>0</v>
      </c>
      <c r="F91" s="457">
        <v>50000</v>
      </c>
      <c r="G91" s="457">
        <v>1435</v>
      </c>
      <c r="H91" s="457">
        <v>1854</v>
      </c>
      <c r="I91" s="457">
        <v>1520</v>
      </c>
      <c r="J91" s="675">
        <v>25</v>
      </c>
      <c r="K91" s="457">
        <v>4834</v>
      </c>
      <c r="L91" s="457">
        <v>45166</v>
      </c>
    </row>
    <row r="92" spans="1:12" x14ac:dyDescent="0.25">
      <c r="A92" s="459" t="s">
        <v>541</v>
      </c>
      <c r="B92" s="281" t="s">
        <v>807</v>
      </c>
      <c r="C92" s="286" t="s">
        <v>276</v>
      </c>
      <c r="D92" s="457">
        <v>38500</v>
      </c>
      <c r="E92" s="456">
        <v>0</v>
      </c>
      <c r="F92" s="457">
        <v>38500</v>
      </c>
      <c r="G92" s="457">
        <v>1104.95</v>
      </c>
      <c r="H92" s="457">
        <v>230.95</v>
      </c>
      <c r="I92" s="457">
        <v>1170.4000000000001</v>
      </c>
      <c r="J92" s="675">
        <v>2465</v>
      </c>
      <c r="K92" s="457">
        <v>4971.3</v>
      </c>
      <c r="L92" s="457">
        <v>33528.699999999997</v>
      </c>
    </row>
    <row r="93" spans="1:12" x14ac:dyDescent="0.25">
      <c r="A93" s="459" t="s">
        <v>124</v>
      </c>
      <c r="B93" s="281" t="s">
        <v>807</v>
      </c>
      <c r="C93" s="286" t="s">
        <v>276</v>
      </c>
      <c r="D93" s="457">
        <v>30000</v>
      </c>
      <c r="E93" s="456">
        <v>0</v>
      </c>
      <c r="F93" s="457">
        <v>30000</v>
      </c>
      <c r="G93" s="457">
        <v>861</v>
      </c>
      <c r="H93" s="456">
        <v>0</v>
      </c>
      <c r="I93" s="457">
        <v>912</v>
      </c>
      <c r="J93" s="675">
        <v>2825.24</v>
      </c>
      <c r="K93" s="457">
        <v>4598.24</v>
      </c>
      <c r="L93" s="457">
        <v>25401.5</v>
      </c>
    </row>
    <row r="94" spans="1:12" x14ac:dyDescent="0.25">
      <c r="A94" s="459" t="s">
        <v>1030</v>
      </c>
      <c r="B94" s="281" t="s">
        <v>807</v>
      </c>
      <c r="C94" s="286" t="s">
        <v>276</v>
      </c>
      <c r="D94" s="457">
        <v>32666.67</v>
      </c>
      <c r="E94" s="456">
        <v>0</v>
      </c>
      <c r="F94" s="457">
        <v>32666.67</v>
      </c>
      <c r="G94" s="457">
        <v>937.53</v>
      </c>
      <c r="H94" s="456">
        <v>0</v>
      </c>
      <c r="I94" s="457">
        <v>993.07</v>
      </c>
      <c r="J94" s="675">
        <v>25</v>
      </c>
      <c r="K94" s="457">
        <v>1955</v>
      </c>
      <c r="L94" s="457">
        <v>30711.07</v>
      </c>
    </row>
    <row r="95" spans="1:12" x14ac:dyDescent="0.25">
      <c r="A95" s="461" t="s">
        <v>749</v>
      </c>
      <c r="B95" s="281"/>
      <c r="C95" s="462">
        <v>6</v>
      </c>
      <c r="D95" s="463">
        <f>SUM(D89:D94)</f>
        <v>366166.67</v>
      </c>
      <c r="E95" s="464">
        <v>0</v>
      </c>
      <c r="F95" s="463">
        <f t="shared" ref="F95:L95" si="11">SUM(F89:F94)</f>
        <v>366166.67</v>
      </c>
      <c r="G95" s="463">
        <f t="shared" si="11"/>
        <v>10508.980000000001</v>
      </c>
      <c r="H95" s="463">
        <f t="shared" si="11"/>
        <v>29771.59</v>
      </c>
      <c r="I95" s="463">
        <f t="shared" si="11"/>
        <v>11131.47</v>
      </c>
      <c r="J95" s="463">
        <f t="shared" si="11"/>
        <v>10388.09</v>
      </c>
      <c r="K95" s="463">
        <f t="shared" si="11"/>
        <v>61799.53</v>
      </c>
      <c r="L95" s="463">
        <f t="shared" si="11"/>
        <v>304366.28000000003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8576.99</v>
      </c>
      <c r="I102" s="457">
        <v>2584</v>
      </c>
      <c r="J102" s="675">
        <v>25</v>
      </c>
      <c r="K102" s="457">
        <v>13625.49</v>
      </c>
      <c r="L102" s="457">
        <v>71374.509999999995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>SUM(D102:D105)</f>
        <v>216500</v>
      </c>
      <c r="E106" s="464">
        <f t="shared" ref="E106:L106" si="13">SUM(E102:E105)</f>
        <v>0</v>
      </c>
      <c r="F106" s="463">
        <f t="shared" si="13"/>
        <v>216500</v>
      </c>
      <c r="G106" s="463">
        <f t="shared" si="13"/>
        <v>6213.55</v>
      </c>
      <c r="H106" s="463">
        <f t="shared" si="13"/>
        <v>14886.369999999999</v>
      </c>
      <c r="I106" s="463">
        <f t="shared" si="13"/>
        <v>6581.6</v>
      </c>
      <c r="J106" s="676">
        <f t="shared" si="13"/>
        <v>4417.6100000000006</v>
      </c>
      <c r="K106" s="463">
        <f t="shared" si="13"/>
        <v>30749.13</v>
      </c>
      <c r="L106" s="463">
        <f t="shared" si="13"/>
        <v>184400.75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9.2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77</v>
      </c>
      <c r="B128" s="685" t="s">
        <v>807</v>
      </c>
      <c r="C128" s="286" t="s">
        <v>967</v>
      </c>
      <c r="D128" s="457">
        <v>55000</v>
      </c>
      <c r="E128" s="456">
        <v>0</v>
      </c>
      <c r="F128" s="489">
        <v>55000</v>
      </c>
      <c r="G128" s="458">
        <v>1578.5</v>
      </c>
      <c r="H128" s="458">
        <v>2559.6799999999998</v>
      </c>
      <c r="I128" s="457">
        <v>1672</v>
      </c>
      <c r="J128" s="678">
        <v>800</v>
      </c>
      <c r="K128" s="457">
        <v>6610.18</v>
      </c>
      <c r="L128" s="457">
        <v>48389.919999999998</v>
      </c>
    </row>
    <row r="129" spans="1:12" x14ac:dyDescent="0.25">
      <c r="A129" s="459" t="s">
        <v>42</v>
      </c>
      <c r="B129" s="281" t="s">
        <v>806</v>
      </c>
      <c r="C129" s="286" t="s">
        <v>449</v>
      </c>
      <c r="D129" s="457">
        <v>46000</v>
      </c>
      <c r="E129" s="456">
        <v>0</v>
      </c>
      <c r="F129" s="457">
        <v>46000</v>
      </c>
      <c r="G129" s="457">
        <v>1320.2</v>
      </c>
      <c r="H129" s="457">
        <v>1289.46</v>
      </c>
      <c r="I129" s="457">
        <v>1398.4</v>
      </c>
      <c r="J129" s="675">
        <v>125</v>
      </c>
      <c r="K129" s="457">
        <v>4133.0600000000004</v>
      </c>
      <c r="L129" s="457">
        <v>41866.94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311000</v>
      </c>
      <c r="E130" s="464">
        <f t="shared" si="17"/>
        <v>0</v>
      </c>
      <c r="F130" s="463">
        <f t="shared" si="17"/>
        <v>311000</v>
      </c>
      <c r="G130" s="463">
        <f t="shared" si="17"/>
        <v>8925.7000000000007</v>
      </c>
      <c r="H130" s="463">
        <f t="shared" si="17"/>
        <v>31046.52</v>
      </c>
      <c r="I130" s="463">
        <f t="shared" si="17"/>
        <v>9454.4</v>
      </c>
      <c r="J130" s="676">
        <f t="shared" si="17"/>
        <v>5025.24</v>
      </c>
      <c r="K130" s="463">
        <f t="shared" si="17"/>
        <v>54451.859999999993</v>
      </c>
      <c r="L130" s="463">
        <f t="shared" si="17"/>
        <v>256548.24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65000</v>
      </c>
      <c r="E133" s="639">
        <v>0</v>
      </c>
      <c r="F133" s="638">
        <v>65000</v>
      </c>
      <c r="G133" s="638">
        <v>1865.5</v>
      </c>
      <c r="H133" s="638">
        <v>4427.5</v>
      </c>
      <c r="I133" s="638">
        <v>1976</v>
      </c>
      <c r="J133" s="677">
        <v>25</v>
      </c>
      <c r="K133" s="638">
        <v>8294.08</v>
      </c>
      <c r="L133" s="638">
        <v>56705.919999999998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65000</v>
      </c>
      <c r="E134" s="526">
        <f t="shared" si="18"/>
        <v>0</v>
      </c>
      <c r="F134" s="640">
        <f t="shared" si="18"/>
        <v>65000</v>
      </c>
      <c r="G134" s="640">
        <f t="shared" si="18"/>
        <v>1865.5</v>
      </c>
      <c r="H134" s="640">
        <f t="shared" si="18"/>
        <v>4427.5</v>
      </c>
      <c r="I134" s="640">
        <f t="shared" si="18"/>
        <v>1976</v>
      </c>
      <c r="J134" s="679">
        <f t="shared" si="18"/>
        <v>25</v>
      </c>
      <c r="K134" s="640">
        <f t="shared" si="18"/>
        <v>8294.08</v>
      </c>
      <c r="L134" s="640">
        <f t="shared" si="18"/>
        <v>56705.919999999998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675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1</v>
      </c>
      <c r="D138" s="463">
        <f>SUM(D137:D137)</f>
        <v>30000</v>
      </c>
      <c r="E138" s="464">
        <f>SUM(E137:E137)</f>
        <v>0</v>
      </c>
      <c r="F138" s="463">
        <f>SUM(F137:F137)</f>
        <v>30000</v>
      </c>
      <c r="G138" s="463">
        <f>SUM(G137:G137)</f>
        <v>861</v>
      </c>
      <c r="H138" s="464">
        <v>0</v>
      </c>
      <c r="I138" s="463">
        <f>SUM(I137:I137)</f>
        <v>912</v>
      </c>
      <c r="J138" s="676">
        <f>SUM(J137:J137)</f>
        <v>25</v>
      </c>
      <c r="K138" s="463">
        <f>SUM(K137:K137)</f>
        <v>1798</v>
      </c>
      <c r="L138" s="463">
        <f>SUM(L137:L137)</f>
        <v>28202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675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675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675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676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675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676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675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675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676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115891.76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35000</v>
      </c>
      <c r="E157" s="456">
        <v>0</v>
      </c>
      <c r="F157" s="457">
        <v>35000</v>
      </c>
      <c r="G157" s="457">
        <v>1004.5</v>
      </c>
      <c r="H157" s="456">
        <v>0</v>
      </c>
      <c r="I157" s="457">
        <v>1064</v>
      </c>
      <c r="J157" s="675">
        <v>25</v>
      </c>
      <c r="K157" s="457">
        <v>2093.5</v>
      </c>
      <c r="L157" s="457">
        <v>32906.5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2">SUM(D156:D159)</f>
        <v>230000</v>
      </c>
      <c r="E160" s="464">
        <f t="shared" si="22"/>
        <v>0</v>
      </c>
      <c r="F160" s="463">
        <f t="shared" si="22"/>
        <v>230000</v>
      </c>
      <c r="G160" s="463">
        <f t="shared" si="22"/>
        <v>6601</v>
      </c>
      <c r="H160" s="463">
        <f t="shared" si="22"/>
        <v>25042.74</v>
      </c>
      <c r="I160" s="463">
        <f t="shared" si="22"/>
        <v>6992</v>
      </c>
      <c r="J160" s="676">
        <f t="shared" si="22"/>
        <v>4980</v>
      </c>
      <c r="K160" s="463">
        <f t="shared" si="22"/>
        <v>43615.74</v>
      </c>
      <c r="L160" s="463">
        <f t="shared" si="22"/>
        <v>186384.26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65000</v>
      </c>
      <c r="E163" s="456">
        <v>0</v>
      </c>
      <c r="F163" s="457">
        <v>65000</v>
      </c>
      <c r="G163" s="457">
        <v>1865.5</v>
      </c>
      <c r="H163" s="457">
        <v>4427.58</v>
      </c>
      <c r="I163" s="457">
        <v>1976</v>
      </c>
      <c r="J163" s="675">
        <v>700</v>
      </c>
      <c r="K163" s="457">
        <v>8969.08</v>
      </c>
      <c r="L163" s="457">
        <v>56030.92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32500</v>
      </c>
      <c r="E166" s="456">
        <v>0</v>
      </c>
      <c r="F166" s="457">
        <v>32500</v>
      </c>
      <c r="G166" s="457">
        <v>932.75</v>
      </c>
      <c r="H166" s="456">
        <v>0</v>
      </c>
      <c r="I166" s="457">
        <v>988</v>
      </c>
      <c r="J166" s="675">
        <v>25</v>
      </c>
      <c r="K166" s="457">
        <v>1945.75</v>
      </c>
      <c r="L166" s="457">
        <v>30554.25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22208.61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 t="shared" ref="D169:L169" si="23">SUM(D163:D167)</f>
        <v>177000</v>
      </c>
      <c r="E169" s="464">
        <f t="shared" si="23"/>
        <v>0</v>
      </c>
      <c r="F169" s="463">
        <f t="shared" si="23"/>
        <v>177000</v>
      </c>
      <c r="G169" s="463">
        <f t="shared" si="23"/>
        <v>5079.9000000000005</v>
      </c>
      <c r="H169" s="463">
        <f t="shared" si="23"/>
        <v>4427.58</v>
      </c>
      <c r="I169" s="463">
        <f t="shared" si="23"/>
        <v>5380.8</v>
      </c>
      <c r="J169" s="676">
        <f t="shared" si="23"/>
        <v>800</v>
      </c>
      <c r="K169" s="463">
        <f t="shared" si="23"/>
        <v>18388.52</v>
      </c>
      <c r="L169" s="463">
        <f t="shared" si="23"/>
        <v>158611.47999999998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59" t="s">
        <v>80</v>
      </c>
      <c r="B172" s="281" t="s">
        <v>806</v>
      </c>
      <c r="C172" s="286" t="s">
        <v>721</v>
      </c>
      <c r="D172" s="457">
        <v>80000</v>
      </c>
      <c r="E172" s="456">
        <v>0</v>
      </c>
      <c r="F172" s="457">
        <v>80000</v>
      </c>
      <c r="G172" s="457">
        <v>2296</v>
      </c>
      <c r="H172" s="457">
        <v>7400.87</v>
      </c>
      <c r="I172" s="457">
        <v>2432</v>
      </c>
      <c r="J172" s="675">
        <v>25</v>
      </c>
      <c r="K172" s="457">
        <v>12153.87</v>
      </c>
      <c r="L172" s="457">
        <v>67846.13</v>
      </c>
    </row>
    <row r="173" spans="1:12" x14ac:dyDescent="0.25">
      <c r="A173" s="459" t="s">
        <v>87</v>
      </c>
      <c r="B173" s="281" t="s">
        <v>806</v>
      </c>
      <c r="C173" s="286" t="s">
        <v>720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459" t="s">
        <v>244</v>
      </c>
      <c r="B175" s="281" t="s">
        <v>806</v>
      </c>
      <c r="C175" s="286" t="s">
        <v>489</v>
      </c>
      <c r="D175" s="457">
        <v>65000</v>
      </c>
      <c r="E175" s="456">
        <v>0</v>
      </c>
      <c r="F175" s="457">
        <v>65000</v>
      </c>
      <c r="G175" s="457">
        <v>1865.5</v>
      </c>
      <c r="H175" s="457">
        <v>4427.58</v>
      </c>
      <c r="I175" s="457">
        <v>1976</v>
      </c>
      <c r="J175" s="675">
        <v>25</v>
      </c>
      <c r="K175" s="457">
        <v>8294.08</v>
      </c>
      <c r="L175" s="457">
        <v>56705.919999999998</v>
      </c>
    </row>
    <row r="176" spans="1:12" x14ac:dyDescent="0.25">
      <c r="A176" s="459" t="s">
        <v>84</v>
      </c>
      <c r="B176" s="281" t="s">
        <v>806</v>
      </c>
      <c r="C176" s="286" t="s">
        <v>117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2559.6799999999998</v>
      </c>
      <c r="I176" s="457">
        <v>1672</v>
      </c>
      <c r="J176" s="675">
        <v>25</v>
      </c>
      <c r="K176" s="457">
        <v>6982.78</v>
      </c>
      <c r="L176" s="457">
        <v>49164.82</v>
      </c>
    </row>
    <row r="177" spans="1:12" x14ac:dyDescent="0.25">
      <c r="A177" s="459" t="s">
        <v>136</v>
      </c>
      <c r="B177" s="281" t="s">
        <v>807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2154.64</v>
      </c>
      <c r="I177" s="457">
        <v>1672</v>
      </c>
      <c r="J177" s="675">
        <v>12200.24</v>
      </c>
      <c r="K177" s="457">
        <v>17605.38</v>
      </c>
      <c r="L177" s="457">
        <v>37394.620000000003</v>
      </c>
    </row>
    <row r="178" spans="1:12" x14ac:dyDescent="0.25">
      <c r="A178" s="459" t="s">
        <v>94</v>
      </c>
      <c r="B178" s="281" t="s">
        <v>807</v>
      </c>
      <c r="C178" s="286" t="s">
        <v>71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2357.19</v>
      </c>
      <c r="I178" s="457">
        <v>1672</v>
      </c>
      <c r="J178" s="675">
        <v>1375.12</v>
      </c>
      <c r="K178" s="457">
        <v>7858.38</v>
      </c>
      <c r="L178" s="457">
        <v>48017.22</v>
      </c>
    </row>
    <row r="179" spans="1:12" x14ac:dyDescent="0.25">
      <c r="A179" s="459" t="s">
        <v>799</v>
      </c>
      <c r="B179" s="281" t="s">
        <v>806</v>
      </c>
      <c r="C179" s="286" t="s">
        <v>633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459" t="s">
        <v>177</v>
      </c>
      <c r="B180" s="281" t="s">
        <v>807</v>
      </c>
      <c r="C180" s="286" t="s">
        <v>178</v>
      </c>
      <c r="D180" s="457">
        <v>35000</v>
      </c>
      <c r="E180" s="456">
        <v>0</v>
      </c>
      <c r="F180" s="457">
        <v>35000</v>
      </c>
      <c r="G180" s="457">
        <v>1004.5</v>
      </c>
      <c r="H180" s="456">
        <v>0</v>
      </c>
      <c r="I180" s="457">
        <v>1064</v>
      </c>
      <c r="J180" s="675">
        <v>25</v>
      </c>
      <c r="K180" s="457">
        <v>2093.5</v>
      </c>
      <c r="L180" s="457">
        <v>32906.5</v>
      </c>
    </row>
    <row r="181" spans="1:12" x14ac:dyDescent="0.25">
      <c r="A181" s="459" t="s">
        <v>173</v>
      </c>
      <c r="B181" s="281" t="s">
        <v>807</v>
      </c>
      <c r="C181" s="286" t="s">
        <v>521</v>
      </c>
      <c r="D181" s="457">
        <v>24987.5</v>
      </c>
      <c r="E181" s="456">
        <v>0</v>
      </c>
      <c r="F181" s="457">
        <v>24987.5</v>
      </c>
      <c r="G181" s="457">
        <v>717.14</v>
      </c>
      <c r="H181" s="456">
        <v>0</v>
      </c>
      <c r="I181" s="457">
        <v>759.62</v>
      </c>
      <c r="J181" s="675">
        <v>25</v>
      </c>
      <c r="K181" s="457">
        <v>1501.76</v>
      </c>
      <c r="L181" s="457">
        <v>23485.74</v>
      </c>
    </row>
    <row r="182" spans="1:12" x14ac:dyDescent="0.25">
      <c r="A182" s="459" t="s">
        <v>800</v>
      </c>
      <c r="B182" s="281" t="s">
        <v>806</v>
      </c>
      <c r="C182" s="286" t="s">
        <v>97</v>
      </c>
      <c r="D182" s="457">
        <v>25000</v>
      </c>
      <c r="E182" s="456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675">
        <v>25</v>
      </c>
      <c r="K182" s="457">
        <v>1502.5</v>
      </c>
      <c r="L182" s="457">
        <v>23497.5</v>
      </c>
    </row>
    <row r="183" spans="1:12" x14ac:dyDescent="0.25">
      <c r="A183" s="459" t="s">
        <v>91</v>
      </c>
      <c r="B183" s="281" t="s">
        <v>806</v>
      </c>
      <c r="C183" s="286" t="s">
        <v>92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2050</v>
      </c>
      <c r="K183" s="457">
        <v>3527.5</v>
      </c>
      <c r="L183" s="457">
        <v>21472.5</v>
      </c>
    </row>
    <row r="184" spans="1:12" x14ac:dyDescent="0.25">
      <c r="A184" s="459" t="s">
        <v>698</v>
      </c>
      <c r="B184" s="281" t="s">
        <v>807</v>
      </c>
      <c r="C184" s="286" t="s">
        <v>105</v>
      </c>
      <c r="D184" s="457">
        <v>20000</v>
      </c>
      <c r="E184" s="456">
        <v>0</v>
      </c>
      <c r="F184" s="457">
        <v>20000</v>
      </c>
      <c r="G184" s="457">
        <v>574</v>
      </c>
      <c r="H184" s="456">
        <v>0</v>
      </c>
      <c r="I184" s="457">
        <v>608</v>
      </c>
      <c r="J184" s="675">
        <v>25</v>
      </c>
      <c r="K184" s="457">
        <v>1207</v>
      </c>
      <c r="L184" s="457">
        <v>18793</v>
      </c>
    </row>
    <row r="185" spans="1:12" x14ac:dyDescent="0.25">
      <c r="A185" s="459" t="s">
        <v>915</v>
      </c>
      <c r="B185" s="283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587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96" t="s">
        <v>830</v>
      </c>
      <c r="B187" s="497" t="s">
        <v>806</v>
      </c>
      <c r="C187" s="282" t="s">
        <v>92</v>
      </c>
      <c r="D187" s="498">
        <v>25000</v>
      </c>
      <c r="E187" s="487">
        <v>0</v>
      </c>
      <c r="F187" s="457">
        <v>25000</v>
      </c>
      <c r="G187" s="457">
        <v>717.5</v>
      </c>
      <c r="H187" s="456">
        <v>0</v>
      </c>
      <c r="I187" s="457">
        <v>760</v>
      </c>
      <c r="J187" s="675">
        <v>25</v>
      </c>
      <c r="K187" s="457">
        <v>1502.5</v>
      </c>
      <c r="L187" s="457">
        <v>23497.5</v>
      </c>
    </row>
    <row r="188" spans="1:12" x14ac:dyDescent="0.25">
      <c r="A188" s="461" t="s">
        <v>749</v>
      </c>
      <c r="B188" s="428"/>
      <c r="C188" s="462">
        <v>16</v>
      </c>
      <c r="D188" s="463">
        <f>SUM(D172:D187)</f>
        <v>714987.5</v>
      </c>
      <c r="E188" s="464">
        <f>SUM(E175:E185)</f>
        <v>0</v>
      </c>
      <c r="F188" s="463">
        <f t="shared" ref="F188:L188" si="24">SUM(F172:F187)</f>
        <v>714987.5</v>
      </c>
      <c r="G188" s="463">
        <f t="shared" si="24"/>
        <v>20520.14</v>
      </c>
      <c r="H188" s="463">
        <f t="shared" si="24"/>
        <v>34764.85</v>
      </c>
      <c r="I188" s="463">
        <f t="shared" si="24"/>
        <v>21735.62</v>
      </c>
      <c r="J188" s="676">
        <f t="shared" si="24"/>
        <v>18650.599999999999</v>
      </c>
      <c r="K188" s="463">
        <f t="shared" si="24"/>
        <v>97694.38</v>
      </c>
      <c r="L188" s="463">
        <f t="shared" si="24"/>
        <v>619316.31999999995</v>
      </c>
    </row>
    <row r="189" spans="1:12" x14ac:dyDescent="0.25">
      <c r="A189" s="461"/>
      <c r="B189" s="459"/>
      <c r="C189" s="462"/>
      <c r="D189" s="463"/>
      <c r="E189" s="464"/>
      <c r="F189" s="463"/>
      <c r="G189" s="463"/>
      <c r="H189" s="463"/>
      <c r="I189" s="463"/>
      <c r="J189" s="676"/>
      <c r="K189" s="463"/>
      <c r="L189" s="463"/>
    </row>
    <row r="190" spans="1:12" ht="27.75" customHeight="1" x14ac:dyDescent="0.25">
      <c r="A190" s="472" t="s">
        <v>865</v>
      </c>
      <c r="B190" s="472"/>
      <c r="C190" s="648">
        <v>95</v>
      </c>
      <c r="D190" s="669">
        <v>4758570.84</v>
      </c>
      <c r="E190" s="670">
        <v>0</v>
      </c>
      <c r="F190" s="669">
        <v>4758570.84</v>
      </c>
      <c r="G190" s="669">
        <v>136570.98000000001</v>
      </c>
      <c r="H190" s="669">
        <v>330395.17</v>
      </c>
      <c r="I190" s="669">
        <v>140260.16</v>
      </c>
      <c r="J190" s="669">
        <v>103611.94</v>
      </c>
      <c r="K190" s="669">
        <v>710838.25</v>
      </c>
      <c r="L190" s="669">
        <v>4047732.59</v>
      </c>
    </row>
    <row r="195" spans="1:8" x14ac:dyDescent="0.25">
      <c r="A195" s="542" t="s">
        <v>936</v>
      </c>
      <c r="B195" s="542"/>
      <c r="C195" s="542"/>
      <c r="D195" s="543"/>
      <c r="E195" s="543"/>
      <c r="F195" s="544"/>
      <c r="G195" s="545"/>
      <c r="H195" s="674" t="s">
        <v>854</v>
      </c>
    </row>
    <row r="196" spans="1:8" x14ac:dyDescent="0.25">
      <c r="A196" s="546" t="s">
        <v>935</v>
      </c>
      <c r="B196" s="308"/>
      <c r="C196" s="546"/>
      <c r="D196" s="538"/>
      <c r="E196" s="537"/>
      <c r="F196" s="537"/>
      <c r="G196" s="537"/>
      <c r="H196" s="547" t="s">
        <v>939</v>
      </c>
    </row>
    <row r="197" spans="1:8" x14ac:dyDescent="0.25">
      <c r="A197" s="542" t="s">
        <v>940</v>
      </c>
      <c r="B197" s="542"/>
      <c r="C197" s="542"/>
      <c r="D197" s="537"/>
      <c r="E197" s="537"/>
      <c r="F197" s="537"/>
      <c r="G197" s="540"/>
      <c r="H197" s="537" t="s">
        <v>938</v>
      </c>
    </row>
  </sheetData>
  <mergeCells count="15"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  <mergeCell ref="I13:I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CD5D0A-1CDC-499B-8D27-6E7BF6245F20}">
  <dimension ref="A7:M88"/>
  <sheetViews>
    <sheetView zoomScaleNormal="100" workbookViewId="0">
      <selection activeCell="A26" sqref="A26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735" t="s">
        <v>0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1:13" x14ac:dyDescent="0.25">
      <c r="A8" s="1735" t="s">
        <v>1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1:13" x14ac:dyDescent="0.25">
      <c r="A9" s="1735" t="s">
        <v>3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  <c r="M9" s="1735"/>
    </row>
    <row r="10" spans="1:13" x14ac:dyDescent="0.25">
      <c r="A10" s="1735" t="s">
        <v>1028</v>
      </c>
      <c r="B10" s="1735"/>
      <c r="C10" s="1735"/>
      <c r="D10" s="1735"/>
      <c r="E10" s="1735"/>
      <c r="F10" s="1735"/>
      <c r="G10" s="1735"/>
      <c r="H10" s="1735"/>
      <c r="I10" s="1735"/>
      <c r="J10" s="1735"/>
      <c r="K10" s="1735"/>
      <c r="L10" s="1735"/>
      <c r="M10" s="1735"/>
    </row>
    <row r="11" spans="1:13" x14ac:dyDescent="0.25">
      <c r="A11" s="1820" t="s">
        <v>441</v>
      </c>
      <c r="B11" s="1820"/>
      <c r="C11" s="1820"/>
      <c r="D11" s="1820"/>
      <c r="E11" s="1820"/>
      <c r="F11" s="1820"/>
      <c r="G11" s="1820"/>
      <c r="H11" s="1820"/>
      <c r="I11" s="1820"/>
      <c r="J11" s="1820"/>
      <c r="K11" s="1820"/>
      <c r="L11" s="1820"/>
      <c r="M11" s="1820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92" t="s">
        <v>7</v>
      </c>
      <c r="B13" s="1792" t="s">
        <v>937</v>
      </c>
      <c r="C13" s="1793" t="s">
        <v>9</v>
      </c>
      <c r="D13" s="1792" t="s">
        <v>832</v>
      </c>
      <c r="E13" s="476" t="s">
        <v>12</v>
      </c>
      <c r="F13" s="1796" t="s">
        <v>13</v>
      </c>
      <c r="G13" s="1794" t="s">
        <v>14</v>
      </c>
      <c r="H13" s="1794" t="s">
        <v>15</v>
      </c>
      <c r="I13" s="1794" t="s">
        <v>16</v>
      </c>
      <c r="J13" s="1794" t="s">
        <v>17</v>
      </c>
      <c r="K13" s="1794" t="s">
        <v>18</v>
      </c>
      <c r="L13" s="1794" t="s">
        <v>19</v>
      </c>
      <c r="M13" s="1794" t="s">
        <v>20</v>
      </c>
    </row>
    <row r="14" spans="1:13" x14ac:dyDescent="0.25">
      <c r="A14" s="1792"/>
      <c r="B14" s="1792"/>
      <c r="C14" s="1793"/>
      <c r="D14" s="1792"/>
      <c r="E14" s="476" t="s">
        <v>21</v>
      </c>
      <c r="F14" s="1796"/>
      <c r="G14" s="1794"/>
      <c r="H14" s="1794"/>
      <c r="I14" s="1794"/>
      <c r="J14" s="1794"/>
      <c r="K14" s="1794"/>
      <c r="L14" s="1794"/>
      <c r="M14" s="1794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2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70000</v>
      </c>
      <c r="F39" s="487">
        <v>0</v>
      </c>
      <c r="G39" s="457">
        <v>70000</v>
      </c>
      <c r="H39" s="457">
        <v>2009</v>
      </c>
      <c r="I39" s="457">
        <v>5368.48</v>
      </c>
      <c r="J39" s="489">
        <v>2218</v>
      </c>
      <c r="K39" s="457">
        <v>25</v>
      </c>
      <c r="L39" s="457">
        <v>9530.48</v>
      </c>
      <c r="M39" s="457">
        <v>60469.52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185000</v>
      </c>
      <c r="F42" s="495">
        <f t="shared" si="3"/>
        <v>0</v>
      </c>
      <c r="G42" s="494">
        <f t="shared" si="3"/>
        <v>185000</v>
      </c>
      <c r="H42" s="494">
        <f t="shared" si="3"/>
        <v>5309.5</v>
      </c>
      <c r="I42" s="494">
        <f t="shared" si="3"/>
        <v>11414.84</v>
      </c>
      <c r="J42" s="494">
        <f t="shared" si="3"/>
        <v>5714</v>
      </c>
      <c r="K42" s="494">
        <f t="shared" si="3"/>
        <v>75</v>
      </c>
      <c r="L42" s="494">
        <f t="shared" si="3"/>
        <v>22423.34</v>
      </c>
      <c r="M42" s="494">
        <f t="shared" si="3"/>
        <v>162576.66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496" t="s">
        <v>1031</v>
      </c>
      <c r="B71" s="497" t="s">
        <v>807</v>
      </c>
      <c r="C71" s="282" t="s">
        <v>1032</v>
      </c>
      <c r="D71" s="281" t="s">
        <v>849</v>
      </c>
      <c r="E71" s="498">
        <v>56000</v>
      </c>
      <c r="F71" s="487">
        <v>0</v>
      </c>
      <c r="G71" s="457">
        <v>56000</v>
      </c>
      <c r="H71" s="457">
        <v>1607.2</v>
      </c>
      <c r="I71" s="457">
        <v>2733.96</v>
      </c>
      <c r="J71" s="457">
        <v>1702.4</v>
      </c>
      <c r="K71" s="457">
        <v>25</v>
      </c>
      <c r="L71" s="457">
        <v>6068.56</v>
      </c>
      <c r="M71" s="457">
        <v>49931.44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4117.2299999999996</v>
      </c>
      <c r="M77" s="457">
        <v>35882.769999999997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9</v>
      </c>
      <c r="D79" s="570"/>
      <c r="E79" s="494">
        <f t="shared" ref="E79:M79" si="9">SUM(E70:E78)</f>
        <v>481000</v>
      </c>
      <c r="F79" s="495">
        <f t="shared" si="9"/>
        <v>0</v>
      </c>
      <c r="G79" s="494">
        <f t="shared" si="9"/>
        <v>481000</v>
      </c>
      <c r="H79" s="494">
        <f t="shared" si="9"/>
        <v>13803.2</v>
      </c>
      <c r="I79" s="494">
        <f t="shared" si="9"/>
        <v>21772.240000000002</v>
      </c>
      <c r="J79" s="494">
        <f t="shared" si="9"/>
        <v>14622.4</v>
      </c>
      <c r="K79" s="494">
        <f t="shared" si="9"/>
        <v>225</v>
      </c>
      <c r="L79" s="494">
        <f t="shared" si="9"/>
        <v>51709.920000000006</v>
      </c>
      <c r="M79" s="494">
        <f t="shared" si="9"/>
        <v>429290.08</v>
      </c>
    </row>
    <row r="81" spans="1:13" ht="23.25" customHeight="1" x14ac:dyDescent="0.25">
      <c r="A81" s="472" t="s">
        <v>865</v>
      </c>
      <c r="B81" s="472"/>
      <c r="C81" s="687">
        <v>27</v>
      </c>
      <c r="D81" s="687"/>
      <c r="E81" s="688">
        <v>1706000</v>
      </c>
      <c r="F81" s="689">
        <v>0</v>
      </c>
      <c r="G81" s="688">
        <v>1706000</v>
      </c>
      <c r="H81" s="688">
        <v>48962.2</v>
      </c>
      <c r="I81" s="688">
        <v>118541.88</v>
      </c>
      <c r="J81" s="688">
        <v>51862.400000000001</v>
      </c>
      <c r="K81" s="688">
        <v>23748.42</v>
      </c>
      <c r="L81" s="688">
        <v>243114.6</v>
      </c>
      <c r="M81" s="688">
        <v>1462885.1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M13:M1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F7DF79-A295-4092-B42E-7D878380ECAB}">
  <sheetPr>
    <pageSetUpPr fitToPage="1"/>
  </sheetPr>
  <dimension ref="A7:N41"/>
  <sheetViews>
    <sheetView topLeftCell="A9" workbookViewId="0">
      <selection activeCell="C3" sqref="C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1029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2" t="s">
        <v>5</v>
      </c>
      <c r="B11" s="1622"/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  <c r="N11" s="162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92" t="s">
        <v>7</v>
      </c>
      <c r="B13" s="1818" t="s">
        <v>937</v>
      </c>
      <c r="C13" s="1804" t="s">
        <v>8</v>
      </c>
      <c r="D13" s="1804" t="s">
        <v>10</v>
      </c>
      <c r="E13" s="1804" t="s">
        <v>11</v>
      </c>
      <c r="F13" s="476" t="s">
        <v>12</v>
      </c>
      <c r="G13" s="1806" t="s">
        <v>13</v>
      </c>
      <c r="H13" s="1804" t="s">
        <v>14</v>
      </c>
      <c r="I13" s="1804" t="s">
        <v>15</v>
      </c>
      <c r="J13" s="1804" t="s">
        <v>16</v>
      </c>
      <c r="K13" s="1804" t="s">
        <v>17</v>
      </c>
      <c r="L13" s="1804" t="s">
        <v>18</v>
      </c>
      <c r="M13" s="1804" t="s">
        <v>19</v>
      </c>
      <c r="N13" s="1792" t="s">
        <v>20</v>
      </c>
    </row>
    <row r="14" spans="1:14" x14ac:dyDescent="0.25">
      <c r="A14" s="1792"/>
      <c r="B14" s="1819"/>
      <c r="C14" s="1805"/>
      <c r="D14" s="1805"/>
      <c r="E14" s="1805"/>
      <c r="F14" s="476" t="s">
        <v>21</v>
      </c>
      <c r="G14" s="1807"/>
      <c r="H14" s="1805"/>
      <c r="I14" s="1805"/>
      <c r="J14" s="1805"/>
      <c r="K14" s="1805"/>
      <c r="L14" s="1805"/>
      <c r="M14" s="1805"/>
      <c r="N14" s="179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10" t="s">
        <v>854</v>
      </c>
      <c r="I37" s="1810"/>
      <c r="J37" s="1810"/>
      <c r="K37" s="1810"/>
      <c r="L37" s="1810"/>
      <c r="M37" s="181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11" t="s">
        <v>852</v>
      </c>
      <c r="I38" s="1811"/>
      <c r="J38" s="1811"/>
      <c r="K38" s="1811"/>
      <c r="L38" s="1811"/>
      <c r="M38" s="1811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812" t="s">
        <v>853</v>
      </c>
      <c r="I39" s="1812"/>
      <c r="J39" s="1812"/>
      <c r="K39" s="1812"/>
      <c r="L39" s="1812"/>
      <c r="M39" s="181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813"/>
      <c r="J40" s="1813"/>
      <c r="K40" s="1813"/>
      <c r="L40" s="1813"/>
      <c r="M40" s="1813"/>
      <c r="N40" s="1813"/>
    </row>
    <row r="41" spans="1:14" ht="15.75" x14ac:dyDescent="0.25">
      <c r="A41" s="267"/>
      <c r="B41" s="267"/>
      <c r="C41" s="267"/>
      <c r="D41" s="268"/>
      <c r="E41" s="268"/>
      <c r="F41" s="269"/>
      <c r="G41" s="1741"/>
      <c r="H41" s="1741"/>
      <c r="I41" s="1741"/>
      <c r="J41" s="1741"/>
      <c r="K41" s="1741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L13:L14"/>
    <mergeCell ref="G13:G14"/>
    <mergeCell ref="H13:H14"/>
    <mergeCell ref="I13:I14"/>
    <mergeCell ref="J13:J14"/>
    <mergeCell ref="K13:K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D779F4-1C2A-4CD9-8C8D-A8868743BBE0}">
  <dimension ref="A2:L198"/>
  <sheetViews>
    <sheetView workbookViewId="0">
      <selection activeCell="A194" sqref="A19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735" t="s">
        <v>0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</row>
    <row r="8" spans="1:12" x14ac:dyDescent="0.25">
      <c r="A8" s="1735" t="s">
        <v>3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</row>
    <row r="9" spans="1:12" x14ac:dyDescent="0.25">
      <c r="A9" s="1735" t="s">
        <v>1033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</row>
    <row r="10" spans="1:12" x14ac:dyDescent="0.25">
      <c r="A10" s="1736" t="s">
        <v>404</v>
      </c>
      <c r="B10" s="1736"/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</row>
    <row r="11" spans="1:12" x14ac:dyDescent="0.25">
      <c r="A11" s="308"/>
      <c r="B11" s="308"/>
      <c r="C11" s="308"/>
      <c r="D11" s="308"/>
      <c r="E11" s="308"/>
      <c r="F11" s="308" t="s">
        <v>641</v>
      </c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792" t="s">
        <v>7</v>
      </c>
      <c r="B13" s="1792" t="s">
        <v>802</v>
      </c>
      <c r="C13" s="1792" t="s">
        <v>9</v>
      </c>
      <c r="D13" s="476" t="s">
        <v>12</v>
      </c>
      <c r="E13" s="1837" t="s">
        <v>13</v>
      </c>
      <c r="F13" s="1794" t="s">
        <v>14</v>
      </c>
      <c r="G13" s="1794" t="s">
        <v>15</v>
      </c>
      <c r="H13" s="1794" t="s">
        <v>16</v>
      </c>
      <c r="I13" s="1794" t="s">
        <v>17</v>
      </c>
      <c r="J13" s="1794" t="s">
        <v>18</v>
      </c>
      <c r="K13" s="1794" t="s">
        <v>19</v>
      </c>
      <c r="L13" s="1794" t="s">
        <v>20</v>
      </c>
    </row>
    <row r="14" spans="1:12" x14ac:dyDescent="0.25">
      <c r="A14" s="1792"/>
      <c r="B14" s="1792"/>
      <c r="C14" s="1792"/>
      <c r="D14" s="476" t="s">
        <v>21</v>
      </c>
      <c r="E14" s="1837"/>
      <c r="F14" s="1794"/>
      <c r="G14" s="1794"/>
      <c r="H14" s="1794"/>
      <c r="I14" s="1794"/>
      <c r="J14" s="1794"/>
      <c r="K14" s="1794"/>
      <c r="L14" s="1794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22732.28</v>
      </c>
      <c r="I34" s="457">
        <v>4560</v>
      </c>
      <c r="J34" s="675">
        <v>4562.3500000000004</v>
      </c>
      <c r="K34" s="457">
        <v>36159.629999999997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2025</v>
      </c>
      <c r="K35" s="457">
        <v>6834</v>
      </c>
      <c r="L35" s="457">
        <v>45166</v>
      </c>
    </row>
    <row r="36" spans="1:12" x14ac:dyDescent="0.25">
      <c r="A36" s="459" t="s">
        <v>1037</v>
      </c>
      <c r="B36" s="281" t="s">
        <v>807</v>
      </c>
      <c r="C36" s="286" t="s">
        <v>276</v>
      </c>
      <c r="D36" s="457">
        <v>26500</v>
      </c>
      <c r="E36" s="456">
        <v>0</v>
      </c>
      <c r="F36" s="457">
        <v>26500</v>
      </c>
      <c r="G36" s="457">
        <v>760.55</v>
      </c>
      <c r="H36" s="456">
        <v>0</v>
      </c>
      <c r="I36" s="457">
        <v>805.6</v>
      </c>
      <c r="J36" s="675">
        <v>25</v>
      </c>
      <c r="K36" s="457">
        <v>1591.15</v>
      </c>
      <c r="L36" s="457">
        <v>24908.85</v>
      </c>
    </row>
    <row r="37" spans="1:12" x14ac:dyDescent="0.25">
      <c r="A37" s="461" t="s">
        <v>749</v>
      </c>
      <c r="B37" s="281"/>
      <c r="C37" s="462">
        <v>3</v>
      </c>
      <c r="D37" s="463">
        <f>SUM(D34:D36)</f>
        <v>226500</v>
      </c>
      <c r="E37" s="464">
        <f t="shared" ref="E37:L37" si="2">SUM(E34:E35)</f>
        <v>0</v>
      </c>
      <c r="F37" s="463">
        <f>SUM(F34:F36)</f>
        <v>226500</v>
      </c>
      <c r="G37" s="463">
        <f>SUM(G34:G36)</f>
        <v>6500.55</v>
      </c>
      <c r="H37" s="463">
        <f t="shared" si="2"/>
        <v>24586.28</v>
      </c>
      <c r="I37" s="463">
        <f>SUM(I34:I36)</f>
        <v>6885.6</v>
      </c>
      <c r="J37" s="676">
        <f t="shared" si="2"/>
        <v>6587.35</v>
      </c>
      <c r="K37" s="463">
        <f>SUM(K34:K36)</f>
        <v>44584.78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43500</v>
      </c>
      <c r="E52" s="456">
        <v>0</v>
      </c>
      <c r="F52" s="457">
        <v>43500</v>
      </c>
      <c r="G52" s="457">
        <v>1248.45</v>
      </c>
      <c r="H52" s="456">
        <v>963.62</v>
      </c>
      <c r="I52" s="457">
        <v>1322.4</v>
      </c>
      <c r="J52" s="675">
        <v>454.5</v>
      </c>
      <c r="K52" s="457">
        <v>3961.97</v>
      </c>
      <c r="L52" s="457">
        <v>39538.03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94750</v>
      </c>
      <c r="E55" s="464">
        <f t="shared" ref="E55:L55" si="6">SUM(E52:E54)</f>
        <v>0</v>
      </c>
      <c r="F55" s="463">
        <f t="shared" si="6"/>
        <v>94750</v>
      </c>
      <c r="G55" s="463">
        <f t="shared" si="6"/>
        <v>2719.33</v>
      </c>
      <c r="H55" s="464">
        <v>0</v>
      </c>
      <c r="I55" s="463">
        <f t="shared" si="6"/>
        <v>2880.4</v>
      </c>
      <c r="J55" s="676">
        <f t="shared" si="6"/>
        <v>840.5</v>
      </c>
      <c r="K55" s="463">
        <f t="shared" si="6"/>
        <v>7376.8499999999995</v>
      </c>
      <c r="L55" s="463">
        <f t="shared" si="6"/>
        <v>87373.15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>SUM(D58:D63)</f>
        <v>164500</v>
      </c>
      <c r="E64" s="464">
        <f t="shared" ref="E64:L64" si="7">SUM(E58:E63)</f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59" t="s">
        <v>758</v>
      </c>
      <c r="B75" s="281" t="s">
        <v>807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125</v>
      </c>
      <c r="K75" s="457">
        <v>1602.5</v>
      </c>
      <c r="L75" s="457">
        <v>23397</v>
      </c>
    </row>
    <row r="76" spans="1:12" x14ac:dyDescent="0.25">
      <c r="A76" s="461" t="s">
        <v>763</v>
      </c>
      <c r="B76" s="281"/>
      <c r="C76" s="462">
        <v>9</v>
      </c>
      <c r="D76" s="463">
        <f>SUM(D67:D74)</f>
        <v>180000</v>
      </c>
      <c r="E76" s="464">
        <f>SUM(E68:E74)</f>
        <v>0</v>
      </c>
      <c r="F76" s="463">
        <f t="shared" ref="F76:L76" si="8">SUM(F67:F74)</f>
        <v>180000</v>
      </c>
      <c r="G76" s="463">
        <f t="shared" si="8"/>
        <v>5166</v>
      </c>
      <c r="H76" s="464">
        <f t="shared" si="8"/>
        <v>0</v>
      </c>
      <c r="I76" s="463">
        <f t="shared" si="8"/>
        <v>5472</v>
      </c>
      <c r="J76" s="676">
        <f t="shared" si="8"/>
        <v>4000</v>
      </c>
      <c r="K76" s="463">
        <f t="shared" si="8"/>
        <v>14638.119999999999</v>
      </c>
      <c r="L76" s="463">
        <f t="shared" si="8"/>
        <v>165361.88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1987.5</v>
      </c>
      <c r="K85" s="457"/>
      <c r="L85" s="457">
        <v>47202.32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43500</v>
      </c>
      <c r="E86" s="456">
        <v>0</v>
      </c>
      <c r="F86" s="457">
        <v>43500</v>
      </c>
      <c r="G86" s="457">
        <v>1248.45</v>
      </c>
      <c r="H86" s="457">
        <v>936.62</v>
      </c>
      <c r="I86" s="457">
        <v>1322.4</v>
      </c>
      <c r="J86" s="675">
        <v>25</v>
      </c>
      <c r="K86" s="457">
        <v>3532.47</v>
      </c>
      <c r="L86" s="457">
        <v>39967.53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98500</v>
      </c>
      <c r="E87" s="464">
        <f>SUM(E86:E86)</f>
        <v>0</v>
      </c>
      <c r="F87" s="463">
        <f t="shared" ref="F87:L87" si="10">SUM(F85:F86)</f>
        <v>98500</v>
      </c>
      <c r="G87" s="463">
        <f t="shared" si="10"/>
        <v>2826.95</v>
      </c>
      <c r="H87" s="463">
        <f t="shared" si="10"/>
        <v>3496.2999999999997</v>
      </c>
      <c r="I87" s="463">
        <f t="shared" si="10"/>
        <v>2994.4</v>
      </c>
      <c r="J87" s="676">
        <f t="shared" si="10"/>
        <v>2012.5</v>
      </c>
      <c r="K87" s="463">
        <f t="shared" si="10"/>
        <v>3532.47</v>
      </c>
      <c r="L87" s="463">
        <f t="shared" si="10"/>
        <v>87169.85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35000</v>
      </c>
      <c r="E94" s="456">
        <v>0</v>
      </c>
      <c r="F94" s="457">
        <v>35000</v>
      </c>
      <c r="G94" s="457">
        <v>1004.5</v>
      </c>
      <c r="H94" s="456">
        <v>0</v>
      </c>
      <c r="I94" s="457">
        <v>1064</v>
      </c>
      <c r="J94" s="675">
        <v>3149.9</v>
      </c>
      <c r="K94" s="457">
        <v>5218.3999999999996</v>
      </c>
      <c r="L94" s="457">
        <v>29781.599999999999</v>
      </c>
    </row>
    <row r="95" spans="1:12" x14ac:dyDescent="0.25">
      <c r="A95" s="459" t="s">
        <v>1030</v>
      </c>
      <c r="B95" s="281" t="s">
        <v>807</v>
      </c>
      <c r="C95" s="286" t="s">
        <v>276</v>
      </c>
      <c r="D95" s="457">
        <v>35000</v>
      </c>
      <c r="E95" s="456">
        <v>0</v>
      </c>
      <c r="F95" s="457">
        <v>35000</v>
      </c>
      <c r="G95" s="457">
        <v>1004.5</v>
      </c>
      <c r="H95" s="456">
        <v>0</v>
      </c>
      <c r="I95" s="457">
        <v>1064</v>
      </c>
      <c r="J95" s="675">
        <v>728</v>
      </c>
      <c r="K95" s="457">
        <v>2796.5</v>
      </c>
      <c r="L95" s="457">
        <v>32203.5</v>
      </c>
    </row>
    <row r="96" spans="1:12" x14ac:dyDescent="0.25">
      <c r="A96" s="461" t="s">
        <v>749</v>
      </c>
      <c r="B96" s="281"/>
      <c r="C96" s="462">
        <v>6</v>
      </c>
      <c r="D96" s="463">
        <f>SUM(D90:D95)</f>
        <v>373500</v>
      </c>
      <c r="E96" s="464">
        <v>0</v>
      </c>
      <c r="F96" s="463">
        <f t="shared" ref="F96:L96" si="11">SUM(F90:F95)</f>
        <v>373500</v>
      </c>
      <c r="G96" s="463">
        <f t="shared" si="11"/>
        <v>10719.45</v>
      </c>
      <c r="H96" s="463">
        <f t="shared" si="11"/>
        <v>29771.59</v>
      </c>
      <c r="I96" s="463">
        <f t="shared" si="11"/>
        <v>11354.4</v>
      </c>
      <c r="J96" s="463">
        <f t="shared" si="11"/>
        <v>11415.75</v>
      </c>
      <c r="K96" s="463">
        <f t="shared" si="11"/>
        <v>63261.19</v>
      </c>
      <c r="L96" s="463">
        <f t="shared" si="11"/>
        <v>310238.81</v>
      </c>
    </row>
    <row r="98" spans="1:12" x14ac:dyDescent="0.25">
      <c r="A98" s="461" t="s">
        <v>766</v>
      </c>
      <c r="B98" s="281"/>
      <c r="C98" s="466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59" t="s">
        <v>47</v>
      </c>
      <c r="B99" s="281" t="s">
        <v>806</v>
      </c>
      <c r="C99" s="286" t="s">
        <v>49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3216.65</v>
      </c>
      <c r="I99" s="457">
        <v>1824</v>
      </c>
      <c r="J99" s="675">
        <v>1375.12</v>
      </c>
      <c r="K99" s="457">
        <v>8137.7</v>
      </c>
      <c r="L99" s="457">
        <v>51862.23</v>
      </c>
    </row>
    <row r="100" spans="1:12" x14ac:dyDescent="0.25">
      <c r="A100" s="461" t="s">
        <v>749</v>
      </c>
      <c r="B100" s="281"/>
      <c r="C100" s="462">
        <v>1</v>
      </c>
      <c r="D100" s="463">
        <f>SUM(D99:D99)</f>
        <v>60000</v>
      </c>
      <c r="E100" s="464">
        <v>0</v>
      </c>
      <c r="F100" s="463">
        <f t="shared" ref="F100:L100" si="12">SUM(F99:F99)</f>
        <v>60000</v>
      </c>
      <c r="G100" s="463">
        <f t="shared" si="12"/>
        <v>1722</v>
      </c>
      <c r="H100" s="463">
        <f t="shared" si="12"/>
        <v>3216.65</v>
      </c>
      <c r="I100" s="463">
        <f t="shared" si="12"/>
        <v>1824</v>
      </c>
      <c r="J100" s="676">
        <f t="shared" si="12"/>
        <v>1375.12</v>
      </c>
      <c r="K100" s="463">
        <f t="shared" si="12"/>
        <v>8137.7</v>
      </c>
      <c r="L100" s="463">
        <f t="shared" si="12"/>
        <v>51862.23</v>
      </c>
    </row>
    <row r="101" spans="1:12" x14ac:dyDescent="0.25">
      <c r="A101" s="461"/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ht="18.75" customHeight="1" x14ac:dyDescent="0.25">
      <c r="A102" s="469" t="s">
        <v>861</v>
      </c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x14ac:dyDescent="0.25">
      <c r="A103" s="459" t="s">
        <v>769</v>
      </c>
      <c r="B103" s="281" t="s">
        <v>806</v>
      </c>
      <c r="C103" s="286" t="s">
        <v>772</v>
      </c>
      <c r="D103" s="457">
        <v>85000</v>
      </c>
      <c r="E103" s="456">
        <v>0</v>
      </c>
      <c r="F103" s="457">
        <v>85000</v>
      </c>
      <c r="G103" s="457">
        <v>2439.5</v>
      </c>
      <c r="H103" s="457">
        <v>8576.99</v>
      </c>
      <c r="I103" s="457">
        <v>2584</v>
      </c>
      <c r="J103" s="675">
        <v>25</v>
      </c>
      <c r="K103" s="457">
        <v>13625.49</v>
      </c>
      <c r="L103" s="457">
        <v>71374.509999999995</v>
      </c>
    </row>
    <row r="104" spans="1:12" x14ac:dyDescent="0.25">
      <c r="A104" s="459" t="s">
        <v>547</v>
      </c>
      <c r="B104" s="281" t="s">
        <v>807</v>
      </c>
      <c r="C104" s="286" t="s">
        <v>772</v>
      </c>
      <c r="D104" s="457">
        <v>75000</v>
      </c>
      <c r="E104" s="456">
        <v>0</v>
      </c>
      <c r="F104" s="457">
        <v>75000</v>
      </c>
      <c r="G104" s="457">
        <v>2152.5</v>
      </c>
      <c r="H104" s="457">
        <v>6309.38</v>
      </c>
      <c r="I104" s="457">
        <v>2280</v>
      </c>
      <c r="J104" s="675">
        <v>2322.61</v>
      </c>
      <c r="K104" s="457">
        <v>13064.49</v>
      </c>
      <c r="L104" s="457">
        <v>61935.51</v>
      </c>
    </row>
    <row r="105" spans="1:12" ht="16.5" customHeight="1" x14ac:dyDescent="0.25">
      <c r="A105" s="496" t="s">
        <v>728</v>
      </c>
      <c r="B105" s="497" t="s">
        <v>807</v>
      </c>
      <c r="C105" s="282" t="s">
        <v>166</v>
      </c>
      <c r="D105" s="498">
        <v>26500</v>
      </c>
      <c r="E105" s="487">
        <v>0</v>
      </c>
      <c r="F105" s="457">
        <v>26500</v>
      </c>
      <c r="G105" s="457">
        <v>760.55</v>
      </c>
      <c r="H105" s="456">
        <v>0</v>
      </c>
      <c r="I105" s="457">
        <v>805.6</v>
      </c>
      <c r="J105" s="675">
        <v>1375</v>
      </c>
      <c r="K105" s="457">
        <v>1591.15</v>
      </c>
      <c r="L105" s="457">
        <v>23558.73</v>
      </c>
    </row>
    <row r="106" spans="1:12" x14ac:dyDescent="0.25">
      <c r="A106" s="459" t="s">
        <v>484</v>
      </c>
      <c r="B106" s="281" t="s">
        <v>807</v>
      </c>
      <c r="C106" s="286" t="s">
        <v>327</v>
      </c>
      <c r="D106" s="457">
        <v>30000</v>
      </c>
      <c r="E106" s="456">
        <v>0</v>
      </c>
      <c r="F106" s="457">
        <v>30000</v>
      </c>
      <c r="G106" s="457">
        <v>861</v>
      </c>
      <c r="H106" s="456">
        <v>0</v>
      </c>
      <c r="I106" s="457">
        <v>912</v>
      </c>
      <c r="J106" s="675">
        <v>695</v>
      </c>
      <c r="K106" s="457">
        <v>2468</v>
      </c>
      <c r="L106" s="457">
        <v>27532</v>
      </c>
    </row>
    <row r="107" spans="1:12" x14ac:dyDescent="0.25">
      <c r="A107" s="461" t="s">
        <v>749</v>
      </c>
      <c r="B107" s="281"/>
      <c r="C107" s="462">
        <v>4</v>
      </c>
      <c r="D107" s="463">
        <f>SUM(D103:D106)</f>
        <v>216500</v>
      </c>
      <c r="E107" s="464">
        <f t="shared" ref="E107:L107" si="13">SUM(E103:E106)</f>
        <v>0</v>
      </c>
      <c r="F107" s="463">
        <f t="shared" si="13"/>
        <v>216500</v>
      </c>
      <c r="G107" s="463">
        <f t="shared" si="13"/>
        <v>6213.55</v>
      </c>
      <c r="H107" s="463">
        <f t="shared" si="13"/>
        <v>14886.369999999999</v>
      </c>
      <c r="I107" s="463">
        <f t="shared" si="13"/>
        <v>6581.6</v>
      </c>
      <c r="J107" s="676">
        <f t="shared" si="13"/>
        <v>4417.6100000000006</v>
      </c>
      <c r="K107" s="463">
        <f t="shared" si="13"/>
        <v>30749.13</v>
      </c>
      <c r="L107" s="463">
        <f t="shared" si="13"/>
        <v>184400.75</v>
      </c>
    </row>
    <row r="108" spans="1:12" x14ac:dyDescent="0.25">
      <c r="A108" s="461"/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ht="27.75" customHeight="1" x14ac:dyDescent="0.25">
      <c r="A109" s="469" t="s">
        <v>770</v>
      </c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x14ac:dyDescent="0.25">
      <c r="A110" s="459" t="s">
        <v>61</v>
      </c>
      <c r="B110" s="281" t="s">
        <v>806</v>
      </c>
      <c r="C110" s="286" t="s">
        <v>514</v>
      </c>
      <c r="D110" s="457">
        <v>85000</v>
      </c>
      <c r="E110" s="456">
        <v>0</v>
      </c>
      <c r="F110" s="457">
        <v>85000</v>
      </c>
      <c r="G110" s="457">
        <v>2439.5</v>
      </c>
      <c r="H110" s="457">
        <v>8279.4599999999991</v>
      </c>
      <c r="I110" s="457">
        <v>2584</v>
      </c>
      <c r="J110" s="675">
        <v>6375.12</v>
      </c>
      <c r="K110" s="457">
        <v>19638</v>
      </c>
      <c r="L110" s="457">
        <v>65361.919999999998</v>
      </c>
    </row>
    <row r="111" spans="1:12" x14ac:dyDescent="0.25">
      <c r="A111" s="461" t="s">
        <v>749</v>
      </c>
      <c r="B111" s="281"/>
      <c r="C111" s="462">
        <v>1</v>
      </c>
      <c r="D111" s="463">
        <f>SUM(D110)</f>
        <v>85000</v>
      </c>
      <c r="E111" s="464">
        <f t="shared" ref="E111:L111" si="14">SUM(E110)</f>
        <v>0</v>
      </c>
      <c r="F111" s="463">
        <f t="shared" si="14"/>
        <v>85000</v>
      </c>
      <c r="G111" s="463">
        <f t="shared" si="14"/>
        <v>2439.5</v>
      </c>
      <c r="H111" s="463">
        <f t="shared" si="14"/>
        <v>8279.4599999999991</v>
      </c>
      <c r="I111" s="463">
        <f t="shared" si="14"/>
        <v>2584</v>
      </c>
      <c r="J111" s="676">
        <f t="shared" si="14"/>
        <v>6375.12</v>
      </c>
      <c r="K111" s="463">
        <f t="shared" si="14"/>
        <v>19638</v>
      </c>
      <c r="L111" s="463">
        <f t="shared" si="14"/>
        <v>65361.919999999998</v>
      </c>
    </row>
    <row r="113" spans="1:12" ht="29.25" customHeight="1" x14ac:dyDescent="0.25">
      <c r="A113" s="469" t="s">
        <v>786</v>
      </c>
      <c r="B113" s="281"/>
      <c r="C113" s="466"/>
      <c r="D113" s="463"/>
      <c r="E113" s="464"/>
      <c r="F113" s="463"/>
      <c r="G113" s="463"/>
      <c r="H113" s="463"/>
      <c r="I113" s="463"/>
      <c r="J113" s="676"/>
      <c r="K113" s="463"/>
      <c r="L113" s="463"/>
    </row>
    <row r="114" spans="1:12" x14ac:dyDescent="0.25">
      <c r="A114" s="459" t="s">
        <v>419</v>
      </c>
      <c r="B114" s="281" t="s">
        <v>806</v>
      </c>
      <c r="C114" s="286" t="s">
        <v>449</v>
      </c>
      <c r="D114" s="457">
        <v>40000</v>
      </c>
      <c r="E114" s="456">
        <v>0</v>
      </c>
      <c r="F114" s="457">
        <v>40000</v>
      </c>
      <c r="G114" s="457">
        <v>1148</v>
      </c>
      <c r="H114" s="457">
        <v>442.65</v>
      </c>
      <c r="I114" s="457">
        <v>1216</v>
      </c>
      <c r="J114" s="675">
        <v>700</v>
      </c>
      <c r="K114" s="457">
        <v>3506.65</v>
      </c>
      <c r="L114" s="457">
        <v>36493.35</v>
      </c>
    </row>
    <row r="115" spans="1:12" x14ac:dyDescent="0.25">
      <c r="A115" s="459" t="s">
        <v>697</v>
      </c>
      <c r="B115" s="281" t="s">
        <v>807</v>
      </c>
      <c r="C115" s="286" t="s">
        <v>521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675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2</v>
      </c>
      <c r="D116" s="463">
        <f>SUM(D114:D115)</f>
        <v>75000</v>
      </c>
      <c r="E116" s="464">
        <f t="shared" ref="E116:L116" si="15">SUM(E114:E115)</f>
        <v>0</v>
      </c>
      <c r="F116" s="463">
        <f t="shared" si="15"/>
        <v>75000</v>
      </c>
      <c r="G116" s="463">
        <f t="shared" si="15"/>
        <v>2152.5</v>
      </c>
      <c r="H116" s="463">
        <f t="shared" si="15"/>
        <v>442.65</v>
      </c>
      <c r="I116" s="463">
        <f t="shared" si="15"/>
        <v>2280</v>
      </c>
      <c r="J116" s="676">
        <f t="shared" si="15"/>
        <v>725</v>
      </c>
      <c r="K116" s="463">
        <f t="shared" si="15"/>
        <v>5600.15</v>
      </c>
      <c r="L116" s="463">
        <f t="shared" si="15"/>
        <v>69399.850000000006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675"/>
      <c r="K117" s="457"/>
      <c r="L117" s="457"/>
    </row>
    <row r="118" spans="1:12" x14ac:dyDescent="0.25">
      <c r="A118" s="461" t="s">
        <v>785</v>
      </c>
      <c r="B118" s="281"/>
      <c r="C118" s="466"/>
      <c r="D118" s="463"/>
      <c r="E118" s="464"/>
      <c r="F118" s="463"/>
      <c r="G118" s="463"/>
      <c r="H118" s="463"/>
      <c r="I118" s="463"/>
      <c r="J118" s="676"/>
      <c r="K118" s="463"/>
      <c r="L118" s="463"/>
    </row>
    <row r="119" spans="1:12" x14ac:dyDescent="0.25">
      <c r="A119" s="459" t="s">
        <v>34</v>
      </c>
      <c r="B119" s="281" t="s">
        <v>806</v>
      </c>
      <c r="C119" s="286" t="s">
        <v>36</v>
      </c>
      <c r="D119" s="457">
        <v>50000</v>
      </c>
      <c r="E119" s="464">
        <v>0</v>
      </c>
      <c r="F119" s="457">
        <v>50000</v>
      </c>
      <c r="G119" s="457">
        <v>1435</v>
      </c>
      <c r="H119" s="457">
        <v>1854</v>
      </c>
      <c r="I119" s="457">
        <v>1520</v>
      </c>
      <c r="J119" s="675">
        <v>800</v>
      </c>
      <c r="K119" s="457">
        <v>5609</v>
      </c>
      <c r="L119" s="457">
        <v>44391</v>
      </c>
    </row>
    <row r="120" spans="1:12" x14ac:dyDescent="0.25">
      <c r="A120" s="459" t="s">
        <v>773</v>
      </c>
      <c r="B120" s="281" t="s">
        <v>807</v>
      </c>
      <c r="C120" s="286" t="s">
        <v>774</v>
      </c>
      <c r="D120" s="457">
        <v>37000</v>
      </c>
      <c r="E120" s="456">
        <v>0</v>
      </c>
      <c r="F120" s="457">
        <v>37000</v>
      </c>
      <c r="G120" s="457">
        <v>1061.9000000000001</v>
      </c>
      <c r="H120" s="457">
        <v>19.25</v>
      </c>
      <c r="I120" s="457">
        <v>1124.8</v>
      </c>
      <c r="J120" s="675">
        <v>25</v>
      </c>
      <c r="K120" s="457">
        <v>2230.9499999999998</v>
      </c>
      <c r="L120" s="457">
        <v>34769.050000000003</v>
      </c>
    </row>
    <row r="121" spans="1:12" x14ac:dyDescent="0.25">
      <c r="A121" s="459" t="s">
        <v>875</v>
      </c>
      <c r="B121" s="281" t="s">
        <v>807</v>
      </c>
      <c r="C121" s="286" t="s">
        <v>1036</v>
      </c>
      <c r="D121" s="457">
        <v>55000</v>
      </c>
      <c r="E121" s="456">
        <v>0</v>
      </c>
      <c r="F121" s="457">
        <v>55000</v>
      </c>
      <c r="G121" s="457">
        <v>1578.5</v>
      </c>
      <c r="H121" s="457">
        <v>2559.6799999999998</v>
      </c>
      <c r="I121" s="457">
        <v>1672</v>
      </c>
      <c r="J121" s="675">
        <v>25</v>
      </c>
      <c r="K121" s="457">
        <v>5835.18</v>
      </c>
      <c r="L121" s="457">
        <v>49164.82</v>
      </c>
    </row>
    <row r="122" spans="1:12" x14ac:dyDescent="0.25">
      <c r="A122" s="459" t="s">
        <v>131</v>
      </c>
      <c r="B122" s="281" t="s">
        <v>807</v>
      </c>
      <c r="C122" s="286" t="s">
        <v>713</v>
      </c>
      <c r="D122" s="457">
        <v>31500</v>
      </c>
      <c r="E122" s="456">
        <v>0</v>
      </c>
      <c r="F122" s="457">
        <v>31500</v>
      </c>
      <c r="G122" s="457">
        <v>904.05</v>
      </c>
      <c r="H122" s="456">
        <v>0</v>
      </c>
      <c r="I122" s="457">
        <v>957.6</v>
      </c>
      <c r="J122" s="675">
        <v>697</v>
      </c>
      <c r="K122" s="457">
        <v>2558.65</v>
      </c>
      <c r="L122" s="457">
        <v>28941.35</v>
      </c>
    </row>
    <row r="123" spans="1:12" x14ac:dyDescent="0.25">
      <c r="A123" s="459" t="s">
        <v>444</v>
      </c>
      <c r="B123" s="281" t="s">
        <v>806</v>
      </c>
      <c r="C123" s="286" t="s">
        <v>662</v>
      </c>
      <c r="D123" s="457">
        <v>26500</v>
      </c>
      <c r="E123" s="456">
        <v>0</v>
      </c>
      <c r="F123" s="457">
        <v>26500</v>
      </c>
      <c r="G123" s="457">
        <v>760.55</v>
      </c>
      <c r="H123" s="456">
        <v>0</v>
      </c>
      <c r="I123" s="457">
        <v>805.6</v>
      </c>
      <c r="J123" s="675">
        <v>25</v>
      </c>
      <c r="K123" s="457">
        <v>1591.15</v>
      </c>
      <c r="L123" s="457">
        <v>24908.85</v>
      </c>
    </row>
    <row r="124" spans="1:12" x14ac:dyDescent="0.25">
      <c r="A124" s="461" t="s">
        <v>749</v>
      </c>
      <c r="B124" s="281"/>
      <c r="C124" s="462">
        <v>5</v>
      </c>
      <c r="D124" s="463">
        <f>SUM(D119:D123)</f>
        <v>200000</v>
      </c>
      <c r="E124" s="464">
        <f>SUM(E120:E123)</f>
        <v>0</v>
      </c>
      <c r="F124" s="463">
        <f t="shared" ref="F124:L124" si="16">SUM(F119:F123)</f>
        <v>200000</v>
      </c>
      <c r="G124" s="463">
        <f>SUM(G119:G123)</f>
        <v>5740</v>
      </c>
      <c r="H124" s="463">
        <f t="shared" si="16"/>
        <v>4432.93</v>
      </c>
      <c r="I124" s="463">
        <f t="shared" si="16"/>
        <v>6080.0000000000009</v>
      </c>
      <c r="J124" s="676">
        <f t="shared" si="16"/>
        <v>1572</v>
      </c>
      <c r="K124" s="463">
        <f t="shared" si="16"/>
        <v>17824.93</v>
      </c>
      <c r="L124" s="463">
        <f t="shared" si="16"/>
        <v>182175.07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675"/>
      <c r="K125" s="457"/>
      <c r="L125" s="457"/>
    </row>
    <row r="126" spans="1:12" x14ac:dyDescent="0.25">
      <c r="A126" s="461" t="s">
        <v>787</v>
      </c>
      <c r="B126" s="281"/>
      <c r="C126" s="466"/>
      <c r="D126" s="463"/>
      <c r="E126" s="464"/>
      <c r="F126" s="463"/>
      <c r="G126" s="463"/>
      <c r="H126" s="463"/>
      <c r="I126" s="463"/>
      <c r="J126" s="676"/>
      <c r="K126" s="463"/>
      <c r="L126" s="463"/>
    </row>
    <row r="127" spans="1:12" x14ac:dyDescent="0.25">
      <c r="A127" s="459" t="s">
        <v>69</v>
      </c>
      <c r="B127" s="281" t="s">
        <v>806</v>
      </c>
      <c r="C127" s="286" t="s">
        <v>775</v>
      </c>
      <c r="D127" s="457">
        <v>155000</v>
      </c>
      <c r="E127" s="456">
        <v>0</v>
      </c>
      <c r="F127" s="457">
        <v>155000</v>
      </c>
      <c r="G127" s="457">
        <v>4448.5</v>
      </c>
      <c r="H127" s="457">
        <v>25042.74</v>
      </c>
      <c r="I127" s="457">
        <v>4712</v>
      </c>
      <c r="J127" s="675">
        <v>1375</v>
      </c>
      <c r="K127" s="457">
        <v>35578.239999999998</v>
      </c>
      <c r="L127" s="457">
        <v>119421.75999999999</v>
      </c>
    </row>
    <row r="128" spans="1:12" x14ac:dyDescent="0.25">
      <c r="A128" s="496" t="s">
        <v>715</v>
      </c>
      <c r="B128" s="497" t="s">
        <v>807</v>
      </c>
      <c r="C128" s="280" t="s">
        <v>772</v>
      </c>
      <c r="D128" s="498">
        <v>55000</v>
      </c>
      <c r="E128" s="487">
        <v>0</v>
      </c>
      <c r="F128" s="457">
        <v>55000</v>
      </c>
      <c r="G128" s="457">
        <v>1578.5</v>
      </c>
      <c r="H128" s="457">
        <v>2154.64</v>
      </c>
      <c r="I128" s="489">
        <v>1672</v>
      </c>
      <c r="J128" s="675">
        <v>2725.24</v>
      </c>
      <c r="K128" s="457">
        <v>8130.38</v>
      </c>
      <c r="L128" s="457">
        <v>46869.62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55000</v>
      </c>
      <c r="E129" s="456">
        <v>0</v>
      </c>
      <c r="F129" s="489">
        <v>55000</v>
      </c>
      <c r="G129" s="458">
        <v>1578.5</v>
      </c>
      <c r="H129" s="458">
        <v>2559.6799999999998</v>
      </c>
      <c r="I129" s="457">
        <v>1672</v>
      </c>
      <c r="J129" s="678">
        <v>800</v>
      </c>
      <c r="K129" s="457">
        <v>6610.18</v>
      </c>
      <c r="L129" s="457">
        <v>48389.919999999998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61" t="s">
        <v>749</v>
      </c>
      <c r="B131" s="281"/>
      <c r="C131" s="462">
        <v>4</v>
      </c>
      <c r="D131" s="463">
        <f t="shared" ref="D131:L131" si="17">SUM(D127:D130)</f>
        <v>311000</v>
      </c>
      <c r="E131" s="464">
        <f t="shared" si="17"/>
        <v>0</v>
      </c>
      <c r="F131" s="463">
        <f t="shared" si="17"/>
        <v>311000</v>
      </c>
      <c r="G131" s="463">
        <f t="shared" si="17"/>
        <v>8925.7000000000007</v>
      </c>
      <c r="H131" s="463">
        <f t="shared" si="17"/>
        <v>31046.52</v>
      </c>
      <c r="I131" s="463">
        <f t="shared" si="17"/>
        <v>9454.4</v>
      </c>
      <c r="J131" s="676">
        <f t="shared" si="17"/>
        <v>5025.24</v>
      </c>
      <c r="K131" s="463">
        <f t="shared" si="17"/>
        <v>54451.859999999993</v>
      </c>
      <c r="L131" s="463">
        <f t="shared" si="17"/>
        <v>256548.24</v>
      </c>
    </row>
    <row r="132" spans="1:12" x14ac:dyDescent="0.25">
      <c r="A132" s="461"/>
      <c r="B132" s="281"/>
      <c r="C132" s="462"/>
      <c r="D132" s="463"/>
      <c r="E132" s="464"/>
      <c r="F132" s="463"/>
      <c r="G132" s="463"/>
      <c r="H132" s="463"/>
      <c r="I132" s="463"/>
      <c r="J132" s="676"/>
      <c r="K132" s="463"/>
      <c r="L132" s="463"/>
    </row>
    <row r="133" spans="1:12" x14ac:dyDescent="0.25">
      <c r="A133" s="466" t="s">
        <v>836</v>
      </c>
      <c r="B133" s="465"/>
      <c r="C133" s="636"/>
      <c r="D133" s="453"/>
      <c r="E133" s="453"/>
      <c r="F133" s="494"/>
      <c r="G133" s="495"/>
      <c r="H133" s="463"/>
      <c r="I133" s="463"/>
      <c r="J133" s="676"/>
      <c r="K133" s="463"/>
      <c r="L133" s="463"/>
    </row>
    <row r="134" spans="1:12" x14ac:dyDescent="0.25">
      <c r="A134" s="286" t="s">
        <v>532</v>
      </c>
      <c r="B134" s="281" t="s">
        <v>807</v>
      </c>
      <c r="C134" s="286" t="s">
        <v>965</v>
      </c>
      <c r="D134" s="638">
        <v>65000</v>
      </c>
      <c r="E134" s="639">
        <v>0</v>
      </c>
      <c r="F134" s="638">
        <v>65000</v>
      </c>
      <c r="G134" s="638">
        <v>1865.5</v>
      </c>
      <c r="H134" s="638">
        <v>4427.5</v>
      </c>
      <c r="I134" s="638">
        <v>1976</v>
      </c>
      <c r="J134" s="677">
        <v>25</v>
      </c>
      <c r="K134" s="638">
        <v>8294.08</v>
      </c>
      <c r="L134" s="638">
        <v>56705.919999999998</v>
      </c>
    </row>
    <row r="135" spans="1:12" x14ac:dyDescent="0.25">
      <c r="A135" s="461" t="s">
        <v>847</v>
      </c>
      <c r="B135" s="491"/>
      <c r="C135" s="462">
        <v>1</v>
      </c>
      <c r="D135" s="640">
        <f t="shared" ref="D135:L135" si="18">SUM(D134)</f>
        <v>65000</v>
      </c>
      <c r="E135" s="526">
        <f t="shared" si="18"/>
        <v>0</v>
      </c>
      <c r="F135" s="640">
        <f t="shared" si="18"/>
        <v>65000</v>
      </c>
      <c r="G135" s="640">
        <f t="shared" si="18"/>
        <v>1865.5</v>
      </c>
      <c r="H135" s="640">
        <f t="shared" si="18"/>
        <v>4427.5</v>
      </c>
      <c r="I135" s="640">
        <f t="shared" si="18"/>
        <v>1976</v>
      </c>
      <c r="J135" s="679">
        <f t="shared" si="18"/>
        <v>25</v>
      </c>
      <c r="K135" s="640">
        <f t="shared" si="18"/>
        <v>8294.08</v>
      </c>
      <c r="L135" s="640">
        <f t="shared" si="18"/>
        <v>56705.919999999998</v>
      </c>
    </row>
    <row r="136" spans="1:12" x14ac:dyDescent="0.25">
      <c r="A136" s="461"/>
      <c r="B136" s="281"/>
      <c r="C136" s="462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ht="22.5" customHeight="1" x14ac:dyDescent="0.25">
      <c r="A137" s="469" t="s">
        <v>776</v>
      </c>
      <c r="B137" s="281"/>
      <c r="C137" s="466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1</v>
      </c>
      <c r="D139" s="463">
        <f>SUM(D138:D138)</f>
        <v>30000</v>
      </c>
      <c r="E139" s="464">
        <f>SUM(E138:E138)</f>
        <v>0</v>
      </c>
      <c r="F139" s="463">
        <f>SUM(F138:F138)</f>
        <v>30000</v>
      </c>
      <c r="G139" s="463">
        <f>SUM(G138:G138)</f>
        <v>861</v>
      </c>
      <c r="H139" s="464">
        <v>0</v>
      </c>
      <c r="I139" s="463">
        <f>SUM(I138:I138)</f>
        <v>912</v>
      </c>
      <c r="J139" s="676">
        <f>SUM(J138:J138)</f>
        <v>25</v>
      </c>
      <c r="K139" s="463">
        <f>SUM(K138:K138)</f>
        <v>1798</v>
      </c>
      <c r="L139" s="463">
        <f>SUM(L138:L138)</f>
        <v>28202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19">SUM(E142:E144)</f>
        <v>0</v>
      </c>
      <c r="F145" s="463">
        <f t="shared" si="19"/>
        <v>150000</v>
      </c>
      <c r="G145" s="463">
        <f t="shared" si="19"/>
        <v>4304.5</v>
      </c>
      <c r="H145" s="463">
        <f t="shared" si="19"/>
        <v>6987.26</v>
      </c>
      <c r="I145" s="463">
        <f t="shared" si="19"/>
        <v>4560</v>
      </c>
      <c r="J145" s="676">
        <f t="shared" si="19"/>
        <v>1425</v>
      </c>
      <c r="K145" s="463">
        <f t="shared" si="19"/>
        <v>17277.260000000002</v>
      </c>
      <c r="L145" s="463">
        <f t="shared" si="19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0">SUM(E148)</f>
        <v>0</v>
      </c>
      <c r="F149" s="463">
        <f t="shared" si="20"/>
        <v>65000</v>
      </c>
      <c r="G149" s="463">
        <f t="shared" si="20"/>
        <v>1865.5</v>
      </c>
      <c r="H149" s="463">
        <f t="shared" si="20"/>
        <v>4427.58</v>
      </c>
      <c r="I149" s="463">
        <f t="shared" si="20"/>
        <v>1976</v>
      </c>
      <c r="J149" s="676">
        <f t="shared" si="20"/>
        <v>695</v>
      </c>
      <c r="K149" s="463">
        <f t="shared" si="20"/>
        <v>8964.08</v>
      </c>
      <c r="L149" s="463">
        <f t="shared" si="20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1">SUM(D152:D153)</f>
        <v>97500</v>
      </c>
      <c r="E154" s="464">
        <f t="shared" si="21"/>
        <v>0</v>
      </c>
      <c r="F154" s="463">
        <f t="shared" si="21"/>
        <v>97500</v>
      </c>
      <c r="G154" s="463">
        <f t="shared" si="21"/>
        <v>2798.25</v>
      </c>
      <c r="H154" s="463">
        <f t="shared" si="21"/>
        <v>4157.55</v>
      </c>
      <c r="I154" s="463">
        <f t="shared" si="21"/>
        <v>2964</v>
      </c>
      <c r="J154" s="676">
        <f t="shared" si="21"/>
        <v>1400.12</v>
      </c>
      <c r="K154" s="463">
        <f t="shared" si="21"/>
        <v>11319.92</v>
      </c>
      <c r="L154" s="463">
        <f t="shared" si="21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2">SUM(D157:D160)</f>
        <v>230000</v>
      </c>
      <c r="E161" s="464">
        <f t="shared" si="22"/>
        <v>0</v>
      </c>
      <c r="F161" s="463">
        <f t="shared" si="22"/>
        <v>230000</v>
      </c>
      <c r="G161" s="463">
        <f t="shared" si="22"/>
        <v>6601</v>
      </c>
      <c r="H161" s="463">
        <f t="shared" si="22"/>
        <v>25042.74</v>
      </c>
      <c r="I161" s="463">
        <f t="shared" si="22"/>
        <v>6992</v>
      </c>
      <c r="J161" s="676">
        <f t="shared" si="22"/>
        <v>4980</v>
      </c>
      <c r="K161" s="463">
        <f t="shared" si="22"/>
        <v>43615.74</v>
      </c>
      <c r="L161" s="463">
        <f t="shared" si="22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ht="15" customHeight="1" x14ac:dyDescent="0.25">
      <c r="A168" s="470" t="s">
        <v>805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4291.3900000000003</v>
      </c>
      <c r="L168" s="457">
        <v>22208.61</v>
      </c>
    </row>
    <row r="169" spans="1:12" ht="15" customHeight="1" x14ac:dyDescent="0.25">
      <c r="A169" s="470" t="s">
        <v>1022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1591.15</v>
      </c>
      <c r="L169" s="457">
        <v>24908.85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SUM(D164:D168)</f>
        <v>177000</v>
      </c>
      <c r="E170" s="464">
        <f t="shared" si="23"/>
        <v>0</v>
      </c>
      <c r="F170" s="463">
        <f t="shared" si="23"/>
        <v>177000</v>
      </c>
      <c r="G170" s="463">
        <f t="shared" si="23"/>
        <v>5079.9000000000005</v>
      </c>
      <c r="H170" s="463">
        <f t="shared" si="23"/>
        <v>4427.58</v>
      </c>
      <c r="I170" s="463">
        <f t="shared" si="23"/>
        <v>5380.8</v>
      </c>
      <c r="J170" s="676">
        <f t="shared" si="23"/>
        <v>800</v>
      </c>
      <c r="K170" s="463">
        <f t="shared" si="23"/>
        <v>18388.52</v>
      </c>
      <c r="L170" s="463">
        <f t="shared" si="23"/>
        <v>158611.47999999998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675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675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675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675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675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675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675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675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676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676"/>
      <c r="K190" s="463"/>
      <c r="L190" s="463"/>
    </row>
    <row r="191" spans="1:12" ht="27.75" customHeight="1" x14ac:dyDescent="0.25">
      <c r="A191" s="648" t="s">
        <v>865</v>
      </c>
      <c r="B191" s="472"/>
      <c r="C191" s="648">
        <v>95</v>
      </c>
      <c r="D191" s="669">
        <v>4814737.5</v>
      </c>
      <c r="E191" s="670">
        <v>0</v>
      </c>
      <c r="F191" s="669">
        <v>4814737.5</v>
      </c>
      <c r="G191" s="669">
        <v>138182.97</v>
      </c>
      <c r="H191" s="669">
        <v>334456.01</v>
      </c>
      <c r="I191" s="669">
        <v>141967.62</v>
      </c>
      <c r="J191" s="669">
        <v>120414.79</v>
      </c>
      <c r="K191" s="669">
        <v>735021.39</v>
      </c>
      <c r="L191" s="669">
        <v>4079716.11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I13:I14"/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5C3560-18A9-4852-A48C-A579782D4677}">
  <dimension ref="A5:M89"/>
  <sheetViews>
    <sheetView topLeftCell="A71" zoomScaleNormal="100" workbookViewId="0">
      <selection activeCell="C97" sqref="C9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735" t="s">
        <v>0</v>
      </c>
      <c r="B5" s="1735"/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</row>
    <row r="6" spans="1:13" x14ac:dyDescent="0.25">
      <c r="A6" s="1735" t="s">
        <v>1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</row>
    <row r="7" spans="1:13" x14ac:dyDescent="0.25">
      <c r="A7" s="1735" t="s">
        <v>3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1:13" x14ac:dyDescent="0.25">
      <c r="A8" s="1735" t="s">
        <v>1034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1:13" x14ac:dyDescent="0.25">
      <c r="A9" s="1820" t="s">
        <v>441</v>
      </c>
      <c r="B9" s="1820"/>
      <c r="C9" s="1820"/>
      <c r="D9" s="1820"/>
      <c r="E9" s="1820"/>
      <c r="F9" s="1820"/>
      <c r="G9" s="1820"/>
      <c r="H9" s="1820"/>
      <c r="I9" s="1820"/>
      <c r="J9" s="1820"/>
      <c r="K9" s="1820"/>
      <c r="L9" s="1820"/>
      <c r="M9" s="1820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792" t="s">
        <v>7</v>
      </c>
      <c r="B11" s="1792" t="s">
        <v>937</v>
      </c>
      <c r="C11" s="1793" t="s">
        <v>9</v>
      </c>
      <c r="D11" s="1792" t="s">
        <v>832</v>
      </c>
      <c r="E11" s="476" t="s">
        <v>12</v>
      </c>
      <c r="F11" s="1796" t="s">
        <v>13</v>
      </c>
      <c r="G11" s="1794" t="s">
        <v>14</v>
      </c>
      <c r="H11" s="1794" t="s">
        <v>15</v>
      </c>
      <c r="I11" s="1794" t="s">
        <v>16</v>
      </c>
      <c r="J11" s="1794" t="s">
        <v>17</v>
      </c>
      <c r="K11" s="1794" t="s">
        <v>18</v>
      </c>
      <c r="L11" s="1794" t="s">
        <v>19</v>
      </c>
      <c r="M11" s="1794" t="s">
        <v>20</v>
      </c>
    </row>
    <row r="12" spans="1:13" x14ac:dyDescent="0.25">
      <c r="A12" s="1792"/>
      <c r="B12" s="1792"/>
      <c r="C12" s="1793"/>
      <c r="D12" s="1792"/>
      <c r="E12" s="476" t="s">
        <v>21</v>
      </c>
      <c r="F12" s="1796"/>
      <c r="G12" s="1794"/>
      <c r="H12" s="1794"/>
      <c r="I12" s="1794"/>
      <c r="J12" s="1794"/>
      <c r="K12" s="1794"/>
      <c r="L12" s="1794"/>
      <c r="M12" s="1794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498">
        <v>50000</v>
      </c>
      <c r="F15" s="487">
        <v>0</v>
      </c>
      <c r="G15" s="457">
        <v>50000</v>
      </c>
      <c r="H15" s="457">
        <v>1435</v>
      </c>
      <c r="I15" s="457">
        <v>1854</v>
      </c>
      <c r="J15" s="457">
        <v>1520</v>
      </c>
      <c r="K15" s="457">
        <v>25</v>
      </c>
      <c r="L15" s="457">
        <v>4834</v>
      </c>
      <c r="M15" s="457">
        <v>45166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125000</v>
      </c>
      <c r="F16" s="495">
        <f>SUM(F15:F15)</f>
        <v>0</v>
      </c>
      <c r="G16" s="463">
        <f t="shared" ref="G16:M16" si="0">SUM(G14:G15)</f>
        <v>125000</v>
      </c>
      <c r="H16" s="463">
        <f t="shared" si="0"/>
        <v>3587.5</v>
      </c>
      <c r="I16" s="463">
        <f t="shared" si="0"/>
        <v>8163.38</v>
      </c>
      <c r="J16" s="463">
        <f t="shared" si="0"/>
        <v>3800</v>
      </c>
      <c r="K16" s="463">
        <f t="shared" si="0"/>
        <v>2490</v>
      </c>
      <c r="L16" s="463">
        <f t="shared" si="0"/>
        <v>18040.879999999997</v>
      </c>
      <c r="M16" s="463">
        <f t="shared" si="0"/>
        <v>106959.12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1245</v>
      </c>
      <c r="L19" s="457">
        <v>23675.24</v>
      </c>
      <c r="M19" s="457">
        <v>91324.76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165000</v>
      </c>
      <c r="F21" s="495">
        <f>SUM(F19)</f>
        <v>0</v>
      </c>
      <c r="G21" s="494">
        <f t="shared" ref="G21:M21" si="1">SUM(G19:G20)</f>
        <v>165000</v>
      </c>
      <c r="H21" s="494">
        <f t="shared" si="1"/>
        <v>4735.5</v>
      </c>
      <c r="I21" s="494">
        <f t="shared" si="1"/>
        <v>17487.739999999998</v>
      </c>
      <c r="J21" s="494">
        <f t="shared" si="1"/>
        <v>5016</v>
      </c>
      <c r="K21" s="494">
        <f t="shared" si="1"/>
        <v>1270</v>
      </c>
      <c r="L21" s="494">
        <f t="shared" si="1"/>
        <v>28509.24</v>
      </c>
      <c r="M21" s="494">
        <f t="shared" si="1"/>
        <v>136490.76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498">
        <v>31166.67</v>
      </c>
      <c r="F36" s="487">
        <v>0</v>
      </c>
      <c r="G36" s="457">
        <v>31166.67</v>
      </c>
      <c r="H36" s="457">
        <v>894.48</v>
      </c>
      <c r="I36" s="456">
        <v>0</v>
      </c>
      <c r="J36" s="489">
        <v>947.47</v>
      </c>
      <c r="K36" s="457">
        <v>25</v>
      </c>
      <c r="L36" s="457">
        <v>1866.95</v>
      </c>
      <c r="M36" s="457">
        <v>29299.72</v>
      </c>
    </row>
    <row r="37" spans="1:13" x14ac:dyDescent="0.25">
      <c r="A37" s="490"/>
      <c r="B37" s="491"/>
      <c r="C37" s="492">
        <v>1</v>
      </c>
      <c r="D37" s="465"/>
      <c r="E37" s="494">
        <v>31167.67</v>
      </c>
      <c r="F37" s="495">
        <v>0</v>
      </c>
      <c r="G37" s="463">
        <v>31166.67</v>
      </c>
      <c r="H37" s="463">
        <v>894.48</v>
      </c>
      <c r="I37" s="464">
        <v>1</v>
      </c>
      <c r="J37" s="522">
        <v>947.47</v>
      </c>
      <c r="K37" s="463">
        <v>25</v>
      </c>
      <c r="L37" s="463">
        <v>1866.95</v>
      </c>
      <c r="M37" s="463">
        <v>29299.72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195000</v>
      </c>
      <c r="F42" s="495">
        <f t="shared" si="3"/>
        <v>0</v>
      </c>
      <c r="G42" s="494">
        <f t="shared" si="3"/>
        <v>195000</v>
      </c>
      <c r="H42" s="494">
        <f t="shared" si="3"/>
        <v>5596.5</v>
      </c>
      <c r="I42" s="494">
        <f t="shared" si="3"/>
        <v>13447.23</v>
      </c>
      <c r="J42" s="494">
        <f t="shared" si="3"/>
        <v>5928</v>
      </c>
      <c r="K42" s="494">
        <f t="shared" si="3"/>
        <v>75</v>
      </c>
      <c r="L42" s="494">
        <f t="shared" si="3"/>
        <v>25046.730000000003</v>
      </c>
      <c r="M42" s="494">
        <f t="shared" si="3"/>
        <v>169956.27000000002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690" t="s">
        <v>1031</v>
      </c>
      <c r="B71" s="497" t="s">
        <v>807</v>
      </c>
      <c r="C71" s="282" t="s">
        <v>1032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1722.2</v>
      </c>
      <c r="I71" s="457">
        <v>3486.68</v>
      </c>
      <c r="J71" s="457">
        <v>1824</v>
      </c>
      <c r="K71" s="457">
        <v>25</v>
      </c>
      <c r="L71" s="457">
        <v>7057.68</v>
      </c>
      <c r="M71" s="457">
        <v>52942.82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89">
        <v>1672</v>
      </c>
      <c r="K77" s="457">
        <v>25</v>
      </c>
      <c r="L77" s="457">
        <v>5835.18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4117.2299999999996</v>
      </c>
      <c r="M78" s="457">
        <v>35882.769999999997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442.65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10</v>
      </c>
      <c r="D80" s="570"/>
      <c r="E80" s="494">
        <f t="shared" ref="E80:M80" si="9">SUM(E70:E79)</f>
        <v>540000</v>
      </c>
      <c r="F80" s="495">
        <f t="shared" si="9"/>
        <v>0</v>
      </c>
      <c r="G80" s="494">
        <f t="shared" si="9"/>
        <v>540000</v>
      </c>
      <c r="H80" s="494">
        <f t="shared" si="9"/>
        <v>15496.7</v>
      </c>
      <c r="I80" s="494">
        <f t="shared" si="9"/>
        <v>25084.640000000003</v>
      </c>
      <c r="J80" s="494">
        <f t="shared" si="9"/>
        <v>16416</v>
      </c>
      <c r="K80" s="494">
        <f t="shared" si="9"/>
        <v>250</v>
      </c>
      <c r="L80" s="494">
        <f t="shared" si="9"/>
        <v>58534.220000000008</v>
      </c>
      <c r="M80" s="494">
        <f t="shared" si="9"/>
        <v>481466.28</v>
      </c>
    </row>
    <row r="82" spans="1:13" ht="23.25" customHeight="1" x14ac:dyDescent="0.25">
      <c r="A82" s="648" t="s">
        <v>865</v>
      </c>
      <c r="B82" s="472"/>
      <c r="C82" s="687">
        <v>29</v>
      </c>
      <c r="D82" s="687"/>
      <c r="E82" s="688">
        <v>1806166.67</v>
      </c>
      <c r="F82" s="689">
        <v>0</v>
      </c>
      <c r="G82" s="688">
        <v>1806166.67</v>
      </c>
      <c r="H82" s="688">
        <v>51836.480000000003</v>
      </c>
      <c r="I82" s="688">
        <v>123886.67</v>
      </c>
      <c r="J82" s="688">
        <v>54907.47</v>
      </c>
      <c r="K82" s="688">
        <v>31414.98</v>
      </c>
      <c r="L82" s="688">
        <v>262046.1</v>
      </c>
      <c r="M82" s="688">
        <v>1544120.57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M11:M12"/>
    <mergeCell ref="G11:G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F11:F12"/>
    <mergeCell ref="A5:M5"/>
    <mergeCell ref="A6:M6"/>
    <mergeCell ref="A7:M7"/>
    <mergeCell ref="A8:M8"/>
    <mergeCell ref="A9:M9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A04F62-BA3B-41D0-B956-05DC18C0E832}">
  <sheetPr>
    <pageSetUpPr fitToPage="1"/>
  </sheetPr>
  <dimension ref="A7:N41"/>
  <sheetViews>
    <sheetView topLeftCell="A22" workbookViewId="0">
      <selection activeCell="B36" sqref="B3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1035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2" t="s">
        <v>5</v>
      </c>
      <c r="B11" s="1622"/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  <c r="N11" s="162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92" t="s">
        <v>7</v>
      </c>
      <c r="B13" s="1818" t="s">
        <v>937</v>
      </c>
      <c r="C13" s="1804" t="s">
        <v>8</v>
      </c>
      <c r="D13" s="1804" t="s">
        <v>10</v>
      </c>
      <c r="E13" s="1804" t="s">
        <v>11</v>
      </c>
      <c r="F13" s="476" t="s">
        <v>12</v>
      </c>
      <c r="G13" s="1806" t="s">
        <v>13</v>
      </c>
      <c r="H13" s="1804" t="s">
        <v>14</v>
      </c>
      <c r="I13" s="1804" t="s">
        <v>15</v>
      </c>
      <c r="J13" s="1804" t="s">
        <v>16</v>
      </c>
      <c r="K13" s="1804" t="s">
        <v>17</v>
      </c>
      <c r="L13" s="1804" t="s">
        <v>18</v>
      </c>
      <c r="M13" s="1804" t="s">
        <v>19</v>
      </c>
      <c r="N13" s="1792" t="s">
        <v>20</v>
      </c>
    </row>
    <row r="14" spans="1:14" x14ac:dyDescent="0.25">
      <c r="A14" s="1792"/>
      <c r="B14" s="1819"/>
      <c r="C14" s="1805"/>
      <c r="D14" s="1805"/>
      <c r="E14" s="1805"/>
      <c r="F14" s="476" t="s">
        <v>21</v>
      </c>
      <c r="G14" s="1807"/>
      <c r="H14" s="1805"/>
      <c r="I14" s="1805"/>
      <c r="J14" s="1805"/>
      <c r="K14" s="1805"/>
      <c r="L14" s="1805"/>
      <c r="M14" s="1805"/>
      <c r="N14" s="179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565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10" t="s">
        <v>854</v>
      </c>
      <c r="I37" s="1810"/>
      <c r="J37" s="1810"/>
      <c r="K37" s="1810"/>
      <c r="L37" s="1810"/>
      <c r="M37" s="181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11" t="s">
        <v>852</v>
      </c>
      <c r="I38" s="1811"/>
      <c r="J38" s="1811"/>
      <c r="K38" s="1811"/>
      <c r="L38" s="1811"/>
      <c r="M38" s="1811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812" t="s">
        <v>853</v>
      </c>
      <c r="I39" s="1812"/>
      <c r="J39" s="1812"/>
      <c r="K39" s="1812"/>
      <c r="L39" s="1812"/>
      <c r="M39" s="181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813"/>
      <c r="J40" s="1813"/>
      <c r="K40" s="1813"/>
      <c r="L40" s="1813"/>
      <c r="M40" s="1813"/>
      <c r="N40" s="1813"/>
    </row>
    <row r="41" spans="1:14" ht="15.75" x14ac:dyDescent="0.25">
      <c r="A41" s="267"/>
      <c r="B41" s="267"/>
      <c r="C41" s="267"/>
      <c r="D41" s="268"/>
      <c r="E41" s="268"/>
      <c r="F41" s="269"/>
      <c r="G41" s="1741"/>
      <c r="H41" s="1741"/>
      <c r="I41" s="1741"/>
      <c r="J41" s="1741"/>
      <c r="K41" s="1741"/>
      <c r="L41" s="271"/>
      <c r="M41" s="271"/>
      <c r="N41" s="259"/>
    </row>
  </sheetData>
  <mergeCells count="23">
    <mergeCell ref="G41:K41"/>
    <mergeCell ref="I40:N40"/>
    <mergeCell ref="G13:G14"/>
    <mergeCell ref="C13:C14"/>
    <mergeCell ref="M13:M14"/>
    <mergeCell ref="N13:N14"/>
    <mergeCell ref="H37:M37"/>
    <mergeCell ref="H38:M38"/>
    <mergeCell ref="H39:M39"/>
    <mergeCell ref="J13:J14"/>
    <mergeCell ref="K13:K14"/>
    <mergeCell ref="L13:L14"/>
    <mergeCell ref="H13:H14"/>
    <mergeCell ref="I13:I14"/>
    <mergeCell ref="D13:D14"/>
    <mergeCell ref="E13:E14"/>
    <mergeCell ref="A13:A14"/>
    <mergeCell ref="B13:B14"/>
    <mergeCell ref="A7:N7"/>
    <mergeCell ref="A8:N8"/>
    <mergeCell ref="A9:N9"/>
    <mergeCell ref="A10:N10"/>
    <mergeCell ref="A11:N11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EF36A1-A291-4F02-A8AD-7F81DE44E518}">
  <dimension ref="A5:M89"/>
  <sheetViews>
    <sheetView topLeftCell="F75" zoomScaleNormal="100" workbookViewId="0">
      <selection sqref="A1:M9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735" t="s">
        <v>0</v>
      </c>
      <c r="B5" s="1735"/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</row>
    <row r="6" spans="1:13" x14ac:dyDescent="0.25">
      <c r="A6" s="1735" t="s">
        <v>1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</row>
    <row r="7" spans="1:13" x14ac:dyDescent="0.25">
      <c r="A7" s="1735" t="s">
        <v>3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1:13" x14ac:dyDescent="0.25">
      <c r="A8" s="1735" t="s">
        <v>1040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1:13" x14ac:dyDescent="0.25">
      <c r="A9" s="1820" t="s">
        <v>441</v>
      </c>
      <c r="B9" s="1820"/>
      <c r="C9" s="1820"/>
      <c r="D9" s="1820"/>
      <c r="E9" s="1820"/>
      <c r="F9" s="1820"/>
      <c r="G9" s="1820"/>
      <c r="H9" s="1820"/>
      <c r="I9" s="1820"/>
      <c r="J9" s="1820"/>
      <c r="K9" s="1820"/>
      <c r="L9" s="1820"/>
      <c r="M9" s="1820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792" t="s">
        <v>7</v>
      </c>
      <c r="B11" s="1792" t="s">
        <v>937</v>
      </c>
      <c r="C11" s="1793" t="s">
        <v>9</v>
      </c>
      <c r="D11" s="1792" t="s">
        <v>832</v>
      </c>
      <c r="E11" s="476" t="s">
        <v>12</v>
      </c>
      <c r="F11" s="1796" t="s">
        <v>13</v>
      </c>
      <c r="G11" s="1794" t="s">
        <v>14</v>
      </c>
      <c r="H11" s="1794" t="s">
        <v>15</v>
      </c>
      <c r="I11" s="1794" t="s">
        <v>16</v>
      </c>
      <c r="J11" s="1794" t="s">
        <v>17</v>
      </c>
      <c r="K11" s="1794" t="s">
        <v>18</v>
      </c>
      <c r="L11" s="1794" t="s">
        <v>19</v>
      </c>
      <c r="M11" s="1794" t="s">
        <v>20</v>
      </c>
    </row>
    <row r="12" spans="1:13" x14ac:dyDescent="0.25">
      <c r="A12" s="1792"/>
      <c r="B12" s="1792"/>
      <c r="C12" s="1793"/>
      <c r="D12" s="1792"/>
      <c r="E12" s="476" t="s">
        <v>21</v>
      </c>
      <c r="F12" s="1796"/>
      <c r="G12" s="1794"/>
      <c r="H12" s="1794"/>
      <c r="I12" s="1794"/>
      <c r="J12" s="1794"/>
      <c r="K12" s="1794"/>
      <c r="L12" s="1794"/>
      <c r="M12" s="1794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626">
        <v>55000</v>
      </c>
      <c r="F15" s="487">
        <v>0</v>
      </c>
      <c r="G15" s="457">
        <v>55000</v>
      </c>
      <c r="H15" s="457">
        <v>1578.5</v>
      </c>
      <c r="I15" s="457">
        <v>2559.6799999999998</v>
      </c>
      <c r="J15" s="457">
        <v>1672</v>
      </c>
      <c r="K15" s="457">
        <v>3525</v>
      </c>
      <c r="L15" s="457">
        <v>9335.18</v>
      </c>
      <c r="M15" s="457">
        <v>45664.82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130000</v>
      </c>
      <c r="F16" s="495">
        <f>SUM(F15:F15)</f>
        <v>0</v>
      </c>
      <c r="G16" s="463">
        <f t="shared" ref="G16:M16" si="0">SUM(G14:G15)</f>
        <v>130000</v>
      </c>
      <c r="H16" s="463">
        <f t="shared" si="0"/>
        <v>3731</v>
      </c>
      <c r="I16" s="463">
        <f t="shared" si="0"/>
        <v>8869.06</v>
      </c>
      <c r="J16" s="463">
        <f t="shared" si="0"/>
        <v>3952</v>
      </c>
      <c r="K16" s="463">
        <f t="shared" si="0"/>
        <v>5990</v>
      </c>
      <c r="L16" s="463">
        <f t="shared" si="0"/>
        <v>22542.059999999998</v>
      </c>
      <c r="M16" s="463">
        <f t="shared" si="0"/>
        <v>107457.94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2568.4</v>
      </c>
      <c r="L19" s="457">
        <v>24998.639999999999</v>
      </c>
      <c r="M19" s="457">
        <v>90001.36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60000</v>
      </c>
      <c r="F20" s="487">
        <v>0</v>
      </c>
      <c r="G20" s="498">
        <v>60000</v>
      </c>
      <c r="H20" s="498">
        <v>1722</v>
      </c>
      <c r="I20" s="498">
        <v>3486.68</v>
      </c>
      <c r="J20" s="498">
        <v>1824</v>
      </c>
      <c r="K20" s="498">
        <v>5987.5</v>
      </c>
      <c r="L20" s="498">
        <v>13020.18</v>
      </c>
      <c r="M20" s="498">
        <v>46979.82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175000</v>
      </c>
      <c r="F21" s="495">
        <f>SUM(F19)</f>
        <v>0</v>
      </c>
      <c r="G21" s="494">
        <f t="shared" ref="G21:M21" si="1">SUM(G19:G20)</f>
        <v>175000</v>
      </c>
      <c r="H21" s="494">
        <f t="shared" si="1"/>
        <v>5022.5</v>
      </c>
      <c r="I21" s="494">
        <f t="shared" si="1"/>
        <v>19120.419999999998</v>
      </c>
      <c r="J21" s="494">
        <f t="shared" si="1"/>
        <v>5320</v>
      </c>
      <c r="K21" s="494">
        <f t="shared" si="1"/>
        <v>8555.9</v>
      </c>
      <c r="L21" s="494">
        <f t="shared" si="1"/>
        <v>38018.82</v>
      </c>
      <c r="M21" s="494">
        <f t="shared" si="1"/>
        <v>136981.18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626">
        <v>80000</v>
      </c>
      <c r="F32" s="487">
        <v>0</v>
      </c>
      <c r="G32" s="457">
        <v>80000</v>
      </c>
      <c r="H32" s="457">
        <v>2296</v>
      </c>
      <c r="I32" s="457">
        <v>7400.87</v>
      </c>
      <c r="J32" s="489">
        <v>2432</v>
      </c>
      <c r="K32" s="457">
        <v>2568.4</v>
      </c>
      <c r="L32" s="457">
        <v>14697.27</v>
      </c>
      <c r="M32" s="457">
        <v>65302.73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80000</v>
      </c>
      <c r="F33" s="495">
        <v>0</v>
      </c>
      <c r="G33" s="463">
        <v>80000</v>
      </c>
      <c r="H33" s="463">
        <v>2296</v>
      </c>
      <c r="I33" s="463">
        <v>7400.87</v>
      </c>
      <c r="J33" s="522">
        <v>2432</v>
      </c>
      <c r="K33" s="463">
        <v>2568.4</v>
      </c>
      <c r="L33" s="463">
        <v>14697.27</v>
      </c>
      <c r="M33" s="463">
        <v>65302.73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626">
        <v>55000</v>
      </c>
      <c r="F36" s="487">
        <v>0</v>
      </c>
      <c r="G36" s="457">
        <v>55000</v>
      </c>
      <c r="H36" s="457">
        <v>1435</v>
      </c>
      <c r="I36" s="457">
        <v>2559.6799999999998</v>
      </c>
      <c r="J36" s="489">
        <v>1672</v>
      </c>
      <c r="K36" s="457">
        <v>25</v>
      </c>
      <c r="L36" s="457">
        <v>5835.18</v>
      </c>
      <c r="M36" s="457">
        <v>49164.82</v>
      </c>
    </row>
    <row r="37" spans="1:13" x14ac:dyDescent="0.25">
      <c r="A37" s="490"/>
      <c r="B37" s="491"/>
      <c r="C37" s="492">
        <v>1</v>
      </c>
      <c r="D37" s="465"/>
      <c r="E37" s="695">
        <v>55000</v>
      </c>
      <c r="F37" s="696">
        <v>0</v>
      </c>
      <c r="G37" s="697">
        <v>55000</v>
      </c>
      <c r="H37" s="697">
        <v>1435</v>
      </c>
      <c r="I37" s="697">
        <v>2559.6799999999998</v>
      </c>
      <c r="J37" s="698">
        <v>1672</v>
      </c>
      <c r="K37" s="697">
        <v>25</v>
      </c>
      <c r="L37" s="697">
        <v>5835.18</v>
      </c>
      <c r="M37" s="697">
        <v>49164.82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626">
        <v>60000</v>
      </c>
      <c r="F40" s="487">
        <v>0</v>
      </c>
      <c r="G40" s="457">
        <v>60000</v>
      </c>
      <c r="H40" s="457">
        <v>1722</v>
      </c>
      <c r="I40" s="457">
        <v>3486.68</v>
      </c>
      <c r="J40" s="457">
        <v>1824</v>
      </c>
      <c r="K40" s="457">
        <v>25</v>
      </c>
      <c r="L40" s="457">
        <v>7057.68</v>
      </c>
      <c r="M40" s="457">
        <v>52942.32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L42" si="3">SUM(E39:E41)</f>
        <v>200000</v>
      </c>
      <c r="F42" s="495">
        <f t="shared" si="3"/>
        <v>0</v>
      </c>
      <c r="G42" s="494">
        <f t="shared" si="3"/>
        <v>200000</v>
      </c>
      <c r="H42" s="494">
        <f t="shared" si="3"/>
        <v>5740</v>
      </c>
      <c r="I42" s="494">
        <f t="shared" si="3"/>
        <v>14374.23</v>
      </c>
      <c r="J42" s="494">
        <f t="shared" si="3"/>
        <v>6080</v>
      </c>
      <c r="K42" s="494">
        <f t="shared" si="3"/>
        <v>75</v>
      </c>
      <c r="L42" s="494">
        <f t="shared" si="3"/>
        <v>26269.230000000003</v>
      </c>
      <c r="M42" s="494">
        <f>SUM(M39:M41)</f>
        <v>173733.77000000002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ht="33" customHeight="1" x14ac:dyDescent="0.25">
      <c r="A55" s="469" t="s">
        <v>978</v>
      </c>
      <c r="B55" s="603"/>
      <c r="C55" s="492"/>
      <c r="D55" s="465"/>
      <c r="E55" s="494"/>
      <c r="F55" s="495"/>
      <c r="G55" s="463"/>
      <c r="H55" s="463"/>
      <c r="I55" s="463"/>
      <c r="J55" s="522"/>
      <c r="K55" s="463"/>
      <c r="L55" s="463"/>
      <c r="M55" s="463"/>
    </row>
    <row r="56" spans="1:13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626">
        <v>60000</v>
      </c>
      <c r="F57" s="487">
        <v>0</v>
      </c>
      <c r="G57" s="457">
        <v>60000</v>
      </c>
      <c r="H57" s="457">
        <v>1722</v>
      </c>
      <c r="I57" s="457">
        <v>3184.19</v>
      </c>
      <c r="J57" s="489">
        <v>1824</v>
      </c>
      <c r="K57" s="457">
        <v>1537.45</v>
      </c>
      <c r="L57" s="457">
        <v>8267.64</v>
      </c>
      <c r="M57" s="457">
        <v>52942.32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626">
        <v>60000</v>
      </c>
      <c r="F58" s="487">
        <v>0</v>
      </c>
      <c r="G58" s="457">
        <v>60000</v>
      </c>
      <c r="H58" s="457">
        <v>1722</v>
      </c>
      <c r="I58" s="457">
        <v>3486.68</v>
      </c>
      <c r="J58" s="489">
        <v>1824</v>
      </c>
      <c r="K58" s="457">
        <v>25</v>
      </c>
      <c r="L58" s="457">
        <v>7057.68</v>
      </c>
      <c r="M58" s="457">
        <v>52942.32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626">
        <v>60000</v>
      </c>
      <c r="F59" s="487">
        <v>0</v>
      </c>
      <c r="G59" s="457">
        <v>60000</v>
      </c>
      <c r="H59" s="457">
        <v>1722</v>
      </c>
      <c r="I59" s="457">
        <v>3486.68</v>
      </c>
      <c r="J59" s="489">
        <v>1824</v>
      </c>
      <c r="K59" s="457">
        <v>25</v>
      </c>
      <c r="L59" s="457">
        <v>7057.68</v>
      </c>
      <c r="M59" s="457">
        <v>52942.32</v>
      </c>
    </row>
    <row r="60" spans="1:13" x14ac:dyDescent="0.25">
      <c r="A60" s="490" t="s">
        <v>813</v>
      </c>
      <c r="B60" s="491"/>
      <c r="C60" s="492">
        <v>4</v>
      </c>
      <c r="D60" s="465"/>
      <c r="E60" s="494">
        <f>SUM(E57:E59)</f>
        <v>180000</v>
      </c>
      <c r="F60" s="495">
        <f>SUM(F57:F58)</f>
        <v>0</v>
      </c>
      <c r="G60" s="494">
        <f t="shared" ref="G60:M60" si="6">SUM(G57:G59)</f>
        <v>180000</v>
      </c>
      <c r="H60" s="494">
        <f t="shared" si="6"/>
        <v>5166</v>
      </c>
      <c r="I60" s="494">
        <f t="shared" si="6"/>
        <v>10157.549999999999</v>
      </c>
      <c r="J60" s="494">
        <f t="shared" si="6"/>
        <v>5472</v>
      </c>
      <c r="K60" s="494">
        <f t="shared" si="6"/>
        <v>1587.45</v>
      </c>
      <c r="L60" s="494">
        <f t="shared" si="6"/>
        <v>22383</v>
      </c>
      <c r="M60" s="494">
        <f t="shared" si="6"/>
        <v>158826.96</v>
      </c>
    </row>
    <row r="61" spans="1:13" x14ac:dyDescent="0.25">
      <c r="A61" s="490"/>
      <c r="B61" s="491"/>
      <c r="C61" s="492"/>
      <c r="D61" s="465"/>
      <c r="E61" s="494"/>
      <c r="F61" s="495"/>
      <c r="G61" s="463"/>
      <c r="H61" s="463"/>
      <c r="I61" s="463"/>
      <c r="J61" s="522"/>
      <c r="K61" s="463"/>
      <c r="L61" s="463"/>
      <c r="M61" s="463"/>
    </row>
    <row r="62" spans="1:13" ht="33" customHeight="1" x14ac:dyDescent="0.25">
      <c r="A62" s="469" t="s">
        <v>825</v>
      </c>
      <c r="B62" s="603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849</v>
      </c>
      <c r="E63" s="626">
        <v>60000</v>
      </c>
      <c r="F63" s="487">
        <v>0</v>
      </c>
      <c r="G63" s="457">
        <v>60000</v>
      </c>
      <c r="H63" s="457">
        <v>1722</v>
      </c>
      <c r="I63" s="457">
        <v>3486.68</v>
      </c>
      <c r="J63" s="489">
        <v>1824</v>
      </c>
      <c r="K63" s="457">
        <v>1487.5</v>
      </c>
      <c r="L63" s="457">
        <v>8520.18</v>
      </c>
      <c r="M63" s="457">
        <v>51479.82</v>
      </c>
    </row>
    <row r="64" spans="1:13" x14ac:dyDescent="0.25">
      <c r="A64" s="490" t="s">
        <v>813</v>
      </c>
      <c r="B64" s="491"/>
      <c r="C64" s="492">
        <v>1</v>
      </c>
      <c r="D64" s="465"/>
      <c r="E64" s="494">
        <f>SUM(E63)</f>
        <v>60000</v>
      </c>
      <c r="F64" s="495">
        <f t="shared" ref="F64:M64" si="7">SUM(F63)</f>
        <v>0</v>
      </c>
      <c r="G64" s="494">
        <f t="shared" si="7"/>
        <v>60000</v>
      </c>
      <c r="H64" s="494">
        <f t="shared" si="7"/>
        <v>1722</v>
      </c>
      <c r="I64" s="494">
        <f t="shared" si="7"/>
        <v>3486.68</v>
      </c>
      <c r="J64" s="494">
        <f t="shared" si="7"/>
        <v>1824</v>
      </c>
      <c r="K64" s="494">
        <f t="shared" si="7"/>
        <v>1487.5</v>
      </c>
      <c r="L64" s="494">
        <f>SUM(L63)</f>
        <v>8520.18</v>
      </c>
      <c r="M64" s="494">
        <f t="shared" si="7"/>
        <v>51479.82</v>
      </c>
    </row>
    <row r="66" spans="1:13" x14ac:dyDescent="0.25">
      <c r="A66" s="490" t="s">
        <v>827</v>
      </c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849</v>
      </c>
      <c r="E67" s="498">
        <v>65000</v>
      </c>
      <c r="F67" s="487">
        <v>0</v>
      </c>
      <c r="G67" s="457">
        <v>65000</v>
      </c>
      <c r="H67" s="457">
        <v>1865</v>
      </c>
      <c r="I67" s="457">
        <v>4427.58</v>
      </c>
      <c r="J67" s="457">
        <v>1976</v>
      </c>
      <c r="K67" s="457">
        <v>25</v>
      </c>
      <c r="L67" s="457">
        <v>8294.08</v>
      </c>
      <c r="M67" s="457">
        <v>56705.919999999998</v>
      </c>
    </row>
    <row r="68" spans="1:13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1722.2</v>
      </c>
      <c r="I68" s="457">
        <v>3486.68</v>
      </c>
      <c r="J68" s="457">
        <v>1824</v>
      </c>
      <c r="K68" s="457">
        <v>25</v>
      </c>
      <c r="L68" s="457">
        <v>7057.68</v>
      </c>
      <c r="M68" s="457">
        <v>52942.82</v>
      </c>
    </row>
    <row r="69" spans="1:13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</v>
      </c>
      <c r="I69" s="457">
        <v>2559.6799999999998</v>
      </c>
      <c r="J69" s="457">
        <v>1672</v>
      </c>
      <c r="K69" s="457">
        <v>25</v>
      </c>
      <c r="L69" s="457">
        <v>5835.18</v>
      </c>
      <c r="M69" s="457">
        <v>49164.82</v>
      </c>
    </row>
    <row r="70" spans="1:13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849</v>
      </c>
      <c r="E70" s="498">
        <v>60000</v>
      </c>
      <c r="F70" s="487">
        <v>0</v>
      </c>
      <c r="G70" s="457">
        <v>60000</v>
      </c>
      <c r="H70" s="457">
        <v>1722</v>
      </c>
      <c r="I70" s="457">
        <v>3486.68</v>
      </c>
      <c r="J70" s="457">
        <v>1824</v>
      </c>
      <c r="K70" s="457">
        <v>25</v>
      </c>
      <c r="L70" s="457">
        <v>7057.68</v>
      </c>
      <c r="M70" s="457">
        <v>52942.32</v>
      </c>
    </row>
    <row r="71" spans="1:13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</v>
      </c>
      <c r="I71" s="457">
        <v>2559.6799999999998</v>
      </c>
      <c r="J71" s="457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60000</v>
      </c>
      <c r="F74" s="627">
        <v>0</v>
      </c>
      <c r="G74" s="468">
        <v>60000</v>
      </c>
      <c r="H74" s="468">
        <v>1722</v>
      </c>
      <c r="I74" s="468">
        <v>3486.68</v>
      </c>
      <c r="J74" s="628">
        <v>1824</v>
      </c>
      <c r="K74" s="468">
        <v>25</v>
      </c>
      <c r="L74" s="468">
        <v>7057.68</v>
      </c>
      <c r="M74" s="468">
        <v>52942.32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626">
        <v>60000</v>
      </c>
      <c r="F75" s="487">
        <v>0</v>
      </c>
      <c r="G75" s="457">
        <v>60000</v>
      </c>
      <c r="H75" s="457">
        <v>1722</v>
      </c>
      <c r="I75" s="457">
        <v>3486.68</v>
      </c>
      <c r="J75" s="457">
        <v>1824</v>
      </c>
      <c r="K75" s="457">
        <v>25</v>
      </c>
      <c r="L75" s="468">
        <v>7057.68</v>
      </c>
      <c r="M75" s="468">
        <v>52942.32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60000</v>
      </c>
      <c r="F76" s="487">
        <v>1</v>
      </c>
      <c r="G76" s="457">
        <v>60000</v>
      </c>
      <c r="H76" s="457">
        <v>1722</v>
      </c>
      <c r="I76" s="457">
        <v>3486.68</v>
      </c>
      <c r="J76" s="457">
        <v>1824</v>
      </c>
      <c r="K76" s="457">
        <v>25</v>
      </c>
      <c r="L76" s="468">
        <v>7057.68</v>
      </c>
      <c r="M76" s="468">
        <v>52942.32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626">
        <v>60000</v>
      </c>
      <c r="F77" s="487">
        <v>2</v>
      </c>
      <c r="G77" s="457">
        <v>60000</v>
      </c>
      <c r="H77" s="457">
        <v>1722</v>
      </c>
      <c r="I77" s="457">
        <v>3486.68</v>
      </c>
      <c r="J77" s="457">
        <v>1824</v>
      </c>
      <c r="K77" s="457">
        <v>25</v>
      </c>
      <c r="L77" s="468">
        <v>7057.68</v>
      </c>
      <c r="M77" s="468">
        <v>52942.32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626">
        <v>45000</v>
      </c>
      <c r="F78" s="487">
        <v>0</v>
      </c>
      <c r="G78" s="457">
        <v>45000</v>
      </c>
      <c r="H78" s="457">
        <v>1291.5</v>
      </c>
      <c r="I78" s="457">
        <v>921.46</v>
      </c>
      <c r="J78" s="457">
        <v>1368</v>
      </c>
      <c r="K78" s="457">
        <v>1537.45</v>
      </c>
      <c r="L78" s="457">
        <v>5118.41</v>
      </c>
      <c r="M78" s="457">
        <v>39881.589999999997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626">
        <v>45000</v>
      </c>
      <c r="F79" s="487">
        <v>0</v>
      </c>
      <c r="G79" s="457">
        <v>45000</v>
      </c>
      <c r="H79" s="457">
        <v>1291.5</v>
      </c>
      <c r="I79" s="457">
        <v>1148.33</v>
      </c>
      <c r="J79" s="457">
        <v>1368</v>
      </c>
      <c r="K79" s="457">
        <v>25</v>
      </c>
      <c r="L79" s="457">
        <v>3832.83</v>
      </c>
      <c r="M79" s="457">
        <v>41167.17</v>
      </c>
    </row>
    <row r="80" spans="1:13" x14ac:dyDescent="0.25">
      <c r="A80" s="490" t="s">
        <v>813</v>
      </c>
      <c r="B80" s="491"/>
      <c r="C80" s="492">
        <v>13</v>
      </c>
      <c r="D80" s="570"/>
      <c r="E80" s="494">
        <f>SUM(E67:E79)</f>
        <v>740000</v>
      </c>
      <c r="F80" s="495">
        <f t="shared" ref="F80:M80" si="8">SUM(F67:F79)</f>
        <v>3</v>
      </c>
      <c r="G80" s="494">
        <f t="shared" si="8"/>
        <v>740000</v>
      </c>
      <c r="H80" s="494">
        <f t="shared" si="8"/>
        <v>21236.7</v>
      </c>
      <c r="I80" s="494">
        <f t="shared" si="8"/>
        <v>38583.17</v>
      </c>
      <c r="J80" s="494">
        <f t="shared" si="8"/>
        <v>22496</v>
      </c>
      <c r="K80" s="494">
        <f t="shared" si="8"/>
        <v>1837.45</v>
      </c>
      <c r="L80" s="494">
        <f t="shared" si="8"/>
        <v>84154.62000000001</v>
      </c>
      <c r="M80" s="494">
        <f t="shared" si="8"/>
        <v>655845.88</v>
      </c>
    </row>
    <row r="82" spans="1:13" ht="23.25" customHeight="1" x14ac:dyDescent="0.25">
      <c r="A82" s="648" t="s">
        <v>865</v>
      </c>
      <c r="B82" s="472"/>
      <c r="C82" s="687">
        <v>32</v>
      </c>
      <c r="D82" s="687"/>
      <c r="E82" s="688">
        <v>2090000</v>
      </c>
      <c r="F82" s="689">
        <v>0</v>
      </c>
      <c r="G82" s="688">
        <v>2090000</v>
      </c>
      <c r="H82" s="688">
        <v>59983</v>
      </c>
      <c r="I82" s="688">
        <v>150983.67999999999</v>
      </c>
      <c r="J82" s="688">
        <v>63536</v>
      </c>
      <c r="K82" s="688">
        <v>29583.98</v>
      </c>
      <c r="L82" s="688">
        <v>304086.65999999997</v>
      </c>
      <c r="M82" s="688">
        <v>1785913.34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M11:M12"/>
    <mergeCell ref="G11:G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F11:F12"/>
    <mergeCell ref="A5:M5"/>
    <mergeCell ref="A6:M6"/>
    <mergeCell ref="A7:M7"/>
    <mergeCell ref="A8:M8"/>
    <mergeCell ref="A9:M9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22EB9F-6C29-4B7E-93D4-29F43BAE9C6D}">
  <sheetPr>
    <pageSetUpPr fitToPage="1"/>
  </sheetPr>
  <dimension ref="A7:N48"/>
  <sheetViews>
    <sheetView topLeftCell="A26" workbookViewId="0">
      <selection activeCell="J42" sqref="J42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1051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2" t="s">
        <v>5</v>
      </c>
      <c r="B11" s="1622"/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  <c r="N11" s="162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92" t="s">
        <v>7</v>
      </c>
      <c r="B13" s="1818" t="s">
        <v>937</v>
      </c>
      <c r="C13" s="1804" t="s">
        <v>8</v>
      </c>
      <c r="D13" s="1804" t="s">
        <v>10</v>
      </c>
      <c r="E13" s="1804" t="s">
        <v>11</v>
      </c>
      <c r="F13" s="476" t="s">
        <v>12</v>
      </c>
      <c r="G13" s="1806" t="s">
        <v>13</v>
      </c>
      <c r="H13" s="1804" t="s">
        <v>14</v>
      </c>
      <c r="I13" s="1804" t="s">
        <v>15</v>
      </c>
      <c r="J13" s="1804" t="s">
        <v>16</v>
      </c>
      <c r="K13" s="1804" t="s">
        <v>17</v>
      </c>
      <c r="L13" s="1804" t="s">
        <v>18</v>
      </c>
      <c r="M13" s="1804" t="s">
        <v>19</v>
      </c>
      <c r="N13" s="1792" t="s">
        <v>20</v>
      </c>
    </row>
    <row r="14" spans="1:14" x14ac:dyDescent="0.25">
      <c r="A14" s="1792"/>
      <c r="B14" s="1819"/>
      <c r="C14" s="1805"/>
      <c r="D14" s="1805"/>
      <c r="E14" s="1805"/>
      <c r="F14" s="476" t="s">
        <v>21</v>
      </c>
      <c r="G14" s="1807"/>
      <c r="H14" s="1805"/>
      <c r="I14" s="1805"/>
      <c r="J14" s="1805"/>
      <c r="K14" s="1805"/>
      <c r="L14" s="1805"/>
      <c r="M14" s="1805"/>
      <c r="N14" s="179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608"/>
      <c r="C40" s="599">
        <v>24</v>
      </c>
      <c r="D40" s="557"/>
      <c r="E40" s="557"/>
      <c r="F40" s="559">
        <v>324500</v>
      </c>
      <c r="G40" s="560">
        <v>0</v>
      </c>
      <c r="H40" s="559">
        <v>324500</v>
      </c>
      <c r="I40" s="562">
        <v>0</v>
      </c>
      <c r="J40" s="561">
        <v>3094.5</v>
      </c>
      <c r="K40" s="562">
        <v>0</v>
      </c>
      <c r="L40" s="562">
        <v>0</v>
      </c>
      <c r="M40" s="561">
        <v>3094.5</v>
      </c>
      <c r="N40" s="559">
        <v>238405.5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810" t="s">
        <v>854</v>
      </c>
      <c r="I44" s="1810"/>
      <c r="J44" s="1810"/>
      <c r="K44" s="1810"/>
      <c r="L44" s="1810"/>
      <c r="M44" s="1810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811" t="s">
        <v>852</v>
      </c>
      <c r="I45" s="1811"/>
      <c r="J45" s="1811"/>
      <c r="K45" s="1811"/>
      <c r="L45" s="1811"/>
      <c r="M45" s="1811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812" t="s">
        <v>853</v>
      </c>
      <c r="I46" s="1812"/>
      <c r="J46" s="1812"/>
      <c r="K46" s="1812"/>
      <c r="L46" s="1812"/>
      <c r="M46" s="1812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813"/>
      <c r="J47" s="1813"/>
      <c r="K47" s="1813"/>
      <c r="L47" s="1813"/>
      <c r="M47" s="1813"/>
      <c r="N47" s="1813"/>
    </row>
    <row r="48" spans="1:14" ht="15.75" x14ac:dyDescent="0.25">
      <c r="A48" s="267"/>
      <c r="B48" s="267"/>
      <c r="C48" s="267"/>
      <c r="D48" s="268"/>
      <c r="E48" s="268"/>
      <c r="F48" s="269"/>
      <c r="G48" s="1741"/>
      <c r="H48" s="1741"/>
      <c r="I48" s="1741"/>
      <c r="J48" s="1741"/>
      <c r="K48" s="1741"/>
      <c r="L48" s="271"/>
      <c r="M48" s="271"/>
      <c r="N48" s="259"/>
    </row>
  </sheetData>
  <mergeCells count="23">
    <mergeCell ref="G48:K48"/>
    <mergeCell ref="M13:M14"/>
    <mergeCell ref="N13:N14"/>
    <mergeCell ref="H44:M44"/>
    <mergeCell ref="H45:M45"/>
    <mergeCell ref="H46:M46"/>
    <mergeCell ref="I47:N47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621CC9-8A12-4C01-9EF9-CD3403421825}">
  <dimension ref="A1:L201"/>
  <sheetViews>
    <sheetView topLeftCell="A124" workbookViewId="0">
      <selection activeCell="H140" sqref="H140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1" spans="1:12" x14ac:dyDescent="0.25">
      <c r="A1" s="311"/>
      <c r="B1" s="308"/>
      <c r="C1" s="311" t="s">
        <v>641</v>
      </c>
      <c r="D1" s="611"/>
      <c r="E1" s="612"/>
      <c r="F1" s="611"/>
      <c r="G1" s="611"/>
      <c r="H1" s="611"/>
      <c r="I1" s="611"/>
      <c r="J1" s="611"/>
      <c r="K1" s="611"/>
      <c r="L1" s="611"/>
    </row>
    <row r="2" spans="1:12" x14ac:dyDescent="0.25">
      <c r="A2" s="311"/>
      <c r="B2" s="308"/>
      <c r="C2" s="311"/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</row>
    <row r="7" spans="1:12" x14ac:dyDescent="0.25">
      <c r="A7" s="1735" t="s">
        <v>3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</row>
    <row r="8" spans="1:12" x14ac:dyDescent="0.25">
      <c r="A8" s="1735" t="s">
        <v>1052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</row>
    <row r="9" spans="1:12" x14ac:dyDescent="0.25">
      <c r="A9" s="1736" t="s">
        <v>404</v>
      </c>
      <c r="B9" s="1736"/>
      <c r="C9" s="1736"/>
      <c r="D9" s="1736"/>
      <c r="E9" s="1736"/>
      <c r="F9" s="1736"/>
      <c r="G9" s="1736"/>
      <c r="H9" s="1736"/>
      <c r="I9" s="1736"/>
      <c r="J9" s="1736"/>
      <c r="K9" s="1736"/>
      <c r="L9" s="1736"/>
    </row>
    <row r="10" spans="1:12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</row>
    <row r="11" spans="1:12" x14ac:dyDescent="0.25">
      <c r="A11" s="1792" t="s">
        <v>7</v>
      </c>
      <c r="B11" s="1792" t="s">
        <v>802</v>
      </c>
      <c r="C11" s="1792" t="s">
        <v>9</v>
      </c>
      <c r="D11" s="476" t="s">
        <v>12</v>
      </c>
      <c r="E11" s="1837" t="s">
        <v>13</v>
      </c>
      <c r="F11" s="1794" t="s">
        <v>14</v>
      </c>
      <c r="G11" s="1794" t="s">
        <v>15</v>
      </c>
      <c r="H11" s="1794" t="s">
        <v>16</v>
      </c>
      <c r="I11" s="1794" t="s">
        <v>17</v>
      </c>
      <c r="J11" s="1794" t="s">
        <v>18</v>
      </c>
      <c r="K11" s="1794" t="s">
        <v>19</v>
      </c>
      <c r="L11" s="1794" t="s">
        <v>20</v>
      </c>
    </row>
    <row r="12" spans="1:12" x14ac:dyDescent="0.25">
      <c r="A12" s="1792"/>
      <c r="B12" s="1792"/>
      <c r="C12" s="1792"/>
      <c r="D12" s="476" t="s">
        <v>21</v>
      </c>
      <c r="E12" s="1837"/>
      <c r="F12" s="1794"/>
      <c r="G12" s="1794"/>
      <c r="H12" s="1794"/>
      <c r="I12" s="1794"/>
      <c r="J12" s="1794"/>
      <c r="K12" s="1794"/>
      <c r="L12" s="1794"/>
    </row>
    <row r="13" spans="1:12" x14ac:dyDescent="0.25">
      <c r="A13" s="453" t="s">
        <v>291</v>
      </c>
      <c r="B13" s="281"/>
      <c r="C13" s="453"/>
      <c r="D13" s="457"/>
      <c r="E13" s="456"/>
      <c r="F13" s="457"/>
      <c r="G13" s="457"/>
      <c r="H13" s="457"/>
      <c r="I13" s="457"/>
      <c r="J13" s="675"/>
      <c r="K13" s="457"/>
      <c r="L13" s="457"/>
    </row>
    <row r="14" spans="1:12" x14ac:dyDescent="0.25">
      <c r="A14" s="280" t="s">
        <v>507</v>
      </c>
      <c r="B14" s="281" t="s">
        <v>806</v>
      </c>
      <c r="C14" s="280" t="s">
        <v>142</v>
      </c>
      <c r="D14" s="458">
        <v>260000</v>
      </c>
      <c r="E14" s="456">
        <v>0</v>
      </c>
      <c r="F14" s="458">
        <v>260000</v>
      </c>
      <c r="G14" s="457">
        <v>7462</v>
      </c>
      <c r="H14" s="457">
        <v>50481.37</v>
      </c>
      <c r="I14" s="457">
        <v>4943.8</v>
      </c>
      <c r="J14" s="675">
        <v>4275</v>
      </c>
      <c r="K14" s="457">
        <v>67011.17</v>
      </c>
      <c r="L14" s="457">
        <v>192837.78</v>
      </c>
    </row>
    <row r="15" spans="1:12" x14ac:dyDescent="0.25">
      <c r="A15" s="459" t="s">
        <v>747</v>
      </c>
      <c r="B15" s="281" t="s">
        <v>806</v>
      </c>
      <c r="C15" s="460" t="s">
        <v>30</v>
      </c>
      <c r="D15" s="457">
        <v>210000</v>
      </c>
      <c r="E15" s="456">
        <v>0</v>
      </c>
      <c r="F15" s="457">
        <v>210000</v>
      </c>
      <c r="G15" s="457">
        <v>6027</v>
      </c>
      <c r="H15" s="457">
        <v>38340.17</v>
      </c>
      <c r="I15" s="457">
        <v>4943.8</v>
      </c>
      <c r="J15" s="675">
        <v>4275</v>
      </c>
      <c r="K15" s="457">
        <v>53434.92</v>
      </c>
      <c r="L15" s="457">
        <v>156414.03</v>
      </c>
    </row>
    <row r="16" spans="1:12" x14ac:dyDescent="0.25">
      <c r="A16" s="459" t="s">
        <v>55</v>
      </c>
      <c r="B16" s="281" t="s">
        <v>806</v>
      </c>
      <c r="C16" s="286" t="s">
        <v>960</v>
      </c>
      <c r="D16" s="457">
        <v>100000</v>
      </c>
      <c r="E16" s="456">
        <v>0</v>
      </c>
      <c r="F16" s="457">
        <v>100000</v>
      </c>
      <c r="G16" s="457">
        <v>2870</v>
      </c>
      <c r="H16" s="457">
        <v>12105.37</v>
      </c>
      <c r="I16" s="457">
        <v>3040</v>
      </c>
      <c r="J16" s="675">
        <v>1841.76</v>
      </c>
      <c r="K16" s="457">
        <v>19857.13</v>
      </c>
      <c r="L16" s="457">
        <v>80142.87</v>
      </c>
    </row>
    <row r="17" spans="1:12" x14ac:dyDescent="0.25">
      <c r="A17" s="459" t="s">
        <v>692</v>
      </c>
      <c r="B17" s="281" t="s">
        <v>807</v>
      </c>
      <c r="C17" s="286" t="s">
        <v>693</v>
      </c>
      <c r="D17" s="457">
        <v>90000</v>
      </c>
      <c r="E17" s="456">
        <v>0</v>
      </c>
      <c r="F17" s="457">
        <v>90000</v>
      </c>
      <c r="G17" s="457">
        <v>2583</v>
      </c>
      <c r="H17" s="457">
        <v>9415.59</v>
      </c>
      <c r="I17" s="457">
        <v>2736</v>
      </c>
      <c r="J17" s="675">
        <v>1375.12</v>
      </c>
      <c r="K17" s="457">
        <v>16109.71</v>
      </c>
      <c r="L17" s="457">
        <v>73890.289999999994</v>
      </c>
    </row>
    <row r="18" spans="1:12" x14ac:dyDescent="0.25">
      <c r="A18" s="459" t="s">
        <v>192</v>
      </c>
      <c r="B18" s="281" t="s">
        <v>806</v>
      </c>
      <c r="C18" s="286" t="s">
        <v>92</v>
      </c>
      <c r="D18" s="457">
        <v>40000</v>
      </c>
      <c r="E18" s="456">
        <v>0</v>
      </c>
      <c r="F18" s="457">
        <v>40000</v>
      </c>
      <c r="G18" s="457">
        <v>1148</v>
      </c>
      <c r="H18" s="456">
        <v>442.65</v>
      </c>
      <c r="I18" s="457">
        <v>1216</v>
      </c>
      <c r="J18" s="675">
        <v>25</v>
      </c>
      <c r="K18" s="457">
        <v>2831.65</v>
      </c>
      <c r="L18" s="457">
        <v>37168.35</v>
      </c>
    </row>
    <row r="19" spans="1:12" x14ac:dyDescent="0.25">
      <c r="A19" s="461" t="s">
        <v>752</v>
      </c>
      <c r="B19" s="281"/>
      <c r="C19" s="462">
        <v>5</v>
      </c>
      <c r="D19" s="463">
        <f>SUM(D14:D18)</f>
        <v>700000</v>
      </c>
      <c r="E19" s="464">
        <f t="shared" ref="E19:L19" si="0">SUM(E14:E18)</f>
        <v>0</v>
      </c>
      <c r="F19" s="463">
        <f t="shared" si="0"/>
        <v>700000</v>
      </c>
      <c r="G19" s="463">
        <f t="shared" si="0"/>
        <v>20090</v>
      </c>
      <c r="H19" s="463">
        <f t="shared" si="0"/>
        <v>110785.15</v>
      </c>
      <c r="I19" s="463">
        <f t="shared" si="0"/>
        <v>16879.599999999999</v>
      </c>
      <c r="J19" s="676">
        <f t="shared" si="0"/>
        <v>11791.880000000001</v>
      </c>
      <c r="K19" s="463">
        <f t="shared" si="0"/>
        <v>159244.57999999999</v>
      </c>
      <c r="L19" s="463">
        <f t="shared" si="0"/>
        <v>540453.31999999995</v>
      </c>
    </row>
    <row r="20" spans="1:12" x14ac:dyDescent="0.25">
      <c r="A20" s="461"/>
      <c r="B20" s="281"/>
      <c r="C20" s="462"/>
      <c r="D20" s="457"/>
      <c r="E20" s="456"/>
      <c r="F20" s="457"/>
      <c r="G20" s="457"/>
      <c r="H20" s="457"/>
      <c r="I20" s="457"/>
      <c r="J20" s="675"/>
      <c r="K20" s="457"/>
      <c r="L20" s="457"/>
    </row>
    <row r="21" spans="1:12" x14ac:dyDescent="0.25">
      <c r="A21" s="461" t="s">
        <v>642</v>
      </c>
      <c r="B21" s="281"/>
      <c r="C21" s="466"/>
      <c r="D21" s="457"/>
      <c r="E21" s="456"/>
      <c r="F21" s="457"/>
      <c r="G21" s="457"/>
      <c r="H21" s="457"/>
      <c r="I21" s="457"/>
      <c r="J21" s="675"/>
      <c r="K21" s="457"/>
      <c r="L21" s="457"/>
    </row>
    <row r="22" spans="1:12" x14ac:dyDescent="0.25">
      <c r="A22" s="280" t="s">
        <v>65</v>
      </c>
      <c r="B22" s="281" t="s">
        <v>806</v>
      </c>
      <c r="C22" s="286" t="s">
        <v>748</v>
      </c>
      <c r="D22" s="457">
        <v>60000</v>
      </c>
      <c r="E22" s="456">
        <v>0</v>
      </c>
      <c r="F22" s="457">
        <v>60000</v>
      </c>
      <c r="G22" s="457">
        <v>1722</v>
      </c>
      <c r="H22" s="457">
        <v>3486.68</v>
      </c>
      <c r="I22" s="457">
        <v>1824</v>
      </c>
      <c r="J22" s="457">
        <v>6148.49</v>
      </c>
      <c r="K22" s="457">
        <v>13181.17</v>
      </c>
      <c r="L22" s="457">
        <v>46818.83</v>
      </c>
    </row>
    <row r="23" spans="1:12" x14ac:dyDescent="0.25">
      <c r="A23" s="280" t="s">
        <v>859</v>
      </c>
      <c r="B23" s="281" t="s">
        <v>807</v>
      </c>
      <c r="C23" s="286" t="s">
        <v>276</v>
      </c>
      <c r="D23" s="457">
        <v>31500</v>
      </c>
      <c r="E23" s="456">
        <v>0</v>
      </c>
      <c r="F23" s="457">
        <v>31500</v>
      </c>
      <c r="G23" s="457">
        <v>904.05</v>
      </c>
      <c r="H23" s="456">
        <v>0</v>
      </c>
      <c r="I23" s="457">
        <v>957.6</v>
      </c>
      <c r="J23" s="675">
        <v>2384</v>
      </c>
      <c r="K23" s="457">
        <v>4245.6499999999996</v>
      </c>
      <c r="L23" s="457">
        <v>27254.35</v>
      </c>
    </row>
    <row r="24" spans="1:12" x14ac:dyDescent="0.25">
      <c r="A24" s="461" t="s">
        <v>752</v>
      </c>
      <c r="B24" s="281"/>
      <c r="C24" s="462">
        <v>2</v>
      </c>
      <c r="D24" s="463">
        <f>SUM(D21:D23)</f>
        <v>91500</v>
      </c>
      <c r="E24" s="464">
        <f>SUM(E22:E23)</f>
        <v>0</v>
      </c>
      <c r="F24" s="463">
        <f>SUM(F22:F23)</f>
        <v>91500</v>
      </c>
      <c r="G24" s="463">
        <f>SUM(G21:G23)</f>
        <v>2626.05</v>
      </c>
      <c r="H24" s="463">
        <f>SUM(H22:H23)</f>
        <v>3486.68</v>
      </c>
      <c r="I24" s="463">
        <f>SUM(I22:I23)</f>
        <v>2781.6</v>
      </c>
      <c r="J24" s="676">
        <f>SUM(J22:J23)</f>
        <v>8532.49</v>
      </c>
      <c r="K24" s="463">
        <f>SUM(K22:K23)</f>
        <v>17426.82</v>
      </c>
      <c r="L24" s="463">
        <f>SUM(L22:L23)</f>
        <v>74073.179999999993</v>
      </c>
    </row>
    <row r="25" spans="1:12" x14ac:dyDescent="0.25">
      <c r="A25" s="461"/>
      <c r="B25" s="281"/>
      <c r="C25" s="466"/>
      <c r="D25" s="463"/>
      <c r="E25" s="456"/>
      <c r="F25" s="463"/>
      <c r="G25" s="463"/>
      <c r="H25" s="463"/>
      <c r="I25" s="463"/>
      <c r="J25" s="676"/>
      <c r="K25" s="463"/>
      <c r="L25" s="463"/>
    </row>
    <row r="26" spans="1:12" x14ac:dyDescent="0.25">
      <c r="A26" s="461" t="s">
        <v>753</v>
      </c>
      <c r="B26" s="281"/>
      <c r="C26" s="286"/>
      <c r="D26" s="457"/>
      <c r="E26" s="456"/>
      <c r="F26" s="457"/>
      <c r="G26" s="457"/>
      <c r="H26" s="457"/>
      <c r="I26" s="457"/>
      <c r="J26" s="675"/>
      <c r="K26" s="457"/>
      <c r="L26" s="457"/>
    </row>
    <row r="27" spans="1:12" x14ac:dyDescent="0.25">
      <c r="A27" s="280" t="s">
        <v>989</v>
      </c>
      <c r="B27" s="281" t="s">
        <v>807</v>
      </c>
      <c r="C27" s="286" t="s">
        <v>990</v>
      </c>
      <c r="D27" s="457">
        <v>100000</v>
      </c>
      <c r="E27" s="456">
        <v>0</v>
      </c>
      <c r="F27" s="457">
        <v>100000</v>
      </c>
      <c r="G27" s="457">
        <v>2870</v>
      </c>
      <c r="H27" s="457">
        <v>12105.37</v>
      </c>
      <c r="I27" s="457">
        <v>3040</v>
      </c>
      <c r="J27" s="675">
        <v>25</v>
      </c>
      <c r="K27" s="457">
        <v>18040.37</v>
      </c>
      <c r="L27" s="457">
        <v>81959.63</v>
      </c>
    </row>
    <row r="28" spans="1:12" x14ac:dyDescent="0.25">
      <c r="A28" s="459" t="s">
        <v>224</v>
      </c>
      <c r="B28" s="281" t="s">
        <v>806</v>
      </c>
      <c r="C28" s="286" t="s">
        <v>276</v>
      </c>
      <c r="D28" s="457">
        <v>22000</v>
      </c>
      <c r="E28" s="456">
        <v>0</v>
      </c>
      <c r="F28" s="457">
        <v>22000</v>
      </c>
      <c r="G28" s="457">
        <v>631.4</v>
      </c>
      <c r="H28" s="456">
        <v>0</v>
      </c>
      <c r="I28" s="457">
        <v>668.8</v>
      </c>
      <c r="J28" s="675">
        <v>1245</v>
      </c>
      <c r="K28" s="457">
        <v>2545.1999999999998</v>
      </c>
      <c r="L28" s="457">
        <v>19454.8</v>
      </c>
    </row>
    <row r="29" spans="1:12" x14ac:dyDescent="0.25">
      <c r="A29" s="461" t="s">
        <v>749</v>
      </c>
      <c r="B29" s="281"/>
      <c r="C29" s="462">
        <v>2</v>
      </c>
      <c r="D29" s="463">
        <f>SUM(D27:D28)</f>
        <v>122000</v>
      </c>
      <c r="E29" s="464">
        <f t="shared" ref="E29:L29" si="1">SUM(E27:E28)</f>
        <v>0</v>
      </c>
      <c r="F29" s="463">
        <f>SUM(F27:F28)</f>
        <v>122000</v>
      </c>
      <c r="G29" s="463">
        <f t="shared" si="1"/>
        <v>3501.4</v>
      </c>
      <c r="H29" s="463">
        <f t="shared" si="1"/>
        <v>12105.37</v>
      </c>
      <c r="I29" s="463">
        <f t="shared" si="1"/>
        <v>3708.8</v>
      </c>
      <c r="J29" s="676">
        <f t="shared" si="1"/>
        <v>1270</v>
      </c>
      <c r="K29" s="463">
        <f t="shared" si="1"/>
        <v>20585.57</v>
      </c>
      <c r="L29" s="463">
        <f t="shared" si="1"/>
        <v>101414.43000000001</v>
      </c>
    </row>
    <row r="30" spans="1:12" x14ac:dyDescent="0.25">
      <c r="A30" s="459"/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61" t="s">
        <v>754</v>
      </c>
      <c r="B31" s="281"/>
      <c r="C31" s="466"/>
      <c r="D31" s="463"/>
      <c r="E31" s="464"/>
      <c r="F31" s="463"/>
      <c r="G31" s="463"/>
      <c r="H31" s="463"/>
      <c r="I31" s="463"/>
      <c r="J31" s="676"/>
      <c r="K31" s="463"/>
      <c r="L31" s="463"/>
    </row>
    <row r="32" spans="1:12" x14ac:dyDescent="0.25">
      <c r="A32" s="459" t="s">
        <v>750</v>
      </c>
      <c r="B32" s="281" t="s">
        <v>807</v>
      </c>
      <c r="C32" s="286" t="s">
        <v>543</v>
      </c>
      <c r="D32" s="457">
        <v>150000</v>
      </c>
      <c r="E32" s="456">
        <v>0</v>
      </c>
      <c r="F32" s="457">
        <v>150000</v>
      </c>
      <c r="G32" s="457">
        <v>4305</v>
      </c>
      <c r="H32" s="457">
        <v>22732.28</v>
      </c>
      <c r="I32" s="457">
        <v>4560</v>
      </c>
      <c r="J32" s="675">
        <v>4562.3500000000004</v>
      </c>
      <c r="K32" s="457">
        <v>36159.629999999997</v>
      </c>
      <c r="L32" s="457">
        <v>113840.37</v>
      </c>
    </row>
    <row r="33" spans="1:12" x14ac:dyDescent="0.25">
      <c r="A33" s="459" t="s">
        <v>1037</v>
      </c>
      <c r="B33" s="281" t="s">
        <v>807</v>
      </c>
      <c r="C33" s="286" t="s">
        <v>276</v>
      </c>
      <c r="D33" s="457">
        <v>26500</v>
      </c>
      <c r="E33" s="456">
        <v>0</v>
      </c>
      <c r="F33" s="457">
        <v>26500</v>
      </c>
      <c r="G33" s="457">
        <v>760.55</v>
      </c>
      <c r="H33" s="456">
        <v>0</v>
      </c>
      <c r="I33" s="457">
        <v>805.6</v>
      </c>
      <c r="J33" s="675">
        <v>25</v>
      </c>
      <c r="K33" s="457">
        <v>1591.15</v>
      </c>
      <c r="L33" s="457">
        <v>24908.85</v>
      </c>
    </row>
    <row r="34" spans="1:12" x14ac:dyDescent="0.25">
      <c r="A34" s="459" t="s">
        <v>1054</v>
      </c>
      <c r="B34" s="281" t="s">
        <v>806</v>
      </c>
      <c r="C34" s="286" t="s">
        <v>276</v>
      </c>
      <c r="D34" s="457">
        <v>32500</v>
      </c>
      <c r="E34" s="456">
        <v>0</v>
      </c>
      <c r="F34" s="457">
        <v>32500</v>
      </c>
      <c r="G34" s="457">
        <v>932.75</v>
      </c>
      <c r="H34" s="456">
        <v>0</v>
      </c>
      <c r="I34" s="457">
        <v>988</v>
      </c>
      <c r="J34" s="675">
        <v>25</v>
      </c>
      <c r="K34" s="457">
        <v>1945.75</v>
      </c>
      <c r="L34" s="457">
        <v>30554.25</v>
      </c>
    </row>
    <row r="35" spans="1:12" x14ac:dyDescent="0.25">
      <c r="A35" s="461" t="s">
        <v>749</v>
      </c>
      <c r="B35" s="281"/>
      <c r="C35" s="462">
        <v>3</v>
      </c>
      <c r="D35" s="463">
        <f>SUM(D32:D34)</f>
        <v>209000</v>
      </c>
      <c r="E35" s="464">
        <f>SUM(E32:E32)</f>
        <v>0</v>
      </c>
      <c r="F35" s="463">
        <f>SUM(F32:F34)</f>
        <v>209000</v>
      </c>
      <c r="G35" s="463">
        <f>SUM(G32:G34)</f>
        <v>5998.3</v>
      </c>
      <c r="H35" s="463">
        <f>SUM(H32:H32)</f>
        <v>22732.28</v>
      </c>
      <c r="I35" s="463">
        <f>SUM(I32:I34)</f>
        <v>6353.6</v>
      </c>
      <c r="J35" s="676">
        <f>SUM(J32:J34)</f>
        <v>4612.3500000000004</v>
      </c>
      <c r="K35" s="463">
        <f>SUM(K32:K34)</f>
        <v>39696.53</v>
      </c>
      <c r="L35" s="463">
        <f>SUM(L32:L34)</f>
        <v>169303.47</v>
      </c>
    </row>
    <row r="36" spans="1:12" x14ac:dyDescent="0.25">
      <c r="A36" s="461"/>
      <c r="B36" s="281"/>
      <c r="C36" s="462"/>
      <c r="D36" s="463"/>
      <c r="E36" s="464"/>
      <c r="F36" s="463"/>
      <c r="G36" s="463"/>
      <c r="H36" s="463"/>
      <c r="I36" s="463"/>
      <c r="J36" s="676"/>
      <c r="K36" s="463"/>
      <c r="L36" s="463"/>
    </row>
    <row r="37" spans="1:12" x14ac:dyDescent="0.25">
      <c r="A37" s="461" t="s">
        <v>999</v>
      </c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699" t="s">
        <v>924</v>
      </c>
      <c r="B38" s="684" t="s">
        <v>807</v>
      </c>
      <c r="C38" s="643" t="s">
        <v>925</v>
      </c>
      <c r="D38" s="638">
        <v>70000</v>
      </c>
      <c r="E38" s="639">
        <v>0</v>
      </c>
      <c r="F38" s="638">
        <v>70000</v>
      </c>
      <c r="G38" s="638">
        <v>2009</v>
      </c>
      <c r="H38" s="638">
        <v>5368.48</v>
      </c>
      <c r="I38" s="638">
        <v>2128</v>
      </c>
      <c r="J38" s="677">
        <v>25</v>
      </c>
      <c r="K38" s="638">
        <v>9530.48</v>
      </c>
      <c r="L38" s="638">
        <v>60469.52</v>
      </c>
    </row>
    <row r="39" spans="1:12" x14ac:dyDescent="0.25">
      <c r="A39" s="461" t="s">
        <v>749</v>
      </c>
      <c r="B39" s="281"/>
      <c r="C39" s="462">
        <v>1</v>
      </c>
      <c r="D39" s="463">
        <f t="shared" ref="D39:L39" si="2">SUM(D38)</f>
        <v>70000</v>
      </c>
      <c r="E39" s="464">
        <f t="shared" si="2"/>
        <v>0</v>
      </c>
      <c r="F39" s="463">
        <f t="shared" si="2"/>
        <v>70000</v>
      </c>
      <c r="G39" s="463">
        <f t="shared" si="2"/>
        <v>2009</v>
      </c>
      <c r="H39" s="463">
        <f t="shared" si="2"/>
        <v>5368.48</v>
      </c>
      <c r="I39" s="463">
        <f t="shared" si="2"/>
        <v>2128</v>
      </c>
      <c r="J39" s="676">
        <f t="shared" si="2"/>
        <v>25</v>
      </c>
      <c r="K39" s="463">
        <f t="shared" si="2"/>
        <v>9530.48</v>
      </c>
      <c r="L39" s="463">
        <f t="shared" si="2"/>
        <v>60469.52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676"/>
      <c r="K41" s="463"/>
      <c r="L41" s="463"/>
    </row>
    <row r="42" spans="1:12" x14ac:dyDescent="0.25">
      <c r="A42" s="459" t="s">
        <v>751</v>
      </c>
      <c r="B42" s="281" t="s">
        <v>806</v>
      </c>
      <c r="C42" s="286" t="s">
        <v>120</v>
      </c>
      <c r="D42" s="457">
        <v>25000</v>
      </c>
      <c r="E42" s="456">
        <v>0</v>
      </c>
      <c r="F42" s="457">
        <v>25000</v>
      </c>
      <c r="G42" s="457">
        <v>717.5</v>
      </c>
      <c r="H42" s="456">
        <v>0</v>
      </c>
      <c r="I42" s="457">
        <v>760</v>
      </c>
      <c r="J42" s="675">
        <v>25</v>
      </c>
      <c r="K42" s="457">
        <v>1502.5</v>
      </c>
      <c r="L42" s="457">
        <v>23497.5</v>
      </c>
    </row>
    <row r="43" spans="1:12" x14ac:dyDescent="0.25">
      <c r="A43" s="459" t="s">
        <v>1053</v>
      </c>
      <c r="B43" s="281" t="s">
        <v>807</v>
      </c>
      <c r="C43" s="286" t="s">
        <v>125</v>
      </c>
      <c r="D43" s="457">
        <v>31500</v>
      </c>
      <c r="E43" s="456">
        <v>0</v>
      </c>
      <c r="F43" s="457">
        <v>31500</v>
      </c>
      <c r="G43" s="456">
        <v>0</v>
      </c>
      <c r="H43" s="456">
        <v>0</v>
      </c>
      <c r="I43" s="457">
        <v>957.6</v>
      </c>
      <c r="J43" s="675">
        <v>25</v>
      </c>
      <c r="K43" s="457">
        <v>1886.65</v>
      </c>
      <c r="L43" s="457">
        <v>29613.35</v>
      </c>
    </row>
    <row r="44" spans="1:12" x14ac:dyDescent="0.25">
      <c r="A44" s="461" t="s">
        <v>749</v>
      </c>
      <c r="B44" s="281"/>
      <c r="C44" s="462">
        <v>2</v>
      </c>
      <c r="D44" s="463">
        <f>SUM(D42:D43)</f>
        <v>56500</v>
      </c>
      <c r="E44" s="464">
        <f>SUM(E42:E42)</f>
        <v>0</v>
      </c>
      <c r="F44" s="463">
        <f>SUM(F42:F43)</f>
        <v>56500</v>
      </c>
      <c r="G44" s="463">
        <f>SUM(G42:G43)</f>
        <v>717.5</v>
      </c>
      <c r="H44" s="464">
        <f>SUM(H42:H42)</f>
        <v>0</v>
      </c>
      <c r="I44" s="463">
        <f>SUM(I42:I43)</f>
        <v>1717.6</v>
      </c>
      <c r="J44" s="676">
        <f>SUM(J42:J43)</f>
        <v>50</v>
      </c>
      <c r="K44" s="463">
        <f>SUM(K42:K43)</f>
        <v>3389.15</v>
      </c>
      <c r="L44" s="463">
        <f>SUM(L42:L43)</f>
        <v>53110.85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3">SUM(D47:D47)</f>
        <v>35000</v>
      </c>
      <c r="E48" s="464">
        <f t="shared" si="3"/>
        <v>0</v>
      </c>
      <c r="F48" s="463">
        <f t="shared" si="3"/>
        <v>35000</v>
      </c>
      <c r="G48" s="463">
        <f t="shared" si="3"/>
        <v>1004.5</v>
      </c>
      <c r="H48" s="464">
        <f t="shared" si="3"/>
        <v>0</v>
      </c>
      <c r="I48" s="463">
        <f t="shared" si="3"/>
        <v>1064</v>
      </c>
      <c r="J48" s="676">
        <f t="shared" si="3"/>
        <v>25</v>
      </c>
      <c r="K48" s="463">
        <f t="shared" si="3"/>
        <v>2093</v>
      </c>
      <c r="L48" s="463">
        <f t="shared" si="3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43500</v>
      </c>
      <c r="E51" s="456">
        <v>0</v>
      </c>
      <c r="F51" s="457">
        <v>43500</v>
      </c>
      <c r="G51" s="457">
        <v>1248.45</v>
      </c>
      <c r="H51" s="456">
        <v>963.62</v>
      </c>
      <c r="I51" s="457">
        <v>1322.4</v>
      </c>
      <c r="J51" s="675">
        <v>454.5</v>
      </c>
      <c r="K51" s="457">
        <v>3961.97</v>
      </c>
      <c r="L51" s="457">
        <v>39538.03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 t="shared" ref="D54:L54" si="4">SUM(D51:D53)</f>
        <v>94750</v>
      </c>
      <c r="E54" s="464">
        <f t="shared" si="4"/>
        <v>0</v>
      </c>
      <c r="F54" s="463">
        <f t="shared" si="4"/>
        <v>94750</v>
      </c>
      <c r="G54" s="463">
        <f t="shared" si="4"/>
        <v>2719.33</v>
      </c>
      <c r="H54" s="464">
        <f t="shared" si="4"/>
        <v>963.62</v>
      </c>
      <c r="I54" s="463">
        <f t="shared" si="4"/>
        <v>2880.4</v>
      </c>
      <c r="J54" s="676">
        <f t="shared" si="4"/>
        <v>840.5</v>
      </c>
      <c r="K54" s="463">
        <f t="shared" si="4"/>
        <v>7376.8499999999995</v>
      </c>
      <c r="L54" s="463">
        <f t="shared" si="4"/>
        <v>87373.15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280" t="s">
        <v>545</v>
      </c>
      <c r="B57" s="281" t="s">
        <v>806</v>
      </c>
      <c r="C57" s="286" t="s">
        <v>648</v>
      </c>
      <c r="D57" s="457">
        <v>43500</v>
      </c>
      <c r="E57" s="456">
        <v>0</v>
      </c>
      <c r="F57" s="457">
        <v>43500</v>
      </c>
      <c r="G57" s="457">
        <v>1248.45</v>
      </c>
      <c r="H57" s="457">
        <v>936.62</v>
      </c>
      <c r="I57" s="457">
        <v>1322.4</v>
      </c>
      <c r="J57" s="675">
        <v>25</v>
      </c>
      <c r="K57" s="457">
        <v>3532.47</v>
      </c>
      <c r="L57" s="457">
        <v>39967.53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168500</v>
      </c>
      <c r="E63" s="464">
        <f t="shared" ref="E63:L63" si="5">SUM(E57:E62)</f>
        <v>0</v>
      </c>
      <c r="F63" s="463">
        <f t="shared" si="5"/>
        <v>168500</v>
      </c>
      <c r="G63" s="463">
        <f t="shared" si="5"/>
        <v>4835.95</v>
      </c>
      <c r="H63" s="463">
        <f t="shared" si="5"/>
        <v>936.62</v>
      </c>
      <c r="I63" s="463">
        <f t="shared" si="5"/>
        <v>5122.3999999999996</v>
      </c>
      <c r="J63" s="676">
        <f t="shared" si="5"/>
        <v>2275.12</v>
      </c>
      <c r="K63" s="463">
        <f t="shared" si="5"/>
        <v>13010.09</v>
      </c>
      <c r="L63" s="463">
        <f t="shared" si="5"/>
        <v>155329.91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280" t="s">
        <v>757</v>
      </c>
      <c r="B66" s="281" t="s">
        <v>807</v>
      </c>
      <c r="C66" s="286" t="s">
        <v>662</v>
      </c>
      <c r="D66" s="457">
        <v>31500</v>
      </c>
      <c r="E66" s="456">
        <v>0</v>
      </c>
      <c r="F66" s="457">
        <v>31500</v>
      </c>
      <c r="G66" s="457">
        <v>904.05</v>
      </c>
      <c r="H66" s="456">
        <v>0</v>
      </c>
      <c r="I66" s="457">
        <v>957.6</v>
      </c>
      <c r="J66" s="675">
        <v>1025</v>
      </c>
      <c r="K66" s="457">
        <v>2886.65</v>
      </c>
      <c r="L66" s="457">
        <v>28613.35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3169.5</v>
      </c>
      <c r="L67" s="457">
        <v>16830.5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1125</v>
      </c>
      <c r="K68" s="457">
        <v>2307</v>
      </c>
      <c r="L68" s="457">
        <v>17693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25</v>
      </c>
      <c r="K69" s="457">
        <v>2307</v>
      </c>
      <c r="L69" s="457">
        <v>17693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1375</v>
      </c>
      <c r="K70" s="457">
        <v>4719.45</v>
      </c>
      <c r="L70" s="457">
        <v>15280.55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2487.5</v>
      </c>
      <c r="K71" s="457">
        <v>3669.5</v>
      </c>
      <c r="L71" s="457">
        <v>16330.5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675">
        <v>1375</v>
      </c>
      <c r="K72" s="457">
        <v>2852.5</v>
      </c>
      <c r="L72" s="457">
        <v>22147.5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25</v>
      </c>
      <c r="K73" s="457">
        <v>1502.5</v>
      </c>
      <c r="L73" s="457">
        <v>23497.5</v>
      </c>
    </row>
    <row r="74" spans="1:12" x14ac:dyDescent="0.25">
      <c r="A74" s="459" t="s">
        <v>758</v>
      </c>
      <c r="B74" s="281" t="s">
        <v>807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125</v>
      </c>
      <c r="K74" s="457">
        <v>2602.5</v>
      </c>
      <c r="L74" s="457">
        <v>22397.5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206500</v>
      </c>
      <c r="E75" s="464">
        <v>0</v>
      </c>
      <c r="F75" s="463">
        <f t="shared" ref="F75:L75" si="6">SUM(F66:F74)</f>
        <v>206500</v>
      </c>
      <c r="G75" s="463">
        <f t="shared" si="6"/>
        <v>5926.55</v>
      </c>
      <c r="H75" s="464">
        <v>0</v>
      </c>
      <c r="I75" s="463">
        <f t="shared" si="6"/>
        <v>6277.6</v>
      </c>
      <c r="J75" s="463">
        <f>SUM(J66:J74)</f>
        <v>7587.5</v>
      </c>
      <c r="K75" s="463">
        <f t="shared" si="6"/>
        <v>26016.6</v>
      </c>
      <c r="L75" s="463">
        <f t="shared" si="6"/>
        <v>180483.40000000002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280" t="s">
        <v>162</v>
      </c>
      <c r="B78" s="281" t="s">
        <v>807</v>
      </c>
      <c r="C78" s="286" t="s">
        <v>764</v>
      </c>
      <c r="D78" s="457">
        <v>85000</v>
      </c>
      <c r="E78" s="456">
        <v>0</v>
      </c>
      <c r="F78" s="457">
        <v>85000</v>
      </c>
      <c r="G78" s="457">
        <v>2439.5</v>
      </c>
      <c r="H78" s="457">
        <v>8576.99</v>
      </c>
      <c r="I78" s="457">
        <v>2584</v>
      </c>
      <c r="J78" s="675">
        <v>25</v>
      </c>
      <c r="K78" s="457">
        <v>13625.49</v>
      </c>
      <c r="L78" s="457">
        <v>71374.509999999995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280" t="s">
        <v>150</v>
      </c>
      <c r="B80" s="601" t="s">
        <v>807</v>
      </c>
      <c r="C80" s="286" t="s">
        <v>765</v>
      </c>
      <c r="D80" s="457">
        <v>45000</v>
      </c>
      <c r="E80" s="456">
        <v>0</v>
      </c>
      <c r="F80" s="457">
        <v>45000</v>
      </c>
      <c r="G80" s="457">
        <v>1291.5</v>
      </c>
      <c r="H80" s="457">
        <v>1148.33</v>
      </c>
      <c r="I80" s="457">
        <v>1368</v>
      </c>
      <c r="J80" s="675">
        <v>4125</v>
      </c>
      <c r="K80" s="457">
        <v>7932.83</v>
      </c>
      <c r="L80" s="457">
        <v>37067.17</v>
      </c>
    </row>
    <row r="81" spans="1:12" x14ac:dyDescent="0.25">
      <c r="A81" s="461" t="s">
        <v>749</v>
      </c>
      <c r="B81" s="281"/>
      <c r="C81" s="462">
        <v>3</v>
      </c>
      <c r="D81" s="463">
        <f>SUM(D78:D80)</f>
        <v>185000</v>
      </c>
      <c r="E81" s="464">
        <f t="shared" ref="E81:K81" si="7">SUM(E78:E80)</f>
        <v>0</v>
      </c>
      <c r="F81" s="463">
        <f t="shared" si="7"/>
        <v>185000</v>
      </c>
      <c r="G81" s="463">
        <f t="shared" si="7"/>
        <v>5309.5</v>
      </c>
      <c r="H81" s="463">
        <f>SUM(H78:H80)</f>
        <v>12285</v>
      </c>
      <c r="I81" s="463">
        <f t="shared" si="7"/>
        <v>5624</v>
      </c>
      <c r="J81" s="676">
        <f>SUM(J78:J80)</f>
        <v>4175</v>
      </c>
      <c r="K81" s="463">
        <f t="shared" si="7"/>
        <v>27393.5</v>
      </c>
      <c r="L81" s="463">
        <f>SUM(L78:L80)</f>
        <v>157606.5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43500</v>
      </c>
      <c r="E84" s="456">
        <v>0</v>
      </c>
      <c r="F84" s="457">
        <v>43500</v>
      </c>
      <c r="G84" s="457">
        <v>1248.45</v>
      </c>
      <c r="H84" s="457">
        <v>936.62</v>
      </c>
      <c r="I84" s="457">
        <v>1322.4</v>
      </c>
      <c r="J84" s="675">
        <v>25</v>
      </c>
      <c r="K84" s="457">
        <v>3532.47</v>
      </c>
      <c r="L84" s="457">
        <v>39967.53</v>
      </c>
    </row>
    <row r="85" spans="1:12" x14ac:dyDescent="0.25">
      <c r="A85" s="461" t="s">
        <v>749</v>
      </c>
      <c r="B85" s="281"/>
      <c r="C85" s="462">
        <v>1</v>
      </c>
      <c r="D85" s="463">
        <f t="shared" ref="D85:L85" si="8">SUM(D84:D84)</f>
        <v>43500</v>
      </c>
      <c r="E85" s="464">
        <f t="shared" si="8"/>
        <v>0</v>
      </c>
      <c r="F85" s="463">
        <f t="shared" si="8"/>
        <v>43500</v>
      </c>
      <c r="G85" s="463">
        <f t="shared" si="8"/>
        <v>1248.45</v>
      </c>
      <c r="H85" s="463">
        <f t="shared" si="8"/>
        <v>936.62</v>
      </c>
      <c r="I85" s="463">
        <f t="shared" si="8"/>
        <v>1322.4</v>
      </c>
      <c r="J85" s="676">
        <f t="shared" si="8"/>
        <v>25</v>
      </c>
      <c r="K85" s="463">
        <f t="shared" si="8"/>
        <v>3532.47</v>
      </c>
      <c r="L85" s="463">
        <f t="shared" si="8"/>
        <v>39967.53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676"/>
      <c r="K87" s="463"/>
      <c r="L87" s="463"/>
    </row>
    <row r="88" spans="1:12" x14ac:dyDescent="0.25">
      <c r="A88" s="280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23488.51</v>
      </c>
      <c r="I88" s="457">
        <v>4560</v>
      </c>
      <c r="J88" s="675">
        <v>3609.65</v>
      </c>
      <c r="K88" s="457">
        <v>35963.160000000003</v>
      </c>
      <c r="L88" s="457">
        <v>114036.84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675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675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675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35000</v>
      </c>
      <c r="E92" s="456">
        <v>0</v>
      </c>
      <c r="F92" s="457">
        <v>35000</v>
      </c>
      <c r="G92" s="457">
        <v>1004.5</v>
      </c>
      <c r="H92" s="456">
        <v>0</v>
      </c>
      <c r="I92" s="457">
        <v>1064</v>
      </c>
      <c r="J92" s="675">
        <v>3149.9</v>
      </c>
      <c r="K92" s="457">
        <v>5218.3999999999996</v>
      </c>
      <c r="L92" s="457">
        <v>29781.599999999999</v>
      </c>
    </row>
    <row r="93" spans="1:12" x14ac:dyDescent="0.25">
      <c r="A93" s="459" t="s">
        <v>1030</v>
      </c>
      <c r="B93" s="281" t="s">
        <v>807</v>
      </c>
      <c r="C93" s="286" t="s">
        <v>276</v>
      </c>
      <c r="D93" s="457">
        <v>35000</v>
      </c>
      <c r="E93" s="456">
        <v>0</v>
      </c>
      <c r="F93" s="457">
        <v>35000</v>
      </c>
      <c r="G93" s="457">
        <v>1004.5</v>
      </c>
      <c r="H93" s="456">
        <v>0</v>
      </c>
      <c r="I93" s="457">
        <v>1064</v>
      </c>
      <c r="J93" s="675">
        <v>728</v>
      </c>
      <c r="K93" s="457">
        <v>2796.5</v>
      </c>
      <c r="L93" s="457">
        <v>32203.5</v>
      </c>
    </row>
    <row r="94" spans="1:12" x14ac:dyDescent="0.25">
      <c r="A94" s="461" t="s">
        <v>749</v>
      </c>
      <c r="B94" s="281"/>
      <c r="C94" s="462">
        <v>6</v>
      </c>
      <c r="D94" s="463">
        <f>SUM(D88:D93)</f>
        <v>373500</v>
      </c>
      <c r="E94" s="464">
        <v>0</v>
      </c>
      <c r="F94" s="463">
        <f t="shared" ref="F94:L94" si="9">SUM(F88:F93)</f>
        <v>373500</v>
      </c>
      <c r="G94" s="463">
        <f t="shared" si="9"/>
        <v>10719.45</v>
      </c>
      <c r="H94" s="463">
        <f t="shared" si="9"/>
        <v>29731.01</v>
      </c>
      <c r="I94" s="463">
        <f t="shared" si="9"/>
        <v>11354.4</v>
      </c>
      <c r="J94" s="463">
        <f t="shared" si="9"/>
        <v>11352.67</v>
      </c>
      <c r="K94" s="463">
        <f t="shared" si="9"/>
        <v>63157.530000000006</v>
      </c>
      <c r="L94" s="463">
        <f t="shared" si="9"/>
        <v>310342.46999999997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676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676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675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10">SUM(F97:F97)</f>
        <v>60000</v>
      </c>
      <c r="G98" s="463">
        <f t="shared" si="10"/>
        <v>1722</v>
      </c>
      <c r="H98" s="463">
        <f t="shared" si="10"/>
        <v>3216.65</v>
      </c>
      <c r="I98" s="463">
        <f t="shared" si="10"/>
        <v>1824</v>
      </c>
      <c r="J98" s="676">
        <f t="shared" si="10"/>
        <v>1375.12</v>
      </c>
      <c r="K98" s="463">
        <f t="shared" si="10"/>
        <v>8137.7</v>
      </c>
      <c r="L98" s="463">
        <f t="shared" si="10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85000</v>
      </c>
      <c r="E101" s="456">
        <v>0</v>
      </c>
      <c r="F101" s="457">
        <v>85000</v>
      </c>
      <c r="G101" s="457">
        <v>2439.5</v>
      </c>
      <c r="H101" s="457">
        <v>8576.99</v>
      </c>
      <c r="I101" s="457">
        <v>2584</v>
      </c>
      <c r="J101" s="675">
        <v>25</v>
      </c>
      <c r="K101" s="457">
        <v>13625.49</v>
      </c>
      <c r="L101" s="457">
        <v>71374.509999999995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675">
        <v>2322.61</v>
      </c>
      <c r="K102" s="457">
        <v>13064.49</v>
      </c>
      <c r="L102" s="457">
        <v>61935.51</v>
      </c>
    </row>
    <row r="103" spans="1:12" ht="16.5" customHeight="1" x14ac:dyDescent="0.25">
      <c r="A103" s="286" t="s">
        <v>728</v>
      </c>
      <c r="B103" s="497" t="s">
        <v>807</v>
      </c>
      <c r="C103" s="282" t="s">
        <v>166</v>
      </c>
      <c r="D103" s="498">
        <v>31500</v>
      </c>
      <c r="E103" s="487">
        <v>0</v>
      </c>
      <c r="F103" s="457">
        <v>31500</v>
      </c>
      <c r="G103" s="457">
        <v>904.05</v>
      </c>
      <c r="H103" s="456">
        <v>0</v>
      </c>
      <c r="I103" s="457">
        <v>957.6</v>
      </c>
      <c r="J103" s="675">
        <v>1537.45</v>
      </c>
      <c r="K103" s="457">
        <v>3399.1</v>
      </c>
      <c r="L103" s="457">
        <v>28100.9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675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4</v>
      </c>
      <c r="D105" s="463">
        <f>SUM(D101:D104)</f>
        <v>221500</v>
      </c>
      <c r="E105" s="464">
        <f t="shared" ref="E105:L105" si="11">SUM(E101:E104)</f>
        <v>0</v>
      </c>
      <c r="F105" s="463">
        <f t="shared" si="11"/>
        <v>221500</v>
      </c>
      <c r="G105" s="463">
        <f t="shared" si="11"/>
        <v>6357.05</v>
      </c>
      <c r="H105" s="463">
        <f t="shared" si="11"/>
        <v>14886.369999999999</v>
      </c>
      <c r="I105" s="463">
        <f t="shared" si="11"/>
        <v>6733.6</v>
      </c>
      <c r="J105" s="676">
        <f t="shared" si="11"/>
        <v>4580.0600000000004</v>
      </c>
      <c r="K105" s="463">
        <f t="shared" si="11"/>
        <v>32557.079999999998</v>
      </c>
      <c r="L105" s="463">
        <f t="shared" si="11"/>
        <v>188942.91999999998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676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675">
        <v>6375.12</v>
      </c>
      <c r="K108" s="457">
        <v>19638</v>
      </c>
      <c r="L108" s="457">
        <v>65361.919999999998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2">SUM(E108)</f>
        <v>0</v>
      </c>
      <c r="F109" s="463">
        <f t="shared" si="12"/>
        <v>85000</v>
      </c>
      <c r="G109" s="463">
        <f t="shared" si="12"/>
        <v>2439.5</v>
      </c>
      <c r="H109" s="463">
        <f t="shared" si="12"/>
        <v>8279.4599999999991</v>
      </c>
      <c r="I109" s="463">
        <f t="shared" si="12"/>
        <v>2584</v>
      </c>
      <c r="J109" s="676">
        <f t="shared" si="12"/>
        <v>6375.12</v>
      </c>
      <c r="K109" s="463">
        <f t="shared" si="12"/>
        <v>19638</v>
      </c>
      <c r="L109" s="463">
        <f t="shared" si="12"/>
        <v>65361.919999999998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675"/>
      <c r="K110" s="457"/>
      <c r="L110" s="457"/>
    </row>
    <row r="111" spans="1:12" ht="29.2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676"/>
      <c r="K111" s="463"/>
      <c r="L111" s="463"/>
    </row>
    <row r="112" spans="1:12" x14ac:dyDescent="0.25">
      <c r="A112" s="280" t="s">
        <v>419</v>
      </c>
      <c r="B112" s="281" t="s">
        <v>806</v>
      </c>
      <c r="C112" s="286" t="s">
        <v>449</v>
      </c>
      <c r="D112" s="457">
        <v>45000</v>
      </c>
      <c r="E112" s="456">
        <v>0</v>
      </c>
      <c r="F112" s="457">
        <v>45000</v>
      </c>
      <c r="G112" s="457">
        <v>1291.5</v>
      </c>
      <c r="H112" s="457">
        <v>1148.33</v>
      </c>
      <c r="I112" s="457">
        <v>1368</v>
      </c>
      <c r="J112" s="675">
        <v>728</v>
      </c>
      <c r="K112" s="457">
        <v>4535.83</v>
      </c>
      <c r="L112" s="457">
        <v>40464.17</v>
      </c>
    </row>
    <row r="113" spans="1:12" x14ac:dyDescent="0.25">
      <c r="A113" s="280" t="s">
        <v>697</v>
      </c>
      <c r="B113" s="281" t="s">
        <v>807</v>
      </c>
      <c r="C113" s="286" t="s">
        <v>521</v>
      </c>
      <c r="D113" s="457">
        <v>43500</v>
      </c>
      <c r="E113" s="456">
        <v>0</v>
      </c>
      <c r="F113" s="457">
        <v>43500</v>
      </c>
      <c r="G113" s="457">
        <v>1248.45</v>
      </c>
      <c r="H113" s="456">
        <v>936.62</v>
      </c>
      <c r="I113" s="457">
        <v>1322.4</v>
      </c>
      <c r="J113" s="675">
        <v>25</v>
      </c>
      <c r="K113" s="457">
        <v>3532.47</v>
      </c>
      <c r="L113" s="457">
        <v>39967.53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88500</v>
      </c>
      <c r="E114" s="464">
        <f t="shared" ref="E114:L114" si="13">SUM(E112:E113)</f>
        <v>0</v>
      </c>
      <c r="F114" s="463">
        <f t="shared" si="13"/>
        <v>88500</v>
      </c>
      <c r="G114" s="463">
        <f t="shared" si="13"/>
        <v>2539.9499999999998</v>
      </c>
      <c r="H114" s="463">
        <f t="shared" si="13"/>
        <v>2084.9499999999998</v>
      </c>
      <c r="I114" s="463">
        <f t="shared" si="13"/>
        <v>2690.4</v>
      </c>
      <c r="J114" s="676">
        <f t="shared" si="13"/>
        <v>753</v>
      </c>
      <c r="K114" s="463">
        <f t="shared" si="13"/>
        <v>8068.2999999999993</v>
      </c>
      <c r="L114" s="463">
        <f t="shared" si="13"/>
        <v>80431.7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675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676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905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675">
        <v>800</v>
      </c>
      <c r="K117" s="457">
        <v>5609</v>
      </c>
      <c r="L117" s="457">
        <v>44391</v>
      </c>
    </row>
    <row r="118" spans="1:12" x14ac:dyDescent="0.25">
      <c r="A118" s="280" t="s">
        <v>773</v>
      </c>
      <c r="B118" s="281" t="s">
        <v>807</v>
      </c>
      <c r="C118" s="286" t="s">
        <v>774</v>
      </c>
      <c r="D118" s="457">
        <v>45000</v>
      </c>
      <c r="E118" s="456">
        <v>0</v>
      </c>
      <c r="F118" s="457">
        <v>45000</v>
      </c>
      <c r="G118" s="457">
        <v>1291.5</v>
      </c>
      <c r="H118" s="457">
        <v>1148.33</v>
      </c>
      <c r="I118" s="457">
        <v>1368</v>
      </c>
      <c r="J118" s="675">
        <v>25</v>
      </c>
      <c r="K118" s="457">
        <v>3832.83</v>
      </c>
      <c r="L118" s="457">
        <v>41167.17</v>
      </c>
    </row>
    <row r="119" spans="1:12" x14ac:dyDescent="0.25">
      <c r="A119" s="280" t="s">
        <v>875</v>
      </c>
      <c r="B119" s="281" t="s">
        <v>807</v>
      </c>
      <c r="C119" s="286" t="s">
        <v>1036</v>
      </c>
      <c r="D119" s="457">
        <v>55000</v>
      </c>
      <c r="E119" s="456">
        <v>0</v>
      </c>
      <c r="F119" s="457">
        <v>55000</v>
      </c>
      <c r="G119" s="457">
        <v>1578.5</v>
      </c>
      <c r="H119" s="457">
        <v>2559.6799999999998</v>
      </c>
      <c r="I119" s="457">
        <v>1672</v>
      </c>
      <c r="J119" s="675">
        <v>25</v>
      </c>
      <c r="K119" s="457">
        <v>5835.18</v>
      </c>
      <c r="L119" s="457">
        <v>49164.82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675">
        <v>697</v>
      </c>
      <c r="K120" s="457">
        <v>2558.65</v>
      </c>
      <c r="L120" s="457">
        <v>28941.35</v>
      </c>
    </row>
    <row r="121" spans="1:12" x14ac:dyDescent="0.25">
      <c r="A121" s="280" t="s">
        <v>444</v>
      </c>
      <c r="B121" s="281" t="s">
        <v>806</v>
      </c>
      <c r="C121" s="286" t="s">
        <v>662</v>
      </c>
      <c r="D121" s="457">
        <v>31500</v>
      </c>
      <c r="E121" s="456">
        <v>0</v>
      </c>
      <c r="F121" s="457">
        <v>31500</v>
      </c>
      <c r="G121" s="457">
        <v>904</v>
      </c>
      <c r="H121" s="456">
        <v>0</v>
      </c>
      <c r="I121" s="457">
        <v>957</v>
      </c>
      <c r="J121" s="675">
        <v>25</v>
      </c>
      <c r="K121" s="457">
        <v>1886.65</v>
      </c>
      <c r="L121" s="457">
        <v>29613.35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213000</v>
      </c>
      <c r="E122" s="464">
        <f>SUM(E118:E121)</f>
        <v>0</v>
      </c>
      <c r="F122" s="463">
        <f t="shared" ref="F122:L122" si="14">SUM(F117:F121)</f>
        <v>213000</v>
      </c>
      <c r="G122" s="463">
        <f t="shared" si="14"/>
        <v>6113.05</v>
      </c>
      <c r="H122" s="463">
        <f t="shared" si="14"/>
        <v>5562.01</v>
      </c>
      <c r="I122" s="463">
        <f t="shared" si="14"/>
        <v>6474.6</v>
      </c>
      <c r="J122" s="676">
        <f t="shared" si="14"/>
        <v>1572</v>
      </c>
      <c r="K122" s="463">
        <f t="shared" si="14"/>
        <v>19722.310000000001</v>
      </c>
      <c r="L122" s="463">
        <f t="shared" si="14"/>
        <v>193277.69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675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676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675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675">
        <v>2725.24</v>
      </c>
      <c r="K126" s="457">
        <v>8130.38</v>
      </c>
      <c r="L126" s="457">
        <v>46869.62</v>
      </c>
    </row>
    <row r="127" spans="1:12" x14ac:dyDescent="0.25">
      <c r="A127" s="280" t="s">
        <v>77</v>
      </c>
      <c r="B127" s="685" t="s">
        <v>807</v>
      </c>
      <c r="C127" s="286" t="s">
        <v>967</v>
      </c>
      <c r="D127" s="457">
        <v>60000</v>
      </c>
      <c r="E127" s="456">
        <v>0</v>
      </c>
      <c r="F127" s="489">
        <v>60000</v>
      </c>
      <c r="G127" s="458">
        <v>1722</v>
      </c>
      <c r="H127" s="458">
        <v>3486.68</v>
      </c>
      <c r="I127" s="457">
        <v>1824</v>
      </c>
      <c r="J127" s="678">
        <v>828</v>
      </c>
      <c r="K127" s="457">
        <v>7860.68</v>
      </c>
      <c r="L127" s="457">
        <v>52139.32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310</v>
      </c>
      <c r="B129" s="281" t="s">
        <v>807</v>
      </c>
      <c r="C129" s="286" t="s">
        <v>276</v>
      </c>
      <c r="D129" s="457">
        <v>50000</v>
      </c>
      <c r="E129" s="456">
        <v>0</v>
      </c>
      <c r="F129" s="457">
        <v>50000</v>
      </c>
      <c r="G129" s="457">
        <v>1435</v>
      </c>
      <c r="H129" s="457">
        <v>1854</v>
      </c>
      <c r="I129" s="457">
        <v>1520</v>
      </c>
      <c r="J129" s="675">
        <v>2025</v>
      </c>
      <c r="K129" s="457">
        <v>6834</v>
      </c>
      <c r="L129" s="457">
        <v>45166</v>
      </c>
    </row>
    <row r="130" spans="1:12" x14ac:dyDescent="0.25">
      <c r="A130" s="461" t="s">
        <v>749</v>
      </c>
      <c r="B130" s="281"/>
      <c r="C130" s="462">
        <v>5</v>
      </c>
      <c r="D130" s="463">
        <f>SUM(D125:D129)</f>
        <v>366000</v>
      </c>
      <c r="E130" s="464">
        <f>SUM(E125:E128)</f>
        <v>0</v>
      </c>
      <c r="F130" s="463">
        <f t="shared" ref="F130:L130" si="15">SUM(F125:F129)</f>
        <v>366000</v>
      </c>
      <c r="G130" s="463">
        <f t="shared" si="15"/>
        <v>10504.2</v>
      </c>
      <c r="H130" s="463">
        <f t="shared" si="15"/>
        <v>33827.520000000004</v>
      </c>
      <c r="I130" s="463">
        <f t="shared" si="15"/>
        <v>11126.4</v>
      </c>
      <c r="J130" s="676">
        <f t="shared" si="15"/>
        <v>7078.24</v>
      </c>
      <c r="K130" s="463">
        <f t="shared" si="15"/>
        <v>62536.359999999993</v>
      </c>
      <c r="L130" s="463">
        <f t="shared" si="15"/>
        <v>305463.64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80000</v>
      </c>
      <c r="E133" s="639">
        <v>0</v>
      </c>
      <c r="F133" s="638">
        <v>80000</v>
      </c>
      <c r="G133" s="638">
        <v>2296</v>
      </c>
      <c r="H133" s="638">
        <v>7400.87</v>
      </c>
      <c r="I133" s="638">
        <v>2432</v>
      </c>
      <c r="J133" s="677">
        <v>25</v>
      </c>
      <c r="K133" s="638">
        <v>12153.87</v>
      </c>
      <c r="L133" s="638">
        <v>67846.13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6">SUM(D133)</f>
        <v>80000</v>
      </c>
      <c r="E134" s="526">
        <f t="shared" si="16"/>
        <v>0</v>
      </c>
      <c r="F134" s="640">
        <f t="shared" si="16"/>
        <v>80000</v>
      </c>
      <c r="G134" s="640">
        <f t="shared" si="16"/>
        <v>2296</v>
      </c>
      <c r="H134" s="640">
        <f t="shared" si="16"/>
        <v>7400.87</v>
      </c>
      <c r="I134" s="640">
        <f t="shared" si="16"/>
        <v>2432</v>
      </c>
      <c r="J134" s="679">
        <f t="shared" si="16"/>
        <v>25</v>
      </c>
      <c r="K134" s="640">
        <f t="shared" si="16"/>
        <v>12153.87</v>
      </c>
      <c r="L134" s="640">
        <f t="shared" si="16"/>
        <v>67846.13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280" t="s">
        <v>528</v>
      </c>
      <c r="B137" s="281" t="s">
        <v>806</v>
      </c>
      <c r="C137" s="286" t="s">
        <v>551</v>
      </c>
      <c r="D137" s="457">
        <v>43500</v>
      </c>
      <c r="E137" s="456">
        <v>0</v>
      </c>
      <c r="F137" s="457">
        <v>43500</v>
      </c>
      <c r="G137" s="457">
        <v>1248.45</v>
      </c>
      <c r="H137" s="456">
        <v>936.62</v>
      </c>
      <c r="I137" s="457">
        <v>1322.4</v>
      </c>
      <c r="J137" s="675">
        <v>25</v>
      </c>
      <c r="K137" s="457">
        <v>1798</v>
      </c>
      <c r="L137" s="457">
        <v>39967.53</v>
      </c>
    </row>
    <row r="138" spans="1:12" x14ac:dyDescent="0.25">
      <c r="A138" s="461" t="s">
        <v>749</v>
      </c>
      <c r="B138" s="281"/>
      <c r="C138" s="462">
        <v>1</v>
      </c>
      <c r="D138" s="463">
        <f t="shared" ref="D138:J138" si="17">SUM(D137:D137)</f>
        <v>43500</v>
      </c>
      <c r="E138" s="464">
        <f t="shared" si="17"/>
        <v>0</v>
      </c>
      <c r="F138" s="463">
        <f t="shared" si="17"/>
        <v>43500</v>
      </c>
      <c r="G138" s="463">
        <f t="shared" si="17"/>
        <v>1248.45</v>
      </c>
      <c r="H138" s="499">
        <f t="shared" si="17"/>
        <v>936.62</v>
      </c>
      <c r="I138" s="463">
        <f t="shared" si="17"/>
        <v>1322.4</v>
      </c>
      <c r="J138" s="676">
        <f t="shared" si="17"/>
        <v>25</v>
      </c>
      <c r="K138" s="463">
        <v>1798</v>
      </c>
      <c r="L138" s="463">
        <v>39967.53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280" t="s">
        <v>114</v>
      </c>
      <c r="B141" s="281" t="s">
        <v>807</v>
      </c>
      <c r="C141" s="286" t="s">
        <v>778</v>
      </c>
      <c r="D141" s="457">
        <v>80000</v>
      </c>
      <c r="E141" s="456">
        <v>0</v>
      </c>
      <c r="F141" s="457">
        <v>80000</v>
      </c>
      <c r="G141" s="457">
        <v>2296</v>
      </c>
      <c r="H141" s="457">
        <v>7400.87</v>
      </c>
      <c r="I141" s="457">
        <v>2432</v>
      </c>
      <c r="J141" s="675">
        <v>728</v>
      </c>
      <c r="K141" s="457">
        <v>12856.87</v>
      </c>
      <c r="L141" s="457">
        <v>67143.13</v>
      </c>
    </row>
    <row r="142" spans="1:12" x14ac:dyDescent="0.25">
      <c r="A142" s="280" t="s">
        <v>73</v>
      </c>
      <c r="B142" s="281" t="s">
        <v>807</v>
      </c>
      <c r="C142" s="286" t="s">
        <v>778</v>
      </c>
      <c r="D142" s="457">
        <v>60000</v>
      </c>
      <c r="E142" s="456">
        <v>0</v>
      </c>
      <c r="F142" s="457">
        <v>60000</v>
      </c>
      <c r="G142" s="457">
        <v>1722</v>
      </c>
      <c r="H142" s="457">
        <v>3486.68</v>
      </c>
      <c r="I142" s="457">
        <v>1824</v>
      </c>
      <c r="J142" s="675">
        <v>728</v>
      </c>
      <c r="K142" s="457">
        <v>7760.68</v>
      </c>
      <c r="L142" s="457">
        <v>52239.32</v>
      </c>
    </row>
    <row r="143" spans="1:12" x14ac:dyDescent="0.25">
      <c r="A143" s="280" t="s">
        <v>530</v>
      </c>
      <c r="B143" s="281" t="s">
        <v>806</v>
      </c>
      <c r="C143" s="286" t="s">
        <v>551</v>
      </c>
      <c r="D143" s="457">
        <v>43500</v>
      </c>
      <c r="E143" s="456">
        <v>0</v>
      </c>
      <c r="F143" s="457">
        <v>43500</v>
      </c>
      <c r="G143" s="457">
        <v>1248.45</v>
      </c>
      <c r="H143" s="456">
        <v>936.62</v>
      </c>
      <c r="I143" s="457">
        <v>1322.4</v>
      </c>
      <c r="J143" s="675">
        <v>2987.5</v>
      </c>
      <c r="K143" s="457">
        <v>6494.97</v>
      </c>
      <c r="L143" s="457">
        <v>37005.03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183500</v>
      </c>
      <c r="E144" s="464">
        <f t="shared" ref="E144:K144" si="18">SUM(E141:E143)</f>
        <v>0</v>
      </c>
      <c r="F144" s="463">
        <f t="shared" si="18"/>
        <v>183500</v>
      </c>
      <c r="G144" s="463">
        <f t="shared" si="18"/>
        <v>5266.45</v>
      </c>
      <c r="H144" s="463">
        <f t="shared" si="18"/>
        <v>11824.17</v>
      </c>
      <c r="I144" s="463">
        <f>SUM(I141:I143)</f>
        <v>5578.4</v>
      </c>
      <c r="J144" s="676">
        <f t="shared" si="18"/>
        <v>4443.5</v>
      </c>
      <c r="K144" s="463">
        <f t="shared" si="18"/>
        <v>27112.520000000004</v>
      </c>
      <c r="L144" s="463">
        <f>SUM(L141:L143)</f>
        <v>156387.48000000001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80000</v>
      </c>
      <c r="E147" s="456">
        <v>0</v>
      </c>
      <c r="F147" s="457">
        <v>80000</v>
      </c>
      <c r="G147" s="457">
        <v>2296</v>
      </c>
      <c r="H147" s="457">
        <v>7400.87</v>
      </c>
      <c r="I147" s="457">
        <v>2432</v>
      </c>
      <c r="J147" s="675">
        <v>728</v>
      </c>
      <c r="K147" s="457">
        <v>12856.87</v>
      </c>
      <c r="L147" s="457">
        <v>67143.13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80000</v>
      </c>
      <c r="E148" s="464">
        <f t="shared" ref="E148:L148" si="19">SUM(E147)</f>
        <v>0</v>
      </c>
      <c r="F148" s="463">
        <f t="shared" si="19"/>
        <v>80000</v>
      </c>
      <c r="G148" s="463">
        <f t="shared" si="19"/>
        <v>2296</v>
      </c>
      <c r="H148" s="463">
        <f t="shared" si="19"/>
        <v>7400.87</v>
      </c>
      <c r="I148" s="463">
        <f t="shared" si="19"/>
        <v>2432</v>
      </c>
      <c r="J148" s="676">
        <f t="shared" si="19"/>
        <v>728</v>
      </c>
      <c r="K148" s="463">
        <f t="shared" si="19"/>
        <v>12856.87</v>
      </c>
      <c r="L148" s="463">
        <f t="shared" si="19"/>
        <v>67143.13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.75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280" t="s">
        <v>217</v>
      </c>
      <c r="B151" s="281" t="s">
        <v>807</v>
      </c>
      <c r="C151" s="286" t="s">
        <v>633</v>
      </c>
      <c r="D151" s="457">
        <v>80000</v>
      </c>
      <c r="E151" s="456">
        <v>0</v>
      </c>
      <c r="F151" s="457">
        <v>80000</v>
      </c>
      <c r="G151" s="457">
        <v>2296</v>
      </c>
      <c r="H151" s="457">
        <v>7022.76</v>
      </c>
      <c r="I151" s="457">
        <v>2432</v>
      </c>
      <c r="J151" s="675">
        <v>1537.45</v>
      </c>
      <c r="K151" s="457">
        <v>13288.21</v>
      </c>
      <c r="L151" s="457">
        <v>66711.789999999994</v>
      </c>
    </row>
    <row r="152" spans="1:12" x14ac:dyDescent="0.25">
      <c r="A152" s="280" t="s">
        <v>862</v>
      </c>
      <c r="B152" s="281" t="s">
        <v>806</v>
      </c>
      <c r="C152" s="286" t="s">
        <v>551</v>
      </c>
      <c r="D152" s="457">
        <v>43500</v>
      </c>
      <c r="E152" s="456">
        <v>0</v>
      </c>
      <c r="F152" s="457">
        <v>43500</v>
      </c>
      <c r="G152" s="457">
        <v>1248.45</v>
      </c>
      <c r="H152" s="456">
        <v>936</v>
      </c>
      <c r="I152" s="457">
        <v>1322.4</v>
      </c>
      <c r="J152" s="675">
        <v>25</v>
      </c>
      <c r="K152" s="457">
        <v>3532.47</v>
      </c>
      <c r="L152" s="457">
        <v>39967.53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0">SUM(D151:D152)</f>
        <v>123500</v>
      </c>
      <c r="E153" s="464">
        <f t="shared" si="20"/>
        <v>0</v>
      </c>
      <c r="F153" s="463">
        <f t="shared" si="20"/>
        <v>123500</v>
      </c>
      <c r="G153" s="463">
        <f t="shared" si="20"/>
        <v>3544.45</v>
      </c>
      <c r="H153" s="463">
        <f t="shared" si="20"/>
        <v>7958.76</v>
      </c>
      <c r="I153" s="463">
        <f t="shared" si="20"/>
        <v>3754.4</v>
      </c>
      <c r="J153" s="676">
        <f t="shared" si="20"/>
        <v>1562.45</v>
      </c>
      <c r="K153" s="463">
        <f>SUM(K151:K152)</f>
        <v>16820.68</v>
      </c>
      <c r="L153" s="463">
        <f t="shared" si="20"/>
        <v>106679.31999999999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116956.66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43500</v>
      </c>
      <c r="E157" s="456">
        <v>0</v>
      </c>
      <c r="F157" s="457">
        <v>43500</v>
      </c>
      <c r="G157" s="457">
        <v>1248.45</v>
      </c>
      <c r="H157" s="456">
        <v>936.62</v>
      </c>
      <c r="I157" s="457">
        <v>1322.4</v>
      </c>
      <c r="J157" s="675">
        <v>25</v>
      </c>
      <c r="K157" s="457">
        <v>3532.47</v>
      </c>
      <c r="L157" s="457">
        <v>39967.53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1">SUM(D156:D159)</f>
        <v>238500</v>
      </c>
      <c r="E160" s="464">
        <f t="shared" si="21"/>
        <v>0</v>
      </c>
      <c r="F160" s="463">
        <f t="shared" si="21"/>
        <v>238500</v>
      </c>
      <c r="G160" s="463">
        <f t="shared" si="21"/>
        <v>6844.95</v>
      </c>
      <c r="H160" s="463">
        <f t="shared" si="21"/>
        <v>25979.360000000001</v>
      </c>
      <c r="I160" s="463">
        <f t="shared" si="21"/>
        <v>7250.4</v>
      </c>
      <c r="J160" s="676">
        <f t="shared" si="21"/>
        <v>4980</v>
      </c>
      <c r="K160" s="463">
        <f t="shared" si="21"/>
        <v>45054.71</v>
      </c>
      <c r="L160" s="463">
        <f t="shared" si="21"/>
        <v>194510.19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80000</v>
      </c>
      <c r="E163" s="456">
        <v>0</v>
      </c>
      <c r="F163" s="457">
        <v>80000</v>
      </c>
      <c r="G163" s="457">
        <v>2296</v>
      </c>
      <c r="H163" s="457">
        <v>7400.87</v>
      </c>
      <c r="I163" s="457">
        <v>2432</v>
      </c>
      <c r="J163" s="675">
        <v>728</v>
      </c>
      <c r="K163" s="457">
        <v>12856.87</v>
      </c>
      <c r="L163" s="457">
        <v>67143.13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37500</v>
      </c>
      <c r="E166" s="456">
        <v>0</v>
      </c>
      <c r="F166" s="457">
        <v>37500</v>
      </c>
      <c r="G166" s="457">
        <v>1076.25</v>
      </c>
      <c r="H166" s="456">
        <v>89.81</v>
      </c>
      <c r="I166" s="457">
        <v>1140</v>
      </c>
      <c r="J166" s="675">
        <v>25</v>
      </c>
      <c r="K166" s="457">
        <v>2331.06</v>
      </c>
      <c r="L166" s="457">
        <v>35168.94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21883.95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>SUM(D163:D168)</f>
        <v>223500</v>
      </c>
      <c r="E169" s="464">
        <f>SUM(E163:E167)</f>
        <v>0</v>
      </c>
      <c r="F169" s="463">
        <f t="shared" ref="F169:L169" si="22">SUM(F163:F168)</f>
        <v>223500</v>
      </c>
      <c r="G169" s="463">
        <f t="shared" si="22"/>
        <v>6414.4500000000007</v>
      </c>
      <c r="H169" s="463">
        <f t="shared" si="22"/>
        <v>7490.68</v>
      </c>
      <c r="I169" s="463">
        <f t="shared" si="22"/>
        <v>6794.4000000000005</v>
      </c>
      <c r="J169" s="676">
        <f t="shared" si="22"/>
        <v>853</v>
      </c>
      <c r="K169" s="463">
        <f t="shared" si="22"/>
        <v>24252.77</v>
      </c>
      <c r="L169" s="463">
        <f t="shared" si="22"/>
        <v>198922.57000000004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280" t="s">
        <v>80</v>
      </c>
      <c r="B172" s="281" t="s">
        <v>806</v>
      </c>
      <c r="C172" s="286" t="s">
        <v>721</v>
      </c>
      <c r="D172" s="457">
        <v>100000</v>
      </c>
      <c r="E172" s="456">
        <v>0</v>
      </c>
      <c r="F172" s="457">
        <v>100000</v>
      </c>
      <c r="G172" s="457">
        <v>2870</v>
      </c>
      <c r="H172" s="457">
        <v>12105.37</v>
      </c>
      <c r="I172" s="457">
        <v>3040</v>
      </c>
      <c r="J172" s="675">
        <v>25</v>
      </c>
      <c r="K172" s="457">
        <v>18040.37</v>
      </c>
      <c r="L172" s="457">
        <v>81959.63</v>
      </c>
    </row>
    <row r="173" spans="1:12" x14ac:dyDescent="0.25">
      <c r="A173" s="280" t="s">
        <v>87</v>
      </c>
      <c r="B173" s="281" t="s">
        <v>806</v>
      </c>
      <c r="C173" s="286" t="s">
        <v>720</v>
      </c>
      <c r="D173" s="457">
        <v>100000</v>
      </c>
      <c r="E173" s="456">
        <v>1</v>
      </c>
      <c r="F173" s="457">
        <v>100000</v>
      </c>
      <c r="G173" s="457">
        <v>2870</v>
      </c>
      <c r="H173" s="457">
        <v>12105.37</v>
      </c>
      <c r="I173" s="457">
        <v>3040</v>
      </c>
      <c r="J173" s="675">
        <v>25</v>
      </c>
      <c r="K173" s="457">
        <v>18040.37</v>
      </c>
      <c r="L173" s="457">
        <v>81959.63</v>
      </c>
    </row>
    <row r="174" spans="1:12" x14ac:dyDescent="0.25">
      <c r="A174" s="280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280" t="s">
        <v>244</v>
      </c>
      <c r="B175" s="281" t="s">
        <v>806</v>
      </c>
      <c r="C175" s="286" t="s">
        <v>489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280" t="s">
        <v>84</v>
      </c>
      <c r="B176" s="281" t="s">
        <v>806</v>
      </c>
      <c r="C176" s="286" t="s">
        <v>117</v>
      </c>
      <c r="D176" s="457">
        <v>60000</v>
      </c>
      <c r="E176" s="456">
        <v>0</v>
      </c>
      <c r="F176" s="457">
        <v>60000</v>
      </c>
      <c r="G176" s="457">
        <v>1722</v>
      </c>
      <c r="H176" s="457">
        <v>3486.68</v>
      </c>
      <c r="I176" s="457">
        <v>1824</v>
      </c>
      <c r="J176" s="675">
        <v>25</v>
      </c>
      <c r="K176" s="457">
        <v>7057.68</v>
      </c>
      <c r="L176" s="457">
        <v>52942.32</v>
      </c>
    </row>
    <row r="177" spans="1:12" x14ac:dyDescent="0.25">
      <c r="A177" s="280" t="s">
        <v>136</v>
      </c>
      <c r="B177" s="281" t="s">
        <v>807</v>
      </c>
      <c r="C177" s="286" t="s">
        <v>117</v>
      </c>
      <c r="D177" s="457">
        <v>60000</v>
      </c>
      <c r="E177" s="456">
        <v>0</v>
      </c>
      <c r="F177" s="457">
        <v>60000</v>
      </c>
      <c r="G177" s="457">
        <v>1722</v>
      </c>
      <c r="H177" s="457">
        <v>2881.7</v>
      </c>
      <c r="I177" s="457">
        <v>1824</v>
      </c>
      <c r="J177" s="675">
        <v>12552.9</v>
      </c>
      <c r="K177" s="457">
        <v>18980.599999999999</v>
      </c>
      <c r="L177" s="457">
        <v>41019.4</v>
      </c>
    </row>
    <row r="178" spans="1:12" x14ac:dyDescent="0.25">
      <c r="A178" s="280" t="s">
        <v>94</v>
      </c>
      <c r="B178" s="281" t="s">
        <v>807</v>
      </c>
      <c r="C178" s="286" t="s">
        <v>117</v>
      </c>
      <c r="D178" s="457">
        <v>60000</v>
      </c>
      <c r="E178" s="456">
        <v>0</v>
      </c>
      <c r="F178" s="457">
        <v>60000</v>
      </c>
      <c r="G178" s="457">
        <v>1722</v>
      </c>
      <c r="H178" s="457">
        <v>3184.19</v>
      </c>
      <c r="I178" s="457">
        <v>1824</v>
      </c>
      <c r="J178" s="675">
        <v>1537.45</v>
      </c>
      <c r="K178" s="457">
        <v>8267.64</v>
      </c>
      <c r="L178" s="457">
        <v>51732.36</v>
      </c>
    </row>
    <row r="179" spans="1:12" x14ac:dyDescent="0.25">
      <c r="A179" s="280" t="s">
        <v>799</v>
      </c>
      <c r="B179" s="281" t="s">
        <v>806</v>
      </c>
      <c r="C179" s="286" t="s">
        <v>633</v>
      </c>
      <c r="D179" s="457">
        <v>60001</v>
      </c>
      <c r="E179" s="456">
        <v>1</v>
      </c>
      <c r="F179" s="457">
        <v>60001</v>
      </c>
      <c r="G179" s="457">
        <v>1722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280" t="s">
        <v>177</v>
      </c>
      <c r="B180" s="281" t="s">
        <v>807</v>
      </c>
      <c r="C180" s="286" t="s">
        <v>178</v>
      </c>
      <c r="D180" s="457">
        <v>43500</v>
      </c>
      <c r="E180" s="456">
        <v>0</v>
      </c>
      <c r="F180" s="457">
        <v>43500</v>
      </c>
      <c r="G180" s="457">
        <v>1248.45</v>
      </c>
      <c r="H180" s="456">
        <v>936.62</v>
      </c>
      <c r="I180" s="457">
        <v>1322.4</v>
      </c>
      <c r="J180" s="675">
        <v>25</v>
      </c>
      <c r="K180" s="457">
        <v>3532.47</v>
      </c>
      <c r="L180" s="457">
        <v>39967.53</v>
      </c>
    </row>
    <row r="181" spans="1:12" x14ac:dyDescent="0.25">
      <c r="A181" s="280" t="s">
        <v>173</v>
      </c>
      <c r="B181" s="281" t="s">
        <v>807</v>
      </c>
      <c r="C181" s="286" t="s">
        <v>521</v>
      </c>
      <c r="D181" s="457">
        <v>31500</v>
      </c>
      <c r="E181" s="456">
        <v>0</v>
      </c>
      <c r="F181" s="457">
        <v>31500</v>
      </c>
      <c r="G181" s="457">
        <v>904.5</v>
      </c>
      <c r="H181" s="456">
        <v>0</v>
      </c>
      <c r="I181" s="457">
        <v>957.6</v>
      </c>
      <c r="J181" s="675">
        <v>3049.9</v>
      </c>
      <c r="K181" s="457">
        <v>4911.55</v>
      </c>
      <c r="L181" s="457">
        <v>26588.45</v>
      </c>
    </row>
    <row r="182" spans="1:12" x14ac:dyDescent="0.25">
      <c r="A182" s="280" t="s">
        <v>1055</v>
      </c>
      <c r="B182" s="281" t="s">
        <v>807</v>
      </c>
      <c r="C182" s="286" t="s">
        <v>521</v>
      </c>
      <c r="D182" s="457">
        <v>26500</v>
      </c>
      <c r="E182" s="456">
        <v>0</v>
      </c>
      <c r="F182" s="457">
        <v>26500</v>
      </c>
      <c r="G182" s="457">
        <v>760.55</v>
      </c>
      <c r="H182" s="456">
        <v>0</v>
      </c>
      <c r="I182" s="457">
        <v>805.6</v>
      </c>
      <c r="J182" s="675">
        <v>25</v>
      </c>
      <c r="K182" s="457">
        <v>1591.15</v>
      </c>
      <c r="L182" s="457">
        <v>24908.85</v>
      </c>
    </row>
    <row r="183" spans="1:12" x14ac:dyDescent="0.25">
      <c r="A183" s="459" t="s">
        <v>800</v>
      </c>
      <c r="B183" s="281" t="s">
        <v>806</v>
      </c>
      <c r="C183" s="286" t="s">
        <v>268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1058</v>
      </c>
      <c r="B187" s="283" t="s">
        <v>806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96" t="s">
        <v>1056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96" t="s">
        <v>1057</v>
      </c>
      <c r="B191" s="497" t="s">
        <v>806</v>
      </c>
      <c r="C191" s="282" t="s">
        <v>92</v>
      </c>
      <c r="D191" s="498">
        <v>25001</v>
      </c>
      <c r="E191" s="487">
        <v>0</v>
      </c>
      <c r="F191" s="457">
        <v>25000</v>
      </c>
      <c r="G191" s="457">
        <v>717.5</v>
      </c>
      <c r="H191" s="456">
        <v>1</v>
      </c>
      <c r="I191" s="457">
        <v>760</v>
      </c>
      <c r="J191" s="675">
        <v>25</v>
      </c>
      <c r="K191" s="457">
        <v>1502.5</v>
      </c>
      <c r="L191" s="457">
        <v>23497.5</v>
      </c>
    </row>
    <row r="192" spans="1:12" x14ac:dyDescent="0.25">
      <c r="A192" s="461" t="s">
        <v>749</v>
      </c>
      <c r="B192" s="428"/>
      <c r="C192" s="462">
        <v>20</v>
      </c>
      <c r="D192" s="463">
        <f>SUM(D172:D191)</f>
        <v>901502</v>
      </c>
      <c r="E192" s="464">
        <v>0</v>
      </c>
      <c r="F192" s="463">
        <f>SUM(F172:F191)</f>
        <v>901501</v>
      </c>
      <c r="G192" s="463">
        <f t="shared" ref="G192:L192" si="23">SUM(G172:G191)</f>
        <v>25873.5</v>
      </c>
      <c r="H192" s="463">
        <f t="shared" si="23"/>
        <v>50565.820000000007</v>
      </c>
      <c r="I192" s="463">
        <f t="shared" si="23"/>
        <v>27253.599999999999</v>
      </c>
      <c r="J192" s="463">
        <f>SUM(J172:J191)</f>
        <v>22290.49</v>
      </c>
      <c r="K192" s="463">
        <f t="shared" si="23"/>
        <v>125838.45999999999</v>
      </c>
      <c r="L192" s="463">
        <f t="shared" si="23"/>
        <v>770661.53999999992</v>
      </c>
    </row>
    <row r="194" spans="1:12" ht="27.75" customHeight="1" x14ac:dyDescent="0.25">
      <c r="A194" s="648" t="s">
        <v>865</v>
      </c>
      <c r="B194" s="472"/>
      <c r="C194" s="648">
        <v>100</v>
      </c>
      <c r="D194" s="669">
        <v>5263750</v>
      </c>
      <c r="E194" s="670">
        <v>0</v>
      </c>
      <c r="F194" s="669">
        <v>5263750</v>
      </c>
      <c r="G194" s="669">
        <v>151069.63</v>
      </c>
      <c r="H194" s="669">
        <v>387209.89</v>
      </c>
      <c r="I194" s="669">
        <v>155617.60000000001</v>
      </c>
      <c r="J194" s="669">
        <v>121125.37</v>
      </c>
      <c r="K194" s="669">
        <v>815022.49</v>
      </c>
      <c r="L194" s="669">
        <v>4448727.51</v>
      </c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K196" s="259"/>
      <c r="L196" s="259"/>
    </row>
    <row r="197" spans="1:12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</row>
    <row r="199" spans="1:12" x14ac:dyDescent="0.25">
      <c r="A199" s="542" t="s">
        <v>936</v>
      </c>
      <c r="B199" s="542"/>
      <c r="C199" s="542"/>
      <c r="D199" s="543"/>
      <c r="E199" s="543"/>
      <c r="F199" s="544"/>
      <c r="G199" s="545"/>
      <c r="H199" s="674" t="s">
        <v>854</v>
      </c>
      <c r="I199" s="674"/>
      <c r="J199" s="674"/>
      <c r="K199" s="674"/>
      <c r="L199" s="674"/>
    </row>
    <row r="200" spans="1:12" x14ac:dyDescent="0.25">
      <c r="A200" s="546" t="s">
        <v>935</v>
      </c>
      <c r="B200" s="308"/>
      <c r="C200" s="546"/>
      <c r="D200" s="538"/>
      <c r="E200" s="537"/>
      <c r="F200" s="537"/>
      <c r="G200" s="537"/>
      <c r="H200" s="547" t="s">
        <v>939</v>
      </c>
      <c r="I200" s="547"/>
      <c r="J200" s="547"/>
      <c r="K200" s="547"/>
      <c r="L200" s="547"/>
    </row>
    <row r="201" spans="1:12" x14ac:dyDescent="0.25">
      <c r="A201" s="542" t="s">
        <v>940</v>
      </c>
      <c r="B201" s="542"/>
      <c r="C201" s="542"/>
      <c r="D201" s="537"/>
      <c r="E201" s="537"/>
      <c r="F201" s="537"/>
      <c r="G201" s="540"/>
      <c r="H201" s="537" t="s">
        <v>938</v>
      </c>
      <c r="I201" s="537"/>
      <c r="J201" s="537"/>
      <c r="K201" s="537"/>
      <c r="L201" s="537"/>
    </row>
  </sheetData>
  <mergeCells count="15">
    <mergeCell ref="A6:L6"/>
    <mergeCell ref="A7:L7"/>
    <mergeCell ref="A8:L8"/>
    <mergeCell ref="A9:L9"/>
    <mergeCell ref="A11:A12"/>
    <mergeCell ref="B11:B12"/>
    <mergeCell ref="C11:C12"/>
    <mergeCell ref="E11:E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F22A12-F48E-446E-BAF2-1302DAF4158D}">
  <sheetPr>
    <tabColor rgb="FFFFFF00"/>
  </sheetPr>
  <dimension ref="A1:M201"/>
  <sheetViews>
    <sheetView workbookViewId="0">
      <selection activeCell="A57" sqref="A57"/>
    </sheetView>
  </sheetViews>
  <sheetFormatPr baseColWidth="10" defaultRowHeight="15" x14ac:dyDescent="0.25"/>
  <cols>
    <col min="1" max="1" width="45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</row>
    <row r="7" spans="1:13" x14ac:dyDescent="0.25">
      <c r="A7" s="1735" t="s">
        <v>3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1:13" x14ac:dyDescent="0.25">
      <c r="A8" s="1735" t="s">
        <v>1060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1:13" x14ac:dyDescent="0.25">
      <c r="A9" s="1736" t="s">
        <v>404</v>
      </c>
      <c r="B9" s="1736"/>
      <c r="C9" s="1736"/>
      <c r="D9" s="1736"/>
      <c r="E9" s="1736"/>
      <c r="F9" s="1736"/>
      <c r="G9" s="1736"/>
      <c r="H9" s="1736"/>
      <c r="I9" s="1736"/>
      <c r="J9" s="1736"/>
      <c r="K9" s="1736"/>
      <c r="L9" s="1736"/>
      <c r="M9" s="1736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792" t="s">
        <v>7</v>
      </c>
      <c r="B11" s="1792" t="s">
        <v>802</v>
      </c>
      <c r="C11" s="1792" t="s">
        <v>9</v>
      </c>
      <c r="D11" s="1818" t="s">
        <v>11</v>
      </c>
      <c r="E11" s="476" t="s">
        <v>12</v>
      </c>
      <c r="F11" s="1837" t="s">
        <v>13</v>
      </c>
      <c r="G11" s="1794" t="s">
        <v>14</v>
      </c>
      <c r="H11" s="1794" t="s">
        <v>15</v>
      </c>
      <c r="I11" s="1794" t="s">
        <v>16</v>
      </c>
      <c r="J11" s="1794" t="s">
        <v>17</v>
      </c>
      <c r="K11" s="1794" t="s">
        <v>18</v>
      </c>
      <c r="L11" s="1794" t="s">
        <v>19</v>
      </c>
      <c r="M11" s="1794" t="s">
        <v>20</v>
      </c>
    </row>
    <row r="12" spans="1:13" x14ac:dyDescent="0.25">
      <c r="A12" s="1792"/>
      <c r="B12" s="1792"/>
      <c r="C12" s="1792"/>
      <c r="D12" s="1819"/>
      <c r="E12" s="476" t="s">
        <v>21</v>
      </c>
      <c r="F12" s="1837"/>
      <c r="G12" s="1794"/>
      <c r="H12" s="1794"/>
      <c r="I12" s="1794"/>
      <c r="J12" s="1794"/>
      <c r="K12" s="1794"/>
      <c r="L12" s="1794"/>
      <c r="M12" s="1794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642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761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525</v>
      </c>
      <c r="L69" s="457">
        <v>1707</v>
      </c>
      <c r="M69" s="457">
        <v>18293</v>
      </c>
    </row>
    <row r="70" spans="1:13" x14ac:dyDescent="0.25">
      <c r="A70" s="459" t="s">
        <v>860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1375</v>
      </c>
      <c r="L70" s="457">
        <v>4719.45</v>
      </c>
      <c r="M70" s="457">
        <v>15280.55</v>
      </c>
    </row>
    <row r="71" spans="1:13" x14ac:dyDescent="0.25">
      <c r="A71" s="459" t="s">
        <v>913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2487.5</v>
      </c>
      <c r="L71" s="457">
        <v>3669.5</v>
      </c>
      <c r="M71" s="457">
        <v>16330.5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9</v>
      </c>
      <c r="D75" s="462"/>
      <c r="E75" s="463">
        <f>SUM(E66:E74)</f>
        <v>206500</v>
      </c>
      <c r="F75" s="464">
        <v>0</v>
      </c>
      <c r="G75" s="463">
        <f>SUM(G66:G74)</f>
        <v>206500</v>
      </c>
      <c r="H75" s="463">
        <f>SUM(H66:H74)</f>
        <v>5926.55</v>
      </c>
      <c r="I75" s="464">
        <v>0</v>
      </c>
      <c r="J75" s="463">
        <f>SUM(J66:J74)</f>
        <v>6277.6</v>
      </c>
      <c r="K75" s="463">
        <v>11287.45</v>
      </c>
      <c r="L75" s="463">
        <v>23491.599999999999</v>
      </c>
      <c r="M75" s="463">
        <v>183008.4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280" t="s">
        <v>150</v>
      </c>
      <c r="B80" s="601" t="s">
        <v>807</v>
      </c>
      <c r="C80" s="286" t="s">
        <v>765</v>
      </c>
      <c r="D80" s="286" t="s">
        <v>307</v>
      </c>
      <c r="E80" s="457">
        <v>45000</v>
      </c>
      <c r="F80" s="456">
        <v>0</v>
      </c>
      <c r="G80" s="457">
        <v>45000</v>
      </c>
      <c r="H80" s="457">
        <v>1291.5</v>
      </c>
      <c r="I80" s="457">
        <v>1148.33</v>
      </c>
      <c r="J80" s="457">
        <v>1368</v>
      </c>
      <c r="K80" s="675">
        <v>4125</v>
      </c>
      <c r="L80" s="457">
        <v>7932.83</v>
      </c>
      <c r="M80" s="457">
        <v>37067.17</v>
      </c>
    </row>
    <row r="81" spans="1:13" x14ac:dyDescent="0.25">
      <c r="A81" s="461" t="s">
        <v>749</v>
      </c>
      <c r="B81" s="281"/>
      <c r="C81" s="462">
        <v>3</v>
      </c>
      <c r="D81" s="462"/>
      <c r="E81" s="463">
        <f>SUM(E78:E80)</f>
        <v>185000</v>
      </c>
      <c r="F81" s="464">
        <f t="shared" ref="F81:L81" si="6">SUM(F78:F80)</f>
        <v>0</v>
      </c>
      <c r="G81" s="463">
        <f t="shared" si="6"/>
        <v>185000</v>
      </c>
      <c r="H81" s="463">
        <f t="shared" si="6"/>
        <v>5309.5</v>
      </c>
      <c r="I81" s="463">
        <f>SUM(I78:I80)</f>
        <v>12285</v>
      </c>
      <c r="J81" s="463">
        <f t="shared" si="6"/>
        <v>5624</v>
      </c>
      <c r="K81" s="676">
        <f>SUM(K78:K80)</f>
        <v>4175</v>
      </c>
      <c r="L81" s="463">
        <f t="shared" si="6"/>
        <v>27393.5</v>
      </c>
      <c r="M81" s="463">
        <f>SUM(M78:M80)</f>
        <v>157606.5</v>
      </c>
    </row>
    <row r="82" spans="1:13" x14ac:dyDescent="0.25">
      <c r="A82" s="459"/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61" t="s">
        <v>627</v>
      </c>
      <c r="B83" s="281"/>
      <c r="C83" s="286"/>
      <c r="D83" s="286"/>
      <c r="E83" s="457"/>
      <c r="F83" s="456"/>
      <c r="G83" s="457"/>
      <c r="H83" s="457"/>
      <c r="I83" s="457"/>
      <c r="J83" s="457"/>
      <c r="K83" s="675"/>
      <c r="L83" s="457"/>
      <c r="M83" s="457"/>
    </row>
    <row r="84" spans="1:13" x14ac:dyDescent="0.25">
      <c r="A84" s="459" t="s">
        <v>531</v>
      </c>
      <c r="B84" s="281" t="s">
        <v>807</v>
      </c>
      <c r="C84" s="286" t="s">
        <v>248</v>
      </c>
      <c r="D84" s="286" t="s">
        <v>307</v>
      </c>
      <c r="E84" s="457">
        <v>43500</v>
      </c>
      <c r="F84" s="456">
        <v>0</v>
      </c>
      <c r="G84" s="457">
        <v>43500</v>
      </c>
      <c r="H84" s="457">
        <v>1248.45</v>
      </c>
      <c r="I84" s="457">
        <v>936.62</v>
      </c>
      <c r="J84" s="457">
        <v>1322.4</v>
      </c>
      <c r="K84" s="675">
        <v>25</v>
      </c>
      <c r="L84" s="457">
        <v>3532.47</v>
      </c>
      <c r="M84" s="457">
        <v>39967.53</v>
      </c>
    </row>
    <row r="85" spans="1:13" x14ac:dyDescent="0.25">
      <c r="A85" s="461" t="s">
        <v>749</v>
      </c>
      <c r="B85" s="281"/>
      <c r="C85" s="462">
        <v>1</v>
      </c>
      <c r="D85" s="462"/>
      <c r="E85" s="463">
        <f t="shared" ref="E85:M85" si="7">SUM(E84:E84)</f>
        <v>43500</v>
      </c>
      <c r="F85" s="464">
        <f t="shared" si="7"/>
        <v>0</v>
      </c>
      <c r="G85" s="463">
        <f t="shared" si="7"/>
        <v>43500</v>
      </c>
      <c r="H85" s="463">
        <f t="shared" si="7"/>
        <v>1248.45</v>
      </c>
      <c r="I85" s="463">
        <f t="shared" si="7"/>
        <v>936.62</v>
      </c>
      <c r="J85" s="463">
        <f t="shared" si="7"/>
        <v>1322.4</v>
      </c>
      <c r="K85" s="676">
        <f t="shared" si="7"/>
        <v>25</v>
      </c>
      <c r="L85" s="463">
        <f t="shared" si="7"/>
        <v>3532.47</v>
      </c>
      <c r="M85" s="463">
        <f t="shared" si="7"/>
        <v>39967.53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8">SUM(G88:G93)</f>
        <v>373500</v>
      </c>
      <c r="H94" s="463">
        <f t="shared" si="8"/>
        <v>10719.45</v>
      </c>
      <c r="I94" s="463">
        <f t="shared" si="8"/>
        <v>29731.01</v>
      </c>
      <c r="J94" s="463">
        <f t="shared" si="8"/>
        <v>11354.4</v>
      </c>
      <c r="K94" s="463">
        <f t="shared" si="8"/>
        <v>11352.67</v>
      </c>
      <c r="L94" s="463">
        <f t="shared" si="8"/>
        <v>63157.530000000006</v>
      </c>
      <c r="M94" s="463">
        <f t="shared" si="8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9">SUM(G97:G97)</f>
        <v>60000</v>
      </c>
      <c r="H98" s="463">
        <f t="shared" si="9"/>
        <v>1722</v>
      </c>
      <c r="I98" s="463">
        <f t="shared" si="9"/>
        <v>3216.65</v>
      </c>
      <c r="J98" s="463">
        <f t="shared" si="9"/>
        <v>1824</v>
      </c>
      <c r="K98" s="676">
        <f t="shared" si="9"/>
        <v>1375.12</v>
      </c>
      <c r="L98" s="463">
        <f t="shared" si="9"/>
        <v>8137.7</v>
      </c>
      <c r="M98" s="463">
        <f t="shared" si="9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8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x14ac:dyDescent="0.25">
      <c r="A102" s="459" t="s">
        <v>547</v>
      </c>
      <c r="B102" s="281" t="s">
        <v>807</v>
      </c>
      <c r="C102" s="286" t="s">
        <v>772</v>
      </c>
      <c r="D102" s="286" t="s">
        <v>1066</v>
      </c>
      <c r="E102" s="457">
        <v>75000</v>
      </c>
      <c r="F102" s="456">
        <v>0</v>
      </c>
      <c r="G102" s="457">
        <v>75000</v>
      </c>
      <c r="H102" s="457">
        <v>2152.5</v>
      </c>
      <c r="I102" s="457">
        <v>6309.38</v>
      </c>
      <c r="J102" s="457">
        <v>2280</v>
      </c>
      <c r="K102" s="675">
        <v>2322.61</v>
      </c>
      <c r="L102" s="457">
        <v>13064.49</v>
      </c>
      <c r="M102" s="457">
        <v>61935.51</v>
      </c>
    </row>
    <row r="103" spans="1:13" ht="16.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30000</v>
      </c>
      <c r="F104" s="456">
        <v>0</v>
      </c>
      <c r="G104" s="457">
        <v>30000</v>
      </c>
      <c r="H104" s="457">
        <v>861</v>
      </c>
      <c r="I104" s="456">
        <v>0</v>
      </c>
      <c r="J104" s="457">
        <v>912</v>
      </c>
      <c r="K104" s="675">
        <v>695</v>
      </c>
      <c r="L104" s="457">
        <v>2468</v>
      </c>
      <c r="M104" s="457">
        <v>27532</v>
      </c>
    </row>
    <row r="105" spans="1:13" x14ac:dyDescent="0.25">
      <c r="A105" s="461" t="s">
        <v>749</v>
      </c>
      <c r="B105" s="281"/>
      <c r="C105" s="462">
        <v>4</v>
      </c>
      <c r="D105" s="462"/>
      <c r="E105" s="463">
        <f>SUM(E101:E104)</f>
        <v>221500</v>
      </c>
      <c r="F105" s="464">
        <f t="shared" ref="F105:M105" si="10">SUM(F101:F104)</f>
        <v>0</v>
      </c>
      <c r="G105" s="463">
        <f t="shared" si="10"/>
        <v>221500</v>
      </c>
      <c r="H105" s="463">
        <f t="shared" si="10"/>
        <v>6357.05</v>
      </c>
      <c r="I105" s="463">
        <f t="shared" si="10"/>
        <v>14886.369999999999</v>
      </c>
      <c r="J105" s="463">
        <f t="shared" si="10"/>
        <v>6733.6</v>
      </c>
      <c r="K105" s="676">
        <f t="shared" si="10"/>
        <v>4580.0600000000004</v>
      </c>
      <c r="L105" s="463">
        <f t="shared" si="10"/>
        <v>32557.079999999998</v>
      </c>
      <c r="M105" s="463">
        <f t="shared" si="10"/>
        <v>188942.91999999998</v>
      </c>
    </row>
    <row r="106" spans="1:13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27.75" customHeight="1" x14ac:dyDescent="0.25">
      <c r="A107" s="469" t="s">
        <v>770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8198.8799999999992</v>
      </c>
      <c r="J108" s="457">
        <v>2584</v>
      </c>
      <c r="K108" s="675">
        <v>6537.45</v>
      </c>
      <c r="L108" s="457">
        <v>19759.830000000002</v>
      </c>
      <c r="M108" s="457">
        <v>65240.17</v>
      </c>
    </row>
    <row r="109" spans="1:13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1">SUM(F108)</f>
        <v>0</v>
      </c>
      <c r="G109" s="463">
        <f t="shared" si="11"/>
        <v>85000</v>
      </c>
      <c r="H109" s="463">
        <f t="shared" si="11"/>
        <v>2439.5</v>
      </c>
      <c r="I109" s="463">
        <f t="shared" si="11"/>
        <v>8198.8799999999992</v>
      </c>
      <c r="J109" s="463">
        <f t="shared" si="11"/>
        <v>2584</v>
      </c>
      <c r="K109" s="676">
        <f t="shared" si="11"/>
        <v>6537.45</v>
      </c>
      <c r="L109" s="463">
        <f t="shared" si="11"/>
        <v>19759.830000000002</v>
      </c>
      <c r="M109" s="463">
        <f t="shared" si="11"/>
        <v>65240.17</v>
      </c>
    </row>
    <row r="110" spans="1:13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29.25" customHeight="1" x14ac:dyDescent="0.25">
      <c r="A111" s="469" t="s">
        <v>786</v>
      </c>
      <c r="B111" s="281"/>
      <c r="C111" s="466"/>
      <c r="D111" s="466"/>
      <c r="E111" s="463"/>
      <c r="F111" s="464"/>
      <c r="G111" s="463"/>
      <c r="H111" s="463"/>
      <c r="I111" s="463"/>
      <c r="J111" s="463"/>
      <c r="K111" s="676"/>
      <c r="L111" s="463"/>
      <c r="M111" s="463"/>
    </row>
    <row r="112" spans="1:13" x14ac:dyDescent="0.25">
      <c r="A112" s="280" t="s">
        <v>419</v>
      </c>
      <c r="B112" s="281" t="s">
        <v>806</v>
      </c>
      <c r="C112" s="286" t="s">
        <v>449</v>
      </c>
      <c r="D112" s="286" t="s">
        <v>1069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728</v>
      </c>
      <c r="L112" s="457">
        <v>4535.83</v>
      </c>
      <c r="M112" s="457">
        <v>40464.17</v>
      </c>
    </row>
    <row r="113" spans="1:13" x14ac:dyDescent="0.25">
      <c r="A113" s="280" t="s">
        <v>697</v>
      </c>
      <c r="B113" s="281" t="s">
        <v>807</v>
      </c>
      <c r="C113" s="286" t="s">
        <v>521</v>
      </c>
      <c r="D113" s="286" t="s">
        <v>307</v>
      </c>
      <c r="E113" s="457">
        <v>43500</v>
      </c>
      <c r="F113" s="456">
        <v>0</v>
      </c>
      <c r="G113" s="457">
        <v>43500</v>
      </c>
      <c r="H113" s="457">
        <v>1248.45</v>
      </c>
      <c r="I113" s="456">
        <v>936.62</v>
      </c>
      <c r="J113" s="457">
        <v>1322.4</v>
      </c>
      <c r="K113" s="675">
        <v>25</v>
      </c>
      <c r="L113" s="457">
        <v>3532.47</v>
      </c>
      <c r="M113" s="457">
        <v>39967.53</v>
      </c>
    </row>
    <row r="114" spans="1:13" x14ac:dyDescent="0.25">
      <c r="A114" s="461" t="s">
        <v>749</v>
      </c>
      <c r="B114" s="281"/>
      <c r="C114" s="462">
        <v>2</v>
      </c>
      <c r="D114" s="462"/>
      <c r="E114" s="463">
        <f>SUM(E112:E113)</f>
        <v>88500</v>
      </c>
      <c r="F114" s="464">
        <f t="shared" ref="F114:M114" si="12">SUM(F112:F113)</f>
        <v>0</v>
      </c>
      <c r="G114" s="463">
        <f t="shared" si="12"/>
        <v>88500</v>
      </c>
      <c r="H114" s="463">
        <f t="shared" si="12"/>
        <v>2539.9499999999998</v>
      </c>
      <c r="I114" s="463">
        <f t="shared" si="12"/>
        <v>2084.9499999999998</v>
      </c>
      <c r="J114" s="463">
        <f t="shared" si="12"/>
        <v>2690.4</v>
      </c>
      <c r="K114" s="676">
        <f t="shared" si="12"/>
        <v>753</v>
      </c>
      <c r="L114" s="463">
        <f t="shared" si="12"/>
        <v>8068.2999999999993</v>
      </c>
      <c r="M114" s="463">
        <f t="shared" si="12"/>
        <v>80431.7</v>
      </c>
    </row>
    <row r="115" spans="1:13" x14ac:dyDescent="0.25">
      <c r="A115" s="459"/>
      <c r="B115" s="281"/>
      <c r="C115" s="286"/>
      <c r="D115" s="286"/>
      <c r="E115" s="457"/>
      <c r="F115" s="456"/>
      <c r="G115" s="457"/>
      <c r="H115" s="457"/>
      <c r="I115" s="457"/>
      <c r="J115" s="457"/>
      <c r="K115" s="675"/>
      <c r="L115" s="457"/>
      <c r="M115" s="457"/>
    </row>
    <row r="116" spans="1:13" x14ac:dyDescent="0.25">
      <c r="A116" s="461" t="s">
        <v>785</v>
      </c>
      <c r="B116" s="281"/>
      <c r="C116" s="466"/>
      <c r="D116" s="466"/>
      <c r="E116" s="463"/>
      <c r="F116" s="464"/>
      <c r="G116" s="463"/>
      <c r="H116" s="463"/>
      <c r="I116" s="463"/>
      <c r="J116" s="463"/>
      <c r="K116" s="676"/>
      <c r="L116" s="463"/>
      <c r="M116" s="463"/>
    </row>
    <row r="117" spans="1:13" x14ac:dyDescent="0.25">
      <c r="A117" s="459" t="s">
        <v>34</v>
      </c>
      <c r="B117" s="281" t="s">
        <v>806</v>
      </c>
      <c r="C117" s="286" t="s">
        <v>905</v>
      </c>
      <c r="D117" s="286" t="s">
        <v>307</v>
      </c>
      <c r="E117" s="457">
        <v>50000</v>
      </c>
      <c r="F117" s="456">
        <v>0</v>
      </c>
      <c r="G117" s="457">
        <v>50000</v>
      </c>
      <c r="H117" s="457">
        <v>1435</v>
      </c>
      <c r="I117" s="457">
        <v>1854</v>
      </c>
      <c r="J117" s="457">
        <v>1520</v>
      </c>
      <c r="K117" s="675">
        <v>800</v>
      </c>
      <c r="L117" s="457">
        <v>5609</v>
      </c>
      <c r="M117" s="457">
        <v>44391</v>
      </c>
    </row>
    <row r="118" spans="1:13" x14ac:dyDescent="0.25">
      <c r="A118" s="280" t="s">
        <v>773</v>
      </c>
      <c r="B118" s="281" t="s">
        <v>807</v>
      </c>
      <c r="C118" s="286" t="s">
        <v>774</v>
      </c>
      <c r="D118" s="286" t="s">
        <v>307</v>
      </c>
      <c r="E118" s="457">
        <v>45000</v>
      </c>
      <c r="F118" s="456">
        <v>0</v>
      </c>
      <c r="G118" s="457">
        <v>45000</v>
      </c>
      <c r="H118" s="457">
        <v>1291.5</v>
      </c>
      <c r="I118" s="457">
        <v>1148.33</v>
      </c>
      <c r="J118" s="457">
        <v>1368</v>
      </c>
      <c r="K118" s="675">
        <v>25</v>
      </c>
      <c r="L118" s="457">
        <v>3832.83</v>
      </c>
      <c r="M118" s="457">
        <v>41167.17</v>
      </c>
    </row>
    <row r="119" spans="1:13" x14ac:dyDescent="0.25">
      <c r="A119" s="280" t="s">
        <v>875</v>
      </c>
      <c r="B119" s="281" t="s">
        <v>807</v>
      </c>
      <c r="C119" s="286" t="s">
        <v>1036</v>
      </c>
      <c r="D119" s="286" t="s">
        <v>307</v>
      </c>
      <c r="E119" s="457">
        <v>55000</v>
      </c>
      <c r="F119" s="456">
        <v>0</v>
      </c>
      <c r="G119" s="457">
        <v>55000</v>
      </c>
      <c r="H119" s="457">
        <v>1578.5</v>
      </c>
      <c r="I119" s="457">
        <v>2559.6799999999998</v>
      </c>
      <c r="J119" s="457">
        <v>1672</v>
      </c>
      <c r="K119" s="675">
        <v>25</v>
      </c>
      <c r="L119" s="457">
        <v>5835.18</v>
      </c>
      <c r="M119" s="457">
        <v>49164.82</v>
      </c>
    </row>
    <row r="120" spans="1:13" x14ac:dyDescent="0.25">
      <c r="A120" s="459" t="s">
        <v>131</v>
      </c>
      <c r="B120" s="281" t="s">
        <v>807</v>
      </c>
      <c r="C120" s="286" t="s">
        <v>713</v>
      </c>
      <c r="D120" s="286" t="s">
        <v>307</v>
      </c>
      <c r="E120" s="457">
        <v>31500</v>
      </c>
      <c r="F120" s="456">
        <v>0</v>
      </c>
      <c r="G120" s="457">
        <v>31500</v>
      </c>
      <c r="H120" s="457">
        <v>904.05</v>
      </c>
      <c r="I120" s="456">
        <v>0</v>
      </c>
      <c r="J120" s="457">
        <v>957.6</v>
      </c>
      <c r="K120" s="675">
        <v>697</v>
      </c>
      <c r="L120" s="457">
        <v>2558.65</v>
      </c>
      <c r="M120" s="457">
        <v>28941.35</v>
      </c>
    </row>
    <row r="121" spans="1:13" x14ac:dyDescent="0.25">
      <c r="A121" s="280" t="s">
        <v>444</v>
      </c>
      <c r="B121" s="281" t="s">
        <v>806</v>
      </c>
      <c r="C121" s="286" t="s">
        <v>662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</v>
      </c>
      <c r="I121" s="456">
        <v>0</v>
      </c>
      <c r="J121" s="457">
        <v>957</v>
      </c>
      <c r="K121" s="675">
        <v>25</v>
      </c>
      <c r="L121" s="457">
        <v>1886.65</v>
      </c>
      <c r="M121" s="457">
        <v>29613.35</v>
      </c>
    </row>
    <row r="122" spans="1:13" x14ac:dyDescent="0.25">
      <c r="A122" s="461" t="s">
        <v>749</v>
      </c>
      <c r="B122" s="281"/>
      <c r="C122" s="462">
        <v>5</v>
      </c>
      <c r="D122" s="462"/>
      <c r="E122" s="463">
        <f>SUM(E117:E121)</f>
        <v>213000</v>
      </c>
      <c r="F122" s="464">
        <f>SUM(F118:F121)</f>
        <v>0</v>
      </c>
      <c r="G122" s="463">
        <f t="shared" ref="G122:M122" si="13">SUM(G117:G121)</f>
        <v>213000</v>
      </c>
      <c r="H122" s="463">
        <f t="shared" si="13"/>
        <v>6113.05</v>
      </c>
      <c r="I122" s="463">
        <f t="shared" si="13"/>
        <v>5562.01</v>
      </c>
      <c r="J122" s="463">
        <f t="shared" si="13"/>
        <v>6474.6</v>
      </c>
      <c r="K122" s="676">
        <f t="shared" si="13"/>
        <v>1572</v>
      </c>
      <c r="L122" s="463">
        <f t="shared" si="13"/>
        <v>19722.310000000001</v>
      </c>
      <c r="M122" s="463">
        <f t="shared" si="13"/>
        <v>193277.69</v>
      </c>
    </row>
    <row r="123" spans="1:13" x14ac:dyDescent="0.25">
      <c r="A123" s="459"/>
      <c r="B123" s="281"/>
      <c r="C123" s="286"/>
      <c r="D123" s="286"/>
      <c r="E123" s="457"/>
      <c r="F123" s="456"/>
      <c r="G123" s="457"/>
      <c r="H123" s="457"/>
      <c r="I123" s="457"/>
      <c r="J123" s="457"/>
      <c r="K123" s="675"/>
      <c r="L123" s="457"/>
      <c r="M123" s="457"/>
    </row>
    <row r="124" spans="1:13" x14ac:dyDescent="0.25">
      <c r="A124" s="461" t="s">
        <v>787</v>
      </c>
      <c r="B124" s="281"/>
      <c r="C124" s="466"/>
      <c r="D124" s="466"/>
      <c r="E124" s="463"/>
      <c r="F124" s="464"/>
      <c r="G124" s="463"/>
      <c r="H124" s="463"/>
      <c r="I124" s="463"/>
      <c r="J124" s="463"/>
      <c r="K124" s="676"/>
      <c r="L124" s="463"/>
      <c r="M124" s="463"/>
    </row>
    <row r="125" spans="1:13" x14ac:dyDescent="0.25">
      <c r="A125" s="459" t="s">
        <v>69</v>
      </c>
      <c r="B125" s="281" t="s">
        <v>806</v>
      </c>
      <c r="C125" s="286" t="s">
        <v>775</v>
      </c>
      <c r="D125" s="286" t="s">
        <v>307</v>
      </c>
      <c r="E125" s="457">
        <v>155000</v>
      </c>
      <c r="F125" s="456">
        <v>0</v>
      </c>
      <c r="G125" s="457">
        <v>155000</v>
      </c>
      <c r="H125" s="457">
        <v>4448.5</v>
      </c>
      <c r="I125" s="457">
        <v>25042.74</v>
      </c>
      <c r="J125" s="457">
        <v>4712</v>
      </c>
      <c r="K125" s="675">
        <v>1375</v>
      </c>
      <c r="L125" s="457">
        <v>35578.239999999998</v>
      </c>
      <c r="M125" s="457">
        <v>119421.75999999999</v>
      </c>
    </row>
    <row r="126" spans="1:13" x14ac:dyDescent="0.25">
      <c r="A126" s="496" t="s">
        <v>715</v>
      </c>
      <c r="B126" s="497" t="s">
        <v>807</v>
      </c>
      <c r="C126" s="280" t="s">
        <v>772</v>
      </c>
      <c r="D126" s="286" t="s">
        <v>307</v>
      </c>
      <c r="E126" s="498">
        <v>55000</v>
      </c>
      <c r="F126" s="487">
        <v>0</v>
      </c>
      <c r="G126" s="457">
        <v>55000</v>
      </c>
      <c r="H126" s="457">
        <v>1578.5</v>
      </c>
      <c r="I126" s="457">
        <v>2154.64</v>
      </c>
      <c r="J126" s="489">
        <v>1672</v>
      </c>
      <c r="K126" s="675">
        <v>2725.24</v>
      </c>
      <c r="L126" s="457">
        <v>8130.38</v>
      </c>
      <c r="M126" s="457">
        <v>46869.62</v>
      </c>
    </row>
    <row r="127" spans="1:13" x14ac:dyDescent="0.25">
      <c r="A127" s="280" t="s">
        <v>77</v>
      </c>
      <c r="B127" s="685" t="s">
        <v>807</v>
      </c>
      <c r="C127" s="286" t="s">
        <v>967</v>
      </c>
      <c r="D127" s="286" t="s">
        <v>1069</v>
      </c>
      <c r="E127" s="457">
        <v>60000</v>
      </c>
      <c r="F127" s="456">
        <v>0</v>
      </c>
      <c r="G127" s="489">
        <v>60000</v>
      </c>
      <c r="H127" s="458">
        <v>1722</v>
      </c>
      <c r="I127" s="458">
        <v>3486.68</v>
      </c>
      <c r="J127" s="457">
        <v>1824</v>
      </c>
      <c r="K127" s="678">
        <v>828</v>
      </c>
      <c r="L127" s="457">
        <v>7860.68</v>
      </c>
      <c r="M127" s="457">
        <v>52139.32</v>
      </c>
    </row>
    <row r="128" spans="1:13" x14ac:dyDescent="0.25">
      <c r="A128" s="459" t="s">
        <v>42</v>
      </c>
      <c r="B128" s="281" t="s">
        <v>806</v>
      </c>
      <c r="C128" s="286" t="s">
        <v>449</v>
      </c>
      <c r="D128" s="286" t="s">
        <v>1069</v>
      </c>
      <c r="E128" s="457">
        <v>46000</v>
      </c>
      <c r="F128" s="456">
        <v>0</v>
      </c>
      <c r="G128" s="457">
        <v>46000</v>
      </c>
      <c r="H128" s="457">
        <v>1320.2</v>
      </c>
      <c r="I128" s="457">
        <v>1289.46</v>
      </c>
      <c r="J128" s="457">
        <v>1398.4</v>
      </c>
      <c r="K128" s="675">
        <v>125</v>
      </c>
      <c r="L128" s="457">
        <v>4133.0600000000004</v>
      </c>
      <c r="M128" s="457">
        <v>41866.94</v>
      </c>
    </row>
    <row r="129" spans="1:13" x14ac:dyDescent="0.25">
      <c r="A129" s="459" t="s">
        <v>310</v>
      </c>
      <c r="B129" s="281" t="s">
        <v>807</v>
      </c>
      <c r="C129" s="286" t="s">
        <v>276</v>
      </c>
      <c r="D129" s="286" t="s">
        <v>307</v>
      </c>
      <c r="E129" s="457">
        <v>50000</v>
      </c>
      <c r="F129" s="456">
        <v>0</v>
      </c>
      <c r="G129" s="457">
        <v>50000</v>
      </c>
      <c r="H129" s="457">
        <v>1435</v>
      </c>
      <c r="I129" s="457">
        <v>1854</v>
      </c>
      <c r="J129" s="457">
        <v>1520</v>
      </c>
      <c r="K129" s="675">
        <v>2025</v>
      </c>
      <c r="L129" s="457">
        <v>6834</v>
      </c>
      <c r="M129" s="457">
        <v>43166</v>
      </c>
    </row>
    <row r="130" spans="1:13" x14ac:dyDescent="0.25">
      <c r="A130" s="461" t="s">
        <v>749</v>
      </c>
      <c r="B130" s="281"/>
      <c r="C130" s="462">
        <v>5</v>
      </c>
      <c r="D130" s="462"/>
      <c r="E130" s="463">
        <f>SUM(E125:E129)</f>
        <v>366000</v>
      </c>
      <c r="F130" s="464">
        <f>SUM(F125:F128)</f>
        <v>0</v>
      </c>
      <c r="G130" s="463">
        <f t="shared" ref="G130:M130" si="14">SUM(G125:G129)</f>
        <v>366000</v>
      </c>
      <c r="H130" s="463">
        <f t="shared" si="14"/>
        <v>10504.2</v>
      </c>
      <c r="I130" s="463">
        <f t="shared" si="14"/>
        <v>33827.520000000004</v>
      </c>
      <c r="J130" s="463">
        <f t="shared" si="14"/>
        <v>11126.4</v>
      </c>
      <c r="K130" s="676">
        <f t="shared" si="14"/>
        <v>7078.24</v>
      </c>
      <c r="L130" s="463">
        <f t="shared" si="14"/>
        <v>62536.359999999993</v>
      </c>
      <c r="M130" s="463">
        <f t="shared" si="14"/>
        <v>303463.64</v>
      </c>
    </row>
    <row r="131" spans="1:13" x14ac:dyDescent="0.25">
      <c r="A131" s="461"/>
      <c r="B131" s="281"/>
      <c r="C131" s="462"/>
      <c r="D131" s="462"/>
      <c r="E131" s="463"/>
      <c r="F131" s="464"/>
      <c r="G131" s="463"/>
      <c r="H131" s="463"/>
      <c r="I131" s="463"/>
      <c r="J131" s="463"/>
      <c r="K131" s="676"/>
      <c r="L131" s="463"/>
      <c r="M131" s="463"/>
    </row>
    <row r="132" spans="1:13" x14ac:dyDescent="0.25">
      <c r="A132" s="466" t="s">
        <v>836</v>
      </c>
      <c r="B132" s="465"/>
      <c r="C132" s="636"/>
      <c r="D132" s="636"/>
      <c r="E132" s="453"/>
      <c r="F132" s="453"/>
      <c r="G132" s="494"/>
      <c r="H132" s="495"/>
      <c r="I132" s="463"/>
      <c r="J132" s="463"/>
      <c r="K132" s="676"/>
      <c r="L132" s="463"/>
      <c r="M132" s="463"/>
    </row>
    <row r="133" spans="1:13" x14ac:dyDescent="0.25">
      <c r="A133" s="286" t="s">
        <v>532</v>
      </c>
      <c r="B133" s="281" t="s">
        <v>807</v>
      </c>
      <c r="C133" s="286" t="s">
        <v>965</v>
      </c>
      <c r="D133" s="286" t="s">
        <v>1069</v>
      </c>
      <c r="E133" s="638">
        <v>80000</v>
      </c>
      <c r="F133" s="639">
        <v>0</v>
      </c>
      <c r="G133" s="638">
        <v>80000</v>
      </c>
      <c r="H133" s="638">
        <v>2296</v>
      </c>
      <c r="I133" s="638">
        <v>7400.87</v>
      </c>
      <c r="J133" s="638">
        <v>2432</v>
      </c>
      <c r="K133" s="677">
        <v>25</v>
      </c>
      <c r="L133" s="638">
        <v>12153.87</v>
      </c>
      <c r="M133" s="638">
        <v>67846.13</v>
      </c>
    </row>
    <row r="134" spans="1:13" x14ac:dyDescent="0.25">
      <c r="A134" s="461" t="s">
        <v>847</v>
      </c>
      <c r="B134" s="491"/>
      <c r="C134" s="462">
        <v>1</v>
      </c>
      <c r="D134" s="462"/>
      <c r="E134" s="640">
        <f t="shared" ref="E134:M134" si="15">SUM(E133)</f>
        <v>80000</v>
      </c>
      <c r="F134" s="526">
        <f t="shared" si="15"/>
        <v>0</v>
      </c>
      <c r="G134" s="640">
        <f t="shared" si="15"/>
        <v>80000</v>
      </c>
      <c r="H134" s="640">
        <f t="shared" si="15"/>
        <v>2296</v>
      </c>
      <c r="I134" s="640">
        <f t="shared" si="15"/>
        <v>7400.87</v>
      </c>
      <c r="J134" s="640">
        <f t="shared" si="15"/>
        <v>2432</v>
      </c>
      <c r="K134" s="679">
        <f t="shared" si="15"/>
        <v>25</v>
      </c>
      <c r="L134" s="640">
        <f t="shared" si="15"/>
        <v>12153.87</v>
      </c>
      <c r="M134" s="640">
        <f t="shared" si="15"/>
        <v>67846.13</v>
      </c>
    </row>
    <row r="135" spans="1:13" x14ac:dyDescent="0.25">
      <c r="A135" s="461"/>
      <c r="B135" s="281"/>
      <c r="C135" s="462"/>
      <c r="D135" s="462"/>
      <c r="E135" s="463"/>
      <c r="F135" s="464"/>
      <c r="G135" s="463"/>
      <c r="H135" s="463"/>
      <c r="I135" s="463"/>
      <c r="J135" s="463"/>
      <c r="K135" s="676"/>
      <c r="L135" s="463"/>
      <c r="M135" s="463"/>
    </row>
    <row r="136" spans="1:13" ht="30" customHeight="1" x14ac:dyDescent="0.25">
      <c r="A136" s="469" t="s">
        <v>776</v>
      </c>
      <c r="B136" s="281"/>
      <c r="C136" s="466"/>
      <c r="D136" s="466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x14ac:dyDescent="0.25">
      <c r="A137" s="280" t="s">
        <v>528</v>
      </c>
      <c r="B137" s="281" t="s">
        <v>806</v>
      </c>
      <c r="C137" s="286" t="s">
        <v>551</v>
      </c>
      <c r="D137" s="286" t="s">
        <v>307</v>
      </c>
      <c r="E137" s="457">
        <v>43500</v>
      </c>
      <c r="F137" s="456">
        <v>0</v>
      </c>
      <c r="G137" s="457">
        <v>43500</v>
      </c>
      <c r="H137" s="457">
        <v>1248.45</v>
      </c>
      <c r="I137" s="456">
        <v>936.62</v>
      </c>
      <c r="J137" s="457">
        <v>1322.4</v>
      </c>
      <c r="K137" s="675">
        <v>25</v>
      </c>
      <c r="L137" s="457">
        <v>1798</v>
      </c>
      <c r="M137" s="457">
        <v>39967.53</v>
      </c>
    </row>
    <row r="138" spans="1:13" x14ac:dyDescent="0.25">
      <c r="A138" s="461" t="s">
        <v>749</v>
      </c>
      <c r="B138" s="281"/>
      <c r="C138" s="462">
        <v>1</v>
      </c>
      <c r="D138" s="462"/>
      <c r="E138" s="463">
        <f t="shared" ref="E138:K138" si="16">SUM(E137:E137)</f>
        <v>43500</v>
      </c>
      <c r="F138" s="464">
        <f t="shared" si="16"/>
        <v>0</v>
      </c>
      <c r="G138" s="463">
        <f t="shared" si="16"/>
        <v>43500</v>
      </c>
      <c r="H138" s="463">
        <f t="shared" si="16"/>
        <v>1248.45</v>
      </c>
      <c r="I138" s="499">
        <f t="shared" si="16"/>
        <v>936.62</v>
      </c>
      <c r="J138" s="463">
        <f t="shared" si="16"/>
        <v>1322.4</v>
      </c>
      <c r="K138" s="676">
        <f t="shared" si="16"/>
        <v>25</v>
      </c>
      <c r="L138" s="463">
        <v>1798</v>
      </c>
      <c r="M138" s="463">
        <v>39967.53</v>
      </c>
    </row>
    <row r="139" spans="1:13" x14ac:dyDescent="0.25">
      <c r="A139" s="459"/>
      <c r="B139" s="281"/>
      <c r="C139" s="286"/>
      <c r="D139" s="286"/>
      <c r="E139" s="457"/>
      <c r="F139" s="456"/>
      <c r="G139" s="457"/>
      <c r="H139" s="457"/>
      <c r="I139" s="457"/>
      <c r="J139" s="457"/>
      <c r="K139" s="675"/>
      <c r="L139" s="457"/>
      <c r="M139" s="457"/>
    </row>
    <row r="140" spans="1:13" ht="27.75" customHeight="1" x14ac:dyDescent="0.25">
      <c r="A140" s="469" t="s">
        <v>777</v>
      </c>
      <c r="B140" s="281"/>
      <c r="C140" s="466"/>
      <c r="D140" s="466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x14ac:dyDescent="0.25">
      <c r="A141" s="280" t="s">
        <v>114</v>
      </c>
      <c r="B141" s="281" t="s">
        <v>807</v>
      </c>
      <c r="C141" s="286" t="s">
        <v>778</v>
      </c>
      <c r="D141" s="286" t="s">
        <v>307</v>
      </c>
      <c r="E141" s="457">
        <v>80000</v>
      </c>
      <c r="F141" s="456">
        <v>0</v>
      </c>
      <c r="G141" s="457">
        <v>80000</v>
      </c>
      <c r="H141" s="457">
        <v>2296</v>
      </c>
      <c r="I141" s="457">
        <v>7400.87</v>
      </c>
      <c r="J141" s="457">
        <v>2432</v>
      </c>
      <c r="K141" s="675">
        <v>728</v>
      </c>
      <c r="L141" s="457">
        <v>12856.87</v>
      </c>
      <c r="M141" s="457">
        <v>67143.13</v>
      </c>
    </row>
    <row r="142" spans="1:13" x14ac:dyDescent="0.25">
      <c r="A142" s="280" t="s">
        <v>73</v>
      </c>
      <c r="B142" s="281" t="s">
        <v>807</v>
      </c>
      <c r="C142" s="286" t="s">
        <v>778</v>
      </c>
      <c r="D142" s="286" t="s">
        <v>307</v>
      </c>
      <c r="E142" s="457">
        <v>60000</v>
      </c>
      <c r="F142" s="456">
        <v>0</v>
      </c>
      <c r="G142" s="457">
        <v>60000</v>
      </c>
      <c r="H142" s="457">
        <v>1722</v>
      </c>
      <c r="I142" s="457">
        <v>3486.68</v>
      </c>
      <c r="J142" s="457">
        <v>1824</v>
      </c>
      <c r="K142" s="675">
        <v>728</v>
      </c>
      <c r="L142" s="457">
        <v>7760.68</v>
      </c>
      <c r="M142" s="457">
        <v>52239.32</v>
      </c>
    </row>
    <row r="143" spans="1:13" x14ac:dyDescent="0.25">
      <c r="A143" s="280" t="s">
        <v>530</v>
      </c>
      <c r="B143" s="281" t="s">
        <v>806</v>
      </c>
      <c r="C143" s="286" t="s">
        <v>551</v>
      </c>
      <c r="D143" s="286" t="s">
        <v>307</v>
      </c>
      <c r="E143" s="457">
        <v>43500</v>
      </c>
      <c r="F143" s="456">
        <v>0</v>
      </c>
      <c r="G143" s="457">
        <v>43500</v>
      </c>
      <c r="H143" s="457">
        <v>1248.45</v>
      </c>
      <c r="I143" s="456">
        <v>936.62</v>
      </c>
      <c r="J143" s="457">
        <v>1322.4</v>
      </c>
      <c r="K143" s="675">
        <v>2085</v>
      </c>
      <c r="L143" s="457">
        <v>5532.47</v>
      </c>
      <c r="M143" s="457">
        <v>37967.53</v>
      </c>
    </row>
    <row r="144" spans="1:13" x14ac:dyDescent="0.25">
      <c r="A144" s="461" t="s">
        <v>749</v>
      </c>
      <c r="B144" s="281"/>
      <c r="C144" s="462">
        <v>3</v>
      </c>
      <c r="D144" s="462"/>
      <c r="E144" s="463">
        <f>SUM(E141:E143)</f>
        <v>183500</v>
      </c>
      <c r="F144" s="464">
        <f t="shared" ref="F144:L144" si="17">SUM(F141:F143)</f>
        <v>0</v>
      </c>
      <c r="G144" s="463">
        <f t="shared" si="17"/>
        <v>183500</v>
      </c>
      <c r="H144" s="463">
        <f t="shared" si="17"/>
        <v>5266.45</v>
      </c>
      <c r="I144" s="463">
        <f t="shared" si="17"/>
        <v>11824.17</v>
      </c>
      <c r="J144" s="463">
        <f>SUM(J141:J143)</f>
        <v>5578.4</v>
      </c>
      <c r="K144" s="676">
        <f t="shared" si="17"/>
        <v>3541</v>
      </c>
      <c r="L144" s="463">
        <f t="shared" si="17"/>
        <v>26150.020000000004</v>
      </c>
      <c r="M144" s="463">
        <f>SUM(M141:M143)</f>
        <v>157349.98000000001</v>
      </c>
    </row>
    <row r="146" spans="1:13" ht="30" customHeight="1" x14ac:dyDescent="0.25">
      <c r="A146" s="469" t="s">
        <v>779</v>
      </c>
      <c r="B146" s="281"/>
      <c r="C146" s="466"/>
      <c r="D146" s="466"/>
      <c r="E146" s="463"/>
      <c r="F146" s="464"/>
      <c r="G146" s="463"/>
      <c r="H146" s="463"/>
      <c r="I146" s="463"/>
      <c r="J146" s="463"/>
      <c r="K146" s="676"/>
      <c r="L146" s="463"/>
      <c r="M146" s="463"/>
    </row>
    <row r="147" spans="1:13" x14ac:dyDescent="0.25">
      <c r="A147" s="459" t="s">
        <v>241</v>
      </c>
      <c r="B147" s="281" t="s">
        <v>806</v>
      </c>
      <c r="C147" s="286" t="s">
        <v>914</v>
      </c>
      <c r="D147" s="286" t="s">
        <v>1069</v>
      </c>
      <c r="E147" s="457">
        <v>80000</v>
      </c>
      <c r="F147" s="456">
        <v>0</v>
      </c>
      <c r="G147" s="457">
        <v>80000</v>
      </c>
      <c r="H147" s="457">
        <v>2296</v>
      </c>
      <c r="I147" s="457">
        <v>7400.87</v>
      </c>
      <c r="J147" s="457">
        <v>2432</v>
      </c>
      <c r="K147" s="675">
        <v>728</v>
      </c>
      <c r="L147" s="457">
        <v>12856.87</v>
      </c>
      <c r="M147" s="457">
        <v>67143.13</v>
      </c>
    </row>
    <row r="148" spans="1:13" x14ac:dyDescent="0.25">
      <c r="A148" s="461" t="s">
        <v>749</v>
      </c>
      <c r="B148" s="281"/>
      <c r="C148" s="462">
        <v>1</v>
      </c>
      <c r="D148" s="462"/>
      <c r="E148" s="463">
        <f>SUM(E147)</f>
        <v>80000</v>
      </c>
      <c r="F148" s="464">
        <f t="shared" ref="F148:M148" si="18">SUM(F147)</f>
        <v>0</v>
      </c>
      <c r="G148" s="463">
        <f t="shared" si="18"/>
        <v>80000</v>
      </c>
      <c r="H148" s="463">
        <f t="shared" si="18"/>
        <v>2296</v>
      </c>
      <c r="I148" s="463">
        <f t="shared" si="18"/>
        <v>7400.87</v>
      </c>
      <c r="J148" s="463">
        <f t="shared" si="18"/>
        <v>2432</v>
      </c>
      <c r="K148" s="676">
        <f t="shared" si="18"/>
        <v>728</v>
      </c>
      <c r="L148" s="463">
        <f t="shared" si="18"/>
        <v>12856.87</v>
      </c>
      <c r="M148" s="463">
        <f t="shared" si="18"/>
        <v>67143.13</v>
      </c>
    </row>
    <row r="149" spans="1:13" ht="18" customHeight="1" x14ac:dyDescent="0.25">
      <c r="A149" s="459"/>
      <c r="B149" s="281"/>
      <c r="C149" s="286"/>
      <c r="D149" s="286"/>
      <c r="E149" s="457"/>
      <c r="F149" s="456"/>
      <c r="G149" s="457"/>
      <c r="H149" s="457"/>
      <c r="I149" s="457"/>
      <c r="J149" s="457"/>
      <c r="K149" s="675"/>
      <c r="L149" s="457"/>
      <c r="M149" s="457"/>
    </row>
    <row r="150" spans="1:13" ht="27.75" customHeight="1" x14ac:dyDescent="0.25">
      <c r="A150" s="469" t="s">
        <v>784</v>
      </c>
      <c r="B150" s="281"/>
      <c r="C150" s="466"/>
      <c r="D150" s="466"/>
      <c r="E150" s="463"/>
      <c r="F150" s="464"/>
      <c r="G150" s="463"/>
      <c r="H150" s="463"/>
      <c r="I150" s="463"/>
      <c r="J150" s="463"/>
      <c r="K150" s="676"/>
      <c r="L150" s="463"/>
      <c r="M150" s="463"/>
    </row>
    <row r="151" spans="1:13" x14ac:dyDescent="0.25">
      <c r="A151" s="280" t="s">
        <v>217</v>
      </c>
      <c r="B151" s="281" t="s">
        <v>807</v>
      </c>
      <c r="C151" s="286" t="s">
        <v>633</v>
      </c>
      <c r="D151" s="286" t="s">
        <v>1069</v>
      </c>
      <c r="E151" s="457">
        <v>80000</v>
      </c>
      <c r="F151" s="456">
        <v>0</v>
      </c>
      <c r="G151" s="457">
        <v>80000</v>
      </c>
      <c r="H151" s="457">
        <v>2296</v>
      </c>
      <c r="I151" s="457">
        <v>7022.76</v>
      </c>
      <c r="J151" s="457">
        <v>2432</v>
      </c>
      <c r="K151" s="675">
        <v>1537.45</v>
      </c>
      <c r="L151" s="457">
        <v>13288.21</v>
      </c>
      <c r="M151" s="457">
        <v>66711.789999999994</v>
      </c>
    </row>
    <row r="152" spans="1:13" x14ac:dyDescent="0.25">
      <c r="A152" s="280" t="s">
        <v>862</v>
      </c>
      <c r="B152" s="281" t="s">
        <v>806</v>
      </c>
      <c r="C152" s="286" t="s">
        <v>551</v>
      </c>
      <c r="D152" s="286" t="s">
        <v>307</v>
      </c>
      <c r="E152" s="457">
        <v>43500</v>
      </c>
      <c r="F152" s="456">
        <v>0</v>
      </c>
      <c r="G152" s="457">
        <v>43500</v>
      </c>
      <c r="H152" s="457">
        <v>1248.45</v>
      </c>
      <c r="I152" s="456">
        <v>936</v>
      </c>
      <c r="J152" s="457">
        <v>1322.4</v>
      </c>
      <c r="K152" s="675">
        <v>25</v>
      </c>
      <c r="L152" s="457">
        <v>3532.47</v>
      </c>
      <c r="M152" s="457">
        <v>39967.53</v>
      </c>
    </row>
    <row r="153" spans="1:13" x14ac:dyDescent="0.25">
      <c r="A153" s="461" t="s">
        <v>749</v>
      </c>
      <c r="B153" s="281"/>
      <c r="C153" s="462">
        <v>2</v>
      </c>
      <c r="D153" s="462"/>
      <c r="E153" s="463">
        <f t="shared" ref="E153:M153" si="19">SUM(E151:E152)</f>
        <v>123500</v>
      </c>
      <c r="F153" s="464">
        <f t="shared" si="19"/>
        <v>0</v>
      </c>
      <c r="G153" s="463">
        <f t="shared" si="19"/>
        <v>123500</v>
      </c>
      <c r="H153" s="463">
        <f t="shared" si="19"/>
        <v>3544.45</v>
      </c>
      <c r="I153" s="463">
        <f t="shared" si="19"/>
        <v>7958.76</v>
      </c>
      <c r="J153" s="463">
        <f t="shared" si="19"/>
        <v>3754.4</v>
      </c>
      <c r="K153" s="676">
        <f t="shared" si="19"/>
        <v>1562.45</v>
      </c>
      <c r="L153" s="463">
        <f>SUM(L151:L152)</f>
        <v>16820.68</v>
      </c>
      <c r="M153" s="463">
        <f t="shared" si="19"/>
        <v>106679.31999999999</v>
      </c>
    </row>
    <row r="154" spans="1:13" x14ac:dyDescent="0.25">
      <c r="A154" s="461"/>
      <c r="B154" s="281"/>
      <c r="C154" s="466"/>
      <c r="D154" s="466"/>
      <c r="E154" s="463"/>
      <c r="F154" s="464"/>
      <c r="G154" s="463"/>
      <c r="H154" s="463"/>
      <c r="I154" s="463"/>
      <c r="J154" s="463"/>
      <c r="K154" s="676"/>
      <c r="L154" s="463"/>
      <c r="M154" s="463"/>
    </row>
    <row r="155" spans="1:13" x14ac:dyDescent="0.25">
      <c r="A155" s="461" t="s">
        <v>804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59" t="s">
        <v>138</v>
      </c>
      <c r="B156" s="281" t="s">
        <v>806</v>
      </c>
      <c r="C156" s="286" t="s">
        <v>789</v>
      </c>
      <c r="D156" s="286" t="s">
        <v>307</v>
      </c>
      <c r="E156" s="457">
        <v>155000</v>
      </c>
      <c r="F156" s="456">
        <v>0</v>
      </c>
      <c r="G156" s="457">
        <v>155000</v>
      </c>
      <c r="H156" s="457">
        <v>4448.5</v>
      </c>
      <c r="I156" s="457">
        <v>25042.74</v>
      </c>
      <c r="J156" s="457">
        <v>4712</v>
      </c>
      <c r="K156" s="675">
        <v>4905</v>
      </c>
      <c r="L156" s="457">
        <v>39108.239999999998</v>
      </c>
      <c r="M156" s="457">
        <v>116956.66</v>
      </c>
    </row>
    <row r="157" spans="1:13" x14ac:dyDescent="0.25">
      <c r="A157" s="459" t="s">
        <v>312</v>
      </c>
      <c r="B157" s="281" t="s">
        <v>807</v>
      </c>
      <c r="C157" s="286" t="s">
        <v>178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936.62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x14ac:dyDescent="0.25">
      <c r="A158" s="459" t="s">
        <v>791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4</v>
      </c>
      <c r="D160" s="462"/>
      <c r="E160" s="463">
        <f t="shared" ref="E160:M160" si="20">SUM(E156:E159)</f>
        <v>238500</v>
      </c>
      <c r="F160" s="464">
        <f t="shared" si="20"/>
        <v>0</v>
      </c>
      <c r="G160" s="463">
        <f t="shared" si="20"/>
        <v>238500</v>
      </c>
      <c r="H160" s="463">
        <f t="shared" si="20"/>
        <v>6844.95</v>
      </c>
      <c r="I160" s="463">
        <f t="shared" si="20"/>
        <v>25979.360000000001</v>
      </c>
      <c r="J160" s="463">
        <f t="shared" si="20"/>
        <v>7250.4</v>
      </c>
      <c r="K160" s="676">
        <f t="shared" si="20"/>
        <v>4980</v>
      </c>
      <c r="L160" s="463">
        <f t="shared" si="20"/>
        <v>45054.71</v>
      </c>
      <c r="M160" s="463">
        <f t="shared" si="20"/>
        <v>194510.19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806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26500</v>
      </c>
      <c r="F164" s="456">
        <v>0</v>
      </c>
      <c r="G164" s="457">
        <v>26500</v>
      </c>
      <c r="H164" s="457">
        <v>760.55</v>
      </c>
      <c r="I164" s="456">
        <v>0</v>
      </c>
      <c r="J164" s="457">
        <v>805.6</v>
      </c>
      <c r="K164" s="675">
        <v>25</v>
      </c>
      <c r="L164" s="457">
        <v>1591.15</v>
      </c>
      <c r="M164" s="457">
        <v>24908.85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26500</v>
      </c>
      <c r="F165" s="456">
        <v>0</v>
      </c>
      <c r="G165" s="457">
        <v>26500</v>
      </c>
      <c r="H165" s="457">
        <v>760.55</v>
      </c>
      <c r="I165" s="456">
        <v>0</v>
      </c>
      <c r="J165" s="457">
        <v>805.6</v>
      </c>
      <c r="K165" s="675">
        <v>25</v>
      </c>
      <c r="L165" s="457">
        <v>1591.15</v>
      </c>
      <c r="M165" s="457">
        <v>24908.85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26500</v>
      </c>
      <c r="F167" s="456">
        <v>0</v>
      </c>
      <c r="G167" s="457">
        <v>26500</v>
      </c>
      <c r="H167" s="457">
        <v>760.55</v>
      </c>
      <c r="I167" s="456">
        <v>0</v>
      </c>
      <c r="J167" s="457">
        <v>805.6</v>
      </c>
      <c r="K167" s="675">
        <v>25</v>
      </c>
      <c r="L167" s="457">
        <v>4291.3900000000003</v>
      </c>
      <c r="M167" s="457">
        <v>21883.95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26500</v>
      </c>
      <c r="F168" s="456">
        <v>0</v>
      </c>
      <c r="G168" s="457">
        <v>26500</v>
      </c>
      <c r="H168" s="457">
        <v>760.55</v>
      </c>
      <c r="I168" s="456">
        <v>0</v>
      </c>
      <c r="J168" s="457">
        <v>805.6</v>
      </c>
      <c r="K168" s="675">
        <v>25</v>
      </c>
      <c r="L168" s="457">
        <v>1591.15</v>
      </c>
      <c r="M168" s="457">
        <v>24908.85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223500</v>
      </c>
      <c r="F169" s="464">
        <f>SUM(F163:F167)</f>
        <v>0</v>
      </c>
      <c r="G169" s="463">
        <f t="shared" ref="G169:M169" si="21">SUM(G163:G168)</f>
        <v>223500</v>
      </c>
      <c r="H169" s="463">
        <f t="shared" si="21"/>
        <v>6414.4500000000007</v>
      </c>
      <c r="I169" s="463">
        <f t="shared" si="21"/>
        <v>7490.68</v>
      </c>
      <c r="J169" s="463">
        <f t="shared" si="21"/>
        <v>6794.4000000000005</v>
      </c>
      <c r="K169" s="676">
        <f t="shared" si="21"/>
        <v>853</v>
      </c>
      <c r="L169" s="463">
        <f t="shared" si="21"/>
        <v>24252.77</v>
      </c>
      <c r="M169" s="463">
        <f t="shared" si="21"/>
        <v>198922.57000000004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60001</v>
      </c>
      <c r="F179" s="456">
        <v>0</v>
      </c>
      <c r="G179" s="457">
        <v>60001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806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f>SUM(H172:H191)</f>
        <v>25873.5</v>
      </c>
      <c r="I192" s="463">
        <v>51291.88</v>
      </c>
      <c r="J192" s="463">
        <v>27405.599999999999</v>
      </c>
      <c r="K192" s="463">
        <v>22699.15</v>
      </c>
      <c r="L192" s="463">
        <v>127269.68</v>
      </c>
      <c r="M192" s="463">
        <v>774230.32</v>
      </c>
    </row>
    <row r="194" spans="1:13" ht="27.75" customHeight="1" x14ac:dyDescent="0.25">
      <c r="A194" s="648" t="s">
        <v>865</v>
      </c>
      <c r="B194" s="472"/>
      <c r="C194" s="648">
        <v>100</v>
      </c>
      <c r="D194" s="648"/>
      <c r="E194" s="669">
        <v>5263750</v>
      </c>
      <c r="F194" s="670">
        <v>0</v>
      </c>
      <c r="G194" s="669">
        <v>5263750</v>
      </c>
      <c r="H194" s="669">
        <v>151069.63</v>
      </c>
      <c r="I194" s="669">
        <v>387209.89</v>
      </c>
      <c r="J194" s="669">
        <v>155617.60000000001</v>
      </c>
      <c r="K194" s="669">
        <v>118237.87</v>
      </c>
      <c r="L194" s="669">
        <v>812134.99</v>
      </c>
      <c r="M194" s="669">
        <v>451615.01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1:A12"/>
    <mergeCell ref="D11:D12"/>
    <mergeCell ref="I11:I12"/>
    <mergeCell ref="J11:J12"/>
    <mergeCell ref="K11:K12"/>
    <mergeCell ref="L11:L12"/>
    <mergeCell ref="M11:M12"/>
    <mergeCell ref="B11:B12"/>
    <mergeCell ref="C11:C12"/>
    <mergeCell ref="F11:F12"/>
    <mergeCell ref="G11:G12"/>
    <mergeCell ref="H11:H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EBF41-BFC2-417E-BE90-2A8BEBB727A2}">
  <sheetPr>
    <tabColor rgb="FFFFFF00"/>
  </sheetPr>
  <dimension ref="A5:O89"/>
  <sheetViews>
    <sheetView topLeftCell="A23" zoomScaleNormal="100" workbookViewId="0">
      <selection activeCell="F48" sqref="F4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735" t="s">
        <v>0</v>
      </c>
      <c r="B5" s="1735"/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  <c r="N5" s="1735"/>
      <c r="O5" s="1735"/>
    </row>
    <row r="6" spans="1:15" x14ac:dyDescent="0.25">
      <c r="A6" s="1735" t="s">
        <v>1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  <c r="N6" s="1735"/>
      <c r="O6" s="1735"/>
    </row>
    <row r="7" spans="1:15" x14ac:dyDescent="0.25">
      <c r="A7" s="1735" t="s">
        <v>3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  <c r="N7" s="1735"/>
      <c r="O7" s="1735"/>
    </row>
    <row r="8" spans="1:15" x14ac:dyDescent="0.25">
      <c r="A8" s="1735" t="s">
        <v>1059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  <c r="N8" s="1735"/>
      <c r="O8" s="1735"/>
    </row>
    <row r="9" spans="1:15" x14ac:dyDescent="0.25">
      <c r="A9" s="1820" t="s">
        <v>441</v>
      </c>
      <c r="B9" s="1820"/>
      <c r="C9" s="1820"/>
      <c r="D9" s="1820"/>
      <c r="E9" s="1820"/>
      <c r="F9" s="1820"/>
      <c r="G9" s="1820"/>
      <c r="H9" s="1820"/>
      <c r="I9" s="1820"/>
      <c r="J9" s="1820"/>
      <c r="K9" s="1820"/>
      <c r="L9" s="1820"/>
      <c r="M9" s="1820"/>
      <c r="N9" s="1820"/>
      <c r="O9" s="1820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18" t="s">
        <v>7</v>
      </c>
      <c r="B11" s="1818" t="s">
        <v>937</v>
      </c>
      <c r="C11" s="1842" t="s">
        <v>9</v>
      </c>
      <c r="D11" s="1818" t="s">
        <v>832</v>
      </c>
      <c r="E11" s="1818" t="s">
        <v>834</v>
      </c>
      <c r="F11" s="1818" t="s">
        <v>209</v>
      </c>
      <c r="G11" s="476" t="s">
        <v>12</v>
      </c>
      <c r="H11" s="1840" t="s">
        <v>13</v>
      </c>
      <c r="I11" s="1838" t="s">
        <v>14</v>
      </c>
      <c r="J11" s="1838" t="s">
        <v>15</v>
      </c>
      <c r="K11" s="1838" t="s">
        <v>16</v>
      </c>
      <c r="L11" s="1838" t="s">
        <v>17</v>
      </c>
      <c r="M11" s="1838" t="s">
        <v>18</v>
      </c>
      <c r="N11" s="1838" t="s">
        <v>19</v>
      </c>
      <c r="O11" s="1838" t="s">
        <v>20</v>
      </c>
    </row>
    <row r="12" spans="1:15" x14ac:dyDescent="0.25">
      <c r="A12" s="1819"/>
      <c r="B12" s="1819"/>
      <c r="C12" s="1843"/>
      <c r="D12" s="1819"/>
      <c r="E12" s="1819"/>
      <c r="F12" s="1819"/>
      <c r="G12" s="476" t="s">
        <v>21</v>
      </c>
      <c r="H12" s="1841"/>
      <c r="I12" s="1839"/>
      <c r="J12" s="1839"/>
      <c r="K12" s="1839"/>
      <c r="L12" s="1839"/>
      <c r="M12" s="1839"/>
      <c r="N12" s="1839"/>
      <c r="O12" s="1839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150605.57</v>
      </c>
      <c r="L82" s="688">
        <v>63536</v>
      </c>
      <c r="M82" s="688">
        <v>29171.43</v>
      </c>
      <c r="N82" s="688">
        <v>303296</v>
      </c>
      <c r="O82" s="688">
        <v>1786704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B11:B12"/>
    <mergeCell ref="A11:A12"/>
    <mergeCell ref="E11:E12"/>
    <mergeCell ref="M11:M12"/>
    <mergeCell ref="N11:N12"/>
    <mergeCell ref="F11:F12"/>
    <mergeCell ref="H11:H12"/>
    <mergeCell ref="D11:D12"/>
    <mergeCell ref="C11:C12"/>
    <mergeCell ref="O11:O12"/>
    <mergeCell ref="I11:I12"/>
    <mergeCell ref="J11:J12"/>
    <mergeCell ref="K11:K12"/>
    <mergeCell ref="L11:L12"/>
    <mergeCell ref="A5:O5"/>
    <mergeCell ref="A6:O6"/>
    <mergeCell ref="A7:O7"/>
    <mergeCell ref="A8:O8"/>
    <mergeCell ref="A9:O9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2243E6-54E2-44A7-8C55-69DD24B29732}">
  <sheetPr>
    <pageSetUpPr fitToPage="1"/>
  </sheetPr>
  <dimension ref="A7:N48"/>
  <sheetViews>
    <sheetView topLeftCell="A9" workbookViewId="0">
      <selection activeCell="H4" sqref="H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1061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2" t="s">
        <v>5</v>
      </c>
      <c r="B11" s="1622"/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  <c r="N11" s="162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92" t="s">
        <v>7</v>
      </c>
      <c r="B13" s="1818" t="s">
        <v>937</v>
      </c>
      <c r="C13" s="1804" t="s">
        <v>8</v>
      </c>
      <c r="D13" s="1804" t="s">
        <v>10</v>
      </c>
      <c r="E13" s="1804" t="s">
        <v>11</v>
      </c>
      <c r="F13" s="476" t="s">
        <v>12</v>
      </c>
      <c r="G13" s="1806" t="s">
        <v>13</v>
      </c>
      <c r="H13" s="1804" t="s">
        <v>14</v>
      </c>
      <c r="I13" s="1804" t="s">
        <v>15</v>
      </c>
      <c r="J13" s="1804" t="s">
        <v>16</v>
      </c>
      <c r="K13" s="1804" t="s">
        <v>17</v>
      </c>
      <c r="L13" s="1804" t="s">
        <v>18</v>
      </c>
      <c r="M13" s="1804" t="s">
        <v>19</v>
      </c>
      <c r="N13" s="1792" t="s">
        <v>20</v>
      </c>
    </row>
    <row r="14" spans="1:14" x14ac:dyDescent="0.25">
      <c r="A14" s="1792"/>
      <c r="B14" s="1819"/>
      <c r="C14" s="1805"/>
      <c r="D14" s="1805"/>
      <c r="E14" s="1805"/>
      <c r="F14" s="476" t="s">
        <v>21</v>
      </c>
      <c r="G14" s="1807"/>
      <c r="H14" s="1805"/>
      <c r="I14" s="1805"/>
      <c r="J14" s="1805"/>
      <c r="K14" s="1805"/>
      <c r="L14" s="1805"/>
      <c r="M14" s="1805"/>
      <c r="N14" s="179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701"/>
      <c r="C40" s="702">
        <v>24</v>
      </c>
      <c r="D40" s="702"/>
      <c r="E40" s="702"/>
      <c r="F40" s="700">
        <v>324500</v>
      </c>
      <c r="G40" s="562">
        <v>0</v>
      </c>
      <c r="H40" s="700">
        <v>324500</v>
      </c>
      <c r="I40" s="562">
        <v>0</v>
      </c>
      <c r="J40" s="703">
        <v>3094.5</v>
      </c>
      <c r="K40" s="562">
        <v>0</v>
      </c>
      <c r="L40" s="562">
        <v>0</v>
      </c>
      <c r="M40" s="703">
        <v>3094.5</v>
      </c>
      <c r="N40" s="700">
        <v>321405.5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810" t="s">
        <v>854</v>
      </c>
      <c r="I44" s="1810"/>
      <c r="J44" s="1810"/>
      <c r="K44" s="1810"/>
      <c r="L44" s="1810"/>
      <c r="M44" s="1810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811" t="s">
        <v>852</v>
      </c>
      <c r="I45" s="1811"/>
      <c r="J45" s="1811"/>
      <c r="K45" s="1811"/>
      <c r="L45" s="1811"/>
      <c r="M45" s="1811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812" t="s">
        <v>853</v>
      </c>
      <c r="I46" s="1812"/>
      <c r="J46" s="1812"/>
      <c r="K46" s="1812"/>
      <c r="L46" s="1812"/>
      <c r="M46" s="1812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813"/>
      <c r="J47" s="1813"/>
      <c r="K47" s="1813"/>
      <c r="L47" s="1813"/>
      <c r="M47" s="1813"/>
      <c r="N47" s="1813"/>
    </row>
    <row r="48" spans="1:14" ht="15.75" x14ac:dyDescent="0.25">
      <c r="A48" s="267"/>
      <c r="B48" s="267"/>
      <c r="C48" s="267"/>
      <c r="D48" s="268"/>
      <c r="E48" s="268"/>
      <c r="F48" s="269"/>
      <c r="G48" s="1741"/>
      <c r="H48" s="1741"/>
      <c r="I48" s="1741"/>
      <c r="J48" s="1741"/>
      <c r="K48" s="1741"/>
      <c r="L48" s="271"/>
      <c r="M48" s="271"/>
      <c r="N48" s="259"/>
    </row>
  </sheetData>
  <mergeCells count="23">
    <mergeCell ref="G48:K48"/>
    <mergeCell ref="I47:N47"/>
    <mergeCell ref="G13:G14"/>
    <mergeCell ref="C13:C14"/>
    <mergeCell ref="M13:M14"/>
    <mergeCell ref="N13:N14"/>
    <mergeCell ref="H44:M44"/>
    <mergeCell ref="H45:M45"/>
    <mergeCell ref="H46:M46"/>
    <mergeCell ref="J13:J14"/>
    <mergeCell ref="K13:K14"/>
    <mergeCell ref="L13:L14"/>
    <mergeCell ref="H13:H14"/>
    <mergeCell ref="I13:I14"/>
    <mergeCell ref="D13:D14"/>
    <mergeCell ref="E13:E14"/>
    <mergeCell ref="A13:A14"/>
    <mergeCell ref="B13:B14"/>
    <mergeCell ref="A7:N7"/>
    <mergeCell ref="A8:N8"/>
    <mergeCell ref="A9:N9"/>
    <mergeCell ref="A10:N10"/>
    <mergeCell ref="A11:N11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26D35B-5203-4549-96B4-9967C98F2C06}">
  <dimension ref="A1:M204"/>
  <sheetViews>
    <sheetView topLeftCell="A143" workbookViewId="0">
      <selection activeCell="A162" sqref="A162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</row>
    <row r="7" spans="1:13" x14ac:dyDescent="0.25">
      <c r="A7" s="1735" t="s">
        <v>3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1:13" x14ac:dyDescent="0.25">
      <c r="A8" s="1735" t="s">
        <v>1070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1:13" x14ac:dyDescent="0.25">
      <c r="A9" s="1736" t="s">
        <v>404</v>
      </c>
      <c r="B9" s="1736"/>
      <c r="C9" s="1736"/>
      <c r="D9" s="1736"/>
      <c r="E9" s="1736"/>
      <c r="F9" s="1736"/>
      <c r="G9" s="1736"/>
      <c r="H9" s="1736"/>
      <c r="I9" s="1736"/>
      <c r="J9" s="1736"/>
      <c r="K9" s="1736"/>
      <c r="L9" s="1736"/>
      <c r="M9" s="1736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792" t="s">
        <v>7</v>
      </c>
      <c r="B11" s="1792" t="s">
        <v>802</v>
      </c>
      <c r="C11" s="1792" t="s">
        <v>9</v>
      </c>
      <c r="D11" s="1818" t="s">
        <v>11</v>
      </c>
      <c r="E11" s="476" t="s">
        <v>12</v>
      </c>
      <c r="F11" s="1837" t="s">
        <v>13</v>
      </c>
      <c r="G11" s="1794" t="s">
        <v>14</v>
      </c>
      <c r="H11" s="1794" t="s">
        <v>15</v>
      </c>
      <c r="I11" s="1794" t="s">
        <v>16</v>
      </c>
      <c r="J11" s="1794" t="s">
        <v>17</v>
      </c>
      <c r="K11" s="1794" t="s">
        <v>18</v>
      </c>
      <c r="L11" s="1794" t="s">
        <v>19</v>
      </c>
      <c r="M11" s="1794" t="s">
        <v>20</v>
      </c>
    </row>
    <row r="12" spans="1:13" x14ac:dyDescent="0.25">
      <c r="A12" s="1792"/>
      <c r="B12" s="1792"/>
      <c r="C12" s="1792"/>
      <c r="D12" s="1819"/>
      <c r="E12" s="476" t="s">
        <v>21</v>
      </c>
      <c r="F12" s="1837"/>
      <c r="G12" s="1794"/>
      <c r="H12" s="1794"/>
      <c r="I12" s="1794"/>
      <c r="J12" s="1794"/>
      <c r="K12" s="1794"/>
      <c r="L12" s="1794"/>
      <c r="M12" s="1794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8</v>
      </c>
      <c r="D75" s="462"/>
      <c r="E75" s="463">
        <f t="shared" ref="E75:M75" si="6">SUM(E66:E74)</f>
        <v>206500</v>
      </c>
      <c r="F75" s="464">
        <f t="shared" si="6"/>
        <v>0</v>
      </c>
      <c r="G75" s="463">
        <f t="shared" si="6"/>
        <v>206500</v>
      </c>
      <c r="H75" s="463">
        <f t="shared" si="6"/>
        <v>5926.55</v>
      </c>
      <c r="I75" s="464">
        <f t="shared" si="6"/>
        <v>0</v>
      </c>
      <c r="J75" s="463">
        <f t="shared" si="6"/>
        <v>6277.6</v>
      </c>
      <c r="K75" s="463">
        <f t="shared" si="6"/>
        <v>7587.5</v>
      </c>
      <c r="L75" s="463">
        <f t="shared" si="6"/>
        <v>23954.1</v>
      </c>
      <c r="M75" s="463">
        <f t="shared" si="6"/>
        <v>182145.9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461" t="s">
        <v>749</v>
      </c>
      <c r="B80" s="281"/>
      <c r="C80" s="462">
        <v>2</v>
      </c>
      <c r="D80" s="462"/>
      <c r="E80" s="463">
        <f t="shared" ref="E80:M80" si="7">SUM(E78:E79)</f>
        <v>140000</v>
      </c>
      <c r="F80" s="464">
        <f t="shared" si="7"/>
        <v>0</v>
      </c>
      <c r="G80" s="463">
        <f t="shared" si="7"/>
        <v>140000</v>
      </c>
      <c r="H80" s="463">
        <f t="shared" si="7"/>
        <v>4018</v>
      </c>
      <c r="I80" s="463">
        <f t="shared" si="7"/>
        <v>11136.67</v>
      </c>
      <c r="J80" s="463">
        <f t="shared" si="7"/>
        <v>4256</v>
      </c>
      <c r="K80" s="676">
        <f t="shared" si="7"/>
        <v>50</v>
      </c>
      <c r="L80" s="463">
        <f t="shared" si="7"/>
        <v>19460.669999999998</v>
      </c>
      <c r="M80" s="463">
        <f t="shared" si="7"/>
        <v>120539.32999999999</v>
      </c>
    </row>
    <row r="82" spans="1:13" x14ac:dyDescent="0.25">
      <c r="A82" s="461" t="s">
        <v>627</v>
      </c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59" t="s">
        <v>531</v>
      </c>
      <c r="B83" s="281" t="s">
        <v>807</v>
      </c>
      <c r="C83" s="286" t="s">
        <v>248</v>
      </c>
      <c r="D83" s="286" t="s">
        <v>307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25</v>
      </c>
      <c r="L83" s="457">
        <v>3532.47</v>
      </c>
      <c r="M83" s="457">
        <v>39967.53</v>
      </c>
    </row>
    <row r="84" spans="1:13" x14ac:dyDescent="0.25">
      <c r="A84" s="280" t="s">
        <v>1077</v>
      </c>
      <c r="B84" s="281" t="s">
        <v>806</v>
      </c>
      <c r="C84" s="286" t="s">
        <v>495</v>
      </c>
      <c r="D84" s="286" t="s">
        <v>1069</v>
      </c>
      <c r="E84" s="468">
        <v>50000</v>
      </c>
      <c r="F84" s="712">
        <v>0</v>
      </c>
      <c r="G84" s="468">
        <v>50000</v>
      </c>
      <c r="H84" s="468">
        <v>1435</v>
      </c>
      <c r="I84" s="468">
        <v>1854</v>
      </c>
      <c r="J84" s="468">
        <v>1520</v>
      </c>
      <c r="K84" s="468">
        <v>25</v>
      </c>
      <c r="L84" s="468">
        <v>5835.18</v>
      </c>
      <c r="M84" s="468">
        <v>45166</v>
      </c>
    </row>
    <row r="85" spans="1:13" x14ac:dyDescent="0.25">
      <c r="A85" s="461" t="s">
        <v>749</v>
      </c>
      <c r="B85" s="281"/>
      <c r="C85" s="462">
        <v>2</v>
      </c>
      <c r="D85" s="462"/>
      <c r="E85" s="463">
        <f t="shared" ref="E85:M85" si="8">SUM(E83:E84)</f>
        <v>93500</v>
      </c>
      <c r="F85" s="464">
        <f t="shared" si="8"/>
        <v>0</v>
      </c>
      <c r="G85" s="463">
        <f t="shared" si="8"/>
        <v>93500</v>
      </c>
      <c r="H85" s="463">
        <f t="shared" si="8"/>
        <v>2683.45</v>
      </c>
      <c r="I85" s="463">
        <f t="shared" si="8"/>
        <v>2790.62</v>
      </c>
      <c r="J85" s="463">
        <f t="shared" si="8"/>
        <v>2842.4</v>
      </c>
      <c r="K85" s="676">
        <f t="shared" si="8"/>
        <v>50</v>
      </c>
      <c r="L85" s="463">
        <f t="shared" si="8"/>
        <v>9367.65</v>
      </c>
      <c r="M85" s="463">
        <f t="shared" si="8"/>
        <v>85133.53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9">SUM(G88:G93)</f>
        <v>373500</v>
      </c>
      <c r="H94" s="463">
        <f t="shared" si="9"/>
        <v>10719.45</v>
      </c>
      <c r="I94" s="463">
        <f t="shared" si="9"/>
        <v>29731.01</v>
      </c>
      <c r="J94" s="463">
        <f t="shared" si="9"/>
        <v>11354.4</v>
      </c>
      <c r="K94" s="463">
        <f t="shared" si="9"/>
        <v>11352.67</v>
      </c>
      <c r="L94" s="463">
        <f t="shared" si="9"/>
        <v>63157.530000000006</v>
      </c>
      <c r="M94" s="463">
        <f t="shared" si="9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10">SUM(G97:G97)</f>
        <v>60000</v>
      </c>
      <c r="H98" s="463">
        <f t="shared" si="10"/>
        <v>1722</v>
      </c>
      <c r="I98" s="463">
        <f t="shared" si="10"/>
        <v>3216.65</v>
      </c>
      <c r="J98" s="463">
        <f t="shared" si="10"/>
        <v>1824</v>
      </c>
      <c r="K98" s="676">
        <f t="shared" si="10"/>
        <v>1375.12</v>
      </c>
      <c r="L98" s="463">
        <f t="shared" si="10"/>
        <v>8137.7</v>
      </c>
      <c r="M98" s="463">
        <f t="shared" si="10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27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ht="16.5" customHeight="1" x14ac:dyDescent="0.25">
      <c r="A102" s="286" t="s">
        <v>728</v>
      </c>
      <c r="B102" s="497" t="s">
        <v>807</v>
      </c>
      <c r="C102" s="282" t="s">
        <v>166</v>
      </c>
      <c r="D102" s="282" t="s">
        <v>307</v>
      </c>
      <c r="E102" s="498">
        <v>31500</v>
      </c>
      <c r="F102" s="487">
        <v>0</v>
      </c>
      <c r="G102" s="457">
        <v>31500</v>
      </c>
      <c r="H102" s="457">
        <v>904.05</v>
      </c>
      <c r="I102" s="456">
        <v>0</v>
      </c>
      <c r="J102" s="457">
        <v>957.6</v>
      </c>
      <c r="K102" s="675">
        <v>1537.45</v>
      </c>
      <c r="L102" s="457">
        <v>3399.1</v>
      </c>
      <c r="M102" s="457">
        <v>28100.9</v>
      </c>
    </row>
    <row r="103" spans="1:13" x14ac:dyDescent="0.25">
      <c r="A103" s="459" t="s">
        <v>484</v>
      </c>
      <c r="B103" s="281" t="s">
        <v>807</v>
      </c>
      <c r="C103" s="286" t="s">
        <v>327</v>
      </c>
      <c r="D103" s="286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675">
        <v>728</v>
      </c>
      <c r="L103" s="457">
        <v>2796.5</v>
      </c>
      <c r="M103" s="457">
        <v>32203.5</v>
      </c>
    </row>
    <row r="104" spans="1:13" x14ac:dyDescent="0.25">
      <c r="A104" s="461" t="s">
        <v>749</v>
      </c>
      <c r="B104" s="281"/>
      <c r="C104" s="462">
        <v>3</v>
      </c>
      <c r="D104" s="462"/>
      <c r="E104" s="463">
        <f t="shared" ref="E104:M104" si="11">SUM(E101:E103)</f>
        <v>151500</v>
      </c>
      <c r="F104" s="464">
        <f t="shared" si="11"/>
        <v>0</v>
      </c>
      <c r="G104" s="463">
        <f t="shared" si="11"/>
        <v>151500</v>
      </c>
      <c r="H104" s="463">
        <f t="shared" si="11"/>
        <v>4348.05</v>
      </c>
      <c r="I104" s="463">
        <f t="shared" si="11"/>
        <v>8576.99</v>
      </c>
      <c r="J104" s="463">
        <f t="shared" si="11"/>
        <v>4605.6000000000004</v>
      </c>
      <c r="K104" s="676">
        <f t="shared" si="11"/>
        <v>2290.4499999999998</v>
      </c>
      <c r="L104" s="463">
        <f t="shared" si="11"/>
        <v>19821.09</v>
      </c>
      <c r="M104" s="463">
        <f t="shared" si="11"/>
        <v>131678.91</v>
      </c>
    </row>
    <row r="105" spans="1:13" x14ac:dyDescent="0.25">
      <c r="A105" s="461"/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27.75" customHeight="1" x14ac:dyDescent="0.25">
      <c r="A106" s="469" t="s">
        <v>770</v>
      </c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x14ac:dyDescent="0.25">
      <c r="A107" s="459" t="s">
        <v>61</v>
      </c>
      <c r="B107" s="281" t="s">
        <v>806</v>
      </c>
      <c r="C107" s="286" t="s">
        <v>514</v>
      </c>
      <c r="D107" s="286" t="s">
        <v>1069</v>
      </c>
      <c r="E107" s="457">
        <v>85000</v>
      </c>
      <c r="F107" s="456">
        <v>0</v>
      </c>
      <c r="G107" s="457">
        <v>85000</v>
      </c>
      <c r="H107" s="457">
        <v>2439.5</v>
      </c>
      <c r="I107" s="457">
        <v>8198.8799999999992</v>
      </c>
      <c r="J107" s="457">
        <v>2584</v>
      </c>
      <c r="K107" s="675">
        <v>6537.45</v>
      </c>
      <c r="L107" s="457">
        <v>19759.830000000002</v>
      </c>
      <c r="M107" s="457">
        <v>65240.17</v>
      </c>
    </row>
    <row r="108" spans="1:13" x14ac:dyDescent="0.25">
      <c r="A108" s="461" t="s">
        <v>749</v>
      </c>
      <c r="B108" s="281"/>
      <c r="C108" s="462">
        <v>1</v>
      </c>
      <c r="D108" s="462"/>
      <c r="E108" s="463">
        <f>SUM(E107)</f>
        <v>85000</v>
      </c>
      <c r="F108" s="464">
        <f t="shared" ref="F108:M108" si="12">SUM(F107)</f>
        <v>0</v>
      </c>
      <c r="G108" s="463">
        <f t="shared" si="12"/>
        <v>85000</v>
      </c>
      <c r="H108" s="463">
        <f t="shared" si="12"/>
        <v>2439.5</v>
      </c>
      <c r="I108" s="463">
        <f t="shared" si="12"/>
        <v>8198.8799999999992</v>
      </c>
      <c r="J108" s="463">
        <f t="shared" si="12"/>
        <v>2584</v>
      </c>
      <c r="K108" s="676">
        <f t="shared" si="12"/>
        <v>6537.45</v>
      </c>
      <c r="L108" s="463">
        <f t="shared" si="12"/>
        <v>19759.830000000002</v>
      </c>
      <c r="M108" s="463">
        <f t="shared" si="12"/>
        <v>65240.17</v>
      </c>
    </row>
    <row r="109" spans="1:13" x14ac:dyDescent="0.25">
      <c r="A109" s="459"/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469" t="s">
        <v>1073</v>
      </c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x14ac:dyDescent="0.25">
      <c r="A111" s="280" t="s">
        <v>150</v>
      </c>
      <c r="B111" s="601" t="s">
        <v>807</v>
      </c>
      <c r="C111" s="286" t="s">
        <v>1074</v>
      </c>
      <c r="D111" s="286" t="s">
        <v>307</v>
      </c>
      <c r="E111" s="457">
        <v>45000</v>
      </c>
      <c r="F111" s="456">
        <v>0</v>
      </c>
      <c r="G111" s="457">
        <v>45000</v>
      </c>
      <c r="H111" s="457">
        <v>1291.5</v>
      </c>
      <c r="I111" s="457">
        <v>1148.33</v>
      </c>
      <c r="J111" s="457">
        <v>1368</v>
      </c>
      <c r="K111" s="675">
        <v>4125</v>
      </c>
      <c r="L111" s="457">
        <v>7932.83</v>
      </c>
      <c r="M111" s="457">
        <v>37067.17</v>
      </c>
    </row>
    <row r="112" spans="1:13" x14ac:dyDescent="0.25">
      <c r="A112" s="461" t="s">
        <v>749</v>
      </c>
      <c r="B112" s="281"/>
      <c r="C112" s="462">
        <v>1</v>
      </c>
      <c r="D112" s="462"/>
      <c r="E112" s="463">
        <f>SUM(E111)</f>
        <v>45000</v>
      </c>
      <c r="F112" s="464">
        <f t="shared" ref="F112:M112" si="13">SUM(F111)</f>
        <v>0</v>
      </c>
      <c r="G112" s="463">
        <f t="shared" si="13"/>
        <v>45000</v>
      </c>
      <c r="H112" s="463">
        <f t="shared" si="13"/>
        <v>1291.5</v>
      </c>
      <c r="I112" s="463">
        <f t="shared" si="13"/>
        <v>1148.33</v>
      </c>
      <c r="J112" s="463">
        <f t="shared" si="13"/>
        <v>1368</v>
      </c>
      <c r="K112" s="676">
        <f t="shared" si="13"/>
        <v>4125</v>
      </c>
      <c r="L112" s="463">
        <f t="shared" si="13"/>
        <v>7932.83</v>
      </c>
      <c r="M112" s="463">
        <f t="shared" si="13"/>
        <v>37067.17</v>
      </c>
    </row>
    <row r="114" spans="1:13" ht="29.25" customHeight="1" x14ac:dyDescent="0.25">
      <c r="A114" s="469" t="s">
        <v>786</v>
      </c>
      <c r="B114" s="281"/>
      <c r="C114" s="466"/>
      <c r="D114" s="466"/>
      <c r="E114" s="463"/>
      <c r="F114" s="464"/>
      <c r="G114" s="463"/>
      <c r="H114" s="463"/>
      <c r="I114" s="463"/>
      <c r="J114" s="463"/>
      <c r="K114" s="676"/>
      <c r="L114" s="463"/>
      <c r="M114" s="463"/>
    </row>
    <row r="115" spans="1:13" x14ac:dyDescent="0.25">
      <c r="A115" s="280" t="s">
        <v>419</v>
      </c>
      <c r="B115" s="281" t="s">
        <v>806</v>
      </c>
      <c r="C115" s="286" t="s">
        <v>449</v>
      </c>
      <c r="D115" s="286" t="s">
        <v>1069</v>
      </c>
      <c r="E115" s="457">
        <v>45000</v>
      </c>
      <c r="F115" s="456">
        <v>0</v>
      </c>
      <c r="G115" s="457">
        <v>45000</v>
      </c>
      <c r="H115" s="457">
        <v>1291.5</v>
      </c>
      <c r="I115" s="457">
        <v>1148.33</v>
      </c>
      <c r="J115" s="457">
        <v>1368</v>
      </c>
      <c r="K115" s="675">
        <v>728</v>
      </c>
      <c r="L115" s="457">
        <v>4535.83</v>
      </c>
      <c r="M115" s="457">
        <v>40464.17</v>
      </c>
    </row>
    <row r="116" spans="1:13" x14ac:dyDescent="0.25">
      <c r="A116" s="280" t="s">
        <v>697</v>
      </c>
      <c r="B116" s="281" t="s">
        <v>807</v>
      </c>
      <c r="C116" s="286" t="s">
        <v>521</v>
      </c>
      <c r="D116" s="286" t="s">
        <v>307</v>
      </c>
      <c r="E116" s="457">
        <v>43500</v>
      </c>
      <c r="F116" s="456">
        <v>0</v>
      </c>
      <c r="G116" s="457">
        <v>43500</v>
      </c>
      <c r="H116" s="457">
        <v>1248.45</v>
      </c>
      <c r="I116" s="456">
        <v>936.62</v>
      </c>
      <c r="J116" s="457">
        <v>1322.4</v>
      </c>
      <c r="K116" s="675">
        <v>25</v>
      </c>
      <c r="L116" s="457">
        <v>3532.47</v>
      </c>
      <c r="M116" s="457">
        <v>39967.53</v>
      </c>
    </row>
    <row r="117" spans="1:13" x14ac:dyDescent="0.25">
      <c r="A117" s="461" t="s">
        <v>749</v>
      </c>
      <c r="B117" s="281"/>
      <c r="C117" s="462">
        <v>2</v>
      </c>
      <c r="D117" s="462"/>
      <c r="E117" s="463">
        <f>SUM(E115:E116)</f>
        <v>88500</v>
      </c>
      <c r="F117" s="464">
        <f t="shared" ref="F117:M117" si="14">SUM(F115:F116)</f>
        <v>0</v>
      </c>
      <c r="G117" s="463">
        <f t="shared" si="14"/>
        <v>88500</v>
      </c>
      <c r="H117" s="463">
        <f t="shared" si="14"/>
        <v>2539.9499999999998</v>
      </c>
      <c r="I117" s="463">
        <f t="shared" si="14"/>
        <v>2084.9499999999998</v>
      </c>
      <c r="J117" s="463">
        <f t="shared" si="14"/>
        <v>2690.4</v>
      </c>
      <c r="K117" s="676">
        <f t="shared" si="14"/>
        <v>753</v>
      </c>
      <c r="L117" s="463">
        <f t="shared" si="14"/>
        <v>8068.2999999999993</v>
      </c>
      <c r="M117" s="463">
        <f t="shared" si="14"/>
        <v>80431.7</v>
      </c>
    </row>
    <row r="118" spans="1:13" x14ac:dyDescent="0.25">
      <c r="A118" s="459"/>
      <c r="B118" s="281"/>
      <c r="C118" s="286"/>
      <c r="D118" s="286"/>
      <c r="E118" s="457"/>
      <c r="F118" s="456"/>
      <c r="G118" s="457"/>
      <c r="H118" s="457"/>
      <c r="I118" s="457"/>
      <c r="J118" s="457"/>
      <c r="K118" s="675"/>
      <c r="L118" s="457"/>
      <c r="M118" s="457"/>
    </row>
    <row r="119" spans="1:13" x14ac:dyDescent="0.25">
      <c r="A119" s="461" t="s">
        <v>785</v>
      </c>
      <c r="B119" s="281"/>
      <c r="C119" s="466"/>
      <c r="D119" s="466"/>
      <c r="E119" s="463"/>
      <c r="F119" s="464"/>
      <c r="G119" s="463"/>
      <c r="H119" s="463"/>
      <c r="I119" s="463"/>
      <c r="J119" s="463"/>
      <c r="K119" s="676"/>
      <c r="L119" s="463"/>
      <c r="M119" s="463"/>
    </row>
    <row r="120" spans="1:13" x14ac:dyDescent="0.25">
      <c r="A120" s="459" t="s">
        <v>34</v>
      </c>
      <c r="B120" s="281" t="s">
        <v>806</v>
      </c>
      <c r="C120" s="286" t="s">
        <v>905</v>
      </c>
      <c r="D120" s="286" t="s">
        <v>307</v>
      </c>
      <c r="E120" s="457">
        <v>50000</v>
      </c>
      <c r="F120" s="456">
        <v>0</v>
      </c>
      <c r="G120" s="457">
        <v>50000</v>
      </c>
      <c r="H120" s="457">
        <v>1435</v>
      </c>
      <c r="I120" s="457">
        <v>1854</v>
      </c>
      <c r="J120" s="457">
        <v>1520</v>
      </c>
      <c r="K120" s="675">
        <v>800</v>
      </c>
      <c r="L120" s="457">
        <v>5609</v>
      </c>
      <c r="M120" s="457">
        <v>44391</v>
      </c>
    </row>
    <row r="121" spans="1:13" x14ac:dyDescent="0.25">
      <c r="A121" s="280" t="s">
        <v>773</v>
      </c>
      <c r="B121" s="281" t="s">
        <v>807</v>
      </c>
      <c r="C121" s="286" t="s">
        <v>774</v>
      </c>
      <c r="D121" s="286" t="s">
        <v>307</v>
      </c>
      <c r="E121" s="457">
        <v>45000</v>
      </c>
      <c r="F121" s="456">
        <v>0</v>
      </c>
      <c r="G121" s="457">
        <v>45000</v>
      </c>
      <c r="H121" s="457">
        <v>1291.5</v>
      </c>
      <c r="I121" s="457">
        <v>1148.33</v>
      </c>
      <c r="J121" s="457">
        <v>1368</v>
      </c>
      <c r="K121" s="675">
        <v>25</v>
      </c>
      <c r="L121" s="457">
        <v>3832.83</v>
      </c>
      <c r="M121" s="457">
        <v>41167.17</v>
      </c>
    </row>
    <row r="122" spans="1:13" x14ac:dyDescent="0.25">
      <c r="A122" s="280" t="s">
        <v>875</v>
      </c>
      <c r="B122" s="281" t="s">
        <v>807</v>
      </c>
      <c r="C122" s="286" t="s">
        <v>1036</v>
      </c>
      <c r="D122" s="286" t="s">
        <v>307</v>
      </c>
      <c r="E122" s="457">
        <v>55000</v>
      </c>
      <c r="F122" s="456">
        <v>0</v>
      </c>
      <c r="G122" s="457">
        <v>55000</v>
      </c>
      <c r="H122" s="457">
        <v>1578.5</v>
      </c>
      <c r="I122" s="457">
        <v>2559.6799999999998</v>
      </c>
      <c r="J122" s="457">
        <v>1672</v>
      </c>
      <c r="K122" s="675">
        <v>25</v>
      </c>
      <c r="L122" s="457">
        <v>5835.18</v>
      </c>
      <c r="M122" s="457">
        <v>49164.82</v>
      </c>
    </row>
    <row r="123" spans="1:13" x14ac:dyDescent="0.25">
      <c r="A123" s="459" t="s">
        <v>131</v>
      </c>
      <c r="B123" s="281" t="s">
        <v>807</v>
      </c>
      <c r="C123" s="286" t="s">
        <v>713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904.05</v>
      </c>
      <c r="I123" s="456">
        <v>0</v>
      </c>
      <c r="J123" s="457">
        <v>957.6</v>
      </c>
      <c r="K123" s="675">
        <v>697</v>
      </c>
      <c r="L123" s="457">
        <v>2558.65</v>
      </c>
      <c r="M123" s="457">
        <v>28941.35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5</v>
      </c>
      <c r="D125" s="462"/>
      <c r="E125" s="463">
        <f>SUM(E120:E124)</f>
        <v>213000</v>
      </c>
      <c r="F125" s="464">
        <f>SUM(F121:F124)</f>
        <v>0</v>
      </c>
      <c r="G125" s="463">
        <f t="shared" ref="G125:M125" si="15">SUM(G120:G124)</f>
        <v>213000</v>
      </c>
      <c r="H125" s="463">
        <f t="shared" si="15"/>
        <v>6113.05</v>
      </c>
      <c r="I125" s="463">
        <f t="shared" si="15"/>
        <v>5562.01</v>
      </c>
      <c r="J125" s="463">
        <f t="shared" si="15"/>
        <v>6474.6</v>
      </c>
      <c r="K125" s="676">
        <f t="shared" si="15"/>
        <v>1572</v>
      </c>
      <c r="L125" s="463">
        <f t="shared" si="15"/>
        <v>19722.310000000001</v>
      </c>
      <c r="M125" s="463">
        <f t="shared" si="15"/>
        <v>193277.69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312</v>
      </c>
      <c r="B160" s="281" t="s">
        <v>807</v>
      </c>
      <c r="C160" s="286" t="s">
        <v>178</v>
      </c>
      <c r="D160" s="286" t="s">
        <v>307</v>
      </c>
      <c r="E160" s="457">
        <v>43500</v>
      </c>
      <c r="F160" s="456">
        <v>0</v>
      </c>
      <c r="G160" s="457">
        <v>43500</v>
      </c>
      <c r="H160" s="457">
        <v>1248.45</v>
      </c>
      <c r="I160" s="456">
        <v>936.62</v>
      </c>
      <c r="J160" s="457">
        <v>1322.4</v>
      </c>
      <c r="K160" s="675">
        <v>25</v>
      </c>
      <c r="L160" s="457">
        <v>3532.47</v>
      </c>
      <c r="M160" s="457">
        <v>39967.53</v>
      </c>
    </row>
    <row r="161" spans="1:13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x14ac:dyDescent="0.25">
      <c r="A163" s="461" t="s">
        <v>749</v>
      </c>
      <c r="B163" s="281"/>
      <c r="C163" s="462">
        <v>4</v>
      </c>
      <c r="D163" s="462"/>
      <c r="E163" s="463">
        <f t="shared" ref="E163:M163" si="22">SUM(E159:E162)</f>
        <v>238500</v>
      </c>
      <c r="F163" s="464">
        <f t="shared" si="22"/>
        <v>0</v>
      </c>
      <c r="G163" s="463">
        <f t="shared" si="22"/>
        <v>238500</v>
      </c>
      <c r="H163" s="463">
        <f t="shared" si="22"/>
        <v>6844.95</v>
      </c>
      <c r="I163" s="463">
        <f t="shared" si="22"/>
        <v>25979.360000000001</v>
      </c>
      <c r="J163" s="463">
        <f t="shared" si="22"/>
        <v>7250.4</v>
      </c>
      <c r="K163" s="676">
        <f t="shared" si="22"/>
        <v>4980</v>
      </c>
      <c r="L163" s="463">
        <f t="shared" si="22"/>
        <v>45054.71</v>
      </c>
      <c r="M163" s="463">
        <f t="shared" si="22"/>
        <v>194510.19</v>
      </c>
    </row>
    <row r="164" spans="1:13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x14ac:dyDescent="0.25">
      <c r="A166" s="459" t="s">
        <v>134</v>
      </c>
      <c r="B166" s="281" t="s">
        <v>806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31501</v>
      </c>
      <c r="F168" s="456">
        <v>0</v>
      </c>
      <c r="G168" s="457">
        <v>31500</v>
      </c>
      <c r="H168" s="457">
        <v>904</v>
      </c>
      <c r="I168" s="456">
        <v>1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4911.55</v>
      </c>
      <c r="M170" s="457">
        <v>26588.45</v>
      </c>
    </row>
    <row r="171" spans="1:13" ht="1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26500</v>
      </c>
      <c r="F171" s="456">
        <v>0</v>
      </c>
      <c r="G171" s="457">
        <v>26500</v>
      </c>
      <c r="H171" s="457">
        <v>760.55</v>
      </c>
      <c r="I171" s="456">
        <v>0</v>
      </c>
      <c r="J171" s="457">
        <v>805.6</v>
      </c>
      <c r="K171" s="675">
        <v>25</v>
      </c>
      <c r="L171" s="457">
        <v>1591.15</v>
      </c>
      <c r="M171" s="457">
        <v>24908.85</v>
      </c>
    </row>
    <row r="172" spans="1:13" x14ac:dyDescent="0.25">
      <c r="A172" s="461" t="s">
        <v>749</v>
      </c>
      <c r="B172" s="281"/>
      <c r="C172" s="462">
        <v>6</v>
      </c>
      <c r="D172" s="462"/>
      <c r="E172" s="463">
        <f>SUM(E166:E171)</f>
        <v>238501</v>
      </c>
      <c r="F172" s="464">
        <f>SUM(F166:F170)</f>
        <v>0</v>
      </c>
      <c r="G172" s="463">
        <f t="shared" ref="G172:M172" si="23">SUM(G166:G171)</f>
        <v>238500</v>
      </c>
      <c r="H172" s="463">
        <f t="shared" si="23"/>
        <v>6844.8</v>
      </c>
      <c r="I172" s="463">
        <f t="shared" si="23"/>
        <v>7491.68</v>
      </c>
      <c r="J172" s="463">
        <f t="shared" si="23"/>
        <v>7250.4000000000005</v>
      </c>
      <c r="K172" s="676">
        <f t="shared" si="23"/>
        <v>3877.9</v>
      </c>
      <c r="L172" s="463">
        <f t="shared" si="23"/>
        <v>25463.930000000004</v>
      </c>
      <c r="M172" s="463">
        <f t="shared" si="23"/>
        <v>213036.07000000004</v>
      </c>
    </row>
    <row r="173" spans="1:13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x14ac:dyDescent="0.25">
      <c r="A183" s="280" t="s">
        <v>177</v>
      </c>
      <c r="B183" s="281" t="s">
        <v>807</v>
      </c>
      <c r="C183" s="286" t="s">
        <v>178</v>
      </c>
      <c r="D183" s="286" t="s">
        <v>307</v>
      </c>
      <c r="E183" s="457">
        <v>43500</v>
      </c>
      <c r="F183" s="456">
        <v>0</v>
      </c>
      <c r="G183" s="457">
        <v>43500</v>
      </c>
      <c r="H183" s="457">
        <v>1248.45</v>
      </c>
      <c r="I183" s="456">
        <v>936.62</v>
      </c>
      <c r="J183" s="457">
        <v>1322.4</v>
      </c>
      <c r="K183" s="675">
        <v>25</v>
      </c>
      <c r="L183" s="457">
        <v>3532.47</v>
      </c>
      <c r="M183" s="457">
        <v>39967.53</v>
      </c>
    </row>
    <row r="184" spans="1:13" x14ac:dyDescent="0.25">
      <c r="A184" s="280" t="s">
        <v>173</v>
      </c>
      <c r="B184" s="281" t="s">
        <v>807</v>
      </c>
      <c r="C184" s="286" t="s">
        <v>521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904.5</v>
      </c>
      <c r="I184" s="456">
        <v>0</v>
      </c>
      <c r="J184" s="457">
        <v>957.6</v>
      </c>
      <c r="K184" s="675">
        <v>3049.9</v>
      </c>
      <c r="L184" s="457">
        <v>4911.55</v>
      </c>
      <c r="M184" s="457">
        <v>26588.45</v>
      </c>
    </row>
    <row r="185" spans="1:13" x14ac:dyDescent="0.25">
      <c r="A185" s="280" t="s">
        <v>1062</v>
      </c>
      <c r="B185" s="281" t="s">
        <v>807</v>
      </c>
      <c r="C185" s="286" t="s">
        <v>521</v>
      </c>
      <c r="D185" s="286" t="s">
        <v>307</v>
      </c>
      <c r="E185" s="457">
        <v>26500</v>
      </c>
      <c r="F185" s="456">
        <v>0</v>
      </c>
      <c r="G185" s="457">
        <v>26500</v>
      </c>
      <c r="H185" s="457">
        <v>760.55</v>
      </c>
      <c r="I185" s="456">
        <v>0</v>
      </c>
      <c r="J185" s="457">
        <v>805.6</v>
      </c>
      <c r="K185" s="675">
        <v>25</v>
      </c>
      <c r="L185" s="457">
        <v>1591.15</v>
      </c>
      <c r="M185" s="457">
        <v>24908.85</v>
      </c>
    </row>
    <row r="186" spans="1:13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1058</v>
      </c>
      <c r="B190" s="283" t="s">
        <v>806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x14ac:dyDescent="0.25">
      <c r="A192" s="496" t="s">
        <v>830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1056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96" t="s">
        <v>1057</v>
      </c>
      <c r="B194" s="497" t="s">
        <v>806</v>
      </c>
      <c r="C194" s="282" t="s">
        <v>92</v>
      </c>
      <c r="D194" s="286" t="s">
        <v>1067</v>
      </c>
      <c r="E194" s="498">
        <v>25001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x14ac:dyDescent="0.25">
      <c r="A195" s="461" t="s">
        <v>749</v>
      </c>
      <c r="B195" s="428"/>
      <c r="C195" s="462">
        <v>20</v>
      </c>
      <c r="D195" s="462"/>
      <c r="E195" s="463">
        <v>901500</v>
      </c>
      <c r="F195" s="464">
        <v>0</v>
      </c>
      <c r="G195" s="463">
        <v>901500</v>
      </c>
      <c r="H195" s="463">
        <f>SUM(H175:H194)</f>
        <v>25873.5</v>
      </c>
      <c r="I195" s="463">
        <v>51291.88</v>
      </c>
      <c r="J195" s="463">
        <v>27405.599999999999</v>
      </c>
      <c r="K195" s="463">
        <v>22699.15</v>
      </c>
      <c r="L195" s="463">
        <v>127269.68</v>
      </c>
      <c r="M195" s="463">
        <v>774230.32</v>
      </c>
    </row>
    <row r="196" spans="1:13" x14ac:dyDescent="0.25">
      <c r="A196" s="461"/>
      <c r="B196" s="459"/>
      <c r="C196" s="462"/>
      <c r="D196" s="462"/>
      <c r="E196" s="463"/>
      <c r="F196" s="464"/>
      <c r="G196" s="463"/>
      <c r="H196" s="463"/>
      <c r="I196" s="463"/>
      <c r="J196" s="463"/>
      <c r="K196" s="676"/>
      <c r="L196" s="463"/>
      <c r="M196" s="463"/>
    </row>
    <row r="197" spans="1:13" ht="27.75" customHeight="1" x14ac:dyDescent="0.25">
      <c r="A197" s="648" t="s">
        <v>865</v>
      </c>
      <c r="B197" s="472"/>
      <c r="C197" s="648">
        <v>100</v>
      </c>
      <c r="D197" s="648"/>
      <c r="E197" s="669">
        <v>5263750</v>
      </c>
      <c r="F197" s="670">
        <v>0</v>
      </c>
      <c r="G197" s="669">
        <v>5263750</v>
      </c>
      <c r="H197" s="669">
        <v>151069.63</v>
      </c>
      <c r="I197" s="669">
        <v>382754.51</v>
      </c>
      <c r="J197" s="669">
        <v>155617.60000000001</v>
      </c>
      <c r="K197" s="669">
        <v>117784.51</v>
      </c>
      <c r="L197" s="669">
        <v>807226.25</v>
      </c>
      <c r="M197" s="669">
        <v>4456523.75</v>
      </c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259"/>
      <c r="B199" s="542"/>
      <c r="C199" s="259"/>
      <c r="D199" s="259"/>
      <c r="E199" s="259"/>
      <c r="F199" s="259"/>
      <c r="G199" s="259"/>
      <c r="H199" s="259"/>
      <c r="I199" s="259"/>
      <c r="J199" s="259"/>
      <c r="L199" s="259"/>
      <c r="M199" s="259"/>
    </row>
    <row r="200" spans="1:13" x14ac:dyDescent="0.25">
      <c r="A200" s="537"/>
      <c r="B200" s="546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37"/>
      <c r="B201" s="542"/>
      <c r="C201" s="537"/>
      <c r="D201" s="537"/>
      <c r="E201" s="537"/>
      <c r="F201" s="537"/>
      <c r="G201" s="537"/>
      <c r="H201" s="537"/>
      <c r="I201" s="537"/>
      <c r="J201" s="537"/>
      <c r="K201" s="537"/>
      <c r="L201" s="537"/>
      <c r="M201" s="537"/>
    </row>
    <row r="202" spans="1:13" x14ac:dyDescent="0.25">
      <c r="A202" s="542" t="s">
        <v>936</v>
      </c>
      <c r="B202" s="542"/>
      <c r="C202" s="542"/>
      <c r="D202" s="542"/>
      <c r="E202" s="543"/>
      <c r="F202" s="543"/>
      <c r="G202" s="544"/>
      <c r="H202" s="545"/>
      <c r="I202" s="674" t="s">
        <v>854</v>
      </c>
      <c r="J202" s="674"/>
      <c r="K202" s="674"/>
      <c r="L202" s="674"/>
      <c r="M202" s="674"/>
    </row>
    <row r="203" spans="1:13" x14ac:dyDescent="0.25">
      <c r="A203" s="546" t="s">
        <v>935</v>
      </c>
      <c r="B203" s="308"/>
      <c r="C203" s="546"/>
      <c r="D203" s="546"/>
      <c r="E203" s="538"/>
      <c r="F203" s="537"/>
      <c r="G203" s="537"/>
      <c r="H203" s="537"/>
      <c r="I203" s="547" t="s">
        <v>939</v>
      </c>
      <c r="J203" s="547"/>
      <c r="K203" s="547"/>
      <c r="L203" s="547"/>
      <c r="M203" s="547"/>
    </row>
    <row r="204" spans="1:13" x14ac:dyDescent="0.25">
      <c r="A204" s="542" t="s">
        <v>940</v>
      </c>
      <c r="B204" s="542"/>
      <c r="C204" s="542"/>
      <c r="D204" s="542"/>
      <c r="E204" s="537"/>
      <c r="F204" s="537"/>
      <c r="G204" s="537"/>
      <c r="H204" s="540"/>
      <c r="I204" s="537" t="s">
        <v>938</v>
      </c>
      <c r="J204" s="537"/>
      <c r="K204" s="537"/>
      <c r="L204" s="537"/>
      <c r="M204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954F7A-58FC-4F01-97CD-4804BDDDF90B}">
  <dimension ref="A5:O89"/>
  <sheetViews>
    <sheetView topLeftCell="A61" zoomScaleNormal="100" workbookViewId="0">
      <selection activeCell="A85" sqref="A8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735" t="s">
        <v>0</v>
      </c>
      <c r="B5" s="1735"/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  <c r="N5" s="1735"/>
      <c r="O5" s="1735"/>
    </row>
    <row r="6" spans="1:15" x14ac:dyDescent="0.25">
      <c r="A6" s="1735" t="s">
        <v>1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  <c r="N6" s="1735"/>
      <c r="O6" s="1735"/>
    </row>
    <row r="7" spans="1:15" x14ac:dyDescent="0.25">
      <c r="A7" s="1735" t="s">
        <v>3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  <c r="N7" s="1735"/>
      <c r="O7" s="1735"/>
    </row>
    <row r="8" spans="1:15" x14ac:dyDescent="0.25">
      <c r="A8" s="1735" t="s">
        <v>1071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  <c r="N8" s="1735"/>
      <c r="O8" s="1735"/>
    </row>
    <row r="9" spans="1:15" x14ac:dyDescent="0.25">
      <c r="A9" s="1820" t="s">
        <v>441</v>
      </c>
      <c r="B9" s="1820"/>
      <c r="C9" s="1820"/>
      <c r="D9" s="1820"/>
      <c r="E9" s="1820"/>
      <c r="F9" s="1820"/>
      <c r="G9" s="1820"/>
      <c r="H9" s="1820"/>
      <c r="I9" s="1820"/>
      <c r="J9" s="1820"/>
      <c r="K9" s="1820"/>
      <c r="L9" s="1820"/>
      <c r="M9" s="1820"/>
      <c r="N9" s="1820"/>
      <c r="O9" s="1820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18" t="s">
        <v>7</v>
      </c>
      <c r="B11" s="1818" t="s">
        <v>937</v>
      </c>
      <c r="C11" s="1842" t="s">
        <v>9</v>
      </c>
      <c r="D11" s="1818" t="s">
        <v>832</v>
      </c>
      <c r="E11" s="1818" t="s">
        <v>834</v>
      </c>
      <c r="F11" s="1818" t="s">
        <v>209</v>
      </c>
      <c r="G11" s="476" t="s">
        <v>12</v>
      </c>
      <c r="H11" s="1840" t="s">
        <v>13</v>
      </c>
      <c r="I11" s="1838" t="s">
        <v>14</v>
      </c>
      <c r="J11" s="1838" t="s">
        <v>15</v>
      </c>
      <c r="K11" s="1838" t="s">
        <v>16</v>
      </c>
      <c r="L11" s="1838" t="s">
        <v>17</v>
      </c>
      <c r="M11" s="1838" t="s">
        <v>18</v>
      </c>
      <c r="N11" s="1838" t="s">
        <v>19</v>
      </c>
      <c r="O11" s="1838" t="s">
        <v>20</v>
      </c>
    </row>
    <row r="12" spans="1:15" x14ac:dyDescent="0.25">
      <c r="A12" s="1819"/>
      <c r="B12" s="1819"/>
      <c r="C12" s="1843"/>
      <c r="D12" s="1819"/>
      <c r="E12" s="1819"/>
      <c r="F12" s="1819"/>
      <c r="G12" s="476" t="s">
        <v>21</v>
      </c>
      <c r="H12" s="1841"/>
      <c r="I12" s="1839"/>
      <c r="J12" s="1839"/>
      <c r="K12" s="1839"/>
      <c r="L12" s="1839"/>
      <c r="M12" s="1839"/>
      <c r="N12" s="1839"/>
      <c r="O12" s="1839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150303.07999999999</v>
      </c>
      <c r="L82" s="688">
        <v>63536</v>
      </c>
      <c r="M82" s="688">
        <v>30683.88</v>
      </c>
      <c r="N82" s="688">
        <v>304505.98</v>
      </c>
      <c r="O82" s="688">
        <v>1785494.04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BD0437-5181-429B-9093-D0CF32332B0E}">
  <sheetPr>
    <pageSetUpPr fitToPage="1"/>
  </sheetPr>
  <dimension ref="A7:N42"/>
  <sheetViews>
    <sheetView topLeftCell="A12" workbookViewId="0">
      <selection activeCell="I37" sqref="I37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1072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2" t="s">
        <v>5</v>
      </c>
      <c r="B11" s="1622"/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  <c r="N11" s="162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92" t="s">
        <v>7</v>
      </c>
      <c r="B13" s="1818" t="s">
        <v>937</v>
      </c>
      <c r="C13" s="1804" t="s">
        <v>8</v>
      </c>
      <c r="D13" s="1804" t="s">
        <v>10</v>
      </c>
      <c r="E13" s="1804" t="s">
        <v>11</v>
      </c>
      <c r="F13" s="476" t="s">
        <v>12</v>
      </c>
      <c r="G13" s="1806" t="s">
        <v>13</v>
      </c>
      <c r="H13" s="1804" t="s">
        <v>14</v>
      </c>
      <c r="I13" s="1804" t="s">
        <v>15</v>
      </c>
      <c r="J13" s="1804" t="s">
        <v>16</v>
      </c>
      <c r="K13" s="1804" t="s">
        <v>17</v>
      </c>
      <c r="L13" s="1804" t="s">
        <v>18</v>
      </c>
      <c r="M13" s="1804" t="s">
        <v>19</v>
      </c>
      <c r="N13" s="1792" t="s">
        <v>20</v>
      </c>
    </row>
    <row r="14" spans="1:14" x14ac:dyDescent="0.25">
      <c r="A14" s="1792"/>
      <c r="B14" s="1819"/>
      <c r="C14" s="1805"/>
      <c r="D14" s="1805"/>
      <c r="E14" s="1805"/>
      <c r="F14" s="476" t="s">
        <v>21</v>
      </c>
      <c r="G14" s="1807"/>
      <c r="H14" s="1805"/>
      <c r="I14" s="1805"/>
      <c r="J14" s="1805"/>
      <c r="K14" s="1805"/>
      <c r="L14" s="1805"/>
      <c r="M14" s="1805"/>
      <c r="N14" s="179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250406.5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810" t="s">
        <v>854</v>
      </c>
      <c r="I38" s="1810"/>
      <c r="J38" s="1810"/>
      <c r="K38" s="1810"/>
      <c r="L38" s="1810"/>
      <c r="M38" s="1810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811" t="s">
        <v>852</v>
      </c>
      <c r="I39" s="1811"/>
      <c r="J39" s="1811"/>
      <c r="K39" s="1811"/>
      <c r="L39" s="1811"/>
      <c r="M39" s="1811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812" t="s">
        <v>853</v>
      </c>
      <c r="I40" s="1812"/>
      <c r="J40" s="1812"/>
      <c r="K40" s="1812"/>
      <c r="L40" s="1812"/>
      <c r="M40" s="1812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813"/>
      <c r="J41" s="1813"/>
      <c r="K41" s="1813"/>
      <c r="L41" s="1813"/>
      <c r="M41" s="1813"/>
      <c r="N41" s="1813"/>
    </row>
    <row r="42" spans="1:14" ht="15.75" x14ac:dyDescent="0.25">
      <c r="A42" s="267"/>
      <c r="B42" s="267"/>
      <c r="C42" s="267"/>
      <c r="D42" s="268"/>
      <c r="E42" s="268"/>
      <c r="F42" s="269"/>
      <c r="G42" s="1741"/>
      <c r="H42" s="1741"/>
      <c r="I42" s="1741"/>
      <c r="J42" s="1741"/>
      <c r="K42" s="1741"/>
      <c r="L42" s="271"/>
      <c r="M42" s="271"/>
      <c r="N42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G13:G14"/>
    <mergeCell ref="H13:H14"/>
    <mergeCell ref="I13:I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5CCFD7-AD98-4E36-971B-7118AB2092DD}">
  <dimension ref="A1:M202"/>
  <sheetViews>
    <sheetView topLeftCell="A99" zoomScale="85" zoomScaleNormal="85" workbookViewId="0">
      <selection activeCell="P21" sqref="P21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</row>
    <row r="7" spans="1:13" x14ac:dyDescent="0.25">
      <c r="A7" s="1735" t="s">
        <v>3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1:13" x14ac:dyDescent="0.25">
      <c r="A8" s="1735" t="s">
        <v>1084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1:13" x14ac:dyDescent="0.25">
      <c r="A9" s="1736" t="s">
        <v>404</v>
      </c>
      <c r="B9" s="1736"/>
      <c r="C9" s="1736"/>
      <c r="D9" s="1736"/>
      <c r="E9" s="1736"/>
      <c r="F9" s="1736"/>
      <c r="G9" s="1736"/>
      <c r="H9" s="1736"/>
      <c r="I9" s="1736"/>
      <c r="J9" s="1736"/>
      <c r="K9" s="1736"/>
      <c r="L9" s="1736"/>
      <c r="M9" s="1736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792" t="s">
        <v>7</v>
      </c>
      <c r="B11" s="1792" t="s">
        <v>802</v>
      </c>
      <c r="C11" s="1792" t="s">
        <v>9</v>
      </c>
      <c r="D11" s="1818" t="s">
        <v>11</v>
      </c>
      <c r="E11" s="476" t="s">
        <v>12</v>
      </c>
      <c r="F11" s="1837" t="s">
        <v>13</v>
      </c>
      <c r="G11" s="1794" t="s">
        <v>14</v>
      </c>
      <c r="H11" s="1794" t="s">
        <v>15</v>
      </c>
      <c r="I11" s="1794" t="s">
        <v>16</v>
      </c>
      <c r="J11" s="1794" t="s">
        <v>17</v>
      </c>
      <c r="K11" s="1794" t="s">
        <v>18</v>
      </c>
      <c r="L11" s="1794" t="s">
        <v>19</v>
      </c>
      <c r="M11" s="1794" t="s">
        <v>20</v>
      </c>
    </row>
    <row r="12" spans="1:13" x14ac:dyDescent="0.25">
      <c r="A12" s="1792"/>
      <c r="B12" s="1792"/>
      <c r="C12" s="1792"/>
      <c r="D12" s="1819"/>
      <c r="E12" s="476" t="s">
        <v>21</v>
      </c>
      <c r="F12" s="1837"/>
      <c r="G12" s="1794"/>
      <c r="H12" s="1794"/>
      <c r="I12" s="1794"/>
      <c r="J12" s="1794"/>
      <c r="K12" s="1794"/>
      <c r="L12" s="1794"/>
      <c r="M12" s="1794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806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0.25" customHeight="1" x14ac:dyDescent="0.25">
      <c r="A195" s="648" t="s">
        <v>865</v>
      </c>
      <c r="B195" s="472"/>
      <c r="C195" s="648">
        <v>98</v>
      </c>
      <c r="D195" s="648"/>
      <c r="E195" s="669">
        <v>5263750</v>
      </c>
      <c r="F195" s="670">
        <v>0</v>
      </c>
      <c r="G195" s="669">
        <v>5263750</v>
      </c>
      <c r="H195" s="669">
        <v>150294.73000000001</v>
      </c>
      <c r="I195" s="669">
        <v>361859.74</v>
      </c>
      <c r="J195" s="669">
        <v>154796.79999999999</v>
      </c>
      <c r="K195" s="669">
        <v>125004.31</v>
      </c>
      <c r="L195" s="669">
        <v>791955.58</v>
      </c>
      <c r="M195" s="669">
        <v>4444794.42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64" orientation="landscape" r:id="rId1"/>
  <drawing r:id="rId2"/>
</worksheet>
</file>

<file path=xl/worksheets/sheet1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1F09E5-A9E3-4243-ADF9-58EBA84A55D7}">
  <dimension ref="A5:O89"/>
  <sheetViews>
    <sheetView zoomScaleNormal="100" workbookViewId="0">
      <selection activeCell="C2" sqref="C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735" t="s">
        <v>0</v>
      </c>
      <c r="B5" s="1735"/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  <c r="N5" s="1735"/>
      <c r="O5" s="1735"/>
    </row>
    <row r="6" spans="1:15" x14ac:dyDescent="0.25">
      <c r="A6" s="1735" t="s">
        <v>1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  <c r="N6" s="1735"/>
      <c r="O6" s="1735"/>
    </row>
    <row r="7" spans="1:15" x14ac:dyDescent="0.25">
      <c r="A7" s="1735" t="s">
        <v>3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  <c r="N7" s="1735"/>
      <c r="O7" s="1735"/>
    </row>
    <row r="8" spans="1:15" x14ac:dyDescent="0.25">
      <c r="A8" s="1735" t="s">
        <v>1085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  <c r="N8" s="1735"/>
      <c r="O8" s="1735"/>
    </row>
    <row r="9" spans="1:15" x14ac:dyDescent="0.25">
      <c r="A9" s="1820" t="s">
        <v>441</v>
      </c>
      <c r="B9" s="1820"/>
      <c r="C9" s="1820"/>
      <c r="D9" s="1820"/>
      <c r="E9" s="1820"/>
      <c r="F9" s="1820"/>
      <c r="G9" s="1820"/>
      <c r="H9" s="1820"/>
      <c r="I9" s="1820"/>
      <c r="J9" s="1820"/>
      <c r="K9" s="1820"/>
      <c r="L9" s="1820"/>
      <c r="M9" s="1820"/>
      <c r="N9" s="1820"/>
      <c r="O9" s="1820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18" t="s">
        <v>7</v>
      </c>
      <c r="B11" s="1818" t="s">
        <v>937</v>
      </c>
      <c r="C11" s="1842" t="s">
        <v>9</v>
      </c>
      <c r="D11" s="1818" t="s">
        <v>832</v>
      </c>
      <c r="E11" s="1818" t="s">
        <v>834</v>
      </c>
      <c r="F11" s="1818" t="s">
        <v>209</v>
      </c>
      <c r="G11" s="476" t="s">
        <v>12</v>
      </c>
      <c r="H11" s="1840" t="s">
        <v>13</v>
      </c>
      <c r="I11" s="1838" t="s">
        <v>14</v>
      </c>
      <c r="J11" s="1838" t="s">
        <v>15</v>
      </c>
      <c r="K11" s="1838" t="s">
        <v>16</v>
      </c>
      <c r="L11" s="1838" t="s">
        <v>17</v>
      </c>
      <c r="M11" s="1838" t="s">
        <v>18</v>
      </c>
      <c r="N11" s="1838" t="s">
        <v>19</v>
      </c>
      <c r="O11" s="1838" t="s">
        <v>20</v>
      </c>
    </row>
    <row r="12" spans="1:15" x14ac:dyDescent="0.25">
      <c r="A12" s="1819"/>
      <c r="B12" s="1819"/>
      <c r="C12" s="1843"/>
      <c r="D12" s="1819"/>
      <c r="E12" s="1819"/>
      <c r="F12" s="1819"/>
      <c r="G12" s="476" t="s">
        <v>21</v>
      </c>
      <c r="H12" s="1841"/>
      <c r="I12" s="1839"/>
      <c r="J12" s="1839"/>
      <c r="K12" s="1839"/>
      <c r="L12" s="1839"/>
      <c r="M12" s="1839"/>
      <c r="N12" s="1839"/>
      <c r="O12" s="1839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17">
        <v>44986</v>
      </c>
      <c r="F68" s="705">
        <v>45170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1087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150014.46</v>
      </c>
      <c r="L82" s="688">
        <v>63536</v>
      </c>
      <c r="M82" s="688">
        <v>35536</v>
      </c>
      <c r="N82" s="688">
        <v>309517.15000000002</v>
      </c>
      <c r="O82" s="688">
        <v>1780482.85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86D07D-26A9-42BB-9AED-81CB7D7268E9}">
  <dimension ref="A7:N42"/>
  <sheetViews>
    <sheetView topLeftCell="B24" workbookViewId="0"/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1086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2" t="s">
        <v>5</v>
      </c>
      <c r="B11" s="1622"/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  <c r="N11" s="162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92" t="s">
        <v>7</v>
      </c>
      <c r="B13" s="1818" t="s">
        <v>937</v>
      </c>
      <c r="C13" s="1804" t="s">
        <v>8</v>
      </c>
      <c r="D13" s="1804" t="s">
        <v>10</v>
      </c>
      <c r="E13" s="1804" t="s">
        <v>11</v>
      </c>
      <c r="F13" s="476" t="s">
        <v>12</v>
      </c>
      <c r="G13" s="1806" t="s">
        <v>13</v>
      </c>
      <c r="H13" s="1804" t="s">
        <v>14</v>
      </c>
      <c r="I13" s="1804" t="s">
        <v>15</v>
      </c>
      <c r="J13" s="1804" t="s">
        <v>16</v>
      </c>
      <c r="K13" s="1804" t="s">
        <v>17</v>
      </c>
      <c r="L13" s="1804" t="s">
        <v>18</v>
      </c>
      <c r="M13" s="1804" t="s">
        <v>19</v>
      </c>
      <c r="N13" s="1792" t="s">
        <v>20</v>
      </c>
    </row>
    <row r="14" spans="1:14" x14ac:dyDescent="0.25">
      <c r="A14" s="1792"/>
      <c r="B14" s="1819"/>
      <c r="C14" s="1805"/>
      <c r="D14" s="1805"/>
      <c r="E14" s="1805"/>
      <c r="F14" s="476" t="s">
        <v>21</v>
      </c>
      <c r="G14" s="1807"/>
      <c r="H14" s="1805"/>
      <c r="I14" s="1805"/>
      <c r="J14" s="1805"/>
      <c r="K14" s="1805"/>
      <c r="L14" s="1805"/>
      <c r="M14" s="1805"/>
      <c r="N14" s="179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810" t="s">
        <v>854</v>
      </c>
      <c r="I38" s="1810"/>
      <c r="J38" s="1810"/>
      <c r="K38" s="1810"/>
      <c r="L38" s="1810"/>
      <c r="M38" s="1810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811" t="s">
        <v>852</v>
      </c>
      <c r="I39" s="1811"/>
      <c r="J39" s="1811"/>
      <c r="K39" s="1811"/>
      <c r="L39" s="1811"/>
      <c r="M39" s="1811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812" t="s">
        <v>853</v>
      </c>
      <c r="I40" s="1812"/>
      <c r="J40" s="1812"/>
      <c r="K40" s="1812"/>
      <c r="L40" s="1812"/>
      <c r="M40" s="1812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813"/>
      <c r="J41" s="1813"/>
      <c r="K41" s="1813"/>
      <c r="L41" s="1813"/>
      <c r="M41" s="1813"/>
      <c r="N41" s="1813"/>
    </row>
    <row r="42" spans="1:14" ht="15.75" x14ac:dyDescent="0.25">
      <c r="A42" s="267"/>
      <c r="B42" s="267"/>
      <c r="C42" s="267"/>
      <c r="D42" s="268"/>
      <c r="E42" s="268"/>
      <c r="F42" s="269"/>
      <c r="G42" s="1741"/>
      <c r="H42" s="1741"/>
      <c r="I42" s="1741"/>
      <c r="J42" s="1741"/>
      <c r="K42" s="1741"/>
      <c r="L42" s="271"/>
      <c r="M42" s="271"/>
      <c r="N42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2A7696-B3BF-4B72-98C8-2C8C5A71C8B1}">
  <dimension ref="A1:M202"/>
  <sheetViews>
    <sheetView zoomScale="85" zoomScaleNormal="85" workbookViewId="0">
      <selection activeCell="A14" sqref="A14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</row>
    <row r="7" spans="1:13" x14ac:dyDescent="0.25">
      <c r="A7" s="1735" t="s">
        <v>3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1:13" x14ac:dyDescent="0.25">
      <c r="A8" s="1735" t="s">
        <v>1088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1:13" x14ac:dyDescent="0.25">
      <c r="A9" s="1736" t="s">
        <v>404</v>
      </c>
      <c r="B9" s="1736"/>
      <c r="C9" s="1736"/>
      <c r="D9" s="1736"/>
      <c r="E9" s="1736"/>
      <c r="F9" s="1736"/>
      <c r="G9" s="1736"/>
      <c r="H9" s="1736"/>
      <c r="I9" s="1736"/>
      <c r="J9" s="1736"/>
      <c r="K9" s="1736"/>
      <c r="L9" s="1736"/>
      <c r="M9" s="1736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792" t="s">
        <v>7</v>
      </c>
      <c r="B11" s="1792" t="s">
        <v>802</v>
      </c>
      <c r="C11" s="1792" t="s">
        <v>9</v>
      </c>
      <c r="D11" s="1818" t="s">
        <v>11</v>
      </c>
      <c r="E11" s="476" t="s">
        <v>12</v>
      </c>
      <c r="F11" s="1837" t="s">
        <v>13</v>
      </c>
      <c r="G11" s="1794" t="s">
        <v>14</v>
      </c>
      <c r="H11" s="1794" t="s">
        <v>15</v>
      </c>
      <c r="I11" s="1794" t="s">
        <v>16</v>
      </c>
      <c r="J11" s="1794" t="s">
        <v>17</v>
      </c>
      <c r="K11" s="1794" t="s">
        <v>18</v>
      </c>
      <c r="L11" s="1794" t="s">
        <v>19</v>
      </c>
      <c r="M11" s="1794" t="s">
        <v>20</v>
      </c>
    </row>
    <row r="12" spans="1:13" x14ac:dyDescent="0.25">
      <c r="A12" s="1792"/>
      <c r="B12" s="1792"/>
      <c r="C12" s="1792"/>
      <c r="D12" s="1819"/>
      <c r="E12" s="476" t="s">
        <v>21</v>
      </c>
      <c r="F12" s="1837"/>
      <c r="G12" s="1794"/>
      <c r="H12" s="1794"/>
      <c r="I12" s="1794"/>
      <c r="J12" s="1794"/>
      <c r="K12" s="1794"/>
      <c r="L12" s="1794"/>
      <c r="M12" s="1794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192387.17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155963.42000000001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72003.02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L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v>537664.82999999996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807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806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98</v>
      </c>
      <c r="D195" s="648"/>
      <c r="E195" s="718">
        <v>5236750</v>
      </c>
      <c r="F195" s="719">
        <v>0</v>
      </c>
      <c r="G195" s="718">
        <v>5263750</v>
      </c>
      <c r="H195" s="718">
        <v>150294.73000000001</v>
      </c>
      <c r="I195" s="718">
        <v>384961.2</v>
      </c>
      <c r="J195" s="718">
        <v>156280.01999999999</v>
      </c>
      <c r="K195" s="718">
        <v>130580.11</v>
      </c>
      <c r="L195" s="718">
        <v>822116.06</v>
      </c>
      <c r="M195" s="718">
        <v>414633.94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M11:M12"/>
  </mergeCells>
  <pageMargins left="0.23622047244094491" right="0.23622047244094491" top="0.74803149606299213" bottom="0.74803149606299213" header="0.31496062992125984" footer="0.31496062992125984"/>
  <pageSetup paperSize="5" scale="58" orientation="landscape" r:id="rId1"/>
  <drawing r:id="rId2"/>
</worksheet>
</file>

<file path=xl/worksheets/sheet1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7D604D-90A7-4B4E-B96A-3EDF546B73D1}">
  <dimension ref="A5:O86"/>
  <sheetViews>
    <sheetView topLeftCell="A62" zoomScaleNormal="100" workbookViewId="0">
      <selection activeCell="B30" sqref="B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735" t="s">
        <v>0</v>
      </c>
      <c r="B5" s="1735"/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  <c r="N5" s="1735"/>
      <c r="O5" s="1735"/>
    </row>
    <row r="6" spans="1:15" x14ac:dyDescent="0.25">
      <c r="A6" s="1735" t="s">
        <v>1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  <c r="N6" s="1735"/>
      <c r="O6" s="1735"/>
    </row>
    <row r="7" spans="1:15" x14ac:dyDescent="0.25">
      <c r="A7" s="1735" t="s">
        <v>3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  <c r="N7" s="1735"/>
      <c r="O7" s="1735"/>
    </row>
    <row r="8" spans="1:15" x14ac:dyDescent="0.25">
      <c r="A8" s="1735" t="s">
        <v>1089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  <c r="N8" s="1735"/>
      <c r="O8" s="1735"/>
    </row>
    <row r="9" spans="1:15" x14ac:dyDescent="0.25">
      <c r="A9" s="1820" t="s">
        <v>441</v>
      </c>
      <c r="B9" s="1820"/>
      <c r="C9" s="1820"/>
      <c r="D9" s="1820"/>
      <c r="E9" s="1820"/>
      <c r="F9" s="1820"/>
      <c r="G9" s="1820"/>
      <c r="H9" s="1820"/>
      <c r="I9" s="1820"/>
      <c r="J9" s="1820"/>
      <c r="K9" s="1820"/>
      <c r="L9" s="1820"/>
      <c r="M9" s="1820"/>
      <c r="N9" s="1820"/>
      <c r="O9" s="1820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18" t="s">
        <v>7</v>
      </c>
      <c r="B11" s="1818" t="s">
        <v>937</v>
      </c>
      <c r="C11" s="1842" t="s">
        <v>9</v>
      </c>
      <c r="D11" s="1818" t="s">
        <v>832</v>
      </c>
      <c r="E11" s="1818" t="s">
        <v>834</v>
      </c>
      <c r="F11" s="1818" t="s">
        <v>209</v>
      </c>
      <c r="G11" s="476" t="s">
        <v>12</v>
      </c>
      <c r="H11" s="1840" t="s">
        <v>13</v>
      </c>
      <c r="I11" s="1838" t="s">
        <v>14</v>
      </c>
      <c r="J11" s="1838" t="s">
        <v>15</v>
      </c>
      <c r="K11" s="1838" t="s">
        <v>16</v>
      </c>
      <c r="L11" s="1838" t="s">
        <v>17</v>
      </c>
      <c r="M11" s="1838" t="s">
        <v>18</v>
      </c>
      <c r="N11" s="1838" t="s">
        <v>19</v>
      </c>
      <c r="O11" s="1838" t="s">
        <v>20</v>
      </c>
    </row>
    <row r="12" spans="1:15" x14ac:dyDescent="0.25">
      <c r="A12" s="1819"/>
      <c r="B12" s="1819"/>
      <c r="C12" s="1843"/>
      <c r="D12" s="1819"/>
      <c r="E12" s="1819"/>
      <c r="F12" s="1819"/>
      <c r="G12" s="476" t="s">
        <v>21</v>
      </c>
      <c r="H12" s="1841"/>
      <c r="I12" s="1839"/>
      <c r="J12" s="1839"/>
      <c r="K12" s="1839"/>
      <c r="L12" s="1839"/>
      <c r="M12" s="1839"/>
      <c r="N12" s="1839"/>
      <c r="O12" s="1839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45017</v>
      </c>
      <c r="F32" s="705">
        <v>45170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10">
        <v>44166</v>
      </c>
      <c r="F49" s="711">
        <v>45078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10">
        <v>44166</v>
      </c>
      <c r="F53" s="711">
        <v>45078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10">
        <v>44166</v>
      </c>
      <c r="F54" s="711">
        <v>45078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10">
        <v>44166</v>
      </c>
      <c r="F60" s="711">
        <v>45078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44896</v>
      </c>
      <c r="F64" s="705">
        <v>44713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8294.08</v>
      </c>
      <c r="O64" s="457">
        <v>56705.919999999998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17">
        <v>44986</v>
      </c>
      <c r="F65" s="705">
        <v>45170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52942.82</v>
      </c>
    </row>
    <row r="66" spans="1:15" ht="15" customHeight="1" x14ac:dyDescent="0.25">
      <c r="A66" s="690" t="s">
        <v>1041</v>
      </c>
      <c r="B66" s="497" t="s">
        <v>806</v>
      </c>
      <c r="C66" s="282" t="s">
        <v>117</v>
      </c>
      <c r="D66" s="281" t="s">
        <v>1063</v>
      </c>
      <c r="E66" s="710">
        <v>44166</v>
      </c>
      <c r="F66" s="711">
        <v>45078</v>
      </c>
      <c r="G66" s="498">
        <v>55000</v>
      </c>
      <c r="H66" s="487">
        <v>0</v>
      </c>
      <c r="I66" s="457">
        <v>55000</v>
      </c>
      <c r="J66" s="457">
        <v>1578</v>
      </c>
      <c r="K66" s="457">
        <v>2559.6799999999998</v>
      </c>
      <c r="L66" s="457">
        <v>1672</v>
      </c>
      <c r="M66" s="457">
        <v>25</v>
      </c>
      <c r="N66" s="457">
        <v>5835.18</v>
      </c>
      <c r="O66" s="457">
        <v>49164.82</v>
      </c>
    </row>
    <row r="67" spans="1:15" ht="15" customHeight="1" x14ac:dyDescent="0.25">
      <c r="A67" s="690" t="s">
        <v>1042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60000</v>
      </c>
      <c r="H67" s="487">
        <v>0</v>
      </c>
      <c r="I67" s="457">
        <v>60000</v>
      </c>
      <c r="J67" s="457">
        <v>1722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1043</v>
      </c>
      <c r="B68" s="497" t="s">
        <v>806</v>
      </c>
      <c r="C68" s="282" t="s">
        <v>1044</v>
      </c>
      <c r="D68" s="281" t="s">
        <v>1063</v>
      </c>
      <c r="E68" s="710">
        <v>44166</v>
      </c>
      <c r="F68" s="711">
        <v>45078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2559.6799999999998</v>
      </c>
      <c r="L68" s="457">
        <v>1672</v>
      </c>
      <c r="M68" s="457">
        <v>25</v>
      </c>
      <c r="N68" s="457">
        <v>5835.18</v>
      </c>
      <c r="O68" s="457">
        <v>49164.82</v>
      </c>
    </row>
    <row r="69" spans="1:15" ht="15" customHeight="1" x14ac:dyDescent="0.25">
      <c r="A69" s="496" t="s">
        <v>961</v>
      </c>
      <c r="B69" s="680" t="s">
        <v>807</v>
      </c>
      <c r="C69" s="282" t="s">
        <v>515</v>
      </c>
      <c r="D69" s="281" t="s">
        <v>1063</v>
      </c>
      <c r="E69" s="710">
        <v>44166</v>
      </c>
      <c r="F69" s="711">
        <v>45078</v>
      </c>
      <c r="G69" s="498">
        <v>60000</v>
      </c>
      <c r="H69" s="487">
        <v>0</v>
      </c>
      <c r="I69" s="457">
        <v>60000</v>
      </c>
      <c r="J69" s="457">
        <v>1722</v>
      </c>
      <c r="K69" s="661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496" t="s">
        <v>1087</v>
      </c>
      <c r="B70" s="680" t="s">
        <v>807</v>
      </c>
      <c r="C70" s="282" t="s">
        <v>78</v>
      </c>
      <c r="D70" s="281" t="s">
        <v>1063</v>
      </c>
      <c r="E70" s="711">
        <v>45017</v>
      </c>
      <c r="F70" s="711">
        <v>45170</v>
      </c>
      <c r="G70" s="498">
        <v>55000</v>
      </c>
      <c r="H70" s="487">
        <v>0</v>
      </c>
      <c r="I70" s="457">
        <v>55000</v>
      </c>
      <c r="J70" s="457">
        <v>1578.5</v>
      </c>
      <c r="K70" s="661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.75" customHeight="1" x14ac:dyDescent="0.25">
      <c r="A71" s="286" t="s">
        <v>920</v>
      </c>
      <c r="B71" s="281" t="s">
        <v>807</v>
      </c>
      <c r="C71" s="282" t="s">
        <v>78</v>
      </c>
      <c r="D71" s="281" t="s">
        <v>1063</v>
      </c>
      <c r="E71" s="710">
        <v>44166</v>
      </c>
      <c r="F71" s="711">
        <v>45078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v>7057.68</v>
      </c>
      <c r="O71" s="468">
        <v>52942.32</v>
      </c>
    </row>
    <row r="72" spans="1:15" ht="15" customHeight="1" x14ac:dyDescent="0.25">
      <c r="A72" s="496" t="s">
        <v>725</v>
      </c>
      <c r="B72" s="497" t="s">
        <v>806</v>
      </c>
      <c r="C72" s="282" t="s">
        <v>117</v>
      </c>
      <c r="D72" s="281" t="s">
        <v>1063</v>
      </c>
      <c r="E72" s="710">
        <v>44166</v>
      </c>
      <c r="F72" s="711">
        <v>45078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5" customHeight="1" x14ac:dyDescent="0.25">
      <c r="A73" s="286" t="s">
        <v>919</v>
      </c>
      <c r="B73" s="281" t="s">
        <v>807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x14ac:dyDescent="0.25">
      <c r="A75" s="496" t="s">
        <v>726</v>
      </c>
      <c r="B75" s="497" t="s">
        <v>806</v>
      </c>
      <c r="C75" s="280" t="s">
        <v>856</v>
      </c>
      <c r="D75" s="281" t="s">
        <v>1063</v>
      </c>
      <c r="E75" s="710">
        <v>44166</v>
      </c>
      <c r="F75" s="711">
        <v>45078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921.46</v>
      </c>
      <c r="L75" s="457">
        <v>1368</v>
      </c>
      <c r="M75" s="457">
        <v>1537.45</v>
      </c>
      <c r="N75" s="457">
        <v>5118.41</v>
      </c>
      <c r="O75" s="457">
        <v>39881.589999999997</v>
      </c>
    </row>
    <row r="76" spans="1:15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1148.33</v>
      </c>
      <c r="L76" s="457">
        <v>1368</v>
      </c>
      <c r="M76" s="457">
        <v>25</v>
      </c>
      <c r="N76" s="457">
        <v>3832.83</v>
      </c>
      <c r="O76" s="457">
        <v>41167.17</v>
      </c>
    </row>
    <row r="77" spans="1:15" x14ac:dyDescent="0.25">
      <c r="A77" s="490" t="s">
        <v>813</v>
      </c>
      <c r="B77" s="491"/>
      <c r="C77" s="492">
        <v>13</v>
      </c>
      <c r="D77" s="570"/>
      <c r="E77" s="570"/>
      <c r="F77" s="570"/>
      <c r="G77" s="494">
        <f>SUM(G64:G76)</f>
        <v>740000</v>
      </c>
      <c r="H77" s="495">
        <v>0</v>
      </c>
      <c r="I77" s="494">
        <f t="shared" ref="I77:O77" si="7">SUM(I64:I76)</f>
        <v>740000</v>
      </c>
      <c r="J77" s="494">
        <f t="shared" si="7"/>
        <v>21236.7</v>
      </c>
      <c r="K77" s="494">
        <f t="shared" si="7"/>
        <v>38583.17</v>
      </c>
      <c r="L77" s="494">
        <f t="shared" si="7"/>
        <v>22496</v>
      </c>
      <c r="M77" s="494">
        <f t="shared" si="7"/>
        <v>1837.45</v>
      </c>
      <c r="N77" s="494">
        <f t="shared" si="7"/>
        <v>84154.62000000001</v>
      </c>
      <c r="O77" s="494">
        <f t="shared" si="7"/>
        <v>655845.88</v>
      </c>
    </row>
    <row r="78" spans="1:15" x14ac:dyDescent="0.25">
      <c r="A78" s="490"/>
      <c r="B78" s="491"/>
      <c r="C78" s="492"/>
      <c r="D78" s="281"/>
      <c r="E78" s="281"/>
      <c r="F78" s="281"/>
      <c r="G78" s="494"/>
      <c r="H78" s="495"/>
      <c r="I78" s="494"/>
      <c r="J78" s="494"/>
      <c r="K78" s="494"/>
      <c r="L78" s="494"/>
      <c r="M78" s="494"/>
      <c r="N78" s="494"/>
      <c r="O78" s="494"/>
    </row>
    <row r="79" spans="1:15" ht="23.25" customHeight="1" x14ac:dyDescent="0.25">
      <c r="A79" s="648" t="s">
        <v>865</v>
      </c>
      <c r="B79" s="472"/>
      <c r="C79" s="687">
        <v>31</v>
      </c>
      <c r="D79" s="687"/>
      <c r="E79" s="687"/>
      <c r="F79" s="687"/>
      <c r="G79" s="688">
        <v>2035000</v>
      </c>
      <c r="H79" s="689">
        <v>0</v>
      </c>
      <c r="I79" s="688">
        <v>2035000</v>
      </c>
      <c r="J79" s="688">
        <v>58404.5</v>
      </c>
      <c r="K79" s="688">
        <v>147849.14000000001</v>
      </c>
      <c r="L79" s="688">
        <v>61864</v>
      </c>
      <c r="M79" s="688">
        <v>34381.24</v>
      </c>
      <c r="N79" s="688">
        <v>302498.88</v>
      </c>
      <c r="O79" s="688">
        <v>1732501.12</v>
      </c>
    </row>
    <row r="84" spans="1:10" x14ac:dyDescent="0.25">
      <c r="A84" s="542" t="s">
        <v>936</v>
      </c>
      <c r="B84" s="542"/>
      <c r="C84" s="542"/>
      <c r="D84" s="691"/>
      <c r="E84" s="691"/>
      <c r="F84" s="691"/>
      <c r="G84" s="543"/>
      <c r="H84" s="544"/>
      <c r="I84" s="545"/>
      <c r="J84" s="674" t="s">
        <v>854</v>
      </c>
    </row>
    <row r="85" spans="1:10" x14ac:dyDescent="0.25">
      <c r="A85" s="546" t="s">
        <v>935</v>
      </c>
      <c r="B85" s="546"/>
      <c r="C85" s="546"/>
      <c r="D85" s="538"/>
      <c r="E85" s="538"/>
      <c r="F85" s="538"/>
      <c r="G85" s="537"/>
      <c r="H85" s="537"/>
      <c r="I85" s="537"/>
      <c r="J85" s="547" t="s">
        <v>1014</v>
      </c>
    </row>
    <row r="86" spans="1:10" x14ac:dyDescent="0.25">
      <c r="A86" s="542" t="s">
        <v>996</v>
      </c>
      <c r="B86" s="542"/>
      <c r="C86" s="542"/>
      <c r="D86" s="537"/>
      <c r="E86" s="537"/>
      <c r="F86" s="537"/>
      <c r="G86" s="537"/>
      <c r="H86" s="537"/>
      <c r="I86" s="540"/>
      <c r="J86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CCD0FB-0450-47F3-BF64-DAFB9E5947BA}">
  <dimension ref="A7:N42"/>
  <sheetViews>
    <sheetView topLeftCell="A9" workbookViewId="0">
      <selection activeCell="A4" sqref="A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1090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2" t="s">
        <v>5</v>
      </c>
      <c r="B11" s="1622"/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  <c r="N11" s="162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92" t="s">
        <v>7</v>
      </c>
      <c r="B13" s="1818" t="s">
        <v>937</v>
      </c>
      <c r="C13" s="1804" t="s">
        <v>8</v>
      </c>
      <c r="D13" s="1804" t="s">
        <v>10</v>
      </c>
      <c r="E13" s="1804" t="s">
        <v>11</v>
      </c>
      <c r="F13" s="476" t="s">
        <v>12</v>
      </c>
      <c r="G13" s="1806" t="s">
        <v>13</v>
      </c>
      <c r="H13" s="1804" t="s">
        <v>14</v>
      </c>
      <c r="I13" s="1804" t="s">
        <v>15</v>
      </c>
      <c r="J13" s="1804" t="s">
        <v>16</v>
      </c>
      <c r="K13" s="1804" t="s">
        <v>17</v>
      </c>
      <c r="L13" s="1804" t="s">
        <v>18</v>
      </c>
      <c r="M13" s="1804" t="s">
        <v>19</v>
      </c>
      <c r="N13" s="1792" t="s">
        <v>20</v>
      </c>
    </row>
    <row r="14" spans="1:14" x14ac:dyDescent="0.25">
      <c r="A14" s="1792"/>
      <c r="B14" s="1819"/>
      <c r="C14" s="1805"/>
      <c r="D14" s="1805"/>
      <c r="E14" s="1805"/>
      <c r="F14" s="476" t="s">
        <v>21</v>
      </c>
      <c r="G14" s="1807"/>
      <c r="H14" s="1805"/>
      <c r="I14" s="1805"/>
      <c r="J14" s="1805"/>
      <c r="K14" s="1805"/>
      <c r="L14" s="1805"/>
      <c r="M14" s="1805"/>
      <c r="N14" s="179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810" t="s">
        <v>854</v>
      </c>
      <c r="I38" s="1810"/>
      <c r="J38" s="1810"/>
      <c r="K38" s="1810"/>
      <c r="L38" s="1810"/>
      <c r="M38" s="1810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811" t="s">
        <v>852</v>
      </c>
      <c r="I39" s="1811"/>
      <c r="J39" s="1811"/>
      <c r="K39" s="1811"/>
      <c r="L39" s="1811"/>
      <c r="M39" s="1811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812" t="s">
        <v>853</v>
      </c>
      <c r="I40" s="1812"/>
      <c r="J40" s="1812"/>
      <c r="K40" s="1812"/>
      <c r="L40" s="1812"/>
      <c r="M40" s="1812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813"/>
      <c r="J41" s="1813"/>
      <c r="K41" s="1813"/>
      <c r="L41" s="1813"/>
      <c r="M41" s="1813"/>
      <c r="N41" s="1813"/>
    </row>
    <row r="42" spans="1:14" ht="15.75" x14ac:dyDescent="0.25">
      <c r="A42" s="267"/>
      <c r="B42" s="267"/>
      <c r="C42" s="267"/>
      <c r="D42" s="268"/>
      <c r="E42" s="268"/>
      <c r="F42" s="269"/>
      <c r="G42" s="1741"/>
      <c r="H42" s="1741"/>
      <c r="I42" s="1741"/>
      <c r="J42" s="1741"/>
      <c r="K42" s="1741"/>
      <c r="L42" s="271"/>
      <c r="M42" s="271"/>
      <c r="N42" s="259"/>
    </row>
  </sheetData>
  <mergeCells count="23">
    <mergeCell ref="G42:K42"/>
    <mergeCell ref="I41:N41"/>
    <mergeCell ref="G13:G14"/>
    <mergeCell ref="C13:C14"/>
    <mergeCell ref="M13:M14"/>
    <mergeCell ref="N13:N14"/>
    <mergeCell ref="H38:M38"/>
    <mergeCell ref="H39:M39"/>
    <mergeCell ref="H40:M40"/>
    <mergeCell ref="J13:J14"/>
    <mergeCell ref="K13:K14"/>
    <mergeCell ref="L13:L14"/>
    <mergeCell ref="H13:H14"/>
    <mergeCell ref="I13:I14"/>
    <mergeCell ref="D13:D14"/>
    <mergeCell ref="E13:E14"/>
    <mergeCell ref="A13:A14"/>
    <mergeCell ref="B13:B14"/>
    <mergeCell ref="A7:N7"/>
    <mergeCell ref="A8:N8"/>
    <mergeCell ref="A9:N9"/>
    <mergeCell ref="A10:N10"/>
    <mergeCell ref="A11:N11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DF2C50-CF6B-4595-A27F-5BCFE6A8C84D}">
  <dimension ref="A1:M201"/>
  <sheetViews>
    <sheetView topLeftCell="A174" zoomScale="85" zoomScaleNormal="85" workbookViewId="0">
      <selection activeCell="K5" sqref="K5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</row>
    <row r="7" spans="1:13" x14ac:dyDescent="0.25">
      <c r="A7" s="1735" t="s">
        <v>3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1:13" x14ac:dyDescent="0.25">
      <c r="A8" s="1735" t="s">
        <v>1091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1:13" x14ac:dyDescent="0.25">
      <c r="A9" s="1736" t="s">
        <v>404</v>
      </c>
      <c r="B9" s="1736"/>
      <c r="C9" s="1736"/>
      <c r="D9" s="1736"/>
      <c r="E9" s="1736"/>
      <c r="F9" s="1736"/>
      <c r="G9" s="1736"/>
      <c r="H9" s="1736"/>
      <c r="I9" s="1736"/>
      <c r="J9" s="1736"/>
      <c r="K9" s="1736"/>
      <c r="L9" s="1736"/>
      <c r="M9" s="1736"/>
    </row>
    <row r="10" spans="1:13" x14ac:dyDescent="0.25">
      <c r="A10" s="1792" t="s">
        <v>7</v>
      </c>
      <c r="B10" s="1792" t="s">
        <v>802</v>
      </c>
      <c r="C10" s="1792" t="s">
        <v>9</v>
      </c>
      <c r="D10" s="1818" t="s">
        <v>11</v>
      </c>
      <c r="E10" s="476" t="s">
        <v>12</v>
      </c>
      <c r="F10" s="1837" t="s">
        <v>13</v>
      </c>
      <c r="G10" s="1794" t="s">
        <v>14</v>
      </c>
      <c r="H10" s="1794" t="s">
        <v>15</v>
      </c>
      <c r="I10" s="1794" t="s">
        <v>16</v>
      </c>
      <c r="J10" s="1794" t="s">
        <v>17</v>
      </c>
      <c r="K10" s="1794" t="s">
        <v>18</v>
      </c>
      <c r="L10" s="1794" t="s">
        <v>19</v>
      </c>
      <c r="M10" s="1794" t="s">
        <v>20</v>
      </c>
    </row>
    <row r="11" spans="1:13" x14ac:dyDescent="0.25">
      <c r="A11" s="1792"/>
      <c r="B11" s="1792"/>
      <c r="C11" s="1792"/>
      <c r="D11" s="1819"/>
      <c r="E11" s="476" t="s">
        <v>21</v>
      </c>
      <c r="F11" s="1837"/>
      <c r="G11" s="1794"/>
      <c r="H11" s="1794"/>
      <c r="I11" s="1794"/>
      <c r="J11" s="1794"/>
      <c r="K11" s="1794"/>
      <c r="L11" s="1794"/>
      <c r="M11" s="1794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459" t="s">
        <v>531</v>
      </c>
      <c r="B81" s="281" t="s">
        <v>807</v>
      </c>
      <c r="C81" s="286" t="s">
        <v>248</v>
      </c>
      <c r="D81" s="286" t="s">
        <v>307</v>
      </c>
      <c r="E81" s="457">
        <v>43500</v>
      </c>
      <c r="F81" s="456">
        <v>0</v>
      </c>
      <c r="G81" s="457">
        <v>43500</v>
      </c>
      <c r="H81" s="457">
        <v>1248.45</v>
      </c>
      <c r="I81" s="457">
        <v>936.62</v>
      </c>
      <c r="J81" s="457">
        <v>1322.4</v>
      </c>
      <c r="K81" s="675">
        <v>25</v>
      </c>
      <c r="L81" s="457">
        <v>3532.47</v>
      </c>
      <c r="M81" s="457">
        <v>39967.53</v>
      </c>
    </row>
    <row r="82" spans="1:13" x14ac:dyDescent="0.25">
      <c r="A82" s="280" t="s">
        <v>1077</v>
      </c>
      <c r="B82" s="281" t="s">
        <v>806</v>
      </c>
      <c r="C82" s="286" t="s">
        <v>495</v>
      </c>
      <c r="D82" s="286" t="s">
        <v>1069</v>
      </c>
      <c r="E82" s="468">
        <v>50000</v>
      </c>
      <c r="F82" s="712">
        <v>0</v>
      </c>
      <c r="G82" s="468">
        <v>50000</v>
      </c>
      <c r="H82" s="468">
        <v>1435</v>
      </c>
      <c r="I82" s="468">
        <v>1854</v>
      </c>
      <c r="J82" s="468">
        <v>1520</v>
      </c>
      <c r="K82" s="468">
        <v>25</v>
      </c>
      <c r="L82" s="468">
        <v>5835.18</v>
      </c>
      <c r="M82" s="468">
        <v>45166</v>
      </c>
    </row>
    <row r="83" spans="1:13" x14ac:dyDescent="0.25">
      <c r="A83" s="461" t="s">
        <v>749</v>
      </c>
      <c r="B83" s="281"/>
      <c r="C83" s="462">
        <v>2</v>
      </c>
      <c r="D83" s="462"/>
      <c r="E83" s="463">
        <f t="shared" ref="E83:M83" si="8">SUM(E81:E82)</f>
        <v>93500</v>
      </c>
      <c r="F83" s="464">
        <f t="shared" si="8"/>
        <v>0</v>
      </c>
      <c r="G83" s="463">
        <f t="shared" si="8"/>
        <v>93500</v>
      </c>
      <c r="H83" s="463">
        <f t="shared" si="8"/>
        <v>2683.45</v>
      </c>
      <c r="I83" s="463">
        <f t="shared" si="8"/>
        <v>2790.62</v>
      </c>
      <c r="J83" s="463">
        <f t="shared" si="8"/>
        <v>2842.4</v>
      </c>
      <c r="K83" s="676">
        <f t="shared" si="8"/>
        <v>50</v>
      </c>
      <c r="L83" s="463">
        <f t="shared" si="8"/>
        <v>9367.65</v>
      </c>
      <c r="M83" s="463">
        <f t="shared" si="8"/>
        <v>85133.53</v>
      </c>
    </row>
    <row r="84" spans="1:13" x14ac:dyDescent="0.25">
      <c r="A84" s="459"/>
      <c r="B84" s="281"/>
      <c r="C84" s="286"/>
      <c r="D84" s="286"/>
      <c r="E84" s="457"/>
      <c r="F84" s="456"/>
      <c r="G84" s="457"/>
      <c r="H84" s="457"/>
      <c r="I84" s="457"/>
      <c r="J84" s="457"/>
      <c r="K84" s="675"/>
      <c r="L84" s="457"/>
      <c r="M84" s="457"/>
    </row>
    <row r="85" spans="1:13" x14ac:dyDescent="0.25">
      <c r="A85" s="461" t="s">
        <v>788</v>
      </c>
      <c r="B85" s="281"/>
      <c r="C85" s="466"/>
      <c r="D85" s="466"/>
      <c r="E85" s="463"/>
      <c r="F85" s="464"/>
      <c r="G85" s="463"/>
      <c r="H85" s="463"/>
      <c r="I85" s="463"/>
      <c r="J85" s="463"/>
      <c r="K85" s="676"/>
      <c r="L85" s="463"/>
      <c r="M85" s="463"/>
    </row>
    <row r="86" spans="1:13" x14ac:dyDescent="0.25">
      <c r="A86" s="280" t="s">
        <v>816</v>
      </c>
      <c r="B86" s="281" t="s">
        <v>807</v>
      </c>
      <c r="C86" s="286" t="s">
        <v>703</v>
      </c>
      <c r="D86" s="286" t="s">
        <v>1066</v>
      </c>
      <c r="E86" s="457">
        <v>150000</v>
      </c>
      <c r="F86" s="456">
        <v>0</v>
      </c>
      <c r="G86" s="457">
        <v>150000</v>
      </c>
      <c r="H86" s="457">
        <v>4305</v>
      </c>
      <c r="I86" s="456">
        <v>23472.26</v>
      </c>
      <c r="J86" s="457">
        <v>4560</v>
      </c>
      <c r="K86" s="675">
        <v>3774.65</v>
      </c>
      <c r="L86" s="457">
        <v>36111.910000000003</v>
      </c>
      <c r="M86" s="457">
        <v>113888.09</v>
      </c>
    </row>
    <row r="87" spans="1:13" x14ac:dyDescent="0.25">
      <c r="A87" s="459" t="s">
        <v>232</v>
      </c>
      <c r="B87" s="601" t="s">
        <v>807</v>
      </c>
      <c r="C87" s="286" t="s">
        <v>604</v>
      </c>
      <c r="D87" s="286" t="s">
        <v>1069</v>
      </c>
      <c r="E87" s="457">
        <v>65000</v>
      </c>
      <c r="F87" s="456">
        <v>0</v>
      </c>
      <c r="G87" s="457">
        <v>65000</v>
      </c>
      <c r="H87" s="457">
        <v>1865.5</v>
      </c>
      <c r="I87" s="457">
        <v>4157.55</v>
      </c>
      <c r="J87" s="457">
        <v>1976</v>
      </c>
      <c r="K87" s="675">
        <v>1375.12</v>
      </c>
      <c r="L87" s="457">
        <v>9374.17</v>
      </c>
      <c r="M87" s="457">
        <v>55443.96</v>
      </c>
    </row>
    <row r="88" spans="1:13" x14ac:dyDescent="0.25">
      <c r="A88" s="459" t="s">
        <v>230</v>
      </c>
      <c r="B88" s="601" t="s">
        <v>807</v>
      </c>
      <c r="C88" s="286" t="s">
        <v>604</v>
      </c>
      <c r="D88" s="286" t="s">
        <v>1069</v>
      </c>
      <c r="E88" s="457">
        <v>60000</v>
      </c>
      <c r="F88" s="456">
        <v>0</v>
      </c>
      <c r="G88" s="457">
        <v>60000</v>
      </c>
      <c r="H88" s="457">
        <v>1722</v>
      </c>
      <c r="I88" s="457">
        <v>3486.88</v>
      </c>
      <c r="J88" s="457">
        <v>1824</v>
      </c>
      <c r="K88" s="675">
        <v>25</v>
      </c>
      <c r="L88" s="457">
        <v>7057.68</v>
      </c>
      <c r="M88" s="457">
        <v>52942.32</v>
      </c>
    </row>
    <row r="89" spans="1:13" x14ac:dyDescent="0.25">
      <c r="A89" s="459" t="s">
        <v>541</v>
      </c>
      <c r="B89" s="281" t="s">
        <v>807</v>
      </c>
      <c r="C89" s="286" t="s">
        <v>276</v>
      </c>
      <c r="D89" s="286" t="s">
        <v>307</v>
      </c>
      <c r="E89" s="457">
        <v>43500</v>
      </c>
      <c r="F89" s="456">
        <v>0</v>
      </c>
      <c r="G89" s="457">
        <v>43500</v>
      </c>
      <c r="H89" s="457">
        <v>1248.45</v>
      </c>
      <c r="I89" s="457">
        <v>936.62</v>
      </c>
      <c r="J89" s="457">
        <v>1322.4</v>
      </c>
      <c r="K89" s="675">
        <v>2568.4</v>
      </c>
      <c r="L89" s="457">
        <v>6075.87</v>
      </c>
      <c r="M89" s="457">
        <v>37424.129999999997</v>
      </c>
    </row>
    <row r="90" spans="1:13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6314.14</v>
      </c>
      <c r="M90" s="457">
        <v>37185.86</v>
      </c>
    </row>
    <row r="91" spans="1:13" x14ac:dyDescent="0.25">
      <c r="A91" s="459" t="s">
        <v>1030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936.62</v>
      </c>
      <c r="J91" s="457">
        <v>1322.4</v>
      </c>
      <c r="K91" s="675">
        <v>728</v>
      </c>
      <c r="L91" s="457">
        <v>6075.87</v>
      </c>
      <c r="M91" s="457">
        <v>39264.53</v>
      </c>
    </row>
    <row r="92" spans="1:13" x14ac:dyDescent="0.25">
      <c r="A92" s="461" t="s">
        <v>749</v>
      </c>
      <c r="B92" s="281"/>
      <c r="C92" s="462">
        <v>6</v>
      </c>
      <c r="D92" s="462"/>
      <c r="E92" s="463">
        <f>SUM(E86:E91)</f>
        <v>405500</v>
      </c>
      <c r="F92" s="464">
        <v>0</v>
      </c>
      <c r="G92" s="463">
        <f t="shared" ref="G92:M92" si="9">SUM(G86:G91)</f>
        <v>405500</v>
      </c>
      <c r="H92" s="463">
        <f t="shared" si="9"/>
        <v>11637.850000000002</v>
      </c>
      <c r="I92" s="463">
        <f t="shared" si="9"/>
        <v>33453.32</v>
      </c>
      <c r="J92" s="463">
        <f t="shared" si="9"/>
        <v>12327.199999999999</v>
      </c>
      <c r="K92" s="463">
        <f t="shared" si="9"/>
        <v>11751.07</v>
      </c>
      <c r="L92" s="463">
        <f t="shared" si="9"/>
        <v>71009.64</v>
      </c>
      <c r="M92" s="463">
        <f t="shared" si="9"/>
        <v>336148.89</v>
      </c>
    </row>
    <row r="93" spans="1:13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x14ac:dyDescent="0.25">
      <c r="A94" s="461" t="s">
        <v>766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3216.65</v>
      </c>
      <c r="J95" s="457">
        <v>1824</v>
      </c>
      <c r="K95" s="675">
        <v>1375.12</v>
      </c>
      <c r="L95" s="457">
        <v>8137.7</v>
      </c>
      <c r="M95" s="457">
        <v>51862.23</v>
      </c>
    </row>
    <row r="96" spans="1:13" x14ac:dyDescent="0.25">
      <c r="A96" s="461" t="s">
        <v>749</v>
      </c>
      <c r="B96" s="281"/>
      <c r="C96" s="462">
        <v>1</v>
      </c>
      <c r="D96" s="462"/>
      <c r="E96" s="463">
        <f>SUM(E95:E95)</f>
        <v>60000</v>
      </c>
      <c r="F96" s="464">
        <v>0</v>
      </c>
      <c r="G96" s="463">
        <f t="shared" ref="G96:M96" si="10">SUM(G95:G95)</f>
        <v>60000</v>
      </c>
      <c r="H96" s="463">
        <f t="shared" si="10"/>
        <v>1722</v>
      </c>
      <c r="I96" s="463">
        <f t="shared" si="10"/>
        <v>3216.65</v>
      </c>
      <c r="J96" s="463">
        <f t="shared" si="10"/>
        <v>1824</v>
      </c>
      <c r="K96" s="676">
        <f t="shared" si="10"/>
        <v>1375.12</v>
      </c>
      <c r="L96" s="463">
        <f t="shared" si="10"/>
        <v>8137.7</v>
      </c>
      <c r="M96" s="463">
        <f t="shared" si="10"/>
        <v>51862.23</v>
      </c>
    </row>
    <row r="98" spans="1:13" ht="27.75" customHeight="1" x14ac:dyDescent="0.25">
      <c r="A98" s="469" t="s">
        <v>861</v>
      </c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x14ac:dyDescent="0.25">
      <c r="A99" s="459" t="s">
        <v>769</v>
      </c>
      <c r="B99" s="281" t="s">
        <v>806</v>
      </c>
      <c r="C99" s="286" t="s">
        <v>772</v>
      </c>
      <c r="D99" s="286" t="s">
        <v>1066</v>
      </c>
      <c r="E99" s="457">
        <v>85000</v>
      </c>
      <c r="F99" s="456">
        <v>0</v>
      </c>
      <c r="G99" s="457">
        <v>85000</v>
      </c>
      <c r="H99" s="457">
        <v>2439.5</v>
      </c>
      <c r="I99" s="457">
        <v>8576.99</v>
      </c>
      <c r="J99" s="457">
        <v>2584</v>
      </c>
      <c r="K99" s="675">
        <v>25</v>
      </c>
      <c r="L99" s="457">
        <v>13625.49</v>
      </c>
      <c r="M99" s="457">
        <v>71374.509999999995</v>
      </c>
    </row>
    <row r="100" spans="1:13" ht="16.5" customHeight="1" x14ac:dyDescent="0.25">
      <c r="A100" s="286" t="s">
        <v>728</v>
      </c>
      <c r="B100" s="497" t="s">
        <v>807</v>
      </c>
      <c r="C100" s="282" t="s">
        <v>166</v>
      </c>
      <c r="D100" s="282" t="s">
        <v>307</v>
      </c>
      <c r="E100" s="498">
        <v>31500</v>
      </c>
      <c r="F100" s="487">
        <v>0</v>
      </c>
      <c r="G100" s="457">
        <v>31500</v>
      </c>
      <c r="H100" s="457">
        <v>904.05</v>
      </c>
      <c r="I100" s="456">
        <v>0</v>
      </c>
      <c r="J100" s="457">
        <v>957.6</v>
      </c>
      <c r="K100" s="675">
        <v>1537.45</v>
      </c>
      <c r="L100" s="457">
        <v>3399.1</v>
      </c>
      <c r="M100" s="457">
        <v>28100.9</v>
      </c>
    </row>
    <row r="101" spans="1:13" x14ac:dyDescent="0.25">
      <c r="A101" s="459" t="s">
        <v>484</v>
      </c>
      <c r="B101" s="281" t="s">
        <v>807</v>
      </c>
      <c r="C101" s="286" t="s">
        <v>327</v>
      </c>
      <c r="D101" s="286" t="s">
        <v>307</v>
      </c>
      <c r="E101" s="457">
        <v>35000</v>
      </c>
      <c r="F101" s="456">
        <v>0</v>
      </c>
      <c r="G101" s="457">
        <v>35000</v>
      </c>
      <c r="H101" s="457">
        <v>1004.5</v>
      </c>
      <c r="I101" s="456">
        <v>0</v>
      </c>
      <c r="J101" s="457">
        <v>1064</v>
      </c>
      <c r="K101" s="675">
        <v>728</v>
      </c>
      <c r="L101" s="457">
        <v>2796.5</v>
      </c>
      <c r="M101" s="457">
        <v>32203.5</v>
      </c>
    </row>
    <row r="102" spans="1:13" x14ac:dyDescent="0.25">
      <c r="A102" s="461" t="s">
        <v>749</v>
      </c>
      <c r="B102" s="281"/>
      <c r="C102" s="462">
        <v>3</v>
      </c>
      <c r="D102" s="462"/>
      <c r="E102" s="463">
        <f t="shared" ref="E102:M102" si="11">SUM(E99:E101)</f>
        <v>151500</v>
      </c>
      <c r="F102" s="464">
        <f t="shared" si="11"/>
        <v>0</v>
      </c>
      <c r="G102" s="463">
        <f t="shared" si="11"/>
        <v>151500</v>
      </c>
      <c r="H102" s="463">
        <f t="shared" si="11"/>
        <v>4348.05</v>
      </c>
      <c r="I102" s="463">
        <f t="shared" si="11"/>
        <v>8576.99</v>
      </c>
      <c r="J102" s="463">
        <f t="shared" si="11"/>
        <v>4605.6000000000004</v>
      </c>
      <c r="K102" s="676">
        <f t="shared" si="11"/>
        <v>2290.4499999999998</v>
      </c>
      <c r="L102" s="463">
        <f t="shared" si="11"/>
        <v>19821.09</v>
      </c>
      <c r="M102" s="463">
        <f t="shared" si="11"/>
        <v>131678.91</v>
      </c>
    </row>
    <row r="103" spans="1:13" x14ac:dyDescent="0.25">
      <c r="A103" s="461"/>
      <c r="B103" s="281"/>
      <c r="C103" s="466"/>
      <c r="D103" s="466"/>
      <c r="E103" s="463"/>
      <c r="F103" s="464"/>
      <c r="G103" s="463"/>
      <c r="H103" s="463"/>
      <c r="I103" s="463"/>
      <c r="J103" s="463"/>
      <c r="K103" s="676"/>
      <c r="L103" s="463"/>
      <c r="M103" s="463"/>
    </row>
    <row r="104" spans="1:13" ht="27.75" customHeight="1" x14ac:dyDescent="0.25">
      <c r="A104" s="469" t="s">
        <v>770</v>
      </c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x14ac:dyDescent="0.25">
      <c r="A105" s="459" t="s">
        <v>61</v>
      </c>
      <c r="B105" s="281" t="s">
        <v>806</v>
      </c>
      <c r="C105" s="286" t="s">
        <v>514</v>
      </c>
      <c r="D105" s="286" t="s">
        <v>1069</v>
      </c>
      <c r="E105" s="457">
        <v>85000</v>
      </c>
      <c r="F105" s="456">
        <v>0</v>
      </c>
      <c r="G105" s="457">
        <v>85000</v>
      </c>
      <c r="H105" s="457">
        <v>2439.5</v>
      </c>
      <c r="I105" s="457">
        <v>8198.8799999999992</v>
      </c>
      <c r="J105" s="457">
        <v>2584</v>
      </c>
      <c r="K105" s="675">
        <v>6537.45</v>
      </c>
      <c r="L105" s="457">
        <v>19759.830000000002</v>
      </c>
      <c r="M105" s="457">
        <v>65240.17</v>
      </c>
    </row>
    <row r="106" spans="1:13" x14ac:dyDescent="0.25">
      <c r="A106" s="461" t="s">
        <v>749</v>
      </c>
      <c r="B106" s="281"/>
      <c r="C106" s="462">
        <v>1</v>
      </c>
      <c r="D106" s="462"/>
      <c r="E106" s="463">
        <f>SUM(E105)</f>
        <v>85000</v>
      </c>
      <c r="F106" s="464">
        <f t="shared" ref="F106:M106" si="12">SUM(F105)</f>
        <v>0</v>
      </c>
      <c r="G106" s="463">
        <f t="shared" si="12"/>
        <v>85000</v>
      </c>
      <c r="H106" s="463">
        <f t="shared" si="12"/>
        <v>2439.5</v>
      </c>
      <c r="I106" s="463">
        <f t="shared" si="12"/>
        <v>8198.8799999999992</v>
      </c>
      <c r="J106" s="463">
        <f t="shared" si="12"/>
        <v>2584</v>
      </c>
      <c r="K106" s="676">
        <f t="shared" si="12"/>
        <v>6537.45</v>
      </c>
      <c r="L106" s="463">
        <f t="shared" si="12"/>
        <v>19759.830000000002</v>
      </c>
      <c r="M106" s="463">
        <f t="shared" si="12"/>
        <v>65240.17</v>
      </c>
    </row>
    <row r="107" spans="1:13" x14ac:dyDescent="0.25">
      <c r="A107" s="459"/>
      <c r="B107" s="281"/>
      <c r="C107" s="286"/>
      <c r="D107" s="286"/>
      <c r="E107" s="457"/>
      <c r="F107" s="456"/>
      <c r="G107" s="457"/>
      <c r="H107" s="457"/>
      <c r="I107" s="457"/>
      <c r="J107" s="457"/>
      <c r="K107" s="675"/>
      <c r="L107" s="457"/>
      <c r="M107" s="457"/>
    </row>
    <row r="108" spans="1:13" x14ac:dyDescent="0.25">
      <c r="A108" s="469" t="s">
        <v>1073</v>
      </c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280" t="s">
        <v>150</v>
      </c>
      <c r="B109" s="601" t="s">
        <v>807</v>
      </c>
      <c r="C109" s="286" t="s">
        <v>1074</v>
      </c>
      <c r="D109" s="286" t="s">
        <v>307</v>
      </c>
      <c r="E109" s="457">
        <v>45000</v>
      </c>
      <c r="F109" s="456">
        <v>0</v>
      </c>
      <c r="G109" s="457">
        <v>45000</v>
      </c>
      <c r="H109" s="457">
        <v>1291.5</v>
      </c>
      <c r="I109" s="457">
        <v>1148.33</v>
      </c>
      <c r="J109" s="457">
        <v>1368</v>
      </c>
      <c r="K109" s="675">
        <v>4125</v>
      </c>
      <c r="L109" s="457">
        <v>7932.83</v>
      </c>
      <c r="M109" s="457">
        <v>37067.17</v>
      </c>
    </row>
    <row r="110" spans="1:13" x14ac:dyDescent="0.25">
      <c r="A110" s="461" t="s">
        <v>749</v>
      </c>
      <c r="B110" s="281"/>
      <c r="C110" s="462">
        <v>1</v>
      </c>
      <c r="D110" s="462"/>
      <c r="E110" s="463">
        <f>SUM(E109)</f>
        <v>45000</v>
      </c>
      <c r="F110" s="464">
        <f t="shared" ref="F110:M110" si="13">SUM(F109)</f>
        <v>0</v>
      </c>
      <c r="G110" s="463">
        <f t="shared" si="13"/>
        <v>45000</v>
      </c>
      <c r="H110" s="463">
        <f t="shared" si="13"/>
        <v>1291.5</v>
      </c>
      <c r="I110" s="463">
        <f t="shared" si="13"/>
        <v>1148.33</v>
      </c>
      <c r="J110" s="463">
        <f t="shared" si="13"/>
        <v>1368</v>
      </c>
      <c r="K110" s="676">
        <f t="shared" si="13"/>
        <v>4125</v>
      </c>
      <c r="L110" s="463">
        <f t="shared" si="13"/>
        <v>7932.83</v>
      </c>
      <c r="M110" s="463">
        <f t="shared" si="13"/>
        <v>37067.17</v>
      </c>
    </row>
    <row r="111" spans="1:13" x14ac:dyDescent="0.25">
      <c r="A111" s="459"/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29.25" customHeight="1" x14ac:dyDescent="0.25">
      <c r="A112" s="469" t="s">
        <v>786</v>
      </c>
      <c r="B112" s="281"/>
      <c r="C112" s="466"/>
      <c r="D112" s="466"/>
      <c r="E112" s="463"/>
      <c r="F112" s="464"/>
      <c r="G112" s="463"/>
      <c r="H112" s="463"/>
      <c r="I112" s="463"/>
      <c r="J112" s="463"/>
      <c r="K112" s="676"/>
      <c r="L112" s="463"/>
      <c r="M112" s="463"/>
    </row>
    <row r="113" spans="1:13" x14ac:dyDescent="0.25">
      <c r="A113" s="280" t="s">
        <v>419</v>
      </c>
      <c r="B113" s="281" t="s">
        <v>806</v>
      </c>
      <c r="C113" s="286" t="s">
        <v>449</v>
      </c>
      <c r="D113" s="286" t="s">
        <v>1069</v>
      </c>
      <c r="E113" s="457">
        <v>45000</v>
      </c>
      <c r="F113" s="456">
        <v>0</v>
      </c>
      <c r="G113" s="457">
        <v>45000</v>
      </c>
      <c r="H113" s="457">
        <v>1291.5</v>
      </c>
      <c r="I113" s="457">
        <v>1148.33</v>
      </c>
      <c r="J113" s="457">
        <v>1368</v>
      </c>
      <c r="K113" s="675">
        <v>728</v>
      </c>
      <c r="L113" s="457">
        <v>4535.83</v>
      </c>
      <c r="M113" s="457">
        <v>40464.17</v>
      </c>
    </row>
    <row r="114" spans="1:13" x14ac:dyDescent="0.25">
      <c r="A114" s="280" t="s">
        <v>697</v>
      </c>
      <c r="B114" s="281" t="s">
        <v>807</v>
      </c>
      <c r="C114" s="286" t="s">
        <v>521</v>
      </c>
      <c r="D114" s="286" t="s">
        <v>307</v>
      </c>
      <c r="E114" s="457">
        <v>43500</v>
      </c>
      <c r="F114" s="456">
        <v>0</v>
      </c>
      <c r="G114" s="457">
        <v>43500</v>
      </c>
      <c r="H114" s="457">
        <v>1248.45</v>
      </c>
      <c r="I114" s="456">
        <v>936.62</v>
      </c>
      <c r="J114" s="457">
        <v>1322.4</v>
      </c>
      <c r="K114" s="675">
        <v>25</v>
      </c>
      <c r="L114" s="457">
        <v>3532.47</v>
      </c>
      <c r="M114" s="457">
        <v>39967.53</v>
      </c>
    </row>
    <row r="115" spans="1:13" x14ac:dyDescent="0.25">
      <c r="A115" s="461" t="s">
        <v>749</v>
      </c>
      <c r="B115" s="281"/>
      <c r="C115" s="462">
        <v>2</v>
      </c>
      <c r="D115" s="462"/>
      <c r="E115" s="463">
        <f>SUM(E113:E114)</f>
        <v>88500</v>
      </c>
      <c r="F115" s="464">
        <f t="shared" ref="F115:M115" si="14">SUM(F113:F114)</f>
        <v>0</v>
      </c>
      <c r="G115" s="463">
        <f t="shared" si="14"/>
        <v>88500</v>
      </c>
      <c r="H115" s="463">
        <f t="shared" si="14"/>
        <v>2539.9499999999998</v>
      </c>
      <c r="I115" s="463">
        <f t="shared" si="14"/>
        <v>2084.9499999999998</v>
      </c>
      <c r="J115" s="463">
        <f t="shared" si="14"/>
        <v>2690.4</v>
      </c>
      <c r="K115" s="676">
        <f t="shared" si="14"/>
        <v>753</v>
      </c>
      <c r="L115" s="463">
        <f t="shared" si="14"/>
        <v>8068.2999999999993</v>
      </c>
      <c r="M115" s="463">
        <f t="shared" si="14"/>
        <v>80431.7</v>
      </c>
    </row>
    <row r="116" spans="1:13" x14ac:dyDescent="0.25">
      <c r="A116" s="459"/>
      <c r="B116" s="281"/>
      <c r="C116" s="286"/>
      <c r="D116" s="286"/>
      <c r="E116" s="457"/>
      <c r="F116" s="456"/>
      <c r="G116" s="457"/>
      <c r="H116" s="457"/>
      <c r="I116" s="457"/>
      <c r="J116" s="457"/>
      <c r="K116" s="675"/>
      <c r="L116" s="457"/>
      <c r="M116" s="457"/>
    </row>
    <row r="117" spans="1:13" x14ac:dyDescent="0.25">
      <c r="A117" s="461" t="s">
        <v>785</v>
      </c>
      <c r="B117" s="281"/>
      <c r="C117" s="466"/>
      <c r="D117" s="466"/>
      <c r="E117" s="463"/>
      <c r="F117" s="464"/>
      <c r="G117" s="463"/>
      <c r="H117" s="463"/>
      <c r="I117" s="463"/>
      <c r="J117" s="463"/>
      <c r="K117" s="676"/>
      <c r="L117" s="463"/>
      <c r="M117" s="463"/>
    </row>
    <row r="118" spans="1:13" x14ac:dyDescent="0.25">
      <c r="A118" s="459" t="s">
        <v>34</v>
      </c>
      <c r="B118" s="281" t="s">
        <v>806</v>
      </c>
      <c r="C118" s="286" t="s">
        <v>905</v>
      </c>
      <c r="D118" s="286" t="s">
        <v>307</v>
      </c>
      <c r="E118" s="457">
        <v>50000</v>
      </c>
      <c r="F118" s="456">
        <v>0</v>
      </c>
      <c r="G118" s="457">
        <v>50000</v>
      </c>
      <c r="H118" s="457">
        <v>1435</v>
      </c>
      <c r="I118" s="457">
        <v>1854</v>
      </c>
      <c r="J118" s="457">
        <v>1520</v>
      </c>
      <c r="K118" s="675">
        <v>800</v>
      </c>
      <c r="L118" s="457">
        <v>5609</v>
      </c>
      <c r="M118" s="457">
        <v>44391</v>
      </c>
    </row>
    <row r="119" spans="1:13" x14ac:dyDescent="0.25">
      <c r="A119" s="280" t="s">
        <v>773</v>
      </c>
      <c r="B119" s="281" t="s">
        <v>807</v>
      </c>
      <c r="C119" s="286" t="s">
        <v>774</v>
      </c>
      <c r="D119" s="286" t="s">
        <v>307</v>
      </c>
      <c r="E119" s="457">
        <v>45000</v>
      </c>
      <c r="F119" s="456">
        <v>0</v>
      </c>
      <c r="G119" s="457">
        <v>45000</v>
      </c>
      <c r="H119" s="457">
        <v>1291.5</v>
      </c>
      <c r="I119" s="457">
        <v>1148.33</v>
      </c>
      <c r="J119" s="457">
        <v>1368</v>
      </c>
      <c r="K119" s="675">
        <v>25</v>
      </c>
      <c r="L119" s="457">
        <v>3832.83</v>
      </c>
      <c r="M119" s="457">
        <v>41167.17</v>
      </c>
    </row>
    <row r="120" spans="1:13" x14ac:dyDescent="0.25">
      <c r="A120" s="280" t="s">
        <v>875</v>
      </c>
      <c r="B120" s="281" t="s">
        <v>807</v>
      </c>
      <c r="C120" s="286" t="s">
        <v>1036</v>
      </c>
      <c r="D120" s="286" t="s">
        <v>307</v>
      </c>
      <c r="E120" s="457">
        <v>55000</v>
      </c>
      <c r="F120" s="456">
        <v>0</v>
      </c>
      <c r="G120" s="457">
        <v>55000</v>
      </c>
      <c r="H120" s="457">
        <v>1578.5</v>
      </c>
      <c r="I120" s="457">
        <v>2559.6799999999998</v>
      </c>
      <c r="J120" s="457">
        <v>1672</v>
      </c>
      <c r="K120" s="675">
        <v>25</v>
      </c>
      <c r="L120" s="457">
        <v>5835.18</v>
      </c>
      <c r="M120" s="457">
        <v>49164.82</v>
      </c>
    </row>
    <row r="121" spans="1:13" x14ac:dyDescent="0.25">
      <c r="A121" s="459" t="s">
        <v>131</v>
      </c>
      <c r="B121" s="281" t="s">
        <v>807</v>
      </c>
      <c r="C121" s="286" t="s">
        <v>713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904.05</v>
      </c>
      <c r="I121" s="456">
        <v>0</v>
      </c>
      <c r="J121" s="457">
        <v>957.6</v>
      </c>
      <c r="K121" s="675">
        <v>697</v>
      </c>
      <c r="L121" s="457">
        <v>2558.65</v>
      </c>
      <c r="M121" s="457">
        <v>28941.35</v>
      </c>
    </row>
    <row r="122" spans="1:13" x14ac:dyDescent="0.25">
      <c r="A122" s="280" t="s">
        <v>444</v>
      </c>
      <c r="B122" s="281" t="s">
        <v>806</v>
      </c>
      <c r="C122" s="286" t="s">
        <v>662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</v>
      </c>
      <c r="I122" s="456">
        <v>0</v>
      </c>
      <c r="J122" s="457">
        <v>957</v>
      </c>
      <c r="K122" s="675">
        <v>25</v>
      </c>
      <c r="L122" s="457">
        <v>1886.65</v>
      </c>
      <c r="M122" s="457">
        <v>29613.35</v>
      </c>
    </row>
    <row r="123" spans="1:13" x14ac:dyDescent="0.25">
      <c r="A123" s="461" t="s">
        <v>749</v>
      </c>
      <c r="B123" s="281"/>
      <c r="C123" s="462">
        <v>5</v>
      </c>
      <c r="D123" s="462"/>
      <c r="E123" s="463">
        <f>SUM(E118:E122)</f>
        <v>213000</v>
      </c>
      <c r="F123" s="464">
        <f>SUM(F119:F122)</f>
        <v>0</v>
      </c>
      <c r="G123" s="463">
        <f t="shared" ref="G123:M123" si="15">SUM(G118:G122)</f>
        <v>213000</v>
      </c>
      <c r="H123" s="463">
        <f t="shared" si="15"/>
        <v>6113.05</v>
      </c>
      <c r="I123" s="463">
        <f t="shared" si="15"/>
        <v>5562.01</v>
      </c>
      <c r="J123" s="463">
        <f t="shared" si="15"/>
        <v>6474.6</v>
      </c>
      <c r="K123" s="676">
        <f t="shared" si="15"/>
        <v>1572</v>
      </c>
      <c r="L123" s="463">
        <f t="shared" si="15"/>
        <v>19722.310000000001</v>
      </c>
      <c r="M123" s="463">
        <f t="shared" si="15"/>
        <v>193277.69</v>
      </c>
    </row>
    <row r="124" spans="1:13" x14ac:dyDescent="0.25">
      <c r="A124" s="459"/>
      <c r="B124" s="281"/>
      <c r="C124" s="286"/>
      <c r="D124" s="286"/>
      <c r="E124" s="457"/>
      <c r="F124" s="456"/>
      <c r="G124" s="457"/>
      <c r="H124" s="457"/>
      <c r="I124" s="457"/>
      <c r="J124" s="457"/>
      <c r="K124" s="675"/>
      <c r="L124" s="457"/>
      <c r="M124" s="457"/>
    </row>
    <row r="125" spans="1:13" x14ac:dyDescent="0.25">
      <c r="A125" s="461" t="s">
        <v>787</v>
      </c>
      <c r="B125" s="281"/>
      <c r="C125" s="466"/>
      <c r="D125" s="466"/>
      <c r="E125" s="463"/>
      <c r="F125" s="464"/>
      <c r="G125" s="463"/>
      <c r="H125" s="463"/>
      <c r="I125" s="463"/>
      <c r="J125" s="463"/>
      <c r="K125" s="676"/>
      <c r="L125" s="463"/>
      <c r="M125" s="463"/>
    </row>
    <row r="126" spans="1:13" x14ac:dyDescent="0.25">
      <c r="A126" s="459" t="s">
        <v>69</v>
      </c>
      <c r="B126" s="281" t="s">
        <v>806</v>
      </c>
      <c r="C126" s="286" t="s">
        <v>775</v>
      </c>
      <c r="D126" s="286" t="s">
        <v>307</v>
      </c>
      <c r="E126" s="457">
        <v>155000</v>
      </c>
      <c r="F126" s="456">
        <v>0</v>
      </c>
      <c r="G126" s="457">
        <v>155000</v>
      </c>
      <c r="H126" s="457">
        <v>4448.5</v>
      </c>
      <c r="I126" s="457">
        <v>25042.74</v>
      </c>
      <c r="J126" s="457">
        <v>4712</v>
      </c>
      <c r="K126" s="675">
        <v>1375</v>
      </c>
      <c r="L126" s="457">
        <v>35578.239999999998</v>
      </c>
      <c r="M126" s="457">
        <v>119421.75999999999</v>
      </c>
    </row>
    <row r="127" spans="1:13" x14ac:dyDescent="0.25">
      <c r="A127" s="496" t="s">
        <v>715</v>
      </c>
      <c r="B127" s="497" t="s">
        <v>807</v>
      </c>
      <c r="C127" s="280" t="s">
        <v>772</v>
      </c>
      <c r="D127" s="286" t="s">
        <v>307</v>
      </c>
      <c r="E127" s="498">
        <v>55000</v>
      </c>
      <c r="F127" s="487">
        <v>0</v>
      </c>
      <c r="G127" s="457">
        <v>55000</v>
      </c>
      <c r="H127" s="457">
        <v>1578.5</v>
      </c>
      <c r="I127" s="457">
        <v>2154.64</v>
      </c>
      <c r="J127" s="489">
        <v>1672</v>
      </c>
      <c r="K127" s="675">
        <v>2725.24</v>
      </c>
      <c r="L127" s="457">
        <v>8130.38</v>
      </c>
      <c r="M127" s="457">
        <v>46869.62</v>
      </c>
    </row>
    <row r="128" spans="1:13" x14ac:dyDescent="0.25">
      <c r="A128" s="280" t="s">
        <v>77</v>
      </c>
      <c r="B128" s="685" t="s">
        <v>807</v>
      </c>
      <c r="C128" s="286" t="s">
        <v>967</v>
      </c>
      <c r="D128" s="286" t="s">
        <v>1069</v>
      </c>
      <c r="E128" s="457">
        <v>60000</v>
      </c>
      <c r="F128" s="456">
        <v>0</v>
      </c>
      <c r="G128" s="489">
        <v>60000</v>
      </c>
      <c r="H128" s="458">
        <v>1722</v>
      </c>
      <c r="I128" s="458">
        <v>3486.68</v>
      </c>
      <c r="J128" s="457">
        <v>1824</v>
      </c>
      <c r="K128" s="678">
        <v>828</v>
      </c>
      <c r="L128" s="457">
        <v>7860.68</v>
      </c>
      <c r="M128" s="457">
        <v>52139.32</v>
      </c>
    </row>
    <row r="129" spans="1:13" x14ac:dyDescent="0.25">
      <c r="A129" s="459" t="s">
        <v>42</v>
      </c>
      <c r="B129" s="281" t="s">
        <v>806</v>
      </c>
      <c r="C129" s="286" t="s">
        <v>449</v>
      </c>
      <c r="D129" s="286" t="s">
        <v>1069</v>
      </c>
      <c r="E129" s="457">
        <v>46000</v>
      </c>
      <c r="F129" s="456">
        <v>0</v>
      </c>
      <c r="G129" s="457">
        <v>46000</v>
      </c>
      <c r="H129" s="457">
        <v>1320.2</v>
      </c>
      <c r="I129" s="457">
        <v>1289.46</v>
      </c>
      <c r="J129" s="457">
        <v>1398.4</v>
      </c>
      <c r="K129" s="675">
        <v>125</v>
      </c>
      <c r="L129" s="457">
        <v>4133.0600000000004</v>
      </c>
      <c r="M129" s="457">
        <v>41866.94</v>
      </c>
    </row>
    <row r="130" spans="1:13" x14ac:dyDescent="0.25">
      <c r="A130" s="459" t="s">
        <v>310</v>
      </c>
      <c r="B130" s="281" t="s">
        <v>807</v>
      </c>
      <c r="C130" s="286" t="s">
        <v>276</v>
      </c>
      <c r="D130" s="286" t="s">
        <v>307</v>
      </c>
      <c r="E130" s="457">
        <v>50000</v>
      </c>
      <c r="F130" s="456">
        <v>0</v>
      </c>
      <c r="G130" s="457">
        <v>50000</v>
      </c>
      <c r="H130" s="457">
        <v>1435</v>
      </c>
      <c r="I130" s="457">
        <v>1854</v>
      </c>
      <c r="J130" s="457">
        <v>1520</v>
      </c>
      <c r="K130" s="675">
        <v>2025</v>
      </c>
      <c r="L130" s="457">
        <v>6834</v>
      </c>
      <c r="M130" s="457">
        <v>43166</v>
      </c>
    </row>
    <row r="131" spans="1:13" x14ac:dyDescent="0.25">
      <c r="A131" s="461" t="s">
        <v>749</v>
      </c>
      <c r="B131" s="281"/>
      <c r="C131" s="462">
        <v>5</v>
      </c>
      <c r="D131" s="462"/>
      <c r="E131" s="463">
        <f>SUM(E126:E130)</f>
        <v>366000</v>
      </c>
      <c r="F131" s="464">
        <f>SUM(F126:F129)</f>
        <v>0</v>
      </c>
      <c r="G131" s="463">
        <f t="shared" ref="G131:M131" si="16">SUM(G126:G130)</f>
        <v>366000</v>
      </c>
      <c r="H131" s="463">
        <f t="shared" si="16"/>
        <v>10504.2</v>
      </c>
      <c r="I131" s="463">
        <f t="shared" si="16"/>
        <v>33827.520000000004</v>
      </c>
      <c r="J131" s="463">
        <f t="shared" si="16"/>
        <v>11126.4</v>
      </c>
      <c r="K131" s="676">
        <f t="shared" si="16"/>
        <v>7078.24</v>
      </c>
      <c r="L131" s="463">
        <f t="shared" si="16"/>
        <v>62536.359999999993</v>
      </c>
      <c r="M131" s="463">
        <f t="shared" si="16"/>
        <v>303463.64</v>
      </c>
    </row>
    <row r="132" spans="1:13" x14ac:dyDescent="0.25">
      <c r="A132" s="461"/>
      <c r="B132" s="281"/>
      <c r="C132" s="462"/>
      <c r="D132" s="462"/>
      <c r="E132" s="463"/>
      <c r="F132" s="464"/>
      <c r="G132" s="463"/>
      <c r="H132" s="463"/>
      <c r="I132" s="463"/>
      <c r="J132" s="463"/>
      <c r="K132" s="676"/>
      <c r="L132" s="463"/>
      <c r="M132" s="463"/>
    </row>
    <row r="133" spans="1:13" x14ac:dyDescent="0.25">
      <c r="A133" s="466" t="s">
        <v>836</v>
      </c>
      <c r="B133" s="465"/>
      <c r="C133" s="636"/>
      <c r="D133" s="636"/>
      <c r="E133" s="453"/>
      <c r="F133" s="453"/>
      <c r="G133" s="494"/>
      <c r="H133" s="495"/>
      <c r="I133" s="463"/>
      <c r="J133" s="463"/>
      <c r="K133" s="676"/>
      <c r="L133" s="463"/>
      <c r="M133" s="463"/>
    </row>
    <row r="134" spans="1:13" x14ac:dyDescent="0.25">
      <c r="A134" s="286" t="s">
        <v>532</v>
      </c>
      <c r="B134" s="281" t="s">
        <v>807</v>
      </c>
      <c r="C134" s="286" t="s">
        <v>965</v>
      </c>
      <c r="D134" s="286" t="s">
        <v>1069</v>
      </c>
      <c r="E134" s="638">
        <v>80000</v>
      </c>
      <c r="F134" s="639">
        <v>0</v>
      </c>
      <c r="G134" s="638">
        <v>80000</v>
      </c>
      <c r="H134" s="638">
        <v>2296</v>
      </c>
      <c r="I134" s="638">
        <v>7400.87</v>
      </c>
      <c r="J134" s="638">
        <v>2432</v>
      </c>
      <c r="K134" s="677">
        <v>25</v>
      </c>
      <c r="L134" s="638">
        <v>12153.87</v>
      </c>
      <c r="M134" s="638">
        <v>67846.13</v>
      </c>
    </row>
    <row r="135" spans="1:13" x14ac:dyDescent="0.25">
      <c r="A135" s="461" t="s">
        <v>847</v>
      </c>
      <c r="B135" s="491"/>
      <c r="C135" s="462">
        <v>1</v>
      </c>
      <c r="D135" s="462"/>
      <c r="E135" s="640">
        <f t="shared" ref="E135:M135" si="17">SUM(E134)</f>
        <v>80000</v>
      </c>
      <c r="F135" s="526">
        <f t="shared" si="17"/>
        <v>0</v>
      </c>
      <c r="G135" s="640">
        <f t="shared" si="17"/>
        <v>80000</v>
      </c>
      <c r="H135" s="640">
        <f t="shared" si="17"/>
        <v>2296</v>
      </c>
      <c r="I135" s="640">
        <f t="shared" si="17"/>
        <v>7400.87</v>
      </c>
      <c r="J135" s="640">
        <f t="shared" si="17"/>
        <v>2432</v>
      </c>
      <c r="K135" s="679">
        <f t="shared" si="17"/>
        <v>25</v>
      </c>
      <c r="L135" s="640">
        <f t="shared" si="17"/>
        <v>12153.87</v>
      </c>
      <c r="M135" s="640">
        <f t="shared" si="17"/>
        <v>67846.13</v>
      </c>
    </row>
    <row r="136" spans="1:13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27" customHeight="1" x14ac:dyDescent="0.25">
      <c r="A137" s="469" t="s">
        <v>776</v>
      </c>
      <c r="B137" s="281"/>
      <c r="C137" s="466"/>
      <c r="D137" s="466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x14ac:dyDescent="0.25">
      <c r="A138" s="280" t="s">
        <v>528</v>
      </c>
      <c r="B138" s="281" t="s">
        <v>806</v>
      </c>
      <c r="C138" s="286" t="s">
        <v>551</v>
      </c>
      <c r="D138" s="286" t="s">
        <v>307</v>
      </c>
      <c r="E138" s="457">
        <v>43500</v>
      </c>
      <c r="F138" s="456">
        <v>0</v>
      </c>
      <c r="G138" s="457">
        <v>43500</v>
      </c>
      <c r="H138" s="457">
        <v>1248.45</v>
      </c>
      <c r="I138" s="456">
        <v>936.62</v>
      </c>
      <c r="J138" s="457">
        <v>1322.4</v>
      </c>
      <c r="K138" s="675">
        <v>25</v>
      </c>
      <c r="L138" s="457">
        <v>1798</v>
      </c>
      <c r="M138" s="457">
        <v>39967.53</v>
      </c>
    </row>
    <row r="139" spans="1:13" x14ac:dyDescent="0.25">
      <c r="A139" s="461" t="s">
        <v>749</v>
      </c>
      <c r="B139" s="281"/>
      <c r="C139" s="462">
        <v>1</v>
      </c>
      <c r="D139" s="462"/>
      <c r="E139" s="463">
        <f t="shared" ref="E139:K139" si="18">SUM(E138:E138)</f>
        <v>43500</v>
      </c>
      <c r="F139" s="464">
        <f t="shared" si="18"/>
        <v>0</v>
      </c>
      <c r="G139" s="463">
        <f t="shared" si="18"/>
        <v>43500</v>
      </c>
      <c r="H139" s="463">
        <f t="shared" si="18"/>
        <v>1248.45</v>
      </c>
      <c r="I139" s="499">
        <f t="shared" si="18"/>
        <v>936.62</v>
      </c>
      <c r="J139" s="463">
        <f t="shared" si="18"/>
        <v>1322.4</v>
      </c>
      <c r="K139" s="676">
        <f t="shared" si="18"/>
        <v>25</v>
      </c>
      <c r="L139" s="463">
        <v>1798</v>
      </c>
      <c r="M139" s="463">
        <v>39967.53</v>
      </c>
    </row>
    <row r="140" spans="1:13" x14ac:dyDescent="0.25">
      <c r="A140" s="459"/>
      <c r="B140" s="281"/>
      <c r="C140" s="286"/>
      <c r="D140" s="286"/>
      <c r="E140" s="457"/>
      <c r="F140" s="456"/>
      <c r="G140" s="457"/>
      <c r="H140" s="457"/>
      <c r="I140" s="457"/>
      <c r="J140" s="457"/>
      <c r="K140" s="675"/>
      <c r="L140" s="457"/>
      <c r="M140" s="457"/>
    </row>
    <row r="141" spans="1:13" ht="27.75" customHeight="1" x14ac:dyDescent="0.25">
      <c r="A141" s="469" t="s">
        <v>777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x14ac:dyDescent="0.25">
      <c r="A142" s="280" t="s">
        <v>114</v>
      </c>
      <c r="B142" s="281" t="s">
        <v>807</v>
      </c>
      <c r="C142" s="286" t="s">
        <v>778</v>
      </c>
      <c r="D142" s="286" t="s">
        <v>307</v>
      </c>
      <c r="E142" s="457">
        <v>80000</v>
      </c>
      <c r="F142" s="456">
        <v>0</v>
      </c>
      <c r="G142" s="457">
        <v>80000</v>
      </c>
      <c r="H142" s="457">
        <v>2296</v>
      </c>
      <c r="I142" s="457">
        <v>7400.87</v>
      </c>
      <c r="J142" s="457">
        <v>2432</v>
      </c>
      <c r="K142" s="675">
        <v>728</v>
      </c>
      <c r="L142" s="457">
        <v>12856.87</v>
      </c>
      <c r="M142" s="457">
        <v>67143.13</v>
      </c>
    </row>
    <row r="143" spans="1:13" x14ac:dyDescent="0.25">
      <c r="A143" s="280" t="s">
        <v>73</v>
      </c>
      <c r="B143" s="281" t="s">
        <v>807</v>
      </c>
      <c r="C143" s="286" t="s">
        <v>778</v>
      </c>
      <c r="D143" s="286" t="s">
        <v>307</v>
      </c>
      <c r="E143" s="457">
        <v>60000</v>
      </c>
      <c r="F143" s="456">
        <v>0</v>
      </c>
      <c r="G143" s="457">
        <v>60000</v>
      </c>
      <c r="H143" s="457">
        <v>1722</v>
      </c>
      <c r="I143" s="457">
        <v>3486.68</v>
      </c>
      <c r="J143" s="457">
        <v>1824</v>
      </c>
      <c r="K143" s="675">
        <v>728</v>
      </c>
      <c r="L143" s="457">
        <v>7760.68</v>
      </c>
      <c r="M143" s="457">
        <v>52239.32</v>
      </c>
    </row>
    <row r="144" spans="1:13" x14ac:dyDescent="0.25">
      <c r="A144" s="280" t="s">
        <v>530</v>
      </c>
      <c r="B144" s="281" t="s">
        <v>806</v>
      </c>
      <c r="C144" s="286" t="s">
        <v>551</v>
      </c>
      <c r="D144" s="286" t="s">
        <v>307</v>
      </c>
      <c r="E144" s="457">
        <v>43500</v>
      </c>
      <c r="F144" s="456">
        <v>0</v>
      </c>
      <c r="G144" s="457">
        <v>43500</v>
      </c>
      <c r="H144" s="457">
        <v>1248.45</v>
      </c>
      <c r="I144" s="456">
        <v>936.62</v>
      </c>
      <c r="J144" s="457">
        <v>1322.4</v>
      </c>
      <c r="K144" s="675">
        <v>2085</v>
      </c>
      <c r="L144" s="457">
        <v>5532.47</v>
      </c>
      <c r="M144" s="457">
        <v>37967.53</v>
      </c>
    </row>
    <row r="145" spans="1:13" x14ac:dyDescent="0.25">
      <c r="A145" s="461" t="s">
        <v>749</v>
      </c>
      <c r="B145" s="281"/>
      <c r="C145" s="462">
        <v>3</v>
      </c>
      <c r="D145" s="462"/>
      <c r="E145" s="463">
        <f>SUM(E142:E144)</f>
        <v>183500</v>
      </c>
      <c r="F145" s="464">
        <f t="shared" ref="F145:L145" si="19">SUM(F142:F144)</f>
        <v>0</v>
      </c>
      <c r="G145" s="463">
        <f t="shared" si="19"/>
        <v>183500</v>
      </c>
      <c r="H145" s="463">
        <f t="shared" si="19"/>
        <v>5266.45</v>
      </c>
      <c r="I145" s="463">
        <f t="shared" si="19"/>
        <v>11824.17</v>
      </c>
      <c r="J145" s="463">
        <f>SUM(J142:J144)</f>
        <v>5578.4</v>
      </c>
      <c r="K145" s="676">
        <f t="shared" si="19"/>
        <v>3541</v>
      </c>
      <c r="L145" s="463">
        <f t="shared" si="19"/>
        <v>26150.020000000004</v>
      </c>
      <c r="M145" s="463">
        <f>SUM(M142:M144)</f>
        <v>157349.98000000001</v>
      </c>
    </row>
    <row r="146" spans="1:13" x14ac:dyDescent="0.25">
      <c r="A146" s="459"/>
      <c r="B146" s="281"/>
      <c r="C146" s="286"/>
      <c r="D146" s="286"/>
      <c r="E146" s="457"/>
      <c r="F146" s="456"/>
      <c r="G146" s="457"/>
      <c r="H146" s="457"/>
      <c r="I146" s="457"/>
      <c r="J146" s="457"/>
      <c r="K146" s="675"/>
      <c r="L146" s="457"/>
      <c r="M146" s="457"/>
    </row>
    <row r="147" spans="1:13" ht="30" customHeight="1" x14ac:dyDescent="0.25">
      <c r="A147" s="469" t="s">
        <v>779</v>
      </c>
      <c r="B147" s="281"/>
      <c r="C147" s="466"/>
      <c r="D147" s="466"/>
      <c r="E147" s="463"/>
      <c r="F147" s="464"/>
      <c r="G147" s="463"/>
      <c r="H147" s="463"/>
      <c r="I147" s="463"/>
      <c r="J147" s="463"/>
      <c r="K147" s="676"/>
      <c r="L147" s="463"/>
      <c r="M147" s="463"/>
    </row>
    <row r="148" spans="1:13" x14ac:dyDescent="0.25">
      <c r="A148" s="459" t="s">
        <v>241</v>
      </c>
      <c r="B148" s="281" t="s">
        <v>806</v>
      </c>
      <c r="C148" s="286" t="s">
        <v>914</v>
      </c>
      <c r="D148" s="286" t="s">
        <v>1069</v>
      </c>
      <c r="E148" s="457">
        <v>80000</v>
      </c>
      <c r="F148" s="456">
        <v>0</v>
      </c>
      <c r="G148" s="457">
        <v>80000</v>
      </c>
      <c r="H148" s="457">
        <v>2296</v>
      </c>
      <c r="I148" s="457">
        <v>7400.87</v>
      </c>
      <c r="J148" s="457">
        <v>2432</v>
      </c>
      <c r="K148" s="675">
        <v>728</v>
      </c>
      <c r="L148" s="457">
        <v>12856.87</v>
      </c>
      <c r="M148" s="457">
        <v>67143.13</v>
      </c>
    </row>
    <row r="149" spans="1:13" x14ac:dyDescent="0.25">
      <c r="A149" s="461" t="s">
        <v>749</v>
      </c>
      <c r="B149" s="281"/>
      <c r="C149" s="462">
        <v>1</v>
      </c>
      <c r="D149" s="462"/>
      <c r="E149" s="463">
        <f>SUM(E148)</f>
        <v>80000</v>
      </c>
      <c r="F149" s="464">
        <f t="shared" ref="F149:M149" si="20">SUM(F148)</f>
        <v>0</v>
      </c>
      <c r="G149" s="463">
        <f t="shared" si="20"/>
        <v>80000</v>
      </c>
      <c r="H149" s="463">
        <f t="shared" si="20"/>
        <v>2296</v>
      </c>
      <c r="I149" s="463">
        <f t="shared" si="20"/>
        <v>7400.87</v>
      </c>
      <c r="J149" s="463">
        <f t="shared" si="20"/>
        <v>2432</v>
      </c>
      <c r="K149" s="676">
        <f t="shared" si="20"/>
        <v>728</v>
      </c>
      <c r="L149" s="463">
        <f t="shared" si="20"/>
        <v>12856.87</v>
      </c>
      <c r="M149" s="463">
        <f t="shared" si="20"/>
        <v>67143.13</v>
      </c>
    </row>
    <row r="150" spans="1:13" ht="18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27.75" customHeight="1" x14ac:dyDescent="0.25">
      <c r="A151" s="469" t="s">
        <v>784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x14ac:dyDescent="0.25">
      <c r="A152" s="280" t="s">
        <v>217</v>
      </c>
      <c r="B152" s="281" t="s">
        <v>807</v>
      </c>
      <c r="C152" s="286" t="s">
        <v>633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7022.76</v>
      </c>
      <c r="J152" s="457">
        <v>2432</v>
      </c>
      <c r="K152" s="675">
        <v>1537.45</v>
      </c>
      <c r="L152" s="457">
        <v>13288.21</v>
      </c>
      <c r="M152" s="457">
        <v>66711.789999999994</v>
      </c>
    </row>
    <row r="153" spans="1:13" x14ac:dyDescent="0.25">
      <c r="A153" s="280" t="s">
        <v>1082</v>
      </c>
      <c r="B153" s="281" t="s">
        <v>806</v>
      </c>
      <c r="C153" s="286" t="s">
        <v>551</v>
      </c>
      <c r="D153" s="286" t="s">
        <v>307</v>
      </c>
      <c r="E153" s="457">
        <v>43500</v>
      </c>
      <c r="F153" s="456">
        <v>0</v>
      </c>
      <c r="G153" s="457">
        <v>43500</v>
      </c>
      <c r="H153" s="457">
        <v>1248.45</v>
      </c>
      <c r="I153" s="456">
        <v>936</v>
      </c>
      <c r="J153" s="457">
        <v>1322.4</v>
      </c>
      <c r="K153" s="675">
        <v>25</v>
      </c>
      <c r="L153" s="457">
        <v>3532.47</v>
      </c>
      <c r="M153" s="457">
        <v>39967.53</v>
      </c>
    </row>
    <row r="154" spans="1:13" x14ac:dyDescent="0.25">
      <c r="A154" s="461" t="s">
        <v>749</v>
      </c>
      <c r="B154" s="281"/>
      <c r="C154" s="462">
        <v>2</v>
      </c>
      <c r="D154" s="462"/>
      <c r="E154" s="463">
        <f t="shared" ref="E154:M154" si="21">SUM(E152:E153)</f>
        <v>123500</v>
      </c>
      <c r="F154" s="464">
        <f t="shared" si="21"/>
        <v>0</v>
      </c>
      <c r="G154" s="463">
        <f t="shared" si="21"/>
        <v>123500</v>
      </c>
      <c r="H154" s="463">
        <f t="shared" si="21"/>
        <v>3544.45</v>
      </c>
      <c r="I154" s="463">
        <f t="shared" si="21"/>
        <v>7958.76</v>
      </c>
      <c r="J154" s="463">
        <f t="shared" si="21"/>
        <v>3754.4</v>
      </c>
      <c r="K154" s="676">
        <f t="shared" si="21"/>
        <v>1562.45</v>
      </c>
      <c r="L154" s="463">
        <f>SUM(L152:L153)</f>
        <v>16820.68</v>
      </c>
      <c r="M154" s="463">
        <f t="shared" si="21"/>
        <v>106679.31999999999</v>
      </c>
    </row>
    <row r="155" spans="1:13" x14ac:dyDescent="0.25">
      <c r="A155" s="461"/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61" t="s">
        <v>804</v>
      </c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59" t="s">
        <v>138</v>
      </c>
      <c r="B157" s="281" t="s">
        <v>806</v>
      </c>
      <c r="C157" s="286" t="s">
        <v>789</v>
      </c>
      <c r="D157" s="286" t="s">
        <v>307</v>
      </c>
      <c r="E157" s="457">
        <v>155000</v>
      </c>
      <c r="F157" s="456">
        <v>0</v>
      </c>
      <c r="G157" s="457">
        <v>155000</v>
      </c>
      <c r="H157" s="457">
        <v>4448.5</v>
      </c>
      <c r="I157" s="457">
        <v>25042.74</v>
      </c>
      <c r="J157" s="457">
        <v>4712</v>
      </c>
      <c r="K157" s="675">
        <v>4905</v>
      </c>
      <c r="L157" s="457">
        <v>39108.239999999998</v>
      </c>
      <c r="M157" s="457">
        <v>116956.66</v>
      </c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3</v>
      </c>
      <c r="D160" s="462"/>
      <c r="E160" s="463">
        <f t="shared" ref="E160:M160" si="22">SUM(E157:E159)</f>
        <v>195000</v>
      </c>
      <c r="F160" s="464">
        <f t="shared" si="22"/>
        <v>0</v>
      </c>
      <c r="G160" s="463">
        <f t="shared" si="22"/>
        <v>195000</v>
      </c>
      <c r="H160" s="463">
        <f t="shared" si="22"/>
        <v>5596.5</v>
      </c>
      <c r="I160" s="463">
        <f t="shared" si="22"/>
        <v>25042.74</v>
      </c>
      <c r="J160" s="463">
        <f t="shared" si="22"/>
        <v>5928</v>
      </c>
      <c r="K160" s="676">
        <f t="shared" si="22"/>
        <v>4955</v>
      </c>
      <c r="L160" s="463">
        <f t="shared" si="22"/>
        <v>41522.239999999998</v>
      </c>
      <c r="M160" s="463">
        <f t="shared" si="22"/>
        <v>154542.66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51405.599999999999</v>
      </c>
      <c r="J192" s="463">
        <v>27405.599999999999</v>
      </c>
      <c r="K192" s="463">
        <v>23154.15</v>
      </c>
      <c r="L192" s="463">
        <v>127269.68</v>
      </c>
      <c r="M192" s="463">
        <v>77384032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5236750</v>
      </c>
      <c r="F194" s="719">
        <v>0</v>
      </c>
      <c r="G194" s="718">
        <v>5263750</v>
      </c>
      <c r="H194" s="718">
        <v>150294.73000000001</v>
      </c>
      <c r="I194" s="718">
        <v>384961.2</v>
      </c>
      <c r="J194" s="718">
        <v>156280.01999999999</v>
      </c>
      <c r="K194" s="718">
        <v>130580.11</v>
      </c>
      <c r="L194" s="718">
        <v>822116.06</v>
      </c>
      <c r="M194" s="718">
        <v>4414633.9400000004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74803149606299213" header="0.31496062992125984" footer="0.31496062992125984"/>
  <pageSetup paperSize="5" scale="65" orientation="landscape" r:id="rId1"/>
  <drawing r:id="rId2"/>
</worksheet>
</file>

<file path=xl/worksheets/sheet1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AB3D5F-5C37-4861-9A48-F85079B2662D}">
  <dimension ref="A5:O87"/>
  <sheetViews>
    <sheetView topLeftCell="A53" zoomScaleNormal="100" workbookViewId="0">
      <selection activeCell="N80" sqref="N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735" t="s">
        <v>0</v>
      </c>
      <c r="B5" s="1735"/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  <c r="N5" s="1735"/>
      <c r="O5" s="1735"/>
    </row>
    <row r="6" spans="1:15" x14ac:dyDescent="0.25">
      <c r="A6" s="1735" t="s">
        <v>1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  <c r="N6" s="1735"/>
      <c r="O6" s="1735"/>
    </row>
    <row r="7" spans="1:15" x14ac:dyDescent="0.25">
      <c r="A7" s="1735" t="s">
        <v>3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  <c r="N7" s="1735"/>
      <c r="O7" s="1735"/>
    </row>
    <row r="8" spans="1:15" x14ac:dyDescent="0.25">
      <c r="A8" s="1735" t="s">
        <v>1092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  <c r="N8" s="1735"/>
      <c r="O8" s="1735"/>
    </row>
    <row r="9" spans="1:15" x14ac:dyDescent="0.25">
      <c r="A9" s="1820" t="s">
        <v>441</v>
      </c>
      <c r="B9" s="1820"/>
      <c r="C9" s="1820"/>
      <c r="D9" s="1820"/>
      <c r="E9" s="1820"/>
      <c r="F9" s="1820"/>
      <c r="G9" s="1820"/>
      <c r="H9" s="1820"/>
      <c r="I9" s="1820"/>
      <c r="J9" s="1820"/>
      <c r="K9" s="1820"/>
      <c r="L9" s="1820"/>
      <c r="M9" s="1820"/>
      <c r="N9" s="1820"/>
      <c r="O9" s="1820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18" t="s">
        <v>7</v>
      </c>
      <c r="B11" s="1818" t="s">
        <v>937</v>
      </c>
      <c r="C11" s="1842" t="s">
        <v>9</v>
      </c>
      <c r="D11" s="1818" t="s">
        <v>832</v>
      </c>
      <c r="E11" s="1818" t="s">
        <v>834</v>
      </c>
      <c r="F11" s="1818" t="s">
        <v>209</v>
      </c>
      <c r="G11" s="476" t="s">
        <v>12</v>
      </c>
      <c r="H11" s="1840" t="s">
        <v>13</v>
      </c>
      <c r="I11" s="1838" t="s">
        <v>14</v>
      </c>
      <c r="J11" s="1838" t="s">
        <v>15</v>
      </c>
      <c r="K11" s="1838" t="s">
        <v>16</v>
      </c>
      <c r="L11" s="1838" t="s">
        <v>17</v>
      </c>
      <c r="M11" s="1838" t="s">
        <v>18</v>
      </c>
      <c r="N11" s="1838" t="s">
        <v>19</v>
      </c>
      <c r="O11" s="1838" t="s">
        <v>20</v>
      </c>
    </row>
    <row r="12" spans="1:15" x14ac:dyDescent="0.25">
      <c r="A12" s="1819"/>
      <c r="B12" s="1819"/>
      <c r="C12" s="1843"/>
      <c r="D12" s="1819"/>
      <c r="E12" s="1819"/>
      <c r="F12" s="1819"/>
      <c r="G12" s="476" t="s">
        <v>21</v>
      </c>
      <c r="H12" s="1841"/>
      <c r="I12" s="1839"/>
      <c r="J12" s="1839"/>
      <c r="K12" s="1839"/>
      <c r="L12" s="1839"/>
      <c r="M12" s="1839"/>
      <c r="N12" s="1839"/>
      <c r="O12" s="1839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34406.239999999998</v>
      </c>
      <c r="N80" s="688">
        <v>307332.88</v>
      </c>
      <c r="O80" s="688">
        <v>1777667.12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E07A6A-D2E5-465C-A25C-77948426FD30}">
  <dimension ref="A7:N42"/>
  <sheetViews>
    <sheetView workbookViewId="0">
      <selection activeCell="A20" sqref="A20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1095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2" t="s">
        <v>5</v>
      </c>
      <c r="B11" s="1622"/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  <c r="N11" s="162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92" t="s">
        <v>7</v>
      </c>
      <c r="B13" s="1818" t="s">
        <v>937</v>
      </c>
      <c r="C13" s="1804" t="s">
        <v>8</v>
      </c>
      <c r="D13" s="1804" t="s">
        <v>10</v>
      </c>
      <c r="E13" s="1804" t="s">
        <v>11</v>
      </c>
      <c r="F13" s="476" t="s">
        <v>12</v>
      </c>
      <c r="G13" s="1806" t="s">
        <v>13</v>
      </c>
      <c r="H13" s="1804" t="s">
        <v>14</v>
      </c>
      <c r="I13" s="1804" t="s">
        <v>15</v>
      </c>
      <c r="J13" s="1804" t="s">
        <v>16</v>
      </c>
      <c r="K13" s="1804" t="s">
        <v>17</v>
      </c>
      <c r="L13" s="1804" t="s">
        <v>18</v>
      </c>
      <c r="M13" s="1804" t="s">
        <v>19</v>
      </c>
      <c r="N13" s="1792" t="s">
        <v>20</v>
      </c>
    </row>
    <row r="14" spans="1:14" x14ac:dyDescent="0.25">
      <c r="A14" s="1792"/>
      <c r="B14" s="1819"/>
      <c r="C14" s="1805"/>
      <c r="D14" s="1805"/>
      <c r="E14" s="1805"/>
      <c r="F14" s="476" t="s">
        <v>21</v>
      </c>
      <c r="G14" s="1807"/>
      <c r="H14" s="1805"/>
      <c r="I14" s="1805"/>
      <c r="J14" s="1805"/>
      <c r="K14" s="1805"/>
      <c r="L14" s="1805"/>
      <c r="M14" s="1805"/>
      <c r="N14" s="179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810" t="s">
        <v>854</v>
      </c>
      <c r="I38" s="1810"/>
      <c r="J38" s="1810"/>
      <c r="K38" s="1810"/>
      <c r="L38" s="1810"/>
      <c r="M38" s="1810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811" t="s">
        <v>852</v>
      </c>
      <c r="I39" s="1811"/>
      <c r="J39" s="1811"/>
      <c r="K39" s="1811"/>
      <c r="L39" s="1811"/>
      <c r="M39" s="1811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812" t="s">
        <v>853</v>
      </c>
      <c r="I40" s="1812"/>
      <c r="J40" s="1812"/>
      <c r="K40" s="1812"/>
      <c r="L40" s="1812"/>
      <c r="M40" s="1812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813"/>
      <c r="J41" s="1813"/>
      <c r="K41" s="1813"/>
      <c r="L41" s="1813"/>
      <c r="M41" s="1813"/>
      <c r="N41" s="1813"/>
    </row>
    <row r="42" spans="1:14" ht="15.75" x14ac:dyDescent="0.25">
      <c r="A42" s="267"/>
      <c r="B42" s="267"/>
      <c r="C42" s="267"/>
      <c r="D42" s="268"/>
      <c r="E42" s="268"/>
      <c r="F42" s="269"/>
      <c r="G42" s="1741"/>
      <c r="H42" s="1741"/>
      <c r="I42" s="1741"/>
      <c r="J42" s="1741"/>
      <c r="K42" s="1741"/>
      <c r="L42" s="271"/>
      <c r="M42" s="271"/>
      <c r="N42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75B44C-2DE4-4D36-A04A-8FB9D11E4A5D}">
  <dimension ref="A1:M202"/>
  <sheetViews>
    <sheetView zoomScale="106" zoomScaleNormal="106" workbookViewId="0">
      <selection activeCell="A26" sqref="A26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</row>
    <row r="7" spans="1:13" x14ac:dyDescent="0.25">
      <c r="A7" s="1735" t="s">
        <v>3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1:13" x14ac:dyDescent="0.25">
      <c r="A8" s="1735" t="s">
        <v>1098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1:13" x14ac:dyDescent="0.25">
      <c r="A9" s="1736" t="s">
        <v>404</v>
      </c>
      <c r="B9" s="1736"/>
      <c r="C9" s="1736"/>
      <c r="D9" s="1736"/>
      <c r="E9" s="1736"/>
      <c r="F9" s="1736"/>
      <c r="G9" s="1736"/>
      <c r="H9" s="1736"/>
      <c r="I9" s="1736"/>
      <c r="J9" s="1736"/>
      <c r="K9" s="1736"/>
      <c r="L9" s="1736"/>
      <c r="M9" s="1736"/>
    </row>
    <row r="10" spans="1:13" x14ac:dyDescent="0.25">
      <c r="A10" s="1792" t="s">
        <v>7</v>
      </c>
      <c r="B10" s="1792" t="s">
        <v>802</v>
      </c>
      <c r="C10" s="1792" t="s">
        <v>9</v>
      </c>
      <c r="D10" s="1818" t="s">
        <v>11</v>
      </c>
      <c r="E10" s="476" t="s">
        <v>12</v>
      </c>
      <c r="F10" s="1837" t="s">
        <v>13</v>
      </c>
      <c r="G10" s="1794" t="s">
        <v>14</v>
      </c>
      <c r="H10" s="1794" t="s">
        <v>15</v>
      </c>
      <c r="I10" s="1794" t="s">
        <v>16</v>
      </c>
      <c r="J10" s="1794" t="s">
        <v>17</v>
      </c>
      <c r="K10" s="1794" t="s">
        <v>18</v>
      </c>
      <c r="L10" s="1794" t="s">
        <v>19</v>
      </c>
      <c r="M10" s="1794" t="s">
        <v>20</v>
      </c>
    </row>
    <row r="11" spans="1:13" x14ac:dyDescent="0.25">
      <c r="A11" s="1792"/>
      <c r="B11" s="1792"/>
      <c r="C11" s="1792"/>
      <c r="D11" s="1819"/>
      <c r="E11" s="476" t="s">
        <v>21</v>
      </c>
      <c r="F11" s="1837"/>
      <c r="G11" s="1794"/>
      <c r="H11" s="1794"/>
      <c r="I11" s="1794"/>
      <c r="J11" s="1794"/>
      <c r="K11" s="1794"/>
      <c r="L11" s="1794"/>
      <c r="M11" s="1794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v>25873.05</v>
      </c>
      <c r="I193" s="463">
        <v>51405.599999999999</v>
      </c>
      <c r="J193" s="463">
        <v>27405.599999999999</v>
      </c>
      <c r="K193" s="463">
        <v>23154.15</v>
      </c>
      <c r="L193" s="463">
        <v>127269.68</v>
      </c>
      <c r="M193" s="463">
        <v>77384032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99</v>
      </c>
      <c r="D195" s="648"/>
      <c r="E195" s="718">
        <v>5280250</v>
      </c>
      <c r="F195" s="719">
        <v>0</v>
      </c>
      <c r="G195" s="718">
        <v>5280250</v>
      </c>
      <c r="H195" s="718">
        <v>151602.42000000001</v>
      </c>
      <c r="I195" s="718">
        <v>385897.82</v>
      </c>
      <c r="J195" s="718">
        <v>157602.42000000001</v>
      </c>
      <c r="K195" s="718">
        <v>139108.29</v>
      </c>
      <c r="L195" s="718">
        <v>834151.71</v>
      </c>
      <c r="M195" s="718">
        <v>4446098.29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AE26D0-DBEA-48BC-A0ED-928FA2094B4C}">
  <dimension ref="A5:O87"/>
  <sheetViews>
    <sheetView topLeftCell="A60" zoomScaleNormal="100" workbookViewId="0">
      <selection activeCell="P80" sqref="P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735" t="s">
        <v>0</v>
      </c>
      <c r="B5" s="1735"/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  <c r="N5" s="1735"/>
      <c r="O5" s="1735"/>
    </row>
    <row r="6" spans="1:15" x14ac:dyDescent="0.25">
      <c r="A6" s="1735" t="s">
        <v>1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  <c r="N6" s="1735"/>
      <c r="O6" s="1735"/>
    </row>
    <row r="7" spans="1:15" x14ac:dyDescent="0.25">
      <c r="A7" s="1735" t="s">
        <v>3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  <c r="N7" s="1735"/>
      <c r="O7" s="1735"/>
    </row>
    <row r="8" spans="1:15" x14ac:dyDescent="0.25">
      <c r="A8" s="1735" t="s">
        <v>1099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  <c r="N8" s="1735"/>
      <c r="O8" s="1735"/>
    </row>
    <row r="9" spans="1:15" x14ac:dyDescent="0.25">
      <c r="A9" s="1820" t="s">
        <v>441</v>
      </c>
      <c r="B9" s="1820"/>
      <c r="C9" s="1820"/>
      <c r="D9" s="1820"/>
      <c r="E9" s="1820"/>
      <c r="F9" s="1820"/>
      <c r="G9" s="1820"/>
      <c r="H9" s="1820"/>
      <c r="I9" s="1820"/>
      <c r="J9" s="1820"/>
      <c r="K9" s="1820"/>
      <c r="L9" s="1820"/>
      <c r="M9" s="1820"/>
      <c r="N9" s="1820"/>
      <c r="O9" s="1820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18" t="s">
        <v>7</v>
      </c>
      <c r="B11" s="1818" t="s">
        <v>937</v>
      </c>
      <c r="C11" s="1842" t="s">
        <v>9</v>
      </c>
      <c r="D11" s="1818" t="s">
        <v>832</v>
      </c>
      <c r="E11" s="1818" t="s">
        <v>834</v>
      </c>
      <c r="F11" s="1818" t="s">
        <v>209</v>
      </c>
      <c r="G11" s="476" t="s">
        <v>12</v>
      </c>
      <c r="H11" s="1840" t="s">
        <v>13</v>
      </c>
      <c r="I11" s="1838" t="s">
        <v>14</v>
      </c>
      <c r="J11" s="1838" t="s">
        <v>15</v>
      </c>
      <c r="K11" s="1838" t="s">
        <v>16</v>
      </c>
      <c r="L11" s="1838" t="s">
        <v>17</v>
      </c>
      <c r="M11" s="1838" t="s">
        <v>18</v>
      </c>
      <c r="N11" s="1838" t="s">
        <v>19</v>
      </c>
      <c r="O11" s="1838" t="s">
        <v>20</v>
      </c>
    </row>
    <row r="12" spans="1:15" x14ac:dyDescent="0.25">
      <c r="A12" s="1819"/>
      <c r="B12" s="1819"/>
      <c r="C12" s="1843"/>
      <c r="D12" s="1819"/>
      <c r="E12" s="1819"/>
      <c r="F12" s="1819"/>
      <c r="G12" s="476" t="s">
        <v>21</v>
      </c>
      <c r="H12" s="1841"/>
      <c r="I12" s="1839"/>
      <c r="J12" s="1839"/>
      <c r="K12" s="1839"/>
      <c r="L12" s="1839"/>
      <c r="M12" s="1839"/>
      <c r="N12" s="1839"/>
      <c r="O12" s="1839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575C5B-6B60-49E4-A990-2AC410BC2B19}">
  <dimension ref="A7:N42"/>
  <sheetViews>
    <sheetView topLeftCell="A26" workbookViewId="0">
      <selection activeCell="F24" sqref="F2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1100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2" t="s">
        <v>5</v>
      </c>
      <c r="B11" s="1622"/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  <c r="N11" s="162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92" t="s">
        <v>7</v>
      </c>
      <c r="B13" s="1818" t="s">
        <v>937</v>
      </c>
      <c r="C13" s="1804" t="s">
        <v>8</v>
      </c>
      <c r="D13" s="1804" t="s">
        <v>10</v>
      </c>
      <c r="E13" s="1804" t="s">
        <v>11</v>
      </c>
      <c r="F13" s="476" t="s">
        <v>12</v>
      </c>
      <c r="G13" s="1806" t="s">
        <v>13</v>
      </c>
      <c r="H13" s="1804" t="s">
        <v>14</v>
      </c>
      <c r="I13" s="1804" t="s">
        <v>15</v>
      </c>
      <c r="J13" s="1804" t="s">
        <v>16</v>
      </c>
      <c r="K13" s="1804" t="s">
        <v>17</v>
      </c>
      <c r="L13" s="1804" t="s">
        <v>18</v>
      </c>
      <c r="M13" s="1804" t="s">
        <v>19</v>
      </c>
      <c r="N13" s="1792" t="s">
        <v>20</v>
      </c>
    </row>
    <row r="14" spans="1:14" x14ac:dyDescent="0.25">
      <c r="A14" s="1792"/>
      <c r="B14" s="1819"/>
      <c r="C14" s="1805"/>
      <c r="D14" s="1805"/>
      <c r="E14" s="1805"/>
      <c r="F14" s="476" t="s">
        <v>21</v>
      </c>
      <c r="G14" s="1807"/>
      <c r="H14" s="1805"/>
      <c r="I14" s="1805"/>
      <c r="J14" s="1805"/>
      <c r="K14" s="1805"/>
      <c r="L14" s="1805"/>
      <c r="M14" s="1805"/>
      <c r="N14" s="179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1101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810" t="s">
        <v>854</v>
      </c>
      <c r="I38" s="1810"/>
      <c r="J38" s="1810"/>
      <c r="K38" s="1810"/>
      <c r="L38" s="1810"/>
      <c r="M38" s="1810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811" t="s">
        <v>852</v>
      </c>
      <c r="I39" s="1811"/>
      <c r="J39" s="1811"/>
      <c r="K39" s="1811"/>
      <c r="L39" s="1811"/>
      <c r="M39" s="1811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812" t="s">
        <v>853</v>
      </c>
      <c r="I40" s="1812"/>
      <c r="J40" s="1812"/>
      <c r="K40" s="1812"/>
      <c r="L40" s="1812"/>
      <c r="M40" s="1812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813"/>
      <c r="J41" s="1813"/>
      <c r="K41" s="1813"/>
      <c r="L41" s="1813"/>
      <c r="M41" s="1813"/>
      <c r="N41" s="1813"/>
    </row>
    <row r="42" spans="1:14" ht="15.75" x14ac:dyDescent="0.25">
      <c r="A42" s="267"/>
      <c r="B42" s="267"/>
      <c r="C42" s="267"/>
      <c r="D42" s="268"/>
      <c r="E42" s="268"/>
      <c r="F42" s="269"/>
      <c r="G42" s="1741"/>
      <c r="H42" s="1741"/>
      <c r="I42" s="1741"/>
      <c r="J42" s="1741"/>
      <c r="K42" s="1741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DB341D-3586-4924-8C74-3F176B506FE2}">
  <dimension ref="A1:M203"/>
  <sheetViews>
    <sheetView zoomScale="106" zoomScaleNormal="106" workbookViewId="0">
      <selection activeCell="A17" sqref="A17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</row>
    <row r="7" spans="1:13" x14ac:dyDescent="0.25">
      <c r="A7" s="1735" t="s">
        <v>3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1:13" x14ac:dyDescent="0.25">
      <c r="A8" s="1735" t="s">
        <v>1102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1:13" x14ac:dyDescent="0.25">
      <c r="A9" s="1736" t="s">
        <v>404</v>
      </c>
      <c r="B9" s="1736"/>
      <c r="C9" s="1736"/>
      <c r="D9" s="1736"/>
      <c r="E9" s="1736"/>
      <c r="F9" s="1736"/>
      <c r="G9" s="1736"/>
      <c r="H9" s="1736"/>
      <c r="I9" s="1736"/>
      <c r="J9" s="1736"/>
      <c r="K9" s="1736"/>
      <c r="L9" s="1736"/>
      <c r="M9" s="1736"/>
    </row>
    <row r="10" spans="1:13" x14ac:dyDescent="0.25">
      <c r="A10" s="1792" t="s">
        <v>7</v>
      </c>
      <c r="B10" s="1792" t="s">
        <v>802</v>
      </c>
      <c r="C10" s="1792" t="s">
        <v>9</v>
      </c>
      <c r="D10" s="1818" t="s">
        <v>11</v>
      </c>
      <c r="E10" s="476" t="s">
        <v>12</v>
      </c>
      <c r="F10" s="1837" t="s">
        <v>13</v>
      </c>
      <c r="G10" s="1794" t="s">
        <v>14</v>
      </c>
      <c r="H10" s="1794" t="s">
        <v>15</v>
      </c>
      <c r="I10" s="1794" t="s">
        <v>16</v>
      </c>
      <c r="J10" s="1794" t="s">
        <v>17</v>
      </c>
      <c r="K10" s="1794" t="s">
        <v>18</v>
      </c>
      <c r="L10" s="1794" t="s">
        <v>19</v>
      </c>
      <c r="M10" s="1794" t="s">
        <v>20</v>
      </c>
    </row>
    <row r="11" spans="1:13" x14ac:dyDescent="0.25">
      <c r="A11" s="1792"/>
      <c r="B11" s="1792"/>
      <c r="C11" s="1792"/>
      <c r="D11" s="1819"/>
      <c r="E11" s="476" t="s">
        <v>21</v>
      </c>
      <c r="F11" s="1837"/>
      <c r="G11" s="1794"/>
      <c r="H11" s="1794"/>
      <c r="I11" s="1794"/>
      <c r="J11" s="1794"/>
      <c r="K11" s="1794"/>
      <c r="L11" s="1794"/>
      <c r="M11" s="1794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5250</v>
      </c>
      <c r="F122" s="456">
        <v>0</v>
      </c>
      <c r="G122" s="457">
        <v>5250</v>
      </c>
      <c r="H122" s="457">
        <v>150.68</v>
      </c>
      <c r="I122" s="456">
        <v>0</v>
      </c>
      <c r="J122" s="456">
        <v>159.6</v>
      </c>
      <c r="K122" s="675">
        <v>884</v>
      </c>
      <c r="L122" s="457">
        <v>1194.28</v>
      </c>
      <c r="M122" s="457">
        <v>4055.72</v>
      </c>
    </row>
    <row r="123" spans="1:13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37500</v>
      </c>
      <c r="F123" s="456">
        <v>0</v>
      </c>
      <c r="G123" s="457">
        <v>37500</v>
      </c>
      <c r="H123" s="457">
        <v>1076.25</v>
      </c>
      <c r="I123" s="456">
        <v>89.81</v>
      </c>
      <c r="J123" s="457">
        <v>1140</v>
      </c>
      <c r="K123" s="675">
        <v>25</v>
      </c>
      <c r="L123" s="457">
        <v>2331.06</v>
      </c>
      <c r="M123" s="457">
        <v>35138.94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6</v>
      </c>
      <c r="D125" s="462"/>
      <c r="E125" s="463">
        <f>SUM(E119:E124)</f>
        <v>224250</v>
      </c>
      <c r="F125" s="464">
        <f>SUM(F120:F124)</f>
        <v>0</v>
      </c>
      <c r="G125" s="463">
        <f t="shared" ref="G125:M125" si="15">SUM(G119:G124)</f>
        <v>224250</v>
      </c>
      <c r="H125" s="463">
        <f t="shared" si="15"/>
        <v>6435.93</v>
      </c>
      <c r="I125" s="463">
        <f t="shared" si="15"/>
        <v>5651.8200000000006</v>
      </c>
      <c r="J125" s="463">
        <f t="shared" si="15"/>
        <v>6816.6</v>
      </c>
      <c r="K125" s="676">
        <f t="shared" si="15"/>
        <v>1784</v>
      </c>
      <c r="L125" s="463">
        <f t="shared" si="15"/>
        <v>20689.000000000004</v>
      </c>
      <c r="M125" s="463">
        <f t="shared" si="15"/>
        <v>203531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586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59" t="s">
        <v>1075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61" t="s">
        <v>749</v>
      </c>
      <c r="B162" s="281"/>
      <c r="C162" s="462">
        <v>3</v>
      </c>
      <c r="D162" s="462"/>
      <c r="E162" s="463">
        <f t="shared" ref="E162:M162" si="22">SUM(E159:E161)</f>
        <v>195000</v>
      </c>
      <c r="F162" s="464">
        <f t="shared" si="22"/>
        <v>0</v>
      </c>
      <c r="G162" s="463">
        <f t="shared" si="22"/>
        <v>195000</v>
      </c>
      <c r="H162" s="463">
        <f t="shared" si="22"/>
        <v>5596.5</v>
      </c>
      <c r="I162" s="463">
        <f t="shared" si="22"/>
        <v>25042.74</v>
      </c>
      <c r="J162" s="463">
        <f t="shared" si="22"/>
        <v>5928</v>
      </c>
      <c r="K162" s="676">
        <f t="shared" si="22"/>
        <v>4955</v>
      </c>
      <c r="L162" s="463">
        <f t="shared" si="22"/>
        <v>41522.239999999998</v>
      </c>
      <c r="M162" s="463">
        <f t="shared" si="22"/>
        <v>154542.66</v>
      </c>
    </row>
    <row r="163" spans="1:13" x14ac:dyDescent="0.25">
      <c r="A163" s="461"/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61" t="s">
        <v>1012</v>
      </c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59" t="s">
        <v>134</v>
      </c>
      <c r="B165" s="281" t="s">
        <v>807</v>
      </c>
      <c r="C165" s="286" t="s">
        <v>489</v>
      </c>
      <c r="D165" s="286" t="s">
        <v>307</v>
      </c>
      <c r="E165" s="457">
        <v>80000</v>
      </c>
      <c r="F165" s="456">
        <v>0</v>
      </c>
      <c r="G165" s="457">
        <v>80000</v>
      </c>
      <c r="H165" s="457">
        <v>2296</v>
      </c>
      <c r="I165" s="457">
        <v>7400.87</v>
      </c>
      <c r="J165" s="457">
        <v>2432</v>
      </c>
      <c r="K165" s="675">
        <v>728</v>
      </c>
      <c r="L165" s="457">
        <v>12856.87</v>
      </c>
      <c r="M165" s="457">
        <v>67143.13</v>
      </c>
    </row>
    <row r="166" spans="1:13" x14ac:dyDescent="0.25">
      <c r="A166" s="459" t="s">
        <v>793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585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794</v>
      </c>
      <c r="B168" s="281" t="s">
        <v>806</v>
      </c>
      <c r="C168" s="286" t="s">
        <v>517</v>
      </c>
      <c r="D168" s="286" t="s">
        <v>307</v>
      </c>
      <c r="E168" s="457">
        <v>37500</v>
      </c>
      <c r="F168" s="456">
        <v>0</v>
      </c>
      <c r="G168" s="457">
        <v>37500</v>
      </c>
      <c r="H168" s="457">
        <v>1076.25</v>
      </c>
      <c r="I168" s="456">
        <v>89.81</v>
      </c>
      <c r="J168" s="457">
        <v>1140</v>
      </c>
      <c r="K168" s="675">
        <v>25</v>
      </c>
      <c r="L168" s="457">
        <v>2331.06</v>
      </c>
      <c r="M168" s="457">
        <v>35168.94</v>
      </c>
    </row>
    <row r="169" spans="1:13" ht="15" customHeight="1" x14ac:dyDescent="0.25">
      <c r="A169" s="470" t="s">
        <v>805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</v>
      </c>
      <c r="I169" s="456">
        <v>0</v>
      </c>
      <c r="J169" s="457">
        <v>957.6</v>
      </c>
      <c r="K169" s="675">
        <v>3049.9</v>
      </c>
      <c r="L169" s="457">
        <v>5041.55</v>
      </c>
      <c r="M169" s="457">
        <v>26448.45</v>
      </c>
    </row>
    <row r="170" spans="1:13" ht="15" customHeight="1" x14ac:dyDescent="0.25">
      <c r="A170" s="470" t="s">
        <v>1022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904.05</v>
      </c>
      <c r="I170" s="456">
        <v>0</v>
      </c>
      <c r="J170" s="457">
        <v>957.6</v>
      </c>
      <c r="K170" s="675">
        <v>25</v>
      </c>
      <c r="L170" s="457">
        <v>1886.65</v>
      </c>
      <c r="M170" s="457">
        <v>29613.35</v>
      </c>
    </row>
    <row r="171" spans="1:13" x14ac:dyDescent="0.25">
      <c r="A171" s="461" t="s">
        <v>749</v>
      </c>
      <c r="B171" s="281"/>
      <c r="C171" s="462">
        <v>6</v>
      </c>
      <c r="D171" s="462"/>
      <c r="E171" s="463">
        <f>SUM(E165:E170)</f>
        <v>243500</v>
      </c>
      <c r="F171" s="464">
        <f>SUM(F165:F169)</f>
        <v>0</v>
      </c>
      <c r="G171" s="463">
        <f t="shared" ref="G171:M171" si="23">SUM(G165:G170)</f>
        <v>243500</v>
      </c>
      <c r="H171" s="463">
        <f t="shared" si="23"/>
        <v>6988.3</v>
      </c>
      <c r="I171" s="463">
        <f t="shared" si="23"/>
        <v>7490.68</v>
      </c>
      <c r="J171" s="463">
        <f t="shared" si="23"/>
        <v>7402.4000000000005</v>
      </c>
      <c r="K171" s="676">
        <f t="shared" si="23"/>
        <v>3877.9</v>
      </c>
      <c r="L171" s="463">
        <f t="shared" si="23"/>
        <v>25889.430000000004</v>
      </c>
      <c r="M171" s="463">
        <f t="shared" si="23"/>
        <v>217600.57000000004</v>
      </c>
    </row>
    <row r="172" spans="1:13" x14ac:dyDescent="0.25">
      <c r="A172" s="459"/>
      <c r="B172" s="281"/>
      <c r="C172" s="286"/>
      <c r="D172" s="28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461" t="s">
        <v>796</v>
      </c>
      <c r="B173" s="281"/>
      <c r="C173" s="466"/>
      <c r="D173" s="46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280" t="s">
        <v>80</v>
      </c>
      <c r="B174" s="281" t="s">
        <v>806</v>
      </c>
      <c r="C174" s="286" t="s">
        <v>721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87</v>
      </c>
      <c r="B175" s="281" t="s">
        <v>806</v>
      </c>
      <c r="C175" s="286" t="s">
        <v>720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829</v>
      </c>
      <c r="B176" s="428" t="s">
        <v>806</v>
      </c>
      <c r="C176" s="286" t="s">
        <v>596</v>
      </c>
      <c r="D176" s="286" t="s">
        <v>1066</v>
      </c>
      <c r="E176" s="457">
        <v>75000</v>
      </c>
      <c r="F176" s="456">
        <v>0</v>
      </c>
      <c r="G176" s="457">
        <v>75000</v>
      </c>
      <c r="H176" s="457">
        <v>2152.5</v>
      </c>
      <c r="I176" s="457">
        <v>6309.38</v>
      </c>
      <c r="J176" s="457">
        <v>2280</v>
      </c>
      <c r="K176" s="675">
        <v>25</v>
      </c>
      <c r="L176" s="457">
        <v>10766.88</v>
      </c>
      <c r="M176" s="457">
        <v>64233.120000000003</v>
      </c>
    </row>
    <row r="177" spans="1:13" x14ac:dyDescent="0.25">
      <c r="A177" s="280" t="s">
        <v>244</v>
      </c>
      <c r="B177" s="281" t="s">
        <v>806</v>
      </c>
      <c r="C177" s="286" t="s">
        <v>489</v>
      </c>
      <c r="D177" s="286" t="s">
        <v>1064</v>
      </c>
      <c r="E177" s="457">
        <v>80000</v>
      </c>
      <c r="F177" s="456">
        <v>0</v>
      </c>
      <c r="G177" s="457">
        <v>80000</v>
      </c>
      <c r="H177" s="457">
        <v>2296</v>
      </c>
      <c r="I177" s="457">
        <v>7400.87</v>
      </c>
      <c r="J177" s="457">
        <v>2432</v>
      </c>
      <c r="K177" s="675">
        <v>25</v>
      </c>
      <c r="L177" s="457">
        <v>12153.87</v>
      </c>
      <c r="M177" s="457">
        <v>67846.13</v>
      </c>
    </row>
    <row r="178" spans="1:13" x14ac:dyDescent="0.25">
      <c r="A178" s="280" t="s">
        <v>84</v>
      </c>
      <c r="B178" s="281" t="s">
        <v>806</v>
      </c>
      <c r="C178" s="286" t="s">
        <v>117</v>
      </c>
      <c r="D178" s="286" t="s">
        <v>307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3486.68</v>
      </c>
      <c r="J178" s="457">
        <v>1824</v>
      </c>
      <c r="K178" s="675">
        <v>25</v>
      </c>
      <c r="L178" s="457">
        <v>7057.68</v>
      </c>
      <c r="M178" s="457">
        <v>52942.32</v>
      </c>
    </row>
    <row r="179" spans="1:13" x14ac:dyDescent="0.25">
      <c r="A179" s="280" t="s">
        <v>136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2881.7</v>
      </c>
      <c r="J179" s="457">
        <v>1824</v>
      </c>
      <c r="K179" s="675">
        <v>12552.9</v>
      </c>
      <c r="L179" s="457">
        <v>18980.599999999999</v>
      </c>
      <c r="M179" s="457">
        <v>41019.4</v>
      </c>
    </row>
    <row r="180" spans="1:13" x14ac:dyDescent="0.25">
      <c r="A180" s="280" t="s">
        <v>94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3184.19</v>
      </c>
      <c r="J180" s="457">
        <v>1824</v>
      </c>
      <c r="K180" s="675">
        <v>1537.45</v>
      </c>
      <c r="L180" s="457">
        <v>8267.64</v>
      </c>
      <c r="M180" s="457">
        <v>51732.36</v>
      </c>
    </row>
    <row r="181" spans="1:13" x14ac:dyDescent="0.25">
      <c r="A181" s="280" t="s">
        <v>799</v>
      </c>
      <c r="B181" s="281" t="s">
        <v>806</v>
      </c>
      <c r="C181" s="286" t="s">
        <v>633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2154.64</v>
      </c>
      <c r="J181" s="457">
        <v>1672</v>
      </c>
      <c r="K181" s="675">
        <v>2725.24</v>
      </c>
      <c r="L181" s="457">
        <v>8130.38</v>
      </c>
      <c r="M181" s="457">
        <v>46869.62</v>
      </c>
    </row>
    <row r="182" spans="1:13" x14ac:dyDescent="0.25">
      <c r="A182" s="280" t="s">
        <v>177</v>
      </c>
      <c r="B182" s="281" t="s">
        <v>807</v>
      </c>
      <c r="C182" s="286" t="s">
        <v>178</v>
      </c>
      <c r="D182" s="286" t="s">
        <v>307</v>
      </c>
      <c r="E182" s="457">
        <v>43500</v>
      </c>
      <c r="F182" s="456">
        <v>0</v>
      </c>
      <c r="G182" s="457">
        <v>43500</v>
      </c>
      <c r="H182" s="457">
        <v>1248.45</v>
      </c>
      <c r="I182" s="456">
        <v>936.62</v>
      </c>
      <c r="J182" s="457">
        <v>1322.4</v>
      </c>
      <c r="K182" s="675">
        <v>25</v>
      </c>
      <c r="L182" s="457">
        <v>3532.47</v>
      </c>
      <c r="M182" s="457">
        <v>39967.53</v>
      </c>
    </row>
    <row r="183" spans="1:13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x14ac:dyDescent="0.25">
      <c r="A185" s="459" t="s">
        <v>800</v>
      </c>
      <c r="B185" s="281" t="s">
        <v>806</v>
      </c>
      <c r="C185" s="286" t="s">
        <v>268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25</v>
      </c>
      <c r="L185" s="457">
        <v>1502.5</v>
      </c>
      <c r="M185" s="457">
        <v>23497.5</v>
      </c>
    </row>
    <row r="186" spans="1:13" x14ac:dyDescent="0.25">
      <c r="A186" s="459" t="s">
        <v>91</v>
      </c>
      <c r="B186" s="281" t="s">
        <v>806</v>
      </c>
      <c r="C186" s="286" t="s">
        <v>92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2050</v>
      </c>
      <c r="L186" s="457">
        <v>3527.5</v>
      </c>
      <c r="M186" s="457">
        <v>21472.5</v>
      </c>
    </row>
    <row r="187" spans="1:13" x14ac:dyDescent="0.25">
      <c r="A187" s="459" t="s">
        <v>698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915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1058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587</v>
      </c>
      <c r="B190" s="281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96" t="s">
        <v>830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1056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1057</v>
      </c>
      <c r="B193" s="497" t="s">
        <v>806</v>
      </c>
      <c r="C193" s="282" t="s">
        <v>92</v>
      </c>
      <c r="D193" s="286" t="s">
        <v>1067</v>
      </c>
      <c r="E193" s="498">
        <v>25001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61" t="s">
        <v>749</v>
      </c>
      <c r="B194" s="428"/>
      <c r="C194" s="462">
        <v>20</v>
      </c>
      <c r="D194" s="462"/>
      <c r="E194" s="463">
        <v>901500</v>
      </c>
      <c r="F194" s="464">
        <v>0</v>
      </c>
      <c r="G194" s="463">
        <v>901500</v>
      </c>
      <c r="H194" s="463">
        <v>25873.05</v>
      </c>
      <c r="I194" s="463">
        <v>51226.879999999997</v>
      </c>
      <c r="J194" s="463">
        <v>27405.599999999999</v>
      </c>
      <c r="K194" s="463">
        <v>23154.15</v>
      </c>
      <c r="L194" s="463">
        <v>127659.68</v>
      </c>
      <c r="M194" s="463">
        <v>773840.32</v>
      </c>
    </row>
    <row r="195" spans="1:13" x14ac:dyDescent="0.25">
      <c r="A195" s="461"/>
      <c r="B195" s="459"/>
      <c r="C195" s="462"/>
      <c r="D195" s="462"/>
      <c r="E195" s="463"/>
      <c r="F195" s="464"/>
      <c r="G195" s="463"/>
      <c r="H195" s="463"/>
      <c r="I195" s="463"/>
      <c r="J195" s="463"/>
      <c r="K195" s="676"/>
      <c r="L195" s="463"/>
      <c r="M195" s="463"/>
    </row>
    <row r="196" spans="1:13" ht="26.25" customHeight="1" x14ac:dyDescent="0.25">
      <c r="A196" s="720" t="s">
        <v>865</v>
      </c>
      <c r="B196" s="472"/>
      <c r="C196" s="720">
        <v>100</v>
      </c>
      <c r="D196" s="648"/>
      <c r="E196" s="718">
        <v>5291500</v>
      </c>
      <c r="F196" s="719">
        <v>0</v>
      </c>
      <c r="G196" s="718">
        <v>5291500</v>
      </c>
      <c r="H196" s="718">
        <v>151866.06</v>
      </c>
      <c r="I196" s="718">
        <v>385987.63</v>
      </c>
      <c r="J196" s="718">
        <v>157944.42000000001</v>
      </c>
      <c r="K196" s="718">
        <v>141148.04999999999</v>
      </c>
      <c r="L196" s="718">
        <v>836946.16</v>
      </c>
      <c r="M196" s="718">
        <v>4454553.84</v>
      </c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537"/>
      <c r="B199" s="546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37"/>
      <c r="B200" s="542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42" t="s">
        <v>936</v>
      </c>
      <c r="B201" s="542"/>
      <c r="C201" s="542"/>
      <c r="D201" s="542"/>
      <c r="E201" s="543"/>
      <c r="F201" s="543"/>
      <c r="G201" s="544"/>
      <c r="H201" s="545"/>
      <c r="I201" s="674" t="s">
        <v>854</v>
      </c>
      <c r="J201" s="674"/>
      <c r="K201" s="674"/>
      <c r="L201" s="674"/>
      <c r="M201" s="674"/>
    </row>
    <row r="202" spans="1:13" x14ac:dyDescent="0.25">
      <c r="A202" s="546" t="s">
        <v>935</v>
      </c>
      <c r="B202" s="308"/>
      <c r="C202" s="546"/>
      <c r="D202" s="546"/>
      <c r="E202" s="538"/>
      <c r="F202" s="537"/>
      <c r="G202" s="537"/>
      <c r="H202" s="537"/>
      <c r="I202" s="547" t="s">
        <v>939</v>
      </c>
      <c r="J202" s="547"/>
      <c r="K202" s="547"/>
      <c r="L202" s="547"/>
      <c r="M202" s="547"/>
    </row>
    <row r="203" spans="1:13" x14ac:dyDescent="0.25">
      <c r="A203" s="542" t="s">
        <v>940</v>
      </c>
      <c r="B203" s="542"/>
      <c r="C203" s="542"/>
      <c r="D203" s="542"/>
      <c r="E203" s="537"/>
      <c r="F203" s="537"/>
      <c r="G203" s="537"/>
      <c r="H203" s="540"/>
      <c r="I203" s="537" t="s">
        <v>938</v>
      </c>
      <c r="J203" s="537"/>
      <c r="K203" s="537"/>
      <c r="L203" s="537"/>
      <c r="M203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07237F-CED2-4DCE-A7CE-3B16101E501A}">
  <dimension ref="A5:O87"/>
  <sheetViews>
    <sheetView topLeftCell="A25" zoomScaleNormal="100" workbookViewId="0">
      <selection activeCell="A29" sqref="A29:IV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735" t="s">
        <v>0</v>
      </c>
      <c r="B5" s="1735"/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  <c r="N5" s="1735"/>
      <c r="O5" s="1735"/>
    </row>
    <row r="6" spans="1:15" x14ac:dyDescent="0.25">
      <c r="A6" s="1735" t="s">
        <v>1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  <c r="N6" s="1735"/>
      <c r="O6" s="1735"/>
    </row>
    <row r="7" spans="1:15" x14ac:dyDescent="0.25">
      <c r="A7" s="1735" t="s">
        <v>3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  <c r="N7" s="1735"/>
      <c r="O7" s="1735"/>
    </row>
    <row r="8" spans="1:15" x14ac:dyDescent="0.25">
      <c r="A8" s="1735" t="s">
        <v>1105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  <c r="N8" s="1735"/>
      <c r="O8" s="1735"/>
    </row>
    <row r="9" spans="1:15" x14ac:dyDescent="0.25">
      <c r="A9" s="1820" t="s">
        <v>441</v>
      </c>
      <c r="B9" s="1820"/>
      <c r="C9" s="1820"/>
      <c r="D9" s="1820"/>
      <c r="E9" s="1820"/>
      <c r="F9" s="1820"/>
      <c r="G9" s="1820"/>
      <c r="H9" s="1820"/>
      <c r="I9" s="1820"/>
      <c r="J9" s="1820"/>
      <c r="K9" s="1820"/>
      <c r="L9" s="1820"/>
      <c r="M9" s="1820"/>
      <c r="N9" s="1820"/>
      <c r="O9" s="1820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18" t="s">
        <v>7</v>
      </c>
      <c r="B11" s="1818" t="s">
        <v>937</v>
      </c>
      <c r="C11" s="1842" t="s">
        <v>9</v>
      </c>
      <c r="D11" s="1818" t="s">
        <v>832</v>
      </c>
      <c r="E11" s="1818" t="s">
        <v>834</v>
      </c>
      <c r="F11" s="1818" t="s">
        <v>209</v>
      </c>
      <c r="G11" s="476" t="s">
        <v>12</v>
      </c>
      <c r="H11" s="1840" t="s">
        <v>13</v>
      </c>
      <c r="I11" s="1838" t="s">
        <v>14</v>
      </c>
      <c r="J11" s="1838" t="s">
        <v>15</v>
      </c>
      <c r="K11" s="1838" t="s">
        <v>16</v>
      </c>
      <c r="L11" s="1838" t="s">
        <v>17</v>
      </c>
      <c r="M11" s="1838" t="s">
        <v>18</v>
      </c>
      <c r="N11" s="1838" t="s">
        <v>19</v>
      </c>
      <c r="O11" s="1838" t="s">
        <v>20</v>
      </c>
    </row>
    <row r="12" spans="1:15" x14ac:dyDescent="0.25">
      <c r="A12" s="1819"/>
      <c r="B12" s="1819"/>
      <c r="C12" s="1843"/>
      <c r="D12" s="1819"/>
      <c r="E12" s="1819"/>
      <c r="F12" s="1819"/>
      <c r="G12" s="476" t="s">
        <v>21</v>
      </c>
      <c r="H12" s="1841"/>
      <c r="I12" s="1839"/>
      <c r="J12" s="1839"/>
      <c r="K12" s="1839"/>
      <c r="L12" s="1839"/>
      <c r="M12" s="1839"/>
      <c r="N12" s="1839"/>
      <c r="O12" s="1839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45108</v>
      </c>
      <c r="F28" s="705">
        <v>45231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45108</v>
      </c>
      <c r="F42" s="705">
        <v>45231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04">
        <v>45108</v>
      </c>
      <c r="F46" s="705">
        <v>45231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04">
        <v>45108</v>
      </c>
      <c r="F50" s="705">
        <v>45231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04">
        <v>45108</v>
      </c>
      <c r="F54" s="705">
        <v>45231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04">
        <v>45108</v>
      </c>
      <c r="F57" s="705">
        <v>45231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04">
        <v>45108</v>
      </c>
      <c r="F61" s="705">
        <v>45231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45108</v>
      </c>
      <c r="F65" s="705">
        <v>45231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04">
        <v>45108</v>
      </c>
      <c r="F69" s="705">
        <v>45231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04">
        <v>45108</v>
      </c>
      <c r="F70" s="705">
        <v>45231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04">
        <v>45108</v>
      </c>
      <c r="F72" s="705">
        <v>45231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04">
        <v>45108</v>
      </c>
      <c r="F76" s="705">
        <v>45231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36570.69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0CBDEC-1A87-4350-AFD3-A5227F6AA8A6}">
  <dimension ref="A7:N41"/>
  <sheetViews>
    <sheetView workbookViewId="0">
      <selection activeCell="A36" sqref="A36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1106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2" t="s">
        <v>5</v>
      </c>
      <c r="B11" s="1622"/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  <c r="N11" s="162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846" t="s">
        <v>7</v>
      </c>
      <c r="B13" s="1847" t="s">
        <v>937</v>
      </c>
      <c r="C13" s="1844" t="s">
        <v>8</v>
      </c>
      <c r="D13" s="1844" t="s">
        <v>10</v>
      </c>
      <c r="E13" s="1844" t="s">
        <v>11</v>
      </c>
      <c r="F13" s="419" t="s">
        <v>12</v>
      </c>
      <c r="G13" s="1849" t="s">
        <v>13</v>
      </c>
      <c r="H13" s="1844" t="s">
        <v>14</v>
      </c>
      <c r="I13" s="1844" t="s">
        <v>15</v>
      </c>
      <c r="J13" s="1844" t="s">
        <v>16</v>
      </c>
      <c r="K13" s="1844" t="s">
        <v>17</v>
      </c>
      <c r="L13" s="1844" t="s">
        <v>18</v>
      </c>
      <c r="M13" s="1844" t="s">
        <v>19</v>
      </c>
      <c r="N13" s="1846" t="s">
        <v>20</v>
      </c>
    </row>
    <row r="14" spans="1:14" x14ac:dyDescent="0.25">
      <c r="A14" s="1846"/>
      <c r="B14" s="1848"/>
      <c r="C14" s="1845"/>
      <c r="D14" s="1845"/>
      <c r="E14" s="1845"/>
      <c r="F14" s="419" t="s">
        <v>21</v>
      </c>
      <c r="G14" s="1850"/>
      <c r="H14" s="1845"/>
      <c r="I14" s="1845"/>
      <c r="J14" s="1845"/>
      <c r="K14" s="1845"/>
      <c r="L14" s="1845"/>
      <c r="M14" s="1845"/>
      <c r="N14" s="1846"/>
    </row>
    <row r="15" spans="1:14" ht="28.5" customHeight="1" x14ac:dyDescent="0.25">
      <c r="A15" s="280" t="s">
        <v>884</v>
      </c>
      <c r="B15" s="281" t="s">
        <v>806</v>
      </c>
      <c r="C15" s="281" t="s">
        <v>235</v>
      </c>
      <c r="D15" s="286" t="s">
        <v>235</v>
      </c>
      <c r="E15" s="283" t="s">
        <v>236</v>
      </c>
      <c r="F15" s="284">
        <v>8000</v>
      </c>
      <c r="G15" s="285">
        <v>0</v>
      </c>
      <c r="H15" s="284">
        <v>8000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8000</v>
      </c>
    </row>
    <row r="16" spans="1:14" ht="28.5" customHeight="1" x14ac:dyDescent="0.25">
      <c r="A16" s="280" t="s">
        <v>889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9000</v>
      </c>
      <c r="G16" s="285">
        <v>0</v>
      </c>
      <c r="H16" s="284">
        <v>9000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9000</v>
      </c>
    </row>
    <row r="17" spans="1:14" ht="28.5" customHeight="1" x14ac:dyDescent="0.25">
      <c r="A17" s="280" t="s">
        <v>1096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9500</v>
      </c>
      <c r="G17" s="285">
        <v>0</v>
      </c>
      <c r="H17" s="284">
        <v>9500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9500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9500</v>
      </c>
      <c r="G19" s="285">
        <v>0</v>
      </c>
      <c r="H19" s="284">
        <v>9500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9500</v>
      </c>
    </row>
    <row r="20" spans="1:14" ht="28.5" customHeight="1" x14ac:dyDescent="0.25">
      <c r="A20" s="280" t="s">
        <v>890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40000</v>
      </c>
      <c r="G20" s="285">
        <v>0</v>
      </c>
      <c r="H20" s="284">
        <v>40000</v>
      </c>
      <c r="I20" s="285">
        <v>0</v>
      </c>
      <c r="J20" s="285">
        <v>797.25</v>
      </c>
      <c r="K20" s="285">
        <v>0</v>
      </c>
      <c r="L20" s="285">
        <v>0</v>
      </c>
      <c r="M20" s="285">
        <v>797.25</v>
      </c>
      <c r="N20" s="721">
        <v>39202.75</v>
      </c>
    </row>
    <row r="21" spans="1:14" ht="28.5" customHeight="1" x14ac:dyDescent="0.25">
      <c r="A21" s="280" t="s">
        <v>613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12000</v>
      </c>
    </row>
    <row r="22" spans="1:14" ht="28.5" customHeight="1" x14ac:dyDescent="0.25">
      <c r="A22" s="280" t="s">
        <v>1020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4.75" customHeight="1" x14ac:dyDescent="0.25">
      <c r="A32" s="724"/>
      <c r="B32" s="602"/>
      <c r="C32" s="725">
        <v>17</v>
      </c>
      <c r="D32" s="286"/>
      <c r="E32" s="283"/>
      <c r="F32" s="273">
        <v>203500</v>
      </c>
      <c r="G32" s="285">
        <f>SUM(G15:G26)</f>
        <v>0</v>
      </c>
      <c r="H32" s="273">
        <v>203500</v>
      </c>
      <c r="I32" s="285">
        <f>SUM(I15:I26)</f>
        <v>0</v>
      </c>
      <c r="J32" s="273">
        <f>SUM(J15:J26)</f>
        <v>797.25</v>
      </c>
      <c r="K32" s="285">
        <f>SUM(K15:K26)</f>
        <v>0</v>
      </c>
      <c r="L32" s="285">
        <f>SUM(L15:L26)</f>
        <v>0</v>
      </c>
      <c r="M32" s="273">
        <f>SUM(M15:M26)</f>
        <v>797.25</v>
      </c>
      <c r="N32" s="722">
        <v>202702.75</v>
      </c>
    </row>
    <row r="33" spans="1:14" ht="27.75" customHeight="1" x14ac:dyDescent="0.25">
      <c r="A33" s="648" t="s">
        <v>865</v>
      </c>
      <c r="B33" s="713"/>
      <c r="C33" s="714">
        <v>17</v>
      </c>
      <c r="D33" s="714"/>
      <c r="E33" s="715"/>
      <c r="F33" s="716">
        <v>203500</v>
      </c>
      <c r="G33" s="632">
        <f>SUM(G15:G27)</f>
        <v>0</v>
      </c>
      <c r="H33" s="716">
        <v>203500</v>
      </c>
      <c r="I33" s="632">
        <f>SUM(I15:I27)</f>
        <v>0</v>
      </c>
      <c r="J33" s="716">
        <v>797.25</v>
      </c>
      <c r="K33" s="632">
        <f>SUM(K15:K27)</f>
        <v>0</v>
      </c>
      <c r="L33" s="632">
        <f>SUM(L15:L27)</f>
        <v>0</v>
      </c>
      <c r="M33" s="716">
        <v>797.25</v>
      </c>
      <c r="N33" s="723">
        <v>202702.25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10" t="s">
        <v>854</v>
      </c>
      <c r="I37" s="1810"/>
      <c r="J37" s="1810"/>
      <c r="K37" s="1810"/>
      <c r="L37" s="1810"/>
      <c r="M37" s="181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11" t="s">
        <v>852</v>
      </c>
      <c r="I38" s="1811"/>
      <c r="J38" s="1811"/>
      <c r="K38" s="1811"/>
      <c r="L38" s="1811"/>
      <c r="M38" s="1811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812" t="s">
        <v>853</v>
      </c>
      <c r="I39" s="1812"/>
      <c r="J39" s="1812"/>
      <c r="K39" s="1812"/>
      <c r="L39" s="1812"/>
      <c r="M39" s="181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813"/>
      <c r="J40" s="1813"/>
      <c r="K40" s="1813"/>
      <c r="L40" s="1813"/>
      <c r="M40" s="1813"/>
      <c r="N40" s="1813"/>
    </row>
    <row r="41" spans="1:14" ht="15.75" x14ac:dyDescent="0.25">
      <c r="A41" s="267"/>
      <c r="B41" s="267"/>
      <c r="C41" s="267"/>
      <c r="D41" s="268"/>
      <c r="E41" s="268"/>
      <c r="F41" s="269"/>
      <c r="G41" s="1741"/>
      <c r="H41" s="1741"/>
      <c r="I41" s="1741"/>
      <c r="J41" s="1741"/>
      <c r="K41" s="1741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4A20C9-DF1B-46EF-9B1E-ABEE31D969F5}">
  <dimension ref="A1:M201"/>
  <sheetViews>
    <sheetView topLeftCell="A102" zoomScale="93" zoomScaleNormal="93" workbookViewId="0"/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</row>
    <row r="7" spans="1:13" x14ac:dyDescent="0.25">
      <c r="A7" s="1735" t="s">
        <v>3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1:13" x14ac:dyDescent="0.25">
      <c r="A8" s="1735" t="s">
        <v>1107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1:13" x14ac:dyDescent="0.25">
      <c r="A9" s="1736" t="s">
        <v>404</v>
      </c>
      <c r="B9" s="1736"/>
      <c r="C9" s="1736"/>
      <c r="D9" s="1736"/>
      <c r="E9" s="1736"/>
      <c r="F9" s="1736"/>
      <c r="G9" s="1736"/>
      <c r="H9" s="1736"/>
      <c r="I9" s="1736"/>
      <c r="J9" s="1736"/>
      <c r="K9" s="1736"/>
      <c r="L9" s="1736"/>
      <c r="M9" s="1736"/>
    </row>
    <row r="10" spans="1:13" x14ac:dyDescent="0.25">
      <c r="A10" s="1792" t="s">
        <v>7</v>
      </c>
      <c r="B10" s="1792" t="s">
        <v>802</v>
      </c>
      <c r="C10" s="1792" t="s">
        <v>9</v>
      </c>
      <c r="D10" s="1818" t="s">
        <v>11</v>
      </c>
      <c r="E10" s="476" t="s">
        <v>12</v>
      </c>
      <c r="F10" s="1837" t="s">
        <v>13</v>
      </c>
      <c r="G10" s="1794" t="s">
        <v>14</v>
      </c>
      <c r="H10" s="1794" t="s">
        <v>15</v>
      </c>
      <c r="I10" s="1794" t="s">
        <v>16</v>
      </c>
      <c r="J10" s="1794" t="s">
        <v>17</v>
      </c>
      <c r="K10" s="1794" t="s">
        <v>18</v>
      </c>
      <c r="L10" s="1794" t="s">
        <v>19</v>
      </c>
      <c r="M10" s="1794" t="s">
        <v>20</v>
      </c>
    </row>
    <row r="11" spans="1:13" x14ac:dyDescent="0.25">
      <c r="A11" s="1792"/>
      <c r="B11" s="1792"/>
      <c r="C11" s="1792"/>
      <c r="D11" s="1819"/>
      <c r="E11" s="476" t="s">
        <v>21</v>
      </c>
      <c r="F11" s="1837"/>
      <c r="G11" s="1794"/>
      <c r="H11" s="1794"/>
      <c r="I11" s="1794"/>
      <c r="J11" s="1794"/>
      <c r="K11" s="1794"/>
      <c r="L11" s="1794"/>
      <c r="M11" s="1794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51226.879999999997</v>
      </c>
      <c r="J192" s="463">
        <v>27405.599999999999</v>
      </c>
      <c r="K192" s="463">
        <v>23154.15</v>
      </c>
      <c r="L192" s="463">
        <v>127659.68</v>
      </c>
      <c r="M192" s="463">
        <v>773840.32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5138750</v>
      </c>
      <c r="F194" s="719">
        <v>0</v>
      </c>
      <c r="G194" s="718">
        <v>5138750</v>
      </c>
      <c r="H194" s="718">
        <v>147482.13</v>
      </c>
      <c r="I194" s="718">
        <v>362003.41</v>
      </c>
      <c r="J194" s="718">
        <v>153300.82</v>
      </c>
      <c r="K194" s="718">
        <v>135036.25</v>
      </c>
      <c r="L194" s="718">
        <v>797822.61</v>
      </c>
      <c r="M194" s="718">
        <v>4340927.3899999997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7D7F94-1A3F-4F1B-91B1-CF5EE79EF0FF}">
  <dimension ref="A5:O85"/>
  <sheetViews>
    <sheetView topLeftCell="A31" zoomScale="98" zoomScaleNormal="98" workbookViewId="0">
      <selection activeCell="F28" sqref="F2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735" t="s">
        <v>0</v>
      </c>
      <c r="B5" s="1735"/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  <c r="N5" s="1735"/>
      <c r="O5" s="1735"/>
    </row>
    <row r="6" spans="1:15" x14ac:dyDescent="0.25">
      <c r="A6" s="1735" t="s">
        <v>1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  <c r="N6" s="1735"/>
      <c r="O6" s="1735"/>
    </row>
    <row r="7" spans="1:15" x14ac:dyDescent="0.25">
      <c r="A7" s="1735" t="s">
        <v>3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  <c r="N7" s="1735"/>
      <c r="O7" s="1735"/>
    </row>
    <row r="8" spans="1:15" x14ac:dyDescent="0.25">
      <c r="A8" s="1735" t="s">
        <v>1108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  <c r="N8" s="1735"/>
      <c r="O8" s="1735"/>
    </row>
    <row r="9" spans="1:15" x14ac:dyDescent="0.25">
      <c r="A9" s="1820" t="s">
        <v>441</v>
      </c>
      <c r="B9" s="1820"/>
      <c r="C9" s="1820"/>
      <c r="D9" s="1820"/>
      <c r="E9" s="1820"/>
      <c r="F9" s="1820"/>
      <c r="G9" s="1820"/>
      <c r="H9" s="1820"/>
      <c r="I9" s="1820"/>
      <c r="J9" s="1820"/>
      <c r="K9" s="1820"/>
      <c r="L9" s="1820"/>
      <c r="M9" s="1820"/>
      <c r="N9" s="1820"/>
      <c r="O9" s="1820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92" t="s">
        <v>7</v>
      </c>
      <c r="B11" s="1792" t="s">
        <v>937</v>
      </c>
      <c r="C11" s="1793" t="s">
        <v>9</v>
      </c>
      <c r="D11" s="1792" t="s">
        <v>832</v>
      </c>
      <c r="E11" s="1792" t="s">
        <v>834</v>
      </c>
      <c r="F11" s="1792" t="s">
        <v>209</v>
      </c>
      <c r="G11" s="476" t="s">
        <v>12</v>
      </c>
      <c r="H11" s="1796" t="s">
        <v>13</v>
      </c>
      <c r="I11" s="1794" t="s">
        <v>14</v>
      </c>
      <c r="J11" s="1794" t="s">
        <v>15</v>
      </c>
      <c r="K11" s="1794" t="s">
        <v>16</v>
      </c>
      <c r="L11" s="1794" t="s">
        <v>17</v>
      </c>
      <c r="M11" s="1794" t="s">
        <v>18</v>
      </c>
      <c r="N11" s="1794" t="s">
        <v>19</v>
      </c>
      <c r="O11" s="1794" t="s">
        <v>20</v>
      </c>
    </row>
    <row r="12" spans="1:15" x14ac:dyDescent="0.25">
      <c r="A12" s="1792"/>
      <c r="B12" s="1792"/>
      <c r="C12" s="1793"/>
      <c r="D12" s="1792"/>
      <c r="E12" s="1792"/>
      <c r="F12" s="1792"/>
      <c r="G12" s="476" t="s">
        <v>21</v>
      </c>
      <c r="H12" s="1796"/>
      <c r="I12" s="1794"/>
      <c r="J12" s="1794"/>
      <c r="K12" s="1794"/>
      <c r="L12" s="1794"/>
      <c r="M12" s="1794"/>
      <c r="N12" s="1794"/>
      <c r="O12" s="179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1093</v>
      </c>
      <c r="B28" s="497" t="s">
        <v>807</v>
      </c>
      <c r="C28" s="282" t="s">
        <v>1094</v>
      </c>
      <c r="D28" s="281" t="s">
        <v>1063</v>
      </c>
      <c r="E28" s="704">
        <v>45047</v>
      </c>
      <c r="F28" s="705">
        <v>45200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2</v>
      </c>
      <c r="D29" s="465"/>
      <c r="E29" s="704"/>
      <c r="F29" s="705"/>
      <c r="G29" s="494">
        <f t="shared" ref="G29:O29" si="2">SUM(G27:G28)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5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1409BB-372B-4D83-8D23-80398C1EAEED}">
  <dimension ref="A7:N41"/>
  <sheetViews>
    <sheetView topLeftCell="B9" workbookViewId="0">
      <selection activeCell="F25" sqref="F25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1109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2" t="s">
        <v>5</v>
      </c>
      <c r="B11" s="1622"/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  <c r="N11" s="162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46" t="s">
        <v>7</v>
      </c>
      <c r="B13" s="1846" t="s">
        <v>937</v>
      </c>
      <c r="C13" s="1846" t="s">
        <v>8</v>
      </c>
      <c r="D13" s="1846" t="s">
        <v>10</v>
      </c>
      <c r="E13" s="1846" t="s">
        <v>11</v>
      </c>
      <c r="F13" s="419" t="s">
        <v>12</v>
      </c>
      <c r="G13" s="1846" t="s">
        <v>13</v>
      </c>
      <c r="H13" s="1846" t="s">
        <v>14</v>
      </c>
      <c r="I13" s="1846" t="s">
        <v>15</v>
      </c>
      <c r="J13" s="1846" t="s">
        <v>16</v>
      </c>
      <c r="K13" s="1846" t="s">
        <v>17</v>
      </c>
      <c r="L13" s="1846" t="s">
        <v>18</v>
      </c>
      <c r="M13" s="1846" t="s">
        <v>19</v>
      </c>
      <c r="N13" s="1846" t="s">
        <v>20</v>
      </c>
    </row>
    <row r="14" spans="1:14" x14ac:dyDescent="0.25">
      <c r="A14" s="1846"/>
      <c r="B14" s="1846"/>
      <c r="C14" s="1846"/>
      <c r="D14" s="1846"/>
      <c r="E14" s="1846"/>
      <c r="F14" s="419" t="s">
        <v>21</v>
      </c>
      <c r="G14" s="1846"/>
      <c r="H14" s="1846"/>
      <c r="I14" s="1846"/>
      <c r="J14" s="1846"/>
      <c r="K14" s="1846"/>
      <c r="L14" s="1846"/>
      <c r="M14" s="1846"/>
      <c r="N14" s="1846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235</v>
      </c>
      <c r="E15" s="283" t="s">
        <v>236</v>
      </c>
      <c r="F15" s="284">
        <v>12000</v>
      </c>
      <c r="G15" s="285">
        <v>0</v>
      </c>
      <c r="H15" s="284">
        <v>12000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12000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157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157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157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157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157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157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157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157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50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50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50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50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50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50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50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50">
        <v>10000</v>
      </c>
    </row>
    <row r="32" spans="1:14" ht="24.75" customHeight="1" x14ac:dyDescent="0.25">
      <c r="A32" s="724"/>
      <c r="B32" s="602"/>
      <c r="C32" s="725">
        <v>18</v>
      </c>
      <c r="D32" s="286"/>
      <c r="E32" s="283"/>
      <c r="F32" s="273">
        <v>253000</v>
      </c>
      <c r="G32" s="285">
        <f>SUM(G16:G26)</f>
        <v>0</v>
      </c>
      <c r="H32" s="273">
        <v>253000</v>
      </c>
      <c r="I32" s="285">
        <f>SUM(I16:I26)</f>
        <v>0</v>
      </c>
      <c r="J32" s="273">
        <v>3094.5</v>
      </c>
      <c r="K32" s="285">
        <f>SUM(K16:K26)</f>
        <v>0</v>
      </c>
      <c r="L32" s="285">
        <f>SUM(L16:L26)</f>
        <v>0</v>
      </c>
      <c r="M32" s="273">
        <v>3094.5</v>
      </c>
      <c r="N32" s="750">
        <v>249905.5</v>
      </c>
    </row>
    <row r="33" spans="1:14" ht="27.75" customHeight="1" x14ac:dyDescent="0.25">
      <c r="A33" s="648" t="s">
        <v>865</v>
      </c>
      <c r="B33" s="648"/>
      <c r="C33" s="741">
        <v>18</v>
      </c>
      <c r="D33" s="741"/>
      <c r="E33" s="742"/>
      <c r="F33" s="716">
        <v>253000</v>
      </c>
      <c r="G33" s="632">
        <f>SUM(G16:G27)</f>
        <v>0</v>
      </c>
      <c r="H33" s="716">
        <v>253000</v>
      </c>
      <c r="I33" s="632">
        <f>SUM(I16:I27)</f>
        <v>0</v>
      </c>
      <c r="J33" s="716">
        <v>3094.5</v>
      </c>
      <c r="K33" s="632">
        <f>SUM(K16:K27)</f>
        <v>0</v>
      </c>
      <c r="L33" s="632">
        <f>SUM(L16:L27)</f>
        <v>0</v>
      </c>
      <c r="M33" s="716">
        <v>3094.5</v>
      </c>
      <c r="N33" s="723">
        <v>249905.5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10" t="s">
        <v>854</v>
      </c>
      <c r="I37" s="1810"/>
      <c r="J37" s="1810"/>
      <c r="K37" s="1810"/>
      <c r="L37" s="1810"/>
      <c r="M37" s="181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11" t="s">
        <v>852</v>
      </c>
      <c r="I38" s="1811"/>
      <c r="J38" s="1811"/>
      <c r="K38" s="1811"/>
      <c r="L38" s="1811"/>
      <c r="M38" s="1811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812" t="s">
        <v>853</v>
      </c>
      <c r="I39" s="1812"/>
      <c r="J39" s="1812"/>
      <c r="K39" s="1812"/>
      <c r="L39" s="1812"/>
      <c r="M39" s="181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813"/>
      <c r="J40" s="1813"/>
      <c r="K40" s="1813"/>
      <c r="L40" s="1813"/>
      <c r="M40" s="1813"/>
      <c r="N40" s="1813"/>
    </row>
    <row r="41" spans="1:14" ht="15.75" x14ac:dyDescent="0.25">
      <c r="A41" s="267"/>
      <c r="B41" s="267"/>
      <c r="C41" s="267"/>
      <c r="D41" s="268"/>
      <c r="E41" s="268"/>
      <c r="F41" s="269"/>
      <c r="G41" s="1741"/>
      <c r="H41" s="1741"/>
      <c r="I41" s="1741"/>
      <c r="J41" s="1741"/>
      <c r="K41" s="1741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3F5B80-76AD-42D2-92C8-133FA0AC5776}">
  <sheetPr>
    <pageSetUpPr fitToPage="1"/>
  </sheetPr>
  <dimension ref="A6:L26"/>
  <sheetViews>
    <sheetView zoomScale="85" zoomScaleNormal="85" workbookViewId="0">
      <selection activeCell="B23" sqref="B23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</row>
    <row r="7" spans="1:12" x14ac:dyDescent="0.25">
      <c r="A7" s="1735" t="s">
        <v>1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</row>
    <row r="8" spans="1:12" x14ac:dyDescent="0.25">
      <c r="A8" s="1735" t="s">
        <v>3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</row>
    <row r="9" spans="1:12" x14ac:dyDescent="0.25">
      <c r="A9" s="1735" t="s">
        <v>1111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</row>
    <row r="10" spans="1:12" x14ac:dyDescent="0.25">
      <c r="A10" s="1736" t="s">
        <v>886</v>
      </c>
      <c r="B10" s="1736"/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</row>
    <row r="11" spans="1:12" ht="15.75" thickBot="1" x14ac:dyDescent="0.3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851" t="s">
        <v>7</v>
      </c>
      <c r="B12" s="1855" t="s">
        <v>802</v>
      </c>
      <c r="C12" s="1855" t="s">
        <v>9</v>
      </c>
      <c r="D12" s="727" t="s">
        <v>12</v>
      </c>
      <c r="E12" s="1854" t="s">
        <v>13</v>
      </c>
      <c r="F12" s="1853" t="s">
        <v>14</v>
      </c>
      <c r="G12" s="1853" t="s">
        <v>15</v>
      </c>
      <c r="H12" s="1853" t="s">
        <v>16</v>
      </c>
      <c r="I12" s="1853" t="s">
        <v>17</v>
      </c>
      <c r="J12" s="1853" t="s">
        <v>18</v>
      </c>
      <c r="K12" s="1853" t="s">
        <v>19</v>
      </c>
      <c r="L12" s="1856" t="s">
        <v>20</v>
      </c>
    </row>
    <row r="13" spans="1:12" ht="16.5" customHeight="1" x14ac:dyDescent="0.25">
      <c r="A13" s="1852"/>
      <c r="B13" s="1792"/>
      <c r="C13" s="1792"/>
      <c r="D13" s="390" t="s">
        <v>21</v>
      </c>
      <c r="E13" s="1769"/>
      <c r="F13" s="1770"/>
      <c r="G13" s="1770"/>
      <c r="H13" s="1770"/>
      <c r="I13" s="1770"/>
      <c r="J13" s="1770"/>
      <c r="K13" s="1770"/>
      <c r="L13" s="1857"/>
    </row>
    <row r="14" spans="1:12" x14ac:dyDescent="0.25">
      <c r="A14" s="728" t="s">
        <v>1112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729"/>
    </row>
    <row r="15" spans="1:12" x14ac:dyDescent="0.25">
      <c r="A15" s="730" t="s">
        <v>1113</v>
      </c>
      <c r="B15" s="530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729">
        <v>19302.349999999999</v>
      </c>
    </row>
    <row r="16" spans="1:12" s="5" customFormat="1" x14ac:dyDescent="0.25">
      <c r="A16" s="731" t="s">
        <v>813</v>
      </c>
      <c r="B16" s="524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732">
        <v>19302.349999999999</v>
      </c>
    </row>
    <row r="18" spans="1:12" ht="25.5" customHeight="1" thickBot="1" x14ac:dyDescent="0.3">
      <c r="A18" s="733" t="s">
        <v>865</v>
      </c>
      <c r="B18" s="734"/>
      <c r="C18" s="734">
        <v>1</v>
      </c>
      <c r="D18" s="735">
        <v>25000</v>
      </c>
      <c r="E18" s="736">
        <f>SUM(E17)</f>
        <v>0</v>
      </c>
      <c r="F18" s="735">
        <v>25000</v>
      </c>
      <c r="G18" s="737">
        <v>717.5</v>
      </c>
      <c r="H18" s="737">
        <v>4220.1499999999996</v>
      </c>
      <c r="I18" s="737">
        <v>760</v>
      </c>
      <c r="J18" s="738">
        <v>0</v>
      </c>
      <c r="K18" s="739">
        <v>5697.65</v>
      </c>
      <c r="L18" s="740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810" t="s">
        <v>854</v>
      </c>
      <c r="G21" s="1810"/>
      <c r="H21" s="1810"/>
      <c r="I21" s="1810"/>
      <c r="J21" s="1810"/>
      <c r="K21" s="1810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811" t="s">
        <v>852</v>
      </c>
      <c r="G22" s="1811"/>
      <c r="H22" s="1811"/>
      <c r="I22" s="1811"/>
      <c r="J22" s="1811"/>
      <c r="K22" s="1811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812" t="s">
        <v>853</v>
      </c>
      <c r="G23" s="1812"/>
      <c r="H23" s="1812"/>
      <c r="I23" s="1812"/>
      <c r="J23" s="1812"/>
      <c r="K23" s="1812"/>
      <c r="L23" s="537"/>
    </row>
    <row r="24" spans="1:12" x14ac:dyDescent="0.25">
      <c r="A24" s="546"/>
      <c r="B24" s="546"/>
      <c r="C24" s="547"/>
      <c r="D24" s="541"/>
      <c r="E24" s="540"/>
      <c r="F24" s="537"/>
      <c r="G24" s="1813"/>
      <c r="H24" s="1813"/>
      <c r="I24" s="1813"/>
      <c r="J24" s="1813"/>
      <c r="K24" s="1813"/>
      <c r="L24" s="1813"/>
    </row>
    <row r="25" spans="1:12" ht="15.75" x14ac:dyDescent="0.25">
      <c r="A25" s="267"/>
      <c r="B25" s="267"/>
      <c r="C25" s="268"/>
      <c r="D25" s="269"/>
      <c r="E25" s="1741"/>
      <c r="F25" s="1741"/>
      <c r="G25" s="1741"/>
      <c r="H25" s="1741"/>
      <c r="I25" s="1741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E25:I25"/>
    <mergeCell ref="G12:G13"/>
    <mergeCell ref="H12:H13"/>
    <mergeCell ref="I12:I13"/>
    <mergeCell ref="F12:F13"/>
    <mergeCell ref="G24:L24"/>
    <mergeCell ref="L12:L13"/>
    <mergeCell ref="F22:K22"/>
    <mergeCell ref="A12:A13"/>
    <mergeCell ref="F23:K23"/>
    <mergeCell ref="J12:J13"/>
    <mergeCell ref="F21:K21"/>
    <mergeCell ref="E12:E13"/>
    <mergeCell ref="K12:K13"/>
    <mergeCell ref="C12:C13"/>
    <mergeCell ref="B12:B13"/>
  </mergeCells>
  <pageMargins left="0.7" right="0.7" top="0.75" bottom="0.75" header="0.3" footer="0.3"/>
  <pageSetup paperSize="5" scale="78" orientation="landscape" r:id="rId1"/>
  <drawing r:id="rId2"/>
</worksheet>
</file>

<file path=xl/worksheets/sheet1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F33B54-8A8B-49AF-B827-16CA24058838}">
  <dimension ref="A7:N42"/>
  <sheetViews>
    <sheetView workbookViewId="0">
      <selection activeCell="A29" sqref="A29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1116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2" t="s">
        <v>5</v>
      </c>
      <c r="B11" s="1622"/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  <c r="N11" s="162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46" t="s">
        <v>7</v>
      </c>
      <c r="B13" s="1846" t="s">
        <v>937</v>
      </c>
      <c r="C13" s="1846" t="s">
        <v>8</v>
      </c>
      <c r="D13" s="1846" t="s">
        <v>10</v>
      </c>
      <c r="E13" s="1846" t="s">
        <v>11</v>
      </c>
      <c r="F13" s="419" t="s">
        <v>12</v>
      </c>
      <c r="G13" s="1846" t="s">
        <v>13</v>
      </c>
      <c r="H13" s="1846" t="s">
        <v>14</v>
      </c>
      <c r="I13" s="1846" t="s">
        <v>15</v>
      </c>
      <c r="J13" s="1846" t="s">
        <v>16</v>
      </c>
      <c r="K13" s="1846" t="s">
        <v>17</v>
      </c>
      <c r="L13" s="1846" t="s">
        <v>18</v>
      </c>
      <c r="M13" s="1846" t="s">
        <v>19</v>
      </c>
      <c r="N13" s="1846" t="s">
        <v>20</v>
      </c>
    </row>
    <row r="14" spans="1:14" x14ac:dyDescent="0.25">
      <c r="A14" s="1846"/>
      <c r="B14" s="1846"/>
      <c r="C14" s="1846"/>
      <c r="D14" s="1846"/>
      <c r="E14" s="1846"/>
      <c r="F14" s="419" t="s">
        <v>21</v>
      </c>
      <c r="G14" s="1846"/>
      <c r="H14" s="1846"/>
      <c r="I14" s="1846"/>
      <c r="J14" s="1846"/>
      <c r="K14" s="1846"/>
      <c r="L14" s="1846"/>
      <c r="M14" s="1846"/>
      <c r="N14" s="1846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253000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249905.5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253000</v>
      </c>
      <c r="G34" s="632">
        <f>SUM(G17:G27)</f>
        <v>0</v>
      </c>
      <c r="H34" s="716">
        <v>253000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249905.5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810" t="s">
        <v>854</v>
      </c>
      <c r="I38" s="1810"/>
      <c r="J38" s="1810"/>
      <c r="K38" s="1810"/>
      <c r="L38" s="1810"/>
      <c r="M38" s="1810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811" t="s">
        <v>852</v>
      </c>
      <c r="I39" s="1811"/>
      <c r="J39" s="1811"/>
      <c r="K39" s="1811"/>
      <c r="L39" s="1811"/>
      <c r="M39" s="1811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812" t="s">
        <v>853</v>
      </c>
      <c r="I40" s="1812"/>
      <c r="J40" s="1812"/>
      <c r="K40" s="1812"/>
      <c r="L40" s="1812"/>
      <c r="M40" s="1812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813"/>
      <c r="J41" s="1813"/>
      <c r="K41" s="1813"/>
      <c r="L41" s="1813"/>
      <c r="M41" s="1813"/>
      <c r="N41" s="1813"/>
    </row>
    <row r="42" spans="1:14" ht="15.75" x14ac:dyDescent="0.25">
      <c r="A42" s="267"/>
      <c r="B42" s="267"/>
      <c r="C42" s="267"/>
      <c r="D42" s="268"/>
      <c r="E42" s="268"/>
      <c r="F42" s="269"/>
      <c r="G42" s="1741"/>
      <c r="H42" s="1741"/>
      <c r="I42" s="1741"/>
      <c r="J42" s="1741"/>
      <c r="K42" s="1741"/>
      <c r="L42" s="271"/>
      <c r="M42" s="271"/>
      <c r="N42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1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18E1D-1577-4419-BBC4-9A2AFEB8289E}">
  <sheetPr>
    <pageSetUpPr fitToPage="1"/>
  </sheetPr>
  <dimension ref="A6:L26"/>
  <sheetViews>
    <sheetView zoomScale="85" zoomScaleNormal="85" workbookViewId="0">
      <selection activeCell="C29" sqref="C29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</row>
    <row r="7" spans="1:12" x14ac:dyDescent="0.25">
      <c r="A7" s="1735" t="s">
        <v>1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</row>
    <row r="8" spans="1:12" x14ac:dyDescent="0.25">
      <c r="A8" s="1735" t="s">
        <v>3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</row>
    <row r="9" spans="1:12" x14ac:dyDescent="0.25">
      <c r="A9" s="1735" t="s">
        <v>1117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</row>
    <row r="10" spans="1:12" x14ac:dyDescent="0.25">
      <c r="A10" s="1736" t="s">
        <v>886</v>
      </c>
      <c r="B10" s="1736"/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92" t="s">
        <v>7</v>
      </c>
      <c r="B12" s="1792" t="s">
        <v>802</v>
      </c>
      <c r="C12" s="1792" t="s">
        <v>9</v>
      </c>
      <c r="D12" s="390" t="s">
        <v>12</v>
      </c>
      <c r="E12" s="1769" t="s">
        <v>13</v>
      </c>
      <c r="F12" s="1770" t="s">
        <v>14</v>
      </c>
      <c r="G12" s="1770" t="s">
        <v>15</v>
      </c>
      <c r="H12" s="1770" t="s">
        <v>16</v>
      </c>
      <c r="I12" s="1770" t="s">
        <v>17</v>
      </c>
      <c r="J12" s="1770" t="s">
        <v>18</v>
      </c>
      <c r="K12" s="1770" t="s">
        <v>19</v>
      </c>
      <c r="L12" s="1770" t="s">
        <v>20</v>
      </c>
    </row>
    <row r="13" spans="1:12" ht="16.5" customHeight="1" x14ac:dyDescent="0.25">
      <c r="A13" s="1792"/>
      <c r="B13" s="1792"/>
      <c r="C13" s="1792"/>
      <c r="D13" s="390" t="s">
        <v>21</v>
      </c>
      <c r="E13" s="1769"/>
      <c r="F13" s="1770"/>
      <c r="G13" s="1770"/>
      <c r="H13" s="1770"/>
      <c r="I13" s="1770"/>
      <c r="J13" s="1770"/>
      <c r="K13" s="1770"/>
      <c r="L13" s="1770"/>
    </row>
    <row r="14" spans="1:12" x14ac:dyDescent="0.25">
      <c r="A14" s="453" t="s">
        <v>1112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280" t="s">
        <v>1113</v>
      </c>
      <c r="B15" s="685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457">
        <v>19302.349999999999</v>
      </c>
    </row>
    <row r="16" spans="1:12" s="5" customFormat="1" x14ac:dyDescent="0.25">
      <c r="A16" s="461" t="s">
        <v>813</v>
      </c>
      <c r="B16" s="461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463">
        <v>19302.349999999999</v>
      </c>
    </row>
    <row r="18" spans="1:12" ht="25.5" customHeight="1" x14ac:dyDescent="0.25">
      <c r="A18" s="654" t="s">
        <v>865</v>
      </c>
      <c r="B18" s="654"/>
      <c r="C18" s="748">
        <v>1</v>
      </c>
      <c r="D18" s="743">
        <v>25000</v>
      </c>
      <c r="E18" s="744">
        <f>SUM(E17)</f>
        <v>0</v>
      </c>
      <c r="F18" s="743">
        <v>25000</v>
      </c>
      <c r="G18" s="745">
        <v>717.5</v>
      </c>
      <c r="H18" s="745">
        <v>4220.1499999999996</v>
      </c>
      <c r="I18" s="745">
        <v>760</v>
      </c>
      <c r="J18" s="746">
        <v>0</v>
      </c>
      <c r="K18" s="747">
        <v>5697.65</v>
      </c>
      <c r="L18" s="747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810" t="s">
        <v>854</v>
      </c>
      <c r="G21" s="1810"/>
      <c r="H21" s="1810"/>
      <c r="I21" s="1810"/>
      <c r="J21" s="1810"/>
      <c r="K21" s="1810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811" t="s">
        <v>852</v>
      </c>
      <c r="G22" s="1811"/>
      <c r="H22" s="1811"/>
      <c r="I22" s="1811"/>
      <c r="J22" s="1811"/>
      <c r="K22" s="1811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812" t="s">
        <v>853</v>
      </c>
      <c r="G23" s="1812"/>
      <c r="H23" s="1812"/>
      <c r="I23" s="1812"/>
      <c r="J23" s="1812"/>
      <c r="K23" s="1812"/>
      <c r="L23" s="537"/>
    </row>
    <row r="24" spans="1:12" x14ac:dyDescent="0.25">
      <c r="A24" s="546"/>
      <c r="B24" s="546"/>
      <c r="C24" s="547"/>
      <c r="D24" s="541"/>
      <c r="E24" s="540"/>
      <c r="F24" s="537"/>
      <c r="G24" s="1813"/>
      <c r="H24" s="1813"/>
      <c r="I24" s="1813"/>
      <c r="J24" s="1813"/>
      <c r="K24" s="1813"/>
      <c r="L24" s="1813"/>
    </row>
    <row r="25" spans="1:12" ht="15.75" x14ac:dyDescent="0.25">
      <c r="A25" s="267"/>
      <c r="B25" s="267"/>
      <c r="C25" s="268"/>
      <c r="D25" s="269"/>
      <c r="E25" s="1741"/>
      <c r="F25" s="1741"/>
      <c r="G25" s="1741"/>
      <c r="H25" s="1741"/>
      <c r="I25" s="1741"/>
      <c r="J25" s="271"/>
      <c r="K25" s="271"/>
      <c r="L25" s="259"/>
    </row>
    <row r="26" spans="1:12" x14ac:dyDescent="0.25">
      <c r="D26" t="s">
        <v>641</v>
      </c>
    </row>
  </sheetData>
  <mergeCells count="21">
    <mergeCell ref="E25:I25"/>
    <mergeCell ref="G12:G13"/>
    <mergeCell ref="H12:H13"/>
    <mergeCell ref="I12:I13"/>
    <mergeCell ref="F12:F13"/>
    <mergeCell ref="G24:L24"/>
    <mergeCell ref="A6:L6"/>
    <mergeCell ref="A7:L7"/>
    <mergeCell ref="A8:L8"/>
    <mergeCell ref="A9:L9"/>
    <mergeCell ref="A10:L10"/>
    <mergeCell ref="A12:A13"/>
    <mergeCell ref="F23:K23"/>
    <mergeCell ref="L12:L13"/>
    <mergeCell ref="F22:K22"/>
    <mergeCell ref="C12:C13"/>
    <mergeCell ref="B12:B13"/>
    <mergeCell ref="K12:K13"/>
    <mergeCell ref="J12:J13"/>
    <mergeCell ref="F21:K21"/>
    <mergeCell ref="E12:E13"/>
  </mergeCells>
  <pageMargins left="0.7" right="0.7" top="0.75" bottom="0.75" header="0.3" footer="0.3"/>
  <pageSetup paperSize="5" scale="78" orientation="landscape" r:id="rId1"/>
  <drawing r:id="rId2"/>
</worksheet>
</file>

<file path=xl/worksheets/sheet1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4C685A-1781-40C0-8B20-2FE7B224E454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1:13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1:13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1:13" x14ac:dyDescent="0.25">
      <c r="A10" s="1624" t="s">
        <v>1118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</row>
    <row r="11" spans="1:13" x14ac:dyDescent="0.25">
      <c r="A11" s="1823" t="s">
        <v>412</v>
      </c>
      <c r="B11" s="1823"/>
      <c r="C11" s="1823"/>
      <c r="D11" s="1823"/>
      <c r="E11" s="1823"/>
      <c r="F11" s="1823"/>
      <c r="G11" s="1823"/>
      <c r="H11" s="1823"/>
      <c r="I11" s="1823"/>
      <c r="J11" s="1823"/>
      <c r="K11" s="1823"/>
      <c r="L11" s="1823"/>
      <c r="M11" s="1823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99" t="s">
        <v>7</v>
      </c>
      <c r="B13" s="1821" t="s">
        <v>937</v>
      </c>
      <c r="C13" s="1799" t="s">
        <v>9</v>
      </c>
      <c r="D13" s="1799" t="s">
        <v>832</v>
      </c>
      <c r="E13" s="421" t="s">
        <v>12</v>
      </c>
      <c r="F13" s="1800" t="s">
        <v>13</v>
      </c>
      <c r="G13" s="1801" t="s">
        <v>14</v>
      </c>
      <c r="H13" s="1801" t="s">
        <v>15</v>
      </c>
      <c r="I13" s="1801" t="s">
        <v>16</v>
      </c>
      <c r="J13" s="1801" t="s">
        <v>17</v>
      </c>
      <c r="K13" s="1801" t="s">
        <v>18</v>
      </c>
      <c r="L13" s="1801" t="s">
        <v>19</v>
      </c>
      <c r="M13" s="1801" t="s">
        <v>20</v>
      </c>
    </row>
    <row r="14" spans="1:13" x14ac:dyDescent="0.25">
      <c r="A14" s="1799"/>
      <c r="B14" s="1822"/>
      <c r="C14" s="1799"/>
      <c r="D14" s="1799"/>
      <c r="E14" s="421" t="s">
        <v>21</v>
      </c>
      <c r="F14" s="1800"/>
      <c r="G14" s="1801"/>
      <c r="H14" s="1801"/>
      <c r="I14" s="1801"/>
      <c r="J14" s="1801"/>
      <c r="K14" s="1801"/>
      <c r="L14" s="1801"/>
      <c r="M14" s="1801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810" t="s">
        <v>854</v>
      </c>
      <c r="I24" s="1810"/>
      <c r="J24" s="1810"/>
      <c r="K24" s="1810"/>
      <c r="L24" s="1810"/>
      <c r="M24" s="1810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811" t="s">
        <v>852</v>
      </c>
      <c r="I25" s="1811"/>
      <c r="J25" s="1811"/>
      <c r="K25" s="1811"/>
      <c r="L25" s="1811"/>
      <c r="M25" s="1811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812" t="s">
        <v>853</v>
      </c>
      <c r="I26" s="1812"/>
      <c r="J26" s="1812"/>
      <c r="K26" s="1812"/>
      <c r="L26" s="1812"/>
      <c r="M26" s="1812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813"/>
      <c r="J27" s="1813"/>
      <c r="K27" s="1813"/>
      <c r="L27" s="1813"/>
      <c r="M27" s="1813"/>
      <c r="N27" s="1813"/>
    </row>
    <row r="28" spans="1:14" ht="15.75" x14ac:dyDescent="0.25">
      <c r="A28" s="267"/>
      <c r="B28" s="267"/>
      <c r="C28" s="267"/>
      <c r="D28" s="268"/>
      <c r="E28" s="268"/>
      <c r="F28" s="269"/>
      <c r="G28" s="1741"/>
      <c r="H28" s="1741"/>
      <c r="I28" s="1741"/>
      <c r="J28" s="1741"/>
      <c r="K28" s="1741"/>
      <c r="L28" s="271"/>
      <c r="M28" s="271"/>
      <c r="N28" s="259"/>
    </row>
  </sheetData>
  <mergeCells count="22"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743935-5D43-4919-B237-305FEA984CB3}">
  <dimension ref="A1:M200"/>
  <sheetViews>
    <sheetView topLeftCell="A188" zoomScale="93" zoomScaleNormal="93" workbookViewId="0">
      <selection activeCell="E205" sqref="E205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8.710937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</row>
    <row r="7" spans="1:13" x14ac:dyDescent="0.25">
      <c r="A7" s="1735" t="s">
        <v>3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1:13" x14ac:dyDescent="0.25">
      <c r="A8" s="1735" t="s">
        <v>1124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1:13" x14ac:dyDescent="0.25">
      <c r="A9" s="1736" t="s">
        <v>404</v>
      </c>
      <c r="B9" s="1736"/>
      <c r="C9" s="1736"/>
      <c r="D9" s="1736"/>
      <c r="E9" s="1736"/>
      <c r="F9" s="1736"/>
      <c r="G9" s="1736"/>
      <c r="H9" s="1736"/>
      <c r="I9" s="1736"/>
      <c r="J9" s="1736"/>
      <c r="K9" s="1736"/>
      <c r="L9" s="1736"/>
      <c r="M9" s="1736"/>
    </row>
    <row r="10" spans="1:13" x14ac:dyDescent="0.25">
      <c r="A10" s="1792" t="s">
        <v>7</v>
      </c>
      <c r="B10" s="1792" t="s">
        <v>802</v>
      </c>
      <c r="C10" s="1792" t="s">
        <v>9</v>
      </c>
      <c r="D10" s="1818" t="s">
        <v>11</v>
      </c>
      <c r="E10" s="476" t="s">
        <v>12</v>
      </c>
      <c r="F10" s="1837" t="s">
        <v>13</v>
      </c>
      <c r="G10" s="1794" t="s">
        <v>14</v>
      </c>
      <c r="H10" s="1794" t="s">
        <v>15</v>
      </c>
      <c r="I10" s="1794" t="s">
        <v>16</v>
      </c>
      <c r="J10" s="1794" t="s">
        <v>17</v>
      </c>
      <c r="K10" s="1794" t="s">
        <v>18</v>
      </c>
      <c r="L10" s="1794" t="s">
        <v>19</v>
      </c>
      <c r="M10" s="1794" t="s">
        <v>20</v>
      </c>
    </row>
    <row r="11" spans="1:13" x14ac:dyDescent="0.25">
      <c r="A11" s="1792"/>
      <c r="B11" s="1792"/>
      <c r="C11" s="1792"/>
      <c r="D11" s="1819"/>
      <c r="E11" s="476" t="s">
        <v>21</v>
      </c>
      <c r="F11" s="1837"/>
      <c r="G11" s="1794"/>
      <c r="H11" s="1794"/>
      <c r="I11" s="1794"/>
      <c r="J11" s="1794"/>
      <c r="K11" s="1794"/>
      <c r="L11" s="1794"/>
      <c r="M11" s="1794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3682.43</v>
      </c>
      <c r="L16" s="457">
        <v>18355.22</v>
      </c>
      <c r="M16" s="457">
        <v>71644.78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18362.82</v>
      </c>
      <c r="K18" s="676">
        <f t="shared" si="0"/>
        <v>14231.349999999999</v>
      </c>
      <c r="L18" s="463">
        <f t="shared" si="0"/>
        <v>163036.76999999999</v>
      </c>
      <c r="M18" s="463">
        <f>SUM(M13:M17)</f>
        <v>536963.23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2884</v>
      </c>
      <c r="L22" s="457">
        <v>4745.6499999999996</v>
      </c>
      <c r="M22" s="457">
        <v>26754.35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f>SUM(M21:M22)</f>
        <v>72218.989999999991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8.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17.25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173</v>
      </c>
      <c r="B180" s="281" t="s">
        <v>807</v>
      </c>
      <c r="C180" s="286" t="s">
        <v>521</v>
      </c>
      <c r="D180" s="286" t="s">
        <v>307</v>
      </c>
      <c r="E180" s="457">
        <v>31500</v>
      </c>
      <c r="F180" s="456">
        <v>0</v>
      </c>
      <c r="G180" s="457">
        <v>31500</v>
      </c>
      <c r="H180" s="457">
        <v>904.5</v>
      </c>
      <c r="I180" s="456">
        <v>0</v>
      </c>
      <c r="J180" s="457">
        <v>957.6</v>
      </c>
      <c r="K180" s="675">
        <v>3049.9</v>
      </c>
      <c r="L180" s="457">
        <v>4911.55</v>
      </c>
      <c r="M180" s="457">
        <v>26588.45</v>
      </c>
    </row>
    <row r="181" spans="1:13" x14ac:dyDescent="0.25">
      <c r="A181" s="280" t="s">
        <v>1062</v>
      </c>
      <c r="B181" s="281" t="s">
        <v>807</v>
      </c>
      <c r="C181" s="286" t="s">
        <v>521</v>
      </c>
      <c r="D181" s="286" t="s">
        <v>307</v>
      </c>
      <c r="E181" s="457">
        <v>26500</v>
      </c>
      <c r="F181" s="456">
        <v>0</v>
      </c>
      <c r="G181" s="457">
        <v>26500</v>
      </c>
      <c r="H181" s="457">
        <v>760.55</v>
      </c>
      <c r="I181" s="456">
        <v>0</v>
      </c>
      <c r="J181" s="457">
        <v>805.6</v>
      </c>
      <c r="K181" s="675">
        <v>25</v>
      </c>
      <c r="L181" s="457">
        <v>1591.15</v>
      </c>
      <c r="M181" s="457">
        <v>24908.85</v>
      </c>
    </row>
    <row r="182" spans="1:13" x14ac:dyDescent="0.25">
      <c r="A182" s="459" t="s">
        <v>800</v>
      </c>
      <c r="B182" s="281" t="s">
        <v>806</v>
      </c>
      <c r="C182" s="286" t="s">
        <v>268</v>
      </c>
      <c r="D182" s="286" t="s">
        <v>1067</v>
      </c>
      <c r="E182" s="457">
        <v>25000</v>
      </c>
      <c r="F182" s="456">
        <v>0</v>
      </c>
      <c r="G182" s="457">
        <v>25000</v>
      </c>
      <c r="H182" s="457">
        <v>717.5</v>
      </c>
      <c r="I182" s="456">
        <v>0</v>
      </c>
      <c r="J182" s="457">
        <v>760</v>
      </c>
      <c r="K182" s="675">
        <v>25</v>
      </c>
      <c r="L182" s="457">
        <v>1502.5</v>
      </c>
      <c r="M182" s="457">
        <v>23497.5</v>
      </c>
    </row>
    <row r="183" spans="1:13" x14ac:dyDescent="0.25">
      <c r="A183" s="459" t="s">
        <v>91</v>
      </c>
      <c r="B183" s="281" t="s">
        <v>806</v>
      </c>
      <c r="C183" s="286" t="s">
        <v>92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2050</v>
      </c>
      <c r="L183" s="457">
        <v>3527.5</v>
      </c>
      <c r="M183" s="457">
        <v>21472.5</v>
      </c>
    </row>
    <row r="184" spans="1:13" x14ac:dyDescent="0.25">
      <c r="A184" s="459" t="s">
        <v>698</v>
      </c>
      <c r="B184" s="281" t="s">
        <v>807</v>
      </c>
      <c r="C184" s="286" t="s">
        <v>105</v>
      </c>
      <c r="D184" s="286" t="s">
        <v>1067</v>
      </c>
      <c r="E184" s="457">
        <v>20000</v>
      </c>
      <c r="F184" s="456">
        <v>0</v>
      </c>
      <c r="G184" s="457">
        <v>20000</v>
      </c>
      <c r="H184" s="457">
        <v>574</v>
      </c>
      <c r="I184" s="456">
        <v>0</v>
      </c>
      <c r="J184" s="457">
        <v>608</v>
      </c>
      <c r="K184" s="675">
        <v>25</v>
      </c>
      <c r="L184" s="457">
        <v>1207</v>
      </c>
      <c r="M184" s="457">
        <v>18793</v>
      </c>
    </row>
    <row r="185" spans="1:13" x14ac:dyDescent="0.25">
      <c r="A185" s="459" t="s">
        <v>915</v>
      </c>
      <c r="B185" s="283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1058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587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96" t="s">
        <v>830</v>
      </c>
      <c r="B188" s="497" t="s">
        <v>806</v>
      </c>
      <c r="C188" s="282" t="s">
        <v>92</v>
      </c>
      <c r="D188" s="286" t="s">
        <v>1067</v>
      </c>
      <c r="E188" s="498">
        <v>25000</v>
      </c>
      <c r="F188" s="487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25</v>
      </c>
      <c r="L188" s="457">
        <v>1502.5</v>
      </c>
      <c r="M188" s="457">
        <v>23497.5</v>
      </c>
    </row>
    <row r="189" spans="1:13" x14ac:dyDescent="0.25">
      <c r="A189" s="496" t="s">
        <v>1056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1057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61" t="s">
        <v>749</v>
      </c>
      <c r="B191" s="428"/>
      <c r="C191" s="462">
        <v>19</v>
      </c>
      <c r="D191" s="462"/>
      <c r="E191" s="463">
        <f>SUM(E172:E190)</f>
        <v>858000</v>
      </c>
      <c r="F191" s="464">
        <f>SUM(F172:F190)</f>
        <v>0</v>
      </c>
      <c r="G191" s="463">
        <f>SUM(G172:G190)</f>
        <v>858000</v>
      </c>
      <c r="H191" s="463">
        <f>SUM(H172:H190)</f>
        <v>24625.05</v>
      </c>
      <c r="I191" s="463">
        <v>50270</v>
      </c>
      <c r="J191" s="463">
        <v>26083.200000000001</v>
      </c>
      <c r="K191" s="463">
        <v>23268.17</v>
      </c>
      <c r="L191" s="463">
        <v>124246.35</v>
      </c>
      <c r="M191" s="463">
        <v>733753.65</v>
      </c>
    </row>
    <row r="193" spans="1:13" ht="26.25" customHeight="1" x14ac:dyDescent="0.25">
      <c r="A193" s="720" t="s">
        <v>865</v>
      </c>
      <c r="B193" s="472"/>
      <c r="C193" s="720">
        <v>97</v>
      </c>
      <c r="D193" s="648"/>
      <c r="E193" s="718">
        <v>5095250</v>
      </c>
      <c r="F193" s="719">
        <v>0</v>
      </c>
      <c r="G193" s="718">
        <v>5095250</v>
      </c>
      <c r="H193" s="718">
        <v>146233.68</v>
      </c>
      <c r="I193" s="718">
        <v>360992.27</v>
      </c>
      <c r="J193" s="718">
        <v>151978.42000000001</v>
      </c>
      <c r="K193" s="718">
        <v>134986.78</v>
      </c>
      <c r="L193" s="718">
        <v>794191.15</v>
      </c>
      <c r="M193" s="718">
        <v>4301058.8499999996</v>
      </c>
    </row>
    <row r="194" spans="1:13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J194" s="259"/>
      <c r="L194" s="259"/>
      <c r="M194" s="259"/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  <c r="M196" s="537"/>
    </row>
    <row r="197" spans="1:13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42" t="s">
        <v>936</v>
      </c>
      <c r="B198" s="542"/>
      <c r="C198" s="542"/>
      <c r="D198" s="542"/>
      <c r="E198" s="543"/>
      <c r="F198" s="543"/>
      <c r="G198" s="544"/>
      <c r="H198" s="545"/>
      <c r="I198" s="674" t="s">
        <v>854</v>
      </c>
      <c r="J198" s="674"/>
      <c r="K198" s="674"/>
      <c r="L198" s="674"/>
      <c r="M198" s="674"/>
    </row>
    <row r="199" spans="1:13" x14ac:dyDescent="0.25">
      <c r="A199" s="546" t="s">
        <v>935</v>
      </c>
      <c r="B199" s="308"/>
      <c r="C199" s="546"/>
      <c r="D199" s="546"/>
      <c r="E199" s="538"/>
      <c r="F199" s="537"/>
      <c r="G199" s="537"/>
      <c r="H199" s="537"/>
      <c r="I199" s="547" t="s">
        <v>939</v>
      </c>
      <c r="J199" s="547"/>
      <c r="K199" s="547"/>
      <c r="L199" s="547"/>
      <c r="M199" s="547"/>
    </row>
    <row r="200" spans="1:13" x14ac:dyDescent="0.25">
      <c r="A200" s="542" t="s">
        <v>940</v>
      </c>
      <c r="B200" s="542"/>
      <c r="C200" s="542"/>
      <c r="D200" s="542"/>
      <c r="E200" s="537"/>
      <c r="F200" s="537"/>
      <c r="G200" s="537"/>
      <c r="H200" s="540"/>
      <c r="I200" s="537" t="s">
        <v>938</v>
      </c>
      <c r="J200" s="537"/>
      <c r="K200" s="537"/>
      <c r="L200" s="537"/>
      <c r="M200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EE8B3E-B90D-4CEF-8C72-42588BB0E3B5}">
  <dimension ref="A5:O85"/>
  <sheetViews>
    <sheetView topLeftCell="A6" zoomScale="98" zoomScaleNormal="98" workbookViewId="0">
      <selection activeCell="A82" sqref="A8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735" t="s">
        <v>0</v>
      </c>
      <c r="B5" s="1735"/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  <c r="N5" s="1735"/>
      <c r="O5" s="1735"/>
    </row>
    <row r="6" spans="1:15" x14ac:dyDescent="0.25">
      <c r="A6" s="1735" t="s">
        <v>1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  <c r="N6" s="1735"/>
      <c r="O6" s="1735"/>
    </row>
    <row r="7" spans="1:15" x14ac:dyDescent="0.25">
      <c r="A7" s="1735" t="s">
        <v>3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  <c r="N7" s="1735"/>
      <c r="O7" s="1735"/>
    </row>
    <row r="8" spans="1:15" x14ac:dyDescent="0.25">
      <c r="A8" s="1735" t="s">
        <v>1115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  <c r="N8" s="1735"/>
      <c r="O8" s="1735"/>
    </row>
    <row r="9" spans="1:15" x14ac:dyDescent="0.25">
      <c r="A9" s="1820" t="s">
        <v>441</v>
      </c>
      <c r="B9" s="1820"/>
      <c r="C9" s="1820"/>
      <c r="D9" s="1820"/>
      <c r="E9" s="1820"/>
      <c r="F9" s="1820"/>
      <c r="G9" s="1820"/>
      <c r="H9" s="1820"/>
      <c r="I9" s="1820"/>
      <c r="J9" s="1820"/>
      <c r="K9" s="1820"/>
      <c r="L9" s="1820"/>
      <c r="M9" s="1820"/>
      <c r="N9" s="1820"/>
      <c r="O9" s="1820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92" t="s">
        <v>7</v>
      </c>
      <c r="B11" s="1792" t="s">
        <v>937</v>
      </c>
      <c r="C11" s="1793" t="s">
        <v>9</v>
      </c>
      <c r="D11" s="1792" t="s">
        <v>832</v>
      </c>
      <c r="E11" s="1792" t="s">
        <v>834</v>
      </c>
      <c r="F11" s="1792" t="s">
        <v>209</v>
      </c>
      <c r="G11" s="476" t="s">
        <v>12</v>
      </c>
      <c r="H11" s="1796" t="s">
        <v>13</v>
      </c>
      <c r="I11" s="1794" t="s">
        <v>14</v>
      </c>
      <c r="J11" s="1794" t="s">
        <v>15</v>
      </c>
      <c r="K11" s="1794" t="s">
        <v>16</v>
      </c>
      <c r="L11" s="1794" t="s">
        <v>17</v>
      </c>
      <c r="M11" s="1794" t="s">
        <v>18</v>
      </c>
      <c r="N11" s="1794" t="s">
        <v>19</v>
      </c>
      <c r="O11" s="1794" t="s">
        <v>20</v>
      </c>
    </row>
    <row r="12" spans="1:15" x14ac:dyDescent="0.25">
      <c r="A12" s="1792"/>
      <c r="B12" s="1792"/>
      <c r="C12" s="1793"/>
      <c r="D12" s="1792"/>
      <c r="E12" s="1792"/>
      <c r="F12" s="1792"/>
      <c r="G12" s="476" t="s">
        <v>21</v>
      </c>
      <c r="H12" s="1796"/>
      <c r="I12" s="1794"/>
      <c r="J12" s="1794"/>
      <c r="K12" s="1794"/>
      <c r="L12" s="1794"/>
      <c r="M12" s="1794"/>
      <c r="N12" s="1794"/>
      <c r="O12" s="179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80000</v>
      </c>
      <c r="H29" s="495">
        <f t="shared" si="2"/>
        <v>0</v>
      </c>
      <c r="I29" s="494">
        <f t="shared" si="2"/>
        <v>80000</v>
      </c>
      <c r="J29" s="494">
        <f t="shared" si="2"/>
        <v>2296</v>
      </c>
      <c r="K29" s="494">
        <f t="shared" si="2"/>
        <v>7400.87</v>
      </c>
      <c r="L29" s="494">
        <f t="shared" si="2"/>
        <v>2432</v>
      </c>
      <c r="M29" s="494">
        <f t="shared" si="2"/>
        <v>2568.4</v>
      </c>
      <c r="N29" s="494">
        <f t="shared" si="2"/>
        <v>14697.27</v>
      </c>
      <c r="O29" s="494">
        <f t="shared" si="2"/>
        <v>65302.73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8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F4AD2E-5279-4D4D-A704-FC32FAC993BC}">
  <dimension ref="A1:M206"/>
  <sheetViews>
    <sheetView topLeftCell="A10" zoomScale="93" zoomScaleNormal="93" workbookViewId="0">
      <selection activeCell="A20" sqref="A20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1.14062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</row>
    <row r="7" spans="1:13" x14ac:dyDescent="0.25">
      <c r="A7" s="1735" t="s">
        <v>3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1:13" x14ac:dyDescent="0.25">
      <c r="A8" s="1735" t="s">
        <v>1125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1:13" x14ac:dyDescent="0.25">
      <c r="A9" s="1736" t="s">
        <v>404</v>
      </c>
      <c r="B9" s="1736"/>
      <c r="C9" s="1736"/>
      <c r="D9" s="1736"/>
      <c r="E9" s="1736"/>
      <c r="F9" s="1736"/>
      <c r="G9" s="1736"/>
      <c r="H9" s="1736"/>
      <c r="I9" s="1736"/>
      <c r="J9" s="1736"/>
      <c r="K9" s="1736"/>
      <c r="L9" s="1736"/>
      <c r="M9" s="1736"/>
    </row>
    <row r="10" spans="1:13" x14ac:dyDescent="0.25">
      <c r="A10" s="1792" t="s">
        <v>7</v>
      </c>
      <c r="B10" s="1792" t="s">
        <v>802</v>
      </c>
      <c r="C10" s="1792" t="s">
        <v>9</v>
      </c>
      <c r="D10" s="1818" t="s">
        <v>11</v>
      </c>
      <c r="E10" s="476" t="s">
        <v>12</v>
      </c>
      <c r="F10" s="1837" t="s">
        <v>13</v>
      </c>
      <c r="G10" s="1794" t="s">
        <v>14</v>
      </c>
      <c r="H10" s="1794" t="s">
        <v>15</v>
      </c>
      <c r="I10" s="1794" t="s">
        <v>16</v>
      </c>
      <c r="J10" s="1794" t="s">
        <v>17</v>
      </c>
      <c r="K10" s="1794" t="s">
        <v>18</v>
      </c>
      <c r="L10" s="1794" t="s">
        <v>19</v>
      </c>
      <c r="M10" s="1794" t="s">
        <v>20</v>
      </c>
    </row>
    <row r="11" spans="1:13" x14ac:dyDescent="0.25">
      <c r="A11" s="1792"/>
      <c r="B11" s="1792"/>
      <c r="C11" s="1792"/>
      <c r="D11" s="1819"/>
      <c r="E11" s="476" t="s">
        <v>21</v>
      </c>
      <c r="F11" s="1837"/>
      <c r="G11" s="1794"/>
      <c r="H11" s="1794"/>
      <c r="I11" s="1794"/>
      <c r="J11" s="1794"/>
      <c r="K11" s="1794"/>
      <c r="L11" s="1794"/>
      <c r="M11" s="1794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85785.73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115430.33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551104.18000000005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45464.639999999999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3015.8</v>
      </c>
      <c r="L26" s="457">
        <v>4877.45</v>
      </c>
      <c r="M26" s="457">
        <v>26622.55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3040.8</v>
      </c>
      <c r="L27" s="463">
        <f t="shared" si="1"/>
        <v>22917.82</v>
      </c>
      <c r="M27" s="463">
        <f t="shared" si="1"/>
        <v>108582.18000000001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4562.3500000000004</v>
      </c>
      <c r="L30" s="457">
        <v>36159.629999999997</v>
      </c>
      <c r="M30" s="457">
        <v>113840.37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25</v>
      </c>
      <c r="L32" s="457">
        <v>1945.75</v>
      </c>
      <c r="M32" s="457">
        <v>30554.25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4612.3500000000004</v>
      </c>
      <c r="L33" s="463">
        <f>SUM(L30:L32)</f>
        <v>41637.85</v>
      </c>
      <c r="M33" s="463">
        <f>SUM(M30:M32)</f>
        <v>184362.15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25</v>
      </c>
      <c r="L40" s="457">
        <v>1502.5</v>
      </c>
      <c r="M40" s="457">
        <v>23497.5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50</v>
      </c>
      <c r="L42" s="463">
        <f>SUM(L40:L41)</f>
        <v>3389.15</v>
      </c>
      <c r="M42" s="463">
        <f>SUM(M40:M41)</f>
        <v>53110.85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525</v>
      </c>
      <c r="L50" s="457">
        <v>2002.5</v>
      </c>
      <c r="M50" s="457">
        <v>22997.5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361</v>
      </c>
      <c r="L51" s="457">
        <v>1912.38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1340.5</v>
      </c>
      <c r="L52" s="463">
        <f t="shared" si="4"/>
        <v>7876.8499999999995</v>
      </c>
      <c r="M52" s="463">
        <f t="shared" si="4"/>
        <v>86779.65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125</v>
      </c>
      <c r="L57" s="457">
        <v>1602.5</v>
      </c>
      <c r="M57" s="457">
        <v>23397.5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2567.4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22500</v>
      </c>
      <c r="F61" s="456">
        <v>0</v>
      </c>
      <c r="G61" s="457">
        <v>22500</v>
      </c>
      <c r="H61" s="457">
        <v>645.75</v>
      </c>
      <c r="I61" s="456">
        <v>0</v>
      </c>
      <c r="J61" s="457">
        <v>684</v>
      </c>
      <c r="K61" s="675">
        <v>25</v>
      </c>
      <c r="L61" s="457">
        <v>1354.75</v>
      </c>
      <c r="M61" s="457">
        <v>21145.25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191000</v>
      </c>
      <c r="F62" s="464">
        <f>SUM(F55:F60)</f>
        <v>0</v>
      </c>
      <c r="G62" s="463">
        <f>SUM(G55:G61)</f>
        <v>191000</v>
      </c>
      <c r="H62" s="463">
        <f>SUM(H55:H61)</f>
        <v>5481.7</v>
      </c>
      <c r="I62" s="463">
        <f>SUM(I55:I60)</f>
        <v>936.62</v>
      </c>
      <c r="J62" s="463">
        <f>SUM(J55:J61)</f>
        <v>5806.4</v>
      </c>
      <c r="K62" s="676">
        <f>SUM(K55:K61)</f>
        <v>7061.7999999999993</v>
      </c>
      <c r="L62" s="463">
        <f>SUM(L55:L61)</f>
        <v>19290.52</v>
      </c>
      <c r="M62" s="463">
        <f>SUM(M55:M61)</f>
        <v>171712.48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11397.86</v>
      </c>
      <c r="L73" s="463">
        <f t="shared" si="5"/>
        <v>23124.51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ht="17.25" customHeight="1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ht="17.25" customHeight="1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39164.53</v>
      </c>
    </row>
    <row r="93" spans="1:13" ht="17.25" customHeight="1" x14ac:dyDescent="0.25">
      <c r="A93" s="459" t="s">
        <v>1147</v>
      </c>
      <c r="B93" s="281" t="s">
        <v>807</v>
      </c>
      <c r="C93" s="286" t="s">
        <v>276</v>
      </c>
      <c r="D93" s="286" t="s">
        <v>307</v>
      </c>
      <c r="E93" s="457">
        <v>31500</v>
      </c>
      <c r="F93" s="456">
        <v>0</v>
      </c>
      <c r="G93" s="457">
        <v>31500</v>
      </c>
      <c r="H93" s="457">
        <v>904.05</v>
      </c>
      <c r="I93" s="456">
        <v>0</v>
      </c>
      <c r="J93" s="457">
        <v>957.6</v>
      </c>
      <c r="K93" s="675">
        <v>25</v>
      </c>
      <c r="L93" s="457">
        <v>1886.65</v>
      </c>
      <c r="M93" s="457">
        <v>29613.35</v>
      </c>
    </row>
    <row r="94" spans="1:13" ht="17.25" customHeight="1" x14ac:dyDescent="0.25">
      <c r="A94" s="461" t="s">
        <v>749</v>
      </c>
      <c r="B94" s="281"/>
      <c r="C94" s="462">
        <v>7</v>
      </c>
      <c r="D94" s="462"/>
      <c r="E94" s="463">
        <f>SUM(E87:E93)</f>
        <v>437000</v>
      </c>
      <c r="F94" s="464">
        <v>0</v>
      </c>
      <c r="G94" s="463">
        <f>SUM(G87:G93)</f>
        <v>437000</v>
      </c>
      <c r="H94" s="463">
        <f>SUM(H87:H93)</f>
        <v>12541.900000000001</v>
      </c>
      <c r="I94" s="463">
        <v>33400.199999999997</v>
      </c>
      <c r="J94" s="463">
        <f>SUM(J87:J93)</f>
        <v>13284.8</v>
      </c>
      <c r="K94" s="463">
        <v>12143.12</v>
      </c>
      <c r="L94" s="463">
        <v>72370.02</v>
      </c>
      <c r="M94" s="463">
        <v>365629.98</v>
      </c>
    </row>
    <row r="95" spans="1:13" ht="17.25" customHeight="1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ht="17.25" customHeight="1" x14ac:dyDescent="0.25">
      <c r="A96" s="461" t="s">
        <v>1128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ht="17.25" customHeight="1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80000</v>
      </c>
      <c r="F97" s="456">
        <v>0</v>
      </c>
      <c r="G97" s="457">
        <v>80000</v>
      </c>
      <c r="H97" s="457">
        <v>2296</v>
      </c>
      <c r="I97" s="457">
        <v>7004.02</v>
      </c>
      <c r="J97" s="457">
        <v>2432</v>
      </c>
      <c r="K97" s="675">
        <v>1612.38</v>
      </c>
      <c r="L97" s="457">
        <v>13344.4</v>
      </c>
      <c r="M97" s="457">
        <v>66655.600000000006</v>
      </c>
    </row>
    <row r="98" spans="1:13" ht="17.25" customHeight="1" x14ac:dyDescent="0.25">
      <c r="A98" s="459" t="s">
        <v>1143</v>
      </c>
      <c r="B98" s="281" t="s">
        <v>807</v>
      </c>
      <c r="C98" s="286" t="s">
        <v>276</v>
      </c>
      <c r="D98" s="286" t="s">
        <v>307</v>
      </c>
      <c r="E98" s="457">
        <v>31500</v>
      </c>
      <c r="F98" s="456">
        <v>0</v>
      </c>
      <c r="G98" s="457">
        <v>31500</v>
      </c>
      <c r="H98" s="457">
        <v>904.05</v>
      </c>
      <c r="I98" s="456">
        <v>0</v>
      </c>
      <c r="J98" s="457">
        <v>957.6</v>
      </c>
      <c r="K98" s="675">
        <v>25</v>
      </c>
      <c r="L98" s="457">
        <v>1886.65</v>
      </c>
      <c r="M98" s="457">
        <v>29613.35</v>
      </c>
    </row>
    <row r="99" spans="1:13" ht="17.25" customHeight="1" x14ac:dyDescent="0.25">
      <c r="A99" s="461" t="s">
        <v>749</v>
      </c>
      <c r="B99" s="281"/>
      <c r="C99" s="462">
        <v>2</v>
      </c>
      <c r="D99" s="462"/>
      <c r="E99" s="463">
        <f>SUM(E97:E98)</f>
        <v>111500</v>
      </c>
      <c r="F99" s="456">
        <v>0</v>
      </c>
      <c r="G99" s="463">
        <f t="shared" ref="G99:M99" si="8">SUM(G97:G98)</f>
        <v>111500</v>
      </c>
      <c r="H99" s="463">
        <f t="shared" si="8"/>
        <v>3200.05</v>
      </c>
      <c r="I99" s="463">
        <f t="shared" si="8"/>
        <v>7004.02</v>
      </c>
      <c r="J99" s="463">
        <f t="shared" si="8"/>
        <v>3389.6</v>
      </c>
      <c r="K99" s="463">
        <f t="shared" si="8"/>
        <v>1637.38</v>
      </c>
      <c r="L99" s="463">
        <f t="shared" si="8"/>
        <v>15231.05</v>
      </c>
      <c r="M99" s="463">
        <f t="shared" si="8"/>
        <v>96268.950000000012</v>
      </c>
    </row>
    <row r="100" spans="1:13" ht="17.25" customHeight="1" x14ac:dyDescent="0.25">
      <c r="A100" s="461"/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ht="17.25" customHeight="1" x14ac:dyDescent="0.25">
      <c r="A101" s="469" t="s">
        <v>1132</v>
      </c>
      <c r="B101" s="281"/>
      <c r="C101" s="466"/>
      <c r="D101" s="466"/>
      <c r="E101" s="463"/>
      <c r="F101" s="464"/>
      <c r="G101" s="463"/>
      <c r="H101" s="463"/>
      <c r="I101" s="463"/>
      <c r="J101" s="463"/>
      <c r="K101" s="676"/>
      <c r="L101" s="463"/>
      <c r="M101" s="463"/>
    </row>
    <row r="102" spans="1:13" ht="17.25" customHeight="1" x14ac:dyDescent="0.25">
      <c r="A102" s="459" t="s">
        <v>769</v>
      </c>
      <c r="B102" s="281" t="s">
        <v>806</v>
      </c>
      <c r="C102" s="286" t="s">
        <v>772</v>
      </c>
      <c r="D102" s="286" t="s">
        <v>1066</v>
      </c>
      <c r="E102" s="457">
        <v>100000</v>
      </c>
      <c r="F102" s="456">
        <v>0</v>
      </c>
      <c r="G102" s="457">
        <v>100000</v>
      </c>
      <c r="H102" s="457">
        <v>2870</v>
      </c>
      <c r="I102" s="457">
        <v>12105.37</v>
      </c>
      <c r="J102" s="457">
        <v>3040</v>
      </c>
      <c r="K102" s="675">
        <v>25</v>
      </c>
      <c r="L102" s="457">
        <v>18040.37</v>
      </c>
      <c r="M102" s="457">
        <v>81959.63</v>
      </c>
    </row>
    <row r="103" spans="1:13" ht="17.2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ht="17.25" customHeight="1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35000</v>
      </c>
      <c r="F104" s="456">
        <v>0</v>
      </c>
      <c r="G104" s="457">
        <v>35000</v>
      </c>
      <c r="H104" s="457">
        <v>1004.5</v>
      </c>
      <c r="I104" s="456">
        <v>0</v>
      </c>
      <c r="J104" s="457">
        <v>1064</v>
      </c>
      <c r="K104" s="675">
        <v>728</v>
      </c>
      <c r="L104" s="457">
        <v>2796.5</v>
      </c>
      <c r="M104" s="457">
        <v>32203.5</v>
      </c>
    </row>
    <row r="105" spans="1:13" ht="17.25" customHeight="1" x14ac:dyDescent="0.25">
      <c r="A105" s="461" t="s">
        <v>749</v>
      </c>
      <c r="B105" s="281"/>
      <c r="C105" s="462">
        <v>3</v>
      </c>
      <c r="D105" s="462"/>
      <c r="E105" s="463">
        <f>SUM(E102:E104)</f>
        <v>166500</v>
      </c>
      <c r="F105" s="464">
        <f t="shared" ref="F105:M105" si="9">SUM(F102:F104)</f>
        <v>0</v>
      </c>
      <c r="G105" s="463">
        <f>SUM(G102:G104)</f>
        <v>166500</v>
      </c>
      <c r="H105" s="463">
        <f>SUM(H102:H104)</f>
        <v>4778.55</v>
      </c>
      <c r="I105" s="463">
        <f>SUM(I102:I104)</f>
        <v>12105.37</v>
      </c>
      <c r="J105" s="463">
        <f>SUM(J102:J104)</f>
        <v>5061.6000000000004</v>
      </c>
      <c r="K105" s="676">
        <f t="shared" si="9"/>
        <v>2290.4499999999998</v>
      </c>
      <c r="L105" s="463">
        <f t="shared" si="9"/>
        <v>24235.969999999998</v>
      </c>
      <c r="M105" s="463">
        <f t="shared" si="9"/>
        <v>142264.03</v>
      </c>
    </row>
    <row r="106" spans="1:13" ht="17.25" customHeight="1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17.25" customHeight="1" x14ac:dyDescent="0.25">
      <c r="A107" s="469" t="s">
        <v>1130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ht="17.25" customHeight="1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8182.63</v>
      </c>
      <c r="J108" s="457">
        <v>2584</v>
      </c>
      <c r="K108" s="675">
        <v>6602.45</v>
      </c>
      <c r="L108" s="457">
        <v>19808.580000000002</v>
      </c>
      <c r="M108" s="457">
        <v>65191.42</v>
      </c>
    </row>
    <row r="109" spans="1:13" ht="17.25" customHeight="1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0">SUM(F108)</f>
        <v>0</v>
      </c>
      <c r="G109" s="463">
        <f t="shared" si="10"/>
        <v>85000</v>
      </c>
      <c r="H109" s="463">
        <f t="shared" si="10"/>
        <v>2439.5</v>
      </c>
      <c r="I109" s="463">
        <f t="shared" si="10"/>
        <v>8182.63</v>
      </c>
      <c r="J109" s="463">
        <f t="shared" si="10"/>
        <v>2584</v>
      </c>
      <c r="K109" s="676">
        <f t="shared" si="10"/>
        <v>6602.45</v>
      </c>
      <c r="L109" s="463">
        <f t="shared" si="10"/>
        <v>19808.580000000002</v>
      </c>
      <c r="M109" s="463">
        <f t="shared" si="10"/>
        <v>65191.42</v>
      </c>
    </row>
    <row r="110" spans="1:13" ht="17.25" customHeight="1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17.25" customHeight="1" x14ac:dyDescent="0.25">
      <c r="A111" s="469" t="s">
        <v>1129</v>
      </c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17.25" customHeight="1" x14ac:dyDescent="0.25">
      <c r="A112" s="280" t="s">
        <v>150</v>
      </c>
      <c r="B112" s="601" t="s">
        <v>807</v>
      </c>
      <c r="C112" s="286" t="s">
        <v>1074</v>
      </c>
      <c r="D112" s="286" t="s">
        <v>307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4125</v>
      </c>
      <c r="L112" s="457">
        <v>7932.83</v>
      </c>
      <c r="M112" s="457">
        <v>37067.17</v>
      </c>
    </row>
    <row r="113" spans="1:13" ht="17.25" customHeight="1" x14ac:dyDescent="0.25">
      <c r="A113" s="461" t="s">
        <v>749</v>
      </c>
      <c r="B113" s="281"/>
      <c r="C113" s="462">
        <v>1</v>
      </c>
      <c r="D113" s="462"/>
      <c r="E113" s="463">
        <f>SUM(E112)</f>
        <v>45000</v>
      </c>
      <c r="F113" s="464">
        <f t="shared" ref="F113:M113" si="11">SUM(F112)</f>
        <v>0</v>
      </c>
      <c r="G113" s="463">
        <f t="shared" si="11"/>
        <v>45000</v>
      </c>
      <c r="H113" s="463">
        <f t="shared" si="11"/>
        <v>1291.5</v>
      </c>
      <c r="I113" s="463">
        <f t="shared" si="11"/>
        <v>1148.33</v>
      </c>
      <c r="J113" s="463">
        <f t="shared" si="11"/>
        <v>1368</v>
      </c>
      <c r="K113" s="676">
        <f t="shared" si="11"/>
        <v>4125</v>
      </c>
      <c r="L113" s="463">
        <f t="shared" si="11"/>
        <v>7932.83</v>
      </c>
      <c r="M113" s="463">
        <f t="shared" si="11"/>
        <v>37067.17</v>
      </c>
    </row>
    <row r="114" spans="1:13" ht="17.25" customHeight="1" x14ac:dyDescent="0.25">
      <c r="A114" s="459"/>
      <c r="B114" s="281"/>
      <c r="C114" s="286"/>
      <c r="D114" s="286"/>
      <c r="E114" s="457"/>
      <c r="F114" s="456"/>
      <c r="G114" s="457"/>
      <c r="H114" s="457"/>
      <c r="I114" s="457"/>
      <c r="J114" s="457"/>
      <c r="K114" s="675"/>
      <c r="L114" s="457"/>
      <c r="M114" s="457"/>
    </row>
    <row r="115" spans="1:13" ht="30.75" customHeight="1" x14ac:dyDescent="0.25">
      <c r="A115" s="469" t="s">
        <v>1136</v>
      </c>
      <c r="B115" s="281"/>
      <c r="C115" s="466"/>
      <c r="D115" s="466"/>
      <c r="E115" s="463"/>
      <c r="F115" s="464"/>
      <c r="G115" s="463"/>
      <c r="H115" s="463"/>
      <c r="I115" s="463"/>
      <c r="J115" s="463"/>
      <c r="K115" s="676"/>
      <c r="L115" s="463"/>
      <c r="M115" s="463"/>
    </row>
    <row r="116" spans="1:13" ht="17.25" customHeight="1" x14ac:dyDescent="0.25">
      <c r="A116" s="280" t="s">
        <v>419</v>
      </c>
      <c r="B116" s="281" t="s">
        <v>806</v>
      </c>
      <c r="C116" s="286" t="s">
        <v>449</v>
      </c>
      <c r="D116" s="286" t="s">
        <v>1069</v>
      </c>
      <c r="E116" s="457">
        <v>45000</v>
      </c>
      <c r="F116" s="456">
        <v>0</v>
      </c>
      <c r="G116" s="457">
        <v>45000</v>
      </c>
      <c r="H116" s="457">
        <v>1291.5</v>
      </c>
      <c r="I116" s="457">
        <v>1148.33</v>
      </c>
      <c r="J116" s="457">
        <v>1368</v>
      </c>
      <c r="K116" s="675">
        <v>728</v>
      </c>
      <c r="L116" s="457">
        <v>4535.83</v>
      </c>
      <c r="M116" s="457">
        <v>40464.17</v>
      </c>
    </row>
    <row r="117" spans="1:13" ht="17.25" customHeight="1" x14ac:dyDescent="0.25">
      <c r="A117" s="280" t="s">
        <v>697</v>
      </c>
      <c r="B117" s="281" t="s">
        <v>807</v>
      </c>
      <c r="C117" s="286" t="s">
        <v>521</v>
      </c>
      <c r="D117" s="286" t="s">
        <v>307</v>
      </c>
      <c r="E117" s="457">
        <v>43500</v>
      </c>
      <c r="F117" s="456">
        <v>0</v>
      </c>
      <c r="G117" s="457">
        <v>43500</v>
      </c>
      <c r="H117" s="457">
        <v>1248.45</v>
      </c>
      <c r="I117" s="456">
        <v>936.62</v>
      </c>
      <c r="J117" s="457">
        <v>1322.4</v>
      </c>
      <c r="K117" s="675">
        <v>25</v>
      </c>
      <c r="L117" s="457">
        <v>3532.47</v>
      </c>
      <c r="M117" s="457">
        <v>39967.53</v>
      </c>
    </row>
    <row r="118" spans="1:13" ht="17.25" customHeight="1" x14ac:dyDescent="0.25">
      <c r="A118" s="461" t="s">
        <v>749</v>
      </c>
      <c r="B118" s="281"/>
      <c r="C118" s="462">
        <v>2</v>
      </c>
      <c r="D118" s="462"/>
      <c r="E118" s="463">
        <f>SUM(E116:E117)</f>
        <v>88500</v>
      </c>
      <c r="F118" s="464">
        <f t="shared" ref="F118:M118" si="12">SUM(F116:F117)</f>
        <v>0</v>
      </c>
      <c r="G118" s="463">
        <f t="shared" si="12"/>
        <v>88500</v>
      </c>
      <c r="H118" s="463">
        <f t="shared" si="12"/>
        <v>2539.9499999999998</v>
      </c>
      <c r="I118" s="463">
        <f t="shared" si="12"/>
        <v>2084.9499999999998</v>
      </c>
      <c r="J118" s="463">
        <f t="shared" si="12"/>
        <v>2690.4</v>
      </c>
      <c r="K118" s="676">
        <f t="shared" si="12"/>
        <v>753</v>
      </c>
      <c r="L118" s="463">
        <f t="shared" si="12"/>
        <v>8068.2999999999993</v>
      </c>
      <c r="M118" s="463">
        <f t="shared" si="12"/>
        <v>80431.7</v>
      </c>
    </row>
    <row r="119" spans="1:13" ht="17.25" customHeight="1" x14ac:dyDescent="0.25">
      <c r="A119" s="459"/>
      <c r="B119" s="281"/>
      <c r="C119" s="286"/>
      <c r="D119" s="286"/>
      <c r="E119" s="457"/>
      <c r="F119" s="456"/>
      <c r="G119" s="457"/>
      <c r="H119" s="457"/>
      <c r="I119" s="457"/>
      <c r="J119" s="457"/>
      <c r="K119" s="675"/>
      <c r="L119" s="457"/>
      <c r="M119" s="457"/>
    </row>
    <row r="120" spans="1:13" ht="17.25" customHeight="1" x14ac:dyDescent="0.25">
      <c r="A120" s="461" t="s">
        <v>842</v>
      </c>
      <c r="B120" s="281"/>
      <c r="C120" s="466"/>
      <c r="D120" s="466"/>
      <c r="E120" s="463"/>
      <c r="F120" s="464"/>
      <c r="G120" s="463"/>
      <c r="H120" s="463"/>
      <c r="I120" s="463"/>
      <c r="J120" s="463"/>
      <c r="K120" s="676"/>
      <c r="L120" s="463"/>
      <c r="M120" s="463"/>
    </row>
    <row r="121" spans="1:13" ht="17.25" customHeight="1" x14ac:dyDescent="0.25">
      <c r="A121" s="459" t="s">
        <v>1131</v>
      </c>
      <c r="B121" s="281" t="s">
        <v>806</v>
      </c>
      <c r="C121" s="286" t="s">
        <v>905</v>
      </c>
      <c r="D121" s="286" t="s">
        <v>307</v>
      </c>
      <c r="E121" s="457">
        <v>50000</v>
      </c>
      <c r="F121" s="456">
        <v>0</v>
      </c>
      <c r="G121" s="457">
        <v>50000</v>
      </c>
      <c r="H121" s="457">
        <v>1435</v>
      </c>
      <c r="I121" s="457">
        <v>1854</v>
      </c>
      <c r="J121" s="457">
        <v>1520</v>
      </c>
      <c r="K121" s="675">
        <v>800</v>
      </c>
      <c r="L121" s="457">
        <v>5609</v>
      </c>
      <c r="M121" s="457">
        <v>44391</v>
      </c>
    </row>
    <row r="122" spans="1:13" ht="17.25" customHeight="1" x14ac:dyDescent="0.25">
      <c r="A122" s="280" t="s">
        <v>773</v>
      </c>
      <c r="B122" s="281" t="s">
        <v>807</v>
      </c>
      <c r="C122" s="286" t="s">
        <v>774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7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ht="17.25" customHeight="1" x14ac:dyDescent="0.25">
      <c r="A123" s="280" t="s">
        <v>875</v>
      </c>
      <c r="B123" s="281" t="s">
        <v>807</v>
      </c>
      <c r="C123" s="286" t="s">
        <v>1036</v>
      </c>
      <c r="D123" s="286" t="s">
        <v>307</v>
      </c>
      <c r="E123" s="457">
        <v>55000</v>
      </c>
      <c r="F123" s="456">
        <v>0</v>
      </c>
      <c r="G123" s="457">
        <v>55000</v>
      </c>
      <c r="H123" s="457">
        <v>1578.5</v>
      </c>
      <c r="I123" s="457">
        <v>2559.6799999999998</v>
      </c>
      <c r="J123" s="457">
        <v>1672</v>
      </c>
      <c r="K123" s="675">
        <v>25</v>
      </c>
      <c r="L123" s="457">
        <v>5835.18</v>
      </c>
      <c r="M123" s="457">
        <v>49164.82</v>
      </c>
    </row>
    <row r="124" spans="1:13" ht="17.25" customHeight="1" x14ac:dyDescent="0.25">
      <c r="A124" s="280" t="s">
        <v>1142</v>
      </c>
      <c r="B124" s="281" t="s">
        <v>806</v>
      </c>
      <c r="C124" s="286" t="s">
        <v>1036</v>
      </c>
      <c r="D124" s="286" t="s">
        <v>307</v>
      </c>
      <c r="E124" s="457">
        <v>50000</v>
      </c>
      <c r="F124" s="456">
        <v>0</v>
      </c>
      <c r="G124" s="457">
        <v>50000</v>
      </c>
      <c r="H124" s="457">
        <v>1435</v>
      </c>
      <c r="I124" s="457">
        <v>1835</v>
      </c>
      <c r="J124" s="457">
        <v>1520</v>
      </c>
      <c r="K124" s="675">
        <v>25</v>
      </c>
      <c r="L124" s="457">
        <v>4834</v>
      </c>
      <c r="M124" s="457">
        <v>45166</v>
      </c>
    </row>
    <row r="125" spans="1:13" ht="17.25" customHeight="1" x14ac:dyDescent="0.25">
      <c r="A125" s="459" t="s">
        <v>1103</v>
      </c>
      <c r="B125" s="281" t="s">
        <v>807</v>
      </c>
      <c r="C125" s="286" t="s">
        <v>713</v>
      </c>
      <c r="D125" s="286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6">
        <v>1148.33</v>
      </c>
      <c r="J125" s="457">
        <v>1368</v>
      </c>
      <c r="K125" s="675">
        <v>25</v>
      </c>
      <c r="L125" s="457">
        <v>3832.83</v>
      </c>
      <c r="M125" s="457">
        <v>41167.17</v>
      </c>
    </row>
    <row r="126" spans="1:13" ht="17.25" customHeight="1" x14ac:dyDescent="0.25">
      <c r="A126" s="280" t="s">
        <v>444</v>
      </c>
      <c r="B126" s="281" t="s">
        <v>806</v>
      </c>
      <c r="C126" s="286" t="s">
        <v>662</v>
      </c>
      <c r="D126" s="286" t="s">
        <v>307</v>
      </c>
      <c r="E126" s="457">
        <v>31500</v>
      </c>
      <c r="F126" s="456">
        <v>0</v>
      </c>
      <c r="G126" s="457">
        <v>31500</v>
      </c>
      <c r="H126" s="457">
        <v>904</v>
      </c>
      <c r="I126" s="456">
        <v>0</v>
      </c>
      <c r="J126" s="457">
        <v>957</v>
      </c>
      <c r="K126" s="675">
        <v>25</v>
      </c>
      <c r="L126" s="457">
        <v>1886.65</v>
      </c>
      <c r="M126" s="457">
        <v>29613.35</v>
      </c>
    </row>
    <row r="127" spans="1:13" ht="17.25" customHeight="1" x14ac:dyDescent="0.25">
      <c r="A127" s="461" t="s">
        <v>749</v>
      </c>
      <c r="B127" s="281"/>
      <c r="C127" s="462">
        <v>6</v>
      </c>
      <c r="D127" s="462"/>
      <c r="E127" s="463">
        <f>SUM(E121:E126)</f>
        <v>276500</v>
      </c>
      <c r="F127" s="464">
        <f>SUM(F122:F126)</f>
        <v>0</v>
      </c>
      <c r="G127" s="463">
        <f t="shared" ref="G127:M127" si="13">SUM(G121:G126)</f>
        <v>276500</v>
      </c>
      <c r="H127" s="463">
        <f t="shared" si="13"/>
        <v>7935.5</v>
      </c>
      <c r="I127" s="463">
        <f t="shared" si="13"/>
        <v>8545.34</v>
      </c>
      <c r="J127" s="463">
        <f t="shared" si="13"/>
        <v>8405</v>
      </c>
      <c r="K127" s="676">
        <f t="shared" si="13"/>
        <v>925</v>
      </c>
      <c r="L127" s="463">
        <f t="shared" si="13"/>
        <v>25830.490000000005</v>
      </c>
      <c r="M127" s="463">
        <f t="shared" si="13"/>
        <v>250669.50999999998</v>
      </c>
    </row>
    <row r="129" spans="1:13" ht="17.25" customHeight="1" x14ac:dyDescent="0.25">
      <c r="A129" s="461" t="s">
        <v>787</v>
      </c>
      <c r="B129" s="281"/>
      <c r="C129" s="466"/>
      <c r="D129" s="466"/>
      <c r="E129" s="463"/>
      <c r="F129" s="464"/>
      <c r="G129" s="463"/>
      <c r="H129" s="463"/>
      <c r="I129" s="463"/>
      <c r="J129" s="463"/>
      <c r="K129" s="676"/>
      <c r="L129" s="463"/>
      <c r="M129" s="463"/>
    </row>
    <row r="130" spans="1:13" ht="17.25" customHeight="1" x14ac:dyDescent="0.25">
      <c r="A130" s="459" t="s">
        <v>69</v>
      </c>
      <c r="B130" s="281" t="s">
        <v>806</v>
      </c>
      <c r="C130" s="286" t="s">
        <v>775</v>
      </c>
      <c r="D130" s="286" t="s">
        <v>307</v>
      </c>
      <c r="E130" s="457">
        <v>155000</v>
      </c>
      <c r="F130" s="456">
        <v>0</v>
      </c>
      <c r="G130" s="457">
        <v>155000</v>
      </c>
      <c r="H130" s="457">
        <v>4448.5</v>
      </c>
      <c r="I130" s="457">
        <v>25042.74</v>
      </c>
      <c r="J130" s="457">
        <v>4712</v>
      </c>
      <c r="K130" s="675">
        <v>1375</v>
      </c>
      <c r="L130" s="457">
        <v>35578.239999999998</v>
      </c>
      <c r="M130" s="457">
        <v>119421.75999999999</v>
      </c>
    </row>
    <row r="131" spans="1:13" ht="17.25" customHeight="1" x14ac:dyDescent="0.25">
      <c r="A131" s="496" t="s">
        <v>715</v>
      </c>
      <c r="B131" s="497" t="s">
        <v>807</v>
      </c>
      <c r="C131" s="280" t="s">
        <v>772</v>
      </c>
      <c r="D131" s="286" t="s">
        <v>307</v>
      </c>
      <c r="E131" s="498">
        <v>55000</v>
      </c>
      <c r="F131" s="487">
        <v>0</v>
      </c>
      <c r="G131" s="457">
        <v>55000</v>
      </c>
      <c r="H131" s="457">
        <v>1578.5</v>
      </c>
      <c r="I131" s="457">
        <v>2154.64</v>
      </c>
      <c r="J131" s="489">
        <v>1672</v>
      </c>
      <c r="K131" s="675">
        <v>2725.24</v>
      </c>
      <c r="L131" s="457">
        <v>8130.38</v>
      </c>
      <c r="M131" s="457">
        <v>46869.62</v>
      </c>
    </row>
    <row r="132" spans="1:13" ht="17.25" customHeight="1" x14ac:dyDescent="0.25">
      <c r="A132" s="280" t="s">
        <v>77</v>
      </c>
      <c r="B132" s="685" t="s">
        <v>807</v>
      </c>
      <c r="C132" s="286" t="s">
        <v>967</v>
      </c>
      <c r="D132" s="286" t="s">
        <v>1069</v>
      </c>
      <c r="E132" s="457">
        <v>60000</v>
      </c>
      <c r="F132" s="456">
        <v>0</v>
      </c>
      <c r="G132" s="489">
        <v>60000</v>
      </c>
      <c r="H132" s="458">
        <v>1722</v>
      </c>
      <c r="I132" s="458">
        <v>3486.68</v>
      </c>
      <c r="J132" s="457">
        <v>1824</v>
      </c>
      <c r="K132" s="678">
        <v>828</v>
      </c>
      <c r="L132" s="457">
        <v>7860.68</v>
      </c>
      <c r="M132" s="457">
        <v>52139.32</v>
      </c>
    </row>
    <row r="133" spans="1:13" ht="17.25" customHeight="1" x14ac:dyDescent="0.25">
      <c r="A133" s="459" t="s">
        <v>42</v>
      </c>
      <c r="B133" s="281" t="s">
        <v>806</v>
      </c>
      <c r="C133" s="286" t="s">
        <v>449</v>
      </c>
      <c r="D133" s="286" t="s">
        <v>1069</v>
      </c>
      <c r="E133" s="457">
        <v>46000</v>
      </c>
      <c r="F133" s="456">
        <v>0</v>
      </c>
      <c r="G133" s="457">
        <v>46000</v>
      </c>
      <c r="H133" s="457">
        <v>1320.2</v>
      </c>
      <c r="I133" s="457">
        <v>1289.46</v>
      </c>
      <c r="J133" s="457">
        <v>1398.4</v>
      </c>
      <c r="K133" s="675">
        <v>125</v>
      </c>
      <c r="L133" s="457">
        <v>4133.0600000000004</v>
      </c>
      <c r="M133" s="457">
        <v>41866.94</v>
      </c>
    </row>
    <row r="134" spans="1:13" ht="17.25" customHeight="1" x14ac:dyDescent="0.25">
      <c r="A134" s="459" t="s">
        <v>310</v>
      </c>
      <c r="B134" s="281" t="s">
        <v>807</v>
      </c>
      <c r="C134" s="286" t="s">
        <v>276</v>
      </c>
      <c r="D134" s="286" t="s">
        <v>307</v>
      </c>
      <c r="E134" s="457">
        <v>50000</v>
      </c>
      <c r="F134" s="456">
        <v>0</v>
      </c>
      <c r="G134" s="457">
        <v>50000</v>
      </c>
      <c r="H134" s="457">
        <v>1435</v>
      </c>
      <c r="I134" s="457">
        <v>1854</v>
      </c>
      <c r="J134" s="457">
        <v>1520</v>
      </c>
      <c r="K134" s="675">
        <v>2025</v>
      </c>
      <c r="L134" s="457">
        <v>6834</v>
      </c>
      <c r="M134" s="457">
        <v>43166</v>
      </c>
    </row>
    <row r="135" spans="1:13" ht="17.25" customHeight="1" x14ac:dyDescent="0.25">
      <c r="A135" s="461" t="s">
        <v>749</v>
      </c>
      <c r="B135" s="281"/>
      <c r="C135" s="462">
        <v>5</v>
      </c>
      <c r="D135" s="462"/>
      <c r="E135" s="463">
        <f>SUM(E130:E134)</f>
        <v>366000</v>
      </c>
      <c r="F135" s="464">
        <f>SUM(F130:F133)</f>
        <v>0</v>
      </c>
      <c r="G135" s="463">
        <f t="shared" ref="G135:M135" si="14">SUM(G130:G134)</f>
        <v>366000</v>
      </c>
      <c r="H135" s="463">
        <f t="shared" si="14"/>
        <v>10504.2</v>
      </c>
      <c r="I135" s="463">
        <f t="shared" si="14"/>
        <v>33827.520000000004</v>
      </c>
      <c r="J135" s="463">
        <f t="shared" si="14"/>
        <v>11126.4</v>
      </c>
      <c r="K135" s="676">
        <f t="shared" si="14"/>
        <v>7078.24</v>
      </c>
      <c r="L135" s="463">
        <f t="shared" si="14"/>
        <v>62536.359999999993</v>
      </c>
      <c r="M135" s="463">
        <f t="shared" si="14"/>
        <v>303463.64</v>
      </c>
    </row>
    <row r="136" spans="1:13" ht="17.25" customHeight="1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17.25" customHeight="1" x14ac:dyDescent="0.25">
      <c r="A137" s="466" t="s">
        <v>836</v>
      </c>
      <c r="B137" s="465"/>
      <c r="C137" s="636"/>
      <c r="D137" s="636"/>
      <c r="E137" s="453"/>
      <c r="F137" s="453"/>
      <c r="G137" s="494"/>
      <c r="H137" s="495"/>
      <c r="I137" s="463"/>
      <c r="J137" s="463"/>
      <c r="K137" s="676"/>
      <c r="L137" s="463"/>
      <c r="M137" s="463"/>
    </row>
    <row r="138" spans="1:13" ht="17.25" customHeight="1" x14ac:dyDescent="0.25">
      <c r="A138" s="286" t="s">
        <v>532</v>
      </c>
      <c r="B138" s="281" t="s">
        <v>807</v>
      </c>
      <c r="C138" s="286" t="s">
        <v>965</v>
      </c>
      <c r="D138" s="286" t="s">
        <v>1069</v>
      </c>
      <c r="E138" s="638">
        <v>80000</v>
      </c>
      <c r="F138" s="639">
        <v>0</v>
      </c>
      <c r="G138" s="638">
        <v>80000</v>
      </c>
      <c r="H138" s="638">
        <v>2296</v>
      </c>
      <c r="I138" s="638">
        <v>7400.87</v>
      </c>
      <c r="J138" s="638">
        <v>7400.87</v>
      </c>
      <c r="K138" s="677">
        <v>2432</v>
      </c>
      <c r="L138" s="638">
        <v>14226.07</v>
      </c>
      <c r="M138" s="638">
        <v>65773.929999999993</v>
      </c>
    </row>
    <row r="139" spans="1:13" ht="17.25" customHeight="1" x14ac:dyDescent="0.25">
      <c r="A139" s="461" t="s">
        <v>847</v>
      </c>
      <c r="B139" s="491"/>
      <c r="C139" s="462">
        <v>1</v>
      </c>
      <c r="D139" s="462"/>
      <c r="E139" s="640">
        <f t="shared" ref="E139:M139" si="15">SUM(E138)</f>
        <v>80000</v>
      </c>
      <c r="F139" s="526">
        <f t="shared" si="15"/>
        <v>0</v>
      </c>
      <c r="G139" s="640">
        <f t="shared" si="15"/>
        <v>80000</v>
      </c>
      <c r="H139" s="640">
        <f t="shared" si="15"/>
        <v>2296</v>
      </c>
      <c r="I139" s="640">
        <f t="shared" si="15"/>
        <v>7400.87</v>
      </c>
      <c r="J139" s="640">
        <f t="shared" si="15"/>
        <v>7400.87</v>
      </c>
      <c r="K139" s="679">
        <f t="shared" si="15"/>
        <v>2432</v>
      </c>
      <c r="L139" s="640">
        <f t="shared" si="15"/>
        <v>14226.07</v>
      </c>
      <c r="M139" s="640">
        <f t="shared" si="15"/>
        <v>65773.929999999993</v>
      </c>
    </row>
    <row r="140" spans="1:13" ht="17.25" customHeight="1" x14ac:dyDescent="0.25">
      <c r="A140" s="461"/>
      <c r="B140" s="281"/>
      <c r="C140" s="462"/>
      <c r="D140" s="462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ht="17.25" customHeight="1" x14ac:dyDescent="0.25">
      <c r="A141" s="469" t="s">
        <v>776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ht="17.25" customHeight="1" x14ac:dyDescent="0.25">
      <c r="A142" s="280" t="s">
        <v>528</v>
      </c>
      <c r="B142" s="281" t="s">
        <v>806</v>
      </c>
      <c r="C142" s="286" t="s">
        <v>551</v>
      </c>
      <c r="D142" s="286" t="s">
        <v>307</v>
      </c>
      <c r="E142" s="457">
        <v>43500</v>
      </c>
      <c r="F142" s="456">
        <v>0</v>
      </c>
      <c r="G142" s="457">
        <v>43500</v>
      </c>
      <c r="H142" s="457">
        <v>1248.45</v>
      </c>
      <c r="I142" s="456">
        <v>936.62</v>
      </c>
      <c r="J142" s="457">
        <v>1322.4</v>
      </c>
      <c r="K142" s="675">
        <v>25</v>
      </c>
      <c r="L142" s="457">
        <v>1798</v>
      </c>
      <c r="M142" s="457">
        <v>39967.53</v>
      </c>
    </row>
    <row r="143" spans="1:13" ht="17.25" customHeight="1" x14ac:dyDescent="0.25">
      <c r="A143" s="461" t="s">
        <v>749</v>
      </c>
      <c r="B143" s="281"/>
      <c r="C143" s="462">
        <v>1</v>
      </c>
      <c r="D143" s="462"/>
      <c r="E143" s="463">
        <f t="shared" ref="E143:K143" si="16">SUM(E142:E142)</f>
        <v>43500</v>
      </c>
      <c r="F143" s="464">
        <f t="shared" si="16"/>
        <v>0</v>
      </c>
      <c r="G143" s="463">
        <f t="shared" si="16"/>
        <v>43500</v>
      </c>
      <c r="H143" s="463">
        <f t="shared" si="16"/>
        <v>1248.45</v>
      </c>
      <c r="I143" s="499">
        <f t="shared" si="16"/>
        <v>936.62</v>
      </c>
      <c r="J143" s="463">
        <f t="shared" si="16"/>
        <v>1322.4</v>
      </c>
      <c r="K143" s="676">
        <f t="shared" si="16"/>
        <v>25</v>
      </c>
      <c r="L143" s="463">
        <v>1798</v>
      </c>
      <c r="M143" s="463">
        <v>39967.53</v>
      </c>
    </row>
    <row r="145" spans="1:13" ht="17.25" customHeight="1" x14ac:dyDescent="0.25">
      <c r="A145" s="490" t="s">
        <v>777</v>
      </c>
      <c r="B145" s="281"/>
      <c r="C145" s="466"/>
      <c r="D145" s="466"/>
      <c r="E145" s="463"/>
      <c r="F145" s="464"/>
      <c r="G145" s="463"/>
      <c r="H145" s="463"/>
      <c r="I145" s="463"/>
      <c r="J145" s="463"/>
      <c r="K145" s="676"/>
      <c r="L145" s="463"/>
      <c r="M145" s="463"/>
    </row>
    <row r="146" spans="1:13" ht="17.25" customHeight="1" x14ac:dyDescent="0.25">
      <c r="A146" s="280" t="s">
        <v>114</v>
      </c>
      <c r="B146" s="281" t="s">
        <v>807</v>
      </c>
      <c r="C146" s="286" t="s">
        <v>778</v>
      </c>
      <c r="D146" s="286" t="s">
        <v>307</v>
      </c>
      <c r="E146" s="457">
        <v>80000</v>
      </c>
      <c r="F146" s="456">
        <v>0</v>
      </c>
      <c r="G146" s="457">
        <v>80000</v>
      </c>
      <c r="H146" s="457">
        <v>2296</v>
      </c>
      <c r="I146" s="457">
        <v>7400.87</v>
      </c>
      <c r="J146" s="457">
        <v>2432</v>
      </c>
      <c r="K146" s="675">
        <v>728</v>
      </c>
      <c r="L146" s="457">
        <v>12856.87</v>
      </c>
      <c r="M146" s="457">
        <v>67143.13</v>
      </c>
    </row>
    <row r="147" spans="1:13" ht="17.25" customHeight="1" x14ac:dyDescent="0.25">
      <c r="A147" s="280" t="s">
        <v>73</v>
      </c>
      <c r="B147" s="281" t="s">
        <v>807</v>
      </c>
      <c r="C147" s="286" t="s">
        <v>778</v>
      </c>
      <c r="D147" s="286" t="s">
        <v>307</v>
      </c>
      <c r="E147" s="457">
        <v>60000</v>
      </c>
      <c r="F147" s="456">
        <v>0</v>
      </c>
      <c r="G147" s="457">
        <v>60000</v>
      </c>
      <c r="H147" s="457">
        <v>1722</v>
      </c>
      <c r="I147" s="457">
        <v>3486.68</v>
      </c>
      <c r="J147" s="457">
        <v>1824</v>
      </c>
      <c r="K147" s="675">
        <v>728</v>
      </c>
      <c r="L147" s="457">
        <v>7760.68</v>
      </c>
      <c r="M147" s="457">
        <v>52239.32</v>
      </c>
    </row>
    <row r="148" spans="1:13" ht="17.25" customHeight="1" x14ac:dyDescent="0.25">
      <c r="A148" s="280" t="s">
        <v>530</v>
      </c>
      <c r="B148" s="281" t="s">
        <v>806</v>
      </c>
      <c r="C148" s="286" t="s">
        <v>551</v>
      </c>
      <c r="D148" s="286" t="s">
        <v>307</v>
      </c>
      <c r="E148" s="457">
        <v>43500</v>
      </c>
      <c r="F148" s="456">
        <v>0</v>
      </c>
      <c r="G148" s="457">
        <v>43500</v>
      </c>
      <c r="H148" s="457">
        <v>1248.45</v>
      </c>
      <c r="I148" s="456">
        <v>936.62</v>
      </c>
      <c r="J148" s="457">
        <v>1322.4</v>
      </c>
      <c r="K148" s="675">
        <v>2085</v>
      </c>
      <c r="L148" s="457">
        <v>5532.47</v>
      </c>
      <c r="M148" s="457">
        <v>37967.53</v>
      </c>
    </row>
    <row r="149" spans="1:13" ht="17.25" customHeight="1" x14ac:dyDescent="0.25">
      <c r="A149" s="461" t="s">
        <v>749</v>
      </c>
      <c r="B149" s="281"/>
      <c r="C149" s="462">
        <v>3</v>
      </c>
      <c r="D149" s="462"/>
      <c r="E149" s="463">
        <f>SUM(E146:E148)</f>
        <v>183500</v>
      </c>
      <c r="F149" s="464">
        <f t="shared" ref="F149:L149" si="17">SUM(F146:F148)</f>
        <v>0</v>
      </c>
      <c r="G149" s="463">
        <f t="shared" si="17"/>
        <v>183500</v>
      </c>
      <c r="H149" s="463">
        <f t="shared" si="17"/>
        <v>5266.45</v>
      </c>
      <c r="I149" s="463">
        <f t="shared" si="17"/>
        <v>11824.17</v>
      </c>
      <c r="J149" s="463">
        <f>SUM(J146:J148)</f>
        <v>5578.4</v>
      </c>
      <c r="K149" s="676">
        <f t="shared" si="17"/>
        <v>3541</v>
      </c>
      <c r="L149" s="463">
        <f t="shared" si="17"/>
        <v>26150.020000000004</v>
      </c>
      <c r="M149" s="463">
        <f>SUM(M146:M148)</f>
        <v>157349.98000000001</v>
      </c>
    </row>
    <row r="150" spans="1:13" ht="17.25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17.25" customHeight="1" x14ac:dyDescent="0.25">
      <c r="A151" s="469" t="s">
        <v>1138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ht="17.25" customHeight="1" x14ac:dyDescent="0.25">
      <c r="A152" s="459" t="s">
        <v>241</v>
      </c>
      <c r="B152" s="281" t="s">
        <v>806</v>
      </c>
      <c r="C152" s="286" t="s">
        <v>914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7400.87</v>
      </c>
      <c r="J152" s="457">
        <v>2432</v>
      </c>
      <c r="K152" s="675">
        <v>728</v>
      </c>
      <c r="L152" s="457">
        <v>12856.87</v>
      </c>
      <c r="M152" s="457">
        <v>67143.13</v>
      </c>
    </row>
    <row r="153" spans="1:13" ht="17.25" customHeight="1" x14ac:dyDescent="0.25">
      <c r="A153" s="461" t="s">
        <v>749</v>
      </c>
      <c r="B153" s="281"/>
      <c r="C153" s="462">
        <v>1</v>
      </c>
      <c r="D153" s="462"/>
      <c r="E153" s="463">
        <f>SUM(E152)</f>
        <v>80000</v>
      </c>
      <c r="F153" s="464">
        <f t="shared" ref="F153:M153" si="18">SUM(F152)</f>
        <v>0</v>
      </c>
      <c r="G153" s="463">
        <f t="shared" si="18"/>
        <v>80000</v>
      </c>
      <c r="H153" s="463">
        <f t="shared" si="18"/>
        <v>2296</v>
      </c>
      <c r="I153" s="463">
        <f t="shared" si="18"/>
        <v>7400.87</v>
      </c>
      <c r="J153" s="463">
        <f t="shared" si="18"/>
        <v>2432</v>
      </c>
      <c r="K153" s="676">
        <f t="shared" si="18"/>
        <v>728</v>
      </c>
      <c r="L153" s="463">
        <f t="shared" si="18"/>
        <v>12856.87</v>
      </c>
      <c r="M153" s="463">
        <f t="shared" si="18"/>
        <v>67143.13</v>
      </c>
    </row>
    <row r="154" spans="1:13" ht="17.25" customHeight="1" x14ac:dyDescent="0.25">
      <c r="A154" s="459"/>
      <c r="B154" s="281"/>
      <c r="C154" s="286"/>
      <c r="D154" s="286"/>
      <c r="E154" s="457"/>
      <c r="F154" s="456"/>
      <c r="G154" s="457"/>
      <c r="H154" s="457"/>
      <c r="I154" s="457"/>
      <c r="J154" s="457"/>
      <c r="K154" s="675"/>
      <c r="L154" s="457"/>
      <c r="M154" s="457"/>
    </row>
    <row r="155" spans="1:13" ht="31.5" customHeight="1" x14ac:dyDescent="0.25">
      <c r="A155" s="469" t="s">
        <v>1133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ht="17.25" customHeight="1" x14ac:dyDescent="0.25">
      <c r="A156" s="280" t="s">
        <v>217</v>
      </c>
      <c r="B156" s="281" t="s">
        <v>807</v>
      </c>
      <c r="C156" s="286" t="s">
        <v>633</v>
      </c>
      <c r="D156" s="286" t="s">
        <v>1069</v>
      </c>
      <c r="E156" s="457">
        <v>80000</v>
      </c>
      <c r="F156" s="456">
        <v>0</v>
      </c>
      <c r="G156" s="457">
        <v>80000</v>
      </c>
      <c r="H156" s="457">
        <v>2296</v>
      </c>
      <c r="I156" s="457">
        <v>7022.76</v>
      </c>
      <c r="J156" s="457">
        <v>2432</v>
      </c>
      <c r="K156" s="675">
        <v>1537.45</v>
      </c>
      <c r="L156" s="457">
        <v>13288.21</v>
      </c>
      <c r="M156" s="457">
        <v>66711.789999999994</v>
      </c>
    </row>
    <row r="157" spans="1:13" ht="17.25" customHeight="1" x14ac:dyDescent="0.25">
      <c r="A157" s="280" t="s">
        <v>1082</v>
      </c>
      <c r="B157" s="281" t="s">
        <v>806</v>
      </c>
      <c r="C157" s="286" t="s">
        <v>551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ht="17.25" customHeight="1" x14ac:dyDescent="0.25">
      <c r="A158" s="461" t="s">
        <v>749</v>
      </c>
      <c r="B158" s="281"/>
      <c r="C158" s="462">
        <v>2</v>
      </c>
      <c r="D158" s="462"/>
      <c r="E158" s="463">
        <f t="shared" ref="E158:M158" si="19">SUM(E156:E157)</f>
        <v>123500</v>
      </c>
      <c r="F158" s="464">
        <f t="shared" si="19"/>
        <v>0</v>
      </c>
      <c r="G158" s="463">
        <f t="shared" si="19"/>
        <v>123500</v>
      </c>
      <c r="H158" s="463">
        <f t="shared" si="19"/>
        <v>3544.45</v>
      </c>
      <c r="I158" s="463">
        <f t="shared" si="19"/>
        <v>7958.76</v>
      </c>
      <c r="J158" s="463">
        <f t="shared" si="19"/>
        <v>3754.4</v>
      </c>
      <c r="K158" s="676">
        <f t="shared" si="19"/>
        <v>1562.45</v>
      </c>
      <c r="L158" s="463">
        <f>SUM(L156:L157)</f>
        <v>16820.68</v>
      </c>
      <c r="M158" s="463">
        <f t="shared" si="19"/>
        <v>106679.31999999999</v>
      </c>
    </row>
    <row r="159" spans="1:13" ht="17.25" customHeight="1" x14ac:dyDescent="0.25">
      <c r="A159" s="461"/>
      <c r="B159" s="281"/>
      <c r="C159" s="466"/>
      <c r="D159" s="466"/>
      <c r="E159" s="463"/>
      <c r="F159" s="464"/>
      <c r="G159" s="463"/>
      <c r="H159" s="463"/>
      <c r="I159" s="463"/>
      <c r="J159" s="463"/>
      <c r="K159" s="676"/>
      <c r="L159" s="463"/>
      <c r="M159" s="463"/>
    </row>
    <row r="160" spans="1:13" ht="17.25" customHeight="1" x14ac:dyDescent="0.25">
      <c r="A160" s="461" t="s">
        <v>1137</v>
      </c>
      <c r="B160" s="281"/>
      <c r="C160" s="466"/>
      <c r="D160" s="466"/>
      <c r="E160" s="463"/>
      <c r="F160" s="464"/>
      <c r="G160" s="463"/>
      <c r="H160" s="463"/>
      <c r="I160" s="463"/>
      <c r="J160" s="463"/>
      <c r="K160" s="676"/>
      <c r="L160" s="463"/>
      <c r="M160" s="463"/>
    </row>
    <row r="161" spans="1:13" ht="17.25" customHeight="1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ht="17.25" customHeight="1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ht="17.25" customHeight="1" x14ac:dyDescent="0.25">
      <c r="A163" s="461" t="s">
        <v>749</v>
      </c>
      <c r="B163" s="281"/>
      <c r="C163" s="462">
        <v>2</v>
      </c>
      <c r="D163" s="462"/>
      <c r="E163" s="463">
        <f t="shared" ref="E163:M163" si="20">SUM(E161:E162)</f>
        <v>40000</v>
      </c>
      <c r="F163" s="464">
        <f t="shared" si="20"/>
        <v>0</v>
      </c>
      <c r="G163" s="463">
        <f t="shared" si="20"/>
        <v>40000</v>
      </c>
      <c r="H163" s="463">
        <f t="shared" si="20"/>
        <v>1148</v>
      </c>
      <c r="I163" s="463">
        <f t="shared" si="20"/>
        <v>0</v>
      </c>
      <c r="J163" s="463">
        <f t="shared" si="20"/>
        <v>1216</v>
      </c>
      <c r="K163" s="676">
        <f t="shared" si="20"/>
        <v>50</v>
      </c>
      <c r="L163" s="463">
        <f t="shared" si="20"/>
        <v>2414</v>
      </c>
      <c r="M163" s="463">
        <f t="shared" si="20"/>
        <v>37586</v>
      </c>
    </row>
    <row r="164" spans="1:13" ht="17.25" customHeight="1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ht="17.25" customHeight="1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ht="17.25" customHeight="1" x14ac:dyDescent="0.25">
      <c r="A166" s="459" t="s">
        <v>134</v>
      </c>
      <c r="B166" s="281" t="s">
        <v>807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ht="17.25" customHeight="1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ht="17.25" customHeight="1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ht="17.25" customHeight="1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7.2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5041.55</v>
      </c>
      <c r="M170" s="457">
        <v>26448.45</v>
      </c>
    </row>
    <row r="171" spans="1:13" ht="17.2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31500</v>
      </c>
      <c r="F171" s="456">
        <v>0</v>
      </c>
      <c r="G171" s="457">
        <v>31500</v>
      </c>
      <c r="H171" s="457">
        <v>904.05</v>
      </c>
      <c r="I171" s="456">
        <v>0</v>
      </c>
      <c r="J171" s="457">
        <v>957.6</v>
      </c>
      <c r="K171" s="675">
        <v>25</v>
      </c>
      <c r="L171" s="457">
        <v>1886.65</v>
      </c>
      <c r="M171" s="457">
        <v>29613.35</v>
      </c>
    </row>
    <row r="172" spans="1:13" ht="17.25" customHeight="1" x14ac:dyDescent="0.25">
      <c r="A172" s="461" t="s">
        <v>749</v>
      </c>
      <c r="B172" s="281"/>
      <c r="C172" s="462">
        <v>6</v>
      </c>
      <c r="D172" s="462"/>
      <c r="E172" s="463">
        <f>SUM(E166:E171)</f>
        <v>243500</v>
      </c>
      <c r="F172" s="464">
        <f>SUM(F166:F170)</f>
        <v>0</v>
      </c>
      <c r="G172" s="463">
        <f t="shared" ref="G172:M172" si="21">SUM(G166:G171)</f>
        <v>243500</v>
      </c>
      <c r="H172" s="463">
        <f t="shared" si="21"/>
        <v>6988.3</v>
      </c>
      <c r="I172" s="463">
        <f t="shared" si="21"/>
        <v>7490.68</v>
      </c>
      <c r="J172" s="463">
        <f t="shared" si="21"/>
        <v>7402.4000000000005</v>
      </c>
      <c r="K172" s="676">
        <f t="shared" si="21"/>
        <v>3877.9</v>
      </c>
      <c r="L172" s="463">
        <f t="shared" si="21"/>
        <v>25889.430000000004</v>
      </c>
      <c r="M172" s="463">
        <f t="shared" si="21"/>
        <v>217600.57000000004</v>
      </c>
    </row>
    <row r="173" spans="1:13" ht="17.25" customHeight="1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ht="17.25" customHeight="1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ht="17.25" customHeight="1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ht="17.25" customHeight="1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ht="17.25" customHeight="1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ht="17.25" customHeight="1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ht="17.25" customHeight="1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ht="17.25" customHeight="1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ht="17.25" customHeight="1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ht="17.25" customHeight="1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ht="17.25" customHeight="1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ht="17.25" customHeight="1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ht="17.25" customHeight="1" x14ac:dyDescent="0.25">
      <c r="A185" s="280" t="s">
        <v>1148</v>
      </c>
      <c r="B185" s="281" t="s">
        <v>807</v>
      </c>
      <c r="C185" s="286" t="s">
        <v>276</v>
      </c>
      <c r="D185" s="286" t="s">
        <v>307</v>
      </c>
      <c r="E185" s="457">
        <v>31500</v>
      </c>
      <c r="F185" s="456">
        <v>0</v>
      </c>
      <c r="G185" s="457">
        <v>31500</v>
      </c>
      <c r="H185" s="457">
        <v>905.05</v>
      </c>
      <c r="I185" s="456">
        <v>0</v>
      </c>
      <c r="J185" s="457">
        <v>957.6</v>
      </c>
      <c r="K185" s="675">
        <v>25</v>
      </c>
      <c r="L185" s="457">
        <v>1886.65</v>
      </c>
      <c r="M185" s="457">
        <v>29613.35</v>
      </c>
    </row>
    <row r="186" spans="1:13" ht="17.25" customHeight="1" x14ac:dyDescent="0.25">
      <c r="A186" s="280" t="s">
        <v>1149</v>
      </c>
      <c r="B186" s="281" t="s">
        <v>807</v>
      </c>
      <c r="C186" s="286" t="s">
        <v>276</v>
      </c>
      <c r="D186" s="286" t="s">
        <v>307</v>
      </c>
      <c r="E186" s="457">
        <v>31501</v>
      </c>
      <c r="F186" s="456">
        <v>1</v>
      </c>
      <c r="G186" s="457">
        <v>31500</v>
      </c>
      <c r="H186" s="457">
        <v>905.05</v>
      </c>
      <c r="I186" s="456">
        <v>0</v>
      </c>
      <c r="J186" s="457">
        <v>957.6</v>
      </c>
      <c r="K186" s="675">
        <v>25</v>
      </c>
      <c r="L186" s="457">
        <v>1886.65</v>
      </c>
      <c r="M186" s="457">
        <v>29613.35</v>
      </c>
    </row>
    <row r="187" spans="1:13" ht="17.25" customHeight="1" x14ac:dyDescent="0.25">
      <c r="A187" s="459" t="s">
        <v>800</v>
      </c>
      <c r="B187" s="281" t="s">
        <v>806</v>
      </c>
      <c r="C187" s="286" t="s">
        <v>268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25</v>
      </c>
      <c r="L187" s="457">
        <v>1502.5</v>
      </c>
      <c r="M187" s="457">
        <v>23497.5</v>
      </c>
    </row>
    <row r="188" spans="1:13" ht="17.25" customHeight="1" x14ac:dyDescent="0.25">
      <c r="A188" s="459" t="s">
        <v>91</v>
      </c>
      <c r="B188" s="281" t="s">
        <v>806</v>
      </c>
      <c r="C188" s="286" t="s">
        <v>92</v>
      </c>
      <c r="D188" s="286" t="s">
        <v>1067</v>
      </c>
      <c r="E188" s="457">
        <v>25000</v>
      </c>
      <c r="F188" s="456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2050</v>
      </c>
      <c r="L188" s="457">
        <v>3527.5</v>
      </c>
      <c r="M188" s="457">
        <v>21472.5</v>
      </c>
    </row>
    <row r="189" spans="1:13" ht="17.25" customHeight="1" x14ac:dyDescent="0.25">
      <c r="A189" s="459" t="s">
        <v>698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915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1058</v>
      </c>
      <c r="B191" s="283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587</v>
      </c>
      <c r="B192" s="281" t="s">
        <v>807</v>
      </c>
      <c r="C192" s="286" t="s">
        <v>105</v>
      </c>
      <c r="D192" s="286" t="s">
        <v>1067</v>
      </c>
      <c r="E192" s="457">
        <v>20000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59" t="s">
        <v>1150</v>
      </c>
      <c r="B193" s="281" t="s">
        <v>1151</v>
      </c>
      <c r="C193" s="286" t="s">
        <v>105</v>
      </c>
      <c r="D193" s="286" t="s">
        <v>1067</v>
      </c>
      <c r="E193" s="457">
        <v>20001</v>
      </c>
      <c r="F193" s="456">
        <v>0</v>
      </c>
      <c r="G193" s="457">
        <v>20000</v>
      </c>
      <c r="H193" s="457">
        <v>574</v>
      </c>
      <c r="I193" s="456">
        <v>0</v>
      </c>
      <c r="J193" s="457">
        <v>608</v>
      </c>
      <c r="K193" s="675">
        <v>25</v>
      </c>
      <c r="L193" s="457">
        <v>1207</v>
      </c>
      <c r="M193" s="457">
        <v>18793</v>
      </c>
    </row>
    <row r="194" spans="1:13" ht="17.25" customHeight="1" x14ac:dyDescent="0.25">
      <c r="A194" s="496" t="s">
        <v>830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1056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96" t="s">
        <v>1057</v>
      </c>
      <c r="B196" s="497" t="s">
        <v>806</v>
      </c>
      <c r="C196" s="282" t="s">
        <v>92</v>
      </c>
      <c r="D196" s="286" t="s">
        <v>1067</v>
      </c>
      <c r="E196" s="498">
        <v>25000</v>
      </c>
      <c r="F196" s="487">
        <v>0</v>
      </c>
      <c r="G196" s="457">
        <v>25000</v>
      </c>
      <c r="H196" s="457">
        <v>717.5</v>
      </c>
      <c r="I196" s="456">
        <v>0</v>
      </c>
      <c r="J196" s="457">
        <v>760</v>
      </c>
      <c r="K196" s="675">
        <v>25</v>
      </c>
      <c r="L196" s="457">
        <v>1502.5</v>
      </c>
      <c r="M196" s="457">
        <v>23497.5</v>
      </c>
    </row>
    <row r="197" spans="1:13" ht="17.25" customHeight="1" x14ac:dyDescent="0.25">
      <c r="A197" s="461" t="s">
        <v>749</v>
      </c>
      <c r="B197" s="428"/>
      <c r="C197" s="462">
        <v>22</v>
      </c>
      <c r="D197" s="462"/>
      <c r="E197" s="463">
        <f>SUM(E175:E196)</f>
        <v>941002</v>
      </c>
      <c r="F197" s="464">
        <v>0</v>
      </c>
      <c r="G197" s="463">
        <f>SUM(G175:G196)</f>
        <v>941000</v>
      </c>
      <c r="H197" s="463">
        <v>27006.27</v>
      </c>
      <c r="I197" s="463">
        <v>50597.79</v>
      </c>
      <c r="J197" s="463">
        <v>28606.400000000001</v>
      </c>
      <c r="K197" s="463">
        <v>21606.400000000001</v>
      </c>
      <c r="L197" s="463">
        <v>127897.17</v>
      </c>
      <c r="M197" s="463">
        <v>813102.83</v>
      </c>
    </row>
    <row r="198" spans="1:13" ht="17.25" customHeight="1" x14ac:dyDescent="0.25">
      <c r="A198" s="461"/>
      <c r="B198" s="459"/>
      <c r="C198" s="462"/>
      <c r="D198" s="462"/>
      <c r="E198" s="463"/>
      <c r="F198" s="464"/>
      <c r="G198" s="463"/>
      <c r="H198" s="463"/>
      <c r="I198" s="463"/>
      <c r="J198" s="463"/>
      <c r="K198" s="676"/>
      <c r="L198" s="463"/>
      <c r="M198" s="463"/>
    </row>
    <row r="199" spans="1:13" ht="17.25" customHeight="1" x14ac:dyDescent="0.25">
      <c r="A199" s="720" t="s">
        <v>865</v>
      </c>
      <c r="B199" s="472"/>
      <c r="C199" s="720">
        <v>103</v>
      </c>
      <c r="D199" s="648"/>
      <c r="E199" s="718">
        <v>5354250</v>
      </c>
      <c r="F199" s="719">
        <v>0</v>
      </c>
      <c r="G199" s="718">
        <v>5354250</v>
      </c>
      <c r="H199" s="718">
        <v>153666.98000000001</v>
      </c>
      <c r="I199" s="718">
        <v>376205.3</v>
      </c>
      <c r="J199" s="718">
        <v>156852.01999999999</v>
      </c>
      <c r="K199" s="718">
        <v>133399.06</v>
      </c>
      <c r="L199" s="718">
        <v>823123.36</v>
      </c>
      <c r="M199" s="718">
        <v>4531126.6399999997</v>
      </c>
    </row>
    <row r="200" spans="1:13" x14ac:dyDescent="0.25">
      <c r="A200" s="259"/>
      <c r="B200" s="542"/>
      <c r="C200" s="259"/>
      <c r="D200" s="259"/>
      <c r="E200" s="259"/>
      <c r="F200" s="259"/>
      <c r="G200" s="259"/>
      <c r="H200" s="259"/>
      <c r="I200" s="259"/>
      <c r="J200" s="259"/>
      <c r="L200" s="259"/>
      <c r="M200" s="259"/>
    </row>
    <row r="201" spans="1:13" x14ac:dyDescent="0.25">
      <c r="A201" s="259"/>
      <c r="B201" s="542"/>
      <c r="C201" s="259"/>
      <c r="D201" s="259"/>
      <c r="E201" s="259"/>
      <c r="F201" s="259"/>
      <c r="G201" s="259"/>
      <c r="H201" s="259"/>
      <c r="I201" s="259"/>
      <c r="J201" s="259"/>
      <c r="L201" s="259"/>
      <c r="M201" s="259"/>
    </row>
    <row r="202" spans="1:13" x14ac:dyDescent="0.25">
      <c r="A202" s="537"/>
      <c r="B202" s="546"/>
      <c r="C202" s="537"/>
      <c r="D202" s="537"/>
      <c r="E202" s="537"/>
      <c r="F202" s="537"/>
      <c r="G202" s="537"/>
      <c r="H202" s="537"/>
      <c r="I202" s="537"/>
      <c r="J202" s="537"/>
      <c r="K202" s="537"/>
      <c r="L202" s="537"/>
      <c r="M202" s="537"/>
    </row>
    <row r="203" spans="1:13" x14ac:dyDescent="0.25">
      <c r="A203" s="537"/>
      <c r="B203" s="542"/>
      <c r="C203" s="537"/>
      <c r="D203" s="537"/>
      <c r="E203" s="537"/>
      <c r="F203" s="537"/>
      <c r="G203" s="537"/>
      <c r="H203" s="537"/>
      <c r="I203" s="537"/>
      <c r="J203" s="537"/>
      <c r="K203" s="537"/>
      <c r="L203" s="537"/>
      <c r="M203" s="537"/>
    </row>
    <row r="204" spans="1:13" x14ac:dyDescent="0.25">
      <c r="A204" s="542" t="s">
        <v>936</v>
      </c>
      <c r="B204" s="542"/>
      <c r="C204" s="542"/>
      <c r="D204" s="542"/>
      <c r="E204" s="543"/>
      <c r="F204" s="543"/>
      <c r="G204" s="544"/>
      <c r="H204" s="545"/>
      <c r="I204" s="674" t="s">
        <v>854</v>
      </c>
      <c r="J204" s="674"/>
      <c r="K204" s="674"/>
      <c r="L204" s="674"/>
      <c r="M204" s="674"/>
    </row>
    <row r="205" spans="1:13" x14ac:dyDescent="0.25">
      <c r="A205" s="546" t="s">
        <v>935</v>
      </c>
      <c r="B205" s="308"/>
      <c r="C205" s="546"/>
      <c r="D205" s="546"/>
      <c r="E205" s="538"/>
      <c r="F205" s="537"/>
      <c r="G205" s="537"/>
      <c r="H205" s="537"/>
      <c r="I205" s="547" t="s">
        <v>939</v>
      </c>
      <c r="J205" s="547"/>
      <c r="K205" s="547"/>
      <c r="L205" s="547"/>
      <c r="M205" s="547"/>
    </row>
    <row r="206" spans="1:13" x14ac:dyDescent="0.25">
      <c r="A206" s="542" t="s">
        <v>940</v>
      </c>
      <c r="B206" s="542"/>
      <c r="C206" s="542"/>
      <c r="D206" s="542"/>
      <c r="E206" s="537"/>
      <c r="F206" s="537"/>
      <c r="G206" s="537"/>
      <c r="H206" s="540"/>
      <c r="I206" s="537" t="s">
        <v>938</v>
      </c>
      <c r="J206" s="537"/>
      <c r="K206" s="537"/>
      <c r="L206" s="537"/>
      <c r="M206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0" orientation="landscape" r:id="rId1"/>
  <drawing r:id="rId2"/>
</worksheet>
</file>

<file path=xl/worksheets/sheet2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B54F3C-28E2-452F-BE22-48481184F71C}">
  <dimension ref="A1:O91"/>
  <sheetViews>
    <sheetView zoomScale="85" zoomScaleNormal="85" workbookViewId="0">
      <selection activeCell="S4" sqref="S4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735" t="s">
        <v>0</v>
      </c>
      <c r="B5" s="1735"/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  <c r="N5" s="1735"/>
      <c r="O5" s="1735"/>
    </row>
    <row r="6" spans="1:15" x14ac:dyDescent="0.25">
      <c r="A6" s="1735" t="s">
        <v>1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  <c r="N6" s="1735"/>
      <c r="O6" s="1735"/>
    </row>
    <row r="7" spans="1:15" x14ac:dyDescent="0.25">
      <c r="A7" s="1735" t="s">
        <v>3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  <c r="N7" s="1735"/>
      <c r="O7" s="1735"/>
    </row>
    <row r="8" spans="1:15" x14ac:dyDescent="0.25">
      <c r="A8" s="1735" t="s">
        <v>1152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  <c r="N8" s="1735"/>
      <c r="O8" s="1735"/>
    </row>
    <row r="9" spans="1:15" x14ac:dyDescent="0.25">
      <c r="A9" s="1820" t="s">
        <v>441</v>
      </c>
      <c r="B9" s="1820"/>
      <c r="C9" s="1820"/>
      <c r="D9" s="1820"/>
      <c r="E9" s="1820"/>
      <c r="F9" s="1820"/>
      <c r="G9" s="1820"/>
      <c r="H9" s="1820"/>
      <c r="I9" s="1820"/>
      <c r="J9" s="1820"/>
      <c r="K9" s="1820"/>
      <c r="L9" s="1820"/>
      <c r="M9" s="1820"/>
      <c r="N9" s="1820"/>
      <c r="O9" s="1820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92" t="s">
        <v>7</v>
      </c>
      <c r="B11" s="1792" t="s">
        <v>937</v>
      </c>
      <c r="C11" s="1793" t="s">
        <v>9</v>
      </c>
      <c r="D11" s="1792" t="s">
        <v>832</v>
      </c>
      <c r="E11" s="1792" t="s">
        <v>834</v>
      </c>
      <c r="F11" s="1792" t="s">
        <v>209</v>
      </c>
      <c r="G11" s="476" t="s">
        <v>12</v>
      </c>
      <c r="H11" s="1796" t="s">
        <v>13</v>
      </c>
      <c r="I11" s="1794" t="s">
        <v>14</v>
      </c>
      <c r="J11" s="1794" t="s">
        <v>15</v>
      </c>
      <c r="K11" s="1794" t="s">
        <v>16</v>
      </c>
      <c r="L11" s="1794" t="s">
        <v>17</v>
      </c>
      <c r="M11" s="1794" t="s">
        <v>18</v>
      </c>
      <c r="N11" s="1794" t="s">
        <v>19</v>
      </c>
      <c r="O11" s="1794" t="s">
        <v>20</v>
      </c>
    </row>
    <row r="12" spans="1:15" x14ac:dyDescent="0.25">
      <c r="A12" s="1792"/>
      <c r="B12" s="1792"/>
      <c r="C12" s="1793"/>
      <c r="D12" s="1792"/>
      <c r="E12" s="1792"/>
      <c r="F12" s="1792"/>
      <c r="G12" s="476" t="s">
        <v>21</v>
      </c>
      <c r="H12" s="1796"/>
      <c r="I12" s="1794"/>
      <c r="J12" s="1794"/>
      <c r="K12" s="1794"/>
      <c r="L12" s="1794"/>
      <c r="M12" s="1794"/>
      <c r="N12" s="1794"/>
      <c r="O12" s="179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6" t="s">
        <v>1154</v>
      </c>
      <c r="B29" s="497" t="s">
        <v>807</v>
      </c>
      <c r="C29" s="282" t="s">
        <v>905</v>
      </c>
      <c r="D29" s="281" t="s">
        <v>1063</v>
      </c>
      <c r="E29" s="705">
        <v>45200</v>
      </c>
      <c r="F29" s="705">
        <v>45383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>SUM(G28:G29)</f>
        <v>130000</v>
      </c>
      <c r="H30" s="495">
        <f>SUM(H28:H28)</f>
        <v>0</v>
      </c>
      <c r="I30" s="494">
        <f t="shared" ref="I30:O30" si="2">SUM(I28:I29)</f>
        <v>130000</v>
      </c>
      <c r="J30" s="494">
        <f t="shared" si="2"/>
        <v>3731</v>
      </c>
      <c r="K30" s="494">
        <f t="shared" si="2"/>
        <v>9254.869999999999</v>
      </c>
      <c r="L30" s="494">
        <f t="shared" si="2"/>
        <v>3952</v>
      </c>
      <c r="M30" s="494">
        <f t="shared" si="2"/>
        <v>2593.4</v>
      </c>
      <c r="N30" s="494">
        <f t="shared" si="2"/>
        <v>19531.27</v>
      </c>
      <c r="O30" s="494">
        <f t="shared" si="2"/>
        <v>110468.73000000001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1136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5">
        <v>45170</v>
      </c>
      <c r="F33" s="705">
        <v>45323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2</v>
      </c>
      <c r="D42" s="465"/>
      <c r="E42" s="704"/>
      <c r="F42" s="705"/>
      <c r="G42" s="494">
        <f t="shared" ref="G42:O42" si="3">SUM(G40:G41)</f>
        <v>140000</v>
      </c>
      <c r="H42" s="495">
        <f t="shared" si="3"/>
        <v>0</v>
      </c>
      <c r="I42" s="494">
        <f t="shared" si="3"/>
        <v>140000</v>
      </c>
      <c r="J42" s="494">
        <f t="shared" si="3"/>
        <v>4018</v>
      </c>
      <c r="K42" s="494">
        <f t="shared" si="3"/>
        <v>10887.55</v>
      </c>
      <c r="L42" s="494">
        <f t="shared" si="3"/>
        <v>4256</v>
      </c>
      <c r="M42" s="494">
        <f t="shared" si="3"/>
        <v>50</v>
      </c>
      <c r="N42" s="494">
        <f t="shared" si="3"/>
        <v>19211.550000000003</v>
      </c>
      <c r="O42" s="494">
        <f t="shared" si="3"/>
        <v>120791.45000000001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04">
        <v>45108</v>
      </c>
      <c r="F45" s="705">
        <v>45231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v>115000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04">
        <v>45108</v>
      </c>
      <c r="F49" s="705">
        <v>45231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04">
        <v>45108</v>
      </c>
      <c r="F53" s="705">
        <v>45231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04">
        <v>45108</v>
      </c>
      <c r="F60" s="705">
        <v>45231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45108</v>
      </c>
      <c r="F64" s="705">
        <v>45231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9571.92</v>
      </c>
      <c r="O64" s="457">
        <v>55424.08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05">
        <v>45170</v>
      </c>
      <c r="F65" s="705">
        <v>44958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52942.32</v>
      </c>
    </row>
    <row r="66" spans="1:15" ht="15" customHeight="1" x14ac:dyDescent="0.25">
      <c r="A66" s="690" t="s">
        <v>1162</v>
      </c>
      <c r="B66" s="497" t="s">
        <v>806</v>
      </c>
      <c r="C66" s="282" t="s">
        <v>1163</v>
      </c>
      <c r="D66" s="281" t="s">
        <v>1063</v>
      </c>
      <c r="E66" s="705">
        <v>45200</v>
      </c>
      <c r="F66" s="705">
        <v>45383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286" t="s">
        <v>1153</v>
      </c>
      <c r="B67" s="281" t="s">
        <v>806</v>
      </c>
      <c r="C67" s="282" t="s">
        <v>117</v>
      </c>
      <c r="D67" s="281" t="s">
        <v>1063</v>
      </c>
      <c r="E67" s="705">
        <v>45200</v>
      </c>
      <c r="F67" s="705">
        <v>45383</v>
      </c>
      <c r="G67" s="498">
        <v>60000</v>
      </c>
      <c r="H67" s="487">
        <v>0</v>
      </c>
      <c r="I67" s="457">
        <v>60000</v>
      </c>
      <c r="J67" s="457">
        <v>1722.2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1041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2622.31</v>
      </c>
      <c r="L68" s="457">
        <v>1672</v>
      </c>
      <c r="M68" s="457">
        <v>25</v>
      </c>
      <c r="N68" s="457">
        <v>8191.89</v>
      </c>
      <c r="O68" s="457">
        <v>46807.11</v>
      </c>
    </row>
    <row r="69" spans="1:15" ht="15" customHeight="1" x14ac:dyDescent="0.25">
      <c r="A69" s="690" t="s">
        <v>1042</v>
      </c>
      <c r="B69" s="497" t="s">
        <v>806</v>
      </c>
      <c r="C69" s="282" t="s">
        <v>117</v>
      </c>
      <c r="D69" s="281" t="s">
        <v>1063</v>
      </c>
      <c r="E69" s="704">
        <v>45108</v>
      </c>
      <c r="F69" s="705">
        <v>45231</v>
      </c>
      <c r="G69" s="498">
        <v>60000</v>
      </c>
      <c r="H69" s="487">
        <v>0</v>
      </c>
      <c r="I69" s="457">
        <v>60000</v>
      </c>
      <c r="J69" s="457">
        <v>1722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1043</v>
      </c>
      <c r="B70" s="497" t="s">
        <v>806</v>
      </c>
      <c r="C70" s="282" t="s">
        <v>1044</v>
      </c>
      <c r="D70" s="281" t="s">
        <v>1063</v>
      </c>
      <c r="E70" s="704">
        <v>45108</v>
      </c>
      <c r="F70" s="705">
        <v>45231</v>
      </c>
      <c r="G70" s="498">
        <v>55000</v>
      </c>
      <c r="H70" s="487">
        <v>0</v>
      </c>
      <c r="I70" s="457">
        <v>55000</v>
      </c>
      <c r="J70" s="457">
        <v>1578</v>
      </c>
      <c r="K70" s="457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1063</v>
      </c>
      <c r="E71" s="704">
        <v>45108</v>
      </c>
      <c r="F71" s="705">
        <v>45231</v>
      </c>
      <c r="G71" s="498">
        <v>60000</v>
      </c>
      <c r="H71" s="487">
        <v>0</v>
      </c>
      <c r="I71" s="457">
        <v>60000</v>
      </c>
      <c r="J71" s="457">
        <v>1722</v>
      </c>
      <c r="K71" s="661">
        <v>3486.68</v>
      </c>
      <c r="L71" s="457">
        <v>1824</v>
      </c>
      <c r="M71" s="457">
        <v>25</v>
      </c>
      <c r="N71" s="457">
        <v>8335.52</v>
      </c>
      <c r="O71" s="457">
        <v>51664.480000000003</v>
      </c>
    </row>
    <row r="72" spans="1:15" ht="15" customHeight="1" x14ac:dyDescent="0.25">
      <c r="A72" s="496" t="s">
        <v>1087</v>
      </c>
      <c r="B72" s="680" t="s">
        <v>807</v>
      </c>
      <c r="C72" s="282" t="s">
        <v>78</v>
      </c>
      <c r="D72" s="281" t="s">
        <v>1063</v>
      </c>
      <c r="E72" s="705">
        <v>45170</v>
      </c>
      <c r="F72" s="705">
        <v>45323</v>
      </c>
      <c r="G72" s="498">
        <v>55000</v>
      </c>
      <c r="H72" s="487">
        <v>0</v>
      </c>
      <c r="I72" s="457">
        <v>55000</v>
      </c>
      <c r="J72" s="457">
        <v>1578.5</v>
      </c>
      <c r="K72" s="661">
        <v>2559.6799999999998</v>
      </c>
      <c r="L72" s="457">
        <v>1672</v>
      </c>
      <c r="M72" s="457">
        <v>2622.31</v>
      </c>
      <c r="N72" s="457">
        <v>5835.18</v>
      </c>
      <c r="O72" s="457">
        <v>49164.82</v>
      </c>
    </row>
    <row r="73" spans="1:15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1063</v>
      </c>
      <c r="E73" s="704">
        <v>45108</v>
      </c>
      <c r="F73" s="705">
        <v>45231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3486.68</v>
      </c>
      <c r="L73" s="628">
        <v>1824</v>
      </c>
      <c r="M73" s="468">
        <v>1622.31</v>
      </c>
      <c r="N73" s="468">
        <v>7057.68</v>
      </c>
      <c r="O73" s="468">
        <v>52942.32</v>
      </c>
    </row>
    <row r="74" spans="1:15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3.5" customHeight="1" x14ac:dyDescent="0.25">
      <c r="A76" s="496" t="s">
        <v>574</v>
      </c>
      <c r="B76" s="497" t="s">
        <v>806</v>
      </c>
      <c r="C76" s="282" t="s">
        <v>918</v>
      </c>
      <c r="D76" s="281" t="s">
        <v>1063</v>
      </c>
      <c r="E76" s="704">
        <v>45108</v>
      </c>
      <c r="F76" s="705">
        <v>45231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1622.31</v>
      </c>
      <c r="N76" s="468">
        <v>7057.68</v>
      </c>
      <c r="O76" s="468">
        <v>52942.32</v>
      </c>
    </row>
    <row r="77" spans="1:15" x14ac:dyDescent="0.25">
      <c r="A77" s="496" t="s">
        <v>726</v>
      </c>
      <c r="B77" s="497" t="s">
        <v>806</v>
      </c>
      <c r="C77" s="280" t="s">
        <v>856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921.46</v>
      </c>
      <c r="L77" s="457">
        <v>1368</v>
      </c>
      <c r="M77" s="457">
        <v>1622.31</v>
      </c>
      <c r="N77" s="457">
        <v>5118.41</v>
      </c>
      <c r="O77" s="457">
        <v>39809.46</v>
      </c>
    </row>
    <row r="78" spans="1:15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1063</v>
      </c>
      <c r="E78" s="704">
        <v>45108</v>
      </c>
      <c r="F78" s="705">
        <v>45231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1148.33</v>
      </c>
      <c r="L78" s="457">
        <v>1368</v>
      </c>
      <c r="M78" s="457">
        <v>25</v>
      </c>
      <c r="N78" s="457">
        <v>3832.83</v>
      </c>
      <c r="O78" s="457">
        <v>41167.17</v>
      </c>
    </row>
    <row r="79" spans="1:15" x14ac:dyDescent="0.25">
      <c r="A79" s="490" t="s">
        <v>813</v>
      </c>
      <c r="B79" s="491"/>
      <c r="C79" s="492">
        <v>14</v>
      </c>
      <c r="D79" s="570"/>
      <c r="E79" s="570"/>
      <c r="F79" s="570"/>
      <c r="G79" s="494">
        <v>800000</v>
      </c>
      <c r="H79" s="495">
        <v>0</v>
      </c>
      <c r="I79" s="494">
        <f>SUM(I64:I78)</f>
        <v>860000</v>
      </c>
      <c r="J79" s="494">
        <v>22960</v>
      </c>
      <c r="K79" s="494">
        <v>40709.32</v>
      </c>
      <c r="L79" s="494">
        <v>24320</v>
      </c>
      <c r="M79" s="494">
        <v>10874.28</v>
      </c>
      <c r="N79" s="494">
        <v>98863.6</v>
      </c>
      <c r="O79" s="494">
        <v>701136.4</v>
      </c>
    </row>
    <row r="80" spans="1:15" x14ac:dyDescent="0.25">
      <c r="A80" s="490"/>
      <c r="B80" s="491"/>
      <c r="C80" s="492"/>
      <c r="D80" s="281"/>
      <c r="E80" s="281"/>
      <c r="F80" s="281"/>
      <c r="G80" s="494"/>
      <c r="H80" s="495"/>
      <c r="I80" s="494"/>
      <c r="J80" s="494"/>
      <c r="K80" s="494"/>
      <c r="L80" s="494"/>
      <c r="M80" s="494"/>
      <c r="N80" s="494"/>
      <c r="O80" s="494"/>
    </row>
    <row r="81" spans="1:15" ht="23.25" customHeight="1" x14ac:dyDescent="0.25">
      <c r="A81" s="648" t="s">
        <v>865</v>
      </c>
      <c r="B81" s="472"/>
      <c r="C81" s="687">
        <v>32</v>
      </c>
      <c r="D81" s="687"/>
      <c r="E81" s="687"/>
      <c r="F81" s="687"/>
      <c r="G81" s="688">
        <v>2135000</v>
      </c>
      <c r="H81" s="689">
        <v>0</v>
      </c>
      <c r="I81" s="688">
        <v>2135000</v>
      </c>
      <c r="J81" s="688">
        <v>61274.5</v>
      </c>
      <c r="K81" s="688">
        <v>159153.85</v>
      </c>
      <c r="L81" s="688">
        <v>64904</v>
      </c>
      <c r="M81" s="688">
        <v>40530.46</v>
      </c>
      <c r="N81" s="688">
        <v>325862.81</v>
      </c>
      <c r="O81" s="688">
        <v>1809137.19</v>
      </c>
    </row>
    <row r="82" spans="1:15" x14ac:dyDescent="0.25">
      <c r="A82" s="259"/>
      <c r="B82" s="259"/>
      <c r="C82" s="259"/>
      <c r="D82" s="546"/>
      <c r="E82" s="546"/>
      <c r="F82" s="546"/>
      <c r="G82" s="259"/>
      <c r="H82" s="259"/>
      <c r="I82" s="259"/>
      <c r="J82" s="660"/>
      <c r="K82" s="660"/>
      <c r="L82" s="259"/>
      <c r="M82" s="660"/>
      <c r="N82" s="660"/>
      <c r="O82" s="259"/>
    </row>
    <row r="83" spans="1:15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660"/>
      <c r="K83" s="259"/>
      <c r="L83" s="660"/>
      <c r="M83" s="660"/>
      <c r="N83" s="660"/>
      <c r="O83" s="660"/>
    </row>
    <row r="84" spans="1:15" x14ac:dyDescent="0.25">
      <c r="A84" s="537"/>
      <c r="B84" s="537"/>
      <c r="C84" s="537"/>
      <c r="D84" s="692"/>
      <c r="E84" s="692"/>
      <c r="F84" s="692"/>
      <c r="G84" s="537"/>
      <c r="H84" s="537"/>
      <c r="I84" s="537"/>
      <c r="J84" s="537"/>
      <c r="K84" s="537"/>
      <c r="L84" s="537"/>
      <c r="M84" s="537"/>
      <c r="N84" s="537"/>
      <c r="O84" s="537"/>
    </row>
    <row r="85" spans="1:15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42" t="s">
        <v>936</v>
      </c>
      <c r="B86" s="542"/>
      <c r="C86" s="542"/>
      <c r="D86" s="691"/>
      <c r="E86" s="691"/>
      <c r="F86" s="691"/>
      <c r="G86" s="543"/>
      <c r="H86" s="544"/>
      <c r="I86" s="545"/>
      <c r="J86" s="674" t="s">
        <v>854</v>
      </c>
      <c r="K86" s="674"/>
      <c r="L86" s="674"/>
      <c r="M86" s="674"/>
      <c r="N86" s="674"/>
      <c r="O86" s="674"/>
    </row>
    <row r="87" spans="1:15" x14ac:dyDescent="0.25">
      <c r="A87" s="546" t="s">
        <v>935</v>
      </c>
      <c r="B87" s="546"/>
      <c r="C87" s="546"/>
      <c r="D87" s="538"/>
      <c r="E87" s="538"/>
      <c r="F87" s="538"/>
      <c r="G87" s="537"/>
      <c r="H87" s="537"/>
      <c r="I87" s="537"/>
      <c r="J87" s="547" t="s">
        <v>1014</v>
      </c>
      <c r="K87" s="547"/>
      <c r="L87" s="547"/>
      <c r="M87" s="547"/>
      <c r="N87" s="547"/>
      <c r="O87" s="547"/>
    </row>
    <row r="88" spans="1:15" x14ac:dyDescent="0.25">
      <c r="A88" s="542" t="s">
        <v>996</v>
      </c>
      <c r="B88" s="542"/>
      <c r="C88" s="542"/>
      <c r="D88" s="537"/>
      <c r="E88" s="537"/>
      <c r="F88" s="537"/>
      <c r="G88" s="537"/>
      <c r="H88" s="537"/>
      <c r="I88" s="540"/>
      <c r="J88" s="537" t="s">
        <v>1015</v>
      </c>
      <c r="K88" s="537"/>
      <c r="L88" s="537"/>
      <c r="M88" s="537"/>
      <c r="N88" s="537"/>
      <c r="O88" s="537"/>
    </row>
    <row r="89" spans="1:15" x14ac:dyDescent="0.25">
      <c r="A89" s="546"/>
      <c r="B89" s="546"/>
      <c r="C89" s="546"/>
      <c r="D89" s="547"/>
      <c r="E89" s="547"/>
      <c r="F89" s="547"/>
      <c r="G89" s="546"/>
      <c r="H89" s="541"/>
      <c r="I89" s="540"/>
      <c r="J89" s="537"/>
      <c r="K89" s="673"/>
      <c r="L89" s="673"/>
      <c r="M89" s="673"/>
      <c r="N89" s="673"/>
      <c r="O89" s="673"/>
    </row>
    <row r="90" spans="1:15" ht="15.75" x14ac:dyDescent="0.25">
      <c r="A90" s="267"/>
      <c r="B90" s="267"/>
      <c r="C90" s="267"/>
      <c r="D90" s="268"/>
      <c r="E90" s="268"/>
      <c r="F90" s="268"/>
      <c r="G90" s="268"/>
      <c r="H90" s="269"/>
      <c r="I90" s="268"/>
      <c r="J90" s="268"/>
      <c r="K90" s="268"/>
      <c r="L90" s="268"/>
      <c r="M90" s="268"/>
      <c r="N90" s="271"/>
      <c r="O90" s="271"/>
    </row>
    <row r="91" spans="1:15" s="259" customFormat="1" ht="14.25" customHeight="1" x14ac:dyDescent="0.25">
      <c r="D91" s="668"/>
      <c r="E91" s="668"/>
      <c r="F91" s="668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43307086614173229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C951B3-1D85-4143-B16E-059041AA8DC2}">
  <dimension ref="A7:N42"/>
  <sheetViews>
    <sheetView topLeftCell="A24" workbookViewId="0">
      <selection activeCell="M34" sqref="M3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1155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2" t="s">
        <v>5</v>
      </c>
      <c r="B11" s="1622"/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  <c r="N11" s="162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46" t="s">
        <v>7</v>
      </c>
      <c r="B13" s="1846" t="s">
        <v>937</v>
      </c>
      <c r="C13" s="1846" t="s">
        <v>8</v>
      </c>
      <c r="D13" s="1846" t="s">
        <v>10</v>
      </c>
      <c r="E13" s="1846" t="s">
        <v>11</v>
      </c>
      <c r="F13" s="419" t="s">
        <v>12</v>
      </c>
      <c r="G13" s="1846" t="s">
        <v>13</v>
      </c>
      <c r="H13" s="1846" t="s">
        <v>14</v>
      </c>
      <c r="I13" s="1846" t="s">
        <v>15</v>
      </c>
      <c r="J13" s="1846" t="s">
        <v>16</v>
      </c>
      <c r="K13" s="1846" t="s">
        <v>17</v>
      </c>
      <c r="L13" s="1846" t="s">
        <v>18</v>
      </c>
      <c r="M13" s="1846" t="s">
        <v>19</v>
      </c>
      <c r="N13" s="1846" t="s">
        <v>20</v>
      </c>
    </row>
    <row r="14" spans="1:14" x14ac:dyDescent="0.25">
      <c r="A14" s="1846"/>
      <c r="B14" s="1846"/>
      <c r="C14" s="1846"/>
      <c r="D14" s="1846"/>
      <c r="E14" s="1846"/>
      <c r="F14" s="419" t="s">
        <v>21</v>
      </c>
      <c r="G14" s="1846"/>
      <c r="H14" s="1846"/>
      <c r="I14" s="1846"/>
      <c r="J14" s="1846"/>
      <c r="K14" s="1846"/>
      <c r="L14" s="1846"/>
      <c r="M14" s="1846"/>
      <c r="N14" s="1846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253500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250405.5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253500</v>
      </c>
      <c r="G34" s="632">
        <f>SUM(G17:G27)</f>
        <v>0</v>
      </c>
      <c r="H34" s="716">
        <v>253500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810" t="s">
        <v>854</v>
      </c>
      <c r="I38" s="1810"/>
      <c r="J38" s="1810"/>
      <c r="K38" s="1810"/>
      <c r="L38" s="1810"/>
      <c r="M38" s="1810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811" t="s">
        <v>852</v>
      </c>
      <c r="I39" s="1811"/>
      <c r="J39" s="1811"/>
      <c r="K39" s="1811"/>
      <c r="L39" s="1811"/>
      <c r="M39" s="1811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812" t="s">
        <v>853</v>
      </c>
      <c r="I40" s="1812"/>
      <c r="J40" s="1812"/>
      <c r="K40" s="1812"/>
      <c r="L40" s="1812"/>
      <c r="M40" s="1812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813"/>
      <c r="J41" s="1813"/>
      <c r="K41" s="1813"/>
      <c r="L41" s="1813"/>
      <c r="M41" s="1813"/>
      <c r="N41" s="1813"/>
    </row>
    <row r="42" spans="1:14" ht="15.75" x14ac:dyDescent="0.25">
      <c r="A42" s="267"/>
      <c r="B42" s="267"/>
      <c r="C42" s="267"/>
      <c r="D42" s="268"/>
      <c r="E42" s="268"/>
      <c r="F42" s="269"/>
      <c r="G42" s="1741"/>
      <c r="H42" s="1741"/>
      <c r="I42" s="1741"/>
      <c r="J42" s="1741"/>
      <c r="K42" s="1741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L13:L14"/>
    <mergeCell ref="G13:G14"/>
    <mergeCell ref="H13:H14"/>
    <mergeCell ref="I13:I14"/>
    <mergeCell ref="J13:J14"/>
    <mergeCell ref="K13:K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2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6D5F11-70E2-44C3-A3A5-74420F921BD5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1:13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1:13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1:13" x14ac:dyDescent="0.25">
      <c r="A10" s="1624" t="s">
        <v>1159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</row>
    <row r="11" spans="1:13" x14ac:dyDescent="0.25">
      <c r="A11" s="1823" t="s">
        <v>412</v>
      </c>
      <c r="B11" s="1823"/>
      <c r="C11" s="1823"/>
      <c r="D11" s="1823"/>
      <c r="E11" s="1823"/>
      <c r="F11" s="1823"/>
      <c r="G11" s="1823"/>
      <c r="H11" s="1823"/>
      <c r="I11" s="1823"/>
      <c r="J11" s="1823"/>
      <c r="K11" s="1823"/>
      <c r="L11" s="1823"/>
      <c r="M11" s="1823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99" t="s">
        <v>7</v>
      </c>
      <c r="B13" s="1821" t="s">
        <v>937</v>
      </c>
      <c r="C13" s="1799" t="s">
        <v>9</v>
      </c>
      <c r="D13" s="1799" t="s">
        <v>832</v>
      </c>
      <c r="E13" s="421" t="s">
        <v>12</v>
      </c>
      <c r="F13" s="1800" t="s">
        <v>13</v>
      </c>
      <c r="G13" s="1801" t="s">
        <v>14</v>
      </c>
      <c r="H13" s="1801" t="s">
        <v>15</v>
      </c>
      <c r="I13" s="1801" t="s">
        <v>16</v>
      </c>
      <c r="J13" s="1801" t="s">
        <v>17</v>
      </c>
      <c r="K13" s="1801" t="s">
        <v>18</v>
      </c>
      <c r="L13" s="1801" t="s">
        <v>19</v>
      </c>
      <c r="M13" s="1801" t="s">
        <v>20</v>
      </c>
    </row>
    <row r="14" spans="1:13" x14ac:dyDescent="0.25">
      <c r="A14" s="1799"/>
      <c r="B14" s="1822"/>
      <c r="C14" s="1799"/>
      <c r="D14" s="1799"/>
      <c r="E14" s="421" t="s">
        <v>21</v>
      </c>
      <c r="F14" s="1800"/>
      <c r="G14" s="1801"/>
      <c r="H14" s="1801"/>
      <c r="I14" s="1801"/>
      <c r="J14" s="1801"/>
      <c r="K14" s="1801"/>
      <c r="L14" s="1801"/>
      <c r="M14" s="1801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810" t="s">
        <v>854</v>
      </c>
      <c r="I24" s="1810"/>
      <c r="J24" s="1810"/>
      <c r="K24" s="1810"/>
      <c r="L24" s="1810"/>
      <c r="M24" s="1810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811" t="s">
        <v>852</v>
      </c>
      <c r="I25" s="1811"/>
      <c r="J25" s="1811"/>
      <c r="K25" s="1811"/>
      <c r="L25" s="1811"/>
      <c r="M25" s="1811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812" t="s">
        <v>853</v>
      </c>
      <c r="I26" s="1812"/>
      <c r="J26" s="1812"/>
      <c r="K26" s="1812"/>
      <c r="L26" s="1812"/>
      <c r="M26" s="1812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813"/>
      <c r="J27" s="1813"/>
      <c r="K27" s="1813"/>
      <c r="L27" s="1813"/>
      <c r="M27" s="1813"/>
      <c r="N27" s="1813"/>
    </row>
    <row r="28" spans="1:14" ht="15.75" x14ac:dyDescent="0.25">
      <c r="A28" s="267"/>
      <c r="B28" s="267"/>
      <c r="C28" s="267"/>
      <c r="D28" s="268"/>
      <c r="E28" s="268"/>
      <c r="F28" s="269"/>
      <c r="G28" s="1741"/>
      <c r="H28" s="1741"/>
      <c r="I28" s="1741"/>
      <c r="J28" s="1741"/>
      <c r="K28" s="1741"/>
      <c r="L28" s="271"/>
      <c r="M28" s="271"/>
      <c r="N28" s="259"/>
    </row>
  </sheetData>
  <mergeCells count="22"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F2B8D4-13B0-4B7E-96D1-47641E7EE750}">
  <sheetPr>
    <pageSetUpPr fitToPage="1"/>
  </sheetPr>
  <dimension ref="A6:L30"/>
  <sheetViews>
    <sheetView zoomScale="85" zoomScaleNormal="85" workbookViewId="0">
      <selection activeCell="D34" sqref="D34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</row>
    <row r="7" spans="1:12" x14ac:dyDescent="0.25">
      <c r="A7" s="1735" t="s">
        <v>1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</row>
    <row r="8" spans="1:12" x14ac:dyDescent="0.25">
      <c r="A8" s="1735" t="s">
        <v>3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</row>
    <row r="9" spans="1:12" x14ac:dyDescent="0.25">
      <c r="A9" s="1735" t="s">
        <v>1160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</row>
    <row r="10" spans="1:12" x14ac:dyDescent="0.25">
      <c r="A10" s="1736" t="s">
        <v>886</v>
      </c>
      <c r="B10" s="1736"/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92" t="s">
        <v>7</v>
      </c>
      <c r="B12" s="1792" t="s">
        <v>802</v>
      </c>
      <c r="C12" s="1792" t="s">
        <v>9</v>
      </c>
      <c r="D12" s="390" t="s">
        <v>12</v>
      </c>
      <c r="E12" s="1769" t="s">
        <v>13</v>
      </c>
      <c r="F12" s="1770" t="s">
        <v>14</v>
      </c>
      <c r="G12" s="1770" t="s">
        <v>15</v>
      </c>
      <c r="H12" s="1770" t="s">
        <v>16</v>
      </c>
      <c r="I12" s="1770" t="s">
        <v>17</v>
      </c>
      <c r="J12" s="1770" t="s">
        <v>18</v>
      </c>
      <c r="K12" s="1770" t="s">
        <v>19</v>
      </c>
      <c r="L12" s="1770" t="s">
        <v>20</v>
      </c>
    </row>
    <row r="13" spans="1:12" ht="16.5" customHeight="1" x14ac:dyDescent="0.25">
      <c r="A13" s="1792"/>
      <c r="B13" s="1792"/>
      <c r="C13" s="1792"/>
      <c r="D13" s="390" t="s">
        <v>21</v>
      </c>
      <c r="E13" s="1769"/>
      <c r="F13" s="1770"/>
      <c r="G13" s="1770"/>
      <c r="H13" s="1770"/>
      <c r="I13" s="1770"/>
      <c r="J13" s="1770"/>
      <c r="K13" s="1770"/>
      <c r="L13" s="1770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ht="38.25" customHeight="1" x14ac:dyDescent="0.25">
      <c r="A25" s="542" t="s">
        <v>858</v>
      </c>
      <c r="B25" s="542"/>
      <c r="C25" s="543"/>
      <c r="D25" s="544"/>
      <c r="E25" s="545"/>
      <c r="F25" s="1810" t="s">
        <v>854</v>
      </c>
      <c r="G25" s="1810"/>
      <c r="H25" s="1810"/>
      <c r="I25" s="1810"/>
      <c r="J25" s="1810"/>
      <c r="K25" s="1810"/>
      <c r="L25" s="544"/>
    </row>
    <row r="26" spans="1:12" x14ac:dyDescent="0.25">
      <c r="A26" s="546" t="s">
        <v>857</v>
      </c>
      <c r="B26" s="546"/>
      <c r="C26" s="538"/>
      <c r="D26" s="537"/>
      <c r="E26" s="537"/>
      <c r="F26" s="1811" t="s">
        <v>852</v>
      </c>
      <c r="G26" s="1811"/>
      <c r="H26" s="1811"/>
      <c r="I26" s="1811"/>
      <c r="J26" s="1811"/>
      <c r="K26" s="1811"/>
      <c r="L26" s="539"/>
    </row>
    <row r="27" spans="1:12" x14ac:dyDescent="0.25">
      <c r="A27" s="542" t="s">
        <v>851</v>
      </c>
      <c r="B27" s="542"/>
      <c r="C27" s="537"/>
      <c r="D27" s="537"/>
      <c r="E27" s="540"/>
      <c r="F27" s="1812" t="s">
        <v>853</v>
      </c>
      <c r="G27" s="1812"/>
      <c r="H27" s="1812"/>
      <c r="I27" s="1812"/>
      <c r="J27" s="1812"/>
      <c r="K27" s="1812"/>
      <c r="L27" s="537"/>
    </row>
    <row r="28" spans="1:12" x14ac:dyDescent="0.25">
      <c r="A28" s="546"/>
      <c r="B28" s="546"/>
      <c r="C28" s="547"/>
      <c r="D28" s="541"/>
      <c r="E28" s="540"/>
      <c r="F28" s="537"/>
      <c r="G28" s="1813"/>
      <c r="H28" s="1813"/>
      <c r="I28" s="1813"/>
      <c r="J28" s="1813"/>
      <c r="K28" s="1813"/>
      <c r="L28" s="1813"/>
    </row>
    <row r="29" spans="1:12" ht="15.75" x14ac:dyDescent="0.25">
      <c r="A29" s="267"/>
      <c r="B29" s="267"/>
      <c r="C29" s="268"/>
      <c r="D29" s="269"/>
      <c r="E29" s="1741"/>
      <c r="F29" s="1741"/>
      <c r="G29" s="1741"/>
      <c r="H29" s="1741"/>
      <c r="I29" s="1741"/>
      <c r="J29" s="271"/>
      <c r="K29" s="271"/>
      <c r="L29" s="259"/>
    </row>
    <row r="30" spans="1:12" x14ac:dyDescent="0.25">
      <c r="D30" t="s">
        <v>641</v>
      </c>
    </row>
  </sheetData>
  <mergeCells count="21">
    <mergeCell ref="A12:A13"/>
    <mergeCell ref="K12:K13"/>
    <mergeCell ref="L12:L13"/>
    <mergeCell ref="B12:B13"/>
    <mergeCell ref="A6:L6"/>
    <mergeCell ref="A7:L7"/>
    <mergeCell ref="A8:L8"/>
    <mergeCell ref="A9:L9"/>
    <mergeCell ref="A10:L10"/>
    <mergeCell ref="F26:K26"/>
    <mergeCell ref="C12:C13"/>
    <mergeCell ref="E29:I29"/>
    <mergeCell ref="G12:G13"/>
    <mergeCell ref="H12:H13"/>
    <mergeCell ref="I12:I13"/>
    <mergeCell ref="F12:F13"/>
    <mergeCell ref="G28:L28"/>
    <mergeCell ref="J12:J13"/>
    <mergeCell ref="F27:K27"/>
    <mergeCell ref="F25:K25"/>
    <mergeCell ref="E12:E13"/>
  </mergeCells>
  <pageMargins left="0.7" right="0.7" top="0.75" bottom="0.75" header="0.3" footer="0.3"/>
  <pageSetup paperSize="5" scale="78" orientation="landscape" r:id="rId1"/>
  <drawing r:id="rId2"/>
</worksheet>
</file>

<file path=xl/worksheets/sheet2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FF6797-287C-4FB2-ACF8-5ED546DBB76D}">
  <dimension ref="A1:M216"/>
  <sheetViews>
    <sheetView topLeftCell="A163" zoomScale="93" zoomScaleNormal="93" workbookViewId="0">
      <selection activeCell="A144" sqref="A144:C144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5.7109375" customWidth="1"/>
    <col min="4" max="4" width="34.85546875" customWidth="1"/>
    <col min="5" max="5" width="16.140625" customWidth="1"/>
    <col min="6" max="6" width="11.140625" customWidth="1"/>
    <col min="7" max="7" width="14.140625" customWidth="1"/>
    <col min="8" max="8" width="14.8554687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</row>
    <row r="7" spans="1:13" x14ac:dyDescent="0.25">
      <c r="A7" s="1735" t="s">
        <v>3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1:13" x14ac:dyDescent="0.25">
      <c r="A8" s="1735" t="s">
        <v>1164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1:13" x14ac:dyDescent="0.25">
      <c r="A9" s="1736" t="s">
        <v>404</v>
      </c>
      <c r="B9" s="1736"/>
      <c r="C9" s="1736"/>
      <c r="D9" s="1736"/>
      <c r="E9" s="1736"/>
      <c r="F9" s="1736"/>
      <c r="G9" s="1736"/>
      <c r="H9" s="1736"/>
      <c r="I9" s="1736"/>
      <c r="J9" s="1736"/>
      <c r="K9" s="1736"/>
      <c r="L9" s="1736"/>
      <c r="M9" s="1736"/>
    </row>
    <row r="10" spans="1:13" x14ac:dyDescent="0.25">
      <c r="A10" s="1792" t="s">
        <v>7</v>
      </c>
      <c r="B10" s="1792" t="s">
        <v>802</v>
      </c>
      <c r="C10" s="1792" t="s">
        <v>9</v>
      </c>
      <c r="D10" s="1818" t="s">
        <v>11</v>
      </c>
      <c r="E10" s="476" t="s">
        <v>12</v>
      </c>
      <c r="F10" s="1837" t="s">
        <v>13</v>
      </c>
      <c r="G10" s="1794" t="s">
        <v>14</v>
      </c>
      <c r="H10" s="1794" t="s">
        <v>15</v>
      </c>
      <c r="I10" s="1794" t="s">
        <v>16</v>
      </c>
      <c r="J10" s="1794" t="s">
        <v>17</v>
      </c>
      <c r="K10" s="1794" t="s">
        <v>18</v>
      </c>
      <c r="L10" s="1794" t="s">
        <v>19</v>
      </c>
      <c r="M10" s="1794" t="s">
        <v>20</v>
      </c>
    </row>
    <row r="11" spans="1:13" x14ac:dyDescent="0.25">
      <c r="A11" s="1792"/>
      <c r="B11" s="1792"/>
      <c r="C11" s="1792"/>
      <c r="D11" s="1819"/>
      <c r="E11" s="476" t="s">
        <v>21</v>
      </c>
      <c r="F11" s="1837"/>
      <c r="G11" s="1794"/>
      <c r="H11" s="1794"/>
      <c r="I11" s="1794"/>
      <c r="J11" s="1794"/>
      <c r="K11" s="1794"/>
      <c r="L11" s="1794"/>
      <c r="M11" s="1794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50296.02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38154.769999999997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85765.73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115059.57999999999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551084.18000000005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9711.19</v>
      </c>
      <c r="L21" s="457">
        <f>+H21+I21+J21+K21</f>
        <v>16743.870000000003</v>
      </c>
      <c r="M21" s="457">
        <v>43256.13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43256.13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1296.7</v>
      </c>
      <c r="L26" s="457">
        <v>3158.35</v>
      </c>
      <c r="M26" s="457">
        <v>28341.65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1321.7</v>
      </c>
      <c r="L27" s="463">
        <f t="shared" si="1"/>
        <v>21198.719999999998</v>
      </c>
      <c r="M27" s="463">
        <f t="shared" si="1"/>
        <v>110301.28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4787.1400000000003</v>
      </c>
      <c r="L30" s="457">
        <v>36328.22</v>
      </c>
      <c r="M30" s="457">
        <v>113671.78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1612.98</v>
      </c>
      <c r="L32" s="457">
        <v>3533.13</v>
      </c>
      <c r="M32" s="457">
        <v>28966.87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6425.1200000000008</v>
      </c>
      <c r="L33" s="463">
        <f>SUM(L30:L32)</f>
        <v>43393.82</v>
      </c>
      <c r="M33" s="463">
        <f>SUM(M30:M32)</f>
        <v>182606.18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1612.38</v>
      </c>
      <c r="L40" s="457">
        <v>3089.88</v>
      </c>
      <c r="M40" s="457">
        <v>21910.12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1637.38</v>
      </c>
      <c r="L42" s="463">
        <f>SUM(L40:L41)</f>
        <v>4976.5300000000007</v>
      </c>
      <c r="M42" s="463">
        <f>SUM(M40:M41)</f>
        <v>51523.47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2233.5100000000002</v>
      </c>
      <c r="L50" s="457">
        <v>3711.01</v>
      </c>
      <c r="M50" s="457">
        <v>21288.99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454.5</v>
      </c>
      <c r="L51" s="457">
        <v>2005.88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3142.51</v>
      </c>
      <c r="L52" s="463">
        <f t="shared" si="4"/>
        <v>9678.86</v>
      </c>
      <c r="M52" s="463">
        <f t="shared" si="4"/>
        <v>85071.14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4269.3999999999996</v>
      </c>
      <c r="L57" s="457">
        <v>5746.9</v>
      </c>
      <c r="M57" s="457">
        <v>19253.099999999999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2568.4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193500</v>
      </c>
      <c r="F62" s="464">
        <f>SUM(F55:F60)</f>
        <v>0</v>
      </c>
      <c r="G62" s="463">
        <f>SUM(G55:G61)</f>
        <v>193500</v>
      </c>
      <c r="H62" s="463">
        <f>SUM(H55:H61)</f>
        <v>5553.45</v>
      </c>
      <c r="I62" s="463">
        <f>SUM(I55:I60)</f>
        <v>936.62</v>
      </c>
      <c r="J62" s="463">
        <f>SUM(J55:J61)</f>
        <v>5882.4</v>
      </c>
      <c r="K62" s="676">
        <f>SUM(K55:K61)</f>
        <v>11207.199999999999</v>
      </c>
      <c r="L62" s="463">
        <v>23579.67</v>
      </c>
      <c r="M62" s="463">
        <f>SUM(M55:M61)</f>
        <v>169920.33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1025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3612.68</v>
      </c>
      <c r="L68" s="457">
        <v>4794.38</v>
      </c>
      <c r="M68" s="457">
        <v>15205.62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4503.5200000000004</v>
      </c>
      <c r="L69" s="457">
        <v>5685.52</v>
      </c>
      <c r="M69" s="457">
        <v>14314.48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21439.59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14424.11</v>
      </c>
      <c r="L73" s="463">
        <f t="shared" si="5"/>
        <v>25150.46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7">
        <v>23469.26</v>
      </c>
      <c r="J87" s="457">
        <v>4560</v>
      </c>
      <c r="K87" s="675">
        <v>3784.58</v>
      </c>
      <c r="L87" s="457">
        <v>36119.35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4110.1000000000004</v>
      </c>
      <c r="J88" s="457">
        <v>1976</v>
      </c>
      <c r="K88" s="675">
        <v>1612.38</v>
      </c>
      <c r="L88" s="457">
        <v>9563.98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6331.02</v>
      </c>
      <c r="M90" s="457">
        <v>37168.980000000003</v>
      </c>
    </row>
    <row r="91" spans="1:13" ht="17.25" customHeight="1" x14ac:dyDescent="0.25">
      <c r="A91" s="459" t="s">
        <v>1147</v>
      </c>
      <c r="B91" s="281" t="s">
        <v>807</v>
      </c>
      <c r="C91" s="286" t="s">
        <v>276</v>
      </c>
      <c r="D91" s="286" t="s">
        <v>307</v>
      </c>
      <c r="E91" s="457">
        <v>31500</v>
      </c>
      <c r="F91" s="456">
        <v>0</v>
      </c>
      <c r="G91" s="457">
        <v>31500</v>
      </c>
      <c r="H91" s="457">
        <v>904.05</v>
      </c>
      <c r="I91" s="456">
        <v>0</v>
      </c>
      <c r="J91" s="457">
        <v>957.6</v>
      </c>
      <c r="K91" s="675">
        <v>25</v>
      </c>
      <c r="L91" s="457">
        <v>1886.65</v>
      </c>
      <c r="M91" s="457">
        <v>29613.35</v>
      </c>
    </row>
    <row r="92" spans="1:13" ht="17.25" customHeight="1" x14ac:dyDescent="0.25">
      <c r="A92" s="461" t="s">
        <v>749</v>
      </c>
      <c r="B92" s="281"/>
      <c r="C92" s="462">
        <v>5</v>
      </c>
      <c r="D92" s="462"/>
      <c r="E92" s="463">
        <f>SUM(E87:E91)</f>
        <v>350000</v>
      </c>
      <c r="F92" s="464">
        <v>0</v>
      </c>
      <c r="G92" s="463">
        <f>SUM(G87:G91)</f>
        <v>350000</v>
      </c>
      <c r="H92" s="463">
        <f>SUM(H87:H91)</f>
        <v>10045</v>
      </c>
      <c r="I92" s="463">
        <v>33400.199999999997</v>
      </c>
      <c r="J92" s="463">
        <f>SUM(J87:J91)</f>
        <v>10640</v>
      </c>
      <c r="K92" s="463">
        <v>12143.12</v>
      </c>
      <c r="L92" s="463">
        <v>72370.02</v>
      </c>
      <c r="M92" s="463">
        <v>365629.98</v>
      </c>
    </row>
    <row r="93" spans="1:13" ht="17.25" customHeight="1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ht="17.25" customHeight="1" x14ac:dyDescent="0.25">
      <c r="A94" s="461" t="s">
        <v>1128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ht="17.25" customHeight="1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80000</v>
      </c>
      <c r="F95" s="456">
        <v>0</v>
      </c>
      <c r="G95" s="457">
        <v>80000</v>
      </c>
      <c r="H95" s="457">
        <v>2296</v>
      </c>
      <c r="I95" s="457">
        <v>7004.02</v>
      </c>
      <c r="J95" s="457">
        <v>2432</v>
      </c>
      <c r="K95" s="675">
        <v>1612.38</v>
      </c>
      <c r="L95" s="457">
        <v>13344.4</v>
      </c>
      <c r="M95" s="457">
        <v>66655.600000000006</v>
      </c>
    </row>
    <row r="96" spans="1:13" ht="17.25" customHeight="1" x14ac:dyDescent="0.25">
      <c r="A96" s="459" t="s">
        <v>1143</v>
      </c>
      <c r="B96" s="281" t="s">
        <v>807</v>
      </c>
      <c r="C96" s="286" t="s">
        <v>276</v>
      </c>
      <c r="D96" s="286" t="s">
        <v>307</v>
      </c>
      <c r="E96" s="457">
        <v>31500</v>
      </c>
      <c r="F96" s="456">
        <v>0</v>
      </c>
      <c r="G96" s="457">
        <v>31500</v>
      </c>
      <c r="H96" s="457">
        <v>904.05</v>
      </c>
      <c r="I96" s="456">
        <v>0</v>
      </c>
      <c r="J96" s="457">
        <v>957.6</v>
      </c>
      <c r="K96" s="675">
        <v>25</v>
      </c>
      <c r="L96" s="457">
        <v>1886.65</v>
      </c>
      <c r="M96" s="457">
        <v>29613.35</v>
      </c>
    </row>
    <row r="97" spans="1:13" ht="17.25" customHeight="1" x14ac:dyDescent="0.25">
      <c r="A97" s="461" t="s">
        <v>749</v>
      </c>
      <c r="B97" s="281"/>
      <c r="C97" s="462">
        <v>2</v>
      </c>
      <c r="D97" s="462"/>
      <c r="E97" s="463">
        <f>SUM(E95:E96)</f>
        <v>111500</v>
      </c>
      <c r="F97" s="456">
        <v>0</v>
      </c>
      <c r="G97" s="463">
        <f t="shared" ref="G97:M97" si="8">SUM(G95:G96)</f>
        <v>111500</v>
      </c>
      <c r="H97" s="463">
        <f t="shared" si="8"/>
        <v>3200.05</v>
      </c>
      <c r="I97" s="463">
        <f t="shared" si="8"/>
        <v>7004.02</v>
      </c>
      <c r="J97" s="463">
        <f t="shared" si="8"/>
        <v>3389.6</v>
      </c>
      <c r="K97" s="463">
        <f t="shared" si="8"/>
        <v>1637.38</v>
      </c>
      <c r="L97" s="463">
        <f t="shared" si="8"/>
        <v>15231.05</v>
      </c>
      <c r="M97" s="463">
        <f t="shared" si="8"/>
        <v>96268.950000000012</v>
      </c>
    </row>
    <row r="98" spans="1:13" ht="17.25" customHeight="1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7.25" customHeight="1" x14ac:dyDescent="0.25">
      <c r="A99" s="469" t="s">
        <v>1132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7.25" customHeight="1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100000</v>
      </c>
      <c r="F100" s="456">
        <v>0</v>
      </c>
      <c r="G100" s="457">
        <v>100000</v>
      </c>
      <c r="H100" s="457">
        <v>2870</v>
      </c>
      <c r="I100" s="457">
        <v>12105.37</v>
      </c>
      <c r="J100" s="457">
        <v>3040</v>
      </c>
      <c r="K100" s="675">
        <v>25</v>
      </c>
      <c r="L100" s="457">
        <v>18040.37</v>
      </c>
      <c r="M100" s="457">
        <v>81959.63</v>
      </c>
    </row>
    <row r="101" spans="1:13" ht="17.2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ht="17.25" customHeight="1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ht="17.25" customHeight="1" x14ac:dyDescent="0.25">
      <c r="A103" s="461" t="s">
        <v>749</v>
      </c>
      <c r="B103" s="281"/>
      <c r="C103" s="462">
        <v>3</v>
      </c>
      <c r="D103" s="462"/>
      <c r="E103" s="463">
        <f>SUM(E100:E102)</f>
        <v>166500</v>
      </c>
      <c r="F103" s="464">
        <f t="shared" ref="F103:M103" si="9">SUM(F100:F102)</f>
        <v>0</v>
      </c>
      <c r="G103" s="463">
        <f>SUM(G100:G102)</f>
        <v>166500</v>
      </c>
      <c r="H103" s="463">
        <f>SUM(H100:H102)</f>
        <v>4778.55</v>
      </c>
      <c r="I103" s="463">
        <f>SUM(I100:I102)</f>
        <v>12105.37</v>
      </c>
      <c r="J103" s="463">
        <f>SUM(J100:J102)</f>
        <v>5061.6000000000004</v>
      </c>
      <c r="K103" s="676">
        <f t="shared" si="9"/>
        <v>2290.4499999999998</v>
      </c>
      <c r="L103" s="463">
        <f t="shared" si="9"/>
        <v>24235.969999999998</v>
      </c>
      <c r="M103" s="463">
        <f t="shared" si="9"/>
        <v>142264.03</v>
      </c>
    </row>
    <row r="104" spans="1:13" ht="17.25" customHeight="1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30.75" customHeight="1" x14ac:dyDescent="0.25">
      <c r="A105" s="469" t="s">
        <v>1130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17.25" customHeight="1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ht="17.25" customHeight="1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0">SUM(F106)</f>
        <v>0</v>
      </c>
      <c r="G107" s="463">
        <f t="shared" si="10"/>
        <v>85000</v>
      </c>
      <c r="H107" s="463">
        <f t="shared" si="10"/>
        <v>2439.5</v>
      </c>
      <c r="I107" s="463">
        <f t="shared" si="10"/>
        <v>8182.63</v>
      </c>
      <c r="J107" s="463">
        <f t="shared" si="10"/>
        <v>2584</v>
      </c>
      <c r="K107" s="676">
        <f t="shared" si="10"/>
        <v>6602.45</v>
      </c>
      <c r="L107" s="463">
        <f t="shared" si="10"/>
        <v>19808.580000000002</v>
      </c>
      <c r="M107" s="463">
        <f t="shared" si="10"/>
        <v>65191.42</v>
      </c>
    </row>
    <row r="108" spans="1:13" ht="17.25" customHeight="1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ht="17.25" customHeight="1" x14ac:dyDescent="0.25">
      <c r="A109" s="469" t="s">
        <v>1129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ht="17.25" customHeight="1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ht="17.25" customHeight="1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1">SUM(F110)</f>
        <v>0</v>
      </c>
      <c r="G111" s="463">
        <f t="shared" si="11"/>
        <v>45000</v>
      </c>
      <c r="H111" s="463">
        <f t="shared" si="11"/>
        <v>1291.5</v>
      </c>
      <c r="I111" s="463">
        <f t="shared" si="11"/>
        <v>1148.33</v>
      </c>
      <c r="J111" s="463">
        <f t="shared" si="11"/>
        <v>1368</v>
      </c>
      <c r="K111" s="676">
        <f t="shared" si="11"/>
        <v>4125</v>
      </c>
      <c r="L111" s="463">
        <f t="shared" si="11"/>
        <v>7932.83</v>
      </c>
      <c r="M111" s="463">
        <f t="shared" si="11"/>
        <v>37067.17</v>
      </c>
    </row>
    <row r="113" spans="1:13" ht="30.75" customHeight="1" x14ac:dyDescent="0.25">
      <c r="A113" s="469" t="s">
        <v>1136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ht="17.25" customHeight="1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ht="17.25" customHeight="1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ht="17.25" customHeight="1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2">SUM(F114:F115)</f>
        <v>0</v>
      </c>
      <c r="G116" s="463">
        <f t="shared" si="12"/>
        <v>88500</v>
      </c>
      <c r="H116" s="463">
        <f t="shared" si="12"/>
        <v>2539.9499999999998</v>
      </c>
      <c r="I116" s="463">
        <f t="shared" si="12"/>
        <v>2084.9499999999998</v>
      </c>
      <c r="J116" s="463">
        <f t="shared" si="12"/>
        <v>2690.4</v>
      </c>
      <c r="K116" s="676">
        <f t="shared" si="12"/>
        <v>753</v>
      </c>
      <c r="L116" s="463">
        <f t="shared" si="12"/>
        <v>8068.2999999999993</v>
      </c>
      <c r="M116" s="463">
        <f t="shared" si="12"/>
        <v>80431.7</v>
      </c>
    </row>
    <row r="117" spans="1:13" ht="17.25" customHeight="1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ht="17.25" customHeight="1" x14ac:dyDescent="0.25">
      <c r="A118" s="461" t="s">
        <v>842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ht="17.25" customHeight="1" x14ac:dyDescent="0.25">
      <c r="A119" s="459" t="s">
        <v>1131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ht="17.25" customHeight="1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ht="17.25" customHeight="1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ht="17.25" customHeight="1" x14ac:dyDescent="0.25">
      <c r="A122" s="280" t="s">
        <v>1142</v>
      </c>
      <c r="B122" s="281" t="s">
        <v>806</v>
      </c>
      <c r="C122" s="286" t="s">
        <v>1036</v>
      </c>
      <c r="D122" s="286" t="s">
        <v>307</v>
      </c>
      <c r="E122" s="457">
        <v>50000</v>
      </c>
      <c r="F122" s="456">
        <v>0</v>
      </c>
      <c r="G122" s="457">
        <v>50000</v>
      </c>
      <c r="H122" s="457">
        <v>1435</v>
      </c>
      <c r="I122" s="457">
        <v>1835</v>
      </c>
      <c r="J122" s="457">
        <v>1520</v>
      </c>
      <c r="K122" s="675">
        <v>25</v>
      </c>
      <c r="L122" s="457">
        <v>4834</v>
      </c>
      <c r="M122" s="457">
        <v>45166</v>
      </c>
    </row>
    <row r="123" spans="1:13" ht="17.25" customHeight="1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45000</v>
      </c>
      <c r="F123" s="456">
        <v>0</v>
      </c>
      <c r="G123" s="457">
        <v>45000</v>
      </c>
      <c r="H123" s="457">
        <v>1291.5</v>
      </c>
      <c r="I123" s="456">
        <v>1148.33</v>
      </c>
      <c r="J123" s="457">
        <v>1368</v>
      </c>
      <c r="K123" s="675">
        <v>25</v>
      </c>
      <c r="L123" s="457">
        <v>3832.83</v>
      </c>
      <c r="M123" s="457">
        <v>41167.17</v>
      </c>
    </row>
    <row r="124" spans="1:13" ht="17.25" customHeight="1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ht="17.25" customHeight="1" x14ac:dyDescent="0.25">
      <c r="A125" s="461" t="s">
        <v>749</v>
      </c>
      <c r="B125" s="281"/>
      <c r="C125" s="462">
        <v>6</v>
      </c>
      <c r="D125" s="462"/>
      <c r="E125" s="463">
        <f>SUM(E119:E124)</f>
        <v>276500</v>
      </c>
      <c r="F125" s="464">
        <f>SUM(F120:F124)</f>
        <v>0</v>
      </c>
      <c r="G125" s="463">
        <f t="shared" ref="G125:M125" si="13">SUM(G119:G124)</f>
        <v>276500</v>
      </c>
      <c r="H125" s="463">
        <f t="shared" si="13"/>
        <v>7935.5</v>
      </c>
      <c r="I125" s="463">
        <f t="shared" si="13"/>
        <v>8545.34</v>
      </c>
      <c r="J125" s="463">
        <f t="shared" si="13"/>
        <v>8405</v>
      </c>
      <c r="K125" s="676">
        <f t="shared" si="13"/>
        <v>925</v>
      </c>
      <c r="L125" s="463">
        <f t="shared" si="13"/>
        <v>25830.490000000005</v>
      </c>
      <c r="M125" s="463">
        <f t="shared" si="13"/>
        <v>250669.50999999998</v>
      </c>
    </row>
    <row r="126" spans="1:13" ht="17.25" customHeight="1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ht="17.25" customHeight="1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ht="17.25" customHeight="1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2568.4</v>
      </c>
      <c r="L128" s="457">
        <v>36771.64</v>
      </c>
      <c r="M128" s="457">
        <v>118228.36</v>
      </c>
    </row>
    <row r="129" spans="1:13" ht="17.25" customHeight="1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43476.39</v>
      </c>
    </row>
    <row r="130" spans="1:13" ht="17.25" customHeight="1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ht="17.25" customHeight="1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1398.4</v>
      </c>
      <c r="L131" s="457">
        <v>5404.76</v>
      </c>
      <c r="M131" s="457">
        <v>40595.24</v>
      </c>
    </row>
    <row r="132" spans="1:13" ht="17.25" customHeight="1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5555.03</v>
      </c>
      <c r="L132" s="457">
        <v>10364.030000000001</v>
      </c>
      <c r="M132" s="457">
        <v>39634.97</v>
      </c>
    </row>
    <row r="133" spans="1:13" ht="17.25" customHeight="1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4">SUM(G128:G132)</f>
        <v>366000</v>
      </c>
      <c r="H133" s="463">
        <f t="shared" si="14"/>
        <v>10504.2</v>
      </c>
      <c r="I133" s="463">
        <f t="shared" si="14"/>
        <v>33827.520000000004</v>
      </c>
      <c r="J133" s="463">
        <f t="shared" si="14"/>
        <v>11126.4</v>
      </c>
      <c r="K133" s="676">
        <f t="shared" si="14"/>
        <v>13075.07</v>
      </c>
      <c r="L133" s="463">
        <f t="shared" si="14"/>
        <v>68531.490000000005</v>
      </c>
      <c r="M133" s="463">
        <f t="shared" si="14"/>
        <v>294074.28000000003</v>
      </c>
    </row>
    <row r="134" spans="1:13" ht="17.25" customHeight="1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ht="17.25" customHeight="1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ht="17.25" customHeight="1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7400.87</v>
      </c>
      <c r="K136" s="677">
        <v>2432</v>
      </c>
      <c r="L136" s="638">
        <v>14226.07</v>
      </c>
      <c r="M136" s="638">
        <v>65773.929999999993</v>
      </c>
    </row>
    <row r="137" spans="1:13" ht="17.25" customHeight="1" x14ac:dyDescent="0.25">
      <c r="A137" s="461" t="s">
        <v>847</v>
      </c>
      <c r="B137" s="491"/>
      <c r="C137" s="462">
        <v>1</v>
      </c>
      <c r="D137" s="462"/>
      <c r="E137" s="640">
        <f t="shared" ref="E137:M137" si="15">SUM(E136)</f>
        <v>80000</v>
      </c>
      <c r="F137" s="526">
        <f t="shared" si="15"/>
        <v>0</v>
      </c>
      <c r="G137" s="640">
        <f t="shared" si="15"/>
        <v>80000</v>
      </c>
      <c r="H137" s="640">
        <f t="shared" si="15"/>
        <v>2296</v>
      </c>
      <c r="I137" s="640">
        <f t="shared" si="15"/>
        <v>7400.87</v>
      </c>
      <c r="J137" s="640">
        <f t="shared" si="15"/>
        <v>7400.87</v>
      </c>
      <c r="K137" s="679">
        <f t="shared" si="15"/>
        <v>2432</v>
      </c>
      <c r="L137" s="640">
        <f t="shared" si="15"/>
        <v>14226.07</v>
      </c>
      <c r="M137" s="640">
        <f t="shared" si="15"/>
        <v>65773.929999999993</v>
      </c>
    </row>
    <row r="138" spans="1:13" ht="17.25" customHeight="1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17.25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ht="17.25" customHeight="1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ht="17.25" customHeight="1" x14ac:dyDescent="0.25">
      <c r="A141" s="461" t="s">
        <v>749</v>
      </c>
      <c r="B141" s="281"/>
      <c r="C141" s="462">
        <v>1</v>
      </c>
      <c r="D141" s="462"/>
      <c r="E141" s="463">
        <f t="shared" ref="E141:K141" si="16">SUM(E140:E140)</f>
        <v>43500</v>
      </c>
      <c r="F141" s="464">
        <f t="shared" si="16"/>
        <v>0</v>
      </c>
      <c r="G141" s="463">
        <f t="shared" si="16"/>
        <v>43500</v>
      </c>
      <c r="H141" s="463">
        <f t="shared" si="16"/>
        <v>1248.45</v>
      </c>
      <c r="I141" s="499">
        <f t="shared" si="16"/>
        <v>936.62</v>
      </c>
      <c r="J141" s="463">
        <f t="shared" si="16"/>
        <v>1322.4</v>
      </c>
      <c r="K141" s="676">
        <f t="shared" si="16"/>
        <v>25</v>
      </c>
      <c r="L141" s="463">
        <v>1798</v>
      </c>
      <c r="M141" s="463">
        <v>39967.53</v>
      </c>
    </row>
    <row r="142" spans="1:13" ht="17.25" customHeight="1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17.25" customHeight="1" x14ac:dyDescent="0.25">
      <c r="A143" s="490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ht="17.25" customHeight="1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ht="17.25" customHeight="1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ht="17.25" customHeight="1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ht="17.25" customHeight="1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7">SUM(F144:F146)</f>
        <v>0</v>
      </c>
      <c r="G147" s="463">
        <f t="shared" si="17"/>
        <v>183500</v>
      </c>
      <c r="H147" s="463">
        <f t="shared" si="17"/>
        <v>5266.45</v>
      </c>
      <c r="I147" s="463">
        <f t="shared" si="17"/>
        <v>11824.17</v>
      </c>
      <c r="J147" s="463">
        <f>SUM(J144:J146)</f>
        <v>5578.4</v>
      </c>
      <c r="K147" s="676">
        <f t="shared" si="17"/>
        <v>3541</v>
      </c>
      <c r="L147" s="463">
        <f t="shared" si="17"/>
        <v>26150.020000000004</v>
      </c>
      <c r="M147" s="463">
        <f>SUM(M144:M146)</f>
        <v>157349.98000000001</v>
      </c>
    </row>
    <row r="148" spans="1:13" ht="17.25" customHeight="1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17.25" customHeight="1" x14ac:dyDescent="0.25">
      <c r="A149" s="469" t="s">
        <v>1138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ht="17.25" customHeight="1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ht="17.25" customHeight="1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18">SUM(F150)</f>
        <v>0</v>
      </c>
      <c r="G151" s="463">
        <f t="shared" si="18"/>
        <v>80000</v>
      </c>
      <c r="H151" s="463">
        <f t="shared" si="18"/>
        <v>2296</v>
      </c>
      <c r="I151" s="463">
        <f t="shared" si="18"/>
        <v>7400.87</v>
      </c>
      <c r="J151" s="463">
        <f t="shared" si="18"/>
        <v>2432</v>
      </c>
      <c r="K151" s="676">
        <f t="shared" si="18"/>
        <v>728</v>
      </c>
      <c r="L151" s="463">
        <f t="shared" si="18"/>
        <v>12856.87</v>
      </c>
      <c r="M151" s="463">
        <f t="shared" si="18"/>
        <v>67143.13</v>
      </c>
    </row>
    <row r="152" spans="1:13" ht="17.25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31.5" customHeight="1" x14ac:dyDescent="0.25">
      <c r="A153" s="469" t="s">
        <v>1133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ht="17.25" customHeight="1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ht="17.25" customHeight="1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ht="17.25" customHeight="1" x14ac:dyDescent="0.25">
      <c r="A156" s="461" t="s">
        <v>749</v>
      </c>
      <c r="B156" s="281"/>
      <c r="C156" s="462">
        <v>2</v>
      </c>
      <c r="D156" s="462"/>
      <c r="E156" s="463">
        <f t="shared" ref="E156:M156" si="19">SUM(E154:E155)</f>
        <v>123500</v>
      </c>
      <c r="F156" s="464">
        <f t="shared" si="19"/>
        <v>0</v>
      </c>
      <c r="G156" s="463">
        <f t="shared" si="19"/>
        <v>123500</v>
      </c>
      <c r="H156" s="463">
        <f t="shared" si="19"/>
        <v>3544.45</v>
      </c>
      <c r="I156" s="463">
        <f t="shared" si="19"/>
        <v>7958.76</v>
      </c>
      <c r="J156" s="463">
        <f t="shared" si="19"/>
        <v>3754.4</v>
      </c>
      <c r="K156" s="676">
        <f t="shared" si="19"/>
        <v>1562.45</v>
      </c>
      <c r="L156" s="463">
        <f>SUM(L154:L155)</f>
        <v>16820.68</v>
      </c>
      <c r="M156" s="463">
        <f t="shared" si="19"/>
        <v>106679.31999999999</v>
      </c>
    </row>
    <row r="157" spans="1:13" ht="17.25" customHeight="1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ht="17.25" customHeight="1" x14ac:dyDescent="0.25">
      <c r="A158" s="461" t="s">
        <v>1137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ht="17.25" customHeight="1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ht="17.25" customHeight="1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ht="17.25" customHeight="1" x14ac:dyDescent="0.25">
      <c r="A161" s="461" t="s">
        <v>749</v>
      </c>
      <c r="B161" s="281"/>
      <c r="C161" s="462">
        <v>2</v>
      </c>
      <c r="D161" s="462"/>
      <c r="E161" s="463">
        <f t="shared" ref="E161:M161" si="20">SUM(E159:E160)</f>
        <v>40000</v>
      </c>
      <c r="F161" s="464">
        <f t="shared" si="20"/>
        <v>0</v>
      </c>
      <c r="G161" s="463">
        <f t="shared" si="20"/>
        <v>40000</v>
      </c>
      <c r="H161" s="463">
        <f t="shared" si="20"/>
        <v>1148</v>
      </c>
      <c r="I161" s="463">
        <f t="shared" si="20"/>
        <v>0</v>
      </c>
      <c r="J161" s="463">
        <f t="shared" si="20"/>
        <v>1216</v>
      </c>
      <c r="K161" s="676">
        <f t="shared" si="20"/>
        <v>50</v>
      </c>
      <c r="L161" s="463">
        <f t="shared" si="20"/>
        <v>2414</v>
      </c>
      <c r="M161" s="463">
        <f t="shared" si="20"/>
        <v>37586</v>
      </c>
    </row>
    <row r="162" spans="1:13" ht="17.25" customHeight="1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ht="17.25" customHeight="1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ht="17.25" customHeight="1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ht="17.25" customHeight="1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ht="17.25" customHeight="1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ht="17.25" customHeight="1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7.2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7.2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ht="17.25" customHeight="1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1">SUM(G164:G169)</f>
        <v>243500</v>
      </c>
      <c r="H170" s="463">
        <f t="shared" si="21"/>
        <v>6988.3</v>
      </c>
      <c r="I170" s="463">
        <f t="shared" si="21"/>
        <v>7490.68</v>
      </c>
      <c r="J170" s="463">
        <f t="shared" si="21"/>
        <v>7402.4000000000005</v>
      </c>
      <c r="K170" s="676">
        <f t="shared" si="21"/>
        <v>3877.9</v>
      </c>
      <c r="L170" s="463">
        <f t="shared" si="21"/>
        <v>25889.430000000004</v>
      </c>
      <c r="M170" s="463">
        <f t="shared" si="21"/>
        <v>217600.57000000004</v>
      </c>
    </row>
    <row r="171" spans="1:13" ht="17.25" customHeight="1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ht="17.25" customHeight="1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ht="17.25" customHeight="1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ht="17.25" customHeight="1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ht="17.25" customHeight="1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ht="17.25" customHeight="1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ht="17.25" customHeight="1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ht="17.25" customHeight="1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ht="17.25" customHeight="1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ht="17.25" customHeight="1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ht="17.25" customHeight="1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ht="17.25" customHeight="1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ht="17.25" customHeight="1" x14ac:dyDescent="0.25">
      <c r="A183" s="280" t="s">
        <v>1148</v>
      </c>
      <c r="B183" s="281" t="s">
        <v>807</v>
      </c>
      <c r="C183" s="286" t="s">
        <v>276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905.05</v>
      </c>
      <c r="I183" s="456">
        <v>0</v>
      </c>
      <c r="J183" s="457">
        <v>957.6</v>
      </c>
      <c r="K183" s="675">
        <v>25</v>
      </c>
      <c r="L183" s="457">
        <v>1886.65</v>
      </c>
      <c r="M183" s="457">
        <v>29613.35</v>
      </c>
    </row>
    <row r="184" spans="1:13" ht="17.25" customHeight="1" x14ac:dyDescent="0.25">
      <c r="A184" s="280" t="s">
        <v>1149</v>
      </c>
      <c r="B184" s="281" t="s">
        <v>807</v>
      </c>
      <c r="C184" s="286" t="s">
        <v>276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905.05</v>
      </c>
      <c r="I184" s="456">
        <v>0</v>
      </c>
      <c r="J184" s="457">
        <v>957.6</v>
      </c>
      <c r="K184" s="675">
        <v>25</v>
      </c>
      <c r="L184" s="457">
        <v>1886.65</v>
      </c>
      <c r="M184" s="457">
        <v>29613.35</v>
      </c>
    </row>
    <row r="185" spans="1:13" ht="17.25" customHeight="1" x14ac:dyDescent="0.25">
      <c r="A185" s="280" t="s">
        <v>1165</v>
      </c>
      <c r="B185" s="281" t="s">
        <v>807</v>
      </c>
      <c r="C185" s="286" t="s">
        <v>276</v>
      </c>
      <c r="D185" s="286" t="s">
        <v>307</v>
      </c>
      <c r="E185" s="468">
        <v>31500</v>
      </c>
      <c r="F185" s="712">
        <v>0</v>
      </c>
      <c r="G185" s="468">
        <v>31500</v>
      </c>
      <c r="H185" s="468">
        <v>905.05</v>
      </c>
      <c r="I185" s="712">
        <v>0</v>
      </c>
      <c r="J185" s="468">
        <v>957.6</v>
      </c>
      <c r="K185" s="468">
        <v>25</v>
      </c>
      <c r="L185" s="468">
        <v>1886.65</v>
      </c>
      <c r="M185" s="468">
        <v>29613.35</v>
      </c>
    </row>
    <row r="186" spans="1:13" ht="17.25" customHeight="1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ht="17.25" customHeight="1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ht="17.25" customHeight="1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ht="17.25" customHeight="1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1058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1150</v>
      </c>
      <c r="B192" s="281" t="s">
        <v>1151</v>
      </c>
      <c r="C192" s="286" t="s">
        <v>105</v>
      </c>
      <c r="D192" s="286" t="s">
        <v>1067</v>
      </c>
      <c r="E192" s="457">
        <v>20001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96" t="s">
        <v>830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ht="17.25" customHeight="1" x14ac:dyDescent="0.25">
      <c r="A194" s="496" t="s">
        <v>1056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1057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61" t="s">
        <v>749</v>
      </c>
      <c r="B196" s="428"/>
      <c r="C196" s="462">
        <v>23</v>
      </c>
      <c r="D196" s="462"/>
      <c r="E196" s="463">
        <v>972500</v>
      </c>
      <c r="F196" s="464">
        <v>0</v>
      </c>
      <c r="G196" s="463">
        <f>SUM(G173:G195)</f>
        <v>972500</v>
      </c>
      <c r="H196" s="463">
        <v>27910.75</v>
      </c>
      <c r="I196" s="463">
        <v>50597.97</v>
      </c>
      <c r="J196" s="463">
        <v>29564</v>
      </c>
      <c r="K196" s="463">
        <v>21711.279999999999</v>
      </c>
      <c r="L196" s="463">
        <v>21711.279999999999</v>
      </c>
      <c r="M196" s="463">
        <v>842716.18</v>
      </c>
    </row>
    <row r="197" spans="1:13" ht="17.25" customHeight="1" x14ac:dyDescent="0.25">
      <c r="A197" s="461"/>
      <c r="B197" s="459"/>
      <c r="C197" s="462"/>
      <c r="D197" s="462"/>
      <c r="E197" s="463"/>
      <c r="F197" s="464"/>
      <c r="G197" s="463"/>
      <c r="H197" s="463"/>
      <c r="I197" s="463"/>
      <c r="J197" s="463"/>
      <c r="K197" s="676"/>
      <c r="L197" s="463"/>
      <c r="M197" s="463"/>
    </row>
    <row r="198" spans="1:13" ht="24.75" customHeight="1" x14ac:dyDescent="0.25">
      <c r="A198" s="720" t="s">
        <v>865</v>
      </c>
      <c r="B198" s="472"/>
      <c r="C198" s="720">
        <v>102</v>
      </c>
      <c r="D198" s="648"/>
      <c r="E198" s="718">
        <v>5301250</v>
      </c>
      <c r="F198" s="719">
        <v>0</v>
      </c>
      <c r="G198" s="718">
        <v>5301250</v>
      </c>
      <c r="H198" s="718">
        <v>152145.88</v>
      </c>
      <c r="I198" s="718">
        <v>374332.06</v>
      </c>
      <c r="J198" s="718">
        <v>158240.82</v>
      </c>
      <c r="K198" s="718">
        <v>143442.79</v>
      </c>
      <c r="L198" s="718">
        <v>828161.55</v>
      </c>
      <c r="M198" s="718">
        <v>4473088.45</v>
      </c>
    </row>
    <row r="214" spans="1:9" x14ac:dyDescent="0.25">
      <c r="A214" s="542" t="s">
        <v>936</v>
      </c>
      <c r="B214" s="542"/>
      <c r="C214" s="542"/>
      <c r="D214" s="542"/>
      <c r="E214" s="543"/>
      <c r="F214" s="543"/>
      <c r="G214" s="544"/>
      <c r="H214" s="545"/>
      <c r="I214" s="674" t="s">
        <v>854</v>
      </c>
    </row>
    <row r="215" spans="1:9" x14ac:dyDescent="0.25">
      <c r="A215" s="546" t="s">
        <v>935</v>
      </c>
      <c r="B215" s="308"/>
      <c r="C215" s="546"/>
      <c r="D215" s="546"/>
      <c r="E215" s="538"/>
      <c r="F215" s="537"/>
      <c r="G215" s="537"/>
      <c r="H215" s="537"/>
      <c r="I215" s="547" t="s">
        <v>939</v>
      </c>
    </row>
    <row r="216" spans="1:9" x14ac:dyDescent="0.25">
      <c r="A216" s="542" t="s">
        <v>940</v>
      </c>
      <c r="B216" s="542"/>
      <c r="C216" s="542"/>
      <c r="D216" s="542"/>
      <c r="E216" s="537"/>
      <c r="F216" s="537"/>
      <c r="G216" s="537"/>
      <c r="H216" s="540"/>
      <c r="I216" s="537" t="s">
        <v>938</v>
      </c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62992125984251968" right="0.23622047244094491" top="0.74803149606299213" bottom="0.35433070866141736" header="0.31496062992125984" footer="0.31496062992125984"/>
  <pageSetup paperSize="261" scale="50" orientation="landscape" r:id="rId1"/>
  <drawing r:id="rId2"/>
</worksheet>
</file>

<file path=xl/worksheets/sheet2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672D59-053E-4348-B5AC-D4784F4D029F}">
  <dimension ref="A1:O102"/>
  <sheetViews>
    <sheetView topLeftCell="A65" zoomScaleNormal="100" workbookViewId="0">
      <selection activeCell="C91" sqref="C91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735" t="s">
        <v>0</v>
      </c>
      <c r="B5" s="1735"/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  <c r="N5" s="1735"/>
      <c r="O5" s="1735"/>
    </row>
    <row r="6" spans="1:15" x14ac:dyDescent="0.25">
      <c r="A6" s="1735" t="s">
        <v>1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  <c r="N6" s="1735"/>
      <c r="O6" s="1735"/>
    </row>
    <row r="7" spans="1:15" x14ac:dyDescent="0.25">
      <c r="A7" s="1735" t="s">
        <v>3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  <c r="N7" s="1735"/>
      <c r="O7" s="1735"/>
    </row>
    <row r="8" spans="1:15" x14ac:dyDescent="0.25">
      <c r="A8" s="1735" t="s">
        <v>1166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  <c r="N8" s="1735"/>
      <c r="O8" s="1735"/>
    </row>
    <row r="9" spans="1:15" x14ac:dyDescent="0.25">
      <c r="A9" s="1820" t="s">
        <v>441</v>
      </c>
      <c r="B9" s="1820"/>
      <c r="C9" s="1820"/>
      <c r="D9" s="1820"/>
      <c r="E9" s="1820"/>
      <c r="F9" s="1820"/>
      <c r="G9" s="1820"/>
      <c r="H9" s="1820"/>
      <c r="I9" s="1820"/>
      <c r="J9" s="1820"/>
      <c r="K9" s="1820"/>
      <c r="L9" s="1820"/>
      <c r="M9" s="1820"/>
      <c r="N9" s="1820"/>
      <c r="O9" s="1820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92" t="s">
        <v>7</v>
      </c>
      <c r="B11" s="1792" t="s">
        <v>937</v>
      </c>
      <c r="C11" s="1793" t="s">
        <v>9</v>
      </c>
      <c r="D11" s="1792" t="s">
        <v>832</v>
      </c>
      <c r="E11" s="1792" t="s">
        <v>834</v>
      </c>
      <c r="F11" s="1792" t="s">
        <v>209</v>
      </c>
      <c r="G11" s="476" t="s">
        <v>12</v>
      </c>
      <c r="H11" s="1796" t="s">
        <v>13</v>
      </c>
      <c r="I11" s="1794" t="s">
        <v>14</v>
      </c>
      <c r="J11" s="1794" t="s">
        <v>15</v>
      </c>
      <c r="K11" s="1794" t="s">
        <v>16</v>
      </c>
      <c r="L11" s="1794" t="s">
        <v>17</v>
      </c>
      <c r="M11" s="1794" t="s">
        <v>18</v>
      </c>
      <c r="N11" s="1794" t="s">
        <v>19</v>
      </c>
      <c r="O11" s="1794" t="s">
        <v>20</v>
      </c>
    </row>
    <row r="12" spans="1:15" x14ac:dyDescent="0.25">
      <c r="A12" s="1792"/>
      <c r="B12" s="1792"/>
      <c r="C12" s="1793"/>
      <c r="D12" s="1792"/>
      <c r="E12" s="1792"/>
      <c r="F12" s="1792"/>
      <c r="G12" s="476" t="s">
        <v>21</v>
      </c>
      <c r="H12" s="1796"/>
      <c r="I12" s="1794"/>
      <c r="J12" s="1794"/>
      <c r="K12" s="1794"/>
      <c r="L12" s="1794"/>
      <c r="M12" s="1794"/>
      <c r="N12" s="1794"/>
      <c r="O12" s="179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13206.88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5">
        <v>45231</v>
      </c>
      <c r="F15" s="705">
        <v>45413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2568.4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6093.4</v>
      </c>
      <c r="N16" s="463">
        <f t="shared" si="0"/>
        <v>22542.059999999998</v>
      </c>
      <c r="O16" s="463">
        <f t="shared" si="0"/>
        <v>107354.54000000001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8487.36</v>
      </c>
      <c r="N20" s="498">
        <v>15520.04</v>
      </c>
      <c r="O20" s="498">
        <v>44479.96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N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11055.76</v>
      </c>
      <c r="N21" s="494">
        <f t="shared" si="1"/>
        <v>40518.68</v>
      </c>
      <c r="O21" s="494">
        <v>44479.96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5">
        <v>45231</v>
      </c>
      <c r="F24" s="705">
        <v>45413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463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463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57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463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463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498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498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498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494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494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80000</v>
      </c>
      <c r="H38" s="487">
        <v>0</v>
      </c>
      <c r="I38" s="457">
        <v>80000</v>
      </c>
      <c r="J38" s="457">
        <v>2296</v>
      </c>
      <c r="K38" s="457">
        <v>7400.87</v>
      </c>
      <c r="L38" s="489">
        <v>2432</v>
      </c>
      <c r="M38" s="457">
        <v>2568.4</v>
      </c>
      <c r="N38" s="457">
        <v>14697.27</v>
      </c>
      <c r="O38" s="457">
        <v>65302.73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80000</v>
      </c>
      <c r="H39" s="495">
        <v>0</v>
      </c>
      <c r="I39" s="463">
        <v>80000</v>
      </c>
      <c r="J39" s="463">
        <v>2296</v>
      </c>
      <c r="K39" s="463">
        <v>7400.87</v>
      </c>
      <c r="L39" s="522">
        <v>2432</v>
      </c>
      <c r="M39" s="463">
        <v>2568.4</v>
      </c>
      <c r="N39" s="463">
        <v>14697.27</v>
      </c>
      <c r="O39" s="463">
        <v>65302.73</v>
      </c>
    </row>
    <row r="40" spans="1:15" x14ac:dyDescent="0.25">
      <c r="A40" s="490"/>
      <c r="B40" s="491"/>
      <c r="C40" s="492"/>
      <c r="D40" s="465"/>
      <c r="E40" s="706"/>
      <c r="F40" s="707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494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55000</v>
      </c>
      <c r="H42" s="487">
        <v>0</v>
      </c>
      <c r="I42" s="457">
        <v>55000</v>
      </c>
      <c r="J42" s="457">
        <v>1578.5</v>
      </c>
      <c r="K42" s="457">
        <v>2559.6799999999998</v>
      </c>
      <c r="L42" s="489">
        <v>1672</v>
      </c>
      <c r="M42" s="457">
        <v>2025</v>
      </c>
      <c r="N42" s="457">
        <v>7835.18</v>
      </c>
      <c r="O42" s="457">
        <v>47164.82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55000</v>
      </c>
      <c r="H43" s="495">
        <v>0</v>
      </c>
      <c r="I43" s="463">
        <v>55000</v>
      </c>
      <c r="J43" s="463">
        <v>1578.5</v>
      </c>
      <c r="K43" s="463">
        <v>2559.6799999999998</v>
      </c>
      <c r="L43" s="522">
        <v>1672</v>
      </c>
      <c r="M43" s="463">
        <v>2025</v>
      </c>
      <c r="N43" s="463">
        <v>7835.18</v>
      </c>
      <c r="O43" s="463">
        <v>47164.82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494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498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60000</v>
      </c>
      <c r="H46" s="487">
        <v>0</v>
      </c>
      <c r="I46" s="457">
        <v>60000</v>
      </c>
      <c r="J46" s="457">
        <v>1722</v>
      </c>
      <c r="K46" s="457">
        <v>3486.68</v>
      </c>
      <c r="L46" s="457">
        <v>1824</v>
      </c>
      <c r="M46" s="457">
        <v>25</v>
      </c>
      <c r="N46" s="457">
        <v>7057.68</v>
      </c>
      <c r="O46" s="457">
        <v>52942.32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494">
        <f t="shared" ref="G47:N47" si="3">SUM(G45:G46)</f>
        <v>140000</v>
      </c>
      <c r="H47" s="495">
        <f t="shared" si="3"/>
        <v>0</v>
      </c>
      <c r="I47" s="494">
        <f t="shared" si="3"/>
        <v>140000</v>
      </c>
      <c r="J47" s="494">
        <f t="shared" si="3"/>
        <v>4018</v>
      </c>
      <c r="K47" s="494">
        <f t="shared" si="3"/>
        <v>10887.55</v>
      </c>
      <c r="L47" s="494">
        <f t="shared" si="3"/>
        <v>4256</v>
      </c>
      <c r="M47" s="494">
        <f t="shared" si="3"/>
        <v>50</v>
      </c>
      <c r="N47" s="494">
        <f t="shared" si="3"/>
        <v>19211.550000000003</v>
      </c>
      <c r="O47" s="494">
        <f>SUM(O45:O46)</f>
        <v>120788.45000000001</v>
      </c>
    </row>
    <row r="48" spans="1:15" x14ac:dyDescent="0.25">
      <c r="A48" s="490"/>
      <c r="B48" s="491"/>
      <c r="C48" s="492"/>
      <c r="D48" s="465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494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498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494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784</v>
      </c>
      <c r="B53" s="491"/>
      <c r="C53" s="625"/>
      <c r="D53" s="281"/>
      <c r="E53" s="706"/>
      <c r="F53" s="707"/>
      <c r="G53" s="494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498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494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494"/>
      <c r="H56" s="495"/>
      <c r="I56" s="494"/>
      <c r="J56" s="494"/>
      <c r="K56" s="494"/>
      <c r="L56" s="494"/>
      <c r="M56" s="494"/>
      <c r="N56" s="494"/>
      <c r="O56" s="494"/>
    </row>
    <row r="57" spans="1:15" ht="33" customHeight="1" x14ac:dyDescent="0.25">
      <c r="A57" s="469" t="s">
        <v>978</v>
      </c>
      <c r="B57" s="603"/>
      <c r="C57" s="492"/>
      <c r="D57" s="465"/>
      <c r="E57" s="710"/>
      <c r="F57" s="711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498">
        <v>55000</v>
      </c>
      <c r="H58" s="487">
        <v>0</v>
      </c>
      <c r="I58" s="457">
        <v>55000</v>
      </c>
      <c r="J58" s="457">
        <v>1578</v>
      </c>
      <c r="K58" s="457">
        <v>2559.6799999999998</v>
      </c>
      <c r="L58" s="489">
        <v>1672</v>
      </c>
      <c r="M58" s="457">
        <v>25</v>
      </c>
      <c r="N58" s="457">
        <v>5835.18</v>
      </c>
      <c r="O58" s="457">
        <v>49164.82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494">
        <f>SUM(G58:G61)</f>
        <v>235000</v>
      </c>
      <c r="H62" s="495">
        <f>SUM(H59:H60)</f>
        <v>0</v>
      </c>
      <c r="I62" s="494">
        <f t="shared" ref="I62:O62" si="5">SUM(I58:I61)</f>
        <v>235000</v>
      </c>
      <c r="J62" s="494">
        <f t="shared" si="5"/>
        <v>6744</v>
      </c>
      <c r="K62" s="494">
        <f t="shared" si="5"/>
        <v>12717.23</v>
      </c>
      <c r="L62" s="494">
        <f t="shared" si="5"/>
        <v>7144</v>
      </c>
      <c r="M62" s="494">
        <f t="shared" si="5"/>
        <v>1612.45</v>
      </c>
      <c r="N62" s="494">
        <f t="shared" si="5"/>
        <v>28218.18</v>
      </c>
      <c r="O62" s="494">
        <f t="shared" si="5"/>
        <v>207991.78</v>
      </c>
    </row>
    <row r="63" spans="1:15" x14ac:dyDescent="0.25">
      <c r="A63" s="490"/>
      <c r="B63" s="491"/>
      <c r="C63" s="492"/>
      <c r="D63" s="465"/>
      <c r="E63" s="706"/>
      <c r="F63" s="707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494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494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494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498">
        <v>65000</v>
      </c>
      <c r="H69" s="487">
        <v>0</v>
      </c>
      <c r="I69" s="457">
        <v>65000</v>
      </c>
      <c r="J69" s="457">
        <v>1865</v>
      </c>
      <c r="K69" s="457">
        <v>4427.58</v>
      </c>
      <c r="L69" s="457">
        <v>1976</v>
      </c>
      <c r="M69" s="457">
        <v>25</v>
      </c>
      <c r="N69" s="457">
        <v>9571.92</v>
      </c>
      <c r="O69" s="457">
        <v>55424.08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498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498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498">
        <v>55000</v>
      </c>
      <c r="H72" s="487">
        <v>0</v>
      </c>
      <c r="I72" s="457">
        <v>55000</v>
      </c>
      <c r="J72" s="457">
        <v>1578</v>
      </c>
      <c r="K72" s="457">
        <v>2622.31</v>
      </c>
      <c r="L72" s="457">
        <v>1672</v>
      </c>
      <c r="M72" s="457">
        <v>25</v>
      </c>
      <c r="N72" s="457">
        <v>8191.89</v>
      </c>
      <c r="O72" s="457">
        <v>46807.11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498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57">
        <v>7057.68</v>
      </c>
      <c r="O73" s="457">
        <v>52942.32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498">
        <v>55000</v>
      </c>
      <c r="H74" s="487">
        <v>0</v>
      </c>
      <c r="I74" s="457">
        <v>55000</v>
      </c>
      <c r="J74" s="457">
        <v>1578</v>
      </c>
      <c r="K74" s="457">
        <v>2083.46</v>
      </c>
      <c r="L74" s="457">
        <v>1672</v>
      </c>
      <c r="M74" s="457">
        <v>3199.76</v>
      </c>
      <c r="N74" s="457">
        <v>8533.7199999999993</v>
      </c>
      <c r="O74" s="457">
        <v>46466.28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498">
        <v>60000</v>
      </c>
      <c r="H75" s="487">
        <v>0</v>
      </c>
      <c r="I75" s="457">
        <v>60000</v>
      </c>
      <c r="J75" s="457">
        <v>1722</v>
      </c>
      <c r="K75" s="661">
        <v>3486.68</v>
      </c>
      <c r="L75" s="457">
        <v>1824</v>
      </c>
      <c r="M75" s="457">
        <v>25</v>
      </c>
      <c r="N75" s="457">
        <v>8335.52</v>
      </c>
      <c r="O75" s="457">
        <v>51664.480000000003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498">
        <v>55000</v>
      </c>
      <c r="H76" s="487">
        <v>0</v>
      </c>
      <c r="I76" s="457">
        <v>55000</v>
      </c>
      <c r="J76" s="457">
        <v>1578.5</v>
      </c>
      <c r="K76" s="661">
        <v>2559.6799999999998</v>
      </c>
      <c r="L76" s="457">
        <v>1672</v>
      </c>
      <c r="M76" s="457">
        <v>2622.31</v>
      </c>
      <c r="N76" s="457">
        <v>5835.18</v>
      </c>
      <c r="O76" s="457">
        <v>49164.82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1622.31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60000</v>
      </c>
      <c r="H80" s="487">
        <v>0</v>
      </c>
      <c r="I80" s="457">
        <v>60000</v>
      </c>
      <c r="J80" s="457">
        <v>1722</v>
      </c>
      <c r="K80" s="457">
        <v>3486.68</v>
      </c>
      <c r="L80" s="457">
        <v>1824</v>
      </c>
      <c r="M80" s="457">
        <v>1622.31</v>
      </c>
      <c r="N80" s="468">
        <v>7057.68</v>
      </c>
      <c r="O80" s="468">
        <v>52942.32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921.46</v>
      </c>
      <c r="L81" s="457">
        <v>1368</v>
      </c>
      <c r="M81" s="457">
        <v>1622.31</v>
      </c>
      <c r="N81" s="457">
        <v>5118.41</v>
      </c>
      <c r="O81" s="457">
        <v>39809.46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494">
        <v>800000</v>
      </c>
      <c r="H83" s="495">
        <v>0</v>
      </c>
      <c r="I83" s="494">
        <f>SUM(I69:I82)</f>
        <v>800000</v>
      </c>
      <c r="J83" s="494">
        <v>22960</v>
      </c>
      <c r="K83" s="494">
        <v>40709.32</v>
      </c>
      <c r="L83" s="494">
        <v>24320</v>
      </c>
      <c r="M83" s="494">
        <v>10874.28</v>
      </c>
      <c r="N83" s="494">
        <v>98863.6</v>
      </c>
      <c r="O83" s="494">
        <v>701136.4</v>
      </c>
    </row>
    <row r="84" spans="1:15" x14ac:dyDescent="0.25">
      <c r="A84" s="490"/>
      <c r="B84" s="491"/>
      <c r="C84" s="492"/>
      <c r="D84" s="281"/>
      <c r="E84" s="281"/>
      <c r="F84" s="281"/>
      <c r="G84" s="494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648" t="s">
        <v>865</v>
      </c>
      <c r="B85" s="472"/>
      <c r="C85" s="687">
        <v>33</v>
      </c>
      <c r="D85" s="687"/>
      <c r="E85" s="687"/>
      <c r="F85" s="687"/>
      <c r="G85" s="688">
        <v>2230000</v>
      </c>
      <c r="H85" s="689">
        <v>0</v>
      </c>
      <c r="I85" s="688">
        <v>2230000</v>
      </c>
      <c r="J85" s="688">
        <v>64001</v>
      </c>
      <c r="K85" s="688">
        <v>170400.57</v>
      </c>
      <c r="L85" s="688">
        <v>67792</v>
      </c>
      <c r="M85" s="688">
        <v>38968.080000000002</v>
      </c>
      <c r="N85" s="688">
        <v>341161.65</v>
      </c>
      <c r="O85" s="688">
        <v>1888838.35</v>
      </c>
    </row>
    <row r="86" spans="1:15" x14ac:dyDescent="0.25">
      <c r="A86" s="259"/>
      <c r="B86" s="259"/>
      <c r="C86" s="259"/>
      <c r="D86" s="546"/>
      <c r="E86" s="546"/>
      <c r="F86" s="546"/>
      <c r="G86" s="259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546"/>
      <c r="E87" s="546"/>
      <c r="F87" s="546"/>
      <c r="G87" s="259"/>
      <c r="H87" s="259"/>
      <c r="I87" s="259"/>
      <c r="J87" s="660"/>
      <c r="K87" s="660"/>
      <c r="L87" s="259"/>
      <c r="M87" s="660"/>
      <c r="N87" s="660"/>
      <c r="O87" s="259"/>
    </row>
    <row r="88" spans="1:15" x14ac:dyDescent="0.25">
      <c r="A88" s="259"/>
      <c r="B88" s="259"/>
      <c r="C88" s="259"/>
      <c r="D88" s="546"/>
      <c r="E88" s="546"/>
      <c r="F88" s="546"/>
      <c r="G88" s="259"/>
      <c r="H88" s="259"/>
      <c r="I88" s="259"/>
      <c r="J88" s="660"/>
      <c r="K88" s="660"/>
      <c r="L88" s="259"/>
      <c r="M88" s="660"/>
      <c r="N88" s="660"/>
      <c r="O88" s="259"/>
    </row>
    <row r="89" spans="1:15" x14ac:dyDescent="0.25">
      <c r="A89" s="259"/>
      <c r="B89" s="259"/>
      <c r="C89" s="259"/>
      <c r="D89" s="546"/>
      <c r="E89" s="546"/>
      <c r="F89" s="546"/>
      <c r="G89" s="259"/>
      <c r="H89" s="259"/>
      <c r="I89" s="259"/>
      <c r="J89" s="660"/>
      <c r="K89" s="660"/>
      <c r="L89" s="259"/>
      <c r="M89" s="660"/>
      <c r="N89" s="660"/>
      <c r="O89" s="259"/>
    </row>
    <row r="90" spans="1:15" x14ac:dyDescent="0.25">
      <c r="A90" s="259"/>
      <c r="B90" s="259"/>
      <c r="C90" s="259"/>
      <c r="D90" s="546"/>
      <c r="E90" s="546"/>
      <c r="F90" s="546"/>
      <c r="G90" s="259"/>
      <c r="H90" s="259"/>
      <c r="I90" s="259"/>
      <c r="J90" s="660"/>
      <c r="K90" s="660"/>
      <c r="L90" s="259"/>
      <c r="M90" s="660"/>
      <c r="N90" s="660"/>
      <c r="O90" s="259"/>
    </row>
    <row r="91" spans="1:15" x14ac:dyDescent="0.25">
      <c r="A91" s="259"/>
      <c r="B91" s="259"/>
      <c r="C91" s="259"/>
      <c r="D91" s="546"/>
      <c r="E91" s="546"/>
      <c r="F91" s="546"/>
      <c r="G91" s="259"/>
      <c r="H91" s="259"/>
      <c r="I91" s="259"/>
      <c r="J91" s="660"/>
      <c r="K91" s="660"/>
      <c r="L91" s="259"/>
      <c r="M91" s="660"/>
      <c r="N91" s="660"/>
      <c r="O91" s="259"/>
    </row>
    <row r="92" spans="1:15" x14ac:dyDescent="0.25">
      <c r="A92" s="259"/>
      <c r="B92" s="259"/>
      <c r="C92" s="259"/>
      <c r="D92" s="546"/>
      <c r="E92" s="546"/>
      <c r="F92" s="546"/>
      <c r="G92" s="259"/>
      <c r="H92" s="259"/>
      <c r="I92" s="259"/>
      <c r="J92" s="660"/>
      <c r="K92" s="660"/>
      <c r="L92" s="259"/>
      <c r="M92" s="660"/>
      <c r="N92" s="660"/>
      <c r="O92" s="259"/>
    </row>
    <row r="93" spans="1:15" x14ac:dyDescent="0.25">
      <c r="A93" s="259"/>
      <c r="B93" s="259"/>
      <c r="C93" s="259"/>
      <c r="D93" s="546"/>
      <c r="E93" s="546"/>
      <c r="F93" s="546"/>
      <c r="G93" s="259"/>
      <c r="H93" s="259"/>
      <c r="I93" s="259"/>
      <c r="J93" s="660"/>
      <c r="K93" s="660"/>
      <c r="L93" s="259"/>
      <c r="M93" s="660"/>
      <c r="N93" s="660"/>
      <c r="O93" s="259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537"/>
      <c r="B95" s="537"/>
      <c r="C95" s="537"/>
      <c r="D95" s="692"/>
      <c r="E95" s="692"/>
      <c r="F95" s="692"/>
      <c r="G95" s="537"/>
      <c r="H95" s="537"/>
      <c r="I95" s="537"/>
      <c r="J95" s="537"/>
      <c r="K95" s="537"/>
      <c r="L95" s="537"/>
      <c r="M95" s="537"/>
      <c r="N95" s="537"/>
      <c r="O95" s="537"/>
    </row>
    <row r="96" spans="1:15" x14ac:dyDescent="0.25">
      <c r="A96" s="537"/>
      <c r="B96" s="537"/>
      <c r="C96" s="537"/>
      <c r="D96" s="537"/>
      <c r="E96" s="537"/>
      <c r="F96" s="537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42" t="s">
        <v>936</v>
      </c>
      <c r="B97" s="542"/>
      <c r="C97" s="542"/>
      <c r="D97" s="691"/>
      <c r="E97" s="691"/>
      <c r="F97" s="691"/>
      <c r="G97" s="543"/>
      <c r="H97" s="544"/>
      <c r="I97" s="545"/>
      <c r="J97" s="674" t="s">
        <v>854</v>
      </c>
      <c r="K97" s="674"/>
      <c r="L97" s="674"/>
      <c r="M97" s="674"/>
      <c r="N97" s="674"/>
      <c r="O97" s="674"/>
    </row>
    <row r="98" spans="1:15" x14ac:dyDescent="0.25">
      <c r="A98" s="546" t="s">
        <v>935</v>
      </c>
      <c r="B98" s="546"/>
      <c r="C98" s="546"/>
      <c r="D98" s="538"/>
      <c r="E98" s="538"/>
      <c r="F98" s="538"/>
      <c r="G98" s="537"/>
      <c r="H98" s="537"/>
      <c r="I98" s="537"/>
      <c r="J98" s="547" t="s">
        <v>1014</v>
      </c>
      <c r="K98" s="547"/>
      <c r="L98" s="547"/>
      <c r="M98" s="547"/>
      <c r="N98" s="547"/>
      <c r="O98" s="547"/>
    </row>
    <row r="99" spans="1:15" x14ac:dyDescent="0.25">
      <c r="A99" s="542" t="s">
        <v>996</v>
      </c>
      <c r="B99" s="542"/>
      <c r="C99" s="542"/>
      <c r="D99" s="537"/>
      <c r="E99" s="537"/>
      <c r="F99" s="537"/>
      <c r="G99" s="537"/>
      <c r="H99" s="537"/>
      <c r="I99" s="540"/>
      <c r="J99" s="537" t="s">
        <v>1015</v>
      </c>
      <c r="K99" s="537"/>
      <c r="L99" s="537"/>
      <c r="M99" s="537"/>
      <c r="N99" s="537"/>
      <c r="O99" s="537"/>
    </row>
    <row r="100" spans="1:15" x14ac:dyDescent="0.25">
      <c r="A100" s="546"/>
      <c r="B100" s="546"/>
      <c r="C100" s="546"/>
      <c r="D100" s="547"/>
      <c r="E100" s="547"/>
      <c r="F100" s="547"/>
      <c r="G100" s="546"/>
      <c r="H100" s="541"/>
      <c r="I100" s="540"/>
      <c r="J100" s="537"/>
      <c r="K100" s="673"/>
      <c r="L100" s="673"/>
      <c r="M100" s="673"/>
      <c r="N100" s="673"/>
      <c r="O100" s="673"/>
    </row>
    <row r="101" spans="1:15" ht="15.75" x14ac:dyDescent="0.25">
      <c r="A101" s="267"/>
      <c r="B101" s="267"/>
      <c r="C101" s="267"/>
      <c r="D101" s="268"/>
      <c r="E101" s="268"/>
      <c r="F101" s="268"/>
      <c r="G101" s="268"/>
      <c r="H101" s="269"/>
      <c r="I101" s="268"/>
      <c r="J101" s="268"/>
      <c r="K101" s="268"/>
      <c r="L101" s="268"/>
      <c r="M101" s="268"/>
      <c r="N101" s="271"/>
      <c r="O101" s="271"/>
    </row>
    <row r="102" spans="1:15" s="259" customFormat="1" ht="14.25" customHeight="1" x14ac:dyDescent="0.25">
      <c r="D102" s="668"/>
      <c r="E102" s="668"/>
      <c r="F102" s="668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E0907C-5CD0-4D9D-BAD0-088D80BFF99B}">
  <dimension ref="A7:N45"/>
  <sheetViews>
    <sheetView topLeftCell="A22" zoomScaleNormal="100" workbookViewId="0">
      <selection activeCell="C36" sqref="C36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1170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2" t="s">
        <v>5</v>
      </c>
      <c r="B11" s="1622"/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  <c r="N11" s="162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46" t="s">
        <v>7</v>
      </c>
      <c r="B13" s="1846" t="s">
        <v>937</v>
      </c>
      <c r="C13" s="1846" t="s">
        <v>8</v>
      </c>
      <c r="D13" s="1846" t="s">
        <v>10</v>
      </c>
      <c r="E13" s="1846" t="s">
        <v>11</v>
      </c>
      <c r="F13" s="419" t="s">
        <v>12</v>
      </c>
      <c r="G13" s="1846" t="s">
        <v>13</v>
      </c>
      <c r="H13" s="1846" t="s">
        <v>14</v>
      </c>
      <c r="I13" s="1846" t="s">
        <v>15</v>
      </c>
      <c r="J13" s="1846" t="s">
        <v>16</v>
      </c>
      <c r="K13" s="1846" t="s">
        <v>17</v>
      </c>
      <c r="L13" s="1846" t="s">
        <v>18</v>
      </c>
      <c r="M13" s="1846" t="s">
        <v>19</v>
      </c>
      <c r="N13" s="1846" t="s">
        <v>20</v>
      </c>
    </row>
    <row r="14" spans="1:14" x14ac:dyDescent="0.25">
      <c r="A14" s="1846"/>
      <c r="B14" s="1846"/>
      <c r="C14" s="1846"/>
      <c r="D14" s="1846"/>
      <c r="E14" s="1846"/>
      <c r="F14" s="419" t="s">
        <v>21</v>
      </c>
      <c r="G14" s="1846"/>
      <c r="H14" s="1846"/>
      <c r="I14" s="1846"/>
      <c r="J14" s="1846"/>
      <c r="K14" s="1846"/>
      <c r="L14" s="1846"/>
      <c r="M14" s="1846"/>
      <c r="N14" s="1846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9000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8500</v>
      </c>
    </row>
    <row r="23" spans="1:14" ht="28.5" customHeight="1" x14ac:dyDescent="0.25">
      <c r="A23" s="724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2">
        <v>10000</v>
      </c>
    </row>
    <row r="24" spans="1:14" ht="28.5" customHeight="1" x14ac:dyDescent="0.25">
      <c r="A24" s="724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6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12000</v>
      </c>
    </row>
    <row r="26" spans="1:14" ht="28.5" customHeight="1" x14ac:dyDescent="0.25">
      <c r="A26" s="724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16000</v>
      </c>
    </row>
    <row r="27" spans="1:14" ht="28.5" customHeight="1" x14ac:dyDescent="0.25">
      <c r="A27" s="726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10000</v>
      </c>
    </row>
    <row r="28" spans="1:14" ht="28.5" customHeight="1" x14ac:dyDescent="0.25">
      <c r="A28" s="724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10000</v>
      </c>
    </row>
    <row r="29" spans="1:14" ht="28.5" customHeight="1" x14ac:dyDescent="0.25">
      <c r="A29" s="724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4.75" customHeight="1" x14ac:dyDescent="0.25">
      <c r="A31" s="724"/>
      <c r="B31" s="602"/>
      <c r="C31" s="725">
        <v>16</v>
      </c>
      <c r="D31" s="286"/>
      <c r="E31" s="283"/>
      <c r="F31" s="273">
        <f>SUM(F15:F30)</f>
        <v>203500</v>
      </c>
      <c r="G31" s="285">
        <f>SUM(G17:G24)</f>
        <v>0</v>
      </c>
      <c r="H31" s="273">
        <v>203500</v>
      </c>
      <c r="I31" s="285">
        <f>SUM(I17:I24)</f>
        <v>0</v>
      </c>
      <c r="J31" s="273">
        <v>2297.25</v>
      </c>
      <c r="K31" s="285">
        <f>SUM(K17:K24)</f>
        <v>0</v>
      </c>
      <c r="L31" s="285">
        <f>SUM(L17:L24)</f>
        <v>0</v>
      </c>
      <c r="M31" s="273">
        <v>2297.25</v>
      </c>
      <c r="N31" s="750">
        <v>201202.75</v>
      </c>
    </row>
    <row r="32" spans="1:14" ht="27.75" customHeight="1" x14ac:dyDescent="0.25">
      <c r="A32" s="648" t="s">
        <v>865</v>
      </c>
      <c r="B32" s="648"/>
      <c r="C32" s="741">
        <v>16</v>
      </c>
      <c r="D32" s="741"/>
      <c r="E32" s="742"/>
      <c r="F32" s="716">
        <v>203500</v>
      </c>
      <c r="G32" s="632">
        <f>SUM(G17:G25)</f>
        <v>0</v>
      </c>
      <c r="H32" s="716">
        <v>203500</v>
      </c>
      <c r="I32" s="632">
        <f>SUM(I17:I25)</f>
        <v>0</v>
      </c>
      <c r="J32" s="716">
        <v>2297.25</v>
      </c>
      <c r="K32" s="632">
        <f>SUM(K17:K25)</f>
        <v>0</v>
      </c>
      <c r="L32" s="632">
        <f>SUM(L17:L25)</f>
        <v>0</v>
      </c>
      <c r="M32" s="716">
        <v>2297.25</v>
      </c>
      <c r="N32" s="723">
        <v>201202.75</v>
      </c>
    </row>
    <row r="41" spans="1:14" x14ac:dyDescent="0.25">
      <c r="A41" s="542" t="s">
        <v>936</v>
      </c>
      <c r="B41" s="542"/>
      <c r="C41" s="542"/>
      <c r="D41" s="543"/>
      <c r="E41" s="543"/>
      <c r="F41" s="544"/>
      <c r="G41" s="545"/>
      <c r="H41" s="1810" t="s">
        <v>854</v>
      </c>
      <c r="I41" s="1810"/>
      <c r="J41" s="1810"/>
      <c r="K41" s="1810"/>
      <c r="L41" s="1810"/>
      <c r="M41" s="1810"/>
      <c r="N41" s="544"/>
    </row>
    <row r="42" spans="1:14" x14ac:dyDescent="0.25">
      <c r="A42" s="546" t="s">
        <v>935</v>
      </c>
      <c r="B42" s="546"/>
      <c r="C42" s="546"/>
      <c r="D42" s="538"/>
      <c r="E42" s="537"/>
      <c r="F42" s="537"/>
      <c r="G42" s="537"/>
      <c r="H42" s="1811" t="s">
        <v>852</v>
      </c>
      <c r="I42" s="1811"/>
      <c r="J42" s="1811"/>
      <c r="K42" s="1811"/>
      <c r="L42" s="1811"/>
      <c r="M42" s="1811"/>
      <c r="N42" s="539"/>
    </row>
    <row r="43" spans="1:14" x14ac:dyDescent="0.25">
      <c r="A43" s="542" t="s">
        <v>997</v>
      </c>
      <c r="B43" s="542"/>
      <c r="C43" s="542"/>
      <c r="D43" s="537"/>
      <c r="E43" s="537"/>
      <c r="F43" s="537"/>
      <c r="G43" s="540"/>
      <c r="H43" s="1812" t="s">
        <v>853</v>
      </c>
      <c r="I43" s="1812"/>
      <c r="J43" s="1812"/>
      <c r="K43" s="1812"/>
      <c r="L43" s="1812"/>
      <c r="M43" s="1812"/>
      <c r="N43" s="537"/>
    </row>
    <row r="44" spans="1:14" x14ac:dyDescent="0.25">
      <c r="A44" s="546"/>
      <c r="B44" s="546"/>
      <c r="C44" s="546"/>
      <c r="D44" s="547"/>
      <c r="E44" s="546"/>
      <c r="F44" s="541"/>
      <c r="G44" s="540"/>
      <c r="H44" s="537"/>
      <c r="I44" s="1813"/>
      <c r="J44" s="1813"/>
      <c r="K44" s="1813"/>
      <c r="L44" s="1813"/>
      <c r="M44" s="1813"/>
      <c r="N44" s="1813"/>
    </row>
    <row r="45" spans="1:14" ht="15.75" x14ac:dyDescent="0.25">
      <c r="A45" s="267"/>
      <c r="B45" s="267"/>
      <c r="C45" s="267"/>
      <c r="D45" s="268"/>
      <c r="E45" s="268"/>
      <c r="F45" s="269"/>
      <c r="G45" s="1741"/>
      <c r="H45" s="1741"/>
      <c r="I45" s="1741"/>
      <c r="J45" s="1741"/>
      <c r="K45" s="1741"/>
      <c r="L45" s="271"/>
      <c r="M45" s="271"/>
      <c r="N45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5:K45"/>
    <mergeCell ref="M13:M14"/>
    <mergeCell ref="N13:N14"/>
    <mergeCell ref="H41:M41"/>
    <mergeCell ref="H42:M42"/>
    <mergeCell ref="H43:M43"/>
    <mergeCell ref="I44:N44"/>
    <mergeCell ref="J13:J14"/>
    <mergeCell ref="K13:K14"/>
    <mergeCell ref="L13:L14"/>
  </mergeCells>
  <pageMargins left="1.7322834645669292" right="0.23622047244094491" top="0.55118110236220474" bottom="0.35433070866141736" header="0.31496062992125984" footer="0.31496062992125984"/>
  <pageSetup paperSize="5" scale="57" fitToWidth="0" fitToHeight="0" orientation="landscape" r:id="rId1"/>
  <drawing r:id="rId2"/>
</worksheet>
</file>

<file path=xl/worksheets/sheet2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80BC7D-5383-4FCF-ABCD-528F7F188633}">
  <dimension ref="A7:N33"/>
  <sheetViews>
    <sheetView topLeftCell="A10" workbookViewId="0">
      <selection activeCell="E26" sqref="E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1:13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1:13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1:13" x14ac:dyDescent="0.25">
      <c r="A10" s="1624" t="s">
        <v>1171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</row>
    <row r="11" spans="1:13" x14ac:dyDescent="0.25">
      <c r="A11" s="1823" t="s">
        <v>412</v>
      </c>
      <c r="B11" s="1823"/>
      <c r="C11" s="1823"/>
      <c r="D11" s="1823"/>
      <c r="E11" s="1823"/>
      <c r="F11" s="1823"/>
      <c r="G11" s="1823"/>
      <c r="H11" s="1823"/>
      <c r="I11" s="1823"/>
      <c r="J11" s="1823"/>
      <c r="K11" s="1823"/>
      <c r="L11" s="1823"/>
      <c r="M11" s="1823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99" t="s">
        <v>7</v>
      </c>
      <c r="B13" s="1821" t="s">
        <v>937</v>
      </c>
      <c r="C13" s="1799" t="s">
        <v>9</v>
      </c>
      <c r="D13" s="1799" t="s">
        <v>832</v>
      </c>
      <c r="E13" s="421" t="s">
        <v>12</v>
      </c>
      <c r="F13" s="1800" t="s">
        <v>13</v>
      </c>
      <c r="G13" s="1801" t="s">
        <v>14</v>
      </c>
      <c r="H13" s="1801" t="s">
        <v>15</v>
      </c>
      <c r="I13" s="1801" t="s">
        <v>16</v>
      </c>
      <c r="J13" s="1801" t="s">
        <v>17</v>
      </c>
      <c r="K13" s="1801" t="s">
        <v>18</v>
      </c>
      <c r="L13" s="1801" t="s">
        <v>19</v>
      </c>
      <c r="M13" s="1801" t="s">
        <v>20</v>
      </c>
    </row>
    <row r="14" spans="1:13" x14ac:dyDescent="0.25">
      <c r="A14" s="1799"/>
      <c r="B14" s="1822"/>
      <c r="C14" s="1799"/>
      <c r="D14" s="1799"/>
      <c r="E14" s="421" t="s">
        <v>21</v>
      </c>
      <c r="F14" s="1800"/>
      <c r="G14" s="1801"/>
      <c r="H14" s="1801"/>
      <c r="I14" s="1801"/>
      <c r="J14" s="1801"/>
      <c r="K14" s="1801"/>
      <c r="L14" s="1801"/>
      <c r="M14" s="1801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259"/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  <c r="N28" s="537"/>
    </row>
    <row r="29" spans="1:14" x14ac:dyDescent="0.25">
      <c r="A29" s="542" t="s">
        <v>936</v>
      </c>
      <c r="B29" s="542"/>
      <c r="C29" s="542"/>
      <c r="D29" s="543"/>
      <c r="E29" s="543"/>
      <c r="F29" s="544"/>
      <c r="G29" s="545"/>
      <c r="H29" s="1810" t="s">
        <v>854</v>
      </c>
      <c r="I29" s="1810"/>
      <c r="J29" s="1810"/>
      <c r="K29" s="1810"/>
      <c r="L29" s="1810"/>
      <c r="M29" s="1810"/>
      <c r="N29" s="544"/>
    </row>
    <row r="30" spans="1:14" x14ac:dyDescent="0.25">
      <c r="A30" s="546" t="s">
        <v>935</v>
      </c>
      <c r="B30" s="546"/>
      <c r="C30" s="546"/>
      <c r="D30" s="538"/>
      <c r="E30" s="537"/>
      <c r="F30" s="537"/>
      <c r="G30" s="537"/>
      <c r="H30" s="1811" t="s">
        <v>852</v>
      </c>
      <c r="I30" s="1811"/>
      <c r="J30" s="1811"/>
      <c r="K30" s="1811"/>
      <c r="L30" s="1811"/>
      <c r="M30" s="1811"/>
      <c r="N30" s="539"/>
    </row>
    <row r="31" spans="1:14" x14ac:dyDescent="0.25">
      <c r="A31" s="542" t="s">
        <v>998</v>
      </c>
      <c r="B31" s="542"/>
      <c r="C31" s="542"/>
      <c r="D31" s="537"/>
      <c r="E31" s="537"/>
      <c r="F31" s="537"/>
      <c r="G31" s="540"/>
      <c r="H31" s="1812" t="s">
        <v>853</v>
      </c>
      <c r="I31" s="1812"/>
      <c r="J31" s="1812"/>
      <c r="K31" s="1812"/>
      <c r="L31" s="1812"/>
      <c r="M31" s="1812"/>
      <c r="N31" s="537"/>
    </row>
    <row r="32" spans="1:14" x14ac:dyDescent="0.25">
      <c r="A32" s="546"/>
      <c r="B32" s="546"/>
      <c r="C32" s="546"/>
      <c r="D32" s="547"/>
      <c r="E32" s="546"/>
      <c r="F32" s="541"/>
      <c r="G32" s="540"/>
      <c r="H32" s="537"/>
      <c r="I32" s="1813"/>
      <c r="J32" s="1813"/>
      <c r="K32" s="1813"/>
      <c r="L32" s="1813"/>
      <c r="M32" s="1813"/>
      <c r="N32" s="1813"/>
    </row>
    <row r="33" spans="7:11" ht="15.75" x14ac:dyDescent="0.25">
      <c r="G33" s="1741"/>
      <c r="H33" s="1741"/>
      <c r="I33" s="1741"/>
      <c r="J33" s="1741"/>
      <c r="K33" s="1741"/>
    </row>
  </sheetData>
  <mergeCells count="22">
    <mergeCell ref="G33:K33"/>
    <mergeCell ref="G13:G14"/>
    <mergeCell ref="H13:H14"/>
    <mergeCell ref="I13:I14"/>
    <mergeCell ref="J13:J14"/>
    <mergeCell ref="H29:M29"/>
    <mergeCell ref="H30:M30"/>
    <mergeCell ref="H31:M31"/>
    <mergeCell ref="K13:K14"/>
    <mergeCell ref="M13:M14"/>
    <mergeCell ref="I32:N32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8E104-69B0-4BB4-A7AB-11D305E7E23D}">
  <dimension ref="A4:M219"/>
  <sheetViews>
    <sheetView workbookViewId="0">
      <selection activeCell="A41" sqref="A41"/>
    </sheetView>
  </sheetViews>
  <sheetFormatPr baseColWidth="10" defaultRowHeight="15" x14ac:dyDescent="0.25"/>
  <cols>
    <col min="1" max="1" width="60.7109375" customWidth="1"/>
    <col min="3" max="3" width="42.1406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860" t="s">
        <v>0</v>
      </c>
      <c r="B5" s="1860"/>
      <c r="C5" s="1860"/>
      <c r="D5" s="1860"/>
      <c r="E5" s="1860"/>
      <c r="F5" s="1860"/>
      <c r="G5" s="1860"/>
      <c r="H5" s="1860"/>
      <c r="I5" s="1860"/>
      <c r="J5" s="1860"/>
      <c r="K5" s="1860"/>
      <c r="L5" s="1860"/>
      <c r="M5" s="1860"/>
    </row>
    <row r="6" spans="1:13" x14ac:dyDescent="0.25">
      <c r="A6" s="1860" t="s">
        <v>3</v>
      </c>
      <c r="B6" s="1860"/>
      <c r="C6" s="1860"/>
      <c r="D6" s="1860"/>
      <c r="E6" s="1860"/>
      <c r="F6" s="1860"/>
      <c r="G6" s="1860"/>
      <c r="H6" s="1860"/>
      <c r="I6" s="1860"/>
      <c r="J6" s="1860"/>
      <c r="K6" s="1860"/>
      <c r="L6" s="1860"/>
      <c r="M6" s="1860"/>
    </row>
    <row r="7" spans="1:13" x14ac:dyDescent="0.25">
      <c r="A7" s="1860" t="s">
        <v>1173</v>
      </c>
      <c r="B7" s="1860"/>
      <c r="C7" s="1860"/>
      <c r="D7" s="1860"/>
      <c r="E7" s="1860"/>
      <c r="F7" s="1860"/>
      <c r="G7" s="1860"/>
      <c r="H7" s="1860"/>
      <c r="I7" s="1860"/>
      <c r="J7" s="1860"/>
      <c r="K7" s="1860"/>
      <c r="L7" s="1860"/>
      <c r="M7" s="1860"/>
    </row>
    <row r="8" spans="1:13" x14ac:dyDescent="0.25">
      <c r="A8" s="1861" t="s">
        <v>404</v>
      </c>
      <c r="B8" s="1861"/>
      <c r="C8" s="1861"/>
      <c r="D8" s="1861"/>
      <c r="E8" s="1861"/>
      <c r="F8" s="1861"/>
      <c r="G8" s="1861"/>
      <c r="H8" s="1861"/>
      <c r="I8" s="1861"/>
      <c r="J8" s="1861"/>
      <c r="K8" s="1861"/>
      <c r="L8" s="1861"/>
      <c r="M8" s="1861"/>
    </row>
    <row r="9" spans="1:13" x14ac:dyDescent="0.25">
      <c r="A9" s="1862" t="s">
        <v>7</v>
      </c>
      <c r="B9" s="1862" t="s">
        <v>802</v>
      </c>
      <c r="C9" s="1862" t="s">
        <v>9</v>
      </c>
      <c r="D9" s="1862" t="s">
        <v>11</v>
      </c>
      <c r="E9" s="772" t="s">
        <v>12</v>
      </c>
      <c r="F9" s="1864" t="s">
        <v>13</v>
      </c>
      <c r="G9" s="1858" t="s">
        <v>14</v>
      </c>
      <c r="H9" s="1858" t="s">
        <v>15</v>
      </c>
      <c r="I9" s="1858" t="s">
        <v>16</v>
      </c>
      <c r="J9" s="1858" t="s">
        <v>17</v>
      </c>
      <c r="K9" s="1858" t="s">
        <v>18</v>
      </c>
      <c r="L9" s="1858" t="s">
        <v>19</v>
      </c>
      <c r="M9" s="1858" t="s">
        <v>20</v>
      </c>
    </row>
    <row r="10" spans="1:13" x14ac:dyDescent="0.25">
      <c r="A10" s="1863"/>
      <c r="B10" s="1863"/>
      <c r="C10" s="1863"/>
      <c r="D10" s="1863"/>
      <c r="E10" s="772" t="s">
        <v>21</v>
      </c>
      <c r="F10" s="1865"/>
      <c r="G10" s="1859"/>
      <c r="H10" s="1859"/>
      <c r="I10" s="1859"/>
      <c r="J10" s="1859"/>
      <c r="K10" s="1859"/>
      <c r="L10" s="1859"/>
      <c r="M10" s="1859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14060.77</v>
      </c>
      <c r="J15" s="777">
        <v>3344</v>
      </c>
      <c r="K15" s="778">
        <v>3672.5</v>
      </c>
      <c r="L15" s="777">
        <v>24234.27</v>
      </c>
      <c r="M15" s="777">
        <v>85765.73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115765.26</v>
      </c>
      <c r="J17" s="789">
        <f t="shared" si="0"/>
        <v>19122.82</v>
      </c>
      <c r="K17" s="790">
        <f t="shared" si="0"/>
        <v>14221.419999999998</v>
      </c>
      <c r="L17" s="789">
        <f t="shared" si="0"/>
        <v>169916.99999999997</v>
      </c>
      <c r="M17" s="789">
        <f t="shared" si="0"/>
        <v>555083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543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22676.080000000002</v>
      </c>
      <c r="J30" s="777">
        <v>4560</v>
      </c>
      <c r="K30" s="778">
        <v>4787.1400000000003</v>
      </c>
      <c r="L30" s="777">
        <v>36328.22</v>
      </c>
      <c r="M30" s="777">
        <v>113671.78</v>
      </c>
    </row>
    <row r="31" spans="1:13" x14ac:dyDescent="0.25">
      <c r="A31" s="782" t="s">
        <v>1037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1248.48</v>
      </c>
      <c r="I31" s="776">
        <v>936.62</v>
      </c>
      <c r="J31" s="777">
        <v>1322.4</v>
      </c>
      <c r="K31" s="778">
        <v>25</v>
      </c>
      <c r="L31" s="777">
        <v>3532.47</v>
      </c>
      <c r="M31" s="777">
        <v>39967.53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2" t="s">
        <v>1054</v>
      </c>
      <c r="B33" s="774" t="s">
        <v>807</v>
      </c>
      <c r="C33" s="784" t="s">
        <v>276</v>
      </c>
      <c r="D33" s="784" t="s">
        <v>307</v>
      </c>
      <c r="E33" s="775">
        <v>43500</v>
      </c>
      <c r="F33" s="776">
        <v>0</v>
      </c>
      <c r="G33" s="777">
        <v>43500</v>
      </c>
      <c r="H33" s="777">
        <v>1248.45</v>
      </c>
      <c r="I33" s="776">
        <v>698.52</v>
      </c>
      <c r="J33" s="777">
        <v>1322.4</v>
      </c>
      <c r="K33" s="778">
        <v>1612.68</v>
      </c>
      <c r="L33" s="777">
        <v>4881.75</v>
      </c>
      <c r="M33" s="777">
        <v>38618.25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8093.4299999999994</v>
      </c>
      <c r="I34" s="789">
        <f t="shared" si="3"/>
        <v>25459.55</v>
      </c>
      <c r="J34" s="789">
        <f t="shared" si="3"/>
        <v>8572.7999999999993</v>
      </c>
      <c r="K34" s="790">
        <f t="shared" si="3"/>
        <v>6449.8200000000006</v>
      </c>
      <c r="L34" s="789">
        <f t="shared" si="3"/>
        <v>48575.270000000004</v>
      </c>
      <c r="M34" s="789">
        <f t="shared" si="3"/>
        <v>233424.72999999998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20.25" customHeight="1" x14ac:dyDescent="0.25">
      <c r="A37" s="793" t="s">
        <v>924</v>
      </c>
      <c r="B37" s="794" t="s">
        <v>807</v>
      </c>
      <c r="C37" s="795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3385.3850000000002</v>
      </c>
      <c r="M41" s="777">
        <v>26614.62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1886.65</v>
      </c>
      <c r="M42" s="775">
        <v>29613.35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5272.0349999999999</v>
      </c>
      <c r="M43" s="789">
        <f t="shared" si="5"/>
        <v>56227.97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82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3612.68</v>
      </c>
      <c r="L68" s="777">
        <v>5089.88</v>
      </c>
      <c r="M68" s="777">
        <v>19910.12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13387.33</v>
      </c>
      <c r="L76" s="789">
        <f t="shared" si="8"/>
        <v>29758.890000000003</v>
      </c>
      <c r="M76" s="789">
        <f t="shared" si="8"/>
        <v>245741.11000000002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1210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1612.38</v>
      </c>
      <c r="L80" s="777">
        <v>3828.63</v>
      </c>
      <c r="M80" s="777">
        <v>33671.370000000003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1637.38</v>
      </c>
      <c r="L81" s="789">
        <f t="shared" si="9"/>
        <v>20397.370000000003</v>
      </c>
      <c r="M81" s="789">
        <f t="shared" si="9"/>
        <v>112102.63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703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23469.26</v>
      </c>
      <c r="J90" s="777">
        <v>4560</v>
      </c>
      <c r="K90" s="778">
        <v>3784.58</v>
      </c>
      <c r="L90" s="777">
        <v>36119.35</v>
      </c>
      <c r="M90" s="777">
        <v>113880.65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463.39</v>
      </c>
      <c r="J92" s="777">
        <v>1322.4</v>
      </c>
      <c r="K92" s="778">
        <v>3279.9</v>
      </c>
      <c r="L92" s="777">
        <v>6331.02</v>
      </c>
      <c r="M92" s="777">
        <v>37168.980000000003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7004.02</v>
      </c>
      <c r="J101" s="777">
        <v>2432</v>
      </c>
      <c r="K101" s="778">
        <v>1612.38</v>
      </c>
      <c r="L101" s="777">
        <v>13344.4</v>
      </c>
      <c r="M101" s="777">
        <v>66655.600000000006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7004.02</v>
      </c>
      <c r="J103" s="789">
        <f t="shared" si="11"/>
        <v>3389.6</v>
      </c>
      <c r="K103" s="789">
        <f t="shared" si="11"/>
        <v>1637.38</v>
      </c>
      <c r="L103" s="789">
        <f t="shared" si="11"/>
        <v>15231.05</v>
      </c>
      <c r="M103" s="789">
        <f t="shared" si="11"/>
        <v>96268.950000000012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772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9356.27</v>
      </c>
      <c r="J113" s="777">
        <v>2736</v>
      </c>
      <c r="K113" s="778">
        <v>6612.38</v>
      </c>
      <c r="L113" s="777">
        <v>21287.65</v>
      </c>
      <c r="M113" s="777">
        <v>68712.350000000006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9356.27</v>
      </c>
      <c r="J114" s="789">
        <f t="shared" si="13"/>
        <v>2736</v>
      </c>
      <c r="K114" s="790">
        <f t="shared" si="13"/>
        <v>6612.38</v>
      </c>
      <c r="L114" s="789">
        <f t="shared" si="13"/>
        <v>21287.65</v>
      </c>
      <c r="M114" s="789">
        <f t="shared" si="13"/>
        <v>68712.350000000006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2851.72</v>
      </c>
      <c r="J135" s="809">
        <v>1824</v>
      </c>
      <c r="K135" s="778">
        <v>6186.65</v>
      </c>
      <c r="L135" s="777">
        <v>12584.37</v>
      </c>
      <c r="M135" s="777">
        <v>47415.63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35794.82</v>
      </c>
      <c r="J139" s="789">
        <f t="shared" si="17"/>
        <v>11552</v>
      </c>
      <c r="K139" s="790">
        <f t="shared" si="17"/>
        <v>16534.78</v>
      </c>
      <c r="L139" s="789">
        <f t="shared" si="17"/>
        <v>74787.600000000006</v>
      </c>
      <c r="M139" s="789">
        <f t="shared" si="17"/>
        <v>305211.40000000002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7022.76</v>
      </c>
      <c r="J160" s="777">
        <v>2432</v>
      </c>
      <c r="K160" s="778">
        <v>1537.45</v>
      </c>
      <c r="L160" s="777">
        <v>13288.21</v>
      </c>
      <c r="M160" s="777">
        <v>66711.789999999994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7958.76</v>
      </c>
      <c r="J162" s="789">
        <f t="shared" si="22"/>
        <v>3754.4</v>
      </c>
      <c r="K162" s="790">
        <f t="shared" si="22"/>
        <v>1562.45</v>
      </c>
      <c r="L162" s="789">
        <f t="shared" si="22"/>
        <v>16820.68</v>
      </c>
      <c r="M162" s="789">
        <f t="shared" si="22"/>
        <v>106679.31999999999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3119.79</v>
      </c>
      <c r="L170" s="777">
        <v>5416.01</v>
      </c>
      <c r="M170" s="777">
        <v>32083.99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5813.1900000000005</v>
      </c>
      <c r="L172" s="789">
        <f t="shared" si="23"/>
        <v>34171.4</v>
      </c>
      <c r="M172" s="789">
        <f t="shared" si="23"/>
        <v>282828.17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796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2851.72</v>
      </c>
      <c r="J180" s="777">
        <v>1824</v>
      </c>
      <c r="K180" s="778">
        <v>12702.76</v>
      </c>
      <c r="L180" s="777">
        <v>19100.48</v>
      </c>
      <c r="M180" s="777">
        <v>40899.519999999997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1612.38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3169.2</v>
      </c>
      <c r="J182" s="777">
        <v>1672</v>
      </c>
      <c r="K182" s="778">
        <v>2725.24</v>
      </c>
      <c r="L182" s="777">
        <v>8130.38</v>
      </c>
      <c r="M182" s="777">
        <v>46869.62</v>
      </c>
    </row>
    <row r="183" spans="1:13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1440</v>
      </c>
      <c r="K184" s="778">
        <v>3119.76</v>
      </c>
      <c r="L184" s="777">
        <v>5416.01</v>
      </c>
      <c r="M184" s="777">
        <v>32083.09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f>SUM(H175:H198)</f>
        <v>30913.899999999998</v>
      </c>
      <c r="I199" s="789">
        <v>50597.79</v>
      </c>
      <c r="J199" s="789">
        <f>SUM(J175:J198)</f>
        <v>32986.799999999996</v>
      </c>
      <c r="K199" s="789">
        <v>21711.279999999999</v>
      </c>
      <c r="L199" s="789">
        <v>133388.92000000001</v>
      </c>
      <c r="M199" s="789">
        <v>900111.08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5790000</v>
      </c>
      <c r="F201" s="830">
        <v>0</v>
      </c>
      <c r="G201" s="831">
        <v>5790000</v>
      </c>
      <c r="H201" s="831">
        <v>163877</v>
      </c>
      <c r="I201" s="831">
        <v>391449.84</v>
      </c>
      <c r="J201" s="831">
        <v>170666.82</v>
      </c>
      <c r="K201" s="831">
        <v>146874.39000000001</v>
      </c>
      <c r="L201" s="831">
        <v>872868.05</v>
      </c>
      <c r="M201" s="831">
        <v>4837131.95</v>
      </c>
    </row>
    <row r="217" spans="1:9" x14ac:dyDescent="0.25">
      <c r="A217" s="833" t="s">
        <v>936</v>
      </c>
      <c r="B217" s="833"/>
      <c r="C217" s="833"/>
      <c r="D217" s="833"/>
      <c r="E217" s="841"/>
      <c r="F217" s="842"/>
      <c r="G217" s="843"/>
      <c r="H217" s="844"/>
      <c r="I217" s="845" t="s">
        <v>854</v>
      </c>
    </row>
    <row r="218" spans="1:9" x14ac:dyDescent="0.25">
      <c r="A218" s="839" t="s">
        <v>935</v>
      </c>
      <c r="B218" s="768"/>
      <c r="C218" s="839"/>
      <c r="D218" s="839"/>
      <c r="E218" s="840"/>
      <c r="F218" s="838"/>
      <c r="G218" s="838"/>
      <c r="H218" s="838"/>
      <c r="I218" s="846" t="s">
        <v>939</v>
      </c>
    </row>
    <row r="219" spans="1:9" x14ac:dyDescent="0.25">
      <c r="A219" s="833" t="s">
        <v>940</v>
      </c>
      <c r="B219" s="833"/>
      <c r="C219" s="833"/>
      <c r="D219" s="833"/>
      <c r="E219" s="840"/>
      <c r="F219" s="838"/>
      <c r="G219" s="838"/>
      <c r="H219" s="847"/>
      <c r="I219" s="838" t="s">
        <v>938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drawing r:id="rId1"/>
</worksheet>
</file>

<file path=xl/worksheets/sheet2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F685A-273F-4B1F-9A0F-AFB0DC372A29}">
  <sheetPr>
    <pageSetUpPr fitToPage="1"/>
  </sheetPr>
  <dimension ref="A6:L36"/>
  <sheetViews>
    <sheetView topLeftCell="A15" zoomScale="85" zoomScaleNormal="85" workbookViewId="0">
      <selection activeCell="C30" sqref="C30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</row>
    <row r="7" spans="1:12" x14ac:dyDescent="0.25">
      <c r="A7" s="1735" t="s">
        <v>1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</row>
    <row r="8" spans="1:12" x14ac:dyDescent="0.25">
      <c r="A8" s="1735" t="s">
        <v>3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</row>
    <row r="9" spans="1:12" x14ac:dyDescent="0.25">
      <c r="A9" s="1735" t="s">
        <v>1172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</row>
    <row r="10" spans="1:12" x14ac:dyDescent="0.25">
      <c r="A10" s="1736" t="s">
        <v>886</v>
      </c>
      <c r="B10" s="1736"/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92" t="s">
        <v>7</v>
      </c>
      <c r="B12" s="1792" t="s">
        <v>802</v>
      </c>
      <c r="C12" s="1792" t="s">
        <v>9</v>
      </c>
      <c r="D12" s="390" t="s">
        <v>12</v>
      </c>
      <c r="E12" s="1769" t="s">
        <v>13</v>
      </c>
      <c r="F12" s="1770" t="s">
        <v>14</v>
      </c>
      <c r="G12" s="1770" t="s">
        <v>15</v>
      </c>
      <c r="H12" s="1770" t="s">
        <v>16</v>
      </c>
      <c r="I12" s="1770" t="s">
        <v>17</v>
      </c>
      <c r="J12" s="1770" t="s">
        <v>18</v>
      </c>
      <c r="K12" s="1770" t="s">
        <v>19</v>
      </c>
      <c r="L12" s="1770" t="s">
        <v>20</v>
      </c>
    </row>
    <row r="13" spans="1:12" ht="16.5" customHeight="1" x14ac:dyDescent="0.25">
      <c r="A13" s="1792"/>
      <c r="B13" s="1792"/>
      <c r="C13" s="1792"/>
      <c r="D13" s="390" t="s">
        <v>21</v>
      </c>
      <c r="E13" s="1769"/>
      <c r="F13" s="1770"/>
      <c r="G13" s="1770"/>
      <c r="H13" s="1770"/>
      <c r="I13" s="1770"/>
      <c r="J13" s="1770"/>
      <c r="K13" s="1770"/>
      <c r="L13" s="1770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ht="38.25" customHeight="1" x14ac:dyDescent="0.25">
      <c r="A31" s="542" t="s">
        <v>858</v>
      </c>
      <c r="B31" s="542"/>
      <c r="C31" s="543"/>
      <c r="D31" s="544"/>
      <c r="E31" s="545"/>
      <c r="F31" s="1810" t="s">
        <v>854</v>
      </c>
      <c r="G31" s="1810"/>
      <c r="H31" s="1810"/>
      <c r="I31" s="1810"/>
      <c r="J31" s="1810"/>
      <c r="K31" s="1810"/>
      <c r="L31" s="544"/>
    </row>
    <row r="32" spans="1:12" x14ac:dyDescent="0.25">
      <c r="A32" s="546" t="s">
        <v>857</v>
      </c>
      <c r="B32" s="546"/>
      <c r="C32" s="538"/>
      <c r="D32" s="537"/>
      <c r="E32" s="537"/>
      <c r="F32" s="1811" t="s">
        <v>852</v>
      </c>
      <c r="G32" s="1811"/>
      <c r="H32" s="1811"/>
      <c r="I32" s="1811"/>
      <c r="J32" s="1811"/>
      <c r="K32" s="1811"/>
      <c r="L32" s="539"/>
    </row>
    <row r="33" spans="1:12" x14ac:dyDescent="0.25">
      <c r="A33" s="542" t="s">
        <v>851</v>
      </c>
      <c r="B33" s="542"/>
      <c r="C33" s="537"/>
      <c r="D33" s="537"/>
      <c r="E33" s="540"/>
      <c r="F33" s="1812" t="s">
        <v>853</v>
      </c>
      <c r="G33" s="1812"/>
      <c r="H33" s="1812"/>
      <c r="I33" s="1812"/>
      <c r="J33" s="1812"/>
      <c r="K33" s="1812"/>
      <c r="L33" s="537"/>
    </row>
    <row r="34" spans="1:12" x14ac:dyDescent="0.25">
      <c r="A34" s="546"/>
      <c r="B34" s="546"/>
      <c r="C34" s="547"/>
      <c r="D34" s="541"/>
      <c r="E34" s="540"/>
      <c r="F34" s="537"/>
      <c r="G34" s="1813"/>
      <c r="H34" s="1813"/>
      <c r="I34" s="1813"/>
      <c r="J34" s="1813"/>
      <c r="K34" s="1813"/>
      <c r="L34" s="1813"/>
    </row>
    <row r="35" spans="1:12" ht="15.75" x14ac:dyDescent="0.25">
      <c r="A35" s="267"/>
      <c r="B35" s="267"/>
      <c r="C35" s="268"/>
      <c r="D35" s="269"/>
      <c r="E35" s="1741"/>
      <c r="F35" s="1741"/>
      <c r="G35" s="1741"/>
      <c r="H35" s="1741"/>
      <c r="I35" s="1741"/>
      <c r="J35" s="271"/>
      <c r="K35" s="271"/>
      <c r="L35" s="259"/>
    </row>
    <row r="36" spans="1:12" x14ac:dyDescent="0.25">
      <c r="D36" t="s">
        <v>641</v>
      </c>
    </row>
  </sheetData>
  <mergeCells count="21">
    <mergeCell ref="F33:K33"/>
    <mergeCell ref="A12:A13"/>
    <mergeCell ref="F31:K31"/>
    <mergeCell ref="K12:K13"/>
    <mergeCell ref="E35:I35"/>
    <mergeCell ref="G12:G13"/>
    <mergeCell ref="H12:H13"/>
    <mergeCell ref="I12:I13"/>
    <mergeCell ref="F12:F13"/>
    <mergeCell ref="G34:L34"/>
    <mergeCell ref="B12:B13"/>
    <mergeCell ref="F32:K32"/>
    <mergeCell ref="C12:C13"/>
    <mergeCell ref="E12:E13"/>
    <mergeCell ref="L12:L13"/>
    <mergeCell ref="J12:J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8" orientation="landscape" r:id="rId1"/>
  <drawing r:id="rId2"/>
</worksheet>
</file>

<file path=xl/worksheets/sheet2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23093A-C273-4461-B1C0-0D933C3BE600}">
  <dimension ref="A1:O104"/>
  <sheetViews>
    <sheetView topLeftCell="A4" zoomScaleNormal="100" workbookViewId="0">
      <selection activeCell="A5" sqref="A5:O5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735" t="s">
        <v>0</v>
      </c>
      <c r="B5" s="1735"/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  <c r="N5" s="1735"/>
      <c r="O5" s="1735"/>
    </row>
    <row r="6" spans="1:15" x14ac:dyDescent="0.25">
      <c r="A6" s="1735" t="s">
        <v>1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  <c r="N6" s="1735"/>
      <c r="O6" s="1735"/>
    </row>
    <row r="7" spans="1:15" x14ac:dyDescent="0.25">
      <c r="A7" s="1735" t="s">
        <v>3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  <c r="N7" s="1735"/>
      <c r="O7" s="1735"/>
    </row>
    <row r="8" spans="1:15" x14ac:dyDescent="0.25">
      <c r="A8" s="1735" t="s">
        <v>1179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  <c r="N8" s="1735"/>
      <c r="O8" s="1735"/>
    </row>
    <row r="9" spans="1:15" x14ac:dyDescent="0.25">
      <c r="A9" s="1820" t="s">
        <v>441</v>
      </c>
      <c r="B9" s="1820"/>
      <c r="C9" s="1820"/>
      <c r="D9" s="1820"/>
      <c r="E9" s="1820"/>
      <c r="F9" s="1820"/>
      <c r="G9" s="1820"/>
      <c r="H9" s="1820"/>
      <c r="I9" s="1820"/>
      <c r="J9" s="1820"/>
      <c r="K9" s="1820"/>
      <c r="L9" s="1820"/>
      <c r="M9" s="1820"/>
      <c r="N9" s="1820"/>
      <c r="O9" s="1820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92" t="s">
        <v>7</v>
      </c>
      <c r="B11" s="1792" t="s">
        <v>937</v>
      </c>
      <c r="C11" s="1793" t="s">
        <v>9</v>
      </c>
      <c r="D11" s="1792" t="s">
        <v>832</v>
      </c>
      <c r="E11" s="1792" t="s">
        <v>834</v>
      </c>
      <c r="F11" s="1792" t="s">
        <v>209</v>
      </c>
      <c r="G11" s="757" t="s">
        <v>12</v>
      </c>
      <c r="H11" s="1796" t="s">
        <v>13</v>
      </c>
      <c r="I11" s="1794" t="s">
        <v>14</v>
      </c>
      <c r="J11" s="1794" t="s">
        <v>15</v>
      </c>
      <c r="K11" s="1794" t="s">
        <v>16</v>
      </c>
      <c r="L11" s="1794" t="s">
        <v>17</v>
      </c>
      <c r="M11" s="1794" t="s">
        <v>18</v>
      </c>
      <c r="N11" s="1794" t="s">
        <v>19</v>
      </c>
      <c r="O11" s="1794" t="s">
        <v>20</v>
      </c>
    </row>
    <row r="12" spans="1:15" x14ac:dyDescent="0.25">
      <c r="A12" s="1792"/>
      <c r="B12" s="1792"/>
      <c r="C12" s="1793"/>
      <c r="D12" s="1792"/>
      <c r="E12" s="1792"/>
      <c r="F12" s="1792"/>
      <c r="G12" s="757" t="s">
        <v>21</v>
      </c>
      <c r="H12" s="1796"/>
      <c r="I12" s="1794"/>
      <c r="J12" s="1794"/>
      <c r="K12" s="1794"/>
      <c r="L12" s="1794"/>
      <c r="M12" s="1794"/>
      <c r="N12" s="1794"/>
      <c r="O12" s="179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ht="21" customHeight="1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626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626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695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695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695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100000</v>
      </c>
      <c r="H38" s="487">
        <v>0</v>
      </c>
      <c r="I38" s="457">
        <v>100000</v>
      </c>
      <c r="J38" s="457">
        <v>2870</v>
      </c>
      <c r="K38" s="457">
        <v>12105.37</v>
      </c>
      <c r="L38" s="489">
        <v>3040</v>
      </c>
      <c r="M38" s="457">
        <v>2568.4</v>
      </c>
      <c r="N38" s="457">
        <v>20583.77</v>
      </c>
      <c r="O38" s="457">
        <v>79416.23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100000</v>
      </c>
      <c r="H39" s="495">
        <v>0</v>
      </c>
      <c r="I39" s="463">
        <v>100000</v>
      </c>
      <c r="J39" s="463">
        <v>2870</v>
      </c>
      <c r="K39" s="463">
        <v>12105.37</v>
      </c>
      <c r="L39" s="522">
        <v>3040</v>
      </c>
      <c r="M39" s="463">
        <v>2568.4</v>
      </c>
      <c r="N39" s="463">
        <v>20583.77</v>
      </c>
      <c r="O39" s="463">
        <v>79416.23</v>
      </c>
    </row>
    <row r="40" spans="1:15" x14ac:dyDescent="0.25">
      <c r="A40" s="490"/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695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89">
        <v>1824</v>
      </c>
      <c r="M42" s="457">
        <v>2025</v>
      </c>
      <c r="N42" s="457">
        <v>9057.68</v>
      </c>
      <c r="O42" s="457">
        <v>50942.32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60000</v>
      </c>
      <c r="H43" s="495">
        <v>0</v>
      </c>
      <c r="I43" s="463">
        <v>60000</v>
      </c>
      <c r="J43" s="463">
        <v>1722</v>
      </c>
      <c r="K43" s="463">
        <v>3486.68</v>
      </c>
      <c r="L43" s="522">
        <v>1824</v>
      </c>
      <c r="M43" s="463">
        <v>2025</v>
      </c>
      <c r="N43" s="463">
        <v>9057.68</v>
      </c>
      <c r="O43" s="463">
        <v>50942.32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695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65000</v>
      </c>
      <c r="H46" s="487">
        <v>0</v>
      </c>
      <c r="I46" s="457">
        <v>65000</v>
      </c>
      <c r="J46" s="457">
        <v>1865.5</v>
      </c>
      <c r="K46" s="457">
        <v>4427.5</v>
      </c>
      <c r="L46" s="457">
        <v>1976</v>
      </c>
      <c r="M46" s="457">
        <v>25</v>
      </c>
      <c r="N46" s="457">
        <v>8294.08</v>
      </c>
      <c r="O46" s="457">
        <v>67846.13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695">
        <f t="shared" ref="G47:N47" si="3">SUM(G45:G46)</f>
        <v>145000</v>
      </c>
      <c r="H47" s="495">
        <f t="shared" si="3"/>
        <v>0</v>
      </c>
      <c r="I47" s="494">
        <f t="shared" si="3"/>
        <v>145000</v>
      </c>
      <c r="J47" s="494">
        <f t="shared" si="3"/>
        <v>4161.5</v>
      </c>
      <c r="K47" s="494">
        <f t="shared" si="3"/>
        <v>11828.369999999999</v>
      </c>
      <c r="L47" s="494">
        <f t="shared" si="3"/>
        <v>4408</v>
      </c>
      <c r="M47" s="494">
        <f t="shared" si="3"/>
        <v>50</v>
      </c>
      <c r="N47" s="494">
        <f t="shared" si="3"/>
        <v>20447.95</v>
      </c>
      <c r="O47" s="494">
        <f>SUM(O45:O46)</f>
        <v>135692.26</v>
      </c>
    </row>
    <row r="48" spans="1:15" x14ac:dyDescent="0.25">
      <c r="A48" s="490"/>
      <c r="B48" s="491"/>
      <c r="C48" s="492"/>
      <c r="D48" s="465"/>
      <c r="E48" s="706"/>
      <c r="F48" s="707"/>
      <c r="G48" s="695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695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626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695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1198</v>
      </c>
      <c r="B53" s="491"/>
      <c r="C53" s="625"/>
      <c r="D53" s="281"/>
      <c r="E53" s="706"/>
      <c r="F53" s="707"/>
      <c r="G53" s="695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626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695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695"/>
      <c r="H56" s="495"/>
      <c r="I56" s="494"/>
      <c r="J56" s="494"/>
      <c r="K56" s="494"/>
      <c r="L56" s="494"/>
      <c r="M56" s="494"/>
      <c r="N56" s="494"/>
      <c r="O56" s="494"/>
    </row>
    <row r="57" spans="1:15" ht="18.75" customHeight="1" x14ac:dyDescent="0.25">
      <c r="A57" s="469" t="s">
        <v>978</v>
      </c>
      <c r="B57" s="603"/>
      <c r="C57" s="492"/>
      <c r="D57" s="465"/>
      <c r="E57" s="710"/>
      <c r="F57" s="711"/>
      <c r="G57" s="695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695">
        <f>SUM(G58:G61)</f>
        <v>240000</v>
      </c>
      <c r="H62" s="495">
        <f>SUM(H59:H60)</f>
        <v>0</v>
      </c>
      <c r="I62" s="494">
        <f t="shared" ref="I62:O62" si="5">SUM(I58:I61)</f>
        <v>240000</v>
      </c>
      <c r="J62" s="494">
        <f t="shared" si="5"/>
        <v>6888</v>
      </c>
      <c r="K62" s="494">
        <f t="shared" si="5"/>
        <v>13644.23</v>
      </c>
      <c r="L62" s="494">
        <f t="shared" si="5"/>
        <v>7296</v>
      </c>
      <c r="M62" s="494">
        <f t="shared" si="5"/>
        <v>1612.45</v>
      </c>
      <c r="N62" s="494">
        <f t="shared" si="5"/>
        <v>29440.68</v>
      </c>
      <c r="O62" s="494">
        <f t="shared" si="5"/>
        <v>211769.28</v>
      </c>
    </row>
    <row r="63" spans="1:15" x14ac:dyDescent="0.25">
      <c r="A63" s="490"/>
      <c r="B63" s="491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695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695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695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4110.1000000000004</v>
      </c>
      <c r="L69" s="457">
        <v>1976</v>
      </c>
      <c r="M69" s="457">
        <v>1612.38</v>
      </c>
      <c r="N69" s="457">
        <v>9563.98</v>
      </c>
      <c r="O69" s="457">
        <v>55436.02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626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3169.2</v>
      </c>
      <c r="L72" s="457">
        <v>1824</v>
      </c>
      <c r="M72" s="457">
        <v>2612.38</v>
      </c>
      <c r="N72" s="457">
        <v>9327.08</v>
      </c>
      <c r="O72" s="457">
        <v>50672.42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626">
        <v>65000</v>
      </c>
      <c r="H73" s="487">
        <v>0</v>
      </c>
      <c r="I73" s="457">
        <v>65000</v>
      </c>
      <c r="J73" s="457">
        <v>1865.5</v>
      </c>
      <c r="K73" s="457">
        <v>4427.58</v>
      </c>
      <c r="L73" s="457">
        <v>1976</v>
      </c>
      <c r="M73" s="457">
        <v>25</v>
      </c>
      <c r="N73" s="457">
        <v>8294.0580000000009</v>
      </c>
      <c r="O73" s="457">
        <v>56705.919999999998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2851.72</v>
      </c>
      <c r="L74" s="457">
        <v>1824</v>
      </c>
      <c r="M74" s="457">
        <v>3199.76</v>
      </c>
      <c r="N74" s="457">
        <v>9597.48</v>
      </c>
      <c r="O74" s="457">
        <v>50402.52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626">
        <v>65000</v>
      </c>
      <c r="H75" s="487">
        <v>0</v>
      </c>
      <c r="I75" s="457">
        <v>65000</v>
      </c>
      <c r="J75" s="457">
        <v>1865.5</v>
      </c>
      <c r="K75" s="661">
        <v>4110.1000000000004</v>
      </c>
      <c r="L75" s="457">
        <v>1976</v>
      </c>
      <c r="M75" s="457">
        <v>1612.38</v>
      </c>
      <c r="N75" s="457">
        <v>9563.98</v>
      </c>
      <c r="O75" s="457">
        <v>55436.02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626">
        <v>60000</v>
      </c>
      <c r="H76" s="487">
        <v>0</v>
      </c>
      <c r="I76" s="457">
        <v>60000</v>
      </c>
      <c r="J76" s="457">
        <v>1722</v>
      </c>
      <c r="K76" s="468">
        <v>3486.68</v>
      </c>
      <c r="L76" s="457">
        <v>1824</v>
      </c>
      <c r="M76" s="457">
        <v>25</v>
      </c>
      <c r="N76" s="457">
        <v>7057.68</v>
      </c>
      <c r="O76" s="457">
        <v>52942.32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65000</v>
      </c>
      <c r="H80" s="487">
        <v>0</v>
      </c>
      <c r="I80" s="457">
        <v>65000</v>
      </c>
      <c r="J80" s="457">
        <v>1865.5</v>
      </c>
      <c r="K80" s="457">
        <v>4427.58</v>
      </c>
      <c r="L80" s="457">
        <v>1976</v>
      </c>
      <c r="M80" s="457">
        <v>25</v>
      </c>
      <c r="N80" s="468">
        <v>8294.08</v>
      </c>
      <c r="O80" s="468">
        <v>56705.919999999998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910.22</v>
      </c>
      <c r="L81" s="457">
        <v>1368</v>
      </c>
      <c r="M81" s="457">
        <v>1622.31</v>
      </c>
      <c r="N81" s="457">
        <v>5182.1000000000004</v>
      </c>
      <c r="O81" s="457">
        <v>39817.9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695">
        <f>SUM(G69:G82)</f>
        <v>830000</v>
      </c>
      <c r="H83" s="495">
        <f>SUM(H69:H82)</f>
        <v>0</v>
      </c>
      <c r="I83" s="494">
        <f>SUM(I68:I82)</f>
        <v>830000</v>
      </c>
      <c r="J83" s="494">
        <v>23821</v>
      </c>
      <c r="K83" s="494">
        <f>SUM(K69:K82)</f>
        <v>46074.91</v>
      </c>
      <c r="L83" s="494">
        <f>SUM(L69:L82)</f>
        <v>25232</v>
      </c>
      <c r="M83" s="494">
        <v>10874.28</v>
      </c>
      <c r="N83" s="494">
        <v>106002.09</v>
      </c>
      <c r="O83" s="494">
        <f>SUM(O69:O82)</f>
        <v>723997.81</v>
      </c>
    </row>
    <row r="84" spans="1:15" x14ac:dyDescent="0.25">
      <c r="A84" s="490"/>
      <c r="B84" s="491"/>
      <c r="C84" s="492"/>
      <c r="D84" s="281"/>
      <c r="E84" s="281"/>
      <c r="F84" s="281"/>
      <c r="G84" s="695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474" t="s">
        <v>865</v>
      </c>
      <c r="B85" s="762"/>
      <c r="C85" s="763">
        <v>33</v>
      </c>
      <c r="D85" s="763"/>
      <c r="E85" s="763"/>
      <c r="F85" s="763"/>
      <c r="G85" s="764">
        <v>2315000</v>
      </c>
      <c r="H85" s="765">
        <v>0</v>
      </c>
      <c r="I85" s="764">
        <v>2315000</v>
      </c>
      <c r="J85" s="764">
        <v>66440.5</v>
      </c>
      <c r="K85" s="764">
        <v>187015.26</v>
      </c>
      <c r="L85" s="764">
        <v>70376</v>
      </c>
      <c r="M85" s="764">
        <v>38968.080000000002</v>
      </c>
      <c r="N85" s="764">
        <v>362799.84</v>
      </c>
      <c r="O85" s="764">
        <v>1952200.16</v>
      </c>
    </row>
    <row r="86" spans="1:15" x14ac:dyDescent="0.25">
      <c r="A86" s="259"/>
      <c r="B86" s="259"/>
      <c r="C86" s="259"/>
      <c r="D86" s="546"/>
      <c r="E86" s="546"/>
      <c r="F86" s="546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46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46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46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936</v>
      </c>
      <c r="B99" s="542"/>
      <c r="C99" s="542"/>
      <c r="D99" s="691"/>
      <c r="E99" s="691"/>
      <c r="F99" s="691"/>
      <c r="G99" s="758"/>
      <c r="H99" s="544"/>
      <c r="I99" s="545"/>
      <c r="J99" s="674" t="s">
        <v>854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1014</v>
      </c>
      <c r="K100" s="547"/>
      <c r="L100" s="547"/>
      <c r="M100" s="547"/>
      <c r="N100" s="547"/>
      <c r="O100" s="547"/>
    </row>
    <row r="101" spans="1:15" x14ac:dyDescent="0.25">
      <c r="A101" s="542" t="s">
        <v>996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1015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7FA22D-99CB-4D75-9672-5FB35063EE65}">
  <dimension ref="A7:N59"/>
  <sheetViews>
    <sheetView topLeftCell="B39" zoomScaleNormal="100" workbookViewId="0">
      <selection activeCell="E62" sqref="E62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1183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2" t="s">
        <v>5</v>
      </c>
      <c r="B11" s="1622"/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  <c r="N11" s="162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46" t="s">
        <v>7</v>
      </c>
      <c r="B13" s="1846" t="s">
        <v>937</v>
      </c>
      <c r="C13" s="1846" t="s">
        <v>8</v>
      </c>
      <c r="D13" s="1846" t="s">
        <v>10</v>
      </c>
      <c r="E13" s="1846" t="s">
        <v>11</v>
      </c>
      <c r="F13" s="419" t="s">
        <v>12</v>
      </c>
      <c r="G13" s="1846" t="s">
        <v>13</v>
      </c>
      <c r="H13" s="1846" t="s">
        <v>14</v>
      </c>
      <c r="I13" s="1846" t="s">
        <v>15</v>
      </c>
      <c r="J13" s="1846" t="s">
        <v>16</v>
      </c>
      <c r="K13" s="1846" t="s">
        <v>17</v>
      </c>
      <c r="L13" s="1846" t="s">
        <v>18</v>
      </c>
      <c r="M13" s="1846" t="s">
        <v>19</v>
      </c>
      <c r="N13" s="1846" t="s">
        <v>20</v>
      </c>
    </row>
    <row r="14" spans="1:14" x14ac:dyDescent="0.25">
      <c r="A14" s="1846"/>
      <c r="B14" s="1846"/>
      <c r="C14" s="1846"/>
      <c r="D14" s="1846"/>
      <c r="E14" s="1846"/>
      <c r="F14" s="419" t="s">
        <v>21</v>
      </c>
      <c r="G14" s="1846"/>
      <c r="H14" s="1846"/>
      <c r="I14" s="1846"/>
      <c r="J14" s="1846"/>
      <c r="K14" s="1846"/>
      <c r="L14" s="1846"/>
      <c r="M14" s="1846"/>
      <c r="N14" s="1846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10000</v>
      </c>
    </row>
    <row r="23" spans="1:14" ht="28.5" customHeight="1" x14ac:dyDescent="0.25">
      <c r="A23" s="761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761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10000</v>
      </c>
    </row>
    <row r="25" spans="1:14" ht="28.5" customHeight="1" x14ac:dyDescent="0.25">
      <c r="A25" s="625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12000</v>
      </c>
    </row>
    <row r="26" spans="1:14" ht="28.5" customHeight="1" x14ac:dyDescent="0.25">
      <c r="A26" s="761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16000</v>
      </c>
    </row>
    <row r="27" spans="1:14" ht="28.5" customHeight="1" x14ac:dyDescent="0.25">
      <c r="A27" s="625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73">
        <v>10000</v>
      </c>
    </row>
    <row r="31" spans="1:14" ht="28.5" customHeight="1" x14ac:dyDescent="0.25">
      <c r="A31" s="761" t="s">
        <v>1184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1185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1186</v>
      </c>
      <c r="B33" s="602" t="s">
        <v>807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1187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1188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1189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1190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15000</v>
      </c>
      <c r="G37" s="285">
        <v>0</v>
      </c>
      <c r="H37" s="284">
        <v>15000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15000</v>
      </c>
    </row>
    <row r="38" spans="1:14" ht="28.5" customHeight="1" x14ac:dyDescent="0.25">
      <c r="A38" s="761" t="s">
        <v>1191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1192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1193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84">
        <v>10000</v>
      </c>
      <c r="G40" s="285">
        <v>0</v>
      </c>
      <c r="H40" s="284">
        <v>10000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10000</v>
      </c>
    </row>
    <row r="41" spans="1:14" ht="28.5" customHeight="1" x14ac:dyDescent="0.25">
      <c r="A41" s="761" t="s">
        <v>1194</v>
      </c>
      <c r="B41" s="602" t="s">
        <v>806</v>
      </c>
      <c r="C41" s="281" t="s">
        <v>235</v>
      </c>
      <c r="D41" s="286" t="s">
        <v>235</v>
      </c>
      <c r="E41" s="283" t="s">
        <v>236</v>
      </c>
      <c r="F41" s="273">
        <v>7000</v>
      </c>
      <c r="G41" s="285">
        <v>0</v>
      </c>
      <c r="H41" s="273">
        <v>7000</v>
      </c>
      <c r="I41" s="285">
        <v>0</v>
      </c>
      <c r="J41" s="285">
        <v>0</v>
      </c>
      <c r="K41" s="285">
        <v>0</v>
      </c>
      <c r="L41" s="285">
        <v>0</v>
      </c>
      <c r="M41" s="285">
        <v>0</v>
      </c>
      <c r="N41" s="284">
        <v>7000</v>
      </c>
    </row>
    <row r="42" spans="1:14" ht="24.75" customHeight="1" x14ac:dyDescent="0.25">
      <c r="A42" s="724"/>
      <c r="B42" s="602"/>
      <c r="C42" s="725">
        <v>27</v>
      </c>
      <c r="D42" s="286"/>
      <c r="E42" s="283"/>
      <c r="F42" s="273">
        <f>SUM(F15:F41)</f>
        <v>350000</v>
      </c>
      <c r="G42" s="285"/>
      <c r="H42" s="273">
        <f>SUM(H15:H41)</f>
        <v>350000</v>
      </c>
      <c r="I42" s="285">
        <v>0</v>
      </c>
      <c r="J42" s="273">
        <v>0</v>
      </c>
      <c r="K42" s="285">
        <v>0</v>
      </c>
      <c r="L42" s="285">
        <v>0</v>
      </c>
      <c r="M42" s="273">
        <v>0</v>
      </c>
      <c r="N42" s="750">
        <f>SUM(N15:N41)</f>
        <v>347702.75</v>
      </c>
    </row>
    <row r="43" spans="1:14" ht="27.75" customHeight="1" x14ac:dyDescent="0.25">
      <c r="A43" s="648" t="s">
        <v>865</v>
      </c>
      <c r="B43" s="648"/>
      <c r="C43" s="741">
        <v>27</v>
      </c>
      <c r="D43" s="741"/>
      <c r="E43" s="742"/>
      <c r="F43" s="716">
        <v>350000</v>
      </c>
      <c r="G43" s="632">
        <f>SUM(G17:G25)</f>
        <v>0</v>
      </c>
      <c r="H43" s="716">
        <v>350000</v>
      </c>
      <c r="I43" s="632">
        <f>SUM(I17:I25)</f>
        <v>0</v>
      </c>
      <c r="J43" s="716">
        <v>2297.25</v>
      </c>
      <c r="K43" s="632">
        <f>SUM(K17:K25)</f>
        <v>0</v>
      </c>
      <c r="L43" s="632">
        <f>SUM(L17:L25)</f>
        <v>0</v>
      </c>
      <c r="M43" s="716">
        <v>2297.25</v>
      </c>
      <c r="N43" s="723">
        <v>347702.75</v>
      </c>
    </row>
    <row r="55" spans="1:14" x14ac:dyDescent="0.25">
      <c r="A55" s="542" t="s">
        <v>936</v>
      </c>
      <c r="B55" s="542"/>
      <c r="C55" s="542"/>
      <c r="D55" s="543"/>
      <c r="E55" s="543"/>
      <c r="F55" s="544"/>
      <c r="G55" s="545"/>
      <c r="H55" s="1810" t="s">
        <v>854</v>
      </c>
      <c r="I55" s="1810"/>
      <c r="J55" s="1810"/>
      <c r="K55" s="1810"/>
      <c r="L55" s="1810"/>
      <c r="M55" s="1810"/>
      <c r="N55" s="544"/>
    </row>
    <row r="56" spans="1:14" x14ac:dyDescent="0.25">
      <c r="A56" s="546" t="s">
        <v>935</v>
      </c>
      <c r="B56" s="546"/>
      <c r="C56" s="546"/>
      <c r="D56" s="538"/>
      <c r="E56" s="537"/>
      <c r="F56" s="537"/>
      <c r="G56" s="537"/>
      <c r="H56" s="1811" t="s">
        <v>852</v>
      </c>
      <c r="I56" s="1811"/>
      <c r="J56" s="1811"/>
      <c r="K56" s="1811"/>
      <c r="L56" s="1811"/>
      <c r="M56" s="1811"/>
      <c r="N56" s="539"/>
    </row>
    <row r="57" spans="1:14" x14ac:dyDescent="0.25">
      <c r="A57" s="542" t="s">
        <v>997</v>
      </c>
      <c r="B57" s="542"/>
      <c r="C57" s="542"/>
      <c r="D57" s="537"/>
      <c r="E57" s="537"/>
      <c r="F57" s="537"/>
      <c r="G57" s="540"/>
      <c r="H57" s="1812" t="s">
        <v>853</v>
      </c>
      <c r="I57" s="1812"/>
      <c r="J57" s="1812"/>
      <c r="K57" s="1812"/>
      <c r="L57" s="1812"/>
      <c r="M57" s="1812"/>
      <c r="N57" s="537"/>
    </row>
    <row r="58" spans="1:14" x14ac:dyDescent="0.25">
      <c r="A58" s="546"/>
      <c r="B58" s="546"/>
      <c r="C58" s="546"/>
      <c r="D58" s="547"/>
      <c r="E58" s="546"/>
      <c r="F58" s="541"/>
      <c r="G58" s="540"/>
      <c r="H58" s="537"/>
      <c r="I58" s="1813"/>
      <c r="J58" s="1813"/>
      <c r="K58" s="1813"/>
      <c r="L58" s="1813"/>
      <c r="M58" s="1813"/>
      <c r="N58" s="1813"/>
    </row>
    <row r="59" spans="1:14" ht="15.75" x14ac:dyDescent="0.25">
      <c r="A59" s="267"/>
      <c r="B59" s="267"/>
      <c r="C59" s="267"/>
      <c r="D59" s="268"/>
      <c r="E59" s="268"/>
      <c r="F59" s="269"/>
      <c r="G59" s="1741"/>
      <c r="H59" s="1741"/>
      <c r="I59" s="1741"/>
      <c r="J59" s="1741"/>
      <c r="K59" s="1741"/>
      <c r="L59" s="271"/>
      <c r="M59" s="271"/>
      <c r="N59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59:K59"/>
    <mergeCell ref="M13:M14"/>
    <mergeCell ref="N13:N14"/>
    <mergeCell ref="H55:M55"/>
    <mergeCell ref="H56:M56"/>
    <mergeCell ref="H57:M57"/>
    <mergeCell ref="I58:N58"/>
    <mergeCell ref="J13:J14"/>
    <mergeCell ref="K13:K14"/>
    <mergeCell ref="L13:L14"/>
    <mergeCell ref="G13:G14"/>
    <mergeCell ref="H13:H14"/>
    <mergeCell ref="I13:I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8CEA37-B5EF-4CDA-BBE8-A316DB8097EF}">
  <dimension ref="A7:N38"/>
  <sheetViews>
    <sheetView topLeftCell="A13" workbookViewId="0">
      <selection activeCell="A16" sqref="A16:IV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1:13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1:13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1:13" x14ac:dyDescent="0.25">
      <c r="A10" s="1624" t="s">
        <v>1181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</row>
    <row r="11" spans="1:13" x14ac:dyDescent="0.25">
      <c r="A11" s="1823" t="s">
        <v>412</v>
      </c>
      <c r="B11" s="1823"/>
      <c r="C11" s="1823"/>
      <c r="D11" s="1823"/>
      <c r="E11" s="1823"/>
      <c r="F11" s="1823"/>
      <c r="G11" s="1823"/>
      <c r="H11" s="1823"/>
      <c r="I11" s="1823"/>
      <c r="J11" s="1823"/>
      <c r="K11" s="1823"/>
      <c r="L11" s="1823"/>
      <c r="M11" s="1823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99" t="s">
        <v>7</v>
      </c>
      <c r="B13" s="1821" t="s">
        <v>937</v>
      </c>
      <c r="C13" s="1799" t="s">
        <v>9</v>
      </c>
      <c r="D13" s="1799" t="s">
        <v>832</v>
      </c>
      <c r="E13" s="421" t="s">
        <v>12</v>
      </c>
      <c r="F13" s="1800" t="s">
        <v>13</v>
      </c>
      <c r="G13" s="1801" t="s">
        <v>14</v>
      </c>
      <c r="H13" s="1801" t="s">
        <v>15</v>
      </c>
      <c r="I13" s="1801" t="s">
        <v>16</v>
      </c>
      <c r="J13" s="1801" t="s">
        <v>17</v>
      </c>
      <c r="K13" s="1801" t="s">
        <v>18</v>
      </c>
      <c r="L13" s="1801" t="s">
        <v>19</v>
      </c>
      <c r="M13" s="1801" t="s">
        <v>20</v>
      </c>
    </row>
    <row r="14" spans="1:13" x14ac:dyDescent="0.25">
      <c r="A14" s="1799"/>
      <c r="B14" s="1822"/>
      <c r="C14" s="1799"/>
      <c r="D14" s="1799"/>
      <c r="E14" s="421" t="s">
        <v>21</v>
      </c>
      <c r="F14" s="1800"/>
      <c r="G14" s="1801"/>
      <c r="H14" s="1801"/>
      <c r="I14" s="1801"/>
      <c r="J14" s="1801"/>
      <c r="K14" s="1801"/>
      <c r="L14" s="1801"/>
      <c r="M14" s="1801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3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3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34" spans="1:14" x14ac:dyDescent="0.25">
      <c r="A34" s="542" t="s">
        <v>936</v>
      </c>
      <c r="B34" s="542"/>
      <c r="C34" s="542"/>
      <c r="D34" s="543"/>
      <c r="E34" s="543"/>
      <c r="F34" s="544"/>
      <c r="G34" s="545"/>
      <c r="H34" s="1810" t="s">
        <v>854</v>
      </c>
      <c r="I34" s="1810"/>
      <c r="J34" s="1810"/>
      <c r="K34" s="1810"/>
      <c r="L34" s="1810"/>
      <c r="M34" s="1810"/>
      <c r="N34" s="544"/>
    </row>
    <row r="35" spans="1:14" x14ac:dyDescent="0.25">
      <c r="A35" s="546" t="s">
        <v>935</v>
      </c>
      <c r="B35" s="546"/>
      <c r="C35" s="546"/>
      <c r="D35" s="538"/>
      <c r="E35" s="537"/>
      <c r="F35" s="537"/>
      <c r="G35" s="537"/>
      <c r="H35" s="1811" t="s">
        <v>852</v>
      </c>
      <c r="I35" s="1811"/>
      <c r="J35" s="1811"/>
      <c r="K35" s="1811"/>
      <c r="L35" s="1811"/>
      <c r="M35" s="1811"/>
      <c r="N35" s="539"/>
    </row>
    <row r="36" spans="1:14" x14ac:dyDescent="0.25">
      <c r="A36" s="542" t="s">
        <v>998</v>
      </c>
      <c r="B36" s="542"/>
      <c r="C36" s="542"/>
      <c r="D36" s="537"/>
      <c r="E36" s="537"/>
      <c r="F36" s="537"/>
      <c r="G36" s="540"/>
      <c r="H36" s="1812" t="s">
        <v>853</v>
      </c>
      <c r="I36" s="1812"/>
      <c r="J36" s="1812"/>
      <c r="K36" s="1812"/>
      <c r="L36" s="1812"/>
      <c r="M36" s="1812"/>
      <c r="N36" s="537"/>
    </row>
    <row r="37" spans="1:14" x14ac:dyDescent="0.25">
      <c r="A37" s="546"/>
      <c r="B37" s="546"/>
      <c r="C37" s="546"/>
      <c r="D37" s="547"/>
      <c r="E37" s="546"/>
      <c r="F37" s="541"/>
      <c r="G37" s="540"/>
      <c r="H37" s="537"/>
      <c r="I37" s="1813"/>
      <c r="J37" s="1813"/>
      <c r="K37" s="1813"/>
      <c r="L37" s="1813"/>
      <c r="M37" s="1813"/>
      <c r="N37" s="1813"/>
    </row>
    <row r="38" spans="1:14" ht="15.75" x14ac:dyDescent="0.25">
      <c r="A38" s="267"/>
      <c r="B38" s="267"/>
      <c r="C38" s="267"/>
      <c r="D38" s="268"/>
      <c r="E38" s="268"/>
      <c r="F38" s="269"/>
      <c r="G38" s="1741"/>
      <c r="H38" s="1741"/>
      <c r="I38" s="1741"/>
      <c r="J38" s="1741"/>
      <c r="K38" s="1741"/>
      <c r="L38" s="271"/>
      <c r="M38" s="271"/>
      <c r="N38" s="259"/>
    </row>
  </sheetData>
  <mergeCells count="22">
    <mergeCell ref="G38:K38"/>
    <mergeCell ref="G13:G14"/>
    <mergeCell ref="H13:H14"/>
    <mergeCell ref="I13:I14"/>
    <mergeCell ref="J13:J14"/>
    <mergeCell ref="H34:M34"/>
    <mergeCell ref="H35:M35"/>
    <mergeCell ref="H36:M36"/>
    <mergeCell ref="K13:K14"/>
    <mergeCell ref="M13:M14"/>
    <mergeCell ref="I37:N3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BFE5B-8DB1-4FB4-9B05-A61304CE7F2C}">
  <dimension ref="A6:L79"/>
  <sheetViews>
    <sheetView topLeftCell="A49" zoomScale="85" zoomScaleNormal="85" workbookViewId="0">
      <selection activeCell="C83" sqref="C83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</row>
    <row r="7" spans="1:12" x14ac:dyDescent="0.25">
      <c r="A7" s="1735" t="s">
        <v>1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</row>
    <row r="8" spans="1:12" x14ac:dyDescent="0.25">
      <c r="A8" s="1735" t="s">
        <v>3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</row>
    <row r="9" spans="1:12" x14ac:dyDescent="0.25">
      <c r="A9" s="1735" t="s">
        <v>1182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</row>
    <row r="10" spans="1:12" x14ac:dyDescent="0.25">
      <c r="A10" s="1736" t="s">
        <v>886</v>
      </c>
      <c r="B10" s="1736"/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92" t="s">
        <v>7</v>
      </c>
      <c r="B12" s="1792" t="s">
        <v>802</v>
      </c>
      <c r="C12" s="1792" t="s">
        <v>9</v>
      </c>
      <c r="D12" s="390" t="s">
        <v>12</v>
      </c>
      <c r="E12" s="1769" t="s">
        <v>13</v>
      </c>
      <c r="F12" s="1770" t="s">
        <v>14</v>
      </c>
      <c r="G12" s="1770" t="s">
        <v>15</v>
      </c>
      <c r="H12" s="1770" t="s">
        <v>16</v>
      </c>
      <c r="I12" s="1770" t="s">
        <v>17</v>
      </c>
      <c r="J12" s="1770" t="s">
        <v>18</v>
      </c>
      <c r="K12" s="1770" t="s">
        <v>19</v>
      </c>
      <c r="L12" s="1770" t="s">
        <v>20</v>
      </c>
    </row>
    <row r="13" spans="1:12" ht="16.5" customHeight="1" x14ac:dyDescent="0.25">
      <c r="A13" s="1792"/>
      <c r="B13" s="1792"/>
      <c r="C13" s="1792"/>
      <c r="D13" s="390" t="s">
        <v>21</v>
      </c>
      <c r="E13" s="1769"/>
      <c r="F13" s="1770"/>
      <c r="G13" s="1770"/>
      <c r="H13" s="1770"/>
      <c r="I13" s="1770"/>
      <c r="J13" s="1770"/>
      <c r="K13" s="1770"/>
      <c r="L13" s="1770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74" spans="1:12" ht="38.25" customHeight="1" x14ac:dyDescent="0.25">
      <c r="A74" s="542" t="s">
        <v>858</v>
      </c>
      <c r="B74" s="542"/>
      <c r="C74" s="543"/>
      <c r="D74" s="544"/>
      <c r="E74" s="545"/>
      <c r="F74" s="1810" t="s">
        <v>854</v>
      </c>
      <c r="G74" s="1810"/>
      <c r="H74" s="1810"/>
      <c r="I74" s="1810"/>
      <c r="J74" s="1810"/>
      <c r="K74" s="1810"/>
      <c r="L74" s="544"/>
    </row>
    <row r="75" spans="1:12" x14ac:dyDescent="0.25">
      <c r="A75" s="546" t="s">
        <v>857</v>
      </c>
      <c r="B75" s="546"/>
      <c r="C75" s="538"/>
      <c r="D75" s="537"/>
      <c r="E75" s="537"/>
      <c r="F75" s="1811" t="s">
        <v>852</v>
      </c>
      <c r="G75" s="1811"/>
      <c r="H75" s="1811"/>
      <c r="I75" s="1811"/>
      <c r="J75" s="1811"/>
      <c r="K75" s="1811"/>
      <c r="L75" s="539"/>
    </row>
    <row r="76" spans="1:12" x14ac:dyDescent="0.25">
      <c r="A76" s="542" t="s">
        <v>851</v>
      </c>
      <c r="B76" s="542"/>
      <c r="C76" s="537"/>
      <c r="D76" s="537"/>
      <c r="E76" s="540"/>
      <c r="F76" s="1812" t="s">
        <v>853</v>
      </c>
      <c r="G76" s="1812"/>
      <c r="H76" s="1812"/>
      <c r="I76" s="1812"/>
      <c r="J76" s="1812"/>
      <c r="K76" s="1812"/>
      <c r="L76" s="537"/>
    </row>
    <row r="77" spans="1:12" x14ac:dyDescent="0.25">
      <c r="A77" s="546"/>
      <c r="B77" s="546"/>
      <c r="C77" s="547"/>
      <c r="D77" s="541"/>
      <c r="E77" s="540"/>
      <c r="F77" s="537"/>
      <c r="G77" s="1813"/>
      <c r="H77" s="1813"/>
      <c r="I77" s="1813"/>
      <c r="J77" s="1813"/>
      <c r="K77" s="1813"/>
      <c r="L77" s="1813"/>
    </row>
    <row r="78" spans="1:12" ht="15.75" x14ac:dyDescent="0.25">
      <c r="A78" s="267"/>
      <c r="B78" s="267"/>
      <c r="C78" s="268"/>
      <c r="D78" s="269"/>
      <c r="E78" s="1741"/>
      <c r="F78" s="1741"/>
      <c r="G78" s="1741"/>
      <c r="H78" s="1741"/>
      <c r="I78" s="1741"/>
      <c r="J78" s="271"/>
      <c r="K78" s="271"/>
      <c r="L78" s="259"/>
    </row>
    <row r="79" spans="1:12" x14ac:dyDescent="0.25">
      <c r="D79" t="s">
        <v>641</v>
      </c>
    </row>
  </sheetData>
  <mergeCells count="21">
    <mergeCell ref="A6:L6"/>
    <mergeCell ref="A7:L7"/>
    <mergeCell ref="A8:L8"/>
    <mergeCell ref="A9:L9"/>
    <mergeCell ref="A10:L10"/>
    <mergeCell ref="E78:I78"/>
    <mergeCell ref="G12:G13"/>
    <mergeCell ref="H12:H13"/>
    <mergeCell ref="I12:I13"/>
    <mergeCell ref="F12:F13"/>
    <mergeCell ref="F74:K74"/>
    <mergeCell ref="K12:K13"/>
    <mergeCell ref="J12:J13"/>
    <mergeCell ref="G77:L77"/>
    <mergeCell ref="F75:K75"/>
    <mergeCell ref="E12:E13"/>
    <mergeCell ref="B12:B13"/>
    <mergeCell ref="F76:K76"/>
    <mergeCell ref="A12:A13"/>
    <mergeCell ref="L12:L13"/>
    <mergeCell ref="C12:C13"/>
  </mergeCells>
  <pageMargins left="0.70866141732283472" right="0.70866141732283472" top="0.74803149606299213" bottom="0.74803149606299213" header="0.31496062992125984" footer="0.31496062992125984"/>
  <pageSetup paperSize="5" scale="75" orientation="landscape" r:id="rId1"/>
  <drawing r:id="rId2"/>
</worksheet>
</file>

<file path=xl/worksheets/sheet2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80EC34-2D3F-4EAB-8CF2-BD0461A61E99}">
  <sheetPr>
    <pageSetUpPr fitToPage="1"/>
  </sheetPr>
  <dimension ref="A6:L41"/>
  <sheetViews>
    <sheetView zoomScale="85" zoomScaleNormal="85" workbookViewId="0">
      <selection activeCell="H32" sqref="H32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</row>
    <row r="7" spans="1:12" x14ac:dyDescent="0.25">
      <c r="A7" s="1735" t="s">
        <v>1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</row>
    <row r="8" spans="1:12" x14ac:dyDescent="0.25">
      <c r="A8" s="1735" t="s">
        <v>3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</row>
    <row r="9" spans="1:12" x14ac:dyDescent="0.25">
      <c r="A9" s="1735" t="s">
        <v>1196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</row>
    <row r="10" spans="1:12" x14ac:dyDescent="0.25">
      <c r="A10" s="1736" t="s">
        <v>1197</v>
      </c>
      <c r="B10" s="1736"/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92" t="s">
        <v>7</v>
      </c>
      <c r="B12" s="1792" t="s">
        <v>802</v>
      </c>
      <c r="C12" s="1792" t="s">
        <v>9</v>
      </c>
      <c r="D12" s="390" t="s">
        <v>12</v>
      </c>
      <c r="E12" s="1769" t="s">
        <v>13</v>
      </c>
      <c r="F12" s="1770" t="s">
        <v>14</v>
      </c>
      <c r="G12" s="1770" t="s">
        <v>15</v>
      </c>
      <c r="H12" s="1770" t="s">
        <v>16</v>
      </c>
      <c r="I12" s="1770" t="s">
        <v>17</v>
      </c>
      <c r="J12" s="1770" t="s">
        <v>18</v>
      </c>
      <c r="K12" s="1770" t="s">
        <v>19</v>
      </c>
      <c r="L12" s="1770" t="s">
        <v>20</v>
      </c>
    </row>
    <row r="13" spans="1:12" ht="16.5" customHeight="1" x14ac:dyDescent="0.25">
      <c r="A13" s="1792"/>
      <c r="B13" s="1792"/>
      <c r="C13" s="1792"/>
      <c r="D13" s="390" t="s">
        <v>21</v>
      </c>
      <c r="E13" s="1769"/>
      <c r="F13" s="1770"/>
      <c r="G13" s="1770"/>
      <c r="H13" s="1770"/>
      <c r="I13" s="1770"/>
      <c r="J13" s="1770"/>
      <c r="K13" s="1770"/>
      <c r="L13" s="1770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10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810" t="s">
        <v>854</v>
      </c>
      <c r="G36" s="1810"/>
      <c r="H36" s="1810"/>
      <c r="I36" s="1810"/>
      <c r="J36" s="1810"/>
      <c r="K36" s="1810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811" t="s">
        <v>852</v>
      </c>
      <c r="G37" s="1811"/>
      <c r="H37" s="1811"/>
      <c r="I37" s="1811"/>
      <c r="J37" s="1811"/>
      <c r="K37" s="1811"/>
      <c r="L37" s="539"/>
    </row>
    <row r="38" spans="1:12" x14ac:dyDescent="0.25">
      <c r="A38" s="542" t="s">
        <v>851</v>
      </c>
      <c r="B38" s="542"/>
      <c r="C38" s="537"/>
      <c r="D38" s="537"/>
      <c r="E38" s="540"/>
      <c r="F38" s="1812" t="s">
        <v>853</v>
      </c>
      <c r="G38" s="1812"/>
      <c r="H38" s="1812"/>
      <c r="I38" s="1812"/>
      <c r="J38" s="1812"/>
      <c r="K38" s="1812"/>
      <c r="L38" s="537"/>
    </row>
    <row r="39" spans="1:12" x14ac:dyDescent="0.25">
      <c r="A39" s="546"/>
      <c r="B39" s="546"/>
      <c r="C39" s="547"/>
      <c r="D39" s="541"/>
      <c r="E39" s="540"/>
      <c r="F39" s="537"/>
      <c r="G39" s="1813"/>
      <c r="H39" s="1813"/>
      <c r="I39" s="1813"/>
      <c r="J39" s="1813"/>
      <c r="K39" s="1813"/>
      <c r="L39" s="1813"/>
    </row>
    <row r="40" spans="1:12" ht="15.75" x14ac:dyDescent="0.25">
      <c r="A40" s="267"/>
      <c r="B40" s="267"/>
      <c r="C40" s="268"/>
      <c r="D40" s="269"/>
      <c r="E40" s="1741"/>
      <c r="F40" s="1741"/>
      <c r="G40" s="1741"/>
      <c r="H40" s="1741"/>
      <c r="I40" s="1741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E40:I40"/>
    <mergeCell ref="G12:G13"/>
    <mergeCell ref="H12:H13"/>
    <mergeCell ref="I12:I13"/>
    <mergeCell ref="F12:F13"/>
    <mergeCell ref="F38:K38"/>
    <mergeCell ref="K12:K13"/>
    <mergeCell ref="J12:J13"/>
    <mergeCell ref="G39:L39"/>
    <mergeCell ref="F37:K37"/>
    <mergeCell ref="L12:L13"/>
    <mergeCell ref="A12:A13"/>
    <mergeCell ref="F36:K36"/>
    <mergeCell ref="E12:E13"/>
    <mergeCell ref="C12:C13"/>
    <mergeCell ref="B12:B13"/>
  </mergeCells>
  <pageMargins left="0.7" right="0.7" top="0.75" bottom="0.75" header="0.3" footer="0.3"/>
  <pageSetup paperSize="5" scale="71" orientation="landscape" r:id="rId1"/>
  <drawing r:id="rId2"/>
</worksheet>
</file>

<file path=xl/worksheets/sheet2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30BEB2-5EFD-4575-A2B0-D464E1FD5328}">
  <dimension ref="A4:M224"/>
  <sheetViews>
    <sheetView topLeftCell="A182" zoomScaleNormal="100" workbookViewId="0">
      <selection activeCell="D209" sqref="D209"/>
    </sheetView>
  </sheetViews>
  <sheetFormatPr baseColWidth="10" defaultRowHeight="15" x14ac:dyDescent="0.25"/>
  <cols>
    <col min="1" max="1" width="60.710937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860" t="s">
        <v>0</v>
      </c>
      <c r="B5" s="1860"/>
      <c r="C5" s="1860"/>
      <c r="D5" s="1860"/>
      <c r="E5" s="1860"/>
      <c r="F5" s="1860"/>
      <c r="G5" s="1860"/>
      <c r="H5" s="1860"/>
      <c r="I5" s="1860"/>
      <c r="J5" s="1860"/>
      <c r="K5" s="1860"/>
      <c r="L5" s="1860"/>
      <c r="M5" s="1860"/>
    </row>
    <row r="6" spans="1:13" x14ac:dyDescent="0.25">
      <c r="A6" s="1860" t="s">
        <v>3</v>
      </c>
      <c r="B6" s="1860"/>
      <c r="C6" s="1860"/>
      <c r="D6" s="1860"/>
      <c r="E6" s="1860"/>
      <c r="F6" s="1860"/>
      <c r="G6" s="1860"/>
      <c r="H6" s="1860"/>
      <c r="I6" s="1860"/>
      <c r="J6" s="1860"/>
      <c r="K6" s="1860"/>
      <c r="L6" s="1860"/>
      <c r="M6" s="1860"/>
    </row>
    <row r="7" spans="1:13" x14ac:dyDescent="0.25">
      <c r="A7" s="1860" t="s">
        <v>1211</v>
      </c>
      <c r="B7" s="1860"/>
      <c r="C7" s="1860"/>
      <c r="D7" s="1860"/>
      <c r="E7" s="1860"/>
      <c r="F7" s="1860"/>
      <c r="G7" s="1860"/>
      <c r="H7" s="1860"/>
      <c r="I7" s="1860"/>
      <c r="J7" s="1860"/>
      <c r="K7" s="1860"/>
      <c r="L7" s="1860"/>
      <c r="M7" s="1860"/>
    </row>
    <row r="8" spans="1:13" x14ac:dyDescent="0.25">
      <c r="A8" s="1861" t="s">
        <v>404</v>
      </c>
      <c r="B8" s="1861"/>
      <c r="C8" s="1861"/>
      <c r="D8" s="1861"/>
      <c r="E8" s="1861"/>
      <c r="F8" s="1861"/>
      <c r="G8" s="1861"/>
      <c r="H8" s="1861"/>
      <c r="I8" s="1861"/>
      <c r="J8" s="1861"/>
      <c r="K8" s="1861"/>
      <c r="L8" s="1861"/>
      <c r="M8" s="1861"/>
    </row>
    <row r="9" spans="1:13" x14ac:dyDescent="0.25">
      <c r="A9" s="1862" t="s">
        <v>7</v>
      </c>
      <c r="B9" s="1862" t="s">
        <v>802</v>
      </c>
      <c r="C9" s="1862" t="s">
        <v>9</v>
      </c>
      <c r="D9" s="1862" t="s">
        <v>11</v>
      </c>
      <c r="E9" s="772" t="s">
        <v>12</v>
      </c>
      <c r="F9" s="1864" t="s">
        <v>13</v>
      </c>
      <c r="G9" s="1858" t="s">
        <v>14</v>
      </c>
      <c r="H9" s="1858" t="s">
        <v>15</v>
      </c>
      <c r="I9" s="1858" t="s">
        <v>16</v>
      </c>
      <c r="J9" s="1858" t="s">
        <v>17</v>
      </c>
      <c r="K9" s="1858" t="s">
        <v>18</v>
      </c>
      <c r="L9" s="1858" t="s">
        <v>19</v>
      </c>
      <c r="M9" s="1858" t="s">
        <v>20</v>
      </c>
    </row>
    <row r="10" spans="1:13" x14ac:dyDescent="0.25">
      <c r="A10" s="1863"/>
      <c r="B10" s="1863"/>
      <c r="C10" s="1863"/>
      <c r="D10" s="1863"/>
      <c r="E10" s="772" t="s">
        <v>21</v>
      </c>
      <c r="F10" s="1865"/>
      <c r="G10" s="1859"/>
      <c r="H10" s="1859"/>
      <c r="I10" s="1859"/>
      <c r="J10" s="1859"/>
      <c r="K10" s="1859"/>
      <c r="L10" s="1859"/>
      <c r="M10" s="1859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1037</v>
      </c>
      <c r="B32" s="774" t="s">
        <v>807</v>
      </c>
      <c r="C32" s="784" t="s">
        <v>276</v>
      </c>
      <c r="D32" s="784" t="s">
        <v>307</v>
      </c>
      <c r="E32" s="775">
        <v>43500</v>
      </c>
      <c r="F32" s="776">
        <v>0</v>
      </c>
      <c r="G32" s="777">
        <v>43500</v>
      </c>
      <c r="H32" s="777">
        <v>1248.48</v>
      </c>
      <c r="I32" s="776">
        <v>936.62</v>
      </c>
      <c r="J32" s="777">
        <v>1322.4</v>
      </c>
      <c r="K32" s="778">
        <v>25</v>
      </c>
      <c r="L32" s="777">
        <v>3532.47</v>
      </c>
      <c r="M32" s="777">
        <v>39967.53</v>
      </c>
    </row>
    <row r="33" spans="1:13" x14ac:dyDescent="0.25">
      <c r="A33" s="782" t="s">
        <v>1103</v>
      </c>
      <c r="B33" s="774" t="s">
        <v>807</v>
      </c>
      <c r="C33" s="784" t="s">
        <v>713</v>
      </c>
      <c r="D33" s="784" t="s">
        <v>307</v>
      </c>
      <c r="E33" s="775">
        <v>45000</v>
      </c>
      <c r="F33" s="776">
        <v>0</v>
      </c>
      <c r="G33" s="777">
        <v>45000</v>
      </c>
      <c r="H33" s="777">
        <v>1291.5</v>
      </c>
      <c r="I33" s="776">
        <v>1148.33</v>
      </c>
      <c r="J33" s="777">
        <v>1368</v>
      </c>
      <c r="K33" s="778">
        <v>25</v>
      </c>
      <c r="L33" s="777">
        <v>3832.83</v>
      </c>
      <c r="M33" s="777">
        <v>41167.17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8093.43</v>
      </c>
      <c r="I34" s="789">
        <f t="shared" si="3"/>
        <v>25344.269999999997</v>
      </c>
      <c r="J34" s="789">
        <f t="shared" si="3"/>
        <v>8572.7999999999993</v>
      </c>
      <c r="K34" s="790">
        <f t="shared" si="3"/>
        <v>6961.84</v>
      </c>
      <c r="L34" s="789">
        <f t="shared" si="3"/>
        <v>48972.310000000005</v>
      </c>
      <c r="M34" s="789">
        <f t="shared" si="3"/>
        <v>233027.69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18.75" customHeight="1" x14ac:dyDescent="0.25">
      <c r="A37" s="779" t="s">
        <v>924</v>
      </c>
      <c r="B37" s="794" t="s">
        <v>807</v>
      </c>
      <c r="C37" s="854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3513.46</v>
      </c>
      <c r="M41" s="777">
        <v>26486.54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2886.65</v>
      </c>
      <c r="M42" s="775">
        <v>28613.35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6400.1100000000006</v>
      </c>
      <c r="M43" s="789">
        <f t="shared" si="5"/>
        <v>55099.89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79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99">
        <v>0</v>
      </c>
      <c r="G68" s="775">
        <v>25000</v>
      </c>
      <c r="H68" s="775">
        <v>717.5</v>
      </c>
      <c r="I68" s="799">
        <v>0</v>
      </c>
      <c r="J68" s="775">
        <v>760</v>
      </c>
      <c r="K68" s="775">
        <v>3740.46</v>
      </c>
      <c r="L68" s="775">
        <v>5217.96</v>
      </c>
      <c r="M68" s="775">
        <v>19782.04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13515.109999999999</v>
      </c>
      <c r="L76" s="789">
        <f t="shared" si="8"/>
        <v>29886.970000000005</v>
      </c>
      <c r="M76" s="789">
        <f t="shared" si="8"/>
        <v>245613.03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1217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1740.46</v>
      </c>
      <c r="L80" s="777">
        <v>3956.74</v>
      </c>
      <c r="M80" s="777">
        <v>33543.29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1765.46</v>
      </c>
      <c r="L81" s="789">
        <f t="shared" si="9"/>
        <v>20525.480000000003</v>
      </c>
      <c r="M81" s="789">
        <f t="shared" si="9"/>
        <v>111974.54999999999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1219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23437.75</v>
      </c>
      <c r="J90" s="777">
        <v>4560</v>
      </c>
      <c r="K90" s="778">
        <v>3912.66</v>
      </c>
      <c r="L90" s="777">
        <v>36215.410000000003</v>
      </c>
      <c r="M90" s="777">
        <v>113784.59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421.98</v>
      </c>
      <c r="J92" s="777">
        <v>1322.4</v>
      </c>
      <c r="K92" s="778">
        <v>3555.92</v>
      </c>
      <c r="L92" s="777">
        <v>6548.75</v>
      </c>
      <c r="M92" s="777">
        <v>36951.25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6972</v>
      </c>
      <c r="J101" s="777">
        <v>2432</v>
      </c>
      <c r="K101" s="778">
        <v>1740.46</v>
      </c>
      <c r="L101" s="777">
        <v>13440.46</v>
      </c>
      <c r="M101" s="777">
        <v>66559.539999999994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6972</v>
      </c>
      <c r="J103" s="789">
        <f t="shared" si="11"/>
        <v>3389.6</v>
      </c>
      <c r="K103" s="789">
        <f t="shared" si="11"/>
        <v>1765.46</v>
      </c>
      <c r="L103" s="789">
        <f t="shared" si="11"/>
        <v>15327.109999999999</v>
      </c>
      <c r="M103" s="789">
        <f t="shared" si="11"/>
        <v>96172.889999999985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1216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9324.25</v>
      </c>
      <c r="J113" s="777">
        <v>2736</v>
      </c>
      <c r="K113" s="778">
        <v>6740.46</v>
      </c>
      <c r="L113" s="777">
        <v>21383.71</v>
      </c>
      <c r="M113" s="777">
        <v>68616.289999999994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9324.25</v>
      </c>
      <c r="J114" s="789">
        <f t="shared" si="13"/>
        <v>2736</v>
      </c>
      <c r="K114" s="790">
        <f t="shared" si="13"/>
        <v>6740.46</v>
      </c>
      <c r="L114" s="789">
        <f t="shared" si="13"/>
        <v>21383.71</v>
      </c>
      <c r="M114" s="789">
        <f t="shared" si="13"/>
        <v>68616.289999999994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3143.58</v>
      </c>
      <c r="J135" s="809">
        <v>1824</v>
      </c>
      <c r="K135" s="778">
        <v>4727.3500000000004</v>
      </c>
      <c r="L135" s="777">
        <v>11416.93</v>
      </c>
      <c r="M135" s="777">
        <v>48583.07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36086.68</v>
      </c>
      <c r="J139" s="789">
        <f t="shared" si="17"/>
        <v>11552</v>
      </c>
      <c r="K139" s="790">
        <f t="shared" si="17"/>
        <v>15075.48</v>
      </c>
      <c r="L139" s="789">
        <f t="shared" si="17"/>
        <v>73620.160000000003</v>
      </c>
      <c r="M139" s="789">
        <f t="shared" si="17"/>
        <v>306378.83999999997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6972</v>
      </c>
      <c r="J160" s="777">
        <v>2432</v>
      </c>
      <c r="K160" s="778">
        <v>1740.46</v>
      </c>
      <c r="L160" s="777">
        <v>13440.46</v>
      </c>
      <c r="M160" s="777">
        <v>66559.539999999994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7908</v>
      </c>
      <c r="J162" s="789">
        <f t="shared" si="22"/>
        <v>3754.4</v>
      </c>
      <c r="K162" s="790">
        <f t="shared" si="22"/>
        <v>1765.46</v>
      </c>
      <c r="L162" s="789">
        <f t="shared" si="22"/>
        <v>16972.93</v>
      </c>
      <c r="M162" s="789">
        <f t="shared" si="22"/>
        <v>106527.06999999999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3455.92</v>
      </c>
      <c r="L170" s="777">
        <v>5672.17</v>
      </c>
      <c r="M170" s="777">
        <v>31827.83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6149.32</v>
      </c>
      <c r="L172" s="789">
        <f t="shared" si="23"/>
        <v>34427.560000000005</v>
      </c>
      <c r="M172" s="789">
        <f t="shared" si="23"/>
        <v>282572.01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1221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2800.49</v>
      </c>
      <c r="J180" s="777">
        <v>1824</v>
      </c>
      <c r="K180" s="778">
        <v>12958.92</v>
      </c>
      <c r="L180" s="777">
        <v>19305.41</v>
      </c>
      <c r="M180" s="777">
        <v>40694.589999999997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1740.46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3143.58</v>
      </c>
      <c r="J182" s="777">
        <v>1824</v>
      </c>
      <c r="K182" s="778">
        <v>1740.46</v>
      </c>
      <c r="L182" s="777">
        <v>8430.0400000000009</v>
      </c>
      <c r="M182" s="777">
        <v>51569.96</v>
      </c>
    </row>
    <row r="183" spans="1:13" ht="18" customHeight="1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1140</v>
      </c>
      <c r="K184" s="778">
        <v>1740.46</v>
      </c>
      <c r="L184" s="777">
        <v>3956.71</v>
      </c>
      <c r="M184" s="777">
        <v>33543.29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v>30909.9</v>
      </c>
      <c r="I199" s="789">
        <v>51431.94</v>
      </c>
      <c r="J199" s="789">
        <v>32740.799999999999</v>
      </c>
      <c r="K199" s="789">
        <v>20789.3</v>
      </c>
      <c r="L199" s="789">
        <v>135871.94</v>
      </c>
      <c r="M199" s="789">
        <v>941128.06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5768500</v>
      </c>
      <c r="F201" s="830">
        <v>0</v>
      </c>
      <c r="G201" s="831">
        <v>5768500</v>
      </c>
      <c r="H201" s="831">
        <v>16555.95</v>
      </c>
      <c r="I201" s="831" t="s">
        <v>1220</v>
      </c>
      <c r="J201" s="831">
        <v>172445.22</v>
      </c>
      <c r="K201" s="831">
        <v>138626.06</v>
      </c>
      <c r="L201" s="831">
        <v>871751.09</v>
      </c>
      <c r="M201" s="831">
        <v>4896748.8</v>
      </c>
    </row>
    <row r="202" spans="1:13" x14ac:dyDescent="0.25">
      <c r="A202" s="832"/>
      <c r="B202" s="833"/>
      <c r="C202" s="832"/>
      <c r="D202" s="832"/>
      <c r="E202" s="834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/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/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>
        <v>106</v>
      </c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>
        <v>32</v>
      </c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2">
        <f>SUM(C206:C207)</f>
        <v>138</v>
      </c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22" spans="1:9" x14ac:dyDescent="0.25">
      <c r="A222" s="833" t="s">
        <v>1229</v>
      </c>
      <c r="B222" s="833"/>
      <c r="C222" s="833"/>
      <c r="D222" s="833"/>
      <c r="E222" s="841"/>
      <c r="F222" s="842"/>
      <c r="G222" s="843"/>
      <c r="H222" s="844"/>
      <c r="I222" s="845" t="s">
        <v>1223</v>
      </c>
    </row>
    <row r="223" spans="1:9" x14ac:dyDescent="0.25">
      <c r="A223" s="839" t="s">
        <v>935</v>
      </c>
      <c r="B223" s="768"/>
      <c r="C223" s="839"/>
      <c r="D223" s="839"/>
      <c r="E223" s="840"/>
      <c r="F223" s="838"/>
      <c r="G223" s="838"/>
      <c r="H223" s="838"/>
      <c r="I223" s="846" t="s">
        <v>887</v>
      </c>
    </row>
    <row r="224" spans="1:9" x14ac:dyDescent="0.25">
      <c r="A224" s="542" t="s">
        <v>1230</v>
      </c>
      <c r="B224" s="833"/>
      <c r="C224" s="833"/>
      <c r="D224" s="833"/>
      <c r="E224" s="840"/>
      <c r="F224" s="838"/>
      <c r="G224" s="838"/>
      <c r="H224" s="847"/>
      <c r="I224" s="537" t="s">
        <v>1233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pageSetup paperSize="5" scale="54" orientation="landscape" r:id="rId1"/>
  <rowBreaks count="1" manualBreakCount="1">
    <brk id="63" max="16383" man="1"/>
  </rowBreaks>
  <drawing r:id="rId2"/>
</worksheet>
</file>

<file path=xl/worksheets/sheet2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F305B9-A514-4AB4-A008-11642831CCED}">
  <dimension ref="A1:O108"/>
  <sheetViews>
    <sheetView topLeftCell="A61" zoomScaleNormal="100" workbookViewId="0">
      <selection activeCell="C77" sqref="C77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735" t="s">
        <v>0</v>
      </c>
      <c r="B5" s="1735"/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  <c r="N5" s="1735"/>
      <c r="O5" s="1735"/>
    </row>
    <row r="6" spans="1:15" x14ac:dyDescent="0.25">
      <c r="A6" s="1735" t="s">
        <v>1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  <c r="N6" s="1735"/>
      <c r="O6" s="1735"/>
    </row>
    <row r="7" spans="1:15" x14ac:dyDescent="0.25">
      <c r="A7" s="1735" t="s">
        <v>3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  <c r="N7" s="1735"/>
      <c r="O7" s="1735"/>
    </row>
    <row r="8" spans="1:15" x14ac:dyDescent="0.25">
      <c r="A8" s="1735" t="s">
        <v>1212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  <c r="N8" s="1735"/>
      <c r="O8" s="1735"/>
    </row>
    <row r="9" spans="1:15" x14ac:dyDescent="0.25">
      <c r="A9" s="1820" t="s">
        <v>441</v>
      </c>
      <c r="B9" s="1820"/>
      <c r="C9" s="1820"/>
      <c r="D9" s="1820"/>
      <c r="E9" s="1820"/>
      <c r="F9" s="1820"/>
      <c r="G9" s="1820"/>
      <c r="H9" s="1820"/>
      <c r="I9" s="1820"/>
      <c r="J9" s="1820"/>
      <c r="K9" s="1820"/>
      <c r="L9" s="1820"/>
      <c r="M9" s="1820"/>
      <c r="N9" s="1820"/>
      <c r="O9" s="1820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92" t="s">
        <v>7</v>
      </c>
      <c r="B11" s="1792" t="s">
        <v>937</v>
      </c>
      <c r="C11" s="1793" t="s">
        <v>9</v>
      </c>
      <c r="D11" s="1792" t="s">
        <v>832</v>
      </c>
      <c r="E11" s="1792" t="s">
        <v>834</v>
      </c>
      <c r="F11" s="1792" t="s">
        <v>209</v>
      </c>
      <c r="G11" s="757" t="s">
        <v>12</v>
      </c>
      <c r="H11" s="1796" t="s">
        <v>13</v>
      </c>
      <c r="I11" s="1794" t="s">
        <v>14</v>
      </c>
      <c r="J11" s="1794" t="s">
        <v>15</v>
      </c>
      <c r="K11" s="1794" t="s">
        <v>16</v>
      </c>
      <c r="L11" s="1794" t="s">
        <v>17</v>
      </c>
      <c r="M11" s="1794" t="s">
        <v>18</v>
      </c>
      <c r="N11" s="1794" t="s">
        <v>19</v>
      </c>
      <c r="O11" s="1794" t="s">
        <v>20</v>
      </c>
    </row>
    <row r="12" spans="1:15" x14ac:dyDescent="0.25">
      <c r="A12" s="1792"/>
      <c r="B12" s="1792"/>
      <c r="C12" s="1793"/>
      <c r="D12" s="1792"/>
      <c r="E12" s="1792"/>
      <c r="F12" s="1792"/>
      <c r="G12" s="757" t="s">
        <v>21</v>
      </c>
      <c r="H12" s="1796"/>
      <c r="I12" s="1794"/>
      <c r="J12" s="1794"/>
      <c r="K12" s="1794"/>
      <c r="L12" s="1794"/>
      <c r="M12" s="1794"/>
      <c r="N12" s="1794"/>
      <c r="O12" s="179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705">
        <v>45200</v>
      </c>
      <c r="F33" s="70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706"/>
      <c r="F35" s="70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706"/>
      <c r="F36" s="70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705">
        <v>45170</v>
      </c>
      <c r="F37" s="705">
        <v>45323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704"/>
      <c r="F38" s="70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706"/>
      <c r="F39" s="70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705">
        <v>45231</v>
      </c>
      <c r="F41" s="70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704"/>
      <c r="F42" s="70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704"/>
      <c r="F43" s="70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705">
        <v>45231</v>
      </c>
      <c r="F44" s="70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704"/>
      <c r="F46" s="70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706"/>
      <c r="F47" s="70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706"/>
      <c r="F48" s="70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705">
        <v>45231</v>
      </c>
      <c r="F49" s="70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0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706"/>
      <c r="F51" s="70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ht="30" x14ac:dyDescent="0.25">
      <c r="A52" s="469" t="s">
        <v>1198</v>
      </c>
      <c r="B52" s="491"/>
      <c r="C52" s="625"/>
      <c r="D52" s="281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705">
        <v>45231</v>
      </c>
      <c r="F53" s="70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710"/>
      <c r="F54" s="711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710"/>
      <c r="F55" s="711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18.75" customHeight="1" x14ac:dyDescent="0.25">
      <c r="A56" s="469" t="s">
        <v>978</v>
      </c>
      <c r="B56" s="603"/>
      <c r="C56" s="492"/>
      <c r="D56" s="465"/>
      <c r="E56" s="710"/>
      <c r="F56" s="711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705">
        <v>45231</v>
      </c>
      <c r="F57" s="70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710"/>
      <c r="F61" s="711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706"/>
      <c r="F62" s="70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705">
        <v>45231</v>
      </c>
      <c r="F64" s="70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710"/>
      <c r="F65" s="711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1063</v>
      </c>
      <c r="E68" s="705">
        <v>45231</v>
      </c>
      <c r="F68" s="705">
        <v>45413</v>
      </c>
      <c r="G68" s="626">
        <v>65000</v>
      </c>
      <c r="H68" s="487">
        <v>0</v>
      </c>
      <c r="I68" s="457">
        <v>65000</v>
      </c>
      <c r="J68" s="457">
        <v>1865.5</v>
      </c>
      <c r="K68" s="457">
        <v>4084.48</v>
      </c>
      <c r="L68" s="457">
        <v>1976</v>
      </c>
      <c r="M68" s="457">
        <v>1740.46</v>
      </c>
      <c r="N68" s="457">
        <v>9666.44</v>
      </c>
      <c r="O68" s="457">
        <v>55333.56</v>
      </c>
    </row>
    <row r="69" spans="1:15" ht="15" customHeight="1" x14ac:dyDescent="0.25">
      <c r="A69" s="690" t="s">
        <v>1031</v>
      </c>
      <c r="B69" s="497" t="s">
        <v>807</v>
      </c>
      <c r="C69" s="282" t="s">
        <v>1032</v>
      </c>
      <c r="D69" s="281" t="s">
        <v>1063</v>
      </c>
      <c r="E69" s="705">
        <v>45231</v>
      </c>
      <c r="F69" s="705">
        <v>45413</v>
      </c>
      <c r="G69" s="626">
        <v>60000</v>
      </c>
      <c r="H69" s="487">
        <v>0</v>
      </c>
      <c r="I69" s="457">
        <v>60000</v>
      </c>
      <c r="J69" s="457">
        <v>1722.2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1162</v>
      </c>
      <c r="B70" s="497" t="s">
        <v>806</v>
      </c>
      <c r="C70" s="282" t="s">
        <v>1163</v>
      </c>
      <c r="D70" s="281" t="s">
        <v>1063</v>
      </c>
      <c r="E70" s="705">
        <v>45200</v>
      </c>
      <c r="F70" s="705">
        <v>45383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1041</v>
      </c>
      <c r="B71" s="497" t="s">
        <v>806</v>
      </c>
      <c r="C71" s="282" t="s">
        <v>117</v>
      </c>
      <c r="D71" s="281" t="s">
        <v>1063</v>
      </c>
      <c r="E71" s="705">
        <v>45231</v>
      </c>
      <c r="F71" s="705">
        <v>45413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3143.58</v>
      </c>
      <c r="L71" s="457">
        <v>1824</v>
      </c>
      <c r="M71" s="457">
        <v>2740.45</v>
      </c>
      <c r="N71" s="457">
        <v>9430.0400000000009</v>
      </c>
      <c r="O71" s="457">
        <v>50569.69</v>
      </c>
    </row>
    <row r="72" spans="1:15" ht="15" customHeight="1" x14ac:dyDescent="0.25">
      <c r="A72" s="690" t="s">
        <v>1042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65000</v>
      </c>
      <c r="H72" s="487">
        <v>0</v>
      </c>
      <c r="I72" s="457">
        <v>65000</v>
      </c>
      <c r="J72" s="457">
        <v>1865.5</v>
      </c>
      <c r="K72" s="457">
        <v>4427.58</v>
      </c>
      <c r="L72" s="457">
        <v>1976</v>
      </c>
      <c r="M72" s="457">
        <v>25</v>
      </c>
      <c r="N72" s="457">
        <v>8294.0580000000009</v>
      </c>
      <c r="O72" s="457">
        <v>56705.919999999998</v>
      </c>
    </row>
    <row r="73" spans="1:15" ht="15" customHeight="1" x14ac:dyDescent="0.25">
      <c r="A73" s="690" t="s">
        <v>1043</v>
      </c>
      <c r="B73" s="497" t="s">
        <v>806</v>
      </c>
      <c r="C73" s="282" t="s">
        <v>1044</v>
      </c>
      <c r="D73" s="281" t="s">
        <v>1063</v>
      </c>
      <c r="E73" s="705">
        <v>45231</v>
      </c>
      <c r="F73" s="705">
        <v>45413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2800.49</v>
      </c>
      <c r="L73" s="457">
        <v>1824</v>
      </c>
      <c r="M73" s="457">
        <v>3455.92</v>
      </c>
      <c r="N73" s="457">
        <v>9802.41</v>
      </c>
      <c r="O73" s="457">
        <v>50197.59</v>
      </c>
    </row>
    <row r="74" spans="1:15" ht="15" customHeight="1" x14ac:dyDescent="0.25">
      <c r="A74" s="496" t="s">
        <v>961</v>
      </c>
      <c r="B74" s="680" t="s">
        <v>807</v>
      </c>
      <c r="C74" s="282" t="s">
        <v>515</v>
      </c>
      <c r="D74" s="281" t="s">
        <v>1063</v>
      </c>
      <c r="E74" s="705">
        <v>45231</v>
      </c>
      <c r="F74" s="705">
        <v>45413</v>
      </c>
      <c r="G74" s="626">
        <v>65000</v>
      </c>
      <c r="H74" s="487">
        <v>0</v>
      </c>
      <c r="I74" s="457">
        <v>65000</v>
      </c>
      <c r="J74" s="457">
        <v>1865.5</v>
      </c>
      <c r="K74" s="661">
        <v>4084.48</v>
      </c>
      <c r="L74" s="457">
        <v>1976</v>
      </c>
      <c r="M74" s="457">
        <v>1740.46</v>
      </c>
      <c r="N74" s="457">
        <v>9666.44</v>
      </c>
      <c r="O74" s="457">
        <v>55533.56</v>
      </c>
    </row>
    <row r="75" spans="1:15" ht="15" customHeight="1" x14ac:dyDescent="0.25">
      <c r="A75" s="496" t="s">
        <v>1087</v>
      </c>
      <c r="B75" s="680" t="s">
        <v>807</v>
      </c>
      <c r="C75" s="282" t="s">
        <v>78</v>
      </c>
      <c r="D75" s="281" t="s">
        <v>1063</v>
      </c>
      <c r="E75" s="705">
        <v>45170</v>
      </c>
      <c r="F75" s="705">
        <v>45323</v>
      </c>
      <c r="G75" s="626">
        <v>60000</v>
      </c>
      <c r="H75" s="487">
        <v>0</v>
      </c>
      <c r="I75" s="457">
        <v>60000</v>
      </c>
      <c r="J75" s="457">
        <v>1722</v>
      </c>
      <c r="K75" s="468">
        <v>3486.68</v>
      </c>
      <c r="L75" s="457">
        <v>1824</v>
      </c>
      <c r="M75" s="457">
        <v>25</v>
      </c>
      <c r="N75" s="457">
        <v>7057.68</v>
      </c>
      <c r="O75" s="457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705">
        <v>45231</v>
      </c>
      <c r="F76" s="70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496" t="s">
        <v>725</v>
      </c>
      <c r="B77" s="497" t="s">
        <v>806</v>
      </c>
      <c r="C77" s="282" t="s">
        <v>117</v>
      </c>
      <c r="D77" s="281" t="s">
        <v>1063</v>
      </c>
      <c r="E77" s="705">
        <v>45231</v>
      </c>
      <c r="F77" s="705">
        <v>45413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3.5" customHeight="1" x14ac:dyDescent="0.25">
      <c r="A79" s="496" t="s">
        <v>574</v>
      </c>
      <c r="B79" s="497" t="s">
        <v>806</v>
      </c>
      <c r="C79" s="282" t="s">
        <v>918</v>
      </c>
      <c r="D79" s="281" t="s">
        <v>1063</v>
      </c>
      <c r="E79" s="705">
        <v>45231</v>
      </c>
      <c r="F79" s="705">
        <v>45413</v>
      </c>
      <c r="G79" s="626">
        <v>65000</v>
      </c>
      <c r="H79" s="487">
        <v>0</v>
      </c>
      <c r="I79" s="457">
        <v>65000</v>
      </c>
      <c r="J79" s="457">
        <v>1865.5</v>
      </c>
      <c r="K79" s="457">
        <v>4427.58</v>
      </c>
      <c r="L79" s="457">
        <v>1976</v>
      </c>
      <c r="M79" s="457">
        <v>25</v>
      </c>
      <c r="N79" s="468">
        <v>8294.08</v>
      </c>
      <c r="O79" s="468">
        <v>56705.919999999998</v>
      </c>
    </row>
    <row r="80" spans="1:15" x14ac:dyDescent="0.25">
      <c r="A80" s="496" t="s">
        <v>726</v>
      </c>
      <c r="B80" s="497" t="s">
        <v>806</v>
      </c>
      <c r="C80" s="280" t="s">
        <v>856</v>
      </c>
      <c r="D80" s="281" t="s">
        <v>1063</v>
      </c>
      <c r="E80" s="705">
        <v>45231</v>
      </c>
      <c r="F80" s="705">
        <v>45413</v>
      </c>
      <c r="G80" s="626">
        <v>45000</v>
      </c>
      <c r="H80" s="487">
        <v>0</v>
      </c>
      <c r="I80" s="457">
        <v>45000</v>
      </c>
      <c r="J80" s="457">
        <v>1291.5</v>
      </c>
      <c r="K80" s="457">
        <v>910.22</v>
      </c>
      <c r="L80" s="457">
        <v>1368</v>
      </c>
      <c r="M80" s="457">
        <v>1740.46</v>
      </c>
      <c r="N80" s="457">
        <v>5290.97</v>
      </c>
      <c r="O80" s="457">
        <v>39709.03</v>
      </c>
    </row>
    <row r="81" spans="1:15" ht="15" customHeight="1" x14ac:dyDescent="0.25">
      <c r="A81" s="496" t="s">
        <v>948</v>
      </c>
      <c r="B81" s="497" t="s">
        <v>806</v>
      </c>
      <c r="C81" s="282" t="s">
        <v>529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1148.33</v>
      </c>
      <c r="L81" s="457">
        <v>1368</v>
      </c>
      <c r="M81" s="457">
        <v>25</v>
      </c>
      <c r="N81" s="457">
        <v>3832.83</v>
      </c>
      <c r="O81" s="457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f>SUM(K68:K81)</f>
        <v>45946.82</v>
      </c>
      <c r="L82" s="494">
        <f>SUM(L68:L81)</f>
        <v>25232</v>
      </c>
      <c r="M82" s="494">
        <v>10874.28</v>
      </c>
      <c r="N82" s="494">
        <v>106623.37</v>
      </c>
      <c r="O82" s="494">
        <v>723379.63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41783.79</v>
      </c>
      <c r="N84" s="764">
        <v>353339.35</v>
      </c>
      <c r="O84" s="764">
        <v>1881660.65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259"/>
      <c r="B96" s="259"/>
      <c r="C96" s="259"/>
      <c r="D96" s="259"/>
      <c r="E96" s="259"/>
      <c r="F96" s="259"/>
      <c r="H96" s="259"/>
      <c r="I96" s="259"/>
      <c r="J96" s="660"/>
      <c r="K96" s="259"/>
      <c r="L96" s="660"/>
      <c r="M96" s="660"/>
      <c r="N96" s="660"/>
      <c r="O96" s="660"/>
    </row>
    <row r="97" spans="1:15" x14ac:dyDescent="0.25">
      <c r="A97" s="259"/>
      <c r="B97" s="259"/>
      <c r="C97" s="259"/>
      <c r="D97" s="259"/>
      <c r="E97" s="259"/>
      <c r="F97" s="259"/>
      <c r="H97" s="259"/>
      <c r="I97" s="259"/>
      <c r="J97" s="660"/>
      <c r="K97" s="259"/>
      <c r="L97" s="660"/>
      <c r="M97" s="660"/>
      <c r="N97" s="660"/>
      <c r="O97" s="660"/>
    </row>
    <row r="98" spans="1:15" x14ac:dyDescent="0.25">
      <c r="A98" s="259"/>
      <c r="B98" s="259"/>
      <c r="C98" s="259"/>
      <c r="D98" s="259"/>
      <c r="E98" s="259"/>
      <c r="F98" s="259"/>
      <c r="H98" s="259"/>
      <c r="I98" s="259"/>
      <c r="J98" s="660"/>
      <c r="K98" s="259"/>
      <c r="L98" s="660"/>
      <c r="M98" s="660"/>
      <c r="N98" s="660"/>
      <c r="O98" s="660"/>
    </row>
    <row r="99" spans="1:15" x14ac:dyDescent="0.25">
      <c r="A99" s="259"/>
      <c r="B99" s="259"/>
      <c r="C99" s="259"/>
      <c r="D99" s="259"/>
      <c r="E99" s="259"/>
      <c r="F99" s="259"/>
      <c r="H99" s="259"/>
      <c r="I99" s="259"/>
      <c r="J99" s="660"/>
      <c r="K99" s="259"/>
      <c r="L99" s="660"/>
      <c r="M99" s="660"/>
      <c r="N99" s="660"/>
      <c r="O99" s="660"/>
    </row>
    <row r="100" spans="1:15" x14ac:dyDescent="0.25">
      <c r="A100" s="537"/>
      <c r="B100" s="537"/>
      <c r="C100" s="537"/>
      <c r="D100" s="692"/>
      <c r="E100" s="692"/>
      <c r="F100" s="692"/>
      <c r="G100" s="467"/>
      <c r="H100" s="537"/>
      <c r="I100" s="537"/>
      <c r="J100" s="537"/>
      <c r="K100" s="537"/>
      <c r="L100" s="537"/>
      <c r="M100" s="537"/>
      <c r="N100" s="537"/>
      <c r="O100" s="537"/>
    </row>
    <row r="101" spans="1:15" x14ac:dyDescent="0.25">
      <c r="A101" s="537"/>
      <c r="B101" s="537"/>
      <c r="C101" s="537"/>
      <c r="D101" s="692"/>
      <c r="E101" s="692"/>
      <c r="F101" s="692"/>
      <c r="G101" s="467"/>
      <c r="H101" s="537"/>
      <c r="I101" s="537"/>
      <c r="J101" s="537"/>
      <c r="K101" s="537"/>
      <c r="L101" s="537"/>
      <c r="M101" s="537"/>
      <c r="N101" s="537"/>
      <c r="O101" s="537"/>
    </row>
    <row r="102" spans="1:15" x14ac:dyDescent="0.25">
      <c r="A102" s="537"/>
      <c r="B102" s="537"/>
      <c r="C102" s="537"/>
      <c r="D102" s="537"/>
      <c r="E102" s="537"/>
      <c r="F102" s="537"/>
      <c r="G102" s="467"/>
      <c r="H102" s="537"/>
      <c r="I102" s="537"/>
      <c r="J102" s="537"/>
      <c r="K102" s="537"/>
      <c r="L102" s="537"/>
      <c r="M102" s="537"/>
      <c r="N102" s="537"/>
      <c r="O102" s="537"/>
    </row>
    <row r="103" spans="1:15" x14ac:dyDescent="0.25">
      <c r="A103" s="542" t="s">
        <v>1228</v>
      </c>
      <c r="B103" s="542"/>
      <c r="C103" s="542"/>
      <c r="D103" s="691"/>
      <c r="E103" s="691"/>
      <c r="F103" s="691"/>
      <c r="G103" s="758"/>
      <c r="H103" s="544"/>
      <c r="I103" s="545"/>
      <c r="J103" s="674" t="s">
        <v>1225</v>
      </c>
      <c r="K103" s="674"/>
      <c r="L103" s="674"/>
      <c r="M103" s="674"/>
      <c r="N103" s="674"/>
      <c r="O103" s="674"/>
    </row>
    <row r="104" spans="1:15" x14ac:dyDescent="0.25">
      <c r="A104" s="546" t="s">
        <v>935</v>
      </c>
      <c r="B104" s="546"/>
      <c r="C104" s="546"/>
      <c r="D104" s="538"/>
      <c r="E104" s="538"/>
      <c r="F104" s="538"/>
      <c r="G104" s="467"/>
      <c r="H104" s="537"/>
      <c r="I104" s="537"/>
      <c r="J104" s="547" t="s">
        <v>1226</v>
      </c>
      <c r="K104" s="547"/>
      <c r="L104" s="547"/>
      <c r="M104" s="547"/>
      <c r="N104" s="547"/>
      <c r="O104" s="547"/>
    </row>
    <row r="105" spans="1:15" x14ac:dyDescent="0.25">
      <c r="A105" s="542" t="s">
        <v>1231</v>
      </c>
      <c r="B105" s="542"/>
      <c r="C105" s="542"/>
      <c r="D105" s="537"/>
      <c r="E105" s="537"/>
      <c r="F105" s="537"/>
      <c r="G105" s="467"/>
      <c r="H105" s="537"/>
      <c r="I105" s="540"/>
      <c r="J105" s="537" t="s">
        <v>1227</v>
      </c>
      <c r="K105" s="537"/>
      <c r="L105" s="537"/>
      <c r="M105" s="537"/>
      <c r="N105" s="537"/>
      <c r="O105" s="537"/>
    </row>
    <row r="106" spans="1:15" x14ac:dyDescent="0.25">
      <c r="A106" s="546"/>
      <c r="B106" s="546"/>
      <c r="C106" s="546"/>
      <c r="D106" s="547"/>
      <c r="E106" s="547"/>
      <c r="F106" s="547"/>
      <c r="G106" s="482"/>
      <c r="H106" s="541"/>
      <c r="I106" s="540"/>
      <c r="J106" s="537"/>
      <c r="K106" s="673"/>
      <c r="L106" s="673"/>
      <c r="M106" s="673"/>
      <c r="N106" s="673"/>
      <c r="O106" s="673"/>
    </row>
    <row r="107" spans="1:15" ht="15.75" x14ac:dyDescent="0.25">
      <c r="A107" s="267"/>
      <c r="B107" s="267"/>
      <c r="C107" s="267"/>
      <c r="D107" s="268"/>
      <c r="E107" s="268"/>
      <c r="F107" s="268"/>
      <c r="G107" s="205"/>
      <c r="H107" s="269"/>
      <c r="I107" s="268"/>
      <c r="J107" s="268"/>
      <c r="K107" s="268"/>
      <c r="L107" s="268"/>
      <c r="M107" s="268"/>
      <c r="N107" s="271"/>
      <c r="O107" s="271"/>
    </row>
    <row r="108" spans="1:15" s="259" customFormat="1" ht="14.25" customHeight="1" x14ac:dyDescent="0.25">
      <c r="D108" s="668"/>
      <c r="E108" s="668"/>
      <c r="F108" s="668"/>
      <c r="G108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ACBF34-87DE-4529-9D1B-22CFC42A3EAD}">
  <dimension ref="A7:N62"/>
  <sheetViews>
    <sheetView topLeftCell="A38" zoomScaleNormal="100" workbookViewId="0">
      <selection sqref="A1:N6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1213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2" t="s">
        <v>5</v>
      </c>
      <c r="B11" s="1622"/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  <c r="N11" s="162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46" t="s">
        <v>7</v>
      </c>
      <c r="B13" s="1846" t="s">
        <v>937</v>
      </c>
      <c r="C13" s="1846" t="s">
        <v>8</v>
      </c>
      <c r="D13" s="1846" t="s">
        <v>10</v>
      </c>
      <c r="E13" s="1846" t="s">
        <v>11</v>
      </c>
      <c r="F13" s="419" t="s">
        <v>12</v>
      </c>
      <c r="G13" s="1846" t="s">
        <v>13</v>
      </c>
      <c r="H13" s="1846" t="s">
        <v>14</v>
      </c>
      <c r="I13" s="1846" t="s">
        <v>15</v>
      </c>
      <c r="J13" s="1846" t="s">
        <v>16</v>
      </c>
      <c r="K13" s="1846" t="s">
        <v>17</v>
      </c>
      <c r="L13" s="1846" t="s">
        <v>18</v>
      </c>
      <c r="M13" s="1846" t="s">
        <v>19</v>
      </c>
      <c r="N13" s="1846" t="s">
        <v>20</v>
      </c>
    </row>
    <row r="14" spans="1:14" x14ac:dyDescent="0.25">
      <c r="A14" s="1846"/>
      <c r="B14" s="1846"/>
      <c r="C14" s="1846"/>
      <c r="D14" s="1846"/>
      <c r="E14" s="1846"/>
      <c r="F14" s="419" t="s">
        <v>21</v>
      </c>
      <c r="G14" s="1846"/>
      <c r="H14" s="1846"/>
      <c r="I14" s="1846"/>
      <c r="J14" s="1846"/>
      <c r="K14" s="1846"/>
      <c r="L14" s="1846"/>
      <c r="M14" s="1846"/>
      <c r="N14" s="1846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625" t="s">
        <v>1079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1080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1081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1123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1184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15000</v>
      </c>
      <c r="G30" s="285">
        <v>0</v>
      </c>
      <c r="H30" s="284">
        <v>15000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15000</v>
      </c>
    </row>
    <row r="31" spans="1:14" ht="28.5" customHeight="1" x14ac:dyDescent="0.25">
      <c r="A31" s="761" t="s">
        <v>1185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1186</v>
      </c>
      <c r="B32" s="602" t="s">
        <v>807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1187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1188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1189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1190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1191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10000</v>
      </c>
      <c r="G37" s="285">
        <v>0</v>
      </c>
      <c r="H37" s="284">
        <v>10000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10000</v>
      </c>
    </row>
    <row r="38" spans="1:14" ht="28.5" customHeight="1" x14ac:dyDescent="0.25">
      <c r="A38" s="761" t="s">
        <v>1192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1193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1194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73">
        <v>7000</v>
      </c>
      <c r="G40" s="285">
        <v>0</v>
      </c>
      <c r="H40" s="273">
        <v>7000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7000</v>
      </c>
    </row>
    <row r="41" spans="1:14" ht="24.75" customHeight="1" x14ac:dyDescent="0.25">
      <c r="A41" s="724"/>
      <c r="B41" s="602"/>
      <c r="C41" s="725">
        <v>26</v>
      </c>
      <c r="D41" s="286"/>
      <c r="E41" s="283"/>
      <c r="F41" s="273">
        <f>SUM(F15:F40)</f>
        <v>340000</v>
      </c>
      <c r="G41" s="285"/>
      <c r="H41" s="273">
        <f>SUM(H15:H40)</f>
        <v>340000</v>
      </c>
      <c r="I41" s="285">
        <v>0</v>
      </c>
      <c r="J41" s="273">
        <v>0</v>
      </c>
      <c r="K41" s="285">
        <v>0</v>
      </c>
      <c r="L41" s="285">
        <v>0</v>
      </c>
      <c r="M41" s="273">
        <v>0</v>
      </c>
      <c r="N41" s="750">
        <f>SUM(N15:N40)</f>
        <v>337702.75</v>
      </c>
    </row>
    <row r="42" spans="1:14" ht="27.75" customHeight="1" x14ac:dyDescent="0.25">
      <c r="A42" s="648" t="s">
        <v>865</v>
      </c>
      <c r="B42" s="648"/>
      <c r="C42" s="741">
        <v>26</v>
      </c>
      <c r="D42" s="741"/>
      <c r="E42" s="742"/>
      <c r="F42" s="716">
        <v>340000</v>
      </c>
      <c r="G42" s="632">
        <f>SUM(G17:G24)</f>
        <v>0</v>
      </c>
      <c r="H42" s="716">
        <v>340000</v>
      </c>
      <c r="I42" s="632">
        <f>SUM(I17:I24)</f>
        <v>0</v>
      </c>
      <c r="J42" s="716">
        <v>2294.25</v>
      </c>
      <c r="K42" s="632">
        <f>SUM(K17:K24)</f>
        <v>0</v>
      </c>
      <c r="L42" s="632">
        <f>SUM(L17:L24)</f>
        <v>0</v>
      </c>
      <c r="M42" s="716">
        <v>2297.25</v>
      </c>
      <c r="N42" s="723">
        <v>337702.75</v>
      </c>
    </row>
    <row r="58" spans="1:14" x14ac:dyDescent="0.25">
      <c r="A58" s="542" t="s">
        <v>1229</v>
      </c>
      <c r="B58" s="542"/>
      <c r="C58" s="542"/>
      <c r="D58" s="543"/>
      <c r="E58" s="543"/>
      <c r="F58" s="544"/>
      <c r="G58" s="545"/>
      <c r="H58" s="1810" t="s">
        <v>1223</v>
      </c>
      <c r="I58" s="1810"/>
      <c r="J58" s="1810"/>
      <c r="K58" s="1810"/>
      <c r="L58" s="1810"/>
      <c r="M58" s="1810"/>
      <c r="N58" s="544"/>
    </row>
    <row r="59" spans="1:14" x14ac:dyDescent="0.25">
      <c r="A59" s="546" t="s">
        <v>935</v>
      </c>
      <c r="B59" s="546"/>
      <c r="C59" s="546"/>
      <c r="D59" s="538"/>
      <c r="E59" s="537"/>
      <c r="F59" s="537"/>
      <c r="G59" s="537"/>
      <c r="H59" s="1811" t="s">
        <v>852</v>
      </c>
      <c r="I59" s="1811"/>
      <c r="J59" s="1811"/>
      <c r="K59" s="1811"/>
      <c r="L59" s="1811"/>
      <c r="M59" s="1811"/>
      <c r="N59" s="539"/>
    </row>
    <row r="60" spans="1:14" x14ac:dyDescent="0.25">
      <c r="A60" s="542" t="s">
        <v>1232</v>
      </c>
      <c r="B60" s="542"/>
      <c r="C60" s="542"/>
      <c r="D60" s="537"/>
      <c r="E60" s="537"/>
      <c r="F60" s="537"/>
      <c r="G60" s="540"/>
      <c r="H60" s="1812" t="s">
        <v>1224</v>
      </c>
      <c r="I60" s="1812"/>
      <c r="J60" s="1812"/>
      <c r="K60" s="1812"/>
      <c r="L60" s="1812"/>
      <c r="M60" s="1812"/>
      <c r="N60" s="537"/>
    </row>
    <row r="61" spans="1:14" x14ac:dyDescent="0.25">
      <c r="A61" s="546"/>
      <c r="B61" s="546"/>
      <c r="C61" s="546"/>
      <c r="D61" s="547"/>
      <c r="E61" s="546"/>
      <c r="F61" s="541"/>
      <c r="G61" s="540"/>
      <c r="H61" s="537"/>
      <c r="I61" s="1813"/>
      <c r="J61" s="1813"/>
      <c r="K61" s="1813"/>
      <c r="L61" s="1813"/>
      <c r="M61" s="1813"/>
      <c r="N61" s="1813"/>
    </row>
    <row r="62" spans="1:14" ht="15.75" x14ac:dyDescent="0.25">
      <c r="A62" s="267"/>
      <c r="B62" s="267"/>
      <c r="C62" s="267"/>
      <c r="D62" s="268"/>
      <c r="E62" s="268"/>
      <c r="F62" s="269"/>
      <c r="G62" s="1741"/>
      <c r="H62" s="1741"/>
      <c r="I62" s="1741"/>
      <c r="J62" s="1741"/>
      <c r="K62" s="1741"/>
      <c r="L62" s="271"/>
      <c r="M62" s="271"/>
      <c r="N62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62:K62"/>
    <mergeCell ref="M13:M14"/>
    <mergeCell ref="N13:N14"/>
    <mergeCell ref="H58:M58"/>
    <mergeCell ref="H59:M59"/>
    <mergeCell ref="H60:M60"/>
    <mergeCell ref="I61:N61"/>
    <mergeCell ref="J13:J14"/>
    <mergeCell ref="K13:K14"/>
    <mergeCell ref="L13:L14"/>
    <mergeCell ref="G13:G14"/>
    <mergeCell ref="H13:H14"/>
    <mergeCell ref="I13:I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D29B0C-988C-4D6B-A40B-C20FC1A90466}">
  <dimension ref="A6:L73"/>
  <sheetViews>
    <sheetView topLeftCell="H60" zoomScale="118" zoomScaleNormal="118" workbookViewId="0">
      <selection activeCell="M84" sqref="M84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</row>
    <row r="7" spans="1:12" x14ac:dyDescent="0.25">
      <c r="A7" s="1735" t="s">
        <v>1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</row>
    <row r="8" spans="1:12" x14ac:dyDescent="0.25">
      <c r="A8" s="1735" t="s">
        <v>3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</row>
    <row r="9" spans="1:12" x14ac:dyDescent="0.25">
      <c r="A9" s="1735" t="s">
        <v>1214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</row>
    <row r="10" spans="1:12" x14ac:dyDescent="0.25">
      <c r="A10" s="1736" t="s">
        <v>886</v>
      </c>
      <c r="B10" s="1736"/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92" t="s">
        <v>7</v>
      </c>
      <c r="B12" s="1792" t="s">
        <v>802</v>
      </c>
      <c r="C12" s="1792" t="s">
        <v>9</v>
      </c>
      <c r="D12" s="390" t="s">
        <v>12</v>
      </c>
      <c r="E12" s="1769" t="s">
        <v>13</v>
      </c>
      <c r="F12" s="1770" t="s">
        <v>14</v>
      </c>
      <c r="G12" s="1770" t="s">
        <v>15</v>
      </c>
      <c r="H12" s="1770" t="s">
        <v>16</v>
      </c>
      <c r="I12" s="1770" t="s">
        <v>17</v>
      </c>
      <c r="J12" s="1770" t="s">
        <v>18</v>
      </c>
      <c r="K12" s="1770" t="s">
        <v>19</v>
      </c>
      <c r="L12" s="1770" t="s">
        <v>20</v>
      </c>
    </row>
    <row r="13" spans="1:12" ht="16.5" customHeight="1" x14ac:dyDescent="0.25">
      <c r="A13" s="1792"/>
      <c r="B13" s="1792"/>
      <c r="C13" s="1792"/>
      <c r="D13" s="390" t="s">
        <v>21</v>
      </c>
      <c r="E13" s="1769"/>
      <c r="F13" s="1770"/>
      <c r="G13" s="1770"/>
      <c r="H13" s="1770"/>
      <c r="I13" s="1770"/>
      <c r="J13" s="1770"/>
      <c r="K13" s="1770"/>
      <c r="L13" s="1770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68" spans="1:12" ht="38.25" customHeight="1" x14ac:dyDescent="0.25">
      <c r="A68" s="542" t="s">
        <v>1235</v>
      </c>
      <c r="B68" s="542"/>
      <c r="C68" s="543"/>
      <c r="D68" s="544"/>
      <c r="E68" s="545"/>
      <c r="F68" s="1866" t="s">
        <v>1234</v>
      </c>
      <c r="G68" s="1866"/>
      <c r="H68" s="1866"/>
      <c r="I68" s="1866"/>
      <c r="J68" s="1866"/>
      <c r="K68" s="1866"/>
      <c r="L68" s="544"/>
    </row>
    <row r="69" spans="1:12" x14ac:dyDescent="0.25">
      <c r="A69" s="546" t="s">
        <v>1238</v>
      </c>
      <c r="B69" s="546"/>
      <c r="C69" s="538"/>
      <c r="D69" s="537"/>
      <c r="E69" s="537"/>
      <c r="F69" s="1811" t="s">
        <v>1222</v>
      </c>
      <c r="G69" s="1811"/>
      <c r="H69" s="1811"/>
      <c r="I69" s="1811"/>
      <c r="J69" s="1811"/>
      <c r="K69" s="1811"/>
      <c r="L69" s="539"/>
    </row>
    <row r="70" spans="1:12" x14ac:dyDescent="0.25">
      <c r="A70" s="542" t="s">
        <v>1239</v>
      </c>
      <c r="B70" s="542"/>
      <c r="C70" s="537"/>
      <c r="D70" s="537"/>
      <c r="E70" s="540"/>
      <c r="F70" s="1812" t="s">
        <v>1224</v>
      </c>
      <c r="G70" s="1812"/>
      <c r="H70" s="1812"/>
      <c r="I70" s="1812"/>
      <c r="J70" s="1812"/>
      <c r="K70" s="1812"/>
      <c r="L70" s="537"/>
    </row>
    <row r="71" spans="1:12" x14ac:dyDescent="0.25">
      <c r="A71" s="546"/>
      <c r="B71" s="546"/>
      <c r="C71" s="547"/>
      <c r="D71" s="541"/>
      <c r="E71" s="540"/>
      <c r="F71" s="537"/>
      <c r="G71" s="1813"/>
      <c r="H71" s="1813"/>
      <c r="I71" s="1813"/>
      <c r="J71" s="1813"/>
      <c r="K71" s="1813"/>
      <c r="L71" s="1813"/>
    </row>
    <row r="72" spans="1:12" ht="15.75" x14ac:dyDescent="0.25">
      <c r="A72" s="267"/>
      <c r="B72" s="267"/>
      <c r="C72" s="268"/>
      <c r="D72" s="269"/>
      <c r="E72" s="1741"/>
      <c r="F72" s="1741"/>
      <c r="G72" s="1741"/>
      <c r="H72" s="1741"/>
      <c r="I72" s="1741"/>
      <c r="J72" s="271"/>
      <c r="K72" s="271"/>
      <c r="L72" s="259"/>
    </row>
    <row r="73" spans="1:12" x14ac:dyDescent="0.25">
      <c r="D73" t="s">
        <v>641</v>
      </c>
    </row>
  </sheetData>
  <mergeCells count="21">
    <mergeCell ref="A12:A13"/>
    <mergeCell ref="C12:C13"/>
    <mergeCell ref="E12:E13"/>
    <mergeCell ref="B12:B13"/>
    <mergeCell ref="A6:L6"/>
    <mergeCell ref="A7:L7"/>
    <mergeCell ref="A8:L8"/>
    <mergeCell ref="A9:L9"/>
    <mergeCell ref="A10:L10"/>
    <mergeCell ref="E72:I72"/>
    <mergeCell ref="G12:G13"/>
    <mergeCell ref="H12:H13"/>
    <mergeCell ref="I12:I13"/>
    <mergeCell ref="F12:F13"/>
    <mergeCell ref="F70:K70"/>
    <mergeCell ref="K12:K13"/>
    <mergeCell ref="F69:K69"/>
    <mergeCell ref="G71:L71"/>
    <mergeCell ref="F68:K68"/>
    <mergeCell ref="J12:J13"/>
    <mergeCell ref="L12:L13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50FF5F-DFA8-45A8-A044-A358306F1F7D}">
  <sheetPr>
    <pageSetUpPr fitToPage="1"/>
  </sheetPr>
  <dimension ref="A6:L41"/>
  <sheetViews>
    <sheetView topLeftCell="H27" zoomScale="118" zoomScaleNormal="118" workbookViewId="0">
      <selection activeCell="L40" sqref="A1:L40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</row>
    <row r="7" spans="1:12" x14ac:dyDescent="0.25">
      <c r="A7" s="1735" t="s">
        <v>1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</row>
    <row r="8" spans="1:12" x14ac:dyDescent="0.25">
      <c r="A8" s="1735" t="s">
        <v>3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</row>
    <row r="9" spans="1:12" x14ac:dyDescent="0.25">
      <c r="A9" s="1735" t="s">
        <v>1215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</row>
    <row r="10" spans="1:12" x14ac:dyDescent="0.25">
      <c r="A10" s="1736" t="s">
        <v>1197</v>
      </c>
      <c r="B10" s="1736"/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92" t="s">
        <v>7</v>
      </c>
      <c r="B12" s="1792" t="s">
        <v>802</v>
      </c>
      <c r="C12" s="1792" t="s">
        <v>9</v>
      </c>
      <c r="D12" s="390" t="s">
        <v>12</v>
      </c>
      <c r="E12" s="1769" t="s">
        <v>13</v>
      </c>
      <c r="F12" s="1770" t="s">
        <v>14</v>
      </c>
      <c r="G12" s="1770" t="s">
        <v>15</v>
      </c>
      <c r="H12" s="1770" t="s">
        <v>16</v>
      </c>
      <c r="I12" s="1770" t="s">
        <v>17</v>
      </c>
      <c r="J12" s="1770" t="s">
        <v>18</v>
      </c>
      <c r="K12" s="1770" t="s">
        <v>19</v>
      </c>
      <c r="L12" s="1770" t="s">
        <v>20</v>
      </c>
    </row>
    <row r="13" spans="1:12" ht="16.5" customHeight="1" x14ac:dyDescent="0.25">
      <c r="A13" s="1792"/>
      <c r="B13" s="1792"/>
      <c r="C13" s="1792"/>
      <c r="D13" s="390" t="s">
        <v>21</v>
      </c>
      <c r="E13" s="1769"/>
      <c r="F13" s="1770"/>
      <c r="G13" s="1770"/>
      <c r="H13" s="1770"/>
      <c r="I13" s="1770"/>
      <c r="J13" s="1770"/>
      <c r="K13" s="1770"/>
      <c r="L13" s="1770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810" t="s">
        <v>854</v>
      </c>
      <c r="G36" s="1810"/>
      <c r="H36" s="1810"/>
      <c r="I36" s="1810"/>
      <c r="J36" s="1810"/>
      <c r="K36" s="1810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811" t="s">
        <v>852</v>
      </c>
      <c r="G37" s="1811"/>
      <c r="H37" s="1811"/>
      <c r="I37" s="1811"/>
      <c r="J37" s="1811"/>
      <c r="K37" s="1811"/>
      <c r="L37" s="539"/>
    </row>
    <row r="38" spans="1:12" x14ac:dyDescent="0.25">
      <c r="A38" s="542" t="s">
        <v>1237</v>
      </c>
      <c r="B38" s="542"/>
      <c r="C38" s="537"/>
      <c r="D38" s="537"/>
      <c r="E38" s="540"/>
      <c r="F38" s="1812" t="s">
        <v>1236</v>
      </c>
      <c r="G38" s="1812"/>
      <c r="H38" s="1812"/>
      <c r="I38" s="1812"/>
      <c r="J38" s="1812"/>
      <c r="K38" s="1812"/>
      <c r="L38" s="537"/>
    </row>
    <row r="39" spans="1:12" x14ac:dyDescent="0.25">
      <c r="A39" s="546"/>
      <c r="B39" s="546"/>
      <c r="C39" s="547"/>
      <c r="D39" s="541"/>
      <c r="E39" s="540"/>
      <c r="F39" s="537"/>
      <c r="G39" s="1813"/>
      <c r="H39" s="1813"/>
      <c r="I39" s="1813"/>
      <c r="J39" s="1813"/>
      <c r="K39" s="1813"/>
      <c r="L39" s="1813"/>
    </row>
    <row r="40" spans="1:12" ht="15.75" x14ac:dyDescent="0.25">
      <c r="A40" s="267"/>
      <c r="B40" s="267"/>
      <c r="C40" s="268"/>
      <c r="D40" s="269"/>
      <c r="E40" s="1741"/>
      <c r="F40" s="1741"/>
      <c r="G40" s="1741"/>
      <c r="H40" s="1741"/>
      <c r="I40" s="1741"/>
      <c r="J40" s="271"/>
      <c r="K40" s="271"/>
      <c r="L40" s="259"/>
    </row>
    <row r="41" spans="1:12" x14ac:dyDescent="0.25">
      <c r="D41" t="s">
        <v>641</v>
      </c>
    </row>
  </sheetData>
  <mergeCells count="21">
    <mergeCell ref="A12:A13"/>
    <mergeCell ref="C12:C13"/>
    <mergeCell ref="E12:E13"/>
    <mergeCell ref="B12:B13"/>
    <mergeCell ref="A6:L6"/>
    <mergeCell ref="A7:L7"/>
    <mergeCell ref="A8:L8"/>
    <mergeCell ref="A9:L9"/>
    <mergeCell ref="A10:L10"/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J12:J13"/>
    <mergeCell ref="L12:L13"/>
  </mergeCells>
  <pageMargins left="0.7" right="0.7" top="0.75" bottom="0.75" header="0.3" footer="0.3"/>
  <pageSetup paperSize="5" scale="71" orientation="landscape" r:id="rId1"/>
  <drawing r:id="rId2"/>
</worksheet>
</file>

<file path=xl/worksheets/sheet2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76CD8A-70BD-4E96-BC87-470395A4642B}">
  <dimension ref="A1:M223"/>
  <sheetViews>
    <sheetView topLeftCell="A183" zoomScaleNormal="100" workbookViewId="0">
      <selection activeCell="C207" sqref="C207"/>
    </sheetView>
  </sheetViews>
  <sheetFormatPr baseColWidth="10" defaultRowHeight="15" x14ac:dyDescent="0.25"/>
  <cols>
    <col min="1" max="1" width="79.140625" customWidth="1"/>
    <col min="2" max="2" width="18.14062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1" width="20" customWidth="1"/>
    <col min="12" max="12" width="23" customWidth="1"/>
    <col min="13" max="13" width="16.42578125" customWidth="1"/>
  </cols>
  <sheetData>
    <row r="1" spans="1:13" x14ac:dyDescent="0.25">
      <c r="A1" s="767"/>
      <c r="B1" s="768"/>
      <c r="C1" s="767"/>
      <c r="D1" s="767"/>
      <c r="E1" s="769"/>
      <c r="F1" s="770"/>
      <c r="G1" s="769"/>
      <c r="H1" s="769"/>
      <c r="I1" s="769"/>
      <c r="J1" s="769"/>
      <c r="K1" s="769"/>
      <c r="L1" s="769"/>
      <c r="M1" s="769"/>
    </row>
    <row r="2" spans="1:13" x14ac:dyDescent="0.25">
      <c r="A2" s="767"/>
      <c r="B2" s="768"/>
      <c r="C2" s="767"/>
      <c r="D2" s="767"/>
      <c r="E2" s="769"/>
      <c r="F2" s="770"/>
      <c r="G2" s="769"/>
      <c r="H2" s="769"/>
      <c r="I2" s="769"/>
      <c r="J2" s="769"/>
      <c r="K2" s="769"/>
      <c r="L2" s="769"/>
      <c r="M2" s="769"/>
    </row>
    <row r="3" spans="1:13" x14ac:dyDescent="0.25">
      <c r="A3" s="771"/>
      <c r="B3" s="768"/>
      <c r="C3" s="767"/>
      <c r="D3" s="767"/>
      <c r="E3" s="769"/>
      <c r="F3" s="770"/>
      <c r="G3" s="769"/>
      <c r="H3" s="769"/>
      <c r="I3" s="769"/>
      <c r="J3" s="769"/>
      <c r="K3" s="769"/>
      <c r="L3" s="769"/>
      <c r="M3" s="769"/>
    </row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860" t="s">
        <v>0</v>
      </c>
      <c r="B5" s="1860"/>
      <c r="C5" s="1860"/>
      <c r="D5" s="1860"/>
      <c r="E5" s="1860"/>
      <c r="F5" s="1860"/>
      <c r="G5" s="1860"/>
      <c r="H5" s="1860"/>
      <c r="I5" s="1860"/>
      <c r="J5" s="1860"/>
      <c r="K5" s="1860"/>
      <c r="L5" s="1860"/>
      <c r="M5" s="1860"/>
    </row>
    <row r="6" spans="1:13" x14ac:dyDescent="0.25">
      <c r="A6" s="1860" t="s">
        <v>3</v>
      </c>
      <c r="B6" s="1860"/>
      <c r="C6" s="1860"/>
      <c r="D6" s="1860"/>
      <c r="E6" s="1860"/>
      <c r="F6" s="1860"/>
      <c r="G6" s="1860"/>
      <c r="H6" s="1860"/>
      <c r="I6" s="1860"/>
      <c r="J6" s="1860"/>
      <c r="K6" s="1860"/>
      <c r="L6" s="1860"/>
      <c r="M6" s="1860"/>
    </row>
    <row r="7" spans="1:13" x14ac:dyDescent="0.25">
      <c r="A7" s="1860" t="s">
        <v>1240</v>
      </c>
      <c r="B7" s="1860"/>
      <c r="C7" s="1860"/>
      <c r="D7" s="1860"/>
      <c r="E7" s="1860"/>
      <c r="F7" s="1860"/>
      <c r="G7" s="1860"/>
      <c r="H7" s="1860"/>
      <c r="I7" s="1860"/>
      <c r="J7" s="1860"/>
      <c r="K7" s="1860"/>
      <c r="L7" s="1860"/>
      <c r="M7" s="1860"/>
    </row>
    <row r="8" spans="1:13" x14ac:dyDescent="0.25">
      <c r="A8" s="1861" t="s">
        <v>404</v>
      </c>
      <c r="B8" s="1861"/>
      <c r="C8" s="1861"/>
      <c r="D8" s="1861"/>
      <c r="E8" s="1861"/>
      <c r="F8" s="1861"/>
      <c r="G8" s="1861"/>
      <c r="H8" s="1861"/>
      <c r="I8" s="1861"/>
      <c r="J8" s="1861"/>
      <c r="K8" s="1861"/>
      <c r="L8" s="1861"/>
      <c r="M8" s="1861"/>
    </row>
    <row r="9" spans="1:13" x14ac:dyDescent="0.25">
      <c r="A9" s="1862" t="s">
        <v>7</v>
      </c>
      <c r="B9" s="1862" t="s">
        <v>802</v>
      </c>
      <c r="C9" s="1862" t="s">
        <v>9</v>
      </c>
      <c r="D9" s="1862" t="s">
        <v>11</v>
      </c>
      <c r="E9" s="772" t="s">
        <v>12</v>
      </c>
      <c r="F9" s="1864" t="s">
        <v>13</v>
      </c>
      <c r="G9" s="1858" t="s">
        <v>14</v>
      </c>
      <c r="H9" s="1858" t="s">
        <v>15</v>
      </c>
      <c r="I9" s="1858" t="s">
        <v>16</v>
      </c>
      <c r="J9" s="1858" t="s">
        <v>17</v>
      </c>
      <c r="K9" s="1858" t="s">
        <v>18</v>
      </c>
      <c r="L9" s="1858" t="s">
        <v>19</v>
      </c>
      <c r="M9" s="1858" t="s">
        <v>20</v>
      </c>
    </row>
    <row r="10" spans="1:13" x14ac:dyDescent="0.25">
      <c r="A10" s="1863"/>
      <c r="B10" s="1863"/>
      <c r="C10" s="1863"/>
      <c r="D10" s="1863"/>
      <c r="E10" s="772" t="s">
        <v>21</v>
      </c>
      <c r="F10" s="1865"/>
      <c r="G10" s="1859"/>
      <c r="H10" s="1859"/>
      <c r="I10" s="1859"/>
      <c r="J10" s="1859"/>
      <c r="K10" s="1859"/>
      <c r="L10" s="1859"/>
      <c r="M10" s="1859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5" t="s">
        <v>749</v>
      </c>
      <c r="B33" s="774"/>
      <c r="C33" s="786">
        <v>3</v>
      </c>
      <c r="D33" s="786"/>
      <c r="E33" s="787">
        <f>SUM(E30:E32)</f>
        <v>238500</v>
      </c>
      <c r="F33" s="788">
        <f>SUM(F30:F30)</f>
        <v>0</v>
      </c>
      <c r="G33" s="789">
        <f t="shared" ref="G33:M33" si="3">SUM(G30:G32)</f>
        <v>238500</v>
      </c>
      <c r="H33" s="789">
        <f t="shared" si="3"/>
        <v>6844.95</v>
      </c>
      <c r="I33" s="789">
        <f t="shared" si="3"/>
        <v>24407.65</v>
      </c>
      <c r="J33" s="789">
        <f t="shared" si="3"/>
        <v>7250.4</v>
      </c>
      <c r="K33" s="790">
        <f t="shared" si="3"/>
        <v>6936.84</v>
      </c>
      <c r="L33" s="789">
        <f t="shared" si="3"/>
        <v>45439.840000000004</v>
      </c>
      <c r="M33" s="789">
        <f t="shared" si="3"/>
        <v>193060.15999999997</v>
      </c>
    </row>
    <row r="34" spans="1:13" x14ac:dyDescent="0.25">
      <c r="A34" s="785"/>
      <c r="B34" s="774"/>
      <c r="C34" s="786"/>
      <c r="D34" s="786"/>
      <c r="E34" s="787"/>
      <c r="F34" s="788"/>
      <c r="G34" s="789"/>
      <c r="H34" s="789"/>
      <c r="I34" s="789"/>
      <c r="J34" s="789"/>
      <c r="K34" s="790"/>
      <c r="L34" s="789"/>
      <c r="M34" s="789"/>
    </row>
    <row r="35" spans="1:13" x14ac:dyDescent="0.25">
      <c r="A35" s="785" t="s">
        <v>1144</v>
      </c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ht="18.75" customHeight="1" x14ac:dyDescent="0.25">
      <c r="A36" s="779" t="s">
        <v>924</v>
      </c>
      <c r="B36" s="794" t="s">
        <v>807</v>
      </c>
      <c r="C36" s="854" t="s">
        <v>925</v>
      </c>
      <c r="D36" s="784" t="s">
        <v>1069</v>
      </c>
      <c r="E36" s="775">
        <v>75000</v>
      </c>
      <c r="F36" s="796">
        <v>0</v>
      </c>
      <c r="G36" s="797">
        <v>75000</v>
      </c>
      <c r="H36" s="797">
        <v>2152.5</v>
      </c>
      <c r="I36" s="797">
        <v>6309.38</v>
      </c>
      <c r="J36" s="797">
        <v>2280</v>
      </c>
      <c r="K36" s="798">
        <v>25</v>
      </c>
      <c r="L36" s="797">
        <v>10766.88</v>
      </c>
      <c r="M36" s="797">
        <v>64233.120000000003</v>
      </c>
    </row>
    <row r="37" spans="1:13" x14ac:dyDescent="0.25">
      <c r="A37" s="785" t="s">
        <v>749</v>
      </c>
      <c r="B37" s="774"/>
      <c r="C37" s="786">
        <v>1</v>
      </c>
      <c r="D37" s="786"/>
      <c r="E37" s="787">
        <f>SUM(E36)</f>
        <v>75000</v>
      </c>
      <c r="F37" s="788">
        <f>SUM(F36)</f>
        <v>0</v>
      </c>
      <c r="G37" s="789">
        <v>75000</v>
      </c>
      <c r="H37" s="789">
        <f t="shared" ref="H37:M37" si="4">SUM(H36)</f>
        <v>2152.5</v>
      </c>
      <c r="I37" s="789">
        <f t="shared" si="4"/>
        <v>6309.38</v>
      </c>
      <c r="J37" s="789">
        <f t="shared" si="4"/>
        <v>2280</v>
      </c>
      <c r="K37" s="790">
        <f t="shared" si="4"/>
        <v>25</v>
      </c>
      <c r="L37" s="789">
        <f t="shared" si="4"/>
        <v>10766.88</v>
      </c>
      <c r="M37" s="789">
        <f t="shared" si="4"/>
        <v>64233.120000000003</v>
      </c>
    </row>
    <row r="38" spans="1:13" x14ac:dyDescent="0.25">
      <c r="A38" s="785"/>
      <c r="B38" s="774"/>
      <c r="C38" s="786"/>
      <c r="D38" s="786"/>
      <c r="E38" s="787"/>
      <c r="F38" s="788"/>
      <c r="G38" s="789"/>
      <c r="H38" s="789"/>
      <c r="I38" s="789"/>
      <c r="J38" s="789"/>
      <c r="K38" s="790"/>
      <c r="L38" s="789"/>
      <c r="M38" s="789"/>
    </row>
    <row r="39" spans="1:13" x14ac:dyDescent="0.25">
      <c r="A39" s="785" t="s">
        <v>644</v>
      </c>
      <c r="B39" s="774"/>
      <c r="C39" s="791"/>
      <c r="D39" s="791"/>
      <c r="E39" s="787"/>
      <c r="F39" s="776"/>
      <c r="G39" s="789"/>
      <c r="H39" s="789"/>
      <c r="I39" s="789"/>
      <c r="J39" s="789"/>
      <c r="K39" s="790"/>
      <c r="L39" s="789"/>
      <c r="M39" s="789"/>
    </row>
    <row r="40" spans="1:13" x14ac:dyDescent="0.25">
      <c r="A40" s="782" t="s">
        <v>751</v>
      </c>
      <c r="B40" s="774" t="s">
        <v>806</v>
      </c>
      <c r="C40" s="784" t="s">
        <v>120</v>
      </c>
      <c r="D40" s="784" t="s">
        <v>1067</v>
      </c>
      <c r="E40" s="775">
        <v>30000</v>
      </c>
      <c r="F40" s="776">
        <v>0</v>
      </c>
      <c r="G40" s="777">
        <v>30000</v>
      </c>
      <c r="H40" s="777">
        <v>861</v>
      </c>
      <c r="I40" s="776">
        <v>0</v>
      </c>
      <c r="J40" s="777">
        <v>912</v>
      </c>
      <c r="K40" s="778">
        <v>1740.46</v>
      </c>
      <c r="L40" s="777">
        <v>3513.46</v>
      </c>
      <c r="M40" s="777">
        <v>26486.54</v>
      </c>
    </row>
    <row r="41" spans="1:13" x14ac:dyDescent="0.25">
      <c r="A41" s="779" t="s">
        <v>1177</v>
      </c>
      <c r="B41" s="774" t="s">
        <v>807</v>
      </c>
      <c r="C41" s="784" t="s">
        <v>125</v>
      </c>
      <c r="D41" s="784" t="s">
        <v>307</v>
      </c>
      <c r="E41" s="775">
        <v>31500</v>
      </c>
      <c r="F41" s="799">
        <v>0</v>
      </c>
      <c r="G41" s="775">
        <v>31500</v>
      </c>
      <c r="H41" s="799">
        <v>904.05</v>
      </c>
      <c r="I41" s="799">
        <v>0</v>
      </c>
      <c r="J41" s="775">
        <v>957.6</v>
      </c>
      <c r="K41" s="775">
        <v>1025</v>
      </c>
      <c r="L41" s="775">
        <v>2886.65</v>
      </c>
      <c r="M41" s="775">
        <v>28613.35</v>
      </c>
    </row>
    <row r="42" spans="1:13" x14ac:dyDescent="0.25">
      <c r="A42" s="785" t="s">
        <v>749</v>
      </c>
      <c r="B42" s="774"/>
      <c r="C42" s="786">
        <v>2</v>
      </c>
      <c r="D42" s="786"/>
      <c r="E42" s="787">
        <f t="shared" ref="E42:M42" si="5">SUM(E40:E41)</f>
        <v>61500</v>
      </c>
      <c r="F42" s="788">
        <f t="shared" si="5"/>
        <v>0</v>
      </c>
      <c r="G42" s="789">
        <f t="shared" si="5"/>
        <v>61500</v>
      </c>
      <c r="H42" s="789">
        <f t="shared" si="5"/>
        <v>1765.05</v>
      </c>
      <c r="I42" s="788">
        <f t="shared" si="5"/>
        <v>0</v>
      </c>
      <c r="J42" s="789">
        <f t="shared" si="5"/>
        <v>1869.6</v>
      </c>
      <c r="K42" s="790">
        <f t="shared" si="5"/>
        <v>2765.46</v>
      </c>
      <c r="L42" s="789">
        <f t="shared" si="5"/>
        <v>6400.1100000000006</v>
      </c>
      <c r="M42" s="789">
        <f t="shared" si="5"/>
        <v>55099.89</v>
      </c>
    </row>
    <row r="43" spans="1:13" x14ac:dyDescent="0.25">
      <c r="A43" s="785"/>
      <c r="B43" s="774"/>
      <c r="C43" s="791"/>
      <c r="D43" s="791"/>
      <c r="E43" s="787"/>
      <c r="F43" s="788"/>
      <c r="G43" s="789"/>
      <c r="H43" s="789"/>
      <c r="I43" s="789"/>
      <c r="J43" s="789"/>
      <c r="K43" s="790"/>
      <c r="L43" s="789"/>
      <c r="M43" s="789"/>
    </row>
    <row r="44" spans="1:13" x14ac:dyDescent="0.25">
      <c r="A44" s="785" t="s">
        <v>645</v>
      </c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2" t="s">
        <v>226</v>
      </c>
      <c r="B45" s="774" t="s">
        <v>806</v>
      </c>
      <c r="C45" s="783" t="s">
        <v>1019</v>
      </c>
      <c r="D45" s="784" t="s">
        <v>307</v>
      </c>
      <c r="E45" s="775">
        <v>35000</v>
      </c>
      <c r="F45" s="776">
        <v>0</v>
      </c>
      <c r="G45" s="777">
        <v>35000</v>
      </c>
      <c r="H45" s="777">
        <v>1004.5</v>
      </c>
      <c r="I45" s="776">
        <v>0</v>
      </c>
      <c r="J45" s="777">
        <v>1064</v>
      </c>
      <c r="K45" s="778">
        <v>25</v>
      </c>
      <c r="L45" s="777">
        <v>2093</v>
      </c>
      <c r="M45" s="777">
        <v>32906.5</v>
      </c>
    </row>
    <row r="46" spans="1:13" x14ac:dyDescent="0.25">
      <c r="A46" s="785" t="s">
        <v>749</v>
      </c>
      <c r="B46" s="774"/>
      <c r="C46" s="786">
        <v>1</v>
      </c>
      <c r="D46" s="786"/>
      <c r="E46" s="787">
        <f t="shared" ref="E46:M46" si="6">SUM(E45:E45)</f>
        <v>35000</v>
      </c>
      <c r="F46" s="788">
        <f t="shared" si="6"/>
        <v>0</v>
      </c>
      <c r="G46" s="789">
        <f t="shared" si="6"/>
        <v>35000</v>
      </c>
      <c r="H46" s="789">
        <f t="shared" si="6"/>
        <v>1004.5</v>
      </c>
      <c r="I46" s="788">
        <f t="shared" si="6"/>
        <v>0</v>
      </c>
      <c r="J46" s="789">
        <f t="shared" si="6"/>
        <v>1064</v>
      </c>
      <c r="K46" s="790">
        <f t="shared" si="6"/>
        <v>25</v>
      </c>
      <c r="L46" s="789">
        <f t="shared" si="6"/>
        <v>2093</v>
      </c>
      <c r="M46" s="789">
        <f t="shared" si="6"/>
        <v>32906.5</v>
      </c>
    </row>
    <row r="47" spans="1:13" x14ac:dyDescent="0.25">
      <c r="A47" s="785"/>
      <c r="B47" s="774"/>
      <c r="C47" s="791"/>
      <c r="D47" s="791"/>
      <c r="E47" s="787"/>
      <c r="F47" s="788"/>
      <c r="G47" s="789"/>
      <c r="H47" s="789"/>
      <c r="I47" s="789"/>
      <c r="J47" s="789"/>
      <c r="K47" s="790"/>
      <c r="L47" s="789"/>
      <c r="M47" s="789"/>
    </row>
    <row r="48" spans="1:13" x14ac:dyDescent="0.25">
      <c r="A48" s="785" t="s">
        <v>1145</v>
      </c>
      <c r="B48" s="774"/>
      <c r="C48" s="791"/>
      <c r="D48" s="791"/>
      <c r="E48" s="787"/>
      <c r="F48" s="776"/>
      <c r="G48" s="789"/>
      <c r="H48" s="789"/>
      <c r="I48" s="789"/>
      <c r="J48" s="789"/>
      <c r="K48" s="790"/>
      <c r="L48" s="789"/>
      <c r="M48" s="789"/>
    </row>
    <row r="49" spans="1:13" x14ac:dyDescent="0.25">
      <c r="A49" s="782" t="s">
        <v>169</v>
      </c>
      <c r="B49" s="774" t="s">
        <v>807</v>
      </c>
      <c r="C49" s="784" t="s">
        <v>309</v>
      </c>
      <c r="D49" s="784" t="s">
        <v>307</v>
      </c>
      <c r="E49" s="775">
        <v>43500</v>
      </c>
      <c r="F49" s="776">
        <v>0</v>
      </c>
      <c r="G49" s="777">
        <v>43500</v>
      </c>
      <c r="H49" s="777">
        <v>1248.45</v>
      </c>
      <c r="I49" s="776">
        <v>963.62</v>
      </c>
      <c r="J49" s="777">
        <v>1322.4</v>
      </c>
      <c r="K49" s="778">
        <v>454.5</v>
      </c>
      <c r="L49" s="777">
        <v>3961.97</v>
      </c>
      <c r="M49" s="777">
        <v>39538.03</v>
      </c>
    </row>
    <row r="50" spans="1:13" x14ac:dyDescent="0.25">
      <c r="A50" s="782" t="s">
        <v>346</v>
      </c>
      <c r="B50" s="774" t="s">
        <v>806</v>
      </c>
      <c r="C50" s="784" t="s">
        <v>309</v>
      </c>
      <c r="D50" s="784" t="s">
        <v>307</v>
      </c>
      <c r="E50" s="775">
        <v>31500</v>
      </c>
      <c r="F50" s="776">
        <v>0</v>
      </c>
      <c r="G50" s="777">
        <v>31500</v>
      </c>
      <c r="H50" s="777">
        <v>904.05</v>
      </c>
      <c r="I50" s="776">
        <v>0</v>
      </c>
      <c r="J50" s="777">
        <v>957.6</v>
      </c>
      <c r="K50" s="778">
        <v>2233.4899999999998</v>
      </c>
      <c r="L50" s="777">
        <v>4095.14</v>
      </c>
      <c r="M50" s="777">
        <v>27404.86</v>
      </c>
    </row>
    <row r="51" spans="1:13" x14ac:dyDescent="0.25">
      <c r="A51" s="782" t="s">
        <v>171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454.5</v>
      </c>
      <c r="L51" s="777">
        <v>2316.15</v>
      </c>
      <c r="M51" s="777">
        <v>29183.85</v>
      </c>
    </row>
    <row r="52" spans="1:13" x14ac:dyDescent="0.25">
      <c r="A52" s="785" t="s">
        <v>749</v>
      </c>
      <c r="B52" s="774"/>
      <c r="C52" s="786">
        <v>3</v>
      </c>
      <c r="D52" s="786"/>
      <c r="E52" s="787">
        <f t="shared" ref="E52:M52" si="7">SUM(E49:E51)</f>
        <v>106500</v>
      </c>
      <c r="F52" s="788">
        <f t="shared" si="7"/>
        <v>0</v>
      </c>
      <c r="G52" s="789">
        <f t="shared" si="7"/>
        <v>106500</v>
      </c>
      <c r="H52" s="789">
        <f t="shared" si="7"/>
        <v>3056.55</v>
      </c>
      <c r="I52" s="788">
        <f t="shared" si="7"/>
        <v>963.62</v>
      </c>
      <c r="J52" s="789">
        <f t="shared" si="7"/>
        <v>3237.6</v>
      </c>
      <c r="K52" s="790">
        <f t="shared" si="7"/>
        <v>3142.49</v>
      </c>
      <c r="L52" s="789">
        <f t="shared" si="7"/>
        <v>10373.26</v>
      </c>
      <c r="M52" s="789">
        <f t="shared" si="7"/>
        <v>96126.739999999991</v>
      </c>
    </row>
    <row r="53" spans="1:13" x14ac:dyDescent="0.25">
      <c r="A53" s="785"/>
      <c r="B53" s="774"/>
      <c r="C53" s="791"/>
      <c r="D53" s="791"/>
      <c r="E53" s="787"/>
      <c r="F53" s="788"/>
      <c r="G53" s="789"/>
      <c r="H53" s="789"/>
      <c r="I53" s="789"/>
      <c r="J53" s="789"/>
      <c r="K53" s="790"/>
      <c r="L53" s="789"/>
      <c r="M53" s="789"/>
    </row>
    <row r="54" spans="1:13" x14ac:dyDescent="0.25">
      <c r="A54" s="785" t="s">
        <v>1135</v>
      </c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79" t="s">
        <v>545</v>
      </c>
      <c r="B55" s="774" t="s">
        <v>806</v>
      </c>
      <c r="C55" s="784" t="s">
        <v>1139</v>
      </c>
      <c r="D55" s="784" t="s">
        <v>307</v>
      </c>
      <c r="E55" s="775">
        <v>43500</v>
      </c>
      <c r="F55" s="776">
        <v>0</v>
      </c>
      <c r="G55" s="777">
        <v>43500</v>
      </c>
      <c r="H55" s="777">
        <v>1248.45</v>
      </c>
      <c r="I55" s="777">
        <v>936.62</v>
      </c>
      <c r="J55" s="777">
        <v>1322.4</v>
      </c>
      <c r="K55" s="778">
        <v>25</v>
      </c>
      <c r="L55" s="777">
        <v>3532.47</v>
      </c>
      <c r="M55" s="777">
        <v>39967.53</v>
      </c>
    </row>
    <row r="56" spans="1:13" x14ac:dyDescent="0.25">
      <c r="A56" s="782" t="s">
        <v>99</v>
      </c>
      <c r="B56" s="774" t="s">
        <v>806</v>
      </c>
      <c r="C56" s="784" t="s">
        <v>92</v>
      </c>
      <c r="D56" s="784" t="s">
        <v>1067</v>
      </c>
      <c r="E56" s="775">
        <v>30000</v>
      </c>
      <c r="F56" s="776">
        <v>0</v>
      </c>
      <c r="G56" s="777">
        <v>30000</v>
      </c>
      <c r="H56" s="777">
        <v>861</v>
      </c>
      <c r="I56" s="776">
        <v>0</v>
      </c>
      <c r="J56" s="777">
        <v>912</v>
      </c>
      <c r="K56" s="778">
        <v>4269.3999999999996</v>
      </c>
      <c r="L56" s="777">
        <v>6042.4</v>
      </c>
      <c r="M56" s="777">
        <v>23957.599999999999</v>
      </c>
    </row>
    <row r="57" spans="1:13" x14ac:dyDescent="0.25">
      <c r="A57" s="782" t="s">
        <v>129</v>
      </c>
      <c r="B57" s="774" t="s">
        <v>806</v>
      </c>
      <c r="C57" s="784" t="s">
        <v>268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649</v>
      </c>
      <c r="B58" s="774" t="s">
        <v>806</v>
      </c>
      <c r="C58" s="784" t="s">
        <v>92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25</v>
      </c>
      <c r="L58" s="777">
        <v>1778</v>
      </c>
      <c r="M58" s="777">
        <v>28202</v>
      </c>
    </row>
    <row r="59" spans="1:13" x14ac:dyDescent="0.25">
      <c r="A59" s="779" t="s">
        <v>1175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99">
        <v>0</v>
      </c>
      <c r="G59" s="775">
        <v>30000</v>
      </c>
      <c r="H59" s="775">
        <v>861</v>
      </c>
      <c r="I59" s="799">
        <v>0</v>
      </c>
      <c r="J59" s="775">
        <v>912</v>
      </c>
      <c r="K59" s="775">
        <v>25</v>
      </c>
      <c r="L59" s="775">
        <v>1798</v>
      </c>
      <c r="M59" s="775">
        <v>28202</v>
      </c>
    </row>
    <row r="60" spans="1:13" x14ac:dyDescent="0.25">
      <c r="A60" s="782" t="s">
        <v>899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7">
        <v>861</v>
      </c>
      <c r="I60" s="776">
        <v>0</v>
      </c>
      <c r="J60" s="777">
        <v>912</v>
      </c>
      <c r="K60" s="778">
        <v>2568.4</v>
      </c>
      <c r="L60" s="777">
        <v>4341.3999999999996</v>
      </c>
      <c r="M60" s="777">
        <v>25658.6</v>
      </c>
    </row>
    <row r="61" spans="1:13" x14ac:dyDescent="0.25">
      <c r="A61" s="782" t="s">
        <v>1146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</v>
      </c>
      <c r="L61" s="777">
        <v>1798</v>
      </c>
      <c r="M61" s="777">
        <v>28202</v>
      </c>
    </row>
    <row r="62" spans="1:13" x14ac:dyDescent="0.25">
      <c r="A62" s="785" t="s">
        <v>755</v>
      </c>
      <c r="B62" s="774"/>
      <c r="C62" s="786">
        <v>7</v>
      </c>
      <c r="D62" s="786"/>
      <c r="E62" s="787">
        <f>SUM(E55:E61)</f>
        <v>223500</v>
      </c>
      <c r="F62" s="788">
        <f>SUM(F55:F60)</f>
        <v>0</v>
      </c>
      <c r="G62" s="789">
        <f>SUM(G55:G61)</f>
        <v>223500</v>
      </c>
      <c r="H62" s="789">
        <f>SUM(H55:H61)</f>
        <v>6414.45</v>
      </c>
      <c r="I62" s="789">
        <f>SUM(I55:I61)</f>
        <v>936.62</v>
      </c>
      <c r="J62" s="789">
        <f>SUM(J55:J61)</f>
        <v>6794.4</v>
      </c>
      <c r="K62" s="790">
        <f>SUM(K55:K61)</f>
        <v>11207.199999999999</v>
      </c>
      <c r="L62" s="789">
        <v>23579.67</v>
      </c>
      <c r="M62" s="789">
        <f>SUM(M55:M61)</f>
        <v>198147.33</v>
      </c>
    </row>
    <row r="63" spans="1:13" x14ac:dyDescent="0.25">
      <c r="A63" s="782"/>
      <c r="B63" s="774"/>
      <c r="C63" s="784"/>
      <c r="D63" s="784"/>
      <c r="E63" s="775"/>
      <c r="F63" s="776"/>
      <c r="G63" s="777"/>
      <c r="H63" s="777"/>
      <c r="I63" s="777"/>
      <c r="J63" s="777"/>
      <c r="K63" s="778"/>
      <c r="L63" s="777"/>
      <c r="M63" s="777"/>
    </row>
    <row r="64" spans="1:13" x14ac:dyDescent="0.25">
      <c r="A64" s="800" t="s">
        <v>1134</v>
      </c>
      <c r="B64" s="774"/>
      <c r="C64" s="791"/>
      <c r="D64" s="791"/>
      <c r="E64" s="787"/>
      <c r="F64" s="788"/>
      <c r="G64" s="789"/>
      <c r="H64" s="789"/>
      <c r="I64" s="789"/>
      <c r="J64" s="789"/>
      <c r="K64" s="790"/>
      <c r="L64" s="789"/>
      <c r="M64" s="789"/>
    </row>
    <row r="65" spans="1:13" x14ac:dyDescent="0.25">
      <c r="A65" s="779" t="s">
        <v>757</v>
      </c>
      <c r="B65" s="774" t="s">
        <v>807</v>
      </c>
      <c r="C65" s="784" t="s">
        <v>662</v>
      </c>
      <c r="D65" s="784" t="s">
        <v>307</v>
      </c>
      <c r="E65" s="775">
        <v>37500</v>
      </c>
      <c r="F65" s="776">
        <v>0</v>
      </c>
      <c r="G65" s="777">
        <v>37500</v>
      </c>
      <c r="H65" s="777">
        <v>1076.25</v>
      </c>
      <c r="I65" s="776">
        <v>89.81</v>
      </c>
      <c r="J65" s="777">
        <v>1140</v>
      </c>
      <c r="K65" s="778">
        <v>1025</v>
      </c>
      <c r="L65" s="777">
        <v>3331.06</v>
      </c>
      <c r="M65" s="777">
        <v>34168.94</v>
      </c>
    </row>
    <row r="66" spans="1:13" x14ac:dyDescent="0.25">
      <c r="A66" s="782" t="s">
        <v>760</v>
      </c>
      <c r="B66" s="774" t="s">
        <v>807</v>
      </c>
      <c r="C66" s="784" t="s">
        <v>105</v>
      </c>
      <c r="D66" s="784" t="s">
        <v>1067</v>
      </c>
      <c r="E66" s="775">
        <v>25000</v>
      </c>
      <c r="F66" s="776">
        <v>0</v>
      </c>
      <c r="G66" s="777">
        <v>25000</v>
      </c>
      <c r="H66" s="777">
        <v>717.5</v>
      </c>
      <c r="I66" s="776">
        <v>0</v>
      </c>
      <c r="J66" s="777">
        <v>760</v>
      </c>
      <c r="K66" s="778">
        <v>125</v>
      </c>
      <c r="L66" s="777">
        <v>1602.5</v>
      </c>
      <c r="M66" s="777">
        <v>23397.5</v>
      </c>
    </row>
    <row r="67" spans="1:13" x14ac:dyDescent="0.25">
      <c r="A67" s="779" t="s">
        <v>860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99">
        <v>0</v>
      </c>
      <c r="G67" s="775">
        <v>25000</v>
      </c>
      <c r="H67" s="775">
        <v>717.5</v>
      </c>
      <c r="I67" s="799">
        <v>0</v>
      </c>
      <c r="J67" s="775">
        <v>760</v>
      </c>
      <c r="K67" s="775">
        <v>2050</v>
      </c>
      <c r="L67" s="775">
        <v>3502.5</v>
      </c>
      <c r="M67" s="775">
        <v>21497.5</v>
      </c>
    </row>
    <row r="68" spans="1:13" x14ac:dyDescent="0.25">
      <c r="A68" s="782" t="s">
        <v>913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4503.5200000000004</v>
      </c>
      <c r="L68" s="777">
        <v>5981.02</v>
      </c>
      <c r="M68" s="777">
        <v>19018.98</v>
      </c>
    </row>
    <row r="69" spans="1:13" x14ac:dyDescent="0.25">
      <c r="A69" s="779" t="s">
        <v>1076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99">
        <v>0</v>
      </c>
      <c r="G69" s="775">
        <v>25000</v>
      </c>
      <c r="H69" s="775">
        <v>717.5</v>
      </c>
      <c r="I69" s="799">
        <v>0</v>
      </c>
      <c r="J69" s="775">
        <v>760</v>
      </c>
      <c r="K69" s="775">
        <v>125</v>
      </c>
      <c r="L69" s="775">
        <v>1602.5</v>
      </c>
      <c r="M69" s="775">
        <v>23397.5</v>
      </c>
    </row>
    <row r="70" spans="1:13" x14ac:dyDescent="0.25">
      <c r="A70" s="779" t="s">
        <v>1176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99">
        <v>0</v>
      </c>
      <c r="G70" s="775">
        <v>25000</v>
      </c>
      <c r="H70" s="775">
        <v>717.5</v>
      </c>
      <c r="I70" s="799">
        <v>0</v>
      </c>
      <c r="J70" s="775">
        <v>760</v>
      </c>
      <c r="K70" s="775">
        <v>25</v>
      </c>
      <c r="L70" s="775">
        <v>1502.5</v>
      </c>
      <c r="M70" s="775">
        <v>23497.5</v>
      </c>
    </row>
    <row r="71" spans="1:13" x14ac:dyDescent="0.25">
      <c r="A71" s="782" t="s">
        <v>586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76">
        <v>0</v>
      </c>
      <c r="G71" s="777">
        <v>25000</v>
      </c>
      <c r="H71" s="777">
        <v>717.5</v>
      </c>
      <c r="I71" s="776">
        <v>0</v>
      </c>
      <c r="J71" s="777">
        <v>760</v>
      </c>
      <c r="K71" s="778">
        <v>25</v>
      </c>
      <c r="L71" s="777">
        <v>1502.5</v>
      </c>
      <c r="M71" s="777">
        <v>23497.5</v>
      </c>
    </row>
    <row r="72" spans="1:13" x14ac:dyDescent="0.25">
      <c r="A72" s="782" t="s">
        <v>1075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119</v>
      </c>
      <c r="B73" s="792" t="s">
        <v>806</v>
      </c>
      <c r="C73" s="784" t="s">
        <v>912</v>
      </c>
      <c r="D73" s="784" t="s">
        <v>1067</v>
      </c>
      <c r="E73" s="775">
        <v>31500</v>
      </c>
      <c r="F73" s="799">
        <v>0</v>
      </c>
      <c r="G73" s="775">
        <v>31500</v>
      </c>
      <c r="H73" s="777">
        <v>904.05</v>
      </c>
      <c r="I73" s="776">
        <v>0</v>
      </c>
      <c r="J73" s="777">
        <v>957</v>
      </c>
      <c r="K73" s="778">
        <v>2082.91</v>
      </c>
      <c r="L73" s="777">
        <v>3944.56</v>
      </c>
      <c r="M73" s="777">
        <v>27555.439999999999</v>
      </c>
    </row>
    <row r="74" spans="1:13" x14ac:dyDescent="0.25">
      <c r="A74" s="782" t="s">
        <v>962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25</v>
      </c>
      <c r="L74" s="777">
        <v>1886.65</v>
      </c>
      <c r="M74" s="777">
        <v>29613.35</v>
      </c>
    </row>
    <row r="75" spans="1:13" x14ac:dyDescent="0.25">
      <c r="A75" s="785" t="s">
        <v>763</v>
      </c>
      <c r="B75" s="774"/>
      <c r="C75" s="786">
        <v>10</v>
      </c>
      <c r="D75" s="786"/>
      <c r="E75" s="787">
        <f>SUM(E65:E74)</f>
        <v>275500</v>
      </c>
      <c r="F75" s="788">
        <f>SUM(F68:F73)</f>
        <v>0</v>
      </c>
      <c r="G75" s="789">
        <f t="shared" ref="G75:M75" si="8">SUM(G65:G74)</f>
        <v>275500</v>
      </c>
      <c r="H75" s="789">
        <f t="shared" si="8"/>
        <v>7906.85</v>
      </c>
      <c r="I75" s="788">
        <f t="shared" si="8"/>
        <v>89.81</v>
      </c>
      <c r="J75" s="789">
        <f t="shared" si="8"/>
        <v>8374</v>
      </c>
      <c r="K75" s="789">
        <f t="shared" si="8"/>
        <v>10011.43</v>
      </c>
      <c r="L75" s="789">
        <f t="shared" si="8"/>
        <v>26358.290000000005</v>
      </c>
      <c r="M75" s="789">
        <f t="shared" si="8"/>
        <v>249141.71</v>
      </c>
    </row>
    <row r="76" spans="1:13" x14ac:dyDescent="0.25">
      <c r="A76" s="782"/>
      <c r="B76" s="774"/>
      <c r="C76" s="791"/>
      <c r="D76" s="791"/>
      <c r="E76" s="775"/>
      <c r="F76" s="776"/>
      <c r="G76" s="777"/>
      <c r="H76" s="777"/>
      <c r="I76" s="777"/>
      <c r="J76" s="777"/>
      <c r="K76" s="778"/>
      <c r="L76" s="777"/>
      <c r="M76" s="777"/>
    </row>
    <row r="77" spans="1:13" x14ac:dyDescent="0.25">
      <c r="A77" s="785" t="s">
        <v>1126</v>
      </c>
      <c r="B77" s="774"/>
      <c r="C77" s="784"/>
      <c r="D77" s="784"/>
      <c r="E77" s="775"/>
      <c r="F77" s="788"/>
      <c r="G77" s="777"/>
      <c r="H77" s="777"/>
      <c r="I77" s="777"/>
      <c r="J77" s="777"/>
      <c r="K77" s="778"/>
      <c r="L77" s="777"/>
      <c r="M77" s="777"/>
    </row>
    <row r="78" spans="1:13" x14ac:dyDescent="0.25">
      <c r="A78" s="779" t="s">
        <v>162</v>
      </c>
      <c r="B78" s="774" t="s">
        <v>807</v>
      </c>
      <c r="C78" s="784" t="s">
        <v>1217</v>
      </c>
      <c r="D78" s="784" t="s">
        <v>1069</v>
      </c>
      <c r="E78" s="775">
        <v>95000</v>
      </c>
      <c r="F78" s="776">
        <v>0</v>
      </c>
      <c r="G78" s="777">
        <v>95000</v>
      </c>
      <c r="H78" s="777">
        <v>2726.5</v>
      </c>
      <c r="I78" s="777">
        <v>10929.24</v>
      </c>
      <c r="J78" s="777">
        <v>2888</v>
      </c>
      <c r="K78" s="778">
        <v>25</v>
      </c>
      <c r="L78" s="777">
        <v>16568.740000000002</v>
      </c>
      <c r="M78" s="777">
        <v>78431.259999999995</v>
      </c>
    </row>
    <row r="79" spans="1:13" x14ac:dyDescent="0.25">
      <c r="A79" s="784" t="s">
        <v>728</v>
      </c>
      <c r="B79" s="801" t="s">
        <v>807</v>
      </c>
      <c r="C79" s="802" t="s">
        <v>166</v>
      </c>
      <c r="D79" s="802" t="s">
        <v>307</v>
      </c>
      <c r="E79" s="803">
        <v>37500</v>
      </c>
      <c r="F79" s="804">
        <v>0</v>
      </c>
      <c r="G79" s="777">
        <v>37500</v>
      </c>
      <c r="H79" s="777">
        <v>1076.25</v>
      </c>
      <c r="I79" s="776">
        <v>0</v>
      </c>
      <c r="J79" s="777">
        <v>1140</v>
      </c>
      <c r="K79" s="778">
        <v>1740.46</v>
      </c>
      <c r="L79" s="777">
        <v>3956.74</v>
      </c>
      <c r="M79" s="777">
        <v>33543.29</v>
      </c>
    </row>
    <row r="80" spans="1:13" x14ac:dyDescent="0.25">
      <c r="A80" s="785" t="s">
        <v>749</v>
      </c>
      <c r="B80" s="774"/>
      <c r="C80" s="786">
        <v>2</v>
      </c>
      <c r="D80" s="786"/>
      <c r="E80" s="787">
        <f t="shared" ref="E80:M80" si="9">SUM(E78:E79)</f>
        <v>132500</v>
      </c>
      <c r="F80" s="788">
        <f t="shared" si="9"/>
        <v>0</v>
      </c>
      <c r="G80" s="789">
        <f t="shared" si="9"/>
        <v>132500</v>
      </c>
      <c r="H80" s="789">
        <f t="shared" si="9"/>
        <v>3802.75</v>
      </c>
      <c r="I80" s="789">
        <f t="shared" si="9"/>
        <v>10929.24</v>
      </c>
      <c r="J80" s="789">
        <f t="shared" si="9"/>
        <v>4028</v>
      </c>
      <c r="K80" s="790">
        <f t="shared" si="9"/>
        <v>1765.46</v>
      </c>
      <c r="L80" s="789">
        <f t="shared" si="9"/>
        <v>20525.480000000003</v>
      </c>
      <c r="M80" s="789">
        <f t="shared" si="9"/>
        <v>111974.54999999999</v>
      </c>
    </row>
    <row r="81" spans="1:13" x14ac:dyDescent="0.25">
      <c r="A81" s="782"/>
      <c r="B81" s="774"/>
      <c r="C81" s="784"/>
      <c r="D81" s="784"/>
      <c r="E81" s="775"/>
      <c r="F81" s="776"/>
      <c r="G81" s="777"/>
      <c r="H81" s="777"/>
      <c r="I81" s="777"/>
      <c r="J81" s="777"/>
      <c r="K81" s="778"/>
      <c r="L81" s="777"/>
      <c r="M81" s="777"/>
    </row>
    <row r="82" spans="1:13" x14ac:dyDescent="0.25">
      <c r="A82" s="785" t="s">
        <v>1127</v>
      </c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79" t="s">
        <v>1077</v>
      </c>
      <c r="B83" s="774" t="s">
        <v>806</v>
      </c>
      <c r="C83" s="784" t="s">
        <v>495</v>
      </c>
      <c r="D83" s="784" t="s">
        <v>1069</v>
      </c>
      <c r="E83" s="775">
        <v>55000</v>
      </c>
      <c r="F83" s="799">
        <v>0</v>
      </c>
      <c r="G83" s="775">
        <v>55000</v>
      </c>
      <c r="H83" s="775">
        <v>1578.5</v>
      </c>
      <c r="I83" s="775">
        <v>2559.6799999999998</v>
      </c>
      <c r="J83" s="775">
        <v>1672</v>
      </c>
      <c r="K83" s="775">
        <v>1296.7</v>
      </c>
      <c r="L83" s="775">
        <v>7106.88</v>
      </c>
      <c r="M83" s="775">
        <v>47893.120000000003</v>
      </c>
    </row>
    <row r="84" spans="1:13" x14ac:dyDescent="0.25">
      <c r="A84" s="782" t="s">
        <v>531</v>
      </c>
      <c r="B84" s="774" t="s">
        <v>807</v>
      </c>
      <c r="C84" s="784" t="s">
        <v>166</v>
      </c>
      <c r="D84" s="784" t="s">
        <v>1069</v>
      </c>
      <c r="E84" s="775">
        <v>43500</v>
      </c>
      <c r="F84" s="776">
        <v>0</v>
      </c>
      <c r="G84" s="777">
        <v>43500</v>
      </c>
      <c r="H84" s="777">
        <v>1248.45</v>
      </c>
      <c r="I84" s="777">
        <v>936.62</v>
      </c>
      <c r="J84" s="777">
        <v>1322.4</v>
      </c>
      <c r="K84" s="778">
        <v>25</v>
      </c>
      <c r="L84" s="777">
        <v>3532.47</v>
      </c>
      <c r="M84" s="777">
        <v>39967.53</v>
      </c>
    </row>
    <row r="85" spans="1:13" x14ac:dyDescent="0.25">
      <c r="A85" s="785" t="s">
        <v>749</v>
      </c>
      <c r="B85" s="774"/>
      <c r="C85" s="786">
        <v>2</v>
      </c>
      <c r="D85" s="786"/>
      <c r="E85" s="787">
        <f>SUM(E83:E84)</f>
        <v>98500</v>
      </c>
      <c r="F85" s="788">
        <f>SUM(F84:F84)</f>
        <v>0</v>
      </c>
      <c r="G85" s="789">
        <f t="shared" ref="G85:M85" si="10">SUM(G83:G84)</f>
        <v>98500</v>
      </c>
      <c r="H85" s="789">
        <f t="shared" si="10"/>
        <v>2826.95</v>
      </c>
      <c r="I85" s="789">
        <f t="shared" si="10"/>
        <v>3496.2999999999997</v>
      </c>
      <c r="J85" s="789">
        <f t="shared" si="10"/>
        <v>2994.4</v>
      </c>
      <c r="K85" s="790">
        <f t="shared" si="10"/>
        <v>1321.7</v>
      </c>
      <c r="L85" s="789">
        <f t="shared" si="10"/>
        <v>10639.35</v>
      </c>
      <c r="M85" s="789">
        <f t="shared" si="10"/>
        <v>87860.65</v>
      </c>
    </row>
    <row r="86" spans="1:13" x14ac:dyDescent="0.25">
      <c r="A86" s="782"/>
      <c r="B86" s="774"/>
      <c r="C86" s="784"/>
      <c r="D86" s="784"/>
      <c r="E86" s="775"/>
      <c r="F86" s="776"/>
      <c r="G86" s="777"/>
      <c r="H86" s="777"/>
      <c r="I86" s="777"/>
      <c r="J86" s="777"/>
      <c r="K86" s="778"/>
      <c r="L86" s="777"/>
      <c r="M86" s="777"/>
    </row>
    <row r="87" spans="1:13" x14ac:dyDescent="0.25">
      <c r="A87" s="785" t="s">
        <v>839</v>
      </c>
      <c r="B87" s="774"/>
      <c r="C87" s="791"/>
      <c r="D87" s="791"/>
      <c r="E87" s="787"/>
      <c r="F87" s="788"/>
      <c r="G87" s="789"/>
      <c r="H87" s="789"/>
      <c r="I87" s="789"/>
      <c r="J87" s="789"/>
      <c r="K87" s="790"/>
      <c r="L87" s="789"/>
      <c r="M87" s="789"/>
    </row>
    <row r="88" spans="1:13" x14ac:dyDescent="0.25">
      <c r="A88" s="779" t="s">
        <v>816</v>
      </c>
      <c r="B88" s="774" t="s">
        <v>807</v>
      </c>
      <c r="C88" s="784" t="s">
        <v>1219</v>
      </c>
      <c r="D88" s="784" t="s">
        <v>1066</v>
      </c>
      <c r="E88" s="775">
        <v>150000</v>
      </c>
      <c r="F88" s="776">
        <v>0</v>
      </c>
      <c r="G88" s="777">
        <v>150000</v>
      </c>
      <c r="H88" s="777">
        <v>4305</v>
      </c>
      <c r="I88" s="777">
        <v>23437.75</v>
      </c>
      <c r="J88" s="777">
        <v>4560</v>
      </c>
      <c r="K88" s="778">
        <v>3912.66</v>
      </c>
      <c r="L88" s="777">
        <v>36215.410000000003</v>
      </c>
      <c r="M88" s="777">
        <v>113784.59</v>
      </c>
    </row>
    <row r="89" spans="1:13" x14ac:dyDescent="0.25">
      <c r="A89" s="782" t="s">
        <v>230</v>
      </c>
      <c r="B89" s="792" t="s">
        <v>807</v>
      </c>
      <c r="C89" s="784" t="s">
        <v>604</v>
      </c>
      <c r="D89" s="784" t="s">
        <v>1069</v>
      </c>
      <c r="E89" s="775">
        <v>65000</v>
      </c>
      <c r="F89" s="776">
        <v>0</v>
      </c>
      <c r="G89" s="777">
        <v>65000</v>
      </c>
      <c r="H89" s="777">
        <v>1865.5</v>
      </c>
      <c r="I89" s="777">
        <v>4427.58</v>
      </c>
      <c r="J89" s="777">
        <v>1976</v>
      </c>
      <c r="K89" s="778">
        <v>25</v>
      </c>
      <c r="L89" s="777">
        <v>8294.08</v>
      </c>
      <c r="M89" s="777">
        <v>56705.919999999998</v>
      </c>
    </row>
    <row r="90" spans="1:13" x14ac:dyDescent="0.25">
      <c r="A90" s="782" t="s">
        <v>124</v>
      </c>
      <c r="B90" s="774" t="s">
        <v>807</v>
      </c>
      <c r="C90" s="784" t="s">
        <v>276</v>
      </c>
      <c r="D90" s="784" t="s">
        <v>307</v>
      </c>
      <c r="E90" s="775">
        <v>43500</v>
      </c>
      <c r="F90" s="776">
        <v>0</v>
      </c>
      <c r="G90" s="777">
        <v>43500</v>
      </c>
      <c r="H90" s="777">
        <v>1248.45</v>
      </c>
      <c r="I90" s="776">
        <v>421.98</v>
      </c>
      <c r="J90" s="777">
        <v>1322.4</v>
      </c>
      <c r="K90" s="778">
        <v>3555.92</v>
      </c>
      <c r="L90" s="777">
        <v>6548.75</v>
      </c>
      <c r="M90" s="777">
        <v>36951.25</v>
      </c>
    </row>
    <row r="91" spans="1:13" x14ac:dyDescent="0.25">
      <c r="A91" s="785" t="s">
        <v>749</v>
      </c>
      <c r="B91" s="774"/>
      <c r="C91" s="786">
        <v>3</v>
      </c>
      <c r="D91" s="786"/>
      <c r="E91" s="787">
        <f>SUM(E88:E90)</f>
        <v>258500</v>
      </c>
      <c r="F91" s="788">
        <v>0</v>
      </c>
      <c r="G91" s="789">
        <f>SUM(G88:G90)</f>
        <v>258500</v>
      </c>
      <c r="H91" s="789">
        <f>SUM(H88:H90)</f>
        <v>7418.95</v>
      </c>
      <c r="I91" s="789">
        <v>33400.199999999997</v>
      </c>
      <c r="J91" s="789">
        <f>SUM(J88:J90)</f>
        <v>7858.4</v>
      </c>
      <c r="K91" s="789">
        <v>12143.12</v>
      </c>
      <c r="L91" s="789">
        <v>72370.02</v>
      </c>
      <c r="M91" s="789">
        <v>365629.98</v>
      </c>
    </row>
    <row r="92" spans="1:13" x14ac:dyDescent="0.25">
      <c r="A92" s="785"/>
      <c r="B92" s="774"/>
      <c r="C92" s="786"/>
      <c r="D92" s="786"/>
      <c r="E92" s="787"/>
      <c r="F92" s="788"/>
      <c r="G92" s="789"/>
      <c r="H92" s="789"/>
      <c r="I92" s="789"/>
      <c r="J92" s="789"/>
      <c r="K92" s="789"/>
      <c r="L92" s="789"/>
      <c r="M92" s="789"/>
    </row>
    <row r="93" spans="1:13" ht="36" customHeight="1" x14ac:dyDescent="0.25">
      <c r="A93" s="805" t="s">
        <v>1167</v>
      </c>
      <c r="B93" s="774"/>
      <c r="C93" s="786"/>
      <c r="D93" s="786"/>
      <c r="E93" s="787"/>
      <c r="F93" s="788"/>
      <c r="G93" s="789"/>
      <c r="H93" s="789"/>
      <c r="I93" s="789"/>
      <c r="J93" s="789"/>
      <c r="K93" s="789"/>
      <c r="L93" s="789"/>
      <c r="M93" s="789"/>
    </row>
    <row r="94" spans="1:13" x14ac:dyDescent="0.25">
      <c r="A94" s="782" t="s">
        <v>1147</v>
      </c>
      <c r="B94" s="774" t="s">
        <v>807</v>
      </c>
      <c r="C94" s="784" t="s">
        <v>276</v>
      </c>
      <c r="D94" s="784" t="s">
        <v>307</v>
      </c>
      <c r="E94" s="775">
        <v>31500</v>
      </c>
      <c r="F94" s="776">
        <v>0</v>
      </c>
      <c r="G94" s="777">
        <v>31500</v>
      </c>
      <c r="H94" s="777">
        <v>904.05</v>
      </c>
      <c r="I94" s="776">
        <v>0</v>
      </c>
      <c r="J94" s="777">
        <v>957.6</v>
      </c>
      <c r="K94" s="778">
        <v>25</v>
      </c>
      <c r="L94" s="777">
        <v>1886.65</v>
      </c>
      <c r="M94" s="777">
        <v>29613.35</v>
      </c>
    </row>
    <row r="95" spans="1:13" x14ac:dyDescent="0.25">
      <c r="A95" s="782" t="s">
        <v>1053</v>
      </c>
      <c r="B95" s="774" t="s">
        <v>807</v>
      </c>
      <c r="C95" s="784" t="s">
        <v>276</v>
      </c>
      <c r="D95" s="784" t="s">
        <v>307</v>
      </c>
      <c r="E95" s="775">
        <v>37500</v>
      </c>
      <c r="F95" s="776">
        <v>0</v>
      </c>
      <c r="G95" s="777">
        <v>37500</v>
      </c>
      <c r="H95" s="777">
        <v>1076.25</v>
      </c>
      <c r="I95" s="776">
        <v>0</v>
      </c>
      <c r="J95" s="777">
        <v>1140</v>
      </c>
      <c r="K95" s="778">
        <v>1740.46</v>
      </c>
      <c r="L95" s="777">
        <v>3956.71</v>
      </c>
      <c r="M95" s="777">
        <v>33543.29</v>
      </c>
    </row>
    <row r="96" spans="1:13" x14ac:dyDescent="0.25">
      <c r="A96" s="785" t="s">
        <v>749</v>
      </c>
      <c r="B96" s="774"/>
      <c r="C96" s="786">
        <v>2</v>
      </c>
      <c r="D96" s="786"/>
      <c r="E96" s="787">
        <f>SUM(E93:E95)</f>
        <v>69000</v>
      </c>
      <c r="F96" s="788">
        <v>0</v>
      </c>
      <c r="G96" s="789">
        <f>SUM(G93:G95)</f>
        <v>69000</v>
      </c>
      <c r="H96" s="789">
        <f>SUM(H93:H95)</f>
        <v>1980.3</v>
      </c>
      <c r="I96" s="788">
        <v>0</v>
      </c>
      <c r="J96" s="789">
        <f>SUM(J93:J95)</f>
        <v>2097.6</v>
      </c>
      <c r="K96" s="789">
        <f>+K95+K94</f>
        <v>1765.46</v>
      </c>
      <c r="L96" s="789">
        <f>+L95+L94</f>
        <v>5843.3600000000006</v>
      </c>
      <c r="M96" s="789">
        <f>+M94+M95</f>
        <v>63156.639999999999</v>
      </c>
    </row>
    <row r="97" spans="1:13" x14ac:dyDescent="0.25">
      <c r="A97" s="785"/>
      <c r="B97" s="774"/>
      <c r="C97" s="786"/>
      <c r="D97" s="786"/>
      <c r="E97" s="787"/>
      <c r="F97" s="788"/>
      <c r="G97" s="789"/>
      <c r="H97" s="789"/>
      <c r="I97" s="789"/>
      <c r="J97" s="789"/>
      <c r="K97" s="789"/>
      <c r="L97" s="789"/>
      <c r="M97" s="789"/>
    </row>
    <row r="98" spans="1:13" x14ac:dyDescent="0.25">
      <c r="A98" s="785" t="s">
        <v>1128</v>
      </c>
      <c r="B98" s="774"/>
      <c r="C98" s="791"/>
      <c r="D98" s="791"/>
      <c r="E98" s="787"/>
      <c r="F98" s="788"/>
      <c r="G98" s="789"/>
      <c r="H98" s="789"/>
      <c r="I98" s="789"/>
      <c r="J98" s="789"/>
      <c r="K98" s="790"/>
      <c r="L98" s="789"/>
      <c r="M98" s="789"/>
    </row>
    <row r="99" spans="1:13" x14ac:dyDescent="0.25">
      <c r="A99" s="782" t="s">
        <v>47</v>
      </c>
      <c r="B99" s="774" t="s">
        <v>806</v>
      </c>
      <c r="C99" s="784" t="s">
        <v>49</v>
      </c>
      <c r="D99" s="784" t="s">
        <v>1069</v>
      </c>
      <c r="E99" s="775">
        <v>80000</v>
      </c>
      <c r="F99" s="776">
        <v>0</v>
      </c>
      <c r="G99" s="777">
        <v>80000</v>
      </c>
      <c r="H99" s="777">
        <v>2296</v>
      </c>
      <c r="I99" s="777">
        <v>6972</v>
      </c>
      <c r="J99" s="777">
        <v>2432</v>
      </c>
      <c r="K99" s="778">
        <v>1740.46</v>
      </c>
      <c r="L99" s="777">
        <v>13440.46</v>
      </c>
      <c r="M99" s="777">
        <v>66559.539999999994</v>
      </c>
    </row>
    <row r="100" spans="1:13" x14ac:dyDescent="0.25">
      <c r="A100" s="782" t="s">
        <v>1143</v>
      </c>
      <c r="B100" s="774" t="s">
        <v>807</v>
      </c>
      <c r="C100" s="784" t="s">
        <v>276</v>
      </c>
      <c r="D100" s="784" t="s">
        <v>307</v>
      </c>
      <c r="E100" s="775">
        <v>31500</v>
      </c>
      <c r="F100" s="776">
        <v>0</v>
      </c>
      <c r="G100" s="777">
        <v>31500</v>
      </c>
      <c r="H100" s="777">
        <v>904.05</v>
      </c>
      <c r="I100" s="776">
        <v>0</v>
      </c>
      <c r="J100" s="777">
        <v>957.6</v>
      </c>
      <c r="K100" s="778">
        <v>25</v>
      </c>
      <c r="L100" s="777">
        <v>1886.65</v>
      </c>
      <c r="M100" s="777">
        <v>29613.35</v>
      </c>
    </row>
    <row r="101" spans="1:13" x14ac:dyDescent="0.25">
      <c r="A101" s="785" t="s">
        <v>749</v>
      </c>
      <c r="B101" s="774"/>
      <c r="C101" s="786">
        <v>2</v>
      </c>
      <c r="D101" s="786"/>
      <c r="E101" s="787">
        <f>SUM(E99:E100)</f>
        <v>111500</v>
      </c>
      <c r="F101" s="776">
        <v>0</v>
      </c>
      <c r="G101" s="789">
        <f t="shared" ref="G101:M101" si="11">SUM(G99:G100)</f>
        <v>111500</v>
      </c>
      <c r="H101" s="789">
        <f t="shared" si="11"/>
        <v>3200.05</v>
      </c>
      <c r="I101" s="789">
        <f t="shared" si="11"/>
        <v>6972</v>
      </c>
      <c r="J101" s="789">
        <f t="shared" si="11"/>
        <v>3389.6</v>
      </c>
      <c r="K101" s="789">
        <f t="shared" si="11"/>
        <v>1765.46</v>
      </c>
      <c r="L101" s="789">
        <f t="shared" si="11"/>
        <v>15327.109999999999</v>
      </c>
      <c r="M101" s="789">
        <f t="shared" si="11"/>
        <v>96172.889999999985</v>
      </c>
    </row>
    <row r="102" spans="1:13" x14ac:dyDescent="0.25">
      <c r="A102" s="785"/>
      <c r="B102" s="774"/>
      <c r="C102" s="791"/>
      <c r="D102" s="791"/>
      <c r="E102" s="787"/>
      <c r="F102" s="788"/>
      <c r="G102" s="789"/>
      <c r="H102" s="789"/>
      <c r="I102" s="789"/>
      <c r="J102" s="789"/>
      <c r="K102" s="790"/>
      <c r="L102" s="789"/>
      <c r="M102" s="789"/>
    </row>
    <row r="103" spans="1:13" ht="15.75" customHeight="1" x14ac:dyDescent="0.25">
      <c r="A103" s="806" t="s">
        <v>1132</v>
      </c>
      <c r="B103" s="774"/>
      <c r="C103" s="791"/>
      <c r="D103" s="791"/>
      <c r="E103" s="787"/>
      <c r="F103" s="788"/>
      <c r="G103" s="789"/>
      <c r="H103" s="789"/>
      <c r="I103" s="789"/>
      <c r="J103" s="789"/>
      <c r="K103" s="790"/>
      <c r="L103" s="789"/>
      <c r="M103" s="789"/>
    </row>
    <row r="104" spans="1:13" x14ac:dyDescent="0.25">
      <c r="A104" s="782" t="s">
        <v>769</v>
      </c>
      <c r="B104" s="774" t="s">
        <v>806</v>
      </c>
      <c r="C104" s="784" t="s">
        <v>1216</v>
      </c>
      <c r="D104" s="784" t="s">
        <v>1066</v>
      </c>
      <c r="E104" s="775">
        <v>100000</v>
      </c>
      <c r="F104" s="776">
        <v>0</v>
      </c>
      <c r="G104" s="777">
        <v>100000</v>
      </c>
      <c r="H104" s="777">
        <v>2870</v>
      </c>
      <c r="I104" s="777">
        <v>12105.37</v>
      </c>
      <c r="J104" s="777">
        <v>3040</v>
      </c>
      <c r="K104" s="778">
        <v>25</v>
      </c>
      <c r="L104" s="777">
        <v>18040.37</v>
      </c>
      <c r="M104" s="777">
        <v>81959.63</v>
      </c>
    </row>
    <row r="105" spans="1:13" x14ac:dyDescent="0.25">
      <c r="A105" s="782" t="s">
        <v>232</v>
      </c>
      <c r="B105" s="792" t="s">
        <v>807</v>
      </c>
      <c r="C105" s="784" t="s">
        <v>1174</v>
      </c>
      <c r="D105" s="784" t="s">
        <v>1069</v>
      </c>
      <c r="E105" s="775">
        <v>80000</v>
      </c>
      <c r="F105" s="776">
        <v>0</v>
      </c>
      <c r="G105" s="777">
        <v>80000</v>
      </c>
      <c r="H105" s="777">
        <v>2296</v>
      </c>
      <c r="I105" s="777">
        <v>6972</v>
      </c>
      <c r="J105" s="777">
        <v>2432</v>
      </c>
      <c r="K105" s="778">
        <v>4283.8599999999997</v>
      </c>
      <c r="L105" s="777">
        <v>15983.86</v>
      </c>
      <c r="M105" s="777">
        <v>64016.14</v>
      </c>
    </row>
    <row r="106" spans="1:13" x14ac:dyDescent="0.25">
      <c r="A106" s="782" t="s">
        <v>843</v>
      </c>
      <c r="B106" s="792" t="s">
        <v>806</v>
      </c>
      <c r="C106" s="784" t="s">
        <v>1199</v>
      </c>
      <c r="D106" s="784" t="s">
        <v>1069</v>
      </c>
      <c r="E106" s="775">
        <v>60000</v>
      </c>
      <c r="F106" s="776">
        <v>0</v>
      </c>
      <c r="G106" s="777">
        <v>60000</v>
      </c>
      <c r="H106" s="777">
        <v>1722</v>
      </c>
      <c r="I106" s="777">
        <v>3486.68</v>
      </c>
      <c r="J106" s="777">
        <v>1824</v>
      </c>
      <c r="K106" s="778">
        <v>25</v>
      </c>
      <c r="L106" s="777">
        <v>7057.68</v>
      </c>
      <c r="M106" s="777">
        <v>52942.32</v>
      </c>
    </row>
    <row r="107" spans="1:13" x14ac:dyDescent="0.25">
      <c r="A107" s="782" t="s">
        <v>484</v>
      </c>
      <c r="B107" s="774" t="s">
        <v>807</v>
      </c>
      <c r="C107" s="802" t="s">
        <v>166</v>
      </c>
      <c r="D107" s="784" t="s">
        <v>307</v>
      </c>
      <c r="E107" s="775">
        <v>37500</v>
      </c>
      <c r="F107" s="799">
        <v>0</v>
      </c>
      <c r="G107" s="777">
        <v>37500</v>
      </c>
      <c r="H107" s="777">
        <v>1076.25</v>
      </c>
      <c r="I107" s="776">
        <v>89.81</v>
      </c>
      <c r="J107" s="777">
        <v>1140</v>
      </c>
      <c r="K107" s="778">
        <v>728</v>
      </c>
      <c r="L107" s="777">
        <v>3034.06</v>
      </c>
      <c r="M107" s="777">
        <v>34465.94</v>
      </c>
    </row>
    <row r="108" spans="1:13" x14ac:dyDescent="0.25">
      <c r="A108" s="785" t="s">
        <v>749</v>
      </c>
      <c r="B108" s="774"/>
      <c r="C108" s="786">
        <v>4</v>
      </c>
      <c r="D108" s="786"/>
      <c r="E108" s="787">
        <f t="shared" ref="E108:M108" si="12">SUM(E104:E107)</f>
        <v>277500</v>
      </c>
      <c r="F108" s="788">
        <f t="shared" si="12"/>
        <v>0</v>
      </c>
      <c r="G108" s="789">
        <f t="shared" si="12"/>
        <v>277500</v>
      </c>
      <c r="H108" s="789">
        <f t="shared" si="12"/>
        <v>7964.25</v>
      </c>
      <c r="I108" s="789">
        <f t="shared" si="12"/>
        <v>22653.860000000004</v>
      </c>
      <c r="J108" s="789">
        <f t="shared" si="12"/>
        <v>8436</v>
      </c>
      <c r="K108" s="790">
        <f t="shared" si="12"/>
        <v>5061.8599999999997</v>
      </c>
      <c r="L108" s="789">
        <f t="shared" si="12"/>
        <v>44115.969999999994</v>
      </c>
      <c r="M108" s="789">
        <f t="shared" si="12"/>
        <v>233384.03000000003</v>
      </c>
    </row>
    <row r="109" spans="1:13" x14ac:dyDescent="0.25">
      <c r="A109" s="785"/>
      <c r="B109" s="774"/>
      <c r="C109" s="791"/>
      <c r="D109" s="791"/>
      <c r="E109" s="787"/>
      <c r="F109" s="788"/>
      <c r="G109" s="789"/>
      <c r="H109" s="789"/>
      <c r="I109" s="789"/>
      <c r="J109" s="789"/>
      <c r="K109" s="790"/>
      <c r="L109" s="789"/>
      <c r="M109" s="789"/>
    </row>
    <row r="110" spans="1:13" ht="31.5" customHeight="1" x14ac:dyDescent="0.25">
      <c r="A110" s="806" t="s">
        <v>1130</v>
      </c>
      <c r="B110" s="774"/>
      <c r="C110" s="791"/>
      <c r="D110" s="791"/>
      <c r="E110" s="787"/>
      <c r="F110" s="788"/>
      <c r="G110" s="789"/>
      <c r="H110" s="789"/>
      <c r="I110" s="789"/>
      <c r="J110" s="789"/>
      <c r="K110" s="790"/>
      <c r="L110" s="789"/>
      <c r="M110" s="789"/>
    </row>
    <row r="111" spans="1:13" ht="30.75" customHeight="1" x14ac:dyDescent="0.25">
      <c r="A111" s="782" t="s">
        <v>61</v>
      </c>
      <c r="B111" s="774" t="s">
        <v>806</v>
      </c>
      <c r="C111" s="865" t="s">
        <v>1249</v>
      </c>
      <c r="D111" s="784" t="s">
        <v>1069</v>
      </c>
      <c r="E111" s="775">
        <v>90000</v>
      </c>
      <c r="F111" s="776">
        <v>0</v>
      </c>
      <c r="G111" s="775">
        <v>90000</v>
      </c>
      <c r="H111" s="777">
        <v>2583</v>
      </c>
      <c r="I111" s="777">
        <v>9324.25</v>
      </c>
      <c r="J111" s="777">
        <v>2736</v>
      </c>
      <c r="K111" s="778">
        <v>6740.46</v>
      </c>
      <c r="L111" s="777">
        <v>21383.71</v>
      </c>
      <c r="M111" s="777">
        <v>68616.289999999994</v>
      </c>
    </row>
    <row r="112" spans="1:13" x14ac:dyDescent="0.25">
      <c r="A112" s="785" t="s">
        <v>749</v>
      </c>
      <c r="B112" s="774"/>
      <c r="C112" s="786">
        <v>1</v>
      </c>
      <c r="D112" s="786"/>
      <c r="E112" s="787">
        <f t="shared" ref="E112:M112" si="13">SUM(E111)</f>
        <v>90000</v>
      </c>
      <c r="F112" s="788">
        <f t="shared" si="13"/>
        <v>0</v>
      </c>
      <c r="G112" s="787">
        <f t="shared" si="13"/>
        <v>90000</v>
      </c>
      <c r="H112" s="789">
        <f t="shared" si="13"/>
        <v>2583</v>
      </c>
      <c r="I112" s="789">
        <f t="shared" si="13"/>
        <v>9324.25</v>
      </c>
      <c r="J112" s="789">
        <f t="shared" si="13"/>
        <v>2736</v>
      </c>
      <c r="K112" s="790">
        <f t="shared" si="13"/>
        <v>6740.46</v>
      </c>
      <c r="L112" s="789">
        <f t="shared" si="13"/>
        <v>21383.71</v>
      </c>
      <c r="M112" s="789">
        <f t="shared" si="13"/>
        <v>68616.289999999994</v>
      </c>
    </row>
    <row r="113" spans="1:13" x14ac:dyDescent="0.25">
      <c r="A113" s="782"/>
      <c r="B113" s="774"/>
      <c r="C113" s="784"/>
      <c r="D113" s="784"/>
      <c r="E113" s="775"/>
      <c r="F113" s="776"/>
      <c r="G113" s="777"/>
      <c r="H113" s="777"/>
      <c r="I113" s="777"/>
      <c r="J113" s="777"/>
      <c r="K113" s="778"/>
      <c r="L113" s="777"/>
      <c r="M113" s="777"/>
    </row>
    <row r="114" spans="1:13" x14ac:dyDescent="0.25">
      <c r="A114" s="806" t="s">
        <v>1129</v>
      </c>
      <c r="B114" s="774"/>
      <c r="C114" s="784"/>
      <c r="D114" s="784"/>
      <c r="E114" s="775"/>
      <c r="F114" s="776"/>
      <c r="G114" s="777"/>
      <c r="H114" s="777"/>
      <c r="I114" s="777"/>
      <c r="J114" s="777"/>
      <c r="K114" s="778"/>
      <c r="L114" s="777"/>
      <c r="M114" s="777"/>
    </row>
    <row r="115" spans="1:13" x14ac:dyDescent="0.25">
      <c r="A115" s="779" t="s">
        <v>1113</v>
      </c>
      <c r="B115" s="792" t="s">
        <v>807</v>
      </c>
      <c r="C115" s="784" t="s">
        <v>1178</v>
      </c>
      <c r="D115" s="784" t="s">
        <v>307</v>
      </c>
      <c r="E115" s="775">
        <v>45000</v>
      </c>
      <c r="F115" s="776">
        <v>0</v>
      </c>
      <c r="G115" s="777">
        <v>45000</v>
      </c>
      <c r="H115" s="777">
        <v>1291.5</v>
      </c>
      <c r="I115" s="777">
        <v>1148.33</v>
      </c>
      <c r="J115" s="777">
        <v>1368</v>
      </c>
      <c r="K115" s="778">
        <v>4125</v>
      </c>
      <c r="L115" s="777">
        <v>7932.83</v>
      </c>
      <c r="M115" s="777">
        <v>37067.17</v>
      </c>
    </row>
    <row r="116" spans="1:13" x14ac:dyDescent="0.25">
      <c r="A116" s="785" t="s">
        <v>749</v>
      </c>
      <c r="B116" s="774"/>
      <c r="C116" s="786">
        <v>1</v>
      </c>
      <c r="D116" s="786"/>
      <c r="E116" s="787">
        <f t="shared" ref="E116:M116" si="14">SUM(E115)</f>
        <v>45000</v>
      </c>
      <c r="F116" s="788">
        <f t="shared" si="14"/>
        <v>0</v>
      </c>
      <c r="G116" s="789">
        <f t="shared" si="14"/>
        <v>45000</v>
      </c>
      <c r="H116" s="789">
        <f t="shared" si="14"/>
        <v>1291.5</v>
      </c>
      <c r="I116" s="789">
        <f t="shared" si="14"/>
        <v>1148.33</v>
      </c>
      <c r="J116" s="789">
        <f t="shared" si="14"/>
        <v>1368</v>
      </c>
      <c r="K116" s="790">
        <f t="shared" si="14"/>
        <v>4125</v>
      </c>
      <c r="L116" s="789">
        <f t="shared" si="14"/>
        <v>7932.83</v>
      </c>
      <c r="M116" s="789">
        <f t="shared" si="14"/>
        <v>37067.17</v>
      </c>
    </row>
    <row r="117" spans="1:13" x14ac:dyDescent="0.25">
      <c r="A117" s="782"/>
      <c r="B117" s="774"/>
      <c r="C117" s="784"/>
      <c r="D117" s="784"/>
      <c r="E117" s="775"/>
      <c r="F117" s="776"/>
      <c r="G117" s="777"/>
      <c r="H117" s="777"/>
      <c r="I117" s="777"/>
      <c r="J117" s="777"/>
      <c r="K117" s="778"/>
      <c r="L117" s="777"/>
      <c r="M117" s="777"/>
    </row>
    <row r="118" spans="1:13" x14ac:dyDescent="0.25">
      <c r="A118" s="806" t="s">
        <v>1136</v>
      </c>
      <c r="B118" s="774"/>
      <c r="C118" s="791"/>
      <c r="D118" s="791"/>
      <c r="E118" s="787"/>
      <c r="F118" s="788"/>
      <c r="G118" s="789"/>
      <c r="H118" s="789"/>
      <c r="I118" s="789"/>
      <c r="J118" s="789"/>
      <c r="K118" s="790"/>
      <c r="L118" s="789"/>
      <c r="M118" s="789"/>
    </row>
    <row r="119" spans="1:13" x14ac:dyDescent="0.25">
      <c r="A119" s="779" t="s">
        <v>875</v>
      </c>
      <c r="B119" s="774" t="s">
        <v>807</v>
      </c>
      <c r="C119" s="784" t="s">
        <v>1036</v>
      </c>
      <c r="D119" s="784" t="s">
        <v>307</v>
      </c>
      <c r="E119" s="775">
        <v>55000</v>
      </c>
      <c r="F119" s="776">
        <v>0</v>
      </c>
      <c r="G119" s="777">
        <v>55000</v>
      </c>
      <c r="H119" s="777">
        <v>1578.5</v>
      </c>
      <c r="I119" s="777">
        <v>2559.6799999999998</v>
      </c>
      <c r="J119" s="777">
        <v>1672</v>
      </c>
      <c r="K119" s="778">
        <v>25</v>
      </c>
      <c r="L119" s="777">
        <v>5835.18</v>
      </c>
      <c r="M119" s="777">
        <v>49164.82</v>
      </c>
    </row>
    <row r="120" spans="1:13" x14ac:dyDescent="0.25">
      <c r="A120" s="779" t="s">
        <v>419</v>
      </c>
      <c r="B120" s="774" t="s">
        <v>806</v>
      </c>
      <c r="C120" s="784" t="s">
        <v>449</v>
      </c>
      <c r="D120" s="784" t="s">
        <v>1069</v>
      </c>
      <c r="E120" s="775">
        <v>50000</v>
      </c>
      <c r="F120" s="776">
        <v>0</v>
      </c>
      <c r="G120" s="777">
        <v>50000</v>
      </c>
      <c r="H120" s="777">
        <v>1435</v>
      </c>
      <c r="I120" s="777">
        <v>1854</v>
      </c>
      <c r="J120" s="777">
        <v>1520</v>
      </c>
      <c r="K120" s="778">
        <v>728</v>
      </c>
      <c r="L120" s="777">
        <v>5537</v>
      </c>
      <c r="M120" s="777">
        <v>44463</v>
      </c>
    </row>
    <row r="121" spans="1:13" x14ac:dyDescent="0.25">
      <c r="A121" s="779" t="s">
        <v>697</v>
      </c>
      <c r="B121" s="774" t="s">
        <v>807</v>
      </c>
      <c r="C121" s="784" t="s">
        <v>521</v>
      </c>
      <c r="D121" s="784" t="s">
        <v>307</v>
      </c>
      <c r="E121" s="775">
        <v>43500</v>
      </c>
      <c r="F121" s="776">
        <v>0</v>
      </c>
      <c r="G121" s="777">
        <v>43500</v>
      </c>
      <c r="H121" s="777">
        <v>1248.45</v>
      </c>
      <c r="I121" s="776">
        <v>936.62</v>
      </c>
      <c r="J121" s="777">
        <v>1322.4</v>
      </c>
      <c r="K121" s="778">
        <v>25</v>
      </c>
      <c r="L121" s="777">
        <v>3532.47</v>
      </c>
      <c r="M121" s="777">
        <v>39967.53</v>
      </c>
    </row>
    <row r="122" spans="1:13" x14ac:dyDescent="0.25">
      <c r="A122" s="785" t="s">
        <v>749</v>
      </c>
      <c r="B122" s="774"/>
      <c r="C122" s="786">
        <v>3</v>
      </c>
      <c r="D122" s="786"/>
      <c r="E122" s="787">
        <f t="shared" ref="E122:M122" si="15">SUM(E120:E121)</f>
        <v>93500</v>
      </c>
      <c r="F122" s="788">
        <f t="shared" si="15"/>
        <v>0</v>
      </c>
      <c r="G122" s="789">
        <f t="shared" si="15"/>
        <v>93500</v>
      </c>
      <c r="H122" s="789">
        <f t="shared" si="15"/>
        <v>2683.45</v>
      </c>
      <c r="I122" s="789">
        <f t="shared" si="15"/>
        <v>2790.62</v>
      </c>
      <c r="J122" s="789">
        <f t="shared" si="15"/>
        <v>2842.4</v>
      </c>
      <c r="K122" s="790">
        <f t="shared" si="15"/>
        <v>753</v>
      </c>
      <c r="L122" s="789">
        <f t="shared" si="15"/>
        <v>9069.4699999999993</v>
      </c>
      <c r="M122" s="789">
        <f t="shared" si="15"/>
        <v>84430.53</v>
      </c>
    </row>
    <row r="123" spans="1:13" x14ac:dyDescent="0.25">
      <c r="A123" s="782"/>
      <c r="B123" s="774"/>
      <c r="C123" s="784"/>
      <c r="D123" s="784"/>
      <c r="E123" s="775"/>
      <c r="F123" s="776"/>
      <c r="G123" s="777"/>
      <c r="H123" s="777"/>
      <c r="I123" s="777"/>
      <c r="J123" s="777"/>
      <c r="K123" s="778"/>
      <c r="L123" s="777"/>
      <c r="M123" s="777"/>
    </row>
    <row r="124" spans="1:13" x14ac:dyDescent="0.25">
      <c r="A124" s="785" t="s">
        <v>842</v>
      </c>
      <c r="B124" s="774"/>
      <c r="C124" s="791"/>
      <c r="D124" s="791"/>
      <c r="E124" s="787"/>
      <c r="F124" s="788"/>
      <c r="G124" s="789"/>
      <c r="H124" s="789"/>
      <c r="I124" s="789"/>
      <c r="J124" s="789"/>
      <c r="K124" s="790"/>
      <c r="L124" s="789"/>
      <c r="M124" s="789"/>
    </row>
    <row r="125" spans="1:13" x14ac:dyDescent="0.25">
      <c r="A125" s="782" t="s">
        <v>1131</v>
      </c>
      <c r="B125" s="774" t="s">
        <v>806</v>
      </c>
      <c r="C125" s="784" t="s">
        <v>905</v>
      </c>
      <c r="D125" s="784" t="s">
        <v>307</v>
      </c>
      <c r="E125" s="775">
        <v>60000</v>
      </c>
      <c r="F125" s="776">
        <v>0</v>
      </c>
      <c r="G125" s="777">
        <v>60000</v>
      </c>
      <c r="H125" s="777">
        <v>1722</v>
      </c>
      <c r="I125" s="777">
        <v>3486.68</v>
      </c>
      <c r="J125" s="777">
        <v>1824</v>
      </c>
      <c r="K125" s="778">
        <v>828</v>
      </c>
      <c r="L125" s="777">
        <v>7860.68</v>
      </c>
      <c r="M125" s="777">
        <v>52139.32</v>
      </c>
    </row>
    <row r="126" spans="1:13" x14ac:dyDescent="0.25">
      <c r="A126" s="779" t="s">
        <v>773</v>
      </c>
      <c r="B126" s="774" t="s">
        <v>807</v>
      </c>
      <c r="C126" s="784" t="s">
        <v>774</v>
      </c>
      <c r="D126" s="784" t="s">
        <v>307</v>
      </c>
      <c r="E126" s="775">
        <v>45000</v>
      </c>
      <c r="F126" s="776">
        <v>0</v>
      </c>
      <c r="G126" s="777">
        <v>45000</v>
      </c>
      <c r="H126" s="777">
        <v>1291.5</v>
      </c>
      <c r="I126" s="777">
        <v>1148.33</v>
      </c>
      <c r="J126" s="777">
        <v>1368</v>
      </c>
      <c r="K126" s="778">
        <v>25</v>
      </c>
      <c r="L126" s="777">
        <v>3832.83</v>
      </c>
      <c r="M126" s="777">
        <v>41167.17</v>
      </c>
    </row>
    <row r="127" spans="1:13" x14ac:dyDescent="0.25">
      <c r="A127" s="779" t="s">
        <v>1142</v>
      </c>
      <c r="B127" s="774" t="s">
        <v>806</v>
      </c>
      <c r="C127" s="784" t="s">
        <v>1036</v>
      </c>
      <c r="D127" s="784" t="s">
        <v>307</v>
      </c>
      <c r="E127" s="775">
        <v>50000</v>
      </c>
      <c r="F127" s="776">
        <v>0</v>
      </c>
      <c r="G127" s="777">
        <v>50000</v>
      </c>
      <c r="H127" s="777">
        <v>1435</v>
      </c>
      <c r="I127" s="777">
        <v>1835</v>
      </c>
      <c r="J127" s="777">
        <v>1520</v>
      </c>
      <c r="K127" s="778">
        <v>25</v>
      </c>
      <c r="L127" s="777">
        <v>4834</v>
      </c>
      <c r="M127" s="777">
        <v>45166</v>
      </c>
    </row>
    <row r="128" spans="1:13" x14ac:dyDescent="0.25">
      <c r="A128" s="779" t="s">
        <v>444</v>
      </c>
      <c r="B128" s="774" t="s">
        <v>806</v>
      </c>
      <c r="C128" s="784" t="s">
        <v>662</v>
      </c>
      <c r="D128" s="784" t="s">
        <v>307</v>
      </c>
      <c r="E128" s="775">
        <v>31500</v>
      </c>
      <c r="F128" s="776">
        <v>0</v>
      </c>
      <c r="G128" s="777">
        <v>31500</v>
      </c>
      <c r="H128" s="777">
        <v>904</v>
      </c>
      <c r="I128" s="776">
        <v>0</v>
      </c>
      <c r="J128" s="777">
        <v>957</v>
      </c>
      <c r="K128" s="778">
        <v>25</v>
      </c>
      <c r="L128" s="777">
        <v>1886.65</v>
      </c>
      <c r="M128" s="777">
        <v>29613.35</v>
      </c>
    </row>
    <row r="129" spans="1:13" x14ac:dyDescent="0.25">
      <c r="A129" s="785" t="s">
        <v>749</v>
      </c>
      <c r="B129" s="774"/>
      <c r="C129" s="786">
        <v>4</v>
      </c>
      <c r="D129" s="786"/>
      <c r="E129" s="787">
        <f>SUM(E125:E128)</f>
        <v>186500</v>
      </c>
      <c r="F129" s="788">
        <f>SUM(F126:F128)</f>
        <v>0</v>
      </c>
      <c r="G129" s="789">
        <f t="shared" ref="G129:M129" si="16">SUM(G125:G128)</f>
        <v>186500</v>
      </c>
      <c r="H129" s="789">
        <f t="shared" si="16"/>
        <v>5352.5</v>
      </c>
      <c r="I129" s="789">
        <f t="shared" si="16"/>
        <v>6470.01</v>
      </c>
      <c r="J129" s="789">
        <f t="shared" si="16"/>
        <v>5669</v>
      </c>
      <c r="K129" s="790">
        <f t="shared" si="16"/>
        <v>903</v>
      </c>
      <c r="L129" s="789">
        <f t="shared" si="16"/>
        <v>18414.160000000003</v>
      </c>
      <c r="M129" s="789">
        <f t="shared" si="16"/>
        <v>168085.84</v>
      </c>
    </row>
    <row r="130" spans="1:13" x14ac:dyDescent="0.25">
      <c r="A130" s="782"/>
      <c r="B130" s="774"/>
      <c r="C130" s="784"/>
      <c r="D130" s="784"/>
      <c r="E130" s="775"/>
      <c r="F130" s="776"/>
      <c r="G130" s="777"/>
      <c r="H130" s="777"/>
      <c r="I130" s="777"/>
      <c r="J130" s="777"/>
      <c r="K130" s="778"/>
      <c r="L130" s="777"/>
      <c r="M130" s="777"/>
    </row>
    <row r="131" spans="1:13" x14ac:dyDescent="0.25">
      <c r="A131" s="785" t="s">
        <v>787</v>
      </c>
      <c r="B131" s="774"/>
      <c r="C131" s="791"/>
      <c r="D131" s="791"/>
      <c r="E131" s="787"/>
      <c r="F131" s="788"/>
      <c r="G131" s="789"/>
      <c r="H131" s="789"/>
      <c r="I131" s="789"/>
      <c r="J131" s="789"/>
      <c r="K131" s="790"/>
      <c r="L131" s="789"/>
      <c r="M131" s="789"/>
    </row>
    <row r="132" spans="1:13" x14ac:dyDescent="0.25">
      <c r="A132" s="782" t="s">
        <v>69</v>
      </c>
      <c r="B132" s="774" t="s">
        <v>806</v>
      </c>
      <c r="C132" s="784" t="s">
        <v>775</v>
      </c>
      <c r="D132" s="784" t="s">
        <v>307</v>
      </c>
      <c r="E132" s="775">
        <v>155000</v>
      </c>
      <c r="F132" s="776">
        <v>0</v>
      </c>
      <c r="G132" s="777">
        <v>155000</v>
      </c>
      <c r="H132" s="777">
        <v>4448.5</v>
      </c>
      <c r="I132" s="777">
        <v>25042.74</v>
      </c>
      <c r="J132" s="777">
        <v>4712</v>
      </c>
      <c r="K132" s="778">
        <v>2568.4</v>
      </c>
      <c r="L132" s="777">
        <v>36771.64</v>
      </c>
      <c r="M132" s="777">
        <v>118228.36</v>
      </c>
    </row>
    <row r="133" spans="1:13" x14ac:dyDescent="0.25">
      <c r="A133" s="807" t="s">
        <v>715</v>
      </c>
      <c r="B133" s="801" t="s">
        <v>807</v>
      </c>
      <c r="C133" s="779" t="s">
        <v>772</v>
      </c>
      <c r="D133" s="784" t="s">
        <v>307</v>
      </c>
      <c r="E133" s="803">
        <v>60000</v>
      </c>
      <c r="F133" s="808">
        <v>0</v>
      </c>
      <c r="G133" s="777">
        <v>60000</v>
      </c>
      <c r="H133" s="777">
        <v>1722</v>
      </c>
      <c r="I133" s="777">
        <v>3143.58</v>
      </c>
      <c r="J133" s="809">
        <v>1824</v>
      </c>
      <c r="K133" s="778">
        <v>4727.3500000000004</v>
      </c>
      <c r="L133" s="777">
        <v>11416.93</v>
      </c>
      <c r="M133" s="777">
        <v>48583.07</v>
      </c>
    </row>
    <row r="134" spans="1:13" x14ac:dyDescent="0.25">
      <c r="A134" s="779" t="s">
        <v>77</v>
      </c>
      <c r="B134" s="810" t="s">
        <v>807</v>
      </c>
      <c r="C134" s="784" t="s">
        <v>967</v>
      </c>
      <c r="D134" s="784" t="s">
        <v>1069</v>
      </c>
      <c r="E134" s="775">
        <v>60000</v>
      </c>
      <c r="F134" s="776">
        <v>0</v>
      </c>
      <c r="G134" s="809">
        <v>60000</v>
      </c>
      <c r="H134" s="781">
        <v>1722</v>
      </c>
      <c r="I134" s="781">
        <v>3486.68</v>
      </c>
      <c r="J134" s="777">
        <v>1824</v>
      </c>
      <c r="K134" s="811">
        <v>828</v>
      </c>
      <c r="L134" s="777">
        <v>7860.68</v>
      </c>
      <c r="M134" s="777">
        <v>52139.32</v>
      </c>
    </row>
    <row r="135" spans="1:13" x14ac:dyDescent="0.25">
      <c r="A135" s="782" t="s">
        <v>42</v>
      </c>
      <c r="B135" s="774" t="s">
        <v>806</v>
      </c>
      <c r="C135" s="784" t="s">
        <v>449</v>
      </c>
      <c r="D135" s="784" t="s">
        <v>1069</v>
      </c>
      <c r="E135" s="775">
        <v>55000</v>
      </c>
      <c r="F135" s="776">
        <v>0</v>
      </c>
      <c r="G135" s="777">
        <v>55000</v>
      </c>
      <c r="H135" s="777">
        <v>1578</v>
      </c>
      <c r="I135" s="777">
        <v>2559.6799999999998</v>
      </c>
      <c r="J135" s="777">
        <v>1672</v>
      </c>
      <c r="K135" s="778">
        <v>1396.7</v>
      </c>
      <c r="L135" s="777">
        <v>7206.88</v>
      </c>
      <c r="M135" s="777">
        <v>47793.120000000003</v>
      </c>
    </row>
    <row r="136" spans="1:13" x14ac:dyDescent="0.25">
      <c r="A136" s="782" t="s">
        <v>310</v>
      </c>
      <c r="B136" s="774" t="s">
        <v>807</v>
      </c>
      <c r="C136" s="784" t="s">
        <v>276</v>
      </c>
      <c r="D136" s="784" t="s">
        <v>307</v>
      </c>
      <c r="E136" s="775">
        <v>50000</v>
      </c>
      <c r="F136" s="776">
        <v>0</v>
      </c>
      <c r="G136" s="777">
        <v>50000</v>
      </c>
      <c r="H136" s="777">
        <v>1435</v>
      </c>
      <c r="I136" s="777">
        <v>1854</v>
      </c>
      <c r="J136" s="777">
        <v>1520</v>
      </c>
      <c r="K136" s="778">
        <v>5555.03</v>
      </c>
      <c r="L136" s="777">
        <v>10364.030000000001</v>
      </c>
      <c r="M136" s="777">
        <v>39634.97</v>
      </c>
    </row>
    <row r="137" spans="1:13" x14ac:dyDescent="0.25">
      <c r="A137" s="785" t="s">
        <v>749</v>
      </c>
      <c r="B137" s="774"/>
      <c r="C137" s="786">
        <v>5</v>
      </c>
      <c r="D137" s="786"/>
      <c r="E137" s="787">
        <f>SUM(E132:E136)</f>
        <v>380000</v>
      </c>
      <c r="F137" s="788">
        <f>SUM(F132:F135)</f>
        <v>0</v>
      </c>
      <c r="G137" s="789">
        <f t="shared" ref="G137:M137" si="17">SUM(G132:G136)</f>
        <v>380000</v>
      </c>
      <c r="H137" s="789">
        <f t="shared" si="17"/>
        <v>10905.5</v>
      </c>
      <c r="I137" s="789">
        <f t="shared" si="17"/>
        <v>36086.68</v>
      </c>
      <c r="J137" s="789">
        <f t="shared" si="17"/>
        <v>11552</v>
      </c>
      <c r="K137" s="790">
        <f t="shared" si="17"/>
        <v>15075.48</v>
      </c>
      <c r="L137" s="789">
        <f t="shared" si="17"/>
        <v>73620.160000000003</v>
      </c>
      <c r="M137" s="789">
        <f t="shared" si="17"/>
        <v>306378.83999999997</v>
      </c>
    </row>
    <row r="138" spans="1:13" x14ac:dyDescent="0.25">
      <c r="A138" s="785"/>
      <c r="B138" s="774"/>
      <c r="C138" s="786"/>
      <c r="D138" s="786"/>
      <c r="E138" s="787"/>
      <c r="F138" s="788"/>
      <c r="G138" s="789"/>
      <c r="H138" s="789"/>
      <c r="I138" s="789"/>
      <c r="J138" s="789"/>
      <c r="K138" s="790"/>
      <c r="L138" s="789"/>
      <c r="M138" s="789"/>
    </row>
    <row r="139" spans="1:13" x14ac:dyDescent="0.25">
      <c r="A139" s="791" t="s">
        <v>836</v>
      </c>
      <c r="B139" s="812"/>
      <c r="C139" s="813"/>
      <c r="D139" s="813"/>
      <c r="E139" s="773"/>
      <c r="F139" s="773"/>
      <c r="G139" s="814"/>
      <c r="H139" s="815"/>
      <c r="I139" s="789"/>
      <c r="J139" s="789"/>
      <c r="K139" s="790"/>
      <c r="L139" s="789"/>
      <c r="M139" s="789"/>
    </row>
    <row r="140" spans="1:13" x14ac:dyDescent="0.25">
      <c r="A140" s="784" t="s">
        <v>532</v>
      </c>
      <c r="B140" s="774" t="s">
        <v>807</v>
      </c>
      <c r="C140" s="784" t="s">
        <v>965</v>
      </c>
      <c r="D140" s="784" t="s">
        <v>1069</v>
      </c>
      <c r="E140" s="775">
        <v>80000</v>
      </c>
      <c r="F140" s="796">
        <v>0</v>
      </c>
      <c r="G140" s="797">
        <v>80000</v>
      </c>
      <c r="H140" s="797">
        <v>2296</v>
      </c>
      <c r="I140" s="797">
        <v>7400.87</v>
      </c>
      <c r="J140" s="797">
        <v>7400.87</v>
      </c>
      <c r="K140" s="798">
        <v>2432</v>
      </c>
      <c r="L140" s="797">
        <v>14226.07</v>
      </c>
      <c r="M140" s="797">
        <v>65773.929999999993</v>
      </c>
    </row>
    <row r="141" spans="1:13" x14ac:dyDescent="0.25">
      <c r="A141" s="785" t="s">
        <v>847</v>
      </c>
      <c r="B141" s="816"/>
      <c r="C141" s="786">
        <v>1</v>
      </c>
      <c r="D141" s="786"/>
      <c r="E141" s="787">
        <f t="shared" ref="E141:M141" si="18">SUM(E140)</f>
        <v>80000</v>
      </c>
      <c r="F141" s="817">
        <f t="shared" si="18"/>
        <v>0</v>
      </c>
      <c r="G141" s="818">
        <f t="shared" si="18"/>
        <v>80000</v>
      </c>
      <c r="H141" s="818">
        <f t="shared" si="18"/>
        <v>2296</v>
      </c>
      <c r="I141" s="818">
        <f t="shared" si="18"/>
        <v>7400.87</v>
      </c>
      <c r="J141" s="818">
        <f t="shared" si="18"/>
        <v>7400.87</v>
      </c>
      <c r="K141" s="819">
        <f t="shared" si="18"/>
        <v>2432</v>
      </c>
      <c r="L141" s="818">
        <f t="shared" si="18"/>
        <v>14226.07</v>
      </c>
      <c r="M141" s="818">
        <f t="shared" si="18"/>
        <v>65773.929999999993</v>
      </c>
    </row>
    <row r="142" spans="1:13" x14ac:dyDescent="0.25">
      <c r="A142" s="785"/>
      <c r="B142" s="774"/>
      <c r="C142" s="786"/>
      <c r="D142" s="786"/>
      <c r="E142" s="787"/>
      <c r="F142" s="788"/>
      <c r="G142" s="789"/>
      <c r="H142" s="789"/>
      <c r="I142" s="789"/>
      <c r="J142" s="789"/>
      <c r="K142" s="790"/>
      <c r="L142" s="789"/>
      <c r="M142" s="789"/>
    </row>
    <row r="143" spans="1:13" x14ac:dyDescent="0.25">
      <c r="A143" s="806" t="s">
        <v>1245</v>
      </c>
      <c r="B143" s="774"/>
      <c r="C143" s="791"/>
      <c r="D143" s="791"/>
      <c r="E143" s="787"/>
      <c r="F143" s="788"/>
      <c r="G143" s="789"/>
      <c r="H143" s="789"/>
      <c r="I143" s="789"/>
      <c r="J143" s="789"/>
      <c r="K143" s="790"/>
      <c r="L143" s="789"/>
      <c r="M143" s="789"/>
    </row>
    <row r="144" spans="1:13" x14ac:dyDescent="0.25">
      <c r="A144" s="779" t="s">
        <v>528</v>
      </c>
      <c r="B144" s="774" t="s">
        <v>806</v>
      </c>
      <c r="C144" s="784" t="s">
        <v>551</v>
      </c>
      <c r="D144" s="784" t="s">
        <v>307</v>
      </c>
      <c r="E144" s="775">
        <v>43500</v>
      </c>
      <c r="F144" s="776">
        <v>0</v>
      </c>
      <c r="G144" s="777">
        <v>43500</v>
      </c>
      <c r="H144" s="777">
        <v>1248.45</v>
      </c>
      <c r="I144" s="776">
        <v>936.62</v>
      </c>
      <c r="J144" s="777">
        <v>1322.4</v>
      </c>
      <c r="K144" s="778">
        <v>25</v>
      </c>
      <c r="L144" s="777">
        <v>1798</v>
      </c>
      <c r="M144" s="777">
        <v>39967.53</v>
      </c>
    </row>
    <row r="145" spans="1:13" x14ac:dyDescent="0.25">
      <c r="A145" s="785" t="s">
        <v>749</v>
      </c>
      <c r="B145" s="774"/>
      <c r="C145" s="786">
        <v>1</v>
      </c>
      <c r="D145" s="786"/>
      <c r="E145" s="787">
        <f t="shared" ref="E145:K145" si="19">SUM(E144:E144)</f>
        <v>43500</v>
      </c>
      <c r="F145" s="788">
        <f t="shared" si="19"/>
        <v>0</v>
      </c>
      <c r="G145" s="789">
        <f t="shared" si="19"/>
        <v>43500</v>
      </c>
      <c r="H145" s="789">
        <f t="shared" si="19"/>
        <v>1248.45</v>
      </c>
      <c r="I145" s="820">
        <f t="shared" si="19"/>
        <v>936.62</v>
      </c>
      <c r="J145" s="789">
        <f t="shared" si="19"/>
        <v>1322.4</v>
      </c>
      <c r="K145" s="790">
        <f t="shared" si="19"/>
        <v>25</v>
      </c>
      <c r="L145" s="789">
        <v>1798</v>
      </c>
      <c r="M145" s="789">
        <v>39967.53</v>
      </c>
    </row>
    <row r="146" spans="1:13" x14ac:dyDescent="0.25">
      <c r="A146" s="782"/>
      <c r="B146" s="774"/>
      <c r="C146" s="784"/>
      <c r="D146" s="784"/>
      <c r="E146" s="775"/>
      <c r="F146" s="776"/>
      <c r="G146" s="777"/>
      <c r="H146" s="777"/>
      <c r="I146" s="777"/>
      <c r="J146" s="777"/>
      <c r="K146" s="778"/>
      <c r="L146" s="777"/>
      <c r="M146" s="777"/>
    </row>
    <row r="147" spans="1:13" x14ac:dyDescent="0.25">
      <c r="A147" s="821" t="s">
        <v>777</v>
      </c>
      <c r="B147" s="774"/>
      <c r="C147" s="791"/>
      <c r="D147" s="791"/>
      <c r="E147" s="787"/>
      <c r="F147" s="788"/>
      <c r="G147" s="789"/>
      <c r="H147" s="789"/>
      <c r="I147" s="789"/>
      <c r="J147" s="789"/>
      <c r="K147" s="790"/>
      <c r="L147" s="789"/>
      <c r="M147" s="789"/>
    </row>
    <row r="148" spans="1:13" x14ac:dyDescent="0.25">
      <c r="A148" s="779" t="s">
        <v>114</v>
      </c>
      <c r="B148" s="774" t="s">
        <v>807</v>
      </c>
      <c r="C148" s="784" t="s">
        <v>778</v>
      </c>
      <c r="D148" s="784" t="s">
        <v>307</v>
      </c>
      <c r="E148" s="775">
        <v>80000</v>
      </c>
      <c r="F148" s="776">
        <v>0</v>
      </c>
      <c r="G148" s="777">
        <v>80000</v>
      </c>
      <c r="H148" s="777">
        <v>2296</v>
      </c>
      <c r="I148" s="777">
        <v>7400.87</v>
      </c>
      <c r="J148" s="777">
        <v>2432</v>
      </c>
      <c r="K148" s="778">
        <v>1296.7</v>
      </c>
      <c r="L148" s="777">
        <v>13425.57</v>
      </c>
      <c r="M148" s="777">
        <v>66574.429999999993</v>
      </c>
    </row>
    <row r="149" spans="1:13" x14ac:dyDescent="0.25">
      <c r="A149" s="779" t="s">
        <v>73</v>
      </c>
      <c r="B149" s="774" t="s">
        <v>807</v>
      </c>
      <c r="C149" s="784" t="s">
        <v>778</v>
      </c>
      <c r="D149" s="784" t="s">
        <v>307</v>
      </c>
      <c r="E149" s="775">
        <v>60000</v>
      </c>
      <c r="F149" s="776">
        <v>0</v>
      </c>
      <c r="G149" s="777">
        <v>60000</v>
      </c>
      <c r="H149" s="777">
        <v>1722</v>
      </c>
      <c r="I149" s="777">
        <v>3486.68</v>
      </c>
      <c r="J149" s="777">
        <v>1824</v>
      </c>
      <c r="K149" s="778">
        <v>1296.7</v>
      </c>
      <c r="L149" s="777">
        <v>8329.39</v>
      </c>
      <c r="M149" s="777">
        <v>51670.62</v>
      </c>
    </row>
    <row r="150" spans="1:13" x14ac:dyDescent="0.25">
      <c r="A150" s="779" t="s">
        <v>530</v>
      </c>
      <c r="B150" s="774" t="s">
        <v>806</v>
      </c>
      <c r="C150" s="784" t="s">
        <v>551</v>
      </c>
      <c r="D150" s="784" t="s">
        <v>307</v>
      </c>
      <c r="E150" s="775">
        <v>43500</v>
      </c>
      <c r="F150" s="776">
        <v>0</v>
      </c>
      <c r="G150" s="777">
        <v>43500</v>
      </c>
      <c r="H150" s="777">
        <v>1248.45</v>
      </c>
      <c r="I150" s="776">
        <v>936.62</v>
      </c>
      <c r="J150" s="777">
        <v>1322.4</v>
      </c>
      <c r="K150" s="778">
        <v>2085</v>
      </c>
      <c r="L150" s="777">
        <v>5532.47</v>
      </c>
      <c r="M150" s="777">
        <v>37967.53</v>
      </c>
    </row>
    <row r="151" spans="1:13" x14ac:dyDescent="0.25">
      <c r="A151" s="785" t="s">
        <v>749</v>
      </c>
      <c r="B151" s="774"/>
      <c r="C151" s="786">
        <v>3</v>
      </c>
      <c r="D151" s="786"/>
      <c r="E151" s="787">
        <f t="shared" ref="E151:M151" si="20">SUM(E148:E150)</f>
        <v>183500</v>
      </c>
      <c r="F151" s="788">
        <f t="shared" si="20"/>
        <v>0</v>
      </c>
      <c r="G151" s="789">
        <f t="shared" si="20"/>
        <v>183500</v>
      </c>
      <c r="H151" s="789">
        <f t="shared" si="20"/>
        <v>5266.45</v>
      </c>
      <c r="I151" s="789">
        <f t="shared" si="20"/>
        <v>11824.17</v>
      </c>
      <c r="J151" s="789">
        <f t="shared" si="20"/>
        <v>5578.4</v>
      </c>
      <c r="K151" s="790">
        <f t="shared" si="20"/>
        <v>4678.3999999999996</v>
      </c>
      <c r="L151" s="789">
        <f t="shared" si="20"/>
        <v>27287.43</v>
      </c>
      <c r="M151" s="789">
        <f t="shared" si="20"/>
        <v>156212.57999999999</v>
      </c>
    </row>
    <row r="152" spans="1:13" x14ac:dyDescent="0.25">
      <c r="A152" s="782"/>
      <c r="B152" s="774"/>
      <c r="C152" s="784"/>
      <c r="D152" s="784"/>
      <c r="E152" s="775"/>
      <c r="F152" s="776"/>
      <c r="G152" s="777"/>
      <c r="H152" s="777"/>
      <c r="I152" s="777"/>
      <c r="J152" s="777"/>
      <c r="K152" s="778"/>
      <c r="L152" s="777"/>
      <c r="M152" s="777"/>
    </row>
    <row r="153" spans="1:13" x14ac:dyDescent="0.25">
      <c r="A153" s="806" t="s">
        <v>1138</v>
      </c>
      <c r="B153" s="774"/>
      <c r="C153" s="791"/>
      <c r="D153" s="791"/>
      <c r="E153" s="787"/>
      <c r="F153" s="788"/>
      <c r="G153" s="789"/>
      <c r="H153" s="789"/>
      <c r="I153" s="789"/>
      <c r="J153" s="789"/>
      <c r="K153" s="790"/>
      <c r="L153" s="789"/>
      <c r="M153" s="789"/>
    </row>
    <row r="154" spans="1:13" x14ac:dyDescent="0.25">
      <c r="A154" s="782" t="s">
        <v>241</v>
      </c>
      <c r="B154" s="774" t="s">
        <v>806</v>
      </c>
      <c r="C154" s="784" t="s">
        <v>71</v>
      </c>
      <c r="D154" s="784" t="s">
        <v>1069</v>
      </c>
      <c r="E154" s="775">
        <v>80000</v>
      </c>
      <c r="F154" s="776">
        <v>0</v>
      </c>
      <c r="G154" s="777">
        <v>80000</v>
      </c>
      <c r="H154" s="777">
        <v>2296</v>
      </c>
      <c r="I154" s="777">
        <v>7400.87</v>
      </c>
      <c r="J154" s="777">
        <v>2432</v>
      </c>
      <c r="K154" s="778">
        <v>728</v>
      </c>
      <c r="L154" s="777">
        <v>12856.87</v>
      </c>
      <c r="M154" s="777">
        <v>67143.13</v>
      </c>
    </row>
    <row r="155" spans="1:13" x14ac:dyDescent="0.25">
      <c r="A155" s="785" t="s">
        <v>749</v>
      </c>
      <c r="B155" s="774"/>
      <c r="C155" s="786">
        <v>1</v>
      </c>
      <c r="D155" s="786"/>
      <c r="E155" s="787">
        <f t="shared" ref="E155:M155" si="21">SUM(E154)</f>
        <v>80000</v>
      </c>
      <c r="F155" s="788">
        <f t="shared" si="21"/>
        <v>0</v>
      </c>
      <c r="G155" s="789">
        <f t="shared" si="21"/>
        <v>80000</v>
      </c>
      <c r="H155" s="789">
        <f t="shared" si="21"/>
        <v>2296</v>
      </c>
      <c r="I155" s="789">
        <f t="shared" si="21"/>
        <v>7400.87</v>
      </c>
      <c r="J155" s="789">
        <f t="shared" si="21"/>
        <v>2432</v>
      </c>
      <c r="K155" s="790">
        <f t="shared" si="21"/>
        <v>728</v>
      </c>
      <c r="L155" s="789">
        <f t="shared" si="21"/>
        <v>12856.87</v>
      </c>
      <c r="M155" s="789">
        <f t="shared" si="21"/>
        <v>67143.13</v>
      </c>
    </row>
    <row r="156" spans="1:13" x14ac:dyDescent="0.25">
      <c r="A156" s="782"/>
      <c r="B156" s="774"/>
      <c r="C156" s="784"/>
      <c r="D156" s="784"/>
      <c r="E156" s="775"/>
      <c r="F156" s="776"/>
      <c r="G156" s="777"/>
      <c r="H156" s="777"/>
      <c r="I156" s="777"/>
      <c r="J156" s="777"/>
      <c r="K156" s="778"/>
      <c r="L156" s="777"/>
      <c r="M156" s="777"/>
    </row>
    <row r="157" spans="1:13" x14ac:dyDescent="0.25">
      <c r="A157" s="806" t="s">
        <v>1133</v>
      </c>
      <c r="B157" s="774"/>
      <c r="C157" s="791"/>
      <c r="D157" s="791"/>
      <c r="E157" s="787"/>
      <c r="F157" s="788"/>
      <c r="G157" s="789"/>
      <c r="H157" s="789"/>
      <c r="I157" s="789"/>
      <c r="J157" s="789"/>
      <c r="K157" s="790"/>
      <c r="L157" s="789"/>
      <c r="M157" s="789"/>
    </row>
    <row r="158" spans="1:13" x14ac:dyDescent="0.25">
      <c r="A158" s="779" t="s">
        <v>217</v>
      </c>
      <c r="B158" s="774" t="s">
        <v>807</v>
      </c>
      <c r="C158" s="784" t="s">
        <v>633</v>
      </c>
      <c r="D158" s="784" t="s">
        <v>1069</v>
      </c>
      <c r="E158" s="775">
        <v>80000</v>
      </c>
      <c r="F158" s="776">
        <v>0</v>
      </c>
      <c r="G158" s="777">
        <v>80000</v>
      </c>
      <c r="H158" s="777">
        <v>2296</v>
      </c>
      <c r="I158" s="777">
        <v>6972</v>
      </c>
      <c r="J158" s="777">
        <v>2432</v>
      </c>
      <c r="K158" s="778">
        <v>6419.92</v>
      </c>
      <c r="L158" s="777">
        <v>18119.919999999998</v>
      </c>
      <c r="M158" s="777">
        <v>61880.08</v>
      </c>
    </row>
    <row r="159" spans="1:13" x14ac:dyDescent="0.25">
      <c r="A159" s="779" t="s">
        <v>1082</v>
      </c>
      <c r="B159" s="774" t="s">
        <v>806</v>
      </c>
      <c r="C159" s="784" t="s">
        <v>551</v>
      </c>
      <c r="D159" s="784" t="s">
        <v>307</v>
      </c>
      <c r="E159" s="775">
        <v>43500</v>
      </c>
      <c r="F159" s="776">
        <v>0</v>
      </c>
      <c r="G159" s="777">
        <v>43500</v>
      </c>
      <c r="H159" s="777">
        <v>1248.45</v>
      </c>
      <c r="I159" s="776">
        <v>936</v>
      </c>
      <c r="J159" s="777">
        <v>1322.4</v>
      </c>
      <c r="K159" s="778">
        <v>25</v>
      </c>
      <c r="L159" s="777">
        <v>3532.47</v>
      </c>
      <c r="M159" s="777">
        <v>39967.53</v>
      </c>
    </row>
    <row r="160" spans="1:13" x14ac:dyDescent="0.25">
      <c r="A160" s="785" t="s">
        <v>749</v>
      </c>
      <c r="B160" s="774"/>
      <c r="C160" s="786">
        <v>2</v>
      </c>
      <c r="D160" s="786"/>
      <c r="E160" s="787">
        <f t="shared" ref="E160:M160" si="22">SUM(E158:E159)</f>
        <v>123500</v>
      </c>
      <c r="F160" s="788">
        <f t="shared" si="22"/>
        <v>0</v>
      </c>
      <c r="G160" s="789">
        <f t="shared" si="22"/>
        <v>123500</v>
      </c>
      <c r="H160" s="789">
        <f t="shared" si="22"/>
        <v>3544.45</v>
      </c>
      <c r="I160" s="789">
        <f t="shared" si="22"/>
        <v>7908</v>
      </c>
      <c r="J160" s="789">
        <f t="shared" si="22"/>
        <v>3754.4</v>
      </c>
      <c r="K160" s="790">
        <f t="shared" si="22"/>
        <v>6444.92</v>
      </c>
      <c r="L160" s="789">
        <f t="shared" si="22"/>
        <v>21652.39</v>
      </c>
      <c r="M160" s="789">
        <f t="shared" si="22"/>
        <v>101847.61</v>
      </c>
    </row>
    <row r="161" spans="1:13" x14ac:dyDescent="0.25">
      <c r="A161" s="785"/>
      <c r="B161" s="774"/>
      <c r="C161" s="791"/>
      <c r="D161" s="791"/>
      <c r="E161" s="787"/>
      <c r="F161" s="788"/>
      <c r="G161" s="789"/>
      <c r="H161" s="789"/>
      <c r="I161" s="789"/>
      <c r="J161" s="789"/>
      <c r="K161" s="790"/>
      <c r="L161" s="789"/>
      <c r="M161" s="789"/>
    </row>
    <row r="162" spans="1:13" x14ac:dyDescent="0.25">
      <c r="A162" s="785" t="s">
        <v>1012</v>
      </c>
      <c r="B162" s="774"/>
      <c r="C162" s="791"/>
      <c r="D162" s="791"/>
      <c r="E162" s="787"/>
      <c r="F162" s="788"/>
      <c r="G162" s="789"/>
      <c r="H162" s="789"/>
      <c r="I162" s="789"/>
      <c r="J162" s="789"/>
      <c r="K162" s="790"/>
      <c r="L162" s="789"/>
      <c r="M162" s="789"/>
    </row>
    <row r="163" spans="1:13" x14ac:dyDescent="0.25">
      <c r="A163" s="782" t="s">
        <v>134</v>
      </c>
      <c r="B163" s="774" t="s">
        <v>807</v>
      </c>
      <c r="C163" s="784" t="s">
        <v>489</v>
      </c>
      <c r="D163" s="784" t="s">
        <v>307</v>
      </c>
      <c r="E163" s="775">
        <v>80000</v>
      </c>
      <c r="F163" s="776">
        <v>0</v>
      </c>
      <c r="G163" s="777">
        <v>80000</v>
      </c>
      <c r="H163" s="777">
        <v>2296</v>
      </c>
      <c r="I163" s="777">
        <v>7400.87</v>
      </c>
      <c r="J163" s="777">
        <v>2432</v>
      </c>
      <c r="K163" s="778">
        <v>2568.4</v>
      </c>
      <c r="L163" s="777">
        <v>14697.27</v>
      </c>
      <c r="M163" s="777">
        <v>65302.6</v>
      </c>
    </row>
    <row r="164" spans="1:13" x14ac:dyDescent="0.25">
      <c r="A164" s="782" t="s">
        <v>651</v>
      </c>
      <c r="B164" s="774" t="s">
        <v>806</v>
      </c>
      <c r="C164" s="784" t="s">
        <v>517</v>
      </c>
      <c r="D164" s="784" t="s">
        <v>307</v>
      </c>
      <c r="E164" s="775">
        <v>43500</v>
      </c>
      <c r="F164" s="776">
        <v>0</v>
      </c>
      <c r="G164" s="777">
        <v>43500</v>
      </c>
      <c r="H164" s="777">
        <v>1248.45</v>
      </c>
      <c r="I164" s="776">
        <v>936.62</v>
      </c>
      <c r="J164" s="777">
        <v>1322.4</v>
      </c>
      <c r="K164" s="778">
        <v>25</v>
      </c>
      <c r="L164" s="777">
        <v>3532.47</v>
      </c>
      <c r="M164" s="777">
        <v>39967.53</v>
      </c>
    </row>
    <row r="165" spans="1:13" x14ac:dyDescent="0.25">
      <c r="A165" s="782" t="s">
        <v>794</v>
      </c>
      <c r="B165" s="774" t="s">
        <v>806</v>
      </c>
      <c r="C165" s="784" t="s">
        <v>517</v>
      </c>
      <c r="D165" s="784" t="s">
        <v>307</v>
      </c>
      <c r="E165" s="775">
        <v>43500</v>
      </c>
      <c r="F165" s="776">
        <v>0</v>
      </c>
      <c r="G165" s="777">
        <v>43500</v>
      </c>
      <c r="H165" s="777">
        <v>1076.25</v>
      </c>
      <c r="I165" s="776">
        <v>936.62</v>
      </c>
      <c r="J165" s="777">
        <v>1322.4</v>
      </c>
      <c r="K165" s="778">
        <v>25</v>
      </c>
      <c r="L165" s="777">
        <v>3532.47</v>
      </c>
      <c r="M165" s="777">
        <v>39967.53</v>
      </c>
    </row>
    <row r="166" spans="1:13" x14ac:dyDescent="0.25">
      <c r="A166" s="782" t="s">
        <v>793</v>
      </c>
      <c r="B166" s="774" t="s">
        <v>806</v>
      </c>
      <c r="C166" s="784" t="s">
        <v>517</v>
      </c>
      <c r="D166" s="784" t="s">
        <v>307</v>
      </c>
      <c r="E166" s="775">
        <v>37500</v>
      </c>
      <c r="F166" s="776">
        <v>0</v>
      </c>
      <c r="G166" s="777">
        <v>37500</v>
      </c>
      <c r="H166" s="777">
        <v>1076.25</v>
      </c>
      <c r="I166" s="776">
        <v>89.81</v>
      </c>
      <c r="J166" s="777">
        <v>1140</v>
      </c>
      <c r="K166" s="778">
        <v>25</v>
      </c>
      <c r="L166" s="777">
        <v>2331.06</v>
      </c>
      <c r="M166" s="777">
        <v>35168.94</v>
      </c>
    </row>
    <row r="167" spans="1:13" x14ac:dyDescent="0.25">
      <c r="A167" s="822" t="s">
        <v>585</v>
      </c>
      <c r="B167" s="774" t="s">
        <v>806</v>
      </c>
      <c r="C167" s="784" t="s">
        <v>517</v>
      </c>
      <c r="D167" s="784" t="s">
        <v>307</v>
      </c>
      <c r="E167" s="775">
        <v>37500</v>
      </c>
      <c r="F167" s="776">
        <v>0</v>
      </c>
      <c r="G167" s="777">
        <v>37500</v>
      </c>
      <c r="H167" s="777">
        <v>1076.25</v>
      </c>
      <c r="I167" s="776">
        <v>89.81</v>
      </c>
      <c r="J167" s="777">
        <v>1140</v>
      </c>
      <c r="K167" s="778">
        <v>25</v>
      </c>
      <c r="L167" s="777">
        <v>2331.06</v>
      </c>
      <c r="M167" s="777">
        <v>35168.94</v>
      </c>
    </row>
    <row r="168" spans="1:13" ht="14.25" customHeight="1" x14ac:dyDescent="0.25">
      <c r="A168" s="822" t="s">
        <v>805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3455.92</v>
      </c>
      <c r="L168" s="777">
        <v>5672.17</v>
      </c>
      <c r="M168" s="777">
        <v>31827.83</v>
      </c>
    </row>
    <row r="169" spans="1:13" x14ac:dyDescent="0.25">
      <c r="A169" s="822" t="s">
        <v>1022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35168.639999999999</v>
      </c>
    </row>
    <row r="170" spans="1:13" x14ac:dyDescent="0.25">
      <c r="A170" s="785" t="s">
        <v>749</v>
      </c>
      <c r="B170" s="774"/>
      <c r="C170" s="786">
        <v>7</v>
      </c>
      <c r="D170" s="786"/>
      <c r="E170" s="787">
        <f>SUM(E163:E169)</f>
        <v>317000</v>
      </c>
      <c r="F170" s="788">
        <f>SUM(F163:F168)</f>
        <v>0</v>
      </c>
      <c r="G170" s="789">
        <f t="shared" ref="G170:M170" si="23">SUM(G163:G169)</f>
        <v>317000</v>
      </c>
      <c r="H170" s="789">
        <f t="shared" si="23"/>
        <v>8925.7000000000007</v>
      </c>
      <c r="I170" s="789">
        <f t="shared" si="23"/>
        <v>9633.3499999999985</v>
      </c>
      <c r="J170" s="789">
        <f t="shared" si="23"/>
        <v>9636.7999999999993</v>
      </c>
      <c r="K170" s="790">
        <f t="shared" si="23"/>
        <v>6149.32</v>
      </c>
      <c r="L170" s="789">
        <f t="shared" si="23"/>
        <v>34427.560000000005</v>
      </c>
      <c r="M170" s="789">
        <f t="shared" si="23"/>
        <v>282572.01</v>
      </c>
    </row>
    <row r="171" spans="1:13" x14ac:dyDescent="0.25">
      <c r="A171" s="782"/>
      <c r="B171" s="774"/>
      <c r="C171" s="784"/>
      <c r="D171" s="784"/>
      <c r="E171" s="787"/>
      <c r="F171" s="788"/>
      <c r="G171" s="789"/>
      <c r="H171" s="789"/>
      <c r="I171" s="789"/>
      <c r="J171" s="789"/>
      <c r="K171" s="790"/>
      <c r="L171" s="789"/>
      <c r="M171" s="789"/>
    </row>
    <row r="172" spans="1:13" x14ac:dyDescent="0.25">
      <c r="A172" s="785" t="s">
        <v>1221</v>
      </c>
      <c r="B172" s="774"/>
      <c r="C172" s="791"/>
      <c r="D172" s="791"/>
      <c r="E172" s="787"/>
      <c r="F172" s="788"/>
      <c r="G172" s="789"/>
      <c r="H172" s="789"/>
      <c r="I172" s="789"/>
      <c r="J172" s="789"/>
      <c r="K172" s="790"/>
      <c r="L172" s="789"/>
      <c r="M172" s="789"/>
    </row>
    <row r="173" spans="1:13" x14ac:dyDescent="0.25">
      <c r="A173" s="779" t="s">
        <v>80</v>
      </c>
      <c r="B173" s="774" t="s">
        <v>806</v>
      </c>
      <c r="C173" s="784" t="s">
        <v>721</v>
      </c>
      <c r="D173" s="784" t="s">
        <v>1069</v>
      </c>
      <c r="E173" s="775">
        <v>100000</v>
      </c>
      <c r="F173" s="776">
        <v>0</v>
      </c>
      <c r="G173" s="777">
        <v>100000</v>
      </c>
      <c r="H173" s="777">
        <v>2870</v>
      </c>
      <c r="I173" s="777">
        <v>12105.37</v>
      </c>
      <c r="J173" s="777">
        <v>3040</v>
      </c>
      <c r="K173" s="778">
        <v>25</v>
      </c>
      <c r="L173" s="777">
        <v>18040.37</v>
      </c>
      <c r="M173" s="777">
        <v>81959.63</v>
      </c>
    </row>
    <row r="174" spans="1:13" x14ac:dyDescent="0.25">
      <c r="A174" s="779" t="s">
        <v>87</v>
      </c>
      <c r="B174" s="774" t="s">
        <v>806</v>
      </c>
      <c r="C174" s="784" t="s">
        <v>720</v>
      </c>
      <c r="D174" s="784" t="s">
        <v>1069</v>
      </c>
      <c r="E174" s="775">
        <v>100000</v>
      </c>
      <c r="F174" s="776">
        <v>0</v>
      </c>
      <c r="G174" s="777">
        <v>100000</v>
      </c>
      <c r="H174" s="777">
        <v>2870</v>
      </c>
      <c r="I174" s="777">
        <v>12105.37</v>
      </c>
      <c r="J174" s="777">
        <v>3040</v>
      </c>
      <c r="K174" s="778">
        <v>25</v>
      </c>
      <c r="L174" s="777">
        <v>18040.37</v>
      </c>
      <c r="M174" s="777">
        <v>81959.63</v>
      </c>
    </row>
    <row r="175" spans="1:13" x14ac:dyDescent="0.25">
      <c r="A175" s="779" t="s">
        <v>829</v>
      </c>
      <c r="B175" s="823" t="s">
        <v>806</v>
      </c>
      <c r="C175" s="784" t="s">
        <v>596</v>
      </c>
      <c r="D175" s="784" t="s">
        <v>1066</v>
      </c>
      <c r="E175" s="775">
        <v>75000</v>
      </c>
      <c r="F175" s="776">
        <v>0</v>
      </c>
      <c r="G175" s="777">
        <v>75000</v>
      </c>
      <c r="H175" s="777">
        <v>2152.5</v>
      </c>
      <c r="I175" s="777">
        <v>6309.38</v>
      </c>
      <c r="J175" s="777">
        <v>2280</v>
      </c>
      <c r="K175" s="778">
        <v>25</v>
      </c>
      <c r="L175" s="777">
        <v>10766.88</v>
      </c>
      <c r="M175" s="777">
        <v>64233.120000000003</v>
      </c>
    </row>
    <row r="176" spans="1:13" x14ac:dyDescent="0.25">
      <c r="A176" s="779" t="s">
        <v>244</v>
      </c>
      <c r="B176" s="774" t="s">
        <v>806</v>
      </c>
      <c r="C176" s="784" t="s">
        <v>489</v>
      </c>
      <c r="D176" s="784" t="s">
        <v>1064</v>
      </c>
      <c r="E176" s="775">
        <v>80000</v>
      </c>
      <c r="F176" s="776">
        <v>0</v>
      </c>
      <c r="G176" s="777">
        <v>80000</v>
      </c>
      <c r="H176" s="777">
        <v>2296</v>
      </c>
      <c r="I176" s="777">
        <v>7400.87</v>
      </c>
      <c r="J176" s="777">
        <v>2432</v>
      </c>
      <c r="K176" s="778">
        <v>25</v>
      </c>
      <c r="L176" s="777">
        <v>12153.87</v>
      </c>
      <c r="M176" s="777">
        <v>67846.13</v>
      </c>
    </row>
    <row r="177" spans="1:13" x14ac:dyDescent="0.25">
      <c r="A177" s="779" t="s">
        <v>84</v>
      </c>
      <c r="B177" s="774" t="s">
        <v>806</v>
      </c>
      <c r="C177" s="784" t="s">
        <v>117</v>
      </c>
      <c r="D177" s="784" t="s">
        <v>307</v>
      </c>
      <c r="E177" s="775">
        <v>60000</v>
      </c>
      <c r="F177" s="776">
        <v>0</v>
      </c>
      <c r="G177" s="777">
        <v>60000</v>
      </c>
      <c r="H177" s="777">
        <v>1722</v>
      </c>
      <c r="I177" s="777">
        <v>3486.68</v>
      </c>
      <c r="J177" s="777">
        <v>1824</v>
      </c>
      <c r="K177" s="778">
        <v>25</v>
      </c>
      <c r="L177" s="777">
        <v>7057.68</v>
      </c>
      <c r="M177" s="777">
        <v>52942.32</v>
      </c>
    </row>
    <row r="178" spans="1:13" x14ac:dyDescent="0.25">
      <c r="A178" s="779" t="s">
        <v>136</v>
      </c>
      <c r="B178" s="774" t="s">
        <v>807</v>
      </c>
      <c r="C178" s="784" t="s">
        <v>117</v>
      </c>
      <c r="D178" s="784" t="s">
        <v>1069</v>
      </c>
      <c r="E178" s="775">
        <v>60000</v>
      </c>
      <c r="F178" s="776">
        <v>0</v>
      </c>
      <c r="G178" s="777">
        <v>60000</v>
      </c>
      <c r="H178" s="777">
        <v>1722</v>
      </c>
      <c r="I178" s="777">
        <v>2800.49</v>
      </c>
      <c r="J178" s="777">
        <v>1824</v>
      </c>
      <c r="K178" s="778">
        <v>12958.92</v>
      </c>
      <c r="L178" s="777">
        <v>19305.41</v>
      </c>
      <c r="M178" s="777">
        <v>40694.589999999997</v>
      </c>
    </row>
    <row r="179" spans="1:13" x14ac:dyDescent="0.25">
      <c r="A179" s="779" t="s">
        <v>94</v>
      </c>
      <c r="B179" s="774" t="s">
        <v>807</v>
      </c>
      <c r="C179" s="784" t="s">
        <v>117</v>
      </c>
      <c r="D179" s="784" t="s">
        <v>1069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3169.2</v>
      </c>
      <c r="J179" s="777">
        <v>1824</v>
      </c>
      <c r="K179" s="778">
        <v>1740.46</v>
      </c>
      <c r="L179" s="777">
        <v>8327.58</v>
      </c>
      <c r="M179" s="777">
        <v>51672.42</v>
      </c>
    </row>
    <row r="180" spans="1:13" x14ac:dyDescent="0.25">
      <c r="A180" s="779" t="s">
        <v>799</v>
      </c>
      <c r="B180" s="774" t="s">
        <v>806</v>
      </c>
      <c r="C180" s="784" t="s">
        <v>633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3143.58</v>
      </c>
      <c r="J180" s="777">
        <v>1824</v>
      </c>
      <c r="K180" s="778">
        <v>1740.46</v>
      </c>
      <c r="L180" s="777">
        <v>8430.0400000000009</v>
      </c>
      <c r="M180" s="777">
        <v>51569.96</v>
      </c>
    </row>
    <row r="181" spans="1:13" ht="18" customHeight="1" x14ac:dyDescent="0.25">
      <c r="A181" s="280" t="s">
        <v>177</v>
      </c>
      <c r="B181" s="281" t="s">
        <v>807</v>
      </c>
      <c r="C181" s="286" t="s">
        <v>1119</v>
      </c>
      <c r="D181" s="784" t="s">
        <v>1069</v>
      </c>
      <c r="E181" s="457">
        <v>43500</v>
      </c>
      <c r="F181" s="456">
        <v>0</v>
      </c>
      <c r="G181" s="489">
        <v>43500</v>
      </c>
      <c r="H181" s="458">
        <v>1248.45</v>
      </c>
      <c r="I181" s="458">
        <v>963.62</v>
      </c>
      <c r="J181" s="457">
        <v>1322.4</v>
      </c>
      <c r="K181" s="458">
        <v>25</v>
      </c>
      <c r="L181" s="457">
        <v>3532.47</v>
      </c>
      <c r="M181" s="457">
        <v>39967.53</v>
      </c>
    </row>
    <row r="182" spans="1:13" x14ac:dyDescent="0.25">
      <c r="A182" s="779" t="s">
        <v>173</v>
      </c>
      <c r="B182" s="774" t="s">
        <v>807</v>
      </c>
      <c r="C182" s="784" t="s">
        <v>521</v>
      </c>
      <c r="D182" s="784" t="s">
        <v>307</v>
      </c>
      <c r="E182" s="775">
        <v>37500</v>
      </c>
      <c r="F182" s="776">
        <v>0</v>
      </c>
      <c r="G182" s="777">
        <v>37500</v>
      </c>
      <c r="H182" s="777">
        <v>1076.25</v>
      </c>
      <c r="I182" s="776">
        <v>0</v>
      </c>
      <c r="J182" s="777">
        <v>1140</v>
      </c>
      <c r="K182" s="778">
        <v>1740.46</v>
      </c>
      <c r="L182" s="777">
        <v>3956.71</v>
      </c>
      <c r="M182" s="777">
        <v>33543.29</v>
      </c>
    </row>
    <row r="183" spans="1:13" x14ac:dyDescent="0.25">
      <c r="A183" s="779" t="s">
        <v>1062</v>
      </c>
      <c r="B183" s="774" t="s">
        <v>807</v>
      </c>
      <c r="C183" s="784" t="s">
        <v>521</v>
      </c>
      <c r="D183" s="784" t="s">
        <v>307</v>
      </c>
      <c r="E183" s="775">
        <v>31500</v>
      </c>
      <c r="F183" s="776">
        <v>0</v>
      </c>
      <c r="G183" s="777">
        <v>31500</v>
      </c>
      <c r="H183" s="777">
        <v>905.05</v>
      </c>
      <c r="I183" s="776">
        <v>0</v>
      </c>
      <c r="J183" s="777">
        <v>957.6</v>
      </c>
      <c r="K183" s="778">
        <v>25</v>
      </c>
      <c r="L183" s="777">
        <v>1886.65</v>
      </c>
      <c r="M183" s="777">
        <v>29613.35</v>
      </c>
    </row>
    <row r="184" spans="1:13" x14ac:dyDescent="0.25">
      <c r="A184" s="779" t="s">
        <v>1148</v>
      </c>
      <c r="B184" s="774" t="s">
        <v>807</v>
      </c>
      <c r="C184" s="784" t="s">
        <v>276</v>
      </c>
      <c r="D184" s="784" t="s">
        <v>307</v>
      </c>
      <c r="E184" s="775">
        <v>31500</v>
      </c>
      <c r="F184" s="776">
        <v>0</v>
      </c>
      <c r="G184" s="777">
        <v>31500</v>
      </c>
      <c r="H184" s="777">
        <v>905.05</v>
      </c>
      <c r="I184" s="776">
        <v>0</v>
      </c>
      <c r="J184" s="777">
        <v>957.6</v>
      </c>
      <c r="K184" s="778">
        <v>25</v>
      </c>
      <c r="L184" s="777">
        <v>1886.65</v>
      </c>
      <c r="M184" s="777">
        <v>29613.35</v>
      </c>
    </row>
    <row r="185" spans="1:13" x14ac:dyDescent="0.25">
      <c r="A185" s="779" t="s">
        <v>1149</v>
      </c>
      <c r="B185" s="774" t="s">
        <v>807</v>
      </c>
      <c r="C185" s="784" t="s">
        <v>276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1165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99">
        <v>0</v>
      </c>
      <c r="G186" s="775">
        <v>31500</v>
      </c>
      <c r="H186" s="775">
        <v>905.05</v>
      </c>
      <c r="I186" s="799">
        <v>0</v>
      </c>
      <c r="J186" s="775">
        <v>957.6</v>
      </c>
      <c r="K186" s="775">
        <v>25</v>
      </c>
      <c r="L186" s="775">
        <v>1886.65</v>
      </c>
      <c r="M186" s="775">
        <v>29613.35</v>
      </c>
    </row>
    <row r="187" spans="1:13" x14ac:dyDescent="0.25">
      <c r="A187" s="782" t="s">
        <v>800</v>
      </c>
      <c r="B187" s="774" t="s">
        <v>806</v>
      </c>
      <c r="C187" s="784" t="s">
        <v>268</v>
      </c>
      <c r="D187" s="784" t="s">
        <v>1067</v>
      </c>
      <c r="E187" s="775">
        <v>30000</v>
      </c>
      <c r="F187" s="776">
        <v>0</v>
      </c>
      <c r="G187" s="777">
        <v>30000</v>
      </c>
      <c r="H187" s="777">
        <v>861</v>
      </c>
      <c r="I187" s="776">
        <v>0</v>
      </c>
      <c r="J187" s="777">
        <v>961</v>
      </c>
      <c r="K187" s="778">
        <v>25</v>
      </c>
      <c r="L187" s="777">
        <v>1798</v>
      </c>
      <c r="M187" s="777">
        <v>28202</v>
      </c>
    </row>
    <row r="188" spans="1:13" x14ac:dyDescent="0.25">
      <c r="A188" s="782" t="s">
        <v>91</v>
      </c>
      <c r="B188" s="774" t="s">
        <v>806</v>
      </c>
      <c r="C188" s="784" t="s">
        <v>92</v>
      </c>
      <c r="D188" s="784" t="s">
        <v>1067</v>
      </c>
      <c r="E188" s="775">
        <v>30000</v>
      </c>
      <c r="F188" s="776">
        <v>0</v>
      </c>
      <c r="G188" s="777">
        <v>30000</v>
      </c>
      <c r="H188" s="777">
        <v>861</v>
      </c>
      <c r="I188" s="776">
        <v>0</v>
      </c>
      <c r="J188" s="777">
        <v>961</v>
      </c>
      <c r="K188" s="778">
        <v>2134</v>
      </c>
      <c r="L188" s="777">
        <v>3907</v>
      </c>
      <c r="M188" s="777">
        <v>26093</v>
      </c>
    </row>
    <row r="189" spans="1:13" x14ac:dyDescent="0.25">
      <c r="A189" s="782" t="s">
        <v>698</v>
      </c>
      <c r="B189" s="774" t="s">
        <v>807</v>
      </c>
      <c r="C189" s="784" t="s">
        <v>105</v>
      </c>
      <c r="D189" s="784" t="s">
        <v>1067</v>
      </c>
      <c r="E189" s="775">
        <v>25000</v>
      </c>
      <c r="F189" s="776">
        <v>0</v>
      </c>
      <c r="G189" s="777">
        <v>25000</v>
      </c>
      <c r="H189" s="777">
        <v>717.5</v>
      </c>
      <c r="I189" s="776">
        <v>0</v>
      </c>
      <c r="J189" s="777">
        <v>760</v>
      </c>
      <c r="K189" s="778">
        <v>25</v>
      </c>
      <c r="L189" s="777">
        <v>1502.5</v>
      </c>
      <c r="M189" s="777">
        <v>23497.5</v>
      </c>
    </row>
    <row r="190" spans="1:13" x14ac:dyDescent="0.25">
      <c r="A190" s="782" t="s">
        <v>915</v>
      </c>
      <c r="B190" s="824" t="s">
        <v>807</v>
      </c>
      <c r="C190" s="784" t="s">
        <v>105</v>
      </c>
      <c r="D190" s="784" t="s">
        <v>1067</v>
      </c>
      <c r="E190" s="775">
        <v>25000</v>
      </c>
      <c r="F190" s="776">
        <v>0</v>
      </c>
      <c r="G190" s="777">
        <v>25000</v>
      </c>
      <c r="H190" s="777">
        <v>717.5</v>
      </c>
      <c r="I190" s="776">
        <v>0</v>
      </c>
      <c r="J190" s="777">
        <v>760</v>
      </c>
      <c r="K190" s="778">
        <v>25</v>
      </c>
      <c r="L190" s="777">
        <v>1502.5</v>
      </c>
      <c r="M190" s="825">
        <v>23497.5</v>
      </c>
    </row>
    <row r="191" spans="1:13" x14ac:dyDescent="0.25">
      <c r="A191" s="782" t="s">
        <v>1058</v>
      </c>
      <c r="B191" s="82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587</v>
      </c>
      <c r="B192" s="77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777">
        <v>23497.5</v>
      </c>
    </row>
    <row r="193" spans="1:13" x14ac:dyDescent="0.25">
      <c r="A193" s="782" t="s">
        <v>1150</v>
      </c>
      <c r="B193" s="774" t="s">
        <v>1151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807" t="s">
        <v>830</v>
      </c>
      <c r="B194" s="801" t="s">
        <v>806</v>
      </c>
      <c r="C194" s="802" t="s">
        <v>92</v>
      </c>
      <c r="D194" s="784" t="s">
        <v>1067</v>
      </c>
      <c r="E194" s="803">
        <v>30000</v>
      </c>
      <c r="F194" s="808">
        <v>0</v>
      </c>
      <c r="G194" s="777">
        <v>30000</v>
      </c>
      <c r="H194" s="777">
        <v>861</v>
      </c>
      <c r="I194" s="776">
        <v>0</v>
      </c>
      <c r="J194" s="777">
        <v>912</v>
      </c>
      <c r="K194" s="778">
        <v>2134</v>
      </c>
      <c r="L194" s="777">
        <v>3907</v>
      </c>
      <c r="M194" s="777">
        <v>26093</v>
      </c>
    </row>
    <row r="195" spans="1:13" x14ac:dyDescent="0.25">
      <c r="A195" s="807" t="s">
        <v>1056</v>
      </c>
      <c r="B195" s="801" t="s">
        <v>806</v>
      </c>
      <c r="C195" s="802" t="s">
        <v>92</v>
      </c>
      <c r="D195" s="784" t="s">
        <v>1067</v>
      </c>
      <c r="E195" s="803">
        <v>30000</v>
      </c>
      <c r="F195" s="808">
        <v>0</v>
      </c>
      <c r="G195" s="777">
        <v>30000</v>
      </c>
      <c r="H195" s="777">
        <v>861</v>
      </c>
      <c r="I195" s="776">
        <v>0</v>
      </c>
      <c r="J195" s="777">
        <v>912</v>
      </c>
      <c r="K195" s="778">
        <v>25</v>
      </c>
      <c r="L195" s="777">
        <v>1798</v>
      </c>
      <c r="M195" s="777">
        <v>28202</v>
      </c>
    </row>
    <row r="196" spans="1:13" x14ac:dyDescent="0.25">
      <c r="A196" s="807" t="s">
        <v>1057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25</v>
      </c>
      <c r="L196" s="777">
        <v>1798</v>
      </c>
      <c r="M196" s="777">
        <v>28202</v>
      </c>
    </row>
    <row r="197" spans="1:13" x14ac:dyDescent="0.25">
      <c r="A197" s="785" t="s">
        <v>749</v>
      </c>
      <c r="B197" s="823"/>
      <c r="C197" s="786">
        <v>24</v>
      </c>
      <c r="D197" s="786"/>
      <c r="E197" s="787">
        <f>SUM(E173:E196)</f>
        <v>1077000</v>
      </c>
      <c r="F197" s="788">
        <v>0</v>
      </c>
      <c r="G197" s="789">
        <f>SUM(G173:G196)</f>
        <v>1077000</v>
      </c>
      <c r="H197" s="789">
        <v>30909.9</v>
      </c>
      <c r="I197" s="789">
        <v>51431.94</v>
      </c>
      <c r="J197" s="789">
        <v>32740.799999999999</v>
      </c>
      <c r="K197" s="789">
        <v>20789.3</v>
      </c>
      <c r="L197" s="789">
        <v>135871.94</v>
      </c>
      <c r="M197" s="789">
        <v>941128.06</v>
      </c>
    </row>
    <row r="198" spans="1:13" x14ac:dyDescent="0.25">
      <c r="A198" s="785"/>
      <c r="B198" s="782"/>
      <c r="C198" s="786"/>
      <c r="D198" s="786"/>
      <c r="E198" s="787"/>
      <c r="F198" s="788"/>
      <c r="G198" s="789"/>
      <c r="H198" s="789"/>
      <c r="I198" s="789"/>
      <c r="J198" s="789"/>
      <c r="K198" s="790"/>
      <c r="L198" s="789"/>
      <c r="M198" s="789"/>
    </row>
    <row r="199" spans="1:13" ht="21" customHeight="1" x14ac:dyDescent="0.25">
      <c r="A199" s="826" t="s">
        <v>865</v>
      </c>
      <c r="B199" s="827"/>
      <c r="C199" s="826">
        <v>104</v>
      </c>
      <c r="D199" s="828"/>
      <c r="E199" s="829">
        <v>5681500</v>
      </c>
      <c r="F199" s="830">
        <v>0</v>
      </c>
      <c r="G199" s="831">
        <v>5681500</v>
      </c>
      <c r="H199" s="831">
        <v>163059.04999999999</v>
      </c>
      <c r="I199" s="831">
        <v>393062.01</v>
      </c>
      <c r="J199" s="831">
        <v>170195.92</v>
      </c>
      <c r="K199" s="831">
        <v>139199.03</v>
      </c>
      <c r="L199" s="831">
        <v>865516.01</v>
      </c>
      <c r="M199" s="831">
        <v>4815983.99</v>
      </c>
    </row>
    <row r="200" spans="1:13" x14ac:dyDescent="0.25">
      <c r="A200" s="832"/>
      <c r="B200" s="833"/>
      <c r="C200" s="832"/>
      <c r="D200" s="832"/>
      <c r="E200" s="834"/>
      <c r="F200" s="832"/>
      <c r="G200" s="832"/>
      <c r="H200" s="832"/>
      <c r="I200" s="832"/>
      <c r="J200" s="832"/>
      <c r="K200" s="832"/>
      <c r="L200" s="832"/>
      <c r="M200" s="832"/>
    </row>
    <row r="201" spans="1:13" x14ac:dyDescent="0.25">
      <c r="A201" s="832"/>
      <c r="B201" s="833"/>
      <c r="C201" s="832"/>
      <c r="D201" s="832"/>
      <c r="E201" s="835"/>
      <c r="F201" s="832"/>
      <c r="G201" s="832"/>
      <c r="H201" s="832"/>
      <c r="I201" s="832"/>
      <c r="J201" s="832"/>
      <c r="K201" s="832"/>
      <c r="L201" s="832"/>
      <c r="M201" s="832"/>
    </row>
    <row r="202" spans="1:13" x14ac:dyDescent="0.25">
      <c r="A202" s="832"/>
      <c r="B202" s="833"/>
      <c r="C202" s="832">
        <v>104</v>
      </c>
      <c r="D202" s="832"/>
      <c r="E202" s="835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>
        <v>32</v>
      </c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>
        <f>SUM(C202:C203)</f>
        <v>136</v>
      </c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/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/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6"/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09" spans="1:13" x14ac:dyDescent="0.25">
      <c r="A209" s="832"/>
      <c r="B209" s="833"/>
      <c r="C209" s="837"/>
      <c r="D209" s="832"/>
      <c r="E209" s="835"/>
      <c r="F209" s="832"/>
      <c r="G209" s="832"/>
      <c r="H209" s="832"/>
      <c r="I209" s="832"/>
      <c r="J209" s="832"/>
      <c r="K209" s="832"/>
      <c r="L209" s="832"/>
      <c r="M209" s="832"/>
    </row>
    <row r="210" spans="1:13" x14ac:dyDescent="0.25">
      <c r="A210" s="832"/>
      <c r="B210" s="833"/>
      <c r="C210" s="837"/>
      <c r="D210" s="832"/>
      <c r="E210" s="835"/>
      <c r="F210" s="832"/>
      <c r="G210" s="832"/>
      <c r="H210" s="832"/>
      <c r="I210" s="832"/>
      <c r="J210" s="832"/>
      <c r="K210" s="832"/>
      <c r="L210" s="832"/>
      <c r="M210" s="832"/>
    </row>
    <row r="211" spans="1:13" x14ac:dyDescent="0.25">
      <c r="A211" s="832"/>
      <c r="B211" s="833"/>
      <c r="C211" s="832"/>
      <c r="D211" s="832"/>
      <c r="E211" s="835"/>
      <c r="F211" s="832"/>
      <c r="G211" s="832"/>
      <c r="H211" s="832"/>
      <c r="I211" s="832"/>
      <c r="J211" s="832"/>
      <c r="K211" s="832"/>
      <c r="L211" s="832"/>
      <c r="M211" s="832"/>
    </row>
    <row r="212" spans="1:13" x14ac:dyDescent="0.25">
      <c r="A212" s="832"/>
      <c r="B212" s="833"/>
      <c r="C212" s="832"/>
      <c r="D212" s="832"/>
      <c r="E212" s="835"/>
      <c r="F212" s="832"/>
      <c r="G212" s="832"/>
      <c r="H212" s="832"/>
      <c r="I212" s="832"/>
      <c r="J212" s="832"/>
      <c r="K212" s="832"/>
      <c r="L212" s="832"/>
      <c r="M212" s="832"/>
    </row>
    <row r="213" spans="1:13" x14ac:dyDescent="0.25">
      <c r="A213" s="832"/>
      <c r="B213" s="833"/>
      <c r="C213" s="832"/>
      <c r="D213" s="832"/>
      <c r="E213" s="835"/>
      <c r="F213" s="832"/>
      <c r="G213" s="832"/>
      <c r="H213" s="832"/>
      <c r="I213" s="832"/>
      <c r="J213" s="832"/>
      <c r="K213" s="832"/>
      <c r="L213" s="832"/>
      <c r="M213" s="832"/>
    </row>
    <row r="214" spans="1:13" x14ac:dyDescent="0.25">
      <c r="A214" s="832"/>
      <c r="B214" s="833"/>
      <c r="C214" s="832"/>
      <c r="D214" s="832"/>
      <c r="E214" s="835"/>
      <c r="F214" s="832"/>
      <c r="G214" s="832"/>
      <c r="H214" s="832"/>
      <c r="I214" s="832"/>
      <c r="J214" s="832"/>
      <c r="K214" s="832"/>
      <c r="L214" s="832"/>
      <c r="M214" s="832"/>
    </row>
    <row r="215" spans="1:13" x14ac:dyDescent="0.25">
      <c r="A215" s="832"/>
      <c r="B215" s="833"/>
      <c r="C215" s="832"/>
      <c r="D215" s="832"/>
      <c r="E215" s="835"/>
      <c r="F215" s="832"/>
      <c r="G215" s="832"/>
      <c r="H215" s="832"/>
      <c r="I215" s="832"/>
      <c r="J215" s="832"/>
      <c r="K215" s="832"/>
      <c r="L215" s="832"/>
      <c r="M215" s="832"/>
    </row>
    <row r="216" spans="1:13" x14ac:dyDescent="0.25">
      <c r="A216" s="832"/>
      <c r="B216" s="833"/>
      <c r="C216" s="832"/>
      <c r="D216" s="832"/>
      <c r="E216" s="835"/>
      <c r="F216" s="832"/>
      <c r="G216" s="832"/>
      <c r="H216" s="832"/>
      <c r="I216" s="832"/>
      <c r="J216" s="832"/>
      <c r="K216" s="832"/>
      <c r="L216" s="832"/>
      <c r="M216" s="832"/>
    </row>
    <row r="217" spans="1:13" x14ac:dyDescent="0.25">
      <c r="A217" s="832"/>
      <c r="B217" s="833"/>
      <c r="C217" s="832"/>
      <c r="D217" s="832"/>
      <c r="E217" s="835"/>
      <c r="F217" s="832"/>
      <c r="G217" s="832"/>
      <c r="H217" s="832"/>
      <c r="I217" s="832"/>
      <c r="J217" s="832"/>
      <c r="K217" s="832"/>
      <c r="L217" s="832"/>
      <c r="M217" s="832"/>
    </row>
    <row r="218" spans="1:13" x14ac:dyDescent="0.25">
      <c r="A218" s="838"/>
      <c r="B218" s="839"/>
      <c r="C218" s="838"/>
      <c r="D218" s="838"/>
      <c r="E218" s="840"/>
      <c r="F218" s="838"/>
      <c r="G218" s="838"/>
      <c r="H218" s="838"/>
      <c r="I218" s="838"/>
      <c r="J218" s="838"/>
      <c r="K218" s="838"/>
      <c r="L218" s="838"/>
      <c r="M218" s="838"/>
    </row>
    <row r="219" spans="1:13" x14ac:dyDescent="0.25">
      <c r="A219" s="838"/>
      <c r="B219" s="833"/>
      <c r="C219" s="838"/>
      <c r="D219" s="838"/>
      <c r="E219" s="840"/>
      <c r="F219" s="838"/>
      <c r="G219" s="838"/>
      <c r="H219" s="838"/>
      <c r="I219" s="838"/>
      <c r="J219" s="838"/>
      <c r="K219" s="838"/>
      <c r="L219" s="838"/>
      <c r="M219" s="838"/>
    </row>
    <row r="220" spans="1:13" x14ac:dyDescent="0.25">
      <c r="A220" s="833" t="s">
        <v>1229</v>
      </c>
      <c r="B220" s="833"/>
      <c r="C220" s="833"/>
      <c r="D220" s="833"/>
      <c r="E220" s="841"/>
      <c r="F220" s="842"/>
      <c r="G220" s="843"/>
      <c r="H220" s="844"/>
      <c r="I220" s="845" t="s">
        <v>1250</v>
      </c>
      <c r="J220" s="845"/>
      <c r="K220" s="845"/>
      <c r="L220" s="845"/>
      <c r="M220" s="845"/>
    </row>
    <row r="221" spans="1:13" x14ac:dyDescent="0.25">
      <c r="A221" s="839" t="s">
        <v>935</v>
      </c>
      <c r="B221" s="768"/>
      <c r="C221" s="839"/>
      <c r="D221" s="839"/>
      <c r="E221" s="840"/>
      <c r="F221" s="838"/>
      <c r="G221" s="838"/>
      <c r="H221" s="838"/>
      <c r="I221" s="846" t="s">
        <v>1251</v>
      </c>
      <c r="J221" s="846"/>
      <c r="K221" s="846"/>
      <c r="L221" s="846"/>
      <c r="M221" s="846"/>
    </row>
    <row r="222" spans="1:13" x14ac:dyDescent="0.25">
      <c r="A222" s="542" t="s">
        <v>1230</v>
      </c>
      <c r="B222" s="833"/>
      <c r="C222" s="833"/>
      <c r="D222" s="833"/>
      <c r="E222" s="840"/>
      <c r="F222" s="838"/>
      <c r="G222" s="838"/>
      <c r="H222" s="847"/>
      <c r="I222" s="537" t="s">
        <v>1227</v>
      </c>
      <c r="J222" s="537"/>
      <c r="K222" s="537"/>
      <c r="L222" s="537"/>
      <c r="M222" s="537"/>
    </row>
    <row r="223" spans="1:13" x14ac:dyDescent="0.25">
      <c r="A223" s="839"/>
      <c r="B223" s="768"/>
      <c r="C223" s="839"/>
      <c r="D223" s="839"/>
      <c r="E223" s="848"/>
      <c r="F223" s="839"/>
      <c r="G223" s="849"/>
      <c r="H223" s="847"/>
      <c r="I223" s="838"/>
      <c r="J223" s="850"/>
      <c r="K223" s="850"/>
      <c r="L223" s="850"/>
      <c r="M223" s="850"/>
    </row>
  </sheetData>
  <mergeCells count="16"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  <mergeCell ref="M9:M10"/>
  </mergeCells>
  <pageMargins left="0.70866141732283472" right="0.70866141732283472" top="0.15748031496062992" bottom="0" header="0.19685039370078741" footer="3.937007874015748E-2"/>
  <pageSetup paperSize="5" scale="33" orientation="landscape" r:id="rId1"/>
  <rowBreaks count="1" manualBreakCount="1">
    <brk id="109" max="12" man="1"/>
  </rowBreaks>
  <colBreaks count="1" manualBreakCount="1">
    <brk id="13" max="1048575" man="1"/>
  </colBreaks>
  <drawing r:id="rId2"/>
</worksheet>
</file>

<file path=xl/worksheets/sheet2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67A701-9524-4EFE-A7FA-F68A440947A4}">
  <dimension ref="A1:O104"/>
  <sheetViews>
    <sheetView topLeftCell="A76" zoomScaleNormal="100" workbookViewId="0">
      <selection activeCell="I4" sqref="I4"/>
    </sheetView>
  </sheetViews>
  <sheetFormatPr baseColWidth="10" defaultRowHeight="15" x14ac:dyDescent="0.25"/>
  <cols>
    <col min="1" max="1" width="73.140625" customWidth="1"/>
    <col min="2" max="2" width="13.1406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735" t="s">
        <v>0</v>
      </c>
      <c r="B5" s="1735"/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  <c r="N5" s="1735"/>
      <c r="O5" s="1735"/>
    </row>
    <row r="6" spans="1:15" x14ac:dyDescent="0.25">
      <c r="A6" s="1735" t="s">
        <v>1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  <c r="N6" s="1735"/>
      <c r="O6" s="1735"/>
    </row>
    <row r="7" spans="1:15" x14ac:dyDescent="0.25">
      <c r="A7" s="1735" t="s">
        <v>3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  <c r="N7" s="1735"/>
      <c r="O7" s="1735"/>
    </row>
    <row r="8" spans="1:15" x14ac:dyDescent="0.25">
      <c r="A8" s="1735" t="s">
        <v>1241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  <c r="N8" s="1735"/>
      <c r="O8" s="1735"/>
    </row>
    <row r="9" spans="1:15" x14ac:dyDescent="0.25">
      <c r="A9" s="1820" t="s">
        <v>441</v>
      </c>
      <c r="B9" s="1820"/>
      <c r="C9" s="1820"/>
      <c r="D9" s="1820"/>
      <c r="E9" s="1820"/>
      <c r="F9" s="1820"/>
      <c r="G9" s="1820"/>
      <c r="H9" s="1820"/>
      <c r="I9" s="1820"/>
      <c r="J9" s="1820"/>
      <c r="K9" s="1820"/>
      <c r="L9" s="1820"/>
      <c r="M9" s="1820"/>
      <c r="N9" s="1820"/>
      <c r="O9" s="1820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92" t="s">
        <v>7</v>
      </c>
      <c r="B11" s="1792" t="s">
        <v>937</v>
      </c>
      <c r="C11" s="1793" t="s">
        <v>9</v>
      </c>
      <c r="D11" s="1792" t="s">
        <v>832</v>
      </c>
      <c r="E11" s="1792" t="s">
        <v>834</v>
      </c>
      <c r="F11" s="1792" t="s">
        <v>209</v>
      </c>
      <c r="G11" s="757" t="s">
        <v>12</v>
      </c>
      <c r="H11" s="1796" t="s">
        <v>13</v>
      </c>
      <c r="I11" s="1794" t="s">
        <v>14</v>
      </c>
      <c r="J11" s="1794" t="s">
        <v>15</v>
      </c>
      <c r="K11" s="1794" t="s">
        <v>16</v>
      </c>
      <c r="L11" s="1794" t="s">
        <v>17</v>
      </c>
      <c r="M11" s="1794" t="s">
        <v>18</v>
      </c>
      <c r="N11" s="1794" t="s">
        <v>19</v>
      </c>
      <c r="O11" s="1794" t="s">
        <v>20</v>
      </c>
    </row>
    <row r="12" spans="1:15" x14ac:dyDescent="0.25">
      <c r="A12" s="1792"/>
      <c r="B12" s="1792"/>
      <c r="C12" s="1793"/>
      <c r="D12" s="1792"/>
      <c r="E12" s="1792"/>
      <c r="F12" s="1792"/>
      <c r="G12" s="757" t="s">
        <v>21</v>
      </c>
      <c r="H12" s="1796"/>
      <c r="I12" s="1794"/>
      <c r="J12" s="1794"/>
      <c r="K12" s="1794"/>
      <c r="L12" s="1794"/>
      <c r="M12" s="1794"/>
      <c r="N12" s="1794"/>
      <c r="O12" s="179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45200</v>
      </c>
      <c r="F33" s="85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45200</v>
      </c>
      <c r="F70" s="855">
        <v>45383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f>SUM(O68:O81)</f>
        <v>724576.63000000012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42283.76</v>
      </c>
      <c r="N84" s="764">
        <v>353839.35</v>
      </c>
      <c r="O84" s="764">
        <v>1881160.65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1259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54BFE2-51A9-475C-9B15-24BA13512B82}">
  <dimension ref="A7:N53"/>
  <sheetViews>
    <sheetView topLeftCell="A31" zoomScaleNormal="100" workbookViewId="0">
      <selection activeCell="A58" sqref="A58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1244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2" t="s">
        <v>5</v>
      </c>
      <c r="B11" s="1622"/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  <c r="N11" s="162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47" t="s">
        <v>7</v>
      </c>
      <c r="B13" s="1846" t="s">
        <v>937</v>
      </c>
      <c r="C13" s="1846" t="s">
        <v>8</v>
      </c>
      <c r="D13" s="1846" t="s">
        <v>10</v>
      </c>
      <c r="E13" s="1846" t="s">
        <v>11</v>
      </c>
      <c r="F13" s="419" t="s">
        <v>12</v>
      </c>
      <c r="G13" s="1846" t="s">
        <v>13</v>
      </c>
      <c r="H13" s="1846" t="s">
        <v>14</v>
      </c>
      <c r="I13" s="1846" t="s">
        <v>15</v>
      </c>
      <c r="J13" s="1846" t="s">
        <v>16</v>
      </c>
      <c r="K13" s="1846" t="s">
        <v>17</v>
      </c>
      <c r="L13" s="1846" t="s">
        <v>18</v>
      </c>
      <c r="M13" s="1846" t="s">
        <v>19</v>
      </c>
      <c r="N13" s="1846" t="s">
        <v>20</v>
      </c>
    </row>
    <row r="14" spans="1:14" x14ac:dyDescent="0.25">
      <c r="A14" s="1848"/>
      <c r="B14" s="1846"/>
      <c r="C14" s="1846"/>
      <c r="D14" s="1846"/>
      <c r="E14" s="1846"/>
      <c r="F14" s="419" t="s">
        <v>21</v>
      </c>
      <c r="G14" s="1846"/>
      <c r="H14" s="1846"/>
      <c r="I14" s="1846"/>
      <c r="J14" s="1846"/>
      <c r="K14" s="1846"/>
      <c r="L14" s="1846"/>
      <c r="M14" s="1846"/>
      <c r="N14" s="1846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1191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10000</v>
      </c>
      <c r="G27" s="285">
        <v>0</v>
      </c>
      <c r="H27" s="284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10000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10000</v>
      </c>
      <c r="G28" s="285">
        <v>0</v>
      </c>
      <c r="H28" s="284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84">
        <v>10000</v>
      </c>
    </row>
    <row r="29" spans="1:14" ht="28.5" customHeight="1" x14ac:dyDescent="0.25">
      <c r="A29" s="761" t="s">
        <v>1193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10000</v>
      </c>
      <c r="G29" s="285">
        <v>0</v>
      </c>
      <c r="H29" s="284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84">
        <v>10000</v>
      </c>
    </row>
    <row r="30" spans="1:14" ht="28.5" customHeight="1" x14ac:dyDescent="0.25">
      <c r="A30" s="761" t="s">
        <v>1046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10000</v>
      </c>
      <c r="G30" s="285">
        <v>0</v>
      </c>
      <c r="H30" s="284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10000</v>
      </c>
    </row>
    <row r="31" spans="1:14" ht="28.5" customHeight="1" x14ac:dyDescent="0.25">
      <c r="A31" s="761" t="s">
        <v>1246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10000</v>
      </c>
      <c r="G31" s="285">
        <v>0</v>
      </c>
      <c r="H31" s="284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10000</v>
      </c>
    </row>
    <row r="32" spans="1:14" ht="28.5" customHeight="1" x14ac:dyDescent="0.25">
      <c r="A32" s="761" t="s">
        <v>1247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10000</v>
      </c>
      <c r="G32" s="285">
        <v>0</v>
      </c>
      <c r="H32" s="284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10000</v>
      </c>
    </row>
    <row r="33" spans="1:14" ht="28.5" customHeight="1" x14ac:dyDescent="0.25">
      <c r="A33" s="761" t="s">
        <v>1248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10000</v>
      </c>
      <c r="G33" s="285">
        <v>0</v>
      </c>
      <c r="H33" s="284">
        <v>10000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10000</v>
      </c>
    </row>
    <row r="34" spans="1:14" ht="24.75" customHeight="1" x14ac:dyDescent="0.25">
      <c r="A34" s="724"/>
      <c r="B34" s="602"/>
      <c r="C34" s="725">
        <v>19</v>
      </c>
      <c r="D34" s="286"/>
      <c r="E34" s="283"/>
      <c r="F34" s="273">
        <f>SUM(F15:F33)</f>
        <v>238000</v>
      </c>
      <c r="G34" s="285">
        <v>0</v>
      </c>
      <c r="H34" s="273">
        <f>SUM(H15:H33)</f>
        <v>238000</v>
      </c>
      <c r="I34" s="285">
        <v>0</v>
      </c>
      <c r="J34" s="285">
        <f>SUM(J15:J33)</f>
        <v>2297.25</v>
      </c>
      <c r="K34" s="285">
        <v>0</v>
      </c>
      <c r="L34" s="285">
        <v>0</v>
      </c>
      <c r="M34" s="273">
        <f>SUM(M15:M33)</f>
        <v>2797.5</v>
      </c>
      <c r="N34" s="750">
        <f>SUM(N15:N33)</f>
        <v>235702.75</v>
      </c>
    </row>
    <row r="35" spans="1:14" ht="27.75" customHeight="1" x14ac:dyDescent="0.25">
      <c r="A35" s="863" t="s">
        <v>865</v>
      </c>
      <c r="B35" s="863"/>
      <c r="C35" s="742">
        <v>19</v>
      </c>
      <c r="D35" s="742"/>
      <c r="E35" s="742"/>
      <c r="F35" s="716">
        <v>238000</v>
      </c>
      <c r="G35" s="632">
        <v>0</v>
      </c>
      <c r="H35" s="716">
        <v>238000</v>
      </c>
      <c r="I35" s="632">
        <v>0</v>
      </c>
      <c r="J35" s="632">
        <f>SUM(J16:J34)</f>
        <v>2297.25</v>
      </c>
      <c r="K35" s="632">
        <v>0</v>
      </c>
      <c r="L35" s="632">
        <v>0</v>
      </c>
      <c r="M35" s="716">
        <f>SUM(M16:M34)</f>
        <v>2797.5</v>
      </c>
      <c r="N35" s="864">
        <v>235702.75</v>
      </c>
    </row>
    <row r="49" spans="1:14" x14ac:dyDescent="0.25">
      <c r="A49" s="542" t="s">
        <v>1253</v>
      </c>
      <c r="B49" s="542"/>
      <c r="C49" s="542"/>
      <c r="D49" s="543"/>
      <c r="E49" s="543"/>
      <c r="F49" s="544"/>
      <c r="G49" s="545"/>
      <c r="H49" s="1810" t="s">
        <v>1252</v>
      </c>
      <c r="I49" s="1810"/>
      <c r="J49" s="1810"/>
      <c r="K49" s="1810"/>
      <c r="L49" s="1810"/>
      <c r="M49" s="1810"/>
      <c r="N49" s="544"/>
    </row>
    <row r="50" spans="1:14" x14ac:dyDescent="0.25">
      <c r="A50" s="546" t="s">
        <v>935</v>
      </c>
      <c r="B50" s="546"/>
      <c r="C50" s="546"/>
      <c r="D50" s="538"/>
      <c r="E50" s="537"/>
      <c r="F50" s="537"/>
      <c r="G50" s="537"/>
      <c r="H50" s="1811" t="s">
        <v>852</v>
      </c>
      <c r="I50" s="1811"/>
      <c r="J50" s="1811"/>
      <c r="K50" s="1811"/>
      <c r="L50" s="1811"/>
      <c r="M50" s="1811"/>
      <c r="N50" s="539"/>
    </row>
    <row r="51" spans="1:14" x14ac:dyDescent="0.25">
      <c r="A51" s="542" t="s">
        <v>1254</v>
      </c>
      <c r="B51" s="542"/>
      <c r="C51" s="542"/>
      <c r="D51" s="537"/>
      <c r="E51" s="537"/>
      <c r="F51" s="537"/>
      <c r="G51" s="540"/>
      <c r="H51" s="1812" t="s">
        <v>1224</v>
      </c>
      <c r="I51" s="1812"/>
      <c r="J51" s="1812"/>
      <c r="K51" s="1812"/>
      <c r="L51" s="1812"/>
      <c r="M51" s="1812"/>
      <c r="N51" s="537"/>
    </row>
    <row r="52" spans="1:14" x14ac:dyDescent="0.25">
      <c r="A52" s="546"/>
      <c r="B52" s="546"/>
      <c r="C52" s="546"/>
      <c r="D52" s="547"/>
      <c r="E52" s="546"/>
      <c r="F52" s="541"/>
      <c r="G52" s="540"/>
      <c r="H52" s="537"/>
      <c r="I52" s="1813"/>
      <c r="J52" s="1813"/>
      <c r="K52" s="1813"/>
      <c r="L52" s="1813"/>
      <c r="M52" s="1813"/>
      <c r="N52" s="1813"/>
    </row>
    <row r="53" spans="1:14" ht="15.75" x14ac:dyDescent="0.25">
      <c r="A53" s="267"/>
      <c r="B53" s="267"/>
      <c r="C53" s="267"/>
      <c r="D53" s="268"/>
      <c r="E53" s="268"/>
      <c r="F53" s="269"/>
      <c r="G53" s="1741"/>
      <c r="H53" s="1741"/>
      <c r="I53" s="1741"/>
      <c r="J53" s="1741"/>
      <c r="K53" s="1741"/>
      <c r="L53" s="271"/>
      <c r="M53" s="271"/>
      <c r="N53" s="259"/>
    </row>
  </sheetData>
  <mergeCells count="23">
    <mergeCell ref="G53:K53"/>
    <mergeCell ref="M13:M14"/>
    <mergeCell ref="N13:N14"/>
    <mergeCell ref="H49:M49"/>
    <mergeCell ref="H50:M50"/>
    <mergeCell ref="H51:M51"/>
    <mergeCell ref="I52:N52"/>
    <mergeCell ref="L13:L14"/>
    <mergeCell ref="G13:G14"/>
    <mergeCell ref="H13:H14"/>
    <mergeCell ref="I13:I14"/>
    <mergeCell ref="J13:J14"/>
    <mergeCell ref="K13:K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48" fitToWidth="0" fitToHeight="0" orientation="landscape" r:id="rId1"/>
  <drawing r:id="rId2"/>
</worksheet>
</file>

<file path=xl/worksheets/sheet2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9B202B-3E6D-4D6A-A2DE-FD4A41E7B08B}">
  <dimension ref="A6:L69"/>
  <sheetViews>
    <sheetView zoomScale="118" zoomScaleNormal="118" workbookViewId="0">
      <selection activeCell="A22" sqref="A22"/>
    </sheetView>
  </sheetViews>
  <sheetFormatPr baseColWidth="10" defaultRowHeight="15" x14ac:dyDescent="0.25"/>
  <cols>
    <col min="1" max="1" width="72.42578125" customWidth="1"/>
    <col min="2" max="2" width="14" customWidth="1"/>
    <col min="3" max="3" width="42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</row>
    <row r="7" spans="1:12" x14ac:dyDescent="0.25">
      <c r="A7" s="1735" t="s">
        <v>1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</row>
    <row r="8" spans="1:12" x14ac:dyDescent="0.25">
      <c r="A8" s="1735" t="s">
        <v>3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</row>
    <row r="9" spans="1:12" x14ac:dyDescent="0.25">
      <c r="A9" s="1735" t="s">
        <v>1242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</row>
    <row r="10" spans="1:12" x14ac:dyDescent="0.25">
      <c r="A10" s="1736" t="s">
        <v>886</v>
      </c>
      <c r="B10" s="1736"/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92" t="s">
        <v>7</v>
      </c>
      <c r="B12" s="1792" t="s">
        <v>802</v>
      </c>
      <c r="C12" s="1792" t="s">
        <v>9</v>
      </c>
      <c r="D12" s="390" t="s">
        <v>12</v>
      </c>
      <c r="E12" s="1769" t="s">
        <v>13</v>
      </c>
      <c r="F12" s="1770" t="s">
        <v>14</v>
      </c>
      <c r="G12" s="1770" t="s">
        <v>15</v>
      </c>
      <c r="H12" s="1770" t="s">
        <v>16</v>
      </c>
      <c r="I12" s="1770" t="s">
        <v>17</v>
      </c>
      <c r="J12" s="1770" t="s">
        <v>18</v>
      </c>
      <c r="K12" s="1770" t="s">
        <v>19</v>
      </c>
      <c r="L12" s="1770" t="s">
        <v>20</v>
      </c>
    </row>
    <row r="13" spans="1:12" ht="16.5" customHeight="1" x14ac:dyDescent="0.25">
      <c r="A13" s="1792"/>
      <c r="B13" s="1792"/>
      <c r="C13" s="1792"/>
      <c r="D13" s="390" t="s">
        <v>21</v>
      </c>
      <c r="E13" s="1769"/>
      <c r="F13" s="1770"/>
      <c r="G13" s="1770"/>
      <c r="H13" s="1770"/>
      <c r="I13" s="1770"/>
      <c r="J13" s="1770"/>
      <c r="K13" s="1770"/>
      <c r="L13" s="1770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1200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61" t="s">
        <v>1127</v>
      </c>
      <c r="B18" s="461"/>
      <c r="C18" s="453"/>
      <c r="D18" s="463"/>
      <c r="E18" s="464"/>
      <c r="F18" s="522"/>
      <c r="G18" s="522"/>
      <c r="H18" s="522"/>
      <c r="I18" s="522"/>
      <c r="J18" s="464"/>
      <c r="K18" s="217"/>
      <c r="L18" s="463"/>
    </row>
    <row r="19" spans="1:12" s="5" customFormat="1" ht="18.75" customHeight="1" x14ac:dyDescent="0.25">
      <c r="A19" s="459" t="s">
        <v>531</v>
      </c>
      <c r="B19" s="281" t="s">
        <v>807</v>
      </c>
      <c r="C19" s="286" t="s">
        <v>1205</v>
      </c>
      <c r="D19" s="468">
        <v>11500</v>
      </c>
      <c r="E19" s="456">
        <v>0</v>
      </c>
      <c r="F19" s="457">
        <v>11500</v>
      </c>
      <c r="G19" s="457">
        <v>330.05</v>
      </c>
      <c r="H19" s="456">
        <v>1623.06</v>
      </c>
      <c r="I19" s="457">
        <v>349.6</v>
      </c>
      <c r="J19" s="456">
        <v>0</v>
      </c>
      <c r="K19" s="457">
        <v>2302.71</v>
      </c>
      <c r="L19" s="457">
        <v>9197.2900000000009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11500</v>
      </c>
      <c r="E20" s="464">
        <v>0</v>
      </c>
      <c r="F20" s="463">
        <v>11500</v>
      </c>
      <c r="G20" s="463">
        <v>330.05</v>
      </c>
      <c r="H20" s="464">
        <v>1623.06</v>
      </c>
      <c r="I20" s="463">
        <v>349.6</v>
      </c>
      <c r="J20" s="464">
        <v>0</v>
      </c>
      <c r="K20" s="463">
        <v>2302.71</v>
      </c>
      <c r="L20" s="463">
        <v>9197.2900000000009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788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124</v>
      </c>
      <c r="B23" s="281" t="s">
        <v>807</v>
      </c>
      <c r="C23" s="286" t="s">
        <v>604</v>
      </c>
      <c r="D23" s="457">
        <v>16500</v>
      </c>
      <c r="E23" s="456">
        <v>0</v>
      </c>
      <c r="F23" s="489">
        <v>16500</v>
      </c>
      <c r="G23" s="489">
        <v>473.55</v>
      </c>
      <c r="H23" s="489">
        <v>2391.31</v>
      </c>
      <c r="I23" s="489">
        <v>501.6</v>
      </c>
      <c r="J23" s="456">
        <v>0</v>
      </c>
      <c r="K23" s="214">
        <v>3366.46</v>
      </c>
      <c r="L23" s="457">
        <v>13133.54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463">
        <v>16500</v>
      </c>
      <c r="E24" s="464">
        <v>0</v>
      </c>
      <c r="F24" s="522">
        <v>16500</v>
      </c>
      <c r="G24" s="522">
        <v>473.55</v>
      </c>
      <c r="H24" s="522">
        <v>2391.31</v>
      </c>
      <c r="I24" s="522">
        <v>501.6</v>
      </c>
      <c r="J24" s="464">
        <v>0</v>
      </c>
      <c r="K24" s="217">
        <v>3366.46</v>
      </c>
      <c r="L24" s="463">
        <v>13133.54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53" t="s">
        <v>1112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</row>
    <row r="27" spans="1:12" s="5" customFormat="1" ht="18.75" customHeight="1" x14ac:dyDescent="0.25">
      <c r="A27" s="280" t="s">
        <v>1113</v>
      </c>
      <c r="B27" s="685" t="s">
        <v>807</v>
      </c>
      <c r="C27" s="280" t="s">
        <v>1203</v>
      </c>
      <c r="D27" s="457">
        <v>25000</v>
      </c>
      <c r="E27" s="456">
        <v>0</v>
      </c>
      <c r="F27" s="489">
        <v>25000</v>
      </c>
      <c r="G27" s="489">
        <v>717.5</v>
      </c>
      <c r="H27" s="489">
        <v>4220.1499999999996</v>
      </c>
      <c r="I27" s="489">
        <v>760</v>
      </c>
      <c r="J27" s="456">
        <v>0</v>
      </c>
      <c r="K27" s="457">
        <v>5697.65</v>
      </c>
      <c r="L27" s="457">
        <v>19302.349999999999</v>
      </c>
    </row>
    <row r="28" spans="1:12" ht="18.75" customHeight="1" x14ac:dyDescent="0.25">
      <c r="A28" s="461" t="s">
        <v>813</v>
      </c>
      <c r="B28" s="461"/>
      <c r="C28" s="453">
        <v>1</v>
      </c>
      <c r="D28" s="525">
        <f>SUM(D27)</f>
        <v>25000</v>
      </c>
      <c r="E28" s="526">
        <f>SUM(E27)</f>
        <v>0</v>
      </c>
      <c r="F28" s="525">
        <f>SUM(F27)</f>
        <v>25000</v>
      </c>
      <c r="G28" s="522">
        <v>717.5</v>
      </c>
      <c r="H28" s="522">
        <v>4220.1499999999996</v>
      </c>
      <c r="I28" s="522">
        <v>760</v>
      </c>
      <c r="J28" s="464">
        <v>0</v>
      </c>
      <c r="K28" s="463">
        <v>5697.65</v>
      </c>
      <c r="L28" s="463">
        <v>19302.349999999999</v>
      </c>
    </row>
    <row r="29" spans="1:12" ht="18.75" customHeight="1" x14ac:dyDescent="0.25">
      <c r="A29" s="461"/>
      <c r="B29" s="461"/>
      <c r="C29" s="453"/>
      <c r="D29" s="525"/>
      <c r="E29" s="526"/>
      <c r="F29" s="525"/>
      <c r="G29" s="522"/>
      <c r="H29" s="522"/>
      <c r="I29" s="522"/>
      <c r="J29" s="464"/>
      <c r="K29" s="463"/>
      <c r="L29" s="463"/>
    </row>
    <row r="30" spans="1:12" ht="30" customHeight="1" x14ac:dyDescent="0.25">
      <c r="A30" s="469" t="s">
        <v>1136</v>
      </c>
      <c r="B30" s="461"/>
      <c r="C30" s="453"/>
      <c r="D30" s="525"/>
      <c r="E30" s="526"/>
      <c r="F30" s="525"/>
      <c r="G30" s="522"/>
      <c r="H30" s="522"/>
      <c r="I30" s="522"/>
      <c r="J30" s="464"/>
      <c r="K30" s="463"/>
      <c r="L30" s="463"/>
    </row>
    <row r="31" spans="1:12" ht="18.75" customHeight="1" x14ac:dyDescent="0.25">
      <c r="A31" s="280" t="s">
        <v>697</v>
      </c>
      <c r="B31" s="281" t="s">
        <v>807</v>
      </c>
      <c r="C31" s="286" t="s">
        <v>1207</v>
      </c>
      <c r="D31" s="457">
        <v>6500</v>
      </c>
      <c r="E31" s="456">
        <v>0</v>
      </c>
      <c r="F31" s="489">
        <v>6500</v>
      </c>
      <c r="G31" s="489">
        <v>186.55</v>
      </c>
      <c r="H31" s="489">
        <v>917.38</v>
      </c>
      <c r="I31" s="489">
        <v>197.6</v>
      </c>
      <c r="J31" s="456">
        <v>0</v>
      </c>
      <c r="K31" s="457">
        <v>1301.53</v>
      </c>
      <c r="L31" s="457">
        <v>5198.47</v>
      </c>
    </row>
    <row r="32" spans="1:12" ht="18.75" customHeight="1" x14ac:dyDescent="0.25">
      <c r="A32" s="461" t="s">
        <v>813</v>
      </c>
      <c r="B32" s="461"/>
      <c r="C32" s="453">
        <v>1</v>
      </c>
      <c r="D32" s="463">
        <v>6500</v>
      </c>
      <c r="E32" s="464">
        <v>0</v>
      </c>
      <c r="F32" s="522">
        <v>6500</v>
      </c>
      <c r="G32" s="522">
        <v>186.55</v>
      </c>
      <c r="H32" s="522">
        <v>917.38</v>
      </c>
      <c r="I32" s="522">
        <v>197.6</v>
      </c>
      <c r="J32" s="464">
        <v>0</v>
      </c>
      <c r="K32" s="463">
        <v>1301.53</v>
      </c>
      <c r="L32" s="463">
        <v>5198.47</v>
      </c>
    </row>
    <row r="34" spans="1:12" ht="18.75" customHeight="1" x14ac:dyDescent="0.25">
      <c r="A34" s="461" t="s">
        <v>787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459" t="s">
        <v>310</v>
      </c>
      <c r="B35" s="281" t="s">
        <v>807</v>
      </c>
      <c r="C35" s="286" t="s">
        <v>1204</v>
      </c>
      <c r="D35" s="457">
        <v>5000</v>
      </c>
      <c r="E35" s="456">
        <v>0</v>
      </c>
      <c r="F35" s="489">
        <v>5000</v>
      </c>
      <c r="G35" s="489">
        <v>143.5</v>
      </c>
      <c r="H35" s="489">
        <v>705.68</v>
      </c>
      <c r="I35" s="489">
        <v>152</v>
      </c>
      <c r="J35" s="456">
        <v>0</v>
      </c>
      <c r="K35" s="457">
        <v>1001.18</v>
      </c>
      <c r="L35" s="457">
        <v>3998.82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5000</v>
      </c>
      <c r="E36" s="464">
        <v>0</v>
      </c>
      <c r="F36" s="522">
        <v>5000</v>
      </c>
      <c r="G36" s="522">
        <v>143.5</v>
      </c>
      <c r="H36" s="522">
        <v>705.68</v>
      </c>
      <c r="I36" s="522">
        <v>152</v>
      </c>
      <c r="J36" s="464">
        <v>0</v>
      </c>
      <c r="K36" s="463">
        <v>1001.18</v>
      </c>
      <c r="L36" s="463">
        <v>3998.82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90" t="s">
        <v>821</v>
      </c>
      <c r="B38" s="491"/>
      <c r="C38" s="492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30" customHeight="1" x14ac:dyDescent="0.25">
      <c r="A39" s="286" t="s">
        <v>593</v>
      </c>
      <c r="B39" s="497" t="s">
        <v>806</v>
      </c>
      <c r="C39" s="766" t="s">
        <v>1201</v>
      </c>
      <c r="D39" s="457">
        <v>40000</v>
      </c>
      <c r="E39" s="456">
        <v>0</v>
      </c>
      <c r="F39" s="489">
        <v>40000</v>
      </c>
      <c r="G39" s="489">
        <v>1148</v>
      </c>
      <c r="H39" s="489">
        <v>9409</v>
      </c>
      <c r="I39" s="489">
        <v>1216</v>
      </c>
      <c r="J39" s="456">
        <v>0</v>
      </c>
      <c r="K39" s="457">
        <v>11773</v>
      </c>
      <c r="L39" s="457">
        <v>28227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40000</v>
      </c>
      <c r="E40" s="464">
        <v>0</v>
      </c>
      <c r="F40" s="522">
        <v>40000</v>
      </c>
      <c r="G40" s="522">
        <v>1148</v>
      </c>
      <c r="H40" s="522">
        <v>9409</v>
      </c>
      <c r="I40" s="522">
        <v>1216</v>
      </c>
      <c r="J40" s="464">
        <v>0</v>
      </c>
      <c r="K40" s="463">
        <v>11773</v>
      </c>
      <c r="L40" s="463">
        <v>28227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30.75" customHeight="1" x14ac:dyDescent="0.25">
      <c r="A42" s="469" t="s">
        <v>978</v>
      </c>
      <c r="B42" s="461"/>
      <c r="C42" s="453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30" customHeight="1" x14ac:dyDescent="0.25">
      <c r="A43" s="280" t="s">
        <v>114</v>
      </c>
      <c r="B43" s="281" t="s">
        <v>807</v>
      </c>
      <c r="C43" s="766" t="s">
        <v>1202</v>
      </c>
      <c r="D43" s="457">
        <v>20000</v>
      </c>
      <c r="E43" s="456">
        <v>0</v>
      </c>
      <c r="F43" s="489">
        <v>20000</v>
      </c>
      <c r="G43" s="489">
        <v>574</v>
      </c>
      <c r="H43" s="489">
        <v>4704.5</v>
      </c>
      <c r="I43" s="489">
        <v>6058</v>
      </c>
      <c r="J43" s="456">
        <v>0</v>
      </c>
      <c r="K43" s="457">
        <v>5886.5</v>
      </c>
      <c r="L43" s="457">
        <v>14113.5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20000</v>
      </c>
      <c r="E44" s="464">
        <v>0</v>
      </c>
      <c r="F44" s="522">
        <v>20000</v>
      </c>
      <c r="G44" s="522">
        <v>574</v>
      </c>
      <c r="H44" s="522">
        <v>4704.5</v>
      </c>
      <c r="I44" s="522">
        <v>6058</v>
      </c>
      <c r="J44" s="464">
        <v>0</v>
      </c>
      <c r="K44" s="463">
        <v>5886.5</v>
      </c>
      <c r="L44" s="463">
        <v>14113.5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18.75" customHeight="1" x14ac:dyDescent="0.25">
      <c r="A46" s="461" t="s">
        <v>1012</v>
      </c>
      <c r="B46" s="281"/>
      <c r="C46" s="466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18.75" customHeight="1" x14ac:dyDescent="0.25">
      <c r="A47" s="459" t="s">
        <v>134</v>
      </c>
      <c r="B47" s="281" t="s">
        <v>807</v>
      </c>
      <c r="C47" s="459" t="s">
        <v>1206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1" spans="1:12" ht="25.5" customHeight="1" x14ac:dyDescent="0.25">
      <c r="A51" s="654" t="s">
        <v>865</v>
      </c>
      <c r="B51" s="654"/>
      <c r="C51" s="748">
        <v>9</v>
      </c>
      <c r="D51" s="743">
        <v>181000</v>
      </c>
      <c r="E51" s="744">
        <v>0</v>
      </c>
      <c r="F51" s="743">
        <v>181000</v>
      </c>
      <c r="G51" s="745">
        <v>5194.7</v>
      </c>
      <c r="H51" s="745">
        <v>35127.03</v>
      </c>
      <c r="I51" s="745">
        <v>5502.4</v>
      </c>
      <c r="J51" s="746">
        <v>0</v>
      </c>
      <c r="K51" s="747">
        <v>45824.13</v>
      </c>
      <c r="L51" s="747">
        <v>135175.87</v>
      </c>
    </row>
    <row r="52" spans="1:12" x14ac:dyDescent="0.25">
      <c r="A52" s="537"/>
      <c r="B52" s="537"/>
      <c r="C52" s="537"/>
      <c r="D52" s="537"/>
      <c r="E52" s="537"/>
      <c r="F52" s="537"/>
      <c r="G52" s="537"/>
      <c r="H52" s="537"/>
      <c r="I52" s="537"/>
      <c r="J52" s="537"/>
      <c r="K52" s="537"/>
      <c r="L52" s="537"/>
    </row>
    <row r="53" spans="1:12" x14ac:dyDescent="0.25">
      <c r="A53" s="537"/>
      <c r="B53" s="537"/>
      <c r="C53" s="537"/>
      <c r="D53" s="537"/>
      <c r="E53" s="537"/>
      <c r="F53" s="537"/>
      <c r="G53" s="537"/>
      <c r="H53" s="537"/>
      <c r="I53" s="537"/>
      <c r="J53" s="537"/>
      <c r="K53" s="537"/>
      <c r="L53" s="537"/>
    </row>
    <row r="54" spans="1:12" x14ac:dyDescent="0.25">
      <c r="A54" s="537"/>
      <c r="B54" s="537"/>
      <c r="C54" s="537"/>
      <c r="D54" s="537"/>
      <c r="E54" s="537"/>
      <c r="F54" s="537"/>
      <c r="G54" s="537"/>
      <c r="H54" s="537"/>
      <c r="I54" s="537"/>
      <c r="J54" s="537"/>
      <c r="K54" s="537"/>
      <c r="L54" s="537"/>
    </row>
    <row r="55" spans="1:12" x14ac:dyDescent="0.25">
      <c r="A55" s="537"/>
      <c r="B55" s="537"/>
      <c r="C55" s="537"/>
      <c r="D55" s="537"/>
      <c r="E55" s="537"/>
      <c r="F55" s="537"/>
      <c r="G55" s="537"/>
      <c r="H55" s="537"/>
      <c r="I55" s="537"/>
      <c r="J55" s="537"/>
      <c r="K55" s="537"/>
      <c r="L55" s="537"/>
    </row>
    <row r="56" spans="1:12" x14ac:dyDescent="0.25">
      <c r="A56" s="537"/>
      <c r="B56" s="537"/>
      <c r="C56" s="537"/>
      <c r="D56" s="537"/>
      <c r="E56" s="537"/>
      <c r="F56" s="537"/>
      <c r="G56" s="537"/>
      <c r="H56" s="537"/>
      <c r="I56" s="537"/>
      <c r="J56" s="537"/>
      <c r="K56" s="537"/>
      <c r="L56" s="537"/>
    </row>
    <row r="57" spans="1:12" x14ac:dyDescent="0.25">
      <c r="A57" s="537"/>
      <c r="B57" s="537"/>
      <c r="C57" s="537"/>
      <c r="D57" s="537"/>
      <c r="E57" s="537"/>
      <c r="F57" s="537"/>
      <c r="G57" s="537"/>
      <c r="H57" s="537"/>
      <c r="I57" s="537"/>
      <c r="J57" s="537"/>
      <c r="K57" s="537"/>
      <c r="L57" s="537"/>
    </row>
    <row r="58" spans="1:12" x14ac:dyDescent="0.25">
      <c r="A58" s="537"/>
      <c r="B58" s="537"/>
      <c r="C58" s="537"/>
      <c r="D58" s="537"/>
      <c r="E58" s="537"/>
      <c r="F58" s="537"/>
      <c r="G58" s="537"/>
      <c r="H58" s="537"/>
      <c r="I58" s="537"/>
      <c r="J58" s="537"/>
      <c r="K58" s="537"/>
      <c r="L58" s="537"/>
    </row>
    <row r="59" spans="1:12" x14ac:dyDescent="0.25">
      <c r="A59" s="537"/>
      <c r="B59" s="537"/>
      <c r="C59" s="537"/>
      <c r="D59" s="537"/>
      <c r="E59" s="537"/>
      <c r="F59" s="537"/>
      <c r="G59" s="537"/>
      <c r="H59" s="537"/>
      <c r="I59" s="537"/>
      <c r="J59" s="537"/>
      <c r="K59" s="537"/>
      <c r="L59" s="537"/>
    </row>
    <row r="60" spans="1:12" x14ac:dyDescent="0.25">
      <c r="A60" s="537"/>
      <c r="B60" s="537"/>
      <c r="C60" s="537"/>
      <c r="D60" s="537"/>
      <c r="E60" s="537"/>
      <c r="F60" s="537"/>
      <c r="G60" s="537"/>
      <c r="H60" s="537"/>
      <c r="I60" s="537"/>
      <c r="J60" s="537"/>
      <c r="K60" s="537"/>
      <c r="L60" s="537"/>
    </row>
    <row r="61" spans="1:12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</row>
    <row r="62" spans="1:12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</row>
    <row r="63" spans="1:12" x14ac:dyDescent="0.25">
      <c r="A63" s="537"/>
      <c r="B63" s="537"/>
      <c r="C63" s="537"/>
      <c r="D63" s="537"/>
      <c r="E63" s="537"/>
      <c r="F63" s="537"/>
      <c r="G63" s="537"/>
      <c r="H63" s="537"/>
      <c r="I63" s="537"/>
      <c r="J63" s="537"/>
      <c r="K63" s="537"/>
      <c r="L63" s="537"/>
    </row>
    <row r="64" spans="1:12" ht="38.25" customHeight="1" x14ac:dyDescent="0.25">
      <c r="A64" s="542" t="s">
        <v>1235</v>
      </c>
      <c r="B64" s="542"/>
      <c r="C64" s="543"/>
      <c r="D64" s="544"/>
      <c r="E64" s="545"/>
      <c r="F64" s="1866" t="s">
        <v>1234</v>
      </c>
      <c r="G64" s="1866"/>
      <c r="H64" s="1866"/>
      <c r="I64" s="1866"/>
      <c r="J64" s="1866"/>
      <c r="K64" s="1866"/>
      <c r="L64" s="544"/>
    </row>
    <row r="65" spans="1:12" x14ac:dyDescent="0.25">
      <c r="A65" s="546" t="s">
        <v>1238</v>
      </c>
      <c r="B65" s="546"/>
      <c r="C65" s="538"/>
      <c r="D65" s="537"/>
      <c r="E65" s="537"/>
      <c r="F65" s="1811" t="s">
        <v>1222</v>
      </c>
      <c r="G65" s="1811"/>
      <c r="H65" s="1811"/>
      <c r="I65" s="1811"/>
      <c r="J65" s="1811"/>
      <c r="K65" s="1811"/>
      <c r="L65" s="539"/>
    </row>
    <row r="66" spans="1:12" x14ac:dyDescent="0.25">
      <c r="A66" s="542" t="s">
        <v>1239</v>
      </c>
      <c r="B66" s="542"/>
      <c r="C66" s="537"/>
      <c r="D66" s="537"/>
      <c r="E66" s="540"/>
      <c r="F66" s="1812" t="s">
        <v>1224</v>
      </c>
      <c r="G66" s="1812"/>
      <c r="H66" s="1812"/>
      <c r="I66" s="1812"/>
      <c r="J66" s="1812"/>
      <c r="K66" s="1812"/>
      <c r="L66" s="537"/>
    </row>
    <row r="67" spans="1:12" x14ac:dyDescent="0.25">
      <c r="A67" s="546"/>
      <c r="B67" s="546"/>
      <c r="C67" s="547"/>
      <c r="D67" s="541"/>
      <c r="E67" s="540"/>
      <c r="F67" s="537"/>
      <c r="G67" s="1813"/>
      <c r="H67" s="1813"/>
      <c r="I67" s="1813"/>
      <c r="J67" s="1813"/>
      <c r="K67" s="1813"/>
      <c r="L67" s="1813"/>
    </row>
    <row r="68" spans="1:12" ht="15.75" x14ac:dyDescent="0.25">
      <c r="A68" s="267"/>
      <c r="B68" s="267"/>
      <c r="C68" s="268"/>
      <c r="D68" s="269"/>
      <c r="E68" s="1741"/>
      <c r="F68" s="1741"/>
      <c r="G68" s="1741"/>
      <c r="H68" s="1741"/>
      <c r="I68" s="1741"/>
      <c r="J68" s="271"/>
      <c r="K68" s="271"/>
      <c r="L68" s="259"/>
    </row>
    <row r="69" spans="1:12" x14ac:dyDescent="0.25">
      <c r="D69" t="s">
        <v>641</v>
      </c>
    </row>
  </sheetData>
  <mergeCells count="21">
    <mergeCell ref="A12:A13"/>
    <mergeCell ref="C12:C13"/>
    <mergeCell ref="J12:J13"/>
    <mergeCell ref="L12:L13"/>
    <mergeCell ref="E12:E13"/>
    <mergeCell ref="B12:B13"/>
    <mergeCell ref="E68:I68"/>
    <mergeCell ref="G12:G13"/>
    <mergeCell ref="H12:H13"/>
    <mergeCell ref="I12:I13"/>
    <mergeCell ref="F12:F13"/>
    <mergeCell ref="F66:K66"/>
    <mergeCell ref="K12:K13"/>
    <mergeCell ref="F65:K65"/>
    <mergeCell ref="G67:L67"/>
    <mergeCell ref="F64:K64"/>
    <mergeCell ref="A6:L6"/>
    <mergeCell ref="A7:L7"/>
    <mergeCell ref="A8:L8"/>
    <mergeCell ref="A9:L9"/>
    <mergeCell ref="A10:L10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19D985-B95A-4034-B025-2307F0D2ED1A}">
  <sheetPr>
    <pageSetUpPr fitToPage="1"/>
  </sheetPr>
  <dimension ref="A6:L41"/>
  <sheetViews>
    <sheetView zoomScale="118" zoomScaleNormal="118" workbookViewId="0">
      <selection activeCell="C25" sqref="C25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</row>
    <row r="7" spans="1:12" x14ac:dyDescent="0.25">
      <c r="A7" s="1735" t="s">
        <v>1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</row>
    <row r="8" spans="1:12" x14ac:dyDescent="0.25">
      <c r="A8" s="1735" t="s">
        <v>3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</row>
    <row r="9" spans="1:12" x14ac:dyDescent="0.25">
      <c r="A9" s="1735" t="s">
        <v>1243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</row>
    <row r="10" spans="1:12" x14ac:dyDescent="0.25">
      <c r="A10" s="1736" t="s">
        <v>1197</v>
      </c>
      <c r="B10" s="1736"/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92" t="s">
        <v>7</v>
      </c>
      <c r="B12" s="1792" t="s">
        <v>802</v>
      </c>
      <c r="C12" s="1792" t="s">
        <v>9</v>
      </c>
      <c r="D12" s="390" t="s">
        <v>12</v>
      </c>
      <c r="E12" s="1769" t="s">
        <v>13</v>
      </c>
      <c r="F12" s="1770" t="s">
        <v>14</v>
      </c>
      <c r="G12" s="1770" t="s">
        <v>15</v>
      </c>
      <c r="H12" s="1770" t="s">
        <v>16</v>
      </c>
      <c r="I12" s="1770" t="s">
        <v>17</v>
      </c>
      <c r="J12" s="1770" t="s">
        <v>18</v>
      </c>
      <c r="K12" s="1770" t="s">
        <v>19</v>
      </c>
      <c r="L12" s="1770" t="s">
        <v>20</v>
      </c>
    </row>
    <row r="13" spans="1:12" ht="16.5" customHeight="1" x14ac:dyDescent="0.25">
      <c r="A13" s="1792"/>
      <c r="B13" s="1792"/>
      <c r="C13" s="1792"/>
      <c r="D13" s="390" t="s">
        <v>21</v>
      </c>
      <c r="E13" s="1769"/>
      <c r="F13" s="1770"/>
      <c r="G13" s="1770"/>
      <c r="H13" s="1770"/>
      <c r="I13" s="1770"/>
      <c r="J13" s="1770"/>
      <c r="K13" s="1770"/>
      <c r="L13" s="1770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866" t="s">
        <v>1255</v>
      </c>
      <c r="G36" s="1866"/>
      <c r="H36" s="1866"/>
      <c r="I36" s="1866"/>
      <c r="J36" s="1866"/>
      <c r="K36" s="1866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811" t="s">
        <v>852</v>
      </c>
      <c r="G37" s="1811"/>
      <c r="H37" s="1811"/>
      <c r="I37" s="1811"/>
      <c r="J37" s="1811"/>
      <c r="K37" s="1811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812" t="s">
        <v>1257</v>
      </c>
      <c r="G38" s="1812"/>
      <c r="H38" s="1812"/>
      <c r="I38" s="1812"/>
      <c r="J38" s="1812"/>
      <c r="K38" s="1812"/>
      <c r="L38" s="537"/>
    </row>
    <row r="39" spans="1:12" x14ac:dyDescent="0.25">
      <c r="A39" s="546"/>
      <c r="B39" s="546"/>
      <c r="C39" s="547"/>
      <c r="D39" s="541"/>
      <c r="E39" s="540"/>
      <c r="F39" s="537"/>
      <c r="G39" s="1813"/>
      <c r="H39" s="1813"/>
      <c r="I39" s="1813"/>
      <c r="J39" s="1813"/>
      <c r="K39" s="1813"/>
      <c r="L39" s="1813"/>
    </row>
    <row r="40" spans="1:12" ht="15.75" x14ac:dyDescent="0.25">
      <c r="A40" s="267"/>
      <c r="B40" s="267"/>
      <c r="C40" s="268"/>
      <c r="D40" s="269"/>
      <c r="E40" s="1741"/>
      <c r="F40" s="1741"/>
      <c r="G40" s="1741"/>
      <c r="H40" s="1741"/>
      <c r="I40" s="1741"/>
      <c r="J40" s="271"/>
      <c r="K40" s="271"/>
      <c r="L40" s="259"/>
    </row>
    <row r="41" spans="1:12" x14ac:dyDescent="0.25">
      <c r="D41" t="s">
        <v>641</v>
      </c>
    </row>
  </sheetData>
  <mergeCells count="21">
    <mergeCell ref="A12:A13"/>
    <mergeCell ref="C12:C13"/>
    <mergeCell ref="J12:J13"/>
    <mergeCell ref="L12:L13"/>
    <mergeCell ref="E12:E13"/>
    <mergeCell ref="B12:B13"/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1" orientation="landscape" r:id="rId1"/>
  <drawing r:id="rId2"/>
</worksheet>
</file>

<file path=xl/worksheets/sheet2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2B7DB5-6B29-4B37-A121-4702EE9527D5}">
  <dimension ref="B1:O228"/>
  <sheetViews>
    <sheetView showGridLines="0" zoomScale="77" zoomScaleNormal="77" workbookViewId="0">
      <selection activeCell="B68" sqref="B68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871" t="s">
        <v>0</v>
      </c>
      <c r="C5" s="1871"/>
      <c r="D5" s="1871"/>
      <c r="E5" s="1871"/>
      <c r="F5" s="1871"/>
      <c r="G5" s="1871"/>
      <c r="H5" s="1871"/>
      <c r="I5" s="1871"/>
      <c r="J5" s="1871"/>
      <c r="K5" s="1871"/>
      <c r="L5" s="1871"/>
      <c r="M5" s="1871"/>
      <c r="N5" s="1871"/>
    </row>
    <row r="6" spans="2:14" ht="15.75" x14ac:dyDescent="0.25">
      <c r="B6" s="1871" t="s">
        <v>3</v>
      </c>
      <c r="C6" s="1871"/>
      <c r="D6" s="1871"/>
      <c r="E6" s="1871"/>
      <c r="F6" s="1871"/>
      <c r="G6" s="1871"/>
      <c r="H6" s="1871"/>
      <c r="I6" s="1871"/>
      <c r="J6" s="1871"/>
      <c r="K6" s="1871"/>
      <c r="L6" s="1871"/>
      <c r="M6" s="1871"/>
      <c r="N6" s="1871"/>
    </row>
    <row r="7" spans="2:14" ht="15.75" x14ac:dyDescent="0.25">
      <c r="B7" s="1871" t="s">
        <v>1260</v>
      </c>
      <c r="C7" s="1871"/>
      <c r="D7" s="1871"/>
      <c r="E7" s="1871"/>
      <c r="F7" s="1871"/>
      <c r="G7" s="1871"/>
      <c r="H7" s="1871"/>
      <c r="I7" s="1871"/>
      <c r="J7" s="1871"/>
      <c r="K7" s="1871"/>
      <c r="L7" s="1871"/>
      <c r="M7" s="1871"/>
      <c r="N7" s="1871"/>
    </row>
    <row r="8" spans="2:14" ht="15.75" x14ac:dyDescent="0.25">
      <c r="B8" s="1872" t="s">
        <v>404</v>
      </c>
      <c r="C8" s="1872"/>
      <c r="D8" s="1872"/>
      <c r="E8" s="1872"/>
      <c r="F8" s="1872"/>
      <c r="G8" s="1872"/>
      <c r="H8" s="1872"/>
      <c r="I8" s="1872"/>
      <c r="J8" s="1872"/>
      <c r="K8" s="1872"/>
      <c r="L8" s="1872"/>
      <c r="M8" s="1872"/>
      <c r="N8" s="1872"/>
    </row>
    <row r="9" spans="2:14" ht="15.75" x14ac:dyDescent="0.25">
      <c r="B9" s="1873" t="s">
        <v>7</v>
      </c>
      <c r="C9" s="1873" t="s">
        <v>802</v>
      </c>
      <c r="D9" s="1873" t="s">
        <v>9</v>
      </c>
      <c r="E9" s="1873" t="s">
        <v>11</v>
      </c>
      <c r="F9" s="870" t="s">
        <v>12</v>
      </c>
      <c r="G9" s="1867" t="s">
        <v>13</v>
      </c>
      <c r="H9" s="1868" t="s">
        <v>14</v>
      </c>
      <c r="I9" s="1868" t="s">
        <v>15</v>
      </c>
      <c r="J9" s="1868" t="s">
        <v>16</v>
      </c>
      <c r="K9" s="1868" t="s">
        <v>17</v>
      </c>
      <c r="L9" s="1868" t="s">
        <v>18</v>
      </c>
      <c r="M9" s="1868" t="s">
        <v>19</v>
      </c>
      <c r="N9" s="1868" t="s">
        <v>20</v>
      </c>
    </row>
    <row r="10" spans="2:14" ht="15.75" x14ac:dyDescent="0.25">
      <c r="B10" s="1873"/>
      <c r="C10" s="1873"/>
      <c r="D10" s="1873"/>
      <c r="E10" s="1873"/>
      <c r="F10" s="870" t="s">
        <v>21</v>
      </c>
      <c r="G10" s="1867"/>
      <c r="H10" s="1868"/>
      <c r="I10" s="1868"/>
      <c r="J10" s="1868"/>
      <c r="K10" s="1868"/>
      <c r="L10" s="1868"/>
      <c r="M10" s="1868"/>
      <c r="N10" s="1868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50296.02</v>
      </c>
      <c r="K12" s="953">
        <v>5685.41</v>
      </c>
      <c r="L12" s="954">
        <v>4169.3999999999996</v>
      </c>
      <c r="M12" s="953">
        <v>67612.83</v>
      </c>
      <c r="N12" s="953">
        <v>192387.17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38154.769999999997</v>
      </c>
      <c r="K13" s="953">
        <v>5685.41</v>
      </c>
      <c r="L13" s="954">
        <v>4169.3999999999996</v>
      </c>
      <c r="M13" s="953">
        <v>54036.58</v>
      </c>
      <c r="N13" s="953">
        <v>155963.42000000001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v>20200.490000000002</v>
      </c>
      <c r="N14" s="953"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v>24330.33</v>
      </c>
      <c r="N15" s="953"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v>3832.83</v>
      </c>
      <c r="N16" s="953"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 t="shared" ref="F17:N17" si="0">SUM(F12:F16)</f>
        <v>725000</v>
      </c>
      <c r="G17" s="964">
        <f t="shared" si="0"/>
        <v>0</v>
      </c>
      <c r="H17" s="965">
        <f t="shared" si="0"/>
        <v>725000</v>
      </c>
      <c r="I17" s="965">
        <f t="shared" si="0"/>
        <v>20807.5</v>
      </c>
      <c r="J17" s="965">
        <f t="shared" si="0"/>
        <v>115733.23999999999</v>
      </c>
      <c r="K17" s="965">
        <f t="shared" si="0"/>
        <v>19122.82</v>
      </c>
      <c r="L17" s="966">
        <f t="shared" si="0"/>
        <v>14349.499999999998</v>
      </c>
      <c r="M17" s="965">
        <f t="shared" si="0"/>
        <v>170013.05999999997</v>
      </c>
      <c r="N17" s="965">
        <f t="shared" si="0"/>
        <v>554986.94000000006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8228.2099999999991</v>
      </c>
      <c r="M20" s="953">
        <v>17733.689999999999</v>
      </c>
      <c r="N20" s="953">
        <v>52266.31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</v>
      </c>
      <c r="L21" s="954">
        <v>2025</v>
      </c>
      <c r="M21" s="953">
        <v>3886.65</v>
      </c>
      <c r="N21" s="953">
        <v>27613.35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</v>
      </c>
      <c r="L22" s="966">
        <f t="shared" si="1"/>
        <v>10253.209999999999</v>
      </c>
      <c r="M22" s="965">
        <f t="shared" si="1"/>
        <v>21620.34</v>
      </c>
      <c r="N22" s="965">
        <f t="shared" si="1"/>
        <v>79879.66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v>18040.37</v>
      </c>
      <c r="N25" s="953"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v>3602.76</v>
      </c>
      <c r="N26" s="953"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N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21643.129999999997</v>
      </c>
      <c r="N27" s="965">
        <f t="shared" si="2"/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150000</v>
      </c>
      <c r="G30" s="952">
        <v>0</v>
      </c>
      <c r="H30" s="953">
        <v>150000</v>
      </c>
      <c r="I30" s="953">
        <v>4305</v>
      </c>
      <c r="J30" s="953">
        <v>22580.02</v>
      </c>
      <c r="K30" s="953">
        <v>4560</v>
      </c>
      <c r="L30" s="954">
        <v>5171.38</v>
      </c>
      <c r="M30" s="953">
        <v>36616.400000000001</v>
      </c>
      <c r="N30" s="953">
        <v>113383.6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v>4990.6099999999997</v>
      </c>
      <c r="N31" s="953">
        <v>38509.39</v>
      </c>
    </row>
    <row r="32" spans="2:14" ht="18.75" x14ac:dyDescent="0.3">
      <c r="B32" s="958" t="s">
        <v>1103</v>
      </c>
      <c r="C32" s="950" t="s">
        <v>807</v>
      </c>
      <c r="D32" s="960" t="s">
        <v>713</v>
      </c>
      <c r="E32" s="960" t="s">
        <v>307</v>
      </c>
      <c r="F32" s="951">
        <v>45000</v>
      </c>
      <c r="G32" s="952">
        <v>0</v>
      </c>
      <c r="H32" s="953">
        <v>45000</v>
      </c>
      <c r="I32" s="953">
        <v>1291.5</v>
      </c>
      <c r="J32" s="952">
        <v>1148.33</v>
      </c>
      <c r="K32" s="953">
        <v>1368</v>
      </c>
      <c r="L32" s="954">
        <v>25</v>
      </c>
      <c r="M32" s="953">
        <v>3832.83</v>
      </c>
      <c r="N32" s="953">
        <v>41167.17</v>
      </c>
    </row>
    <row r="33" spans="2:14" ht="18.75" x14ac:dyDescent="0.3">
      <c r="B33" s="961" t="s">
        <v>749</v>
      </c>
      <c r="C33" s="950"/>
      <c r="D33" s="962">
        <v>3</v>
      </c>
      <c r="E33" s="962"/>
      <c r="F33" s="963">
        <f>SUM(F30:F32)</f>
        <v>238500</v>
      </c>
      <c r="G33" s="964">
        <f>SUM(G30:G30)</f>
        <v>0</v>
      </c>
      <c r="H33" s="965">
        <f t="shared" ref="H33:N33" si="3">SUM(H30:H32)</f>
        <v>238500</v>
      </c>
      <c r="I33" s="965">
        <f t="shared" si="3"/>
        <v>6844.95</v>
      </c>
      <c r="J33" s="965">
        <f t="shared" si="3"/>
        <v>24407.65</v>
      </c>
      <c r="K33" s="965">
        <f t="shared" si="3"/>
        <v>7250.4</v>
      </c>
      <c r="L33" s="966">
        <f t="shared" si="3"/>
        <v>6936.84</v>
      </c>
      <c r="M33" s="965">
        <f t="shared" si="3"/>
        <v>45439.840000000004</v>
      </c>
      <c r="N33" s="965">
        <f t="shared" si="3"/>
        <v>193060.15999999997</v>
      </c>
    </row>
    <row r="34" spans="2:14" ht="18.75" x14ac:dyDescent="0.3">
      <c r="B34" s="961"/>
      <c r="C34" s="950"/>
      <c r="D34" s="962"/>
      <c r="E34" s="962"/>
      <c r="F34" s="963"/>
      <c r="G34" s="964"/>
      <c r="H34" s="965"/>
      <c r="I34" s="965"/>
      <c r="J34" s="965"/>
      <c r="K34" s="965"/>
      <c r="L34" s="966"/>
      <c r="M34" s="965"/>
      <c r="N34" s="965"/>
    </row>
    <row r="35" spans="2:14" ht="18.75" x14ac:dyDescent="0.3">
      <c r="B35" s="961" t="s">
        <v>1144</v>
      </c>
      <c r="C35" s="950"/>
      <c r="D35" s="962"/>
      <c r="E35" s="962"/>
      <c r="F35" s="963"/>
      <c r="G35" s="964"/>
      <c r="H35" s="965"/>
      <c r="I35" s="965"/>
      <c r="J35" s="965"/>
      <c r="K35" s="965"/>
      <c r="L35" s="966"/>
      <c r="M35" s="965"/>
      <c r="N35" s="965"/>
    </row>
    <row r="36" spans="2:14" ht="18.75" customHeight="1" x14ac:dyDescent="0.3">
      <c r="B36" s="955" t="s">
        <v>924</v>
      </c>
      <c r="C36" s="969" t="s">
        <v>807</v>
      </c>
      <c r="D36" s="970" t="s">
        <v>925</v>
      </c>
      <c r="E36" s="960" t="s">
        <v>1069</v>
      </c>
      <c r="F36" s="951">
        <v>75000</v>
      </c>
      <c r="G36" s="971">
        <v>0</v>
      </c>
      <c r="H36" s="972">
        <v>75000</v>
      </c>
      <c r="I36" s="972">
        <v>2152.5</v>
      </c>
      <c r="J36" s="972">
        <v>6309.38</v>
      </c>
      <c r="K36" s="972">
        <v>2280</v>
      </c>
      <c r="L36" s="973">
        <v>25</v>
      </c>
      <c r="M36" s="972">
        <v>10766.88</v>
      </c>
      <c r="N36" s="972">
        <v>64233.120000000003</v>
      </c>
    </row>
    <row r="37" spans="2:14" ht="18.75" x14ac:dyDescent="0.3">
      <c r="B37" s="961" t="s">
        <v>749</v>
      </c>
      <c r="C37" s="950"/>
      <c r="D37" s="962">
        <v>1</v>
      </c>
      <c r="E37" s="962"/>
      <c r="F37" s="963">
        <f>SUM(F36)</f>
        <v>75000</v>
      </c>
      <c r="G37" s="964">
        <f>SUM(G36)</f>
        <v>0</v>
      </c>
      <c r="H37" s="965">
        <v>75000</v>
      </c>
      <c r="I37" s="965">
        <f t="shared" ref="I37:N37" si="4">SUM(I36)</f>
        <v>2152.5</v>
      </c>
      <c r="J37" s="965">
        <f t="shared" si="4"/>
        <v>6309.38</v>
      </c>
      <c r="K37" s="965">
        <f t="shared" si="4"/>
        <v>2280</v>
      </c>
      <c r="L37" s="966">
        <f t="shared" si="4"/>
        <v>25</v>
      </c>
      <c r="M37" s="965">
        <f t="shared" si="4"/>
        <v>10766.88</v>
      </c>
      <c r="N37" s="965">
        <f t="shared" si="4"/>
        <v>64233.120000000003</v>
      </c>
    </row>
    <row r="38" spans="2:14" ht="18.75" x14ac:dyDescent="0.3">
      <c r="B38" s="961"/>
      <c r="C38" s="950"/>
      <c r="D38" s="962"/>
      <c r="E38" s="962"/>
      <c r="F38" s="963"/>
      <c r="G38" s="964"/>
      <c r="H38" s="965"/>
      <c r="I38" s="965"/>
      <c r="J38" s="965"/>
      <c r="K38" s="965"/>
      <c r="L38" s="966"/>
      <c r="M38" s="965"/>
      <c r="N38" s="965"/>
    </row>
    <row r="39" spans="2:14" ht="18.75" x14ac:dyDescent="0.3">
      <c r="B39" s="961" t="s">
        <v>644</v>
      </c>
      <c r="C39" s="950"/>
      <c r="D39" s="967"/>
      <c r="E39" s="967"/>
      <c r="F39" s="963"/>
      <c r="G39" s="952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58" t="s">
        <v>751</v>
      </c>
      <c r="C40" s="950" t="s">
        <v>806</v>
      </c>
      <c r="D40" s="960" t="s">
        <v>120</v>
      </c>
      <c r="E40" s="960" t="s">
        <v>1067</v>
      </c>
      <c r="F40" s="951">
        <v>30000</v>
      </c>
      <c r="G40" s="952">
        <v>0</v>
      </c>
      <c r="H40" s="953">
        <v>30000</v>
      </c>
      <c r="I40" s="953">
        <v>861</v>
      </c>
      <c r="J40" s="952">
        <v>0</v>
      </c>
      <c r="K40" s="953">
        <v>912</v>
      </c>
      <c r="L40" s="954">
        <v>1740.46</v>
      </c>
      <c r="M40" s="953">
        <v>3513.46</v>
      </c>
      <c r="N40" s="953">
        <v>26486.54</v>
      </c>
    </row>
    <row r="41" spans="2:14" ht="18.75" x14ac:dyDescent="0.3">
      <c r="B41" s="955" t="s">
        <v>1177</v>
      </c>
      <c r="C41" s="950" t="s">
        <v>807</v>
      </c>
      <c r="D41" s="960" t="s">
        <v>125</v>
      </c>
      <c r="E41" s="960" t="s">
        <v>307</v>
      </c>
      <c r="F41" s="951">
        <v>31500</v>
      </c>
      <c r="G41" s="974">
        <v>0</v>
      </c>
      <c r="H41" s="951">
        <v>31500</v>
      </c>
      <c r="I41" s="974">
        <v>904.05</v>
      </c>
      <c r="J41" s="974">
        <v>0</v>
      </c>
      <c r="K41" s="951">
        <v>957.6</v>
      </c>
      <c r="L41" s="951">
        <v>1025</v>
      </c>
      <c r="M41" s="951">
        <v>2886.65</v>
      </c>
      <c r="N41" s="951">
        <v>28613.35</v>
      </c>
    </row>
    <row r="42" spans="2:14" ht="18.75" x14ac:dyDescent="0.3">
      <c r="B42" s="961" t="s">
        <v>749</v>
      </c>
      <c r="C42" s="950"/>
      <c r="D42" s="962">
        <v>2</v>
      </c>
      <c r="E42" s="962"/>
      <c r="F42" s="963">
        <f t="shared" ref="F42:N42" si="5">SUM(F40:F41)</f>
        <v>61500</v>
      </c>
      <c r="G42" s="964">
        <f t="shared" si="5"/>
        <v>0</v>
      </c>
      <c r="H42" s="965">
        <f t="shared" si="5"/>
        <v>61500</v>
      </c>
      <c r="I42" s="965">
        <f t="shared" si="5"/>
        <v>1765.05</v>
      </c>
      <c r="J42" s="964">
        <f t="shared" si="5"/>
        <v>0</v>
      </c>
      <c r="K42" s="965">
        <f t="shared" si="5"/>
        <v>1869.6</v>
      </c>
      <c r="L42" s="966">
        <f t="shared" si="5"/>
        <v>2765.46</v>
      </c>
      <c r="M42" s="965">
        <f t="shared" si="5"/>
        <v>6400.1100000000006</v>
      </c>
      <c r="N42" s="965">
        <f t="shared" si="5"/>
        <v>55099.89</v>
      </c>
    </row>
    <row r="43" spans="2:14" ht="18.75" x14ac:dyDescent="0.3">
      <c r="B43" s="961"/>
      <c r="C43" s="950"/>
      <c r="D43" s="967"/>
      <c r="E43" s="967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645</v>
      </c>
      <c r="C44" s="950"/>
      <c r="D44" s="967"/>
      <c r="E44" s="967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226</v>
      </c>
      <c r="C45" s="950" t="s">
        <v>806</v>
      </c>
      <c r="D45" s="959" t="s">
        <v>1019</v>
      </c>
      <c r="E45" s="960" t="s">
        <v>307</v>
      </c>
      <c r="F45" s="951">
        <v>35000</v>
      </c>
      <c r="G45" s="952">
        <v>0</v>
      </c>
      <c r="H45" s="953">
        <v>35000</v>
      </c>
      <c r="I45" s="953">
        <v>1004.5</v>
      </c>
      <c r="J45" s="952">
        <v>0</v>
      </c>
      <c r="K45" s="953">
        <v>1064</v>
      </c>
      <c r="L45" s="954">
        <v>25</v>
      </c>
      <c r="M45" s="953">
        <v>2093</v>
      </c>
      <c r="N45" s="953">
        <v>32906.5</v>
      </c>
    </row>
    <row r="46" spans="2:14" ht="18.75" x14ac:dyDescent="0.3">
      <c r="B46" s="961" t="s">
        <v>749</v>
      </c>
      <c r="C46" s="950"/>
      <c r="D46" s="962">
        <v>1</v>
      </c>
      <c r="E46" s="962"/>
      <c r="F46" s="963">
        <f t="shared" ref="F46:N46" si="6">SUM(F45:F45)</f>
        <v>35000</v>
      </c>
      <c r="G46" s="964">
        <f t="shared" si="6"/>
        <v>0</v>
      </c>
      <c r="H46" s="965">
        <f t="shared" si="6"/>
        <v>35000</v>
      </c>
      <c r="I46" s="965">
        <f t="shared" si="6"/>
        <v>1004.5</v>
      </c>
      <c r="J46" s="964">
        <f t="shared" si="6"/>
        <v>0</v>
      </c>
      <c r="K46" s="965">
        <f t="shared" si="6"/>
        <v>1064</v>
      </c>
      <c r="L46" s="966">
        <f t="shared" si="6"/>
        <v>25</v>
      </c>
      <c r="M46" s="965">
        <f t="shared" si="6"/>
        <v>2093</v>
      </c>
      <c r="N46" s="965">
        <f t="shared" si="6"/>
        <v>32906.5</v>
      </c>
    </row>
    <row r="47" spans="2:14" ht="18.75" x14ac:dyDescent="0.3">
      <c r="B47" s="961"/>
      <c r="C47" s="950"/>
      <c r="D47" s="967"/>
      <c r="E47" s="967"/>
      <c r="F47" s="963"/>
      <c r="G47" s="964"/>
      <c r="H47" s="965"/>
      <c r="I47" s="965"/>
      <c r="J47" s="965"/>
      <c r="K47" s="965"/>
      <c r="L47" s="966"/>
      <c r="M47" s="965"/>
      <c r="N47" s="965"/>
    </row>
    <row r="48" spans="2:14" ht="18.75" x14ac:dyDescent="0.3">
      <c r="B48" s="961" t="s">
        <v>1145</v>
      </c>
      <c r="C48" s="950"/>
      <c r="D48" s="967"/>
      <c r="E48" s="967"/>
      <c r="F48" s="963"/>
      <c r="G48" s="952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58" t="s">
        <v>169</v>
      </c>
      <c r="C49" s="950" t="s">
        <v>807</v>
      </c>
      <c r="D49" s="960" t="s">
        <v>309</v>
      </c>
      <c r="E49" s="960" t="s">
        <v>307</v>
      </c>
      <c r="F49" s="951">
        <v>43500</v>
      </c>
      <c r="G49" s="952">
        <v>0</v>
      </c>
      <c r="H49" s="953">
        <v>43500</v>
      </c>
      <c r="I49" s="953">
        <v>1248.45</v>
      </c>
      <c r="J49" s="952">
        <v>963.62</v>
      </c>
      <c r="K49" s="953">
        <v>1322.4</v>
      </c>
      <c r="L49" s="954">
        <v>454.5</v>
      </c>
      <c r="M49" s="953">
        <v>3961.97</v>
      </c>
      <c r="N49" s="953">
        <v>39538.03</v>
      </c>
    </row>
    <row r="50" spans="2:14" ht="18.75" x14ac:dyDescent="0.3">
      <c r="B50" s="958" t="s">
        <v>346</v>
      </c>
      <c r="C50" s="950" t="s">
        <v>806</v>
      </c>
      <c r="D50" s="960" t="s">
        <v>309</v>
      </c>
      <c r="E50" s="960" t="s">
        <v>307</v>
      </c>
      <c r="F50" s="951">
        <v>31500</v>
      </c>
      <c r="G50" s="952">
        <v>0</v>
      </c>
      <c r="H50" s="953">
        <v>31500</v>
      </c>
      <c r="I50" s="953">
        <v>904.05</v>
      </c>
      <c r="J50" s="952">
        <v>0</v>
      </c>
      <c r="K50" s="953">
        <v>957.6</v>
      </c>
      <c r="L50" s="954">
        <v>2233.4899999999998</v>
      </c>
      <c r="M50" s="953">
        <v>4095.14</v>
      </c>
      <c r="N50" s="953">
        <v>27404.86</v>
      </c>
    </row>
    <row r="51" spans="2:14" ht="18.75" x14ac:dyDescent="0.3">
      <c r="B51" s="958" t="s">
        <v>171</v>
      </c>
      <c r="C51" s="950" t="s">
        <v>806</v>
      </c>
      <c r="D51" s="960" t="s">
        <v>309</v>
      </c>
      <c r="E51" s="960" t="s">
        <v>307</v>
      </c>
      <c r="F51" s="951">
        <v>31500</v>
      </c>
      <c r="G51" s="952">
        <v>0</v>
      </c>
      <c r="H51" s="953">
        <v>31500</v>
      </c>
      <c r="I51" s="953">
        <v>904.05</v>
      </c>
      <c r="J51" s="952">
        <v>0</v>
      </c>
      <c r="K51" s="953">
        <v>957.6</v>
      </c>
      <c r="L51" s="954">
        <v>454.5</v>
      </c>
      <c r="M51" s="953">
        <v>2316.15</v>
      </c>
      <c r="N51" s="953">
        <v>29183.85</v>
      </c>
    </row>
    <row r="52" spans="2:14" ht="18.75" x14ac:dyDescent="0.3">
      <c r="B52" s="961" t="s">
        <v>749</v>
      </c>
      <c r="C52" s="950"/>
      <c r="D52" s="962">
        <v>3</v>
      </c>
      <c r="E52" s="962"/>
      <c r="F52" s="963">
        <f t="shared" ref="F52:N52" si="7">SUM(F49:F51)</f>
        <v>106500</v>
      </c>
      <c r="G52" s="964">
        <f t="shared" si="7"/>
        <v>0</v>
      </c>
      <c r="H52" s="965">
        <f t="shared" si="7"/>
        <v>106500</v>
      </c>
      <c r="I52" s="965">
        <f t="shared" si="7"/>
        <v>3056.55</v>
      </c>
      <c r="J52" s="964">
        <f t="shared" si="7"/>
        <v>963.62</v>
      </c>
      <c r="K52" s="965">
        <f t="shared" si="7"/>
        <v>3237.6</v>
      </c>
      <c r="L52" s="966">
        <f t="shared" si="7"/>
        <v>3142.49</v>
      </c>
      <c r="M52" s="965">
        <f t="shared" si="7"/>
        <v>10373.26</v>
      </c>
      <c r="N52" s="965">
        <f t="shared" si="7"/>
        <v>96126.739999999991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1135</v>
      </c>
      <c r="C54" s="950"/>
      <c r="D54" s="967"/>
      <c r="E54" s="967"/>
      <c r="F54" s="963"/>
      <c r="G54" s="964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5" t="s">
        <v>545</v>
      </c>
      <c r="C55" s="950" t="s">
        <v>806</v>
      </c>
      <c r="D55" s="960" t="s">
        <v>1139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3">
        <v>936.62</v>
      </c>
      <c r="K55" s="953">
        <v>1322.4</v>
      </c>
      <c r="L55" s="954">
        <v>25</v>
      </c>
      <c r="M55" s="953">
        <v>3532.47</v>
      </c>
      <c r="N55" s="953">
        <v>39967.53</v>
      </c>
    </row>
    <row r="56" spans="2:14" ht="18.75" x14ac:dyDescent="0.3">
      <c r="B56" s="958" t="s">
        <v>99</v>
      </c>
      <c r="C56" s="950" t="s">
        <v>806</v>
      </c>
      <c r="D56" s="960" t="s">
        <v>92</v>
      </c>
      <c r="E56" s="960" t="s">
        <v>1067</v>
      </c>
      <c r="F56" s="951">
        <v>30000</v>
      </c>
      <c r="G56" s="952">
        <v>0</v>
      </c>
      <c r="H56" s="953">
        <v>30000</v>
      </c>
      <c r="I56" s="953">
        <v>861</v>
      </c>
      <c r="J56" s="952">
        <v>0</v>
      </c>
      <c r="K56" s="953">
        <v>912</v>
      </c>
      <c r="L56" s="954">
        <v>125</v>
      </c>
      <c r="M56" s="953">
        <v>1898</v>
      </c>
      <c r="N56" s="953">
        <v>28102</v>
      </c>
    </row>
    <row r="57" spans="2:14" ht="18.75" x14ac:dyDescent="0.3">
      <c r="B57" s="958" t="s">
        <v>129</v>
      </c>
      <c r="C57" s="950" t="s">
        <v>806</v>
      </c>
      <c r="D57" s="960" t="s">
        <v>268</v>
      </c>
      <c r="E57" s="960" t="s">
        <v>1067</v>
      </c>
      <c r="F57" s="951">
        <v>30000</v>
      </c>
      <c r="G57" s="952">
        <v>0</v>
      </c>
      <c r="H57" s="953">
        <v>30000</v>
      </c>
      <c r="I57" s="953">
        <v>861</v>
      </c>
      <c r="J57" s="952">
        <v>0</v>
      </c>
      <c r="K57" s="953">
        <v>912</v>
      </c>
      <c r="L57" s="954">
        <v>4269.3999999999996</v>
      </c>
      <c r="M57" s="953">
        <v>6042.4</v>
      </c>
      <c r="N57" s="953">
        <v>23957.599999999999</v>
      </c>
    </row>
    <row r="58" spans="2:14" ht="18.75" x14ac:dyDescent="0.3">
      <c r="B58" s="958" t="s">
        <v>649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25</v>
      </c>
      <c r="M58" s="953">
        <v>1778</v>
      </c>
      <c r="N58" s="953">
        <v>28202</v>
      </c>
    </row>
    <row r="59" spans="2:14" ht="18.75" x14ac:dyDescent="0.3">
      <c r="B59" s="955" t="s">
        <v>1175</v>
      </c>
      <c r="C59" s="950" t="s">
        <v>806</v>
      </c>
      <c r="D59" s="960" t="s">
        <v>92</v>
      </c>
      <c r="E59" s="960" t="s">
        <v>1067</v>
      </c>
      <c r="F59" s="951">
        <v>30000</v>
      </c>
      <c r="G59" s="974">
        <v>0</v>
      </c>
      <c r="H59" s="951">
        <v>30000</v>
      </c>
      <c r="I59" s="951">
        <v>861</v>
      </c>
      <c r="J59" s="974">
        <v>0</v>
      </c>
      <c r="K59" s="951">
        <v>912</v>
      </c>
      <c r="L59" s="951">
        <v>25</v>
      </c>
      <c r="M59" s="951">
        <v>1798</v>
      </c>
      <c r="N59" s="951">
        <v>28202</v>
      </c>
    </row>
    <row r="60" spans="2:14" ht="18.75" x14ac:dyDescent="0.3">
      <c r="B60" s="958" t="s">
        <v>899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74">
        <v>0</v>
      </c>
      <c r="H60" s="951">
        <v>30000</v>
      </c>
      <c r="I60" s="953">
        <v>861</v>
      </c>
      <c r="J60" s="952">
        <v>0</v>
      </c>
      <c r="K60" s="953">
        <v>912</v>
      </c>
      <c r="L60" s="954">
        <v>2568.4</v>
      </c>
      <c r="M60" s="953">
        <v>4341.3999999999996</v>
      </c>
      <c r="N60" s="953">
        <v>25658.6</v>
      </c>
    </row>
    <row r="61" spans="2:14" ht="18.75" x14ac:dyDescent="0.3">
      <c r="B61" s="958" t="s">
        <v>1146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3">
        <v>861</v>
      </c>
      <c r="J61" s="952">
        <v>0</v>
      </c>
      <c r="K61" s="953">
        <v>912</v>
      </c>
      <c r="L61" s="954">
        <v>25</v>
      </c>
      <c r="M61" s="953">
        <v>1798</v>
      </c>
      <c r="N61" s="953">
        <v>28202</v>
      </c>
    </row>
    <row r="62" spans="2:14" ht="18.75" x14ac:dyDescent="0.3">
      <c r="B62" s="961" t="s">
        <v>755</v>
      </c>
      <c r="C62" s="950"/>
      <c r="D62" s="962">
        <v>7</v>
      </c>
      <c r="E62" s="962"/>
      <c r="F62" s="963">
        <f>SUM(F55:F61)</f>
        <v>223500</v>
      </c>
      <c r="G62" s="964">
        <f>SUM(G55:G60)</f>
        <v>0</v>
      </c>
      <c r="H62" s="965">
        <f>SUM(H55:H61)</f>
        <v>223500</v>
      </c>
      <c r="I62" s="965">
        <f>SUM(I55:I61)</f>
        <v>6414.45</v>
      </c>
      <c r="J62" s="965">
        <f>SUM(J55:J61)</f>
        <v>936.62</v>
      </c>
      <c r="K62" s="965">
        <f>SUM(K55:K61)</f>
        <v>6794.4</v>
      </c>
      <c r="L62" s="966">
        <f>SUM(L55:L61)</f>
        <v>7062.7999999999993</v>
      </c>
      <c r="M62" s="965">
        <v>23579.67</v>
      </c>
      <c r="N62" s="965">
        <f>SUM(N55:N61)</f>
        <v>202291.73</v>
      </c>
    </row>
    <row r="63" spans="2:14" ht="18.75" x14ac:dyDescent="0.3">
      <c r="B63" s="958"/>
      <c r="C63" s="950"/>
      <c r="D63" s="960"/>
      <c r="E63" s="960"/>
      <c r="F63" s="951"/>
      <c r="G63" s="952"/>
      <c r="H63" s="953"/>
      <c r="I63" s="953"/>
      <c r="J63" s="953"/>
      <c r="K63" s="953"/>
      <c r="L63" s="954"/>
      <c r="M63" s="953"/>
      <c r="N63" s="953"/>
    </row>
    <row r="64" spans="2:14" ht="18.75" x14ac:dyDescent="0.3">
      <c r="B64" s="975" t="s">
        <v>1134</v>
      </c>
      <c r="C64" s="950"/>
      <c r="D64" s="967"/>
      <c r="E64" s="967"/>
      <c r="F64" s="963"/>
      <c r="G64" s="964"/>
      <c r="H64" s="965"/>
      <c r="I64" s="965"/>
      <c r="J64" s="965"/>
      <c r="K64" s="965"/>
      <c r="L64" s="966"/>
      <c r="M64" s="965"/>
      <c r="N64" s="965"/>
    </row>
    <row r="65" spans="2:14" ht="18.75" x14ac:dyDescent="0.3">
      <c r="B65" s="955" t="s">
        <v>757</v>
      </c>
      <c r="C65" s="950" t="s">
        <v>807</v>
      </c>
      <c r="D65" s="960" t="s">
        <v>662</v>
      </c>
      <c r="E65" s="960" t="s">
        <v>307</v>
      </c>
      <c r="F65" s="951">
        <v>37500</v>
      </c>
      <c r="G65" s="952">
        <v>0</v>
      </c>
      <c r="H65" s="953">
        <v>37500</v>
      </c>
      <c r="I65" s="953">
        <v>1076.25</v>
      </c>
      <c r="J65" s="952">
        <v>89.81</v>
      </c>
      <c r="K65" s="953">
        <v>1140</v>
      </c>
      <c r="L65" s="954">
        <v>1025</v>
      </c>
      <c r="M65" s="953">
        <v>3532.47</v>
      </c>
      <c r="N65" s="953">
        <v>39957.53</v>
      </c>
    </row>
    <row r="66" spans="2:14" ht="18.75" x14ac:dyDescent="0.3">
      <c r="B66" s="958" t="s">
        <v>760</v>
      </c>
      <c r="C66" s="950" t="s">
        <v>807</v>
      </c>
      <c r="D66" s="960" t="s">
        <v>105</v>
      </c>
      <c r="E66" s="960" t="s">
        <v>1067</v>
      </c>
      <c r="F66" s="951">
        <v>25000</v>
      </c>
      <c r="G66" s="952">
        <v>0</v>
      </c>
      <c r="H66" s="953">
        <v>25000</v>
      </c>
      <c r="I66" s="953">
        <v>717.5</v>
      </c>
      <c r="J66" s="952">
        <v>0</v>
      </c>
      <c r="K66" s="953">
        <v>760</v>
      </c>
      <c r="L66" s="954">
        <v>125</v>
      </c>
      <c r="M66" s="953">
        <v>1602.5</v>
      </c>
      <c r="N66" s="953">
        <v>23397.5</v>
      </c>
    </row>
    <row r="67" spans="2:14" ht="18.75" x14ac:dyDescent="0.3">
      <c r="B67" s="955" t="s">
        <v>860</v>
      </c>
      <c r="C67" s="950" t="s">
        <v>807</v>
      </c>
      <c r="D67" s="960" t="s">
        <v>105</v>
      </c>
      <c r="E67" s="960" t="s">
        <v>1067</v>
      </c>
      <c r="F67" s="951">
        <v>25000</v>
      </c>
      <c r="G67" s="974">
        <v>0</v>
      </c>
      <c r="H67" s="951">
        <v>25000</v>
      </c>
      <c r="I67" s="951">
        <v>717.5</v>
      </c>
      <c r="J67" s="974">
        <v>0</v>
      </c>
      <c r="K67" s="951">
        <v>760</v>
      </c>
      <c r="L67" s="951">
        <v>2050</v>
      </c>
      <c r="M67" s="951">
        <v>3502.5</v>
      </c>
      <c r="N67" s="951">
        <v>21497.5</v>
      </c>
    </row>
    <row r="68" spans="2:14" ht="18.75" x14ac:dyDescent="0.3">
      <c r="B68" s="958" t="s">
        <v>913</v>
      </c>
      <c r="C68" s="950" t="s">
        <v>807</v>
      </c>
      <c r="D68" s="960" t="s">
        <v>105</v>
      </c>
      <c r="E68" s="960" t="s">
        <v>1067</v>
      </c>
      <c r="F68" s="951">
        <v>25000</v>
      </c>
      <c r="G68" s="952">
        <v>0</v>
      </c>
      <c r="H68" s="953">
        <v>25000</v>
      </c>
      <c r="I68" s="953">
        <v>717.5</v>
      </c>
      <c r="J68" s="952">
        <v>0</v>
      </c>
      <c r="K68" s="953">
        <v>760</v>
      </c>
      <c r="L68" s="954">
        <v>4503.5200000000004</v>
      </c>
      <c r="M68" s="953">
        <v>5981.02</v>
      </c>
      <c r="N68" s="953">
        <v>19018.98</v>
      </c>
    </row>
    <row r="69" spans="2:14" ht="18.75" x14ac:dyDescent="0.3">
      <c r="B69" s="955" t="s">
        <v>1076</v>
      </c>
      <c r="C69" s="950" t="s">
        <v>807</v>
      </c>
      <c r="D69" s="960" t="s">
        <v>105</v>
      </c>
      <c r="E69" s="960" t="s">
        <v>1067</v>
      </c>
      <c r="F69" s="951">
        <v>25000</v>
      </c>
      <c r="G69" s="974">
        <v>0</v>
      </c>
      <c r="H69" s="951">
        <v>25000</v>
      </c>
      <c r="I69" s="951">
        <v>717.5</v>
      </c>
      <c r="J69" s="974">
        <v>0</v>
      </c>
      <c r="K69" s="951">
        <v>760</v>
      </c>
      <c r="L69" s="951">
        <v>125</v>
      </c>
      <c r="M69" s="951">
        <v>1602.5</v>
      </c>
      <c r="N69" s="951">
        <v>23397.5</v>
      </c>
    </row>
    <row r="70" spans="2:14" ht="18.75" x14ac:dyDescent="0.3">
      <c r="B70" s="955" t="s">
        <v>1176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74">
        <v>0</v>
      </c>
      <c r="H70" s="951">
        <v>25000</v>
      </c>
      <c r="I70" s="951">
        <v>717.5</v>
      </c>
      <c r="J70" s="974">
        <v>0</v>
      </c>
      <c r="K70" s="951">
        <v>760</v>
      </c>
      <c r="L70" s="951">
        <v>25</v>
      </c>
      <c r="M70" s="951">
        <v>1502.5</v>
      </c>
      <c r="N70" s="951">
        <v>23497.5</v>
      </c>
    </row>
    <row r="71" spans="2:14" ht="18.75" x14ac:dyDescent="0.3">
      <c r="B71" s="958" t="s">
        <v>586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52">
        <v>0</v>
      </c>
      <c r="H71" s="953">
        <v>25000</v>
      </c>
      <c r="I71" s="953">
        <v>717.5</v>
      </c>
      <c r="J71" s="952">
        <v>0</v>
      </c>
      <c r="K71" s="953">
        <v>760</v>
      </c>
      <c r="L71" s="954">
        <v>25</v>
      </c>
      <c r="M71" s="953">
        <v>1502.5</v>
      </c>
      <c r="N71" s="953">
        <v>23497.5</v>
      </c>
    </row>
    <row r="72" spans="2:14" ht="18.75" x14ac:dyDescent="0.3">
      <c r="B72" s="958" t="s">
        <v>1075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25</v>
      </c>
      <c r="M72" s="953">
        <v>1502.5</v>
      </c>
      <c r="N72" s="953">
        <v>23497.5</v>
      </c>
    </row>
    <row r="73" spans="2:14" ht="18.75" x14ac:dyDescent="0.3">
      <c r="B73" s="955" t="s">
        <v>119</v>
      </c>
      <c r="C73" s="968" t="s">
        <v>806</v>
      </c>
      <c r="D73" s="960" t="s">
        <v>912</v>
      </c>
      <c r="E73" s="960" t="s">
        <v>1067</v>
      </c>
      <c r="F73" s="951">
        <v>31500</v>
      </c>
      <c r="G73" s="974">
        <v>0</v>
      </c>
      <c r="H73" s="951">
        <v>31500</v>
      </c>
      <c r="I73" s="951">
        <v>904.05</v>
      </c>
      <c r="J73" s="974">
        <v>0</v>
      </c>
      <c r="K73" s="951">
        <v>957</v>
      </c>
      <c r="L73" s="951">
        <v>2082.91</v>
      </c>
      <c r="M73" s="951">
        <v>3944.56</v>
      </c>
      <c r="N73" s="951">
        <v>27555.439999999999</v>
      </c>
    </row>
    <row r="74" spans="2:14" ht="18.75" x14ac:dyDescent="0.3">
      <c r="B74" s="955" t="s">
        <v>962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</v>
      </c>
      <c r="L74" s="951">
        <v>25</v>
      </c>
      <c r="M74" s="951">
        <v>1886.65</v>
      </c>
      <c r="N74" s="951">
        <v>29613.35</v>
      </c>
    </row>
    <row r="75" spans="2:14" ht="18.75" x14ac:dyDescent="0.3">
      <c r="B75" s="961" t="s">
        <v>763</v>
      </c>
      <c r="C75" s="950"/>
      <c r="D75" s="962">
        <v>10</v>
      </c>
      <c r="E75" s="962"/>
      <c r="F75" s="963">
        <f>SUM(F65:F74)</f>
        <v>275500</v>
      </c>
      <c r="G75" s="964">
        <f>SUM(G68:G73)</f>
        <v>0</v>
      </c>
      <c r="H75" s="965">
        <f t="shared" ref="H75:N75" si="8">SUM(H65:H74)</f>
        <v>275500</v>
      </c>
      <c r="I75" s="965">
        <f t="shared" si="8"/>
        <v>7906.85</v>
      </c>
      <c r="J75" s="964">
        <f t="shared" si="8"/>
        <v>89.81</v>
      </c>
      <c r="K75" s="965">
        <f t="shared" si="8"/>
        <v>8374</v>
      </c>
      <c r="L75" s="965">
        <f t="shared" si="8"/>
        <v>10011.43</v>
      </c>
      <c r="M75" s="965">
        <f t="shared" si="8"/>
        <v>26559.7</v>
      </c>
      <c r="N75" s="965">
        <f t="shared" si="8"/>
        <v>254930.30000000002</v>
      </c>
    </row>
    <row r="76" spans="2:14" ht="18.75" x14ac:dyDescent="0.3">
      <c r="B76" s="958"/>
      <c r="C76" s="950"/>
      <c r="D76" s="967"/>
      <c r="E76" s="967"/>
      <c r="F76" s="951"/>
      <c r="G76" s="952"/>
      <c r="H76" s="953"/>
      <c r="I76" s="953"/>
      <c r="J76" s="953"/>
      <c r="K76" s="953"/>
      <c r="L76" s="954"/>
      <c r="M76" s="953"/>
      <c r="N76" s="953"/>
    </row>
    <row r="77" spans="2:14" ht="18.75" x14ac:dyDescent="0.3">
      <c r="B77" s="961" t="s">
        <v>1126</v>
      </c>
      <c r="C77" s="950"/>
      <c r="D77" s="960"/>
      <c r="E77" s="960"/>
      <c r="F77" s="951"/>
      <c r="G77" s="964"/>
      <c r="H77" s="953"/>
      <c r="I77" s="953"/>
      <c r="J77" s="953"/>
      <c r="K77" s="953"/>
      <c r="L77" s="954"/>
      <c r="M77" s="953"/>
      <c r="N77" s="953"/>
    </row>
    <row r="78" spans="2:14" ht="18.75" x14ac:dyDescent="0.3">
      <c r="B78" s="955" t="s">
        <v>162</v>
      </c>
      <c r="C78" s="950" t="s">
        <v>807</v>
      </c>
      <c r="D78" s="960" t="s">
        <v>1217</v>
      </c>
      <c r="E78" s="960" t="s">
        <v>1069</v>
      </c>
      <c r="F78" s="951">
        <v>95000</v>
      </c>
      <c r="G78" s="952">
        <v>0</v>
      </c>
      <c r="H78" s="953">
        <v>95000</v>
      </c>
      <c r="I78" s="953">
        <v>2726.5</v>
      </c>
      <c r="J78" s="953">
        <v>10929.24</v>
      </c>
      <c r="K78" s="953">
        <v>2888</v>
      </c>
      <c r="L78" s="954">
        <v>25</v>
      </c>
      <c r="M78" s="953">
        <v>16568.740000000002</v>
      </c>
      <c r="N78" s="953">
        <v>78431.259999999995</v>
      </c>
    </row>
    <row r="79" spans="2:14" ht="18.75" x14ac:dyDescent="0.3">
      <c r="B79" s="960" t="s">
        <v>728</v>
      </c>
      <c r="C79" s="976" t="s">
        <v>807</v>
      </c>
      <c r="D79" s="977" t="s">
        <v>166</v>
      </c>
      <c r="E79" s="977" t="s">
        <v>307</v>
      </c>
      <c r="F79" s="978">
        <v>37500</v>
      </c>
      <c r="G79" s="979">
        <v>0</v>
      </c>
      <c r="H79" s="953">
        <v>37500</v>
      </c>
      <c r="I79" s="953">
        <v>1076.25</v>
      </c>
      <c r="J79" s="952">
        <v>0</v>
      </c>
      <c r="K79" s="953">
        <v>1140</v>
      </c>
      <c r="L79" s="954">
        <v>1740.46</v>
      </c>
      <c r="M79" s="953">
        <v>3956.74</v>
      </c>
      <c r="N79" s="953">
        <v>33543.29</v>
      </c>
    </row>
    <row r="80" spans="2:14" ht="18.75" x14ac:dyDescent="0.3">
      <c r="B80" s="961" t="s">
        <v>749</v>
      </c>
      <c r="C80" s="950"/>
      <c r="D80" s="962">
        <v>2</v>
      </c>
      <c r="E80" s="962"/>
      <c r="F80" s="963">
        <f t="shared" ref="F80:N80" si="9">SUM(F78:F79)</f>
        <v>132500</v>
      </c>
      <c r="G80" s="964">
        <f t="shared" si="9"/>
        <v>0</v>
      </c>
      <c r="H80" s="965">
        <f t="shared" si="9"/>
        <v>132500</v>
      </c>
      <c r="I80" s="965">
        <f t="shared" si="9"/>
        <v>3802.75</v>
      </c>
      <c r="J80" s="965">
        <f t="shared" si="9"/>
        <v>10929.24</v>
      </c>
      <c r="K80" s="965">
        <f t="shared" si="9"/>
        <v>4028</v>
      </c>
      <c r="L80" s="966">
        <f t="shared" si="9"/>
        <v>1765.46</v>
      </c>
      <c r="M80" s="965">
        <f t="shared" si="9"/>
        <v>20525.480000000003</v>
      </c>
      <c r="N80" s="965">
        <f t="shared" si="9"/>
        <v>111974.54999999999</v>
      </c>
    </row>
    <row r="81" spans="2:14" ht="18.75" x14ac:dyDescent="0.3">
      <c r="B81" s="958"/>
      <c r="C81" s="950"/>
      <c r="D81" s="960"/>
      <c r="E81" s="960"/>
      <c r="F81" s="951"/>
      <c r="G81" s="952"/>
      <c r="H81" s="953"/>
      <c r="I81" s="953"/>
      <c r="J81" s="953"/>
      <c r="K81" s="953"/>
      <c r="L81" s="954"/>
      <c r="M81" s="953"/>
      <c r="N81" s="953"/>
    </row>
    <row r="82" spans="2:14" ht="18.75" x14ac:dyDescent="0.3">
      <c r="B82" s="961" t="s">
        <v>1127</v>
      </c>
      <c r="C82" s="950"/>
      <c r="D82" s="960"/>
      <c r="E82" s="960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55" t="s">
        <v>1077</v>
      </c>
      <c r="C83" s="950" t="s">
        <v>806</v>
      </c>
      <c r="D83" s="960" t="s">
        <v>495</v>
      </c>
      <c r="E83" s="960" t="s">
        <v>1069</v>
      </c>
      <c r="F83" s="951">
        <v>55000</v>
      </c>
      <c r="G83" s="974">
        <v>0</v>
      </c>
      <c r="H83" s="951">
        <v>55000</v>
      </c>
      <c r="I83" s="951">
        <v>1578.5</v>
      </c>
      <c r="J83" s="951">
        <v>2559.6799999999998</v>
      </c>
      <c r="K83" s="951">
        <v>1672</v>
      </c>
      <c r="L83" s="951">
        <v>1296.7</v>
      </c>
      <c r="M83" s="951">
        <v>7106.88</v>
      </c>
      <c r="N83" s="951">
        <v>47893.120000000003</v>
      </c>
    </row>
    <row r="84" spans="2:14" ht="18.75" x14ac:dyDescent="0.3">
      <c r="B84" s="958" t="s">
        <v>531</v>
      </c>
      <c r="C84" s="950" t="s">
        <v>807</v>
      </c>
      <c r="D84" s="960" t="s">
        <v>166</v>
      </c>
      <c r="E84" s="960" t="s">
        <v>1069</v>
      </c>
      <c r="F84" s="951">
        <v>43500</v>
      </c>
      <c r="G84" s="952">
        <v>0</v>
      </c>
      <c r="H84" s="953">
        <v>43500</v>
      </c>
      <c r="I84" s="953">
        <v>1248.45</v>
      </c>
      <c r="J84" s="953">
        <v>936.62</v>
      </c>
      <c r="K84" s="953">
        <v>1322.4</v>
      </c>
      <c r="L84" s="954">
        <v>25</v>
      </c>
      <c r="M84" s="953">
        <v>3532.47</v>
      </c>
      <c r="N84" s="953">
        <v>39967.53</v>
      </c>
    </row>
    <row r="85" spans="2:14" ht="18.75" x14ac:dyDescent="0.3">
      <c r="B85" s="961" t="s">
        <v>749</v>
      </c>
      <c r="C85" s="950"/>
      <c r="D85" s="962">
        <v>2</v>
      </c>
      <c r="E85" s="962"/>
      <c r="F85" s="963">
        <f>SUM(F83:F84)</f>
        <v>98500</v>
      </c>
      <c r="G85" s="964">
        <f>SUM(G84:G84)</f>
        <v>0</v>
      </c>
      <c r="H85" s="965">
        <f t="shared" ref="H85:N85" si="10">SUM(H83:H84)</f>
        <v>98500</v>
      </c>
      <c r="I85" s="965">
        <f t="shared" si="10"/>
        <v>2826.95</v>
      </c>
      <c r="J85" s="965">
        <f t="shared" si="10"/>
        <v>3496.2999999999997</v>
      </c>
      <c r="K85" s="965">
        <f t="shared" si="10"/>
        <v>2994.4</v>
      </c>
      <c r="L85" s="966">
        <f t="shared" si="10"/>
        <v>1321.7</v>
      </c>
      <c r="M85" s="965">
        <f t="shared" si="10"/>
        <v>10639.35</v>
      </c>
      <c r="N85" s="965">
        <f t="shared" si="10"/>
        <v>87860.65</v>
      </c>
    </row>
    <row r="86" spans="2:14" ht="18.75" x14ac:dyDescent="0.3">
      <c r="B86" s="958"/>
      <c r="C86" s="950"/>
      <c r="D86" s="960"/>
      <c r="E86" s="960"/>
      <c r="F86" s="951"/>
      <c r="G86" s="952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61" t="s">
        <v>839</v>
      </c>
      <c r="C87" s="950"/>
      <c r="D87" s="967"/>
      <c r="E87" s="967"/>
      <c r="F87" s="963"/>
      <c r="G87" s="964"/>
      <c r="H87" s="965"/>
      <c r="I87" s="965"/>
      <c r="J87" s="965"/>
      <c r="K87" s="965"/>
      <c r="L87" s="966"/>
      <c r="M87" s="965"/>
      <c r="N87" s="965"/>
    </row>
    <row r="88" spans="2:14" ht="30.75" customHeight="1" x14ac:dyDescent="0.3">
      <c r="B88" s="955" t="s">
        <v>816</v>
      </c>
      <c r="C88" s="950" t="s">
        <v>807</v>
      </c>
      <c r="D88" s="980" t="s">
        <v>1219</v>
      </c>
      <c r="E88" s="960" t="s">
        <v>1066</v>
      </c>
      <c r="F88" s="951">
        <v>150000</v>
      </c>
      <c r="G88" s="952">
        <v>0</v>
      </c>
      <c r="H88" s="953">
        <v>150000</v>
      </c>
      <c r="I88" s="953">
        <v>4305</v>
      </c>
      <c r="J88" s="953">
        <v>23437.75</v>
      </c>
      <c r="K88" s="953">
        <v>4560</v>
      </c>
      <c r="L88" s="954">
        <v>3912.66</v>
      </c>
      <c r="M88" s="953">
        <v>36215.410000000003</v>
      </c>
      <c r="N88" s="953">
        <v>113784.59</v>
      </c>
    </row>
    <row r="89" spans="2:14" ht="18.75" x14ac:dyDescent="0.3">
      <c r="B89" s="958" t="s">
        <v>230</v>
      </c>
      <c r="C89" s="968" t="s">
        <v>807</v>
      </c>
      <c r="D89" s="960" t="s">
        <v>604</v>
      </c>
      <c r="E89" s="960" t="s">
        <v>1069</v>
      </c>
      <c r="F89" s="951">
        <v>65000</v>
      </c>
      <c r="G89" s="952">
        <v>0</v>
      </c>
      <c r="H89" s="953">
        <v>65000</v>
      </c>
      <c r="I89" s="953">
        <v>1865.5</v>
      </c>
      <c r="J89" s="952">
        <v>0</v>
      </c>
      <c r="K89" s="953">
        <v>1976</v>
      </c>
      <c r="L89" s="954">
        <v>25</v>
      </c>
      <c r="M89" s="953">
        <v>3866.5</v>
      </c>
      <c r="N89" s="953">
        <v>61133.5</v>
      </c>
    </row>
    <row r="90" spans="2:14" ht="18.75" x14ac:dyDescent="0.3">
      <c r="B90" s="958" t="s">
        <v>124</v>
      </c>
      <c r="C90" s="950" t="s">
        <v>807</v>
      </c>
      <c r="D90" s="960" t="s">
        <v>276</v>
      </c>
      <c r="E90" s="960" t="s">
        <v>307</v>
      </c>
      <c r="F90" s="951">
        <v>43500</v>
      </c>
      <c r="G90" s="952">
        <v>0</v>
      </c>
      <c r="H90" s="953">
        <v>43500</v>
      </c>
      <c r="I90" s="953">
        <v>1248.45</v>
      </c>
      <c r="J90" s="952">
        <v>421.98</v>
      </c>
      <c r="K90" s="953">
        <v>1322.4</v>
      </c>
      <c r="L90" s="954">
        <v>3555.92</v>
      </c>
      <c r="M90" s="953">
        <v>6548.75</v>
      </c>
      <c r="N90" s="953">
        <v>36951.25</v>
      </c>
    </row>
    <row r="91" spans="2:14" ht="18.75" x14ac:dyDescent="0.3">
      <c r="B91" s="961" t="s">
        <v>749</v>
      </c>
      <c r="C91" s="950"/>
      <c r="D91" s="962">
        <v>3</v>
      </c>
      <c r="E91" s="962"/>
      <c r="F91" s="963">
        <f>SUM(F88:F90)</f>
        <v>258500</v>
      </c>
      <c r="G91" s="964">
        <v>0</v>
      </c>
      <c r="H91" s="965">
        <f>SUM(H88:H90)</f>
        <v>258500</v>
      </c>
      <c r="I91" s="965">
        <f>SUM(I88:I90)</f>
        <v>7418.95</v>
      </c>
      <c r="J91" s="965">
        <v>33400.199999999997</v>
      </c>
      <c r="K91" s="965">
        <f>SUM(K88:K90)</f>
        <v>7858.4</v>
      </c>
      <c r="L91" s="965">
        <v>12143.12</v>
      </c>
      <c r="M91" s="965">
        <v>72370.02</v>
      </c>
      <c r="N91" s="965">
        <f>SUM(N88:N90)</f>
        <v>211869.34</v>
      </c>
    </row>
    <row r="92" spans="2:14" ht="18.75" x14ac:dyDescent="0.3">
      <c r="B92" s="961"/>
      <c r="C92" s="950"/>
      <c r="D92" s="962"/>
      <c r="E92" s="962"/>
      <c r="F92" s="963"/>
      <c r="G92" s="964"/>
      <c r="H92" s="965"/>
      <c r="I92" s="965"/>
      <c r="J92" s="965"/>
      <c r="K92" s="965"/>
      <c r="L92" s="965"/>
      <c r="M92" s="965"/>
      <c r="N92" s="965"/>
    </row>
    <row r="93" spans="2:14" ht="18.75" customHeight="1" x14ac:dyDescent="0.3">
      <c r="B93" s="981" t="s">
        <v>1167</v>
      </c>
      <c r="C93" s="950"/>
      <c r="D93" s="962"/>
      <c r="E93" s="962"/>
      <c r="F93" s="963"/>
      <c r="G93" s="964"/>
      <c r="H93" s="965"/>
      <c r="I93" s="965"/>
      <c r="J93" s="965"/>
      <c r="K93" s="965"/>
      <c r="L93" s="965"/>
      <c r="M93" s="965"/>
      <c r="N93" s="965"/>
    </row>
    <row r="94" spans="2:14" ht="18.75" x14ac:dyDescent="0.3">
      <c r="B94" s="958" t="s">
        <v>1147</v>
      </c>
      <c r="C94" s="950" t="s">
        <v>807</v>
      </c>
      <c r="D94" s="960" t="s">
        <v>276</v>
      </c>
      <c r="E94" s="960" t="s">
        <v>307</v>
      </c>
      <c r="F94" s="951">
        <v>31500</v>
      </c>
      <c r="G94" s="952">
        <v>0</v>
      </c>
      <c r="H94" s="953">
        <v>31500</v>
      </c>
      <c r="I94" s="953">
        <v>904.05</v>
      </c>
      <c r="J94" s="952">
        <v>0</v>
      </c>
      <c r="K94" s="953">
        <v>957.6</v>
      </c>
      <c r="L94" s="954">
        <v>25</v>
      </c>
      <c r="M94" s="953">
        <v>1886.65</v>
      </c>
      <c r="N94" s="953">
        <v>29613.35</v>
      </c>
    </row>
    <row r="95" spans="2:14" ht="18.75" x14ac:dyDescent="0.3">
      <c r="B95" s="958" t="s">
        <v>1053</v>
      </c>
      <c r="C95" s="950" t="s">
        <v>807</v>
      </c>
      <c r="D95" s="960" t="s">
        <v>276</v>
      </c>
      <c r="E95" s="960" t="s">
        <v>307</v>
      </c>
      <c r="F95" s="951">
        <v>37500</v>
      </c>
      <c r="G95" s="952">
        <v>0</v>
      </c>
      <c r="H95" s="953">
        <v>37500</v>
      </c>
      <c r="I95" s="953">
        <v>1076.25</v>
      </c>
      <c r="J95" s="952">
        <v>0</v>
      </c>
      <c r="K95" s="953">
        <v>1140</v>
      </c>
      <c r="L95" s="954">
        <v>1740.46</v>
      </c>
      <c r="M95" s="953">
        <v>3956.71</v>
      </c>
      <c r="N95" s="953">
        <v>33543.29</v>
      </c>
    </row>
    <row r="96" spans="2:14" ht="18.75" x14ac:dyDescent="0.3">
      <c r="B96" s="961" t="s">
        <v>749</v>
      </c>
      <c r="C96" s="950"/>
      <c r="D96" s="962">
        <v>2</v>
      </c>
      <c r="E96" s="962"/>
      <c r="F96" s="963">
        <f>SUM(F93:F95)</f>
        <v>69000</v>
      </c>
      <c r="G96" s="964">
        <v>0</v>
      </c>
      <c r="H96" s="965">
        <f>SUM(H93:H95)</f>
        <v>69000</v>
      </c>
      <c r="I96" s="965">
        <f>SUM(I93:I95)</f>
        <v>1980.3</v>
      </c>
      <c r="J96" s="964">
        <v>0</v>
      </c>
      <c r="K96" s="965">
        <f>SUM(K93:K95)</f>
        <v>2097.6</v>
      </c>
      <c r="L96" s="965">
        <f>+L95+L94</f>
        <v>1765.46</v>
      </c>
      <c r="M96" s="965">
        <f>+M95+M94</f>
        <v>5843.3600000000006</v>
      </c>
      <c r="N96" s="965">
        <f>+N94+N95</f>
        <v>63156.639999999999</v>
      </c>
    </row>
    <row r="97" spans="2:14" ht="18.75" x14ac:dyDescent="0.3">
      <c r="B97" s="961"/>
      <c r="C97" s="950"/>
      <c r="D97" s="962"/>
      <c r="E97" s="962"/>
      <c r="F97" s="963"/>
      <c r="G97" s="964"/>
      <c r="H97" s="965"/>
      <c r="I97" s="965"/>
      <c r="J97" s="965"/>
      <c r="K97" s="965"/>
      <c r="L97" s="965"/>
      <c r="M97" s="965"/>
      <c r="N97" s="965"/>
    </row>
    <row r="98" spans="2:14" ht="18.75" x14ac:dyDescent="0.3">
      <c r="B98" s="961" t="s">
        <v>1128</v>
      </c>
      <c r="C98" s="950"/>
      <c r="D98" s="967"/>
      <c r="E98" s="967"/>
      <c r="F98" s="963"/>
      <c r="G98" s="964"/>
      <c r="H98" s="965"/>
      <c r="I98" s="965"/>
      <c r="J98" s="965"/>
      <c r="K98" s="965"/>
      <c r="L98" s="966"/>
      <c r="M98" s="965"/>
      <c r="N98" s="965"/>
    </row>
    <row r="99" spans="2:14" ht="18.75" x14ac:dyDescent="0.3">
      <c r="B99" s="958" t="s">
        <v>47</v>
      </c>
      <c r="C99" s="950" t="s">
        <v>806</v>
      </c>
      <c r="D99" s="960" t="s">
        <v>49</v>
      </c>
      <c r="E99" s="960" t="s">
        <v>1069</v>
      </c>
      <c r="F99" s="951">
        <v>80000</v>
      </c>
      <c r="G99" s="952">
        <v>0</v>
      </c>
      <c r="H99" s="953">
        <v>80000</v>
      </c>
      <c r="I99" s="953">
        <v>2296</v>
      </c>
      <c r="J99" s="953">
        <v>6972</v>
      </c>
      <c r="K99" s="953">
        <v>2432</v>
      </c>
      <c r="L99" s="954">
        <v>1740.46</v>
      </c>
      <c r="M99" s="953">
        <v>13440.46</v>
      </c>
      <c r="N99" s="953">
        <v>66559.539999999994</v>
      </c>
    </row>
    <row r="100" spans="2:14" ht="18.75" x14ac:dyDescent="0.3">
      <c r="B100" s="958" t="s">
        <v>1143</v>
      </c>
      <c r="C100" s="950" t="s">
        <v>807</v>
      </c>
      <c r="D100" s="960" t="s">
        <v>276</v>
      </c>
      <c r="E100" s="960" t="s">
        <v>307</v>
      </c>
      <c r="F100" s="951">
        <v>31500</v>
      </c>
      <c r="G100" s="952">
        <v>0</v>
      </c>
      <c r="H100" s="953">
        <v>31500</v>
      </c>
      <c r="I100" s="953">
        <v>904.05</v>
      </c>
      <c r="J100" s="952">
        <v>0</v>
      </c>
      <c r="K100" s="953">
        <v>957.6</v>
      </c>
      <c r="L100" s="954">
        <v>25</v>
      </c>
      <c r="M100" s="953">
        <v>1886.65</v>
      </c>
      <c r="N100" s="953">
        <v>29613.35</v>
      </c>
    </row>
    <row r="101" spans="2:14" ht="18.75" x14ac:dyDescent="0.3">
      <c r="B101" s="961" t="s">
        <v>749</v>
      </c>
      <c r="C101" s="950"/>
      <c r="D101" s="962">
        <v>2</v>
      </c>
      <c r="E101" s="962"/>
      <c r="F101" s="963">
        <f>SUM(F99:F100)</f>
        <v>111500</v>
      </c>
      <c r="G101" s="952">
        <v>0</v>
      </c>
      <c r="H101" s="965">
        <f t="shared" ref="H101:N101" si="11">SUM(H99:H100)</f>
        <v>111500</v>
      </c>
      <c r="I101" s="965">
        <f t="shared" si="11"/>
        <v>3200.05</v>
      </c>
      <c r="J101" s="965">
        <f t="shared" si="11"/>
        <v>6972</v>
      </c>
      <c r="K101" s="965">
        <f t="shared" si="11"/>
        <v>3389.6</v>
      </c>
      <c r="L101" s="965">
        <f t="shared" si="11"/>
        <v>1765.46</v>
      </c>
      <c r="M101" s="965">
        <f t="shared" si="11"/>
        <v>15327.109999999999</v>
      </c>
      <c r="N101" s="965">
        <f t="shared" si="11"/>
        <v>96172.889999999985</v>
      </c>
    </row>
    <row r="102" spans="2:14" ht="18.75" x14ac:dyDescent="0.3">
      <c r="B102" s="961"/>
      <c r="C102" s="950"/>
      <c r="D102" s="967"/>
      <c r="E102" s="967"/>
      <c r="F102" s="963"/>
      <c r="G102" s="964"/>
      <c r="H102" s="965"/>
      <c r="I102" s="965"/>
      <c r="J102" s="965"/>
      <c r="K102" s="965"/>
      <c r="L102" s="966"/>
      <c r="M102" s="965"/>
      <c r="N102" s="965"/>
    </row>
    <row r="103" spans="2:14" ht="15.75" customHeight="1" x14ac:dyDescent="0.3">
      <c r="B103" s="982" t="s">
        <v>1132</v>
      </c>
      <c r="C103" s="950"/>
      <c r="D103" s="967"/>
      <c r="E103" s="967"/>
      <c r="F103" s="963"/>
      <c r="G103" s="964"/>
      <c r="H103" s="965"/>
      <c r="I103" s="965"/>
      <c r="J103" s="965"/>
      <c r="K103" s="965"/>
      <c r="L103" s="966"/>
      <c r="M103" s="965"/>
      <c r="N103" s="965"/>
    </row>
    <row r="104" spans="2:14" ht="18.75" x14ac:dyDescent="0.3">
      <c r="B104" s="958" t="s">
        <v>769</v>
      </c>
      <c r="C104" s="950" t="s">
        <v>806</v>
      </c>
      <c r="D104" s="960" t="s">
        <v>1265</v>
      </c>
      <c r="E104" s="960" t="s">
        <v>1066</v>
      </c>
      <c r="F104" s="951">
        <v>100000</v>
      </c>
      <c r="G104" s="952">
        <v>0</v>
      </c>
      <c r="H104" s="953">
        <v>100000</v>
      </c>
      <c r="I104" s="953">
        <v>2870</v>
      </c>
      <c r="J104" s="953">
        <v>12105.37</v>
      </c>
      <c r="K104" s="953">
        <v>3040</v>
      </c>
      <c r="L104" s="954">
        <v>25</v>
      </c>
      <c r="M104" s="953">
        <v>18040.37</v>
      </c>
      <c r="N104" s="953">
        <v>81959.63</v>
      </c>
    </row>
    <row r="105" spans="2:14" ht="18.75" x14ac:dyDescent="0.3">
      <c r="B105" s="958" t="s">
        <v>232</v>
      </c>
      <c r="C105" s="968" t="s">
        <v>807</v>
      </c>
      <c r="D105" s="960" t="s">
        <v>1174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4283.8599999999997</v>
      </c>
      <c r="M105" s="953">
        <v>15983.86</v>
      </c>
      <c r="N105" s="953">
        <v>64016.14</v>
      </c>
    </row>
    <row r="106" spans="2:14" ht="18.75" x14ac:dyDescent="0.3">
      <c r="B106" s="958" t="s">
        <v>843</v>
      </c>
      <c r="C106" s="968" t="s">
        <v>806</v>
      </c>
      <c r="D106" s="960" t="s">
        <v>1199</v>
      </c>
      <c r="E106" s="960" t="s">
        <v>1069</v>
      </c>
      <c r="F106" s="951">
        <v>60000</v>
      </c>
      <c r="G106" s="952">
        <v>0</v>
      </c>
      <c r="H106" s="953">
        <v>60000</v>
      </c>
      <c r="I106" s="953">
        <v>1722</v>
      </c>
      <c r="J106" s="953">
        <v>3486.68</v>
      </c>
      <c r="K106" s="953">
        <v>1824</v>
      </c>
      <c r="L106" s="954">
        <v>25</v>
      </c>
      <c r="M106" s="953">
        <v>7057.68</v>
      </c>
      <c r="N106" s="953">
        <v>52942.32</v>
      </c>
    </row>
    <row r="107" spans="2:14" ht="18.75" x14ac:dyDescent="0.3">
      <c r="B107" s="958" t="s">
        <v>484</v>
      </c>
      <c r="C107" s="950" t="s">
        <v>807</v>
      </c>
      <c r="D107" s="977" t="s">
        <v>166</v>
      </c>
      <c r="E107" s="960" t="s">
        <v>307</v>
      </c>
      <c r="F107" s="951">
        <v>37500</v>
      </c>
      <c r="G107" s="974">
        <v>0</v>
      </c>
      <c r="H107" s="953">
        <v>37500</v>
      </c>
      <c r="I107" s="953">
        <v>1076.25</v>
      </c>
      <c r="J107" s="952">
        <v>89.81</v>
      </c>
      <c r="K107" s="953">
        <v>1140</v>
      </c>
      <c r="L107" s="954">
        <v>728</v>
      </c>
      <c r="M107" s="953">
        <v>3034.06</v>
      </c>
      <c r="N107" s="953">
        <v>34465.94</v>
      </c>
    </row>
    <row r="108" spans="2:14" ht="18.75" x14ac:dyDescent="0.3">
      <c r="B108" s="961" t="s">
        <v>749</v>
      </c>
      <c r="C108" s="950"/>
      <c r="D108" s="962">
        <v>4</v>
      </c>
      <c r="E108" s="962"/>
      <c r="F108" s="963">
        <f t="shared" ref="F108:N108" si="12">SUM(F104:F107)</f>
        <v>277500</v>
      </c>
      <c r="G108" s="964">
        <f t="shared" si="12"/>
        <v>0</v>
      </c>
      <c r="H108" s="965">
        <f t="shared" si="12"/>
        <v>277500</v>
      </c>
      <c r="I108" s="965">
        <f t="shared" si="12"/>
        <v>7964.25</v>
      </c>
      <c r="J108" s="965">
        <f t="shared" si="12"/>
        <v>22653.860000000004</v>
      </c>
      <c r="K108" s="965">
        <f t="shared" si="12"/>
        <v>8436</v>
      </c>
      <c r="L108" s="966">
        <f t="shared" si="12"/>
        <v>5061.8599999999997</v>
      </c>
      <c r="M108" s="965">
        <f t="shared" si="12"/>
        <v>44115.969999999994</v>
      </c>
      <c r="N108" s="965">
        <f t="shared" si="12"/>
        <v>233384.03000000003</v>
      </c>
    </row>
    <row r="109" spans="2:14" ht="18.75" x14ac:dyDescent="0.3">
      <c r="B109" s="961"/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38.25" customHeight="1" x14ac:dyDescent="0.3">
      <c r="B110" s="982" t="s">
        <v>1130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35.25" customHeight="1" x14ac:dyDescent="0.3">
      <c r="B111" s="958" t="s">
        <v>61</v>
      </c>
      <c r="C111" s="950" t="s">
        <v>806</v>
      </c>
      <c r="D111" s="980" t="s">
        <v>1249</v>
      </c>
      <c r="E111" s="960" t="s">
        <v>1069</v>
      </c>
      <c r="F111" s="951">
        <v>90000</v>
      </c>
      <c r="G111" s="952">
        <v>0</v>
      </c>
      <c r="H111" s="951">
        <v>90000</v>
      </c>
      <c r="I111" s="953">
        <v>2583</v>
      </c>
      <c r="J111" s="953">
        <v>9324.25</v>
      </c>
      <c r="K111" s="953">
        <v>2736</v>
      </c>
      <c r="L111" s="954">
        <v>6740.46</v>
      </c>
      <c r="M111" s="953">
        <v>21383.71</v>
      </c>
      <c r="N111" s="953">
        <v>68616.289999999994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 t="shared" ref="F112:N112" si="13">SUM(F111)</f>
        <v>90000</v>
      </c>
      <c r="G112" s="964">
        <f t="shared" si="13"/>
        <v>0</v>
      </c>
      <c r="H112" s="963">
        <f t="shared" si="13"/>
        <v>90000</v>
      </c>
      <c r="I112" s="965">
        <f t="shared" si="13"/>
        <v>2583</v>
      </c>
      <c r="J112" s="965">
        <f t="shared" si="13"/>
        <v>9324.25</v>
      </c>
      <c r="K112" s="965">
        <f t="shared" si="13"/>
        <v>2736</v>
      </c>
      <c r="L112" s="966">
        <f t="shared" si="13"/>
        <v>6740.46</v>
      </c>
      <c r="M112" s="965">
        <f t="shared" si="13"/>
        <v>21383.71</v>
      </c>
      <c r="N112" s="965">
        <f t="shared" si="13"/>
        <v>68616.289999999994</v>
      </c>
    </row>
    <row r="113" spans="2:14" ht="18.75" x14ac:dyDescent="0.3">
      <c r="B113" s="958"/>
      <c r="C113" s="950"/>
      <c r="D113" s="960"/>
      <c r="E113" s="960"/>
      <c r="F113" s="951"/>
      <c r="G113" s="952"/>
      <c r="H113" s="953"/>
      <c r="I113" s="953"/>
      <c r="J113" s="953"/>
      <c r="K113" s="953"/>
      <c r="L113" s="954"/>
      <c r="M113" s="953"/>
      <c r="N113" s="953"/>
    </row>
    <row r="114" spans="2:14" ht="18.75" x14ac:dyDescent="0.3">
      <c r="B114" s="982" t="s">
        <v>1129</v>
      </c>
      <c r="C114" s="950"/>
      <c r="D114" s="960"/>
      <c r="E114" s="960"/>
      <c r="F114" s="951"/>
      <c r="G114" s="952"/>
      <c r="H114" s="953"/>
      <c r="I114" s="953"/>
      <c r="J114" s="953"/>
      <c r="K114" s="953"/>
      <c r="L114" s="954"/>
      <c r="M114" s="953"/>
      <c r="N114" s="953"/>
    </row>
    <row r="115" spans="2:14" ht="18.75" x14ac:dyDescent="0.3">
      <c r="B115" s="955" t="s">
        <v>1113</v>
      </c>
      <c r="C115" s="968" t="s">
        <v>807</v>
      </c>
      <c r="D115" s="960" t="s">
        <v>1178</v>
      </c>
      <c r="E115" s="960" t="s">
        <v>307</v>
      </c>
      <c r="F115" s="951">
        <v>45000</v>
      </c>
      <c r="G115" s="952">
        <v>0</v>
      </c>
      <c r="H115" s="953">
        <v>45000</v>
      </c>
      <c r="I115" s="953">
        <v>1291.5</v>
      </c>
      <c r="J115" s="953">
        <v>1148.33</v>
      </c>
      <c r="K115" s="953">
        <v>1368</v>
      </c>
      <c r="L115" s="954">
        <v>4125</v>
      </c>
      <c r="M115" s="953">
        <v>7932.83</v>
      </c>
      <c r="N115" s="953">
        <v>37067.17</v>
      </c>
    </row>
    <row r="116" spans="2:14" ht="18.75" x14ac:dyDescent="0.3">
      <c r="B116" s="961" t="s">
        <v>749</v>
      </c>
      <c r="C116" s="950"/>
      <c r="D116" s="962">
        <v>1</v>
      </c>
      <c r="E116" s="962"/>
      <c r="F116" s="963">
        <f t="shared" ref="F116:N116" si="14">SUM(F115)</f>
        <v>45000</v>
      </c>
      <c r="G116" s="964">
        <f t="shared" si="14"/>
        <v>0</v>
      </c>
      <c r="H116" s="965">
        <f t="shared" si="14"/>
        <v>45000</v>
      </c>
      <c r="I116" s="965">
        <f t="shared" si="14"/>
        <v>1291.5</v>
      </c>
      <c r="J116" s="965">
        <f t="shared" si="14"/>
        <v>1148.33</v>
      </c>
      <c r="K116" s="965">
        <f t="shared" si="14"/>
        <v>1368</v>
      </c>
      <c r="L116" s="966">
        <f t="shared" si="14"/>
        <v>4125</v>
      </c>
      <c r="M116" s="965">
        <f t="shared" si="14"/>
        <v>7932.83</v>
      </c>
      <c r="N116" s="965">
        <f t="shared" si="14"/>
        <v>37067.17</v>
      </c>
    </row>
    <row r="117" spans="2:14" ht="18.75" x14ac:dyDescent="0.3">
      <c r="B117" s="958"/>
      <c r="C117" s="950"/>
      <c r="D117" s="960"/>
      <c r="E117" s="960"/>
      <c r="F117" s="951"/>
      <c r="G117" s="952"/>
      <c r="H117" s="953"/>
      <c r="I117" s="953"/>
      <c r="J117" s="953"/>
      <c r="K117" s="953"/>
      <c r="L117" s="954"/>
      <c r="M117" s="953"/>
      <c r="N117" s="953"/>
    </row>
    <row r="118" spans="2:14" ht="37.5" x14ac:dyDescent="0.3">
      <c r="B118" s="982" t="s">
        <v>1136</v>
      </c>
      <c r="C118" s="950"/>
      <c r="D118" s="967"/>
      <c r="E118" s="967"/>
      <c r="F118" s="963"/>
      <c r="G118" s="964"/>
      <c r="H118" s="965"/>
      <c r="I118" s="965"/>
      <c r="J118" s="965"/>
      <c r="K118" s="965"/>
      <c r="L118" s="966"/>
      <c r="M118" s="965"/>
      <c r="N118" s="965"/>
    </row>
    <row r="119" spans="2:14" ht="18.75" x14ac:dyDescent="0.3">
      <c r="B119" s="955" t="s">
        <v>875</v>
      </c>
      <c r="C119" s="950" t="s">
        <v>807</v>
      </c>
      <c r="D119" s="960" t="s">
        <v>1036</v>
      </c>
      <c r="E119" s="960" t="s">
        <v>307</v>
      </c>
      <c r="F119" s="951">
        <v>55000</v>
      </c>
      <c r="G119" s="952">
        <v>0</v>
      </c>
      <c r="H119" s="953">
        <v>55000</v>
      </c>
      <c r="I119" s="953">
        <v>1578.5</v>
      </c>
      <c r="J119" s="953">
        <v>2559.6799999999998</v>
      </c>
      <c r="K119" s="953">
        <v>1672</v>
      </c>
      <c r="L119" s="954">
        <v>25</v>
      </c>
      <c r="M119" s="953">
        <v>5835.18</v>
      </c>
      <c r="N119" s="953">
        <v>49164.82</v>
      </c>
    </row>
    <row r="120" spans="2:14" ht="18.75" x14ac:dyDescent="0.3">
      <c r="B120" s="955" t="s">
        <v>419</v>
      </c>
      <c r="C120" s="950" t="s">
        <v>806</v>
      </c>
      <c r="D120" s="960" t="s">
        <v>449</v>
      </c>
      <c r="E120" s="960" t="s">
        <v>1069</v>
      </c>
      <c r="F120" s="951">
        <v>50000</v>
      </c>
      <c r="G120" s="952">
        <v>0</v>
      </c>
      <c r="H120" s="953">
        <v>50000</v>
      </c>
      <c r="I120" s="953">
        <v>1435</v>
      </c>
      <c r="J120" s="953">
        <v>1854</v>
      </c>
      <c r="K120" s="953">
        <v>1520</v>
      </c>
      <c r="L120" s="954">
        <v>728</v>
      </c>
      <c r="M120" s="953">
        <v>5537</v>
      </c>
      <c r="N120" s="953">
        <v>44463</v>
      </c>
    </row>
    <row r="121" spans="2:14" ht="18.75" x14ac:dyDescent="0.3">
      <c r="B121" s="955" t="s">
        <v>697</v>
      </c>
      <c r="C121" s="950" t="s">
        <v>807</v>
      </c>
      <c r="D121" s="960" t="s">
        <v>521</v>
      </c>
      <c r="E121" s="960" t="s">
        <v>307</v>
      </c>
      <c r="F121" s="951">
        <v>43500</v>
      </c>
      <c r="G121" s="952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v>3532.47</v>
      </c>
      <c r="N121" s="953">
        <v>39967.53</v>
      </c>
    </row>
    <row r="122" spans="2:14" ht="18.75" x14ac:dyDescent="0.3">
      <c r="B122" s="961" t="s">
        <v>749</v>
      </c>
      <c r="C122" s="950"/>
      <c r="D122" s="962">
        <v>3</v>
      </c>
      <c r="E122" s="962"/>
      <c r="F122" s="963">
        <f t="shared" ref="F122:N122" si="15">SUM(F120:F121)</f>
        <v>93500</v>
      </c>
      <c r="G122" s="964">
        <f t="shared" si="15"/>
        <v>0</v>
      </c>
      <c r="H122" s="965">
        <f t="shared" si="15"/>
        <v>93500</v>
      </c>
      <c r="I122" s="965">
        <f t="shared" si="15"/>
        <v>2683.45</v>
      </c>
      <c r="J122" s="965">
        <f t="shared" si="15"/>
        <v>2790.62</v>
      </c>
      <c r="K122" s="965">
        <f t="shared" si="15"/>
        <v>2842.4</v>
      </c>
      <c r="L122" s="966">
        <f t="shared" si="15"/>
        <v>753</v>
      </c>
      <c r="M122" s="965">
        <f t="shared" si="15"/>
        <v>9069.4699999999993</v>
      </c>
      <c r="N122" s="965">
        <f t="shared" si="15"/>
        <v>84430.53</v>
      </c>
    </row>
    <row r="123" spans="2:14" ht="18.75" x14ac:dyDescent="0.3">
      <c r="B123" s="958"/>
      <c r="C123" s="950"/>
      <c r="D123" s="960"/>
      <c r="E123" s="960"/>
      <c r="F123" s="951"/>
      <c r="G123" s="952"/>
      <c r="H123" s="953"/>
      <c r="I123" s="953"/>
      <c r="J123" s="953"/>
      <c r="K123" s="953"/>
      <c r="L123" s="954"/>
      <c r="M123" s="953"/>
      <c r="N123" s="953"/>
    </row>
    <row r="124" spans="2:14" ht="18.75" x14ac:dyDescent="0.3">
      <c r="B124" s="961" t="s">
        <v>842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18.75" x14ac:dyDescent="0.3">
      <c r="B125" s="958" t="s">
        <v>1131</v>
      </c>
      <c r="C125" s="950" t="s">
        <v>806</v>
      </c>
      <c r="D125" s="960" t="s">
        <v>905</v>
      </c>
      <c r="E125" s="960" t="s">
        <v>307</v>
      </c>
      <c r="F125" s="951">
        <v>60000</v>
      </c>
      <c r="G125" s="952">
        <v>0</v>
      </c>
      <c r="H125" s="953">
        <v>60000</v>
      </c>
      <c r="I125" s="953">
        <v>1722</v>
      </c>
      <c r="J125" s="953">
        <v>3486.68</v>
      </c>
      <c r="K125" s="953">
        <v>1824</v>
      </c>
      <c r="L125" s="954">
        <v>828</v>
      </c>
      <c r="M125" s="953">
        <v>7860.68</v>
      </c>
      <c r="N125" s="953">
        <v>52139.32</v>
      </c>
    </row>
    <row r="126" spans="2:14" ht="18.75" x14ac:dyDescent="0.3">
      <c r="B126" s="955" t="s">
        <v>773</v>
      </c>
      <c r="C126" s="950" t="s">
        <v>807</v>
      </c>
      <c r="D126" s="960" t="s">
        <v>774</v>
      </c>
      <c r="E126" s="960" t="s">
        <v>307</v>
      </c>
      <c r="F126" s="951">
        <v>45000</v>
      </c>
      <c r="G126" s="952">
        <v>0</v>
      </c>
      <c r="H126" s="953">
        <v>45000</v>
      </c>
      <c r="I126" s="953">
        <v>1291.5</v>
      </c>
      <c r="J126" s="953">
        <v>1148.33</v>
      </c>
      <c r="K126" s="953">
        <v>1368</v>
      </c>
      <c r="L126" s="954">
        <v>25</v>
      </c>
      <c r="M126" s="953">
        <v>3832.83</v>
      </c>
      <c r="N126" s="953">
        <v>41167.17</v>
      </c>
    </row>
    <row r="127" spans="2:14" ht="18.75" x14ac:dyDescent="0.3">
      <c r="B127" s="955" t="s">
        <v>1142</v>
      </c>
      <c r="C127" s="950" t="s">
        <v>806</v>
      </c>
      <c r="D127" s="960" t="s">
        <v>1036</v>
      </c>
      <c r="E127" s="960" t="s">
        <v>307</v>
      </c>
      <c r="F127" s="951">
        <v>50000</v>
      </c>
      <c r="G127" s="952">
        <v>0</v>
      </c>
      <c r="H127" s="953">
        <v>50000</v>
      </c>
      <c r="I127" s="953">
        <v>1435</v>
      </c>
      <c r="J127" s="953">
        <v>1835</v>
      </c>
      <c r="K127" s="953">
        <v>1520</v>
      </c>
      <c r="L127" s="954">
        <v>25</v>
      </c>
      <c r="M127" s="953">
        <v>4834</v>
      </c>
      <c r="N127" s="953">
        <v>45166</v>
      </c>
    </row>
    <row r="128" spans="2:14" ht="18.75" x14ac:dyDescent="0.3">
      <c r="B128" s="955" t="s">
        <v>444</v>
      </c>
      <c r="C128" s="950" t="s">
        <v>806</v>
      </c>
      <c r="D128" s="960" t="s">
        <v>662</v>
      </c>
      <c r="E128" s="960" t="s">
        <v>307</v>
      </c>
      <c r="F128" s="951">
        <v>31500</v>
      </c>
      <c r="G128" s="952">
        <v>0</v>
      </c>
      <c r="H128" s="953">
        <v>31500</v>
      </c>
      <c r="I128" s="953">
        <v>904</v>
      </c>
      <c r="J128" s="952">
        <v>0</v>
      </c>
      <c r="K128" s="953">
        <v>957</v>
      </c>
      <c r="L128" s="954">
        <v>25</v>
      </c>
      <c r="M128" s="953">
        <v>1886.65</v>
      </c>
      <c r="N128" s="953">
        <v>29613.35</v>
      </c>
    </row>
    <row r="129" spans="2:14" ht="18.75" x14ac:dyDescent="0.3">
      <c r="B129" s="961" t="s">
        <v>749</v>
      </c>
      <c r="C129" s="950"/>
      <c r="D129" s="962">
        <v>4</v>
      </c>
      <c r="E129" s="962"/>
      <c r="F129" s="963">
        <f>SUM(F125:F128)</f>
        <v>186500</v>
      </c>
      <c r="G129" s="964">
        <f>SUM(G126:G128)</f>
        <v>0</v>
      </c>
      <c r="H129" s="965">
        <f t="shared" ref="H129:N129" si="16">SUM(H125:H128)</f>
        <v>186500</v>
      </c>
      <c r="I129" s="965">
        <f t="shared" si="16"/>
        <v>5352.5</v>
      </c>
      <c r="J129" s="965">
        <f t="shared" si="16"/>
        <v>6470.01</v>
      </c>
      <c r="K129" s="965">
        <f t="shared" si="16"/>
        <v>5669</v>
      </c>
      <c r="L129" s="966">
        <f t="shared" si="16"/>
        <v>903</v>
      </c>
      <c r="M129" s="965">
        <f t="shared" si="16"/>
        <v>18414.160000000003</v>
      </c>
      <c r="N129" s="965">
        <f t="shared" si="16"/>
        <v>168085.84</v>
      </c>
    </row>
    <row r="130" spans="2:14" ht="18.75" x14ac:dyDescent="0.3">
      <c r="B130" s="958"/>
      <c r="C130" s="950"/>
      <c r="D130" s="960"/>
      <c r="E130" s="960"/>
      <c r="F130" s="951"/>
      <c r="G130" s="952"/>
      <c r="H130" s="953"/>
      <c r="I130" s="953"/>
      <c r="J130" s="953"/>
      <c r="K130" s="953"/>
      <c r="L130" s="954"/>
      <c r="M130" s="953"/>
      <c r="N130" s="953"/>
    </row>
    <row r="131" spans="2:14" ht="18.75" x14ac:dyDescent="0.3">
      <c r="B131" s="961" t="s">
        <v>787</v>
      </c>
      <c r="C131" s="950"/>
      <c r="D131" s="967"/>
      <c r="E131" s="967"/>
      <c r="F131" s="963"/>
      <c r="G131" s="964"/>
      <c r="H131" s="965"/>
      <c r="I131" s="965"/>
      <c r="J131" s="965"/>
      <c r="K131" s="965"/>
      <c r="L131" s="966"/>
      <c r="M131" s="965"/>
      <c r="N131" s="965"/>
    </row>
    <row r="132" spans="2:14" ht="18.75" x14ac:dyDescent="0.3">
      <c r="B132" s="958" t="s">
        <v>69</v>
      </c>
      <c r="C132" s="950" t="s">
        <v>806</v>
      </c>
      <c r="D132" s="960" t="s">
        <v>775</v>
      </c>
      <c r="E132" s="960" t="s">
        <v>307</v>
      </c>
      <c r="F132" s="951">
        <v>155000</v>
      </c>
      <c r="G132" s="952">
        <v>0</v>
      </c>
      <c r="H132" s="953">
        <v>155000</v>
      </c>
      <c r="I132" s="953">
        <v>4448.5</v>
      </c>
      <c r="J132" s="953">
        <v>25042.74</v>
      </c>
      <c r="K132" s="953">
        <v>4712</v>
      </c>
      <c r="L132" s="954">
        <v>2568.4</v>
      </c>
      <c r="M132" s="953">
        <v>36771.64</v>
      </c>
      <c r="N132" s="953">
        <v>118228.36</v>
      </c>
    </row>
    <row r="133" spans="2:14" ht="18.75" x14ac:dyDescent="0.3">
      <c r="B133" s="983" t="s">
        <v>715</v>
      </c>
      <c r="C133" s="976" t="s">
        <v>807</v>
      </c>
      <c r="D133" s="955" t="s">
        <v>772</v>
      </c>
      <c r="E133" s="960" t="s">
        <v>307</v>
      </c>
      <c r="F133" s="978">
        <v>60000</v>
      </c>
      <c r="G133" s="984">
        <v>0</v>
      </c>
      <c r="H133" s="953">
        <v>60000</v>
      </c>
      <c r="I133" s="953">
        <v>1722</v>
      </c>
      <c r="J133" s="953">
        <v>3143.58</v>
      </c>
      <c r="K133" s="985">
        <v>1824</v>
      </c>
      <c r="L133" s="954">
        <v>4727.3500000000004</v>
      </c>
      <c r="M133" s="953">
        <v>11416.93</v>
      </c>
      <c r="N133" s="953">
        <v>48583.07</v>
      </c>
    </row>
    <row r="134" spans="2:14" ht="18.75" x14ac:dyDescent="0.3">
      <c r="B134" s="955" t="s">
        <v>77</v>
      </c>
      <c r="C134" s="986" t="s">
        <v>807</v>
      </c>
      <c r="D134" s="960" t="s">
        <v>967</v>
      </c>
      <c r="E134" s="960" t="s">
        <v>1069</v>
      </c>
      <c r="F134" s="951">
        <v>60000</v>
      </c>
      <c r="G134" s="952">
        <v>0</v>
      </c>
      <c r="H134" s="985">
        <v>60000</v>
      </c>
      <c r="I134" s="957">
        <v>1722</v>
      </c>
      <c r="J134" s="957">
        <v>3486.68</v>
      </c>
      <c r="K134" s="953">
        <v>1824</v>
      </c>
      <c r="L134" s="987">
        <v>828</v>
      </c>
      <c r="M134" s="953">
        <v>7860.68</v>
      </c>
      <c r="N134" s="953">
        <v>52139.32</v>
      </c>
    </row>
    <row r="135" spans="2:14" ht="18.75" x14ac:dyDescent="0.3">
      <c r="B135" s="958" t="s">
        <v>42</v>
      </c>
      <c r="C135" s="950" t="s">
        <v>806</v>
      </c>
      <c r="D135" s="960" t="s">
        <v>449</v>
      </c>
      <c r="E135" s="960" t="s">
        <v>1069</v>
      </c>
      <c r="F135" s="951">
        <v>55000</v>
      </c>
      <c r="G135" s="952">
        <v>0</v>
      </c>
      <c r="H135" s="953">
        <v>55000</v>
      </c>
      <c r="I135" s="953">
        <v>1578</v>
      </c>
      <c r="J135" s="953">
        <v>2559.6799999999998</v>
      </c>
      <c r="K135" s="953">
        <v>1672</v>
      </c>
      <c r="L135" s="954">
        <v>1396.7</v>
      </c>
      <c r="M135" s="953">
        <v>7206.88</v>
      </c>
      <c r="N135" s="953">
        <v>47793.120000000003</v>
      </c>
    </row>
    <row r="136" spans="2:14" ht="18.75" x14ac:dyDescent="0.3">
      <c r="B136" s="958" t="s">
        <v>310</v>
      </c>
      <c r="C136" s="950" t="s">
        <v>807</v>
      </c>
      <c r="D136" s="960" t="s">
        <v>276</v>
      </c>
      <c r="E136" s="960" t="s">
        <v>307</v>
      </c>
      <c r="F136" s="951">
        <v>50000</v>
      </c>
      <c r="G136" s="952">
        <v>0</v>
      </c>
      <c r="H136" s="953">
        <v>50000</v>
      </c>
      <c r="I136" s="953">
        <v>1435</v>
      </c>
      <c r="J136" s="953">
        <v>1854</v>
      </c>
      <c r="K136" s="953">
        <v>1520</v>
      </c>
      <c r="L136" s="954">
        <v>5555.03</v>
      </c>
      <c r="M136" s="953">
        <v>10364.030000000001</v>
      </c>
      <c r="N136" s="953">
        <v>39634.97</v>
      </c>
    </row>
    <row r="137" spans="2:14" ht="18.75" x14ac:dyDescent="0.3">
      <c r="B137" s="961" t="s">
        <v>749</v>
      </c>
      <c r="C137" s="950"/>
      <c r="D137" s="962">
        <v>5</v>
      </c>
      <c r="E137" s="962"/>
      <c r="F137" s="963">
        <f>SUM(F132:F136)</f>
        <v>380000</v>
      </c>
      <c r="G137" s="964">
        <f>SUM(G132:G135)</f>
        <v>0</v>
      </c>
      <c r="H137" s="965">
        <f t="shared" ref="H137:N137" si="17">SUM(H132:H136)</f>
        <v>380000</v>
      </c>
      <c r="I137" s="965">
        <f t="shared" si="17"/>
        <v>10905.5</v>
      </c>
      <c r="J137" s="965">
        <f t="shared" si="17"/>
        <v>36086.68</v>
      </c>
      <c r="K137" s="965">
        <f t="shared" si="17"/>
        <v>11552</v>
      </c>
      <c r="L137" s="966">
        <f t="shared" si="17"/>
        <v>15075.48</v>
      </c>
      <c r="M137" s="965">
        <f t="shared" si="17"/>
        <v>73620.160000000003</v>
      </c>
      <c r="N137" s="965">
        <f t="shared" si="17"/>
        <v>306378.83999999997</v>
      </c>
    </row>
    <row r="138" spans="2:14" ht="18.75" x14ac:dyDescent="0.3">
      <c r="B138" s="961"/>
      <c r="C138" s="950"/>
      <c r="D138" s="962"/>
      <c r="E138" s="962"/>
      <c r="F138" s="963"/>
      <c r="G138" s="964"/>
      <c r="H138" s="965"/>
      <c r="I138" s="965"/>
      <c r="J138" s="965"/>
      <c r="K138" s="965"/>
      <c r="L138" s="966"/>
      <c r="M138" s="965"/>
      <c r="N138" s="965"/>
    </row>
    <row r="139" spans="2:14" ht="18.75" x14ac:dyDescent="0.3">
      <c r="B139" s="967" t="s">
        <v>836</v>
      </c>
      <c r="C139" s="988"/>
      <c r="D139" s="989"/>
      <c r="E139" s="989"/>
      <c r="F139" s="949"/>
      <c r="G139" s="949"/>
      <c r="H139" s="990"/>
      <c r="I139" s="991"/>
      <c r="J139" s="965"/>
      <c r="K139" s="965"/>
      <c r="L139" s="966"/>
      <c r="M139" s="965"/>
      <c r="N139" s="965"/>
    </row>
    <row r="140" spans="2:14" ht="18.75" x14ac:dyDescent="0.3">
      <c r="B140" s="960" t="s">
        <v>532</v>
      </c>
      <c r="C140" s="950" t="s">
        <v>807</v>
      </c>
      <c r="D140" s="960" t="s">
        <v>965</v>
      </c>
      <c r="E140" s="960" t="s">
        <v>1069</v>
      </c>
      <c r="F140" s="951">
        <v>80000</v>
      </c>
      <c r="G140" s="971">
        <v>0</v>
      </c>
      <c r="H140" s="972">
        <v>80000</v>
      </c>
      <c r="I140" s="972">
        <v>2296</v>
      </c>
      <c r="J140" s="972">
        <v>7400.87</v>
      </c>
      <c r="K140" s="972">
        <v>7400.87</v>
      </c>
      <c r="L140" s="973">
        <v>2432</v>
      </c>
      <c r="M140" s="972">
        <v>14226.07</v>
      </c>
      <c r="N140" s="972">
        <v>65773.929999999993</v>
      </c>
    </row>
    <row r="141" spans="2:14" ht="18.75" x14ac:dyDescent="0.3">
      <c r="B141" s="961" t="s">
        <v>847</v>
      </c>
      <c r="C141" s="992"/>
      <c r="D141" s="962">
        <v>1</v>
      </c>
      <c r="E141" s="962"/>
      <c r="F141" s="963">
        <f t="shared" ref="F141:N141" si="18">SUM(F140)</f>
        <v>80000</v>
      </c>
      <c r="G141" s="993">
        <f t="shared" si="18"/>
        <v>0</v>
      </c>
      <c r="H141" s="994">
        <f t="shared" si="18"/>
        <v>80000</v>
      </c>
      <c r="I141" s="994">
        <f t="shared" si="18"/>
        <v>2296</v>
      </c>
      <c r="J141" s="994">
        <f t="shared" si="18"/>
        <v>7400.87</v>
      </c>
      <c r="K141" s="994">
        <f t="shared" si="18"/>
        <v>7400.87</v>
      </c>
      <c r="L141" s="995">
        <f t="shared" si="18"/>
        <v>2432</v>
      </c>
      <c r="M141" s="994">
        <f t="shared" si="18"/>
        <v>14226.07</v>
      </c>
      <c r="N141" s="994">
        <f t="shared" si="18"/>
        <v>65773.929999999993</v>
      </c>
    </row>
    <row r="142" spans="2:14" ht="18.75" x14ac:dyDescent="0.3">
      <c r="B142" s="961"/>
      <c r="C142" s="950"/>
      <c r="D142" s="962"/>
      <c r="E142" s="962"/>
      <c r="F142" s="963"/>
      <c r="G142" s="964"/>
      <c r="H142" s="965"/>
      <c r="I142" s="965"/>
      <c r="J142" s="965"/>
      <c r="K142" s="965"/>
      <c r="L142" s="966"/>
      <c r="M142" s="965"/>
      <c r="N142" s="965"/>
    </row>
    <row r="143" spans="2:14" ht="18.75" x14ac:dyDescent="0.3">
      <c r="B143" s="982" t="s">
        <v>1245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5" t="s">
        <v>528</v>
      </c>
      <c r="C144" s="950" t="s">
        <v>806</v>
      </c>
      <c r="D144" s="960" t="s">
        <v>551</v>
      </c>
      <c r="E144" s="960" t="s">
        <v>307</v>
      </c>
      <c r="F144" s="951">
        <v>43500</v>
      </c>
      <c r="G144" s="952">
        <v>0</v>
      </c>
      <c r="H144" s="953">
        <v>43500</v>
      </c>
      <c r="I144" s="953">
        <v>1248.45</v>
      </c>
      <c r="J144" s="952">
        <v>936.62</v>
      </c>
      <c r="K144" s="953">
        <v>1322.4</v>
      </c>
      <c r="L144" s="954">
        <v>25</v>
      </c>
      <c r="M144" s="953">
        <v>1798</v>
      </c>
      <c r="N144" s="953">
        <v>39967.53</v>
      </c>
    </row>
    <row r="145" spans="2:14" ht="18.75" x14ac:dyDescent="0.3">
      <c r="B145" s="961" t="s">
        <v>749</v>
      </c>
      <c r="C145" s="950"/>
      <c r="D145" s="962">
        <v>1</v>
      </c>
      <c r="E145" s="962"/>
      <c r="F145" s="963">
        <f t="shared" ref="F145:L145" si="19">SUM(F144:F144)</f>
        <v>43500</v>
      </c>
      <c r="G145" s="964">
        <f t="shared" si="19"/>
        <v>0</v>
      </c>
      <c r="H145" s="965">
        <f t="shared" si="19"/>
        <v>43500</v>
      </c>
      <c r="I145" s="965">
        <f t="shared" si="19"/>
        <v>1248.45</v>
      </c>
      <c r="J145" s="996">
        <f t="shared" si="19"/>
        <v>936.62</v>
      </c>
      <c r="K145" s="965">
        <f t="shared" si="19"/>
        <v>1322.4</v>
      </c>
      <c r="L145" s="966">
        <f t="shared" si="19"/>
        <v>25</v>
      </c>
      <c r="M145" s="965">
        <v>1798</v>
      </c>
      <c r="N145" s="965">
        <v>39967.53</v>
      </c>
    </row>
    <row r="146" spans="2:14" ht="18.75" x14ac:dyDescent="0.3">
      <c r="B146" s="958"/>
      <c r="C146" s="950"/>
      <c r="D146" s="960"/>
      <c r="E146" s="960"/>
      <c r="F146" s="951"/>
      <c r="G146" s="952"/>
      <c r="H146" s="953"/>
      <c r="I146" s="953"/>
      <c r="J146" s="953"/>
      <c r="K146" s="953"/>
      <c r="L146" s="954"/>
      <c r="M146" s="953"/>
      <c r="N146" s="953"/>
    </row>
    <row r="147" spans="2:14" ht="18.75" x14ac:dyDescent="0.3">
      <c r="B147" s="997" t="s">
        <v>777</v>
      </c>
      <c r="C147" s="950"/>
      <c r="D147" s="967"/>
      <c r="E147" s="967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55" t="s">
        <v>114</v>
      </c>
      <c r="C148" s="950" t="s">
        <v>807</v>
      </c>
      <c r="D148" s="960" t="s">
        <v>778</v>
      </c>
      <c r="E148" s="960" t="s">
        <v>307</v>
      </c>
      <c r="F148" s="951">
        <v>80000</v>
      </c>
      <c r="G148" s="952">
        <v>0</v>
      </c>
      <c r="H148" s="953">
        <v>80000</v>
      </c>
      <c r="I148" s="953">
        <v>2296</v>
      </c>
      <c r="J148" s="953">
        <v>7400.87</v>
      </c>
      <c r="K148" s="953">
        <v>2432</v>
      </c>
      <c r="L148" s="954">
        <v>1296.7</v>
      </c>
      <c r="M148" s="953">
        <v>13425.57</v>
      </c>
      <c r="N148" s="953">
        <v>66574.429999999993</v>
      </c>
    </row>
    <row r="149" spans="2:14" ht="18.75" x14ac:dyDescent="0.3">
      <c r="B149" s="955" t="s">
        <v>73</v>
      </c>
      <c r="C149" s="950" t="s">
        <v>807</v>
      </c>
      <c r="D149" s="960" t="s">
        <v>778</v>
      </c>
      <c r="E149" s="960" t="s">
        <v>307</v>
      </c>
      <c r="F149" s="951">
        <v>60000</v>
      </c>
      <c r="G149" s="952">
        <v>0</v>
      </c>
      <c r="H149" s="953">
        <v>60000</v>
      </c>
      <c r="I149" s="953">
        <v>1722</v>
      </c>
      <c r="J149" s="953">
        <v>3486.68</v>
      </c>
      <c r="K149" s="953">
        <v>1824</v>
      </c>
      <c r="L149" s="954">
        <v>1296.7</v>
      </c>
      <c r="M149" s="953">
        <v>8329.39</v>
      </c>
      <c r="N149" s="953">
        <v>51670.62</v>
      </c>
    </row>
    <row r="150" spans="2:14" ht="18.75" x14ac:dyDescent="0.3">
      <c r="B150" s="955" t="s">
        <v>530</v>
      </c>
      <c r="C150" s="950" t="s">
        <v>806</v>
      </c>
      <c r="D150" s="960" t="s">
        <v>551</v>
      </c>
      <c r="E150" s="960" t="s">
        <v>307</v>
      </c>
      <c r="F150" s="951">
        <v>43500</v>
      </c>
      <c r="G150" s="952">
        <v>0</v>
      </c>
      <c r="H150" s="953">
        <v>43500</v>
      </c>
      <c r="I150" s="953">
        <v>1248.45</v>
      </c>
      <c r="J150" s="952">
        <v>936.62</v>
      </c>
      <c r="K150" s="953">
        <v>1322.4</v>
      </c>
      <c r="L150" s="954">
        <v>2085</v>
      </c>
      <c r="M150" s="953">
        <v>5532.47</v>
      </c>
      <c r="N150" s="953">
        <v>37967.53</v>
      </c>
    </row>
    <row r="151" spans="2:14" ht="18.75" x14ac:dyDescent="0.3">
      <c r="B151" s="961" t="s">
        <v>749</v>
      </c>
      <c r="C151" s="950"/>
      <c r="D151" s="962">
        <v>3</v>
      </c>
      <c r="E151" s="962"/>
      <c r="F151" s="963">
        <f t="shared" ref="F151:N151" si="20">SUM(F148:F150)</f>
        <v>183500</v>
      </c>
      <c r="G151" s="964">
        <f t="shared" si="20"/>
        <v>0</v>
      </c>
      <c r="H151" s="965">
        <f t="shared" si="20"/>
        <v>183500</v>
      </c>
      <c r="I151" s="965">
        <f t="shared" si="20"/>
        <v>5266.45</v>
      </c>
      <c r="J151" s="965">
        <f t="shared" si="20"/>
        <v>11824.17</v>
      </c>
      <c r="K151" s="965">
        <f t="shared" si="20"/>
        <v>5578.4</v>
      </c>
      <c r="L151" s="966">
        <f t="shared" si="20"/>
        <v>4678.3999999999996</v>
      </c>
      <c r="M151" s="965">
        <f t="shared" si="20"/>
        <v>27287.43</v>
      </c>
      <c r="N151" s="965">
        <f t="shared" si="20"/>
        <v>156212.57999999999</v>
      </c>
    </row>
    <row r="152" spans="2:14" ht="18.75" x14ac:dyDescent="0.3">
      <c r="B152" s="958"/>
      <c r="C152" s="950"/>
      <c r="D152" s="960"/>
      <c r="E152" s="960"/>
      <c r="F152" s="951"/>
      <c r="G152" s="952"/>
      <c r="H152" s="953"/>
      <c r="I152" s="953"/>
      <c r="J152" s="953"/>
      <c r="K152" s="953"/>
      <c r="L152" s="954"/>
      <c r="M152" s="953"/>
      <c r="N152" s="953"/>
    </row>
    <row r="153" spans="2:14" ht="37.5" x14ac:dyDescent="0.3">
      <c r="B153" s="982" t="s">
        <v>1138</v>
      </c>
      <c r="C153" s="950"/>
      <c r="D153" s="967"/>
      <c r="E153" s="967"/>
      <c r="F153" s="963"/>
      <c r="G153" s="964"/>
      <c r="H153" s="965"/>
      <c r="I153" s="965"/>
      <c r="J153" s="965"/>
      <c r="K153" s="965"/>
      <c r="L153" s="966"/>
      <c r="M153" s="965"/>
      <c r="N153" s="965"/>
    </row>
    <row r="154" spans="2:14" ht="18.75" x14ac:dyDescent="0.3">
      <c r="B154" s="958" t="s">
        <v>241</v>
      </c>
      <c r="C154" s="950" t="s">
        <v>806</v>
      </c>
      <c r="D154" s="960" t="s">
        <v>71</v>
      </c>
      <c r="E154" s="960" t="s">
        <v>1069</v>
      </c>
      <c r="F154" s="951">
        <v>80000</v>
      </c>
      <c r="G154" s="952">
        <v>0</v>
      </c>
      <c r="H154" s="953">
        <v>80000</v>
      </c>
      <c r="I154" s="953">
        <v>2296</v>
      </c>
      <c r="J154" s="953">
        <v>7400.87</v>
      </c>
      <c r="K154" s="953">
        <v>2432</v>
      </c>
      <c r="L154" s="954">
        <v>728</v>
      </c>
      <c r="M154" s="953">
        <v>12856.87</v>
      </c>
      <c r="N154" s="953">
        <v>67143.13</v>
      </c>
    </row>
    <row r="155" spans="2:14" ht="18.75" x14ac:dyDescent="0.3">
      <c r="B155" s="961" t="s">
        <v>749</v>
      </c>
      <c r="C155" s="950"/>
      <c r="D155" s="962">
        <v>1</v>
      </c>
      <c r="E155" s="962"/>
      <c r="F155" s="963">
        <f t="shared" ref="F155:N155" si="21">SUM(F154)</f>
        <v>80000</v>
      </c>
      <c r="G155" s="964">
        <f t="shared" si="21"/>
        <v>0</v>
      </c>
      <c r="H155" s="965">
        <f t="shared" si="21"/>
        <v>80000</v>
      </c>
      <c r="I155" s="965">
        <f t="shared" si="21"/>
        <v>2296</v>
      </c>
      <c r="J155" s="965">
        <f t="shared" si="21"/>
        <v>7400.87</v>
      </c>
      <c r="K155" s="965">
        <f t="shared" si="21"/>
        <v>2432</v>
      </c>
      <c r="L155" s="966">
        <f t="shared" si="21"/>
        <v>728</v>
      </c>
      <c r="M155" s="965">
        <f t="shared" si="21"/>
        <v>12856.87</v>
      </c>
      <c r="N155" s="965">
        <f t="shared" si="21"/>
        <v>67143.13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37.5" x14ac:dyDescent="0.3">
      <c r="B157" s="982" t="s">
        <v>1133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5" t="s">
        <v>217</v>
      </c>
      <c r="C158" s="950" t="s">
        <v>807</v>
      </c>
      <c r="D158" s="960" t="s">
        <v>633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3011.89</v>
      </c>
      <c r="M158" s="953">
        <v>15140.76</v>
      </c>
      <c r="N158" s="953">
        <v>64859.24</v>
      </c>
    </row>
    <row r="159" spans="2:14" ht="18.75" x14ac:dyDescent="0.3">
      <c r="B159" s="955" t="s">
        <v>1082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</v>
      </c>
      <c r="K159" s="953">
        <v>1322.4</v>
      </c>
      <c r="L159" s="954">
        <v>25</v>
      </c>
      <c r="M159" s="953">
        <v>3532.47</v>
      </c>
      <c r="N159" s="953">
        <v>39967.53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 t="shared" ref="F160:N160" si="22">SUM(F158:F159)</f>
        <v>123500</v>
      </c>
      <c r="G160" s="964">
        <f t="shared" si="22"/>
        <v>0</v>
      </c>
      <c r="H160" s="965">
        <f t="shared" si="22"/>
        <v>123500</v>
      </c>
      <c r="I160" s="965">
        <f t="shared" si="22"/>
        <v>3544.45</v>
      </c>
      <c r="J160" s="965">
        <f t="shared" si="22"/>
        <v>8336.869999999999</v>
      </c>
      <c r="K160" s="965">
        <f t="shared" si="22"/>
        <v>3754.4</v>
      </c>
      <c r="L160" s="966">
        <f t="shared" si="22"/>
        <v>3036.89</v>
      </c>
      <c r="M160" s="965">
        <f t="shared" si="22"/>
        <v>18673.23</v>
      </c>
      <c r="N160" s="965">
        <f t="shared" si="22"/>
        <v>104826.76999999999</v>
      </c>
    </row>
    <row r="161" spans="2:14" ht="18.75" x14ac:dyDescent="0.3">
      <c r="B161" s="961"/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61" t="s">
        <v>1012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8" t="s">
        <v>134</v>
      </c>
      <c r="C163" s="950" t="s">
        <v>807</v>
      </c>
      <c r="D163" s="960" t="s">
        <v>489</v>
      </c>
      <c r="E163" s="960" t="s">
        <v>307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2568.4</v>
      </c>
      <c r="M163" s="953">
        <v>14697.27</v>
      </c>
      <c r="N163" s="953">
        <v>65302.6</v>
      </c>
    </row>
    <row r="164" spans="2:14" ht="18.75" x14ac:dyDescent="0.3">
      <c r="B164" s="958" t="s">
        <v>651</v>
      </c>
      <c r="C164" s="950" t="s">
        <v>806</v>
      </c>
      <c r="D164" s="960" t="s">
        <v>517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v>3532.47</v>
      </c>
      <c r="N164" s="953">
        <v>39967.53</v>
      </c>
    </row>
    <row r="165" spans="2:14" ht="18.75" x14ac:dyDescent="0.3">
      <c r="B165" s="958" t="s">
        <v>794</v>
      </c>
      <c r="C165" s="950" t="s">
        <v>806</v>
      </c>
      <c r="D165" s="960" t="s">
        <v>517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1076.25</v>
      </c>
      <c r="J165" s="952">
        <v>936.62</v>
      </c>
      <c r="K165" s="953">
        <v>1322.4</v>
      </c>
      <c r="L165" s="954">
        <v>25</v>
      </c>
      <c r="M165" s="953">
        <v>3532.47</v>
      </c>
      <c r="N165" s="953">
        <v>39967.53</v>
      </c>
    </row>
    <row r="166" spans="2:14" ht="18.75" x14ac:dyDescent="0.3">
      <c r="B166" s="958" t="s">
        <v>793</v>
      </c>
      <c r="C166" s="950" t="s">
        <v>806</v>
      </c>
      <c r="D166" s="960" t="s">
        <v>517</v>
      </c>
      <c r="E166" s="960" t="s">
        <v>307</v>
      </c>
      <c r="F166" s="951">
        <v>37500</v>
      </c>
      <c r="G166" s="952">
        <v>0</v>
      </c>
      <c r="H166" s="953">
        <v>37500</v>
      </c>
      <c r="I166" s="953">
        <v>1076.25</v>
      </c>
      <c r="J166" s="952">
        <v>89.81</v>
      </c>
      <c r="K166" s="953">
        <v>1140</v>
      </c>
      <c r="L166" s="954">
        <v>25</v>
      </c>
      <c r="M166" s="953">
        <v>2331.06</v>
      </c>
      <c r="N166" s="953">
        <v>35168.94</v>
      </c>
    </row>
    <row r="167" spans="2:14" ht="18.75" x14ac:dyDescent="0.3">
      <c r="B167" s="998" t="s">
        <v>585</v>
      </c>
      <c r="C167" s="950" t="s">
        <v>806</v>
      </c>
      <c r="D167" s="960" t="s">
        <v>517</v>
      </c>
      <c r="E167" s="960" t="s">
        <v>307</v>
      </c>
      <c r="F167" s="951">
        <v>37500</v>
      </c>
      <c r="G167" s="952">
        <v>0</v>
      </c>
      <c r="H167" s="953">
        <v>37500</v>
      </c>
      <c r="I167" s="953">
        <v>1076.25</v>
      </c>
      <c r="J167" s="952">
        <v>89.81</v>
      </c>
      <c r="K167" s="953">
        <v>1140</v>
      </c>
      <c r="L167" s="954">
        <v>25</v>
      </c>
      <c r="M167" s="953">
        <v>2331.06</v>
      </c>
      <c r="N167" s="953">
        <v>35168.94</v>
      </c>
    </row>
    <row r="168" spans="2:14" ht="14.25" customHeight="1" x14ac:dyDescent="0.3">
      <c r="B168" s="998" t="s">
        <v>805</v>
      </c>
      <c r="C168" s="950" t="s">
        <v>806</v>
      </c>
      <c r="D168" s="960" t="s">
        <v>517</v>
      </c>
      <c r="E168" s="960" t="s">
        <v>307</v>
      </c>
      <c r="F168" s="951">
        <v>37500</v>
      </c>
      <c r="G168" s="952">
        <v>0</v>
      </c>
      <c r="H168" s="953">
        <v>37500</v>
      </c>
      <c r="I168" s="953">
        <v>1076.25</v>
      </c>
      <c r="J168" s="952">
        <v>89.81</v>
      </c>
      <c r="K168" s="953">
        <v>1140</v>
      </c>
      <c r="L168" s="954">
        <v>3455.92</v>
      </c>
      <c r="M168" s="953">
        <v>5672.17</v>
      </c>
      <c r="N168" s="953">
        <v>31827.83</v>
      </c>
    </row>
    <row r="169" spans="2:14" ht="18.75" x14ac:dyDescent="0.3">
      <c r="B169" s="998" t="s">
        <v>1022</v>
      </c>
      <c r="C169" s="950" t="s">
        <v>806</v>
      </c>
      <c r="D169" s="960" t="s">
        <v>517</v>
      </c>
      <c r="E169" s="960" t="s">
        <v>307</v>
      </c>
      <c r="F169" s="951">
        <v>37500</v>
      </c>
      <c r="G169" s="952">
        <v>0</v>
      </c>
      <c r="H169" s="953">
        <v>37500</v>
      </c>
      <c r="I169" s="953">
        <v>1076.25</v>
      </c>
      <c r="J169" s="952">
        <v>89.81</v>
      </c>
      <c r="K169" s="953">
        <v>1140</v>
      </c>
      <c r="L169" s="954">
        <v>25</v>
      </c>
      <c r="M169" s="953">
        <v>2331.06</v>
      </c>
      <c r="N169" s="953">
        <v>35168.639999999999</v>
      </c>
    </row>
    <row r="170" spans="2:14" ht="18.75" x14ac:dyDescent="0.3">
      <c r="B170" s="961" t="s">
        <v>749</v>
      </c>
      <c r="C170" s="950"/>
      <c r="D170" s="962">
        <v>7</v>
      </c>
      <c r="E170" s="962"/>
      <c r="F170" s="963">
        <f>SUM(F163:F169)</f>
        <v>317000</v>
      </c>
      <c r="G170" s="964">
        <f>SUM(G163:G168)</f>
        <v>0</v>
      </c>
      <c r="H170" s="965">
        <f t="shared" ref="H170:N170" si="23">SUM(H163:H169)</f>
        <v>317000</v>
      </c>
      <c r="I170" s="965">
        <f t="shared" si="23"/>
        <v>8925.7000000000007</v>
      </c>
      <c r="J170" s="965">
        <f t="shared" si="23"/>
        <v>9633.3499999999985</v>
      </c>
      <c r="K170" s="965">
        <f t="shared" si="23"/>
        <v>9636.7999999999993</v>
      </c>
      <c r="L170" s="966">
        <f t="shared" si="23"/>
        <v>6149.32</v>
      </c>
      <c r="M170" s="965">
        <f t="shared" si="23"/>
        <v>34427.560000000005</v>
      </c>
      <c r="N170" s="965">
        <f t="shared" si="23"/>
        <v>282572.01</v>
      </c>
    </row>
    <row r="171" spans="2:14" ht="18.75" x14ac:dyDescent="0.3">
      <c r="B171" s="958"/>
      <c r="C171" s="950"/>
      <c r="D171" s="960"/>
      <c r="E171" s="960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61" t="s">
        <v>1221</v>
      </c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55" t="s">
        <v>80</v>
      </c>
      <c r="C173" s="950" t="s">
        <v>806</v>
      </c>
      <c r="D173" s="960" t="s">
        <v>721</v>
      </c>
      <c r="E173" s="960" t="s">
        <v>1069</v>
      </c>
      <c r="F173" s="951">
        <v>100000</v>
      </c>
      <c r="G173" s="952">
        <v>0</v>
      </c>
      <c r="H173" s="953">
        <v>100000</v>
      </c>
      <c r="I173" s="953">
        <v>2870</v>
      </c>
      <c r="J173" s="953">
        <v>12105.37</v>
      </c>
      <c r="K173" s="953">
        <v>3040</v>
      </c>
      <c r="L173" s="954">
        <v>25</v>
      </c>
      <c r="M173" s="953">
        <v>18040.37</v>
      </c>
      <c r="N173" s="953">
        <v>81959.63</v>
      </c>
    </row>
    <row r="174" spans="2:14" ht="18.75" x14ac:dyDescent="0.3">
      <c r="B174" s="955" t="s">
        <v>87</v>
      </c>
      <c r="C174" s="950" t="s">
        <v>806</v>
      </c>
      <c r="D174" s="960" t="s">
        <v>720</v>
      </c>
      <c r="E174" s="960" t="s">
        <v>1069</v>
      </c>
      <c r="F174" s="951">
        <v>100000</v>
      </c>
      <c r="G174" s="952">
        <v>0</v>
      </c>
      <c r="H174" s="953">
        <v>100000</v>
      </c>
      <c r="I174" s="953">
        <v>2870</v>
      </c>
      <c r="J174" s="953">
        <v>12105.37</v>
      </c>
      <c r="K174" s="953">
        <v>3040</v>
      </c>
      <c r="L174" s="954">
        <v>25</v>
      </c>
      <c r="M174" s="953">
        <v>18040.37</v>
      </c>
      <c r="N174" s="953">
        <v>81959.63</v>
      </c>
    </row>
    <row r="175" spans="2:14" ht="18.75" x14ac:dyDescent="0.3">
      <c r="B175" s="955" t="s">
        <v>829</v>
      </c>
      <c r="C175" s="999" t="s">
        <v>806</v>
      </c>
      <c r="D175" s="960" t="s">
        <v>596</v>
      </c>
      <c r="E175" s="960" t="s">
        <v>1066</v>
      </c>
      <c r="F175" s="951">
        <v>75000</v>
      </c>
      <c r="G175" s="952">
        <v>0</v>
      </c>
      <c r="H175" s="953">
        <v>75000</v>
      </c>
      <c r="I175" s="953">
        <v>2152.5</v>
      </c>
      <c r="J175" s="953">
        <v>6309.38</v>
      </c>
      <c r="K175" s="953">
        <v>2280</v>
      </c>
      <c r="L175" s="954">
        <v>25</v>
      </c>
      <c r="M175" s="953">
        <v>10766.88</v>
      </c>
      <c r="N175" s="953">
        <v>64233.120000000003</v>
      </c>
    </row>
    <row r="176" spans="2:14" ht="18.75" x14ac:dyDescent="0.3">
      <c r="B176" s="955" t="s">
        <v>244</v>
      </c>
      <c r="C176" s="950" t="s">
        <v>806</v>
      </c>
      <c r="D176" s="960" t="s">
        <v>489</v>
      </c>
      <c r="E176" s="960" t="s">
        <v>1064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</v>
      </c>
      <c r="M176" s="953">
        <v>12153.87</v>
      </c>
      <c r="N176" s="953">
        <v>67846.13</v>
      </c>
    </row>
    <row r="177" spans="2:14" ht="18.75" x14ac:dyDescent="0.3">
      <c r="B177" s="955" t="s">
        <v>84</v>
      </c>
      <c r="C177" s="950" t="s">
        <v>806</v>
      </c>
      <c r="D177" s="960" t="s">
        <v>117</v>
      </c>
      <c r="E177" s="960" t="s">
        <v>307</v>
      </c>
      <c r="F177" s="951">
        <v>60000</v>
      </c>
      <c r="G177" s="952">
        <v>0</v>
      </c>
      <c r="H177" s="953">
        <v>60000</v>
      </c>
      <c r="I177" s="953">
        <v>1722</v>
      </c>
      <c r="J177" s="953">
        <v>3486.68</v>
      </c>
      <c r="K177" s="953">
        <v>1824</v>
      </c>
      <c r="L177" s="954">
        <v>25</v>
      </c>
      <c r="M177" s="953">
        <v>7057.68</v>
      </c>
      <c r="N177" s="953">
        <v>52942.32</v>
      </c>
    </row>
    <row r="178" spans="2:14" ht="18.75" x14ac:dyDescent="0.3">
      <c r="B178" s="955" t="s">
        <v>136</v>
      </c>
      <c r="C178" s="950" t="s">
        <v>807</v>
      </c>
      <c r="D178" s="960" t="s">
        <v>117</v>
      </c>
      <c r="E178" s="960" t="s">
        <v>1069</v>
      </c>
      <c r="F178" s="951">
        <v>60000</v>
      </c>
      <c r="G178" s="952">
        <v>0</v>
      </c>
      <c r="H178" s="953">
        <v>60000</v>
      </c>
      <c r="I178" s="953">
        <v>1722</v>
      </c>
      <c r="J178" s="953">
        <v>2800.49</v>
      </c>
      <c r="K178" s="953">
        <v>1824</v>
      </c>
      <c r="L178" s="954">
        <v>12958.92</v>
      </c>
      <c r="M178" s="953">
        <v>19305.41</v>
      </c>
      <c r="N178" s="953">
        <v>40694.589999999997</v>
      </c>
    </row>
    <row r="179" spans="2:14" ht="18.75" x14ac:dyDescent="0.3">
      <c r="B179" s="955" t="s">
        <v>94</v>
      </c>
      <c r="C179" s="950" t="s">
        <v>807</v>
      </c>
      <c r="D179" s="960" t="s">
        <v>117</v>
      </c>
      <c r="E179" s="960" t="s">
        <v>1069</v>
      </c>
      <c r="F179" s="951">
        <v>60000</v>
      </c>
      <c r="G179" s="952">
        <v>0</v>
      </c>
      <c r="H179" s="953">
        <v>60000</v>
      </c>
      <c r="I179" s="953">
        <v>1722</v>
      </c>
      <c r="J179" s="953">
        <v>3143.58</v>
      </c>
      <c r="K179" s="953">
        <v>1824</v>
      </c>
      <c r="L179" s="954">
        <v>1740.46</v>
      </c>
      <c r="M179" s="953">
        <v>8430.0400000000009</v>
      </c>
      <c r="N179" s="953">
        <v>51569.96</v>
      </c>
    </row>
    <row r="180" spans="2:14" ht="18.75" x14ac:dyDescent="0.3">
      <c r="B180" s="955" t="s">
        <v>799</v>
      </c>
      <c r="C180" s="950" t="s">
        <v>806</v>
      </c>
      <c r="D180" s="960" t="s">
        <v>633</v>
      </c>
      <c r="E180" s="960" t="s">
        <v>1069</v>
      </c>
      <c r="F180" s="951">
        <v>60000</v>
      </c>
      <c r="G180" s="952">
        <v>0</v>
      </c>
      <c r="H180" s="953">
        <v>60000</v>
      </c>
      <c r="I180" s="953">
        <v>1722</v>
      </c>
      <c r="J180" s="953">
        <v>3143.58</v>
      </c>
      <c r="K180" s="953">
        <v>1824</v>
      </c>
      <c r="L180" s="954">
        <v>1740.46</v>
      </c>
      <c r="M180" s="953">
        <v>8430.0400000000009</v>
      </c>
      <c r="N180" s="953">
        <v>51569.96</v>
      </c>
    </row>
    <row r="181" spans="2:14" ht="15" customHeight="1" x14ac:dyDescent="0.3">
      <c r="B181" s="1000" t="s">
        <v>177</v>
      </c>
      <c r="C181" s="1001" t="s">
        <v>807</v>
      </c>
      <c r="D181" s="1002" t="s">
        <v>1119</v>
      </c>
      <c r="E181" s="960" t="s">
        <v>1069</v>
      </c>
      <c r="F181" s="1003">
        <v>43500</v>
      </c>
      <c r="G181" s="1004">
        <v>0</v>
      </c>
      <c r="H181" s="1005">
        <v>43500</v>
      </c>
      <c r="I181" s="1006">
        <v>1248.45</v>
      </c>
      <c r="J181" s="1006">
        <v>963.62</v>
      </c>
      <c r="K181" s="1003">
        <v>1322.4</v>
      </c>
      <c r="L181" s="1006">
        <v>25</v>
      </c>
      <c r="M181" s="1003">
        <v>3532.47</v>
      </c>
      <c r="N181" s="1003">
        <v>39967.53</v>
      </c>
    </row>
    <row r="182" spans="2:14" ht="18.75" x14ac:dyDescent="0.3">
      <c r="B182" s="955" t="s">
        <v>173</v>
      </c>
      <c r="C182" s="950" t="s">
        <v>807</v>
      </c>
      <c r="D182" s="960" t="s">
        <v>521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0</v>
      </c>
      <c r="K182" s="953">
        <v>1140</v>
      </c>
      <c r="L182" s="954">
        <v>1740.46</v>
      </c>
      <c r="M182" s="953">
        <v>3956.71</v>
      </c>
      <c r="N182" s="953">
        <v>33543.29</v>
      </c>
    </row>
    <row r="183" spans="2:14" ht="18.75" x14ac:dyDescent="0.3">
      <c r="B183" s="955" t="s">
        <v>1062</v>
      </c>
      <c r="C183" s="950" t="s">
        <v>807</v>
      </c>
      <c r="D183" s="960" t="s">
        <v>521</v>
      </c>
      <c r="E183" s="960" t="s">
        <v>307</v>
      </c>
      <c r="F183" s="951">
        <v>31500</v>
      </c>
      <c r="G183" s="952">
        <v>0</v>
      </c>
      <c r="H183" s="953">
        <v>31500</v>
      </c>
      <c r="I183" s="953">
        <v>904.05</v>
      </c>
      <c r="J183" s="952">
        <v>0</v>
      </c>
      <c r="K183" s="953">
        <v>957.6</v>
      </c>
      <c r="L183" s="954">
        <v>25</v>
      </c>
      <c r="M183" s="953">
        <v>1886.65</v>
      </c>
      <c r="N183" s="953">
        <v>29613.35</v>
      </c>
    </row>
    <row r="184" spans="2:14" ht="18.75" x14ac:dyDescent="0.3">
      <c r="B184" s="955" t="s">
        <v>1148</v>
      </c>
      <c r="C184" s="950" t="s">
        <v>807</v>
      </c>
      <c r="D184" s="960" t="s">
        <v>276</v>
      </c>
      <c r="E184" s="960" t="s">
        <v>307</v>
      </c>
      <c r="F184" s="951">
        <v>31500</v>
      </c>
      <c r="G184" s="952">
        <v>0</v>
      </c>
      <c r="H184" s="953">
        <v>31500</v>
      </c>
      <c r="I184" s="953">
        <v>904.05</v>
      </c>
      <c r="J184" s="952">
        <v>0</v>
      </c>
      <c r="K184" s="953">
        <v>957.6</v>
      </c>
      <c r="L184" s="954">
        <v>25</v>
      </c>
      <c r="M184" s="953">
        <v>1886.65</v>
      </c>
      <c r="N184" s="953">
        <v>29613.35</v>
      </c>
    </row>
    <row r="185" spans="2:14" ht="18.75" x14ac:dyDescent="0.3">
      <c r="B185" s="955" t="s">
        <v>1149</v>
      </c>
      <c r="C185" s="950" t="s">
        <v>807</v>
      </c>
      <c r="D185" s="960" t="s">
        <v>276</v>
      </c>
      <c r="E185" s="960" t="s">
        <v>307</v>
      </c>
      <c r="F185" s="951">
        <v>31500</v>
      </c>
      <c r="G185" s="952">
        <v>0</v>
      </c>
      <c r="H185" s="953">
        <v>31500</v>
      </c>
      <c r="I185" s="953">
        <v>904.05</v>
      </c>
      <c r="J185" s="952">
        <v>0</v>
      </c>
      <c r="K185" s="953">
        <v>957.6</v>
      </c>
      <c r="L185" s="954">
        <v>25</v>
      </c>
      <c r="M185" s="953">
        <v>1886.65</v>
      </c>
      <c r="N185" s="953">
        <v>29613.35</v>
      </c>
    </row>
    <row r="186" spans="2:14" ht="18.75" x14ac:dyDescent="0.3">
      <c r="B186" s="955" t="s">
        <v>1165</v>
      </c>
      <c r="C186" s="950" t="s">
        <v>807</v>
      </c>
      <c r="D186" s="960" t="s">
        <v>276</v>
      </c>
      <c r="E186" s="960" t="s">
        <v>307</v>
      </c>
      <c r="F186" s="951">
        <v>31500</v>
      </c>
      <c r="G186" s="974">
        <v>0</v>
      </c>
      <c r="H186" s="951">
        <v>31500</v>
      </c>
      <c r="I186" s="951">
        <v>904.05</v>
      </c>
      <c r="J186" s="974">
        <v>0</v>
      </c>
      <c r="K186" s="951">
        <v>957.6</v>
      </c>
      <c r="L186" s="951">
        <v>25</v>
      </c>
      <c r="M186" s="951">
        <v>1886.65</v>
      </c>
      <c r="N186" s="951">
        <v>29613.35</v>
      </c>
    </row>
    <row r="187" spans="2:14" ht="18.75" x14ac:dyDescent="0.3">
      <c r="B187" s="958" t="s">
        <v>698</v>
      </c>
      <c r="C187" s="950" t="s">
        <v>807</v>
      </c>
      <c r="D187" s="960" t="s">
        <v>105</v>
      </c>
      <c r="E187" s="960" t="s">
        <v>1067</v>
      </c>
      <c r="F187" s="951">
        <v>25000</v>
      </c>
      <c r="G187" s="952">
        <v>0</v>
      </c>
      <c r="H187" s="953">
        <v>25000</v>
      </c>
      <c r="I187" s="953">
        <v>717.5</v>
      </c>
      <c r="J187" s="952">
        <v>0</v>
      </c>
      <c r="K187" s="953">
        <v>760</v>
      </c>
      <c r="L187" s="954">
        <v>25</v>
      </c>
      <c r="M187" s="953">
        <v>1502.5</v>
      </c>
      <c r="N187" s="953">
        <v>23497.5</v>
      </c>
    </row>
    <row r="188" spans="2:14" ht="18.75" x14ac:dyDescent="0.3">
      <c r="B188" s="958" t="s">
        <v>915</v>
      </c>
      <c r="C188" s="999" t="s">
        <v>807</v>
      </c>
      <c r="D188" s="960" t="s">
        <v>105</v>
      </c>
      <c r="E188" s="960" t="s">
        <v>1067</v>
      </c>
      <c r="F188" s="951">
        <v>25000</v>
      </c>
      <c r="G188" s="952">
        <v>0</v>
      </c>
      <c r="H188" s="953">
        <v>25000</v>
      </c>
      <c r="I188" s="953">
        <v>717.5</v>
      </c>
      <c r="J188" s="952">
        <v>0</v>
      </c>
      <c r="K188" s="953">
        <v>760</v>
      </c>
      <c r="L188" s="954">
        <v>25</v>
      </c>
      <c r="M188" s="953">
        <v>1502.5</v>
      </c>
      <c r="N188" s="1007">
        <v>23497.5</v>
      </c>
    </row>
    <row r="189" spans="2:14" ht="18.75" x14ac:dyDescent="0.3">
      <c r="B189" s="958" t="s">
        <v>1058</v>
      </c>
      <c r="C189" s="999" t="s">
        <v>807</v>
      </c>
      <c r="D189" s="960" t="s">
        <v>105</v>
      </c>
      <c r="E189" s="960" t="s">
        <v>1067</v>
      </c>
      <c r="F189" s="951">
        <v>25000</v>
      </c>
      <c r="G189" s="952">
        <v>0</v>
      </c>
      <c r="H189" s="953">
        <v>25000</v>
      </c>
      <c r="I189" s="953">
        <v>717.5</v>
      </c>
      <c r="J189" s="952">
        <v>0</v>
      </c>
      <c r="K189" s="953">
        <v>760</v>
      </c>
      <c r="L189" s="954">
        <v>25</v>
      </c>
      <c r="M189" s="953">
        <v>1502.5</v>
      </c>
      <c r="N189" s="953">
        <v>23497.5</v>
      </c>
    </row>
    <row r="190" spans="2:14" ht="18.75" x14ac:dyDescent="0.3">
      <c r="B190" s="958" t="s">
        <v>587</v>
      </c>
      <c r="C190" s="950" t="s">
        <v>807</v>
      </c>
      <c r="D190" s="960" t="s">
        <v>105</v>
      </c>
      <c r="E190" s="960" t="s">
        <v>1067</v>
      </c>
      <c r="F190" s="951">
        <v>25000</v>
      </c>
      <c r="G190" s="952">
        <v>0</v>
      </c>
      <c r="H190" s="953">
        <v>25000</v>
      </c>
      <c r="I190" s="953">
        <v>717.5</v>
      </c>
      <c r="J190" s="952">
        <v>0</v>
      </c>
      <c r="K190" s="953">
        <v>760</v>
      </c>
      <c r="L190" s="954">
        <v>25</v>
      </c>
      <c r="M190" s="953">
        <v>1502.5</v>
      </c>
      <c r="N190" s="953">
        <v>23497.5</v>
      </c>
    </row>
    <row r="191" spans="2:14" ht="18.75" x14ac:dyDescent="0.3">
      <c r="B191" s="958" t="s">
        <v>1150</v>
      </c>
      <c r="C191" s="950" t="s">
        <v>1151</v>
      </c>
      <c r="D191" s="960" t="s">
        <v>105</v>
      </c>
      <c r="E191" s="960" t="s">
        <v>1067</v>
      </c>
      <c r="F191" s="951">
        <v>25000</v>
      </c>
      <c r="G191" s="952">
        <v>0</v>
      </c>
      <c r="H191" s="953">
        <v>25000</v>
      </c>
      <c r="I191" s="953">
        <v>717.5</v>
      </c>
      <c r="J191" s="952">
        <v>0</v>
      </c>
      <c r="K191" s="953">
        <v>760</v>
      </c>
      <c r="L191" s="954">
        <v>25</v>
      </c>
      <c r="M191" s="953">
        <v>1502.5</v>
      </c>
      <c r="N191" s="953">
        <v>23497.5</v>
      </c>
    </row>
    <row r="192" spans="2:14" ht="18.75" x14ac:dyDescent="0.3">
      <c r="B192" s="983" t="s">
        <v>830</v>
      </c>
      <c r="C192" s="976" t="s">
        <v>806</v>
      </c>
      <c r="D192" s="977" t="s">
        <v>92</v>
      </c>
      <c r="E192" s="960" t="s">
        <v>1067</v>
      </c>
      <c r="F192" s="978">
        <v>30000</v>
      </c>
      <c r="G192" s="984">
        <v>0</v>
      </c>
      <c r="H192" s="953">
        <v>30000</v>
      </c>
      <c r="I192" s="953">
        <v>861</v>
      </c>
      <c r="J192" s="952">
        <v>0</v>
      </c>
      <c r="K192" s="953">
        <v>912</v>
      </c>
      <c r="L192" s="954">
        <v>2134</v>
      </c>
      <c r="M192" s="953">
        <v>1798</v>
      </c>
      <c r="N192" s="953">
        <v>28202</v>
      </c>
    </row>
    <row r="193" spans="2:14" ht="18.75" x14ac:dyDescent="0.3">
      <c r="B193" s="983" t="s">
        <v>1056</v>
      </c>
      <c r="C193" s="976" t="s">
        <v>806</v>
      </c>
      <c r="D193" s="977" t="s">
        <v>92</v>
      </c>
      <c r="E193" s="960" t="s">
        <v>1067</v>
      </c>
      <c r="F193" s="978">
        <v>30000</v>
      </c>
      <c r="G193" s="984">
        <v>0</v>
      </c>
      <c r="H193" s="953">
        <v>30000</v>
      </c>
      <c r="I193" s="953">
        <v>861</v>
      </c>
      <c r="J193" s="952">
        <v>0</v>
      </c>
      <c r="K193" s="953">
        <v>912</v>
      </c>
      <c r="L193" s="954">
        <v>25</v>
      </c>
      <c r="M193" s="953">
        <v>1798</v>
      </c>
      <c r="N193" s="953">
        <v>28202</v>
      </c>
    </row>
    <row r="194" spans="2:14" ht="18.75" x14ac:dyDescent="0.3">
      <c r="B194" s="983" t="s">
        <v>1057</v>
      </c>
      <c r="C194" s="976" t="s">
        <v>806</v>
      </c>
      <c r="D194" s="977" t="s">
        <v>92</v>
      </c>
      <c r="E194" s="960" t="s">
        <v>1067</v>
      </c>
      <c r="F194" s="978">
        <v>30000</v>
      </c>
      <c r="G194" s="984">
        <v>0</v>
      </c>
      <c r="H194" s="953">
        <v>30000</v>
      </c>
      <c r="I194" s="953">
        <v>861</v>
      </c>
      <c r="J194" s="952">
        <v>0</v>
      </c>
      <c r="K194" s="953">
        <v>912</v>
      </c>
      <c r="L194" s="954">
        <v>25</v>
      </c>
      <c r="M194" s="953">
        <v>1798</v>
      </c>
      <c r="N194" s="953">
        <v>28202</v>
      </c>
    </row>
    <row r="195" spans="2:14" ht="18.75" x14ac:dyDescent="0.3">
      <c r="B195" s="958" t="s">
        <v>800</v>
      </c>
      <c r="C195" s="950" t="s">
        <v>806</v>
      </c>
      <c r="D195" s="960" t="s">
        <v>268</v>
      </c>
      <c r="E195" s="960" t="s">
        <v>1067</v>
      </c>
      <c r="F195" s="951">
        <v>30000</v>
      </c>
      <c r="G195" s="952">
        <v>0</v>
      </c>
      <c r="H195" s="953">
        <v>30000</v>
      </c>
      <c r="I195" s="953">
        <v>861</v>
      </c>
      <c r="J195" s="952">
        <v>0</v>
      </c>
      <c r="K195" s="953">
        <v>912</v>
      </c>
      <c r="L195" s="954">
        <v>25</v>
      </c>
      <c r="M195" s="953">
        <v>1798</v>
      </c>
      <c r="N195" s="953">
        <v>28202</v>
      </c>
    </row>
    <row r="196" spans="2:14" ht="18.75" x14ac:dyDescent="0.3">
      <c r="B196" s="958" t="s">
        <v>91</v>
      </c>
      <c r="C196" s="950" t="s">
        <v>806</v>
      </c>
      <c r="D196" s="960" t="s">
        <v>92</v>
      </c>
      <c r="E196" s="960" t="s">
        <v>1067</v>
      </c>
      <c r="F196" s="951">
        <v>30000</v>
      </c>
      <c r="G196" s="952">
        <v>0</v>
      </c>
      <c r="H196" s="953">
        <v>30000</v>
      </c>
      <c r="I196" s="953">
        <v>861</v>
      </c>
      <c r="J196" s="952">
        <v>0</v>
      </c>
      <c r="K196" s="953">
        <v>912</v>
      </c>
      <c r="L196" s="954">
        <v>2134</v>
      </c>
      <c r="M196" s="953">
        <v>3907</v>
      </c>
      <c r="N196" s="953">
        <v>26093</v>
      </c>
    </row>
    <row r="197" spans="2:14" ht="18.75" x14ac:dyDescent="0.3">
      <c r="B197" s="961" t="s">
        <v>749</v>
      </c>
      <c r="C197" s="999"/>
      <c r="D197" s="962">
        <v>24</v>
      </c>
      <c r="E197" s="962"/>
      <c r="F197" s="963">
        <v>1077000</v>
      </c>
      <c r="G197" s="964">
        <v>0</v>
      </c>
      <c r="H197" s="965">
        <v>1077000</v>
      </c>
      <c r="I197" s="965">
        <v>30909.9</v>
      </c>
      <c r="J197" s="965">
        <v>51431.94</v>
      </c>
      <c r="K197" s="965">
        <v>32740.799999999999</v>
      </c>
      <c r="L197" s="965">
        <v>20789.3</v>
      </c>
      <c r="M197" s="965">
        <f>SUM(M173:M194)</f>
        <v>130166.93999999999</v>
      </c>
      <c r="N197" s="965">
        <v>941128.06</v>
      </c>
    </row>
    <row r="198" spans="2:14" ht="18.75" x14ac:dyDescent="0.3">
      <c r="B198" s="961"/>
      <c r="C198" s="958"/>
      <c r="D198" s="962"/>
      <c r="E198" s="962"/>
      <c r="F198" s="963"/>
      <c r="G198" s="964"/>
      <c r="H198" s="965"/>
      <c r="I198" s="965"/>
      <c r="J198" s="965"/>
      <c r="K198" s="965"/>
      <c r="L198" s="966"/>
      <c r="M198" s="965"/>
      <c r="N198" s="965"/>
    </row>
    <row r="199" spans="2:14" ht="21" customHeight="1" x14ac:dyDescent="0.3">
      <c r="B199" s="1008" t="s">
        <v>865</v>
      </c>
      <c r="C199" s="1009"/>
      <c r="D199" s="1008">
        <v>104</v>
      </c>
      <c r="E199" s="1008"/>
      <c r="F199" s="1010">
        <v>5681500</v>
      </c>
      <c r="G199" s="1011">
        <v>0</v>
      </c>
      <c r="H199" s="1012">
        <v>5681500</v>
      </c>
      <c r="I199" s="1012">
        <v>163059.04999999999</v>
      </c>
      <c r="J199" s="1012">
        <v>389063.3</v>
      </c>
      <c r="K199" s="1012">
        <v>170195.92</v>
      </c>
      <c r="L199" s="1012">
        <v>138499.51</v>
      </c>
      <c r="M199" s="1012">
        <v>860817.78</v>
      </c>
      <c r="N199" s="1012">
        <v>4820682.22</v>
      </c>
    </row>
    <row r="200" spans="2:14" ht="15.75" x14ac:dyDescent="0.25">
      <c r="B200" s="853"/>
      <c r="C200" s="871"/>
      <c r="D200" s="853"/>
      <c r="E200" s="853"/>
      <c r="F200" s="869"/>
      <c r="G200" s="853"/>
      <c r="H200" s="853"/>
      <c r="I200" s="853"/>
      <c r="J200" s="853"/>
      <c r="K200" s="853"/>
      <c r="L200" s="853"/>
      <c r="M200" s="853"/>
      <c r="N200" s="853"/>
    </row>
    <row r="201" spans="2:14" ht="15.75" x14ac:dyDescent="0.25">
      <c r="B201" s="853"/>
      <c r="C201" s="871"/>
      <c r="D201" s="872"/>
      <c r="E201" s="853"/>
      <c r="F201" s="852"/>
      <c r="G201" s="853"/>
      <c r="H201" s="853"/>
      <c r="I201" s="853"/>
      <c r="J201" s="853"/>
      <c r="K201" s="853"/>
      <c r="L201" s="853"/>
      <c r="M201" s="853"/>
      <c r="N201" s="853"/>
    </row>
    <row r="202" spans="2:14" ht="15.75" x14ac:dyDescent="0.25">
      <c r="B202" s="853"/>
      <c r="C202" s="871"/>
      <c r="D202" s="872"/>
      <c r="E202" s="853"/>
      <c r="F202" s="852"/>
      <c r="G202" s="853"/>
      <c r="H202" s="853"/>
      <c r="I202" s="853"/>
      <c r="J202" s="853"/>
      <c r="K202" s="853"/>
      <c r="L202" s="853"/>
      <c r="M202" s="853"/>
      <c r="N202" s="853"/>
    </row>
    <row r="203" spans="2:14" ht="15.75" x14ac:dyDescent="0.25">
      <c r="B203" s="853"/>
      <c r="C203" s="871"/>
      <c r="D203" s="853"/>
      <c r="E203" s="853"/>
      <c r="F203" s="852"/>
      <c r="G203" s="853"/>
      <c r="H203" s="853"/>
      <c r="I203" s="853"/>
      <c r="J203" s="853"/>
      <c r="K203" s="853"/>
      <c r="L203" s="853"/>
      <c r="M203" s="853"/>
      <c r="N203" s="853"/>
    </row>
    <row r="204" spans="2:14" ht="15.75" x14ac:dyDescent="0.25">
      <c r="B204" s="853"/>
      <c r="C204" s="871"/>
      <c r="D204" s="853"/>
      <c r="E204" s="853"/>
      <c r="F204" s="852"/>
      <c r="G204" s="853"/>
      <c r="H204" s="853"/>
      <c r="I204" s="853"/>
      <c r="J204" s="853"/>
      <c r="K204" s="853"/>
      <c r="L204" s="853"/>
      <c r="M204" s="853"/>
      <c r="N204" s="853"/>
    </row>
    <row r="205" spans="2:14" ht="15.75" x14ac:dyDescent="0.25">
      <c r="B205" s="853"/>
      <c r="C205" s="871"/>
      <c r="D205" s="853"/>
      <c r="E205" s="853"/>
      <c r="F205" s="852"/>
      <c r="G205" s="853"/>
      <c r="H205" s="853"/>
      <c r="I205" s="853"/>
      <c r="J205" s="853"/>
      <c r="K205" s="853"/>
      <c r="L205" s="853"/>
      <c r="M205" s="853"/>
      <c r="N205" s="853"/>
    </row>
    <row r="206" spans="2:14" ht="15.75" x14ac:dyDescent="0.25">
      <c r="B206" s="853"/>
      <c r="C206" s="871"/>
      <c r="D206" s="853"/>
      <c r="E206" s="853"/>
      <c r="F206" s="852"/>
      <c r="G206" s="853"/>
      <c r="H206" s="853"/>
      <c r="I206" s="853"/>
      <c r="J206" s="853"/>
      <c r="K206" s="853"/>
      <c r="L206" s="853"/>
      <c r="M206" s="853"/>
      <c r="N206" s="853"/>
    </row>
    <row r="207" spans="2:14" ht="15.75" x14ac:dyDescent="0.25">
      <c r="B207" s="853"/>
      <c r="C207" s="871"/>
      <c r="D207" s="853"/>
      <c r="E207" s="853"/>
      <c r="F207" s="852"/>
      <c r="G207" s="853"/>
      <c r="H207" s="853"/>
      <c r="I207" s="853"/>
      <c r="J207" s="853"/>
      <c r="K207" s="853"/>
      <c r="L207" s="853"/>
      <c r="M207" s="853"/>
      <c r="N207" s="853"/>
    </row>
    <row r="208" spans="2:14" ht="15.75" x14ac:dyDescent="0.25">
      <c r="B208" s="853"/>
      <c r="C208" s="871"/>
      <c r="D208" s="853"/>
      <c r="E208" s="853"/>
      <c r="F208" s="852"/>
      <c r="G208" s="853"/>
      <c r="H208" s="853"/>
      <c r="I208" s="853"/>
      <c r="J208" s="853"/>
      <c r="K208" s="853"/>
      <c r="L208" s="853"/>
      <c r="M208" s="853"/>
      <c r="N208" s="853"/>
    </row>
    <row r="209" spans="2:15" ht="15.75" x14ac:dyDescent="0.25">
      <c r="B209" s="853"/>
      <c r="C209" s="871"/>
      <c r="D209" s="853"/>
      <c r="E209" s="853"/>
      <c r="F209" s="852"/>
      <c r="G209" s="853"/>
      <c r="H209" s="853"/>
      <c r="I209" s="853"/>
      <c r="J209" s="853"/>
      <c r="K209" s="853"/>
      <c r="L209" s="853"/>
      <c r="M209" s="853"/>
      <c r="N209" s="853"/>
    </row>
    <row r="210" spans="2:15" ht="15.75" x14ac:dyDescent="0.25">
      <c r="B210" s="873"/>
      <c r="C210" s="874"/>
      <c r="D210" s="873"/>
      <c r="E210" s="873"/>
      <c r="F210" s="875"/>
      <c r="G210" s="873"/>
      <c r="H210" s="873"/>
      <c r="I210" s="873"/>
      <c r="J210" s="873"/>
      <c r="K210" s="873"/>
      <c r="L210" s="873"/>
      <c r="M210" s="873"/>
      <c r="N210" s="873"/>
    </row>
    <row r="211" spans="2:15" ht="15.75" x14ac:dyDescent="0.25">
      <c r="B211" s="873"/>
      <c r="C211" s="871"/>
      <c r="D211" s="873"/>
      <c r="E211" s="873"/>
      <c r="F211" s="875"/>
      <c r="G211" s="873"/>
      <c r="H211" s="873"/>
      <c r="I211" s="873"/>
      <c r="J211" s="873"/>
      <c r="K211" s="873"/>
      <c r="L211" s="873"/>
      <c r="M211" s="873"/>
      <c r="N211" s="873"/>
    </row>
    <row r="212" spans="2:15" ht="15.75" x14ac:dyDescent="0.25">
      <c r="B212" s="871"/>
      <c r="C212" s="871"/>
      <c r="D212" s="871"/>
      <c r="E212" s="871"/>
      <c r="F212" s="876"/>
      <c r="G212" s="877"/>
      <c r="H212" s="878"/>
      <c r="I212" s="879"/>
      <c r="J212" s="880"/>
      <c r="K212" s="880"/>
      <c r="L212" s="880"/>
      <c r="M212" s="880"/>
      <c r="N212" s="880"/>
    </row>
    <row r="213" spans="2:15" ht="15.75" x14ac:dyDescent="0.25">
      <c r="B213" s="929" t="s">
        <v>1271</v>
      </c>
      <c r="C213" s="851"/>
      <c r="D213" s="874"/>
      <c r="E213" s="874"/>
      <c r="F213" s="875"/>
      <c r="G213" s="873"/>
      <c r="H213" s="873"/>
      <c r="I213" s="873"/>
      <c r="J213" s="1869" t="s">
        <v>852</v>
      </c>
      <c r="K213" s="1869"/>
      <c r="L213" s="1869"/>
      <c r="M213" s="1869"/>
      <c r="N213" s="881"/>
    </row>
    <row r="214" spans="2:15" ht="15.75" x14ac:dyDescent="0.25">
      <c r="B214" s="930" t="s">
        <v>1272</v>
      </c>
      <c r="C214" s="871"/>
      <c r="D214" s="871"/>
      <c r="E214" s="871"/>
      <c r="F214" s="875"/>
      <c r="G214" s="873"/>
      <c r="I214" s="622"/>
      <c r="J214" s="1870" t="s">
        <v>1224</v>
      </c>
      <c r="K214" s="1870"/>
      <c r="L214" s="1870"/>
      <c r="M214" s="1870"/>
      <c r="N214" s="622"/>
      <c r="O214" s="537"/>
    </row>
    <row r="215" spans="2:15" ht="15.75" x14ac:dyDescent="0.25">
      <c r="B215" s="928"/>
      <c r="C215" s="871"/>
      <c r="D215" s="871"/>
      <c r="E215" s="871"/>
      <c r="F215" s="875"/>
      <c r="G215" s="873"/>
      <c r="H215" s="928"/>
      <c r="I215" s="928"/>
      <c r="J215" s="928"/>
      <c r="K215" s="928"/>
      <c r="L215" s="928"/>
      <c r="M215" s="928"/>
      <c r="N215" s="928"/>
      <c r="O215" s="537"/>
    </row>
    <row r="216" spans="2:15" ht="15.75" x14ac:dyDescent="0.25">
      <c r="B216" s="928"/>
      <c r="C216" s="871"/>
      <c r="D216" s="871"/>
      <c r="E216" s="871"/>
      <c r="F216" s="875"/>
      <c r="G216" s="873"/>
      <c r="H216" s="928"/>
      <c r="I216" s="928"/>
      <c r="J216" s="928"/>
      <c r="K216" s="928"/>
      <c r="L216" s="928"/>
      <c r="M216" s="928"/>
      <c r="N216" s="928"/>
      <c r="O216" s="537"/>
    </row>
    <row r="217" spans="2:15" ht="15.75" x14ac:dyDescent="0.25">
      <c r="B217" s="928"/>
      <c r="C217" s="871"/>
      <c r="D217" s="871"/>
      <c r="E217" s="871"/>
      <c r="F217" s="875"/>
      <c r="G217" s="873"/>
      <c r="H217" s="928"/>
      <c r="I217" s="928"/>
      <c r="J217" s="928"/>
      <c r="K217" s="928"/>
      <c r="L217" s="928"/>
      <c r="M217" s="928"/>
      <c r="N217" s="928"/>
      <c r="O217" s="537"/>
    </row>
    <row r="218" spans="2:15" ht="15.75" x14ac:dyDescent="0.25">
      <c r="B218" s="928"/>
      <c r="C218" s="871"/>
      <c r="D218" s="871"/>
      <c r="E218" s="871"/>
      <c r="F218" s="875"/>
      <c r="G218" s="873"/>
      <c r="H218" s="928"/>
      <c r="I218" s="928"/>
      <c r="J218" s="928"/>
      <c r="K218" s="928"/>
      <c r="L218" s="928"/>
      <c r="M218" s="928"/>
      <c r="N218" s="928"/>
      <c r="O218" s="537"/>
    </row>
    <row r="219" spans="2:15" ht="15.75" x14ac:dyDescent="0.25">
      <c r="B219" s="928"/>
      <c r="C219" s="871"/>
      <c r="D219" s="871"/>
      <c r="E219" s="871"/>
      <c r="F219" s="875"/>
      <c r="G219" s="873"/>
      <c r="H219" s="928"/>
      <c r="I219" s="928"/>
      <c r="J219" s="928"/>
      <c r="K219" s="928"/>
      <c r="L219" s="928"/>
      <c r="M219" s="928"/>
      <c r="N219" s="928"/>
      <c r="O219" s="537"/>
    </row>
    <row r="220" spans="2:15" ht="15.75" x14ac:dyDescent="0.25">
      <c r="B220" s="928"/>
      <c r="C220" s="871"/>
      <c r="D220" s="871"/>
      <c r="E220" s="871"/>
      <c r="F220" s="875"/>
      <c r="G220" s="873"/>
      <c r="H220" s="928"/>
      <c r="I220" s="928"/>
      <c r="J220" s="928"/>
      <c r="K220" s="928"/>
      <c r="L220" s="928"/>
      <c r="M220" s="928"/>
      <c r="N220" s="928"/>
      <c r="O220" s="537"/>
    </row>
    <row r="221" spans="2:15" ht="15.75" x14ac:dyDescent="0.25">
      <c r="B221" s="928"/>
      <c r="C221" s="871"/>
      <c r="D221" s="871"/>
      <c r="E221" s="871"/>
      <c r="F221" s="875"/>
      <c r="G221" s="873"/>
      <c r="H221" s="928"/>
      <c r="I221" s="928"/>
      <c r="J221" s="928"/>
      <c r="K221" s="928"/>
      <c r="L221" s="928"/>
      <c r="M221" s="928"/>
      <c r="N221" s="928"/>
      <c r="O221" s="537"/>
    </row>
    <row r="222" spans="2:15" ht="15.75" x14ac:dyDescent="0.25">
      <c r="B222" s="928"/>
      <c r="C222" s="871"/>
      <c r="D222" s="871"/>
      <c r="E222" s="871"/>
      <c r="F222" s="875"/>
      <c r="G222" s="873"/>
      <c r="H222" s="928"/>
      <c r="I222" s="928"/>
      <c r="J222" s="928"/>
      <c r="K222" s="928"/>
      <c r="L222" s="928"/>
      <c r="M222" s="928"/>
      <c r="N222" s="928"/>
      <c r="O222" s="537"/>
    </row>
    <row r="223" spans="2:15" ht="15.75" x14ac:dyDescent="0.25">
      <c r="B223" s="928"/>
      <c r="C223" s="871"/>
      <c r="D223" s="871"/>
      <c r="E223" s="871"/>
      <c r="F223" s="875"/>
      <c r="G223" s="873"/>
      <c r="H223" s="928"/>
      <c r="I223" s="928"/>
      <c r="J223" s="928"/>
      <c r="K223" s="928"/>
      <c r="L223" s="928"/>
      <c r="M223" s="928"/>
      <c r="N223" s="928"/>
      <c r="O223" s="537"/>
    </row>
    <row r="224" spans="2:15" ht="15.75" x14ac:dyDescent="0.25">
      <c r="B224" s="928"/>
      <c r="C224" s="871"/>
      <c r="D224" s="871"/>
      <c r="E224" s="871"/>
      <c r="F224" s="875"/>
      <c r="G224" s="873"/>
      <c r="H224" s="928"/>
      <c r="I224" s="928"/>
      <c r="J224" s="928"/>
      <c r="K224" s="928"/>
      <c r="L224" s="928"/>
      <c r="M224" s="928"/>
      <c r="N224" s="928"/>
      <c r="O224" s="537"/>
    </row>
    <row r="225" spans="2:15" ht="15.75" x14ac:dyDescent="0.25">
      <c r="B225" s="928"/>
      <c r="C225" s="871"/>
      <c r="D225" s="871"/>
      <c r="E225" s="871"/>
      <c r="F225" s="875"/>
      <c r="G225" s="873"/>
      <c r="H225" s="928"/>
      <c r="I225" s="928"/>
      <c r="J225" s="928"/>
      <c r="K225" s="928"/>
      <c r="L225" s="928"/>
      <c r="M225" s="928"/>
      <c r="N225" s="928"/>
      <c r="O225" s="537"/>
    </row>
    <row r="226" spans="2:15" ht="15.75" x14ac:dyDescent="0.25">
      <c r="B226" s="928"/>
      <c r="C226" s="871"/>
      <c r="D226" s="871"/>
      <c r="E226" s="871"/>
      <c r="F226" s="875"/>
      <c r="G226" s="873"/>
      <c r="H226" s="928"/>
      <c r="I226" s="928"/>
      <c r="J226" s="928"/>
      <c r="K226" s="928"/>
      <c r="L226" s="928"/>
      <c r="M226" s="928"/>
      <c r="N226" s="928"/>
      <c r="O226" s="537"/>
    </row>
    <row r="227" spans="2:15" ht="15.75" x14ac:dyDescent="0.25">
      <c r="B227" s="928"/>
      <c r="C227" s="871"/>
      <c r="D227" s="871"/>
      <c r="E227" s="871"/>
      <c r="F227" s="875"/>
      <c r="G227" s="873"/>
      <c r="H227" s="928"/>
      <c r="I227" s="928"/>
      <c r="J227" s="928"/>
      <c r="K227" s="928"/>
      <c r="L227" s="928"/>
      <c r="M227" s="928"/>
      <c r="N227" s="928"/>
      <c r="O227" s="537"/>
    </row>
    <row r="228" spans="2:15" ht="15.75" x14ac:dyDescent="0.25">
      <c r="B228" s="874"/>
      <c r="C228" s="851"/>
      <c r="D228" s="874"/>
      <c r="E228" s="874"/>
      <c r="F228" s="883"/>
      <c r="G228" s="874"/>
      <c r="H228" s="884"/>
      <c r="I228" s="882"/>
      <c r="J228" s="873"/>
      <c r="K228" s="885"/>
      <c r="L228" s="885"/>
      <c r="M228" s="885"/>
      <c r="N228" s="885"/>
    </row>
  </sheetData>
  <mergeCells count="18">
    <mergeCell ref="K9:K10"/>
    <mergeCell ref="L9:L10"/>
    <mergeCell ref="G9:G10"/>
    <mergeCell ref="H9:H10"/>
    <mergeCell ref="J213:M213"/>
    <mergeCell ref="J214:M214"/>
    <mergeCell ref="B5:N5"/>
    <mergeCell ref="B6:N6"/>
    <mergeCell ref="B7:N7"/>
    <mergeCell ref="B8:N8"/>
    <mergeCell ref="B9:B10"/>
    <mergeCell ref="C9:C10"/>
    <mergeCell ref="M9:M10"/>
    <mergeCell ref="N9:N10"/>
    <mergeCell ref="D9:D10"/>
    <mergeCell ref="E9:E10"/>
    <mergeCell ref="I9:I10"/>
    <mergeCell ref="J9:J10"/>
  </mergeCells>
  <pageMargins left="0.70866141732283472" right="0.70866141732283472" top="0.15748031496062992" bottom="0" header="0.19685039370078741" footer="3.937007874015748E-2"/>
  <pageSetup paperSize="5" scale="31" orientation="landscape" r:id="rId1"/>
  <rowBreaks count="1" manualBreakCount="1">
    <brk id="104" max="14" man="1"/>
  </rowBreaks>
  <drawing r:id="rId2"/>
</worksheet>
</file>

<file path=xl/worksheets/sheet2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F27A91-900D-46CB-9070-2CB84B529886}">
  <dimension ref="A1:O104"/>
  <sheetViews>
    <sheetView topLeftCell="A68" zoomScaleNormal="100" workbookViewId="0">
      <selection activeCell="G90" sqref="G90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735" t="s">
        <v>0</v>
      </c>
      <c r="B5" s="1735"/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  <c r="N5" s="1735"/>
      <c r="O5" s="1735"/>
    </row>
    <row r="6" spans="1:15" x14ac:dyDescent="0.25">
      <c r="A6" s="1735" t="s">
        <v>1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  <c r="N6" s="1735"/>
      <c r="O6" s="1735"/>
    </row>
    <row r="7" spans="1:15" x14ac:dyDescent="0.25">
      <c r="A7" s="1735" t="s">
        <v>3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  <c r="N7" s="1735"/>
      <c r="O7" s="1735"/>
    </row>
    <row r="8" spans="1:15" x14ac:dyDescent="0.25">
      <c r="A8" s="1735" t="s">
        <v>1261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  <c r="N8" s="1735"/>
      <c r="O8" s="1735"/>
    </row>
    <row r="9" spans="1:15" x14ac:dyDescent="0.25">
      <c r="A9" s="1820" t="s">
        <v>441</v>
      </c>
      <c r="B9" s="1820"/>
      <c r="C9" s="1820"/>
      <c r="D9" s="1820"/>
      <c r="E9" s="1820"/>
      <c r="F9" s="1820"/>
      <c r="G9" s="1820"/>
      <c r="H9" s="1820"/>
      <c r="I9" s="1820"/>
      <c r="J9" s="1820"/>
      <c r="K9" s="1820"/>
      <c r="L9" s="1820"/>
      <c r="M9" s="1820"/>
      <c r="N9" s="1820"/>
      <c r="O9" s="1820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92" t="s">
        <v>7</v>
      </c>
      <c r="B11" s="1792" t="s">
        <v>937</v>
      </c>
      <c r="C11" s="1793" t="s">
        <v>9</v>
      </c>
      <c r="D11" s="1792" t="s">
        <v>832</v>
      </c>
      <c r="E11" s="1792" t="s">
        <v>834</v>
      </c>
      <c r="F11" s="1792" t="s">
        <v>209</v>
      </c>
      <c r="G11" s="757" t="s">
        <v>12</v>
      </c>
      <c r="H11" s="1796" t="s">
        <v>13</v>
      </c>
      <c r="I11" s="1794" t="s">
        <v>14</v>
      </c>
      <c r="J11" s="1794" t="s">
        <v>15</v>
      </c>
      <c r="K11" s="1794" t="s">
        <v>16</v>
      </c>
      <c r="L11" s="1794" t="s">
        <v>17</v>
      </c>
      <c r="M11" s="1794" t="s">
        <v>18</v>
      </c>
      <c r="N11" s="1794" t="s">
        <v>19</v>
      </c>
      <c r="O11" s="1794" t="s">
        <v>20</v>
      </c>
    </row>
    <row r="12" spans="1:15" x14ac:dyDescent="0.25">
      <c r="A12" s="1792"/>
      <c r="B12" s="1792"/>
      <c r="C12" s="1793"/>
      <c r="D12" s="1792"/>
      <c r="E12" s="1792"/>
      <c r="F12" s="1792"/>
      <c r="G12" s="757" t="s">
        <v>21</v>
      </c>
      <c r="H12" s="1796"/>
      <c r="I12" s="1794"/>
      <c r="J12" s="1794"/>
      <c r="K12" s="1794"/>
      <c r="L12" s="1794"/>
      <c r="M12" s="1794"/>
      <c r="N12" s="1794"/>
      <c r="O12" s="179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56">
        <v>0</v>
      </c>
      <c r="L20" s="498">
        <v>1976</v>
      </c>
      <c r="M20" s="498">
        <v>8487.36</v>
      </c>
      <c r="N20" s="498">
        <v>12328.86</v>
      </c>
      <c r="O20" s="498">
        <v>52671.14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>SUM(K19:K20)</f>
        <v>15633.74</v>
      </c>
      <c r="L21" s="494">
        <f t="shared" si="1"/>
        <v>5472</v>
      </c>
      <c r="M21" s="494">
        <f t="shared" si="1"/>
        <v>11055.76</v>
      </c>
      <c r="N21" s="494">
        <f t="shared" si="1"/>
        <v>37327.5</v>
      </c>
      <c r="O21" s="494">
        <f>SUM(O19:O20)</f>
        <v>142672.5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10929.04</v>
      </c>
      <c r="L28" s="489">
        <v>2888</v>
      </c>
      <c r="M28" s="661">
        <v>728</v>
      </c>
      <c r="N28" s="457">
        <v>17271.740000000002</v>
      </c>
      <c r="O28" s="457">
        <v>77728.259999999995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10929.04</v>
      </c>
      <c r="L29" s="522">
        <v>2888</v>
      </c>
      <c r="M29" s="686">
        <v>728</v>
      </c>
      <c r="N29" s="463">
        <v>17271.740000000002</v>
      </c>
      <c r="O29" s="463">
        <v>77728.259999999995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45383</v>
      </c>
      <c r="F33" s="855">
        <v>45536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6.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6.5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6.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6.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45383</v>
      </c>
      <c r="F70" s="855">
        <v>45536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v>724376.63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175039.5</v>
      </c>
      <c r="L84" s="764">
        <v>67944</v>
      </c>
      <c r="M84" s="764">
        <v>42986.76</v>
      </c>
      <c r="N84" s="764">
        <v>350114.77</v>
      </c>
      <c r="O84" s="764">
        <v>1884885.23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1812" t="s">
        <v>1267</v>
      </c>
      <c r="F101" s="1812"/>
      <c r="G101" s="1812"/>
      <c r="H101" s="1812"/>
      <c r="I101" s="1812"/>
      <c r="J101" s="1812"/>
      <c r="K101" s="1812"/>
      <c r="L101" s="1812"/>
      <c r="M101" s="1812"/>
      <c r="N101" s="1812"/>
      <c r="O101" s="1812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20">
    <mergeCell ref="E101:O101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00210F-5D90-45D5-B91D-FF94CF00755B}">
  <dimension ref="B7:O59"/>
  <sheetViews>
    <sheetView topLeftCell="A24" zoomScaleNormal="100" workbookViewId="0">
      <selection activeCell="F42" sqref="F42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1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7" spans="2:15" x14ac:dyDescent="0.25">
      <c r="B7" s="1624" t="s">
        <v>0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  <c r="O7" s="1624"/>
    </row>
    <row r="8" spans="2:15" x14ac:dyDescent="0.25">
      <c r="B8" s="1624" t="s">
        <v>1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  <c r="O8" s="1624"/>
    </row>
    <row r="9" spans="2:15" x14ac:dyDescent="0.25">
      <c r="B9" s="1624" t="s">
        <v>3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  <c r="O9" s="1624"/>
    </row>
    <row r="10" spans="2:15" x14ac:dyDescent="0.25">
      <c r="B10" s="1624" t="s">
        <v>1262</v>
      </c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  <c r="O10" s="1624"/>
    </row>
    <row r="11" spans="2:15" x14ac:dyDescent="0.25">
      <c r="B11" s="1622" t="s">
        <v>5</v>
      </c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  <c r="N11" s="1622"/>
      <c r="O11" s="1622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847" t="s">
        <v>7</v>
      </c>
      <c r="C13" s="1846" t="s">
        <v>937</v>
      </c>
      <c r="D13" s="1846" t="s">
        <v>8</v>
      </c>
      <c r="E13" s="1846" t="s">
        <v>10</v>
      </c>
      <c r="F13" s="1846" t="s">
        <v>11</v>
      </c>
      <c r="G13" s="419" t="s">
        <v>12</v>
      </c>
      <c r="H13" s="1846" t="s">
        <v>13</v>
      </c>
      <c r="I13" s="1846" t="s">
        <v>14</v>
      </c>
      <c r="J13" s="1846" t="s">
        <v>15</v>
      </c>
      <c r="K13" s="1846" t="s">
        <v>16</v>
      </c>
      <c r="L13" s="1846" t="s">
        <v>17</v>
      </c>
      <c r="M13" s="1846" t="s">
        <v>18</v>
      </c>
      <c r="N13" s="1846" t="s">
        <v>19</v>
      </c>
      <c r="O13" s="1846" t="s">
        <v>20</v>
      </c>
    </row>
    <row r="14" spans="2:15" x14ac:dyDescent="0.25">
      <c r="B14" s="1848"/>
      <c r="C14" s="1846"/>
      <c r="D14" s="1846"/>
      <c r="E14" s="1846"/>
      <c r="F14" s="1846"/>
      <c r="G14" s="419" t="s">
        <v>21</v>
      </c>
      <c r="H14" s="1846"/>
      <c r="I14" s="1846"/>
      <c r="J14" s="1846"/>
      <c r="K14" s="1846"/>
      <c r="L14" s="1846"/>
      <c r="M14" s="1846"/>
      <c r="N14" s="1846"/>
      <c r="O14" s="1846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v>2797.5</v>
      </c>
      <c r="O15" s="157">
        <v>47702.75</v>
      </c>
    </row>
    <row r="16" spans="2:15" ht="28.5" customHeight="1" x14ac:dyDescent="0.25">
      <c r="B16" s="280" t="s">
        <v>884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5"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5"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5"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5"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5"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5"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5"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5"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5"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5"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5"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5"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5"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5"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5"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5"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5"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5"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85">
        <v>0</v>
      </c>
      <c r="I34" s="273">
        <f>SUM(I15:I33)</f>
        <v>238000</v>
      </c>
      <c r="J34" s="285">
        <v>0</v>
      </c>
      <c r="K34" s="284">
        <v>2297.25</v>
      </c>
      <c r="L34" s="285">
        <v>0</v>
      </c>
      <c r="M34" s="285">
        <v>0</v>
      </c>
      <c r="N34" s="273">
        <f>SUM(N15:N33)</f>
        <v>2797.5</v>
      </c>
      <c r="O34" s="750">
        <f>SUM(O15:O33)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v>238000</v>
      </c>
      <c r="H35" s="632">
        <v>0</v>
      </c>
      <c r="I35" s="716">
        <v>238000</v>
      </c>
      <c r="J35" s="632">
        <v>0</v>
      </c>
      <c r="K35" s="716">
        <v>2297.25</v>
      </c>
      <c r="L35" s="632">
        <v>0</v>
      </c>
      <c r="M35" s="632">
        <v>0</v>
      </c>
      <c r="N35" s="716">
        <f>SUM(N16:N34)</f>
        <v>2797.5</v>
      </c>
      <c r="O35" s="864"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542"/>
      <c r="C44" s="542"/>
      <c r="D44" s="542"/>
      <c r="E44" s="753"/>
      <c r="F44" s="753"/>
      <c r="G44" s="754"/>
      <c r="H44" s="755"/>
      <c r="I44" s="674"/>
      <c r="J44" s="674"/>
      <c r="K44" s="674"/>
      <c r="L44" s="674"/>
      <c r="M44" s="674"/>
      <c r="N44" s="674"/>
      <c r="O44" s="756"/>
    </row>
    <row r="45" spans="2:15" s="259" customFormat="1" ht="19.5" customHeight="1" x14ac:dyDescent="0.25">
      <c r="B45" s="1874" t="s">
        <v>1269</v>
      </c>
      <c r="C45" s="1874"/>
      <c r="D45" s="1874"/>
      <c r="E45" s="753"/>
      <c r="F45" s="753"/>
      <c r="G45" s="754"/>
      <c r="H45" s="755"/>
      <c r="J45" s="1875" t="s">
        <v>852</v>
      </c>
      <c r="K45" s="1875"/>
      <c r="L45" s="1875"/>
      <c r="M45" s="1875"/>
      <c r="N45" s="1875"/>
      <c r="O45" s="1875"/>
    </row>
    <row r="46" spans="2:15" s="259" customFormat="1" ht="19.5" customHeight="1" x14ac:dyDescent="0.25">
      <c r="B46" s="1812" t="s">
        <v>1270</v>
      </c>
      <c r="C46" s="1812"/>
      <c r="D46" s="1812"/>
      <c r="E46" s="753"/>
      <c r="F46" s="753"/>
      <c r="G46" s="754"/>
      <c r="H46" s="755"/>
      <c r="J46" s="1876" t="s">
        <v>1224</v>
      </c>
      <c r="K46" s="1876"/>
      <c r="L46" s="1876"/>
      <c r="M46" s="1876"/>
      <c r="N46" s="1876"/>
      <c r="O46" s="1876"/>
    </row>
    <row r="58" spans="8:15" x14ac:dyDescent="0.25">
      <c r="H58" s="540"/>
      <c r="I58" s="537"/>
      <c r="J58" s="1813"/>
      <c r="K58" s="1813"/>
      <c r="L58" s="1813"/>
      <c r="M58" s="1813"/>
      <c r="N58" s="1813"/>
      <c r="O58" s="1813"/>
    </row>
    <row r="59" spans="8:15" ht="15.75" x14ac:dyDescent="0.25">
      <c r="H59" s="1741"/>
      <c r="I59" s="1741"/>
      <c r="J59" s="1741"/>
      <c r="K59" s="1741"/>
      <c r="L59" s="1741"/>
      <c r="M59" s="271"/>
      <c r="N59" s="271"/>
      <c r="O59" s="259"/>
    </row>
  </sheetData>
  <mergeCells count="24">
    <mergeCell ref="B45:D45"/>
    <mergeCell ref="B46:D46"/>
    <mergeCell ref="H59:L59"/>
    <mergeCell ref="N13:N14"/>
    <mergeCell ref="O13:O14"/>
    <mergeCell ref="J45:O45"/>
    <mergeCell ref="J58:O58"/>
    <mergeCell ref="K13:K14"/>
    <mergeCell ref="L13:L14"/>
    <mergeCell ref="M13:M14"/>
    <mergeCell ref="J46:O46"/>
    <mergeCell ref="B13:B14"/>
    <mergeCell ref="C13:C14"/>
    <mergeCell ref="H13:H14"/>
    <mergeCell ref="I13:I14"/>
    <mergeCell ref="J13:J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1.7322834645669292" right="0.23622047244094491" top="0.55118110236220474" bottom="0.35433070866141736" header="0.31496062992125984" footer="0.31496062992125984"/>
  <pageSetup paperSize="5" scale="46" fitToWidth="0" fitToHeight="0" orientation="landscape" r:id="rId1"/>
  <drawing r:id="rId2"/>
</worksheet>
</file>

<file path=xl/worksheets/sheet2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897917-F030-4047-A60D-EF16C2821312}">
  <dimension ref="A6:L73"/>
  <sheetViews>
    <sheetView topLeftCell="A41" zoomScale="118" zoomScaleNormal="118" zoomScaleSheetLayoutView="100" workbookViewId="0">
      <selection activeCell="A8" sqref="A8:L8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886" t="s">
        <v>0</v>
      </c>
      <c r="B6" s="1886"/>
      <c r="C6" s="1886"/>
      <c r="D6" s="1886"/>
      <c r="E6" s="1886"/>
      <c r="F6" s="1886"/>
      <c r="G6" s="1886"/>
      <c r="H6" s="1886"/>
      <c r="I6" s="1886"/>
      <c r="J6" s="1886"/>
      <c r="K6" s="1886"/>
      <c r="L6" s="1886"/>
    </row>
    <row r="7" spans="1:12" x14ac:dyDescent="0.25">
      <c r="A7" s="1886" t="s">
        <v>1</v>
      </c>
      <c r="B7" s="1886"/>
      <c r="C7" s="1886"/>
      <c r="D7" s="1886"/>
      <c r="E7" s="1886"/>
      <c r="F7" s="1886"/>
      <c r="G7" s="1886"/>
      <c r="H7" s="1886"/>
      <c r="I7" s="1886"/>
      <c r="J7" s="1886"/>
      <c r="K7" s="1886"/>
      <c r="L7" s="1886"/>
    </row>
    <row r="8" spans="1:12" x14ac:dyDescent="0.25">
      <c r="A8" s="1886" t="s">
        <v>3</v>
      </c>
      <c r="B8" s="1886"/>
      <c r="C8" s="1886"/>
      <c r="D8" s="1886"/>
      <c r="E8" s="1886"/>
      <c r="F8" s="1886"/>
      <c r="G8" s="1886"/>
      <c r="H8" s="1886"/>
      <c r="I8" s="1886"/>
      <c r="J8" s="1886"/>
      <c r="K8" s="1886"/>
      <c r="L8" s="1886"/>
    </row>
    <row r="9" spans="1:12" x14ac:dyDescent="0.25">
      <c r="A9" s="1886" t="s">
        <v>1263</v>
      </c>
      <c r="B9" s="1886"/>
      <c r="C9" s="1886"/>
      <c r="D9" s="1886"/>
      <c r="E9" s="1886"/>
      <c r="F9" s="1886"/>
      <c r="G9" s="1886"/>
      <c r="H9" s="1886"/>
      <c r="I9" s="1886"/>
      <c r="J9" s="1886"/>
      <c r="K9" s="1886"/>
      <c r="L9" s="1886"/>
    </row>
    <row r="10" spans="1:12" x14ac:dyDescent="0.25">
      <c r="A10" s="1877" t="s">
        <v>886</v>
      </c>
      <c r="B10" s="1877"/>
      <c r="C10" s="1877"/>
      <c r="D10" s="1877"/>
      <c r="E10" s="1877"/>
      <c r="F10" s="1877"/>
      <c r="G10" s="1877"/>
      <c r="H10" s="1877"/>
      <c r="I10" s="1877"/>
      <c r="J10" s="1877"/>
      <c r="K10" s="1877"/>
      <c r="L10" s="1877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881" t="s">
        <v>7</v>
      </c>
      <c r="B12" s="1881" t="s">
        <v>802</v>
      </c>
      <c r="C12" s="1885" t="s">
        <v>9</v>
      </c>
      <c r="D12" s="888" t="s">
        <v>12</v>
      </c>
      <c r="E12" s="1883" t="s">
        <v>13</v>
      </c>
      <c r="F12" s="1878" t="s">
        <v>14</v>
      </c>
      <c r="G12" s="1878" t="s">
        <v>15</v>
      </c>
      <c r="H12" s="1878" t="s">
        <v>16</v>
      </c>
      <c r="I12" s="1878" t="s">
        <v>17</v>
      </c>
      <c r="J12" s="1878" t="s">
        <v>18</v>
      </c>
      <c r="K12" s="1878" t="s">
        <v>19</v>
      </c>
      <c r="L12" s="1878" t="s">
        <v>20</v>
      </c>
    </row>
    <row r="13" spans="1:12" ht="16.5" customHeight="1" x14ac:dyDescent="0.25">
      <c r="A13" s="1881"/>
      <c r="B13" s="1881"/>
      <c r="C13" s="1885"/>
      <c r="D13" s="888" t="s">
        <v>21</v>
      </c>
      <c r="E13" s="1883"/>
      <c r="F13" s="1878"/>
      <c r="G13" s="1878"/>
      <c r="H13" s="1878"/>
      <c r="I13" s="1878"/>
      <c r="J13" s="1878"/>
      <c r="K13" s="1878"/>
      <c r="L13" s="1878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1075.55</v>
      </c>
      <c r="H15" s="895">
        <v>6464.25</v>
      </c>
      <c r="I15" s="895">
        <v>1109.5999999999999</v>
      </c>
      <c r="J15" s="894">
        <v>0</v>
      </c>
      <c r="K15" s="896">
        <v>8621.4</v>
      </c>
      <c r="L15" s="891"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v>36500</v>
      </c>
      <c r="E16" s="899">
        <v>0</v>
      </c>
      <c r="F16" s="900">
        <v>36500</v>
      </c>
      <c r="G16" s="900">
        <v>1075.55</v>
      </c>
      <c r="H16" s="900">
        <v>6464.25</v>
      </c>
      <c r="I16" s="900">
        <v>1109.5999999999999</v>
      </c>
      <c r="J16" s="899">
        <v>0</v>
      </c>
      <c r="K16" s="901">
        <v>8621.4</v>
      </c>
      <c r="L16" s="898"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4">
        <v>1623.06</v>
      </c>
      <c r="I19" s="891">
        <v>349.6</v>
      </c>
      <c r="J19" s="894">
        <v>0</v>
      </c>
      <c r="K19" s="891"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905">
        <v>11500</v>
      </c>
      <c r="E20" s="899">
        <v>0</v>
      </c>
      <c r="F20" s="898">
        <v>11500</v>
      </c>
      <c r="G20" s="898">
        <v>330.05</v>
      </c>
      <c r="H20" s="899">
        <v>1623.06</v>
      </c>
      <c r="I20" s="898">
        <v>349.6</v>
      </c>
      <c r="J20" s="899">
        <v>0</v>
      </c>
      <c r="K20" s="898">
        <v>2302.71</v>
      </c>
      <c r="L20" s="898"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2391.31</v>
      </c>
      <c r="I23" s="895">
        <v>501.6</v>
      </c>
      <c r="J23" s="894">
        <v>0</v>
      </c>
      <c r="K23" s="896">
        <v>3366.46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v>16500</v>
      </c>
      <c r="E24" s="899">
        <v>0</v>
      </c>
      <c r="F24" s="900">
        <v>16500</v>
      </c>
      <c r="G24" s="900">
        <v>473.55</v>
      </c>
      <c r="H24" s="900">
        <v>2391.31</v>
      </c>
      <c r="I24" s="900">
        <v>501.6</v>
      </c>
      <c r="J24" s="899">
        <v>0</v>
      </c>
      <c r="K24" s="901">
        <v>3366.46</v>
      </c>
      <c r="L24" s="898">
        <v>13133.54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s="5" customFormat="1" ht="15.75" customHeight="1" x14ac:dyDescent="0.25">
      <c r="A26" s="889" t="s">
        <v>1112</v>
      </c>
      <c r="B26" s="889"/>
      <c r="C26" s="939"/>
      <c r="D26" s="890"/>
      <c r="E26" s="890"/>
      <c r="F26" s="904"/>
      <c r="G26" s="931"/>
      <c r="H26" s="904"/>
      <c r="I26" s="904"/>
      <c r="J26" s="904"/>
      <c r="K26" s="904"/>
      <c r="L26" s="904"/>
    </row>
    <row r="27" spans="1:12" s="5" customFormat="1" ht="15.75" customHeight="1" x14ac:dyDescent="0.25">
      <c r="A27" s="890" t="s">
        <v>1113</v>
      </c>
      <c r="B27" s="893" t="s">
        <v>807</v>
      </c>
      <c r="C27" s="940" t="s">
        <v>1203</v>
      </c>
      <c r="D27" s="904">
        <v>25000</v>
      </c>
      <c r="E27" s="932">
        <v>0</v>
      </c>
      <c r="F27" s="933">
        <v>25000</v>
      </c>
      <c r="G27" s="933">
        <v>717.5</v>
      </c>
      <c r="H27" s="933">
        <v>4220.1499999999996</v>
      </c>
      <c r="I27" s="933">
        <v>760</v>
      </c>
      <c r="J27" s="932">
        <v>0</v>
      </c>
      <c r="K27" s="904">
        <v>5697.65</v>
      </c>
      <c r="L27" s="904">
        <v>19302.349999999999</v>
      </c>
    </row>
    <row r="28" spans="1:12" ht="15.75" customHeight="1" x14ac:dyDescent="0.25">
      <c r="A28" s="897" t="s">
        <v>813</v>
      </c>
      <c r="B28" s="897"/>
      <c r="C28" s="941">
        <v>1</v>
      </c>
      <c r="D28" s="906">
        <f>SUM(D27)</f>
        <v>25000</v>
      </c>
      <c r="E28" s="907">
        <f>SUM(E27)</f>
        <v>0</v>
      </c>
      <c r="F28" s="906">
        <f>SUM(F27)</f>
        <v>25000</v>
      </c>
      <c r="G28" s="900">
        <v>717.5</v>
      </c>
      <c r="H28" s="900">
        <v>4220.1499999999996</v>
      </c>
      <c r="I28" s="900">
        <v>760</v>
      </c>
      <c r="J28" s="899">
        <v>0</v>
      </c>
      <c r="K28" s="898">
        <v>5697.65</v>
      </c>
      <c r="L28" s="898">
        <v>19302.349999999999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1">
        <v>1301.53</v>
      </c>
      <c r="L31" s="891"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v>6500</v>
      </c>
      <c r="E32" s="899">
        <v>0</v>
      </c>
      <c r="F32" s="900">
        <v>6500</v>
      </c>
      <c r="G32" s="900">
        <v>186.55</v>
      </c>
      <c r="H32" s="900">
        <v>917.38</v>
      </c>
      <c r="I32" s="900">
        <v>197.6</v>
      </c>
      <c r="J32" s="899">
        <v>0</v>
      </c>
      <c r="K32" s="898">
        <v>1301.53</v>
      </c>
      <c r="L32" s="898">
        <v>5198.47</v>
      </c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1">
        <v>1001.18</v>
      </c>
      <c r="L35" s="891"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v>5000</v>
      </c>
      <c r="E36" s="899">
        <v>0</v>
      </c>
      <c r="F36" s="900">
        <v>5000</v>
      </c>
      <c r="G36" s="900">
        <v>143.5</v>
      </c>
      <c r="H36" s="900">
        <v>705.68</v>
      </c>
      <c r="I36" s="900">
        <v>152</v>
      </c>
      <c r="J36" s="899">
        <v>0</v>
      </c>
      <c r="K36" s="898">
        <v>1001.18</v>
      </c>
      <c r="L36" s="898"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34" t="s">
        <v>821</v>
      </c>
      <c r="B38" s="935"/>
      <c r="C38" s="943"/>
      <c r="D38" s="906"/>
      <c r="E38" s="907"/>
      <c r="F38" s="906"/>
      <c r="G38" s="936"/>
      <c r="H38" s="936"/>
      <c r="I38" s="936"/>
      <c r="J38" s="937"/>
      <c r="K38" s="905"/>
      <c r="L38" s="905"/>
    </row>
    <row r="39" spans="1:12" ht="15.75" customHeight="1" x14ac:dyDescent="0.25">
      <c r="A39" s="938" t="s">
        <v>593</v>
      </c>
      <c r="B39" s="903" t="s">
        <v>806</v>
      </c>
      <c r="C39" s="944" t="s">
        <v>1201</v>
      </c>
      <c r="D39" s="904">
        <v>40000</v>
      </c>
      <c r="E39" s="932">
        <v>0</v>
      </c>
      <c r="F39" s="933">
        <v>40000</v>
      </c>
      <c r="G39" s="933">
        <v>1148</v>
      </c>
      <c r="H39" s="933">
        <v>9409</v>
      </c>
      <c r="I39" s="933">
        <v>1216</v>
      </c>
      <c r="J39" s="932">
        <v>0</v>
      </c>
      <c r="K39" s="904">
        <v>11773</v>
      </c>
      <c r="L39" s="904">
        <v>28227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v>40000</v>
      </c>
      <c r="E40" s="899">
        <v>0</v>
      </c>
      <c r="F40" s="900">
        <v>40000</v>
      </c>
      <c r="G40" s="900">
        <v>1148</v>
      </c>
      <c r="H40" s="900">
        <v>9409</v>
      </c>
      <c r="I40" s="900">
        <v>1216</v>
      </c>
      <c r="J40" s="899">
        <v>0</v>
      </c>
      <c r="K40" s="898">
        <v>11773</v>
      </c>
      <c r="L40" s="898">
        <v>28227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20000</v>
      </c>
      <c r="E43" s="894">
        <v>0</v>
      </c>
      <c r="F43" s="895">
        <v>20000</v>
      </c>
      <c r="G43" s="895">
        <v>574</v>
      </c>
      <c r="H43" s="895">
        <v>4704.5</v>
      </c>
      <c r="I43" s="895">
        <v>6058</v>
      </c>
      <c r="J43" s="894">
        <v>0</v>
      </c>
      <c r="K43" s="891">
        <v>5886.5</v>
      </c>
      <c r="L43" s="891">
        <v>14113.5</v>
      </c>
    </row>
    <row r="44" spans="1:12" ht="15.75" customHeight="1" x14ac:dyDescent="0.25">
      <c r="A44" s="897" t="s">
        <v>813</v>
      </c>
      <c r="B44" s="897"/>
      <c r="C44" s="941">
        <v>1</v>
      </c>
      <c r="D44" s="898">
        <v>20000</v>
      </c>
      <c r="E44" s="899">
        <v>0</v>
      </c>
      <c r="F44" s="900">
        <v>20000</v>
      </c>
      <c r="G44" s="900">
        <v>574</v>
      </c>
      <c r="H44" s="900">
        <v>4704.5</v>
      </c>
      <c r="I44" s="900">
        <v>6058</v>
      </c>
      <c r="J44" s="899">
        <v>0</v>
      </c>
      <c r="K44" s="898">
        <v>5886.5</v>
      </c>
      <c r="L44" s="898">
        <v>14113.5</v>
      </c>
    </row>
    <row r="45" spans="1:12" ht="15.75" customHeight="1" x14ac:dyDescent="0.25">
      <c r="A45" s="897"/>
      <c r="B45" s="897"/>
      <c r="C45" s="941"/>
      <c r="D45" s="906"/>
      <c r="E45" s="907"/>
      <c r="F45" s="906"/>
      <c r="G45" s="900"/>
      <c r="H45" s="900"/>
      <c r="I45" s="900"/>
      <c r="J45" s="899"/>
      <c r="K45" s="898"/>
      <c r="L45" s="898"/>
    </row>
    <row r="46" spans="1:12" ht="15.75" customHeight="1" x14ac:dyDescent="0.25">
      <c r="A46" s="897" t="s">
        <v>1012</v>
      </c>
      <c r="B46" s="903"/>
      <c r="C46" s="946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902" t="s">
        <v>134</v>
      </c>
      <c r="B47" s="903" t="s">
        <v>807</v>
      </c>
      <c r="C47" s="947" t="s">
        <v>1206</v>
      </c>
      <c r="D47" s="891">
        <v>20000</v>
      </c>
      <c r="E47" s="894">
        <v>0</v>
      </c>
      <c r="F47" s="895">
        <v>20000</v>
      </c>
      <c r="G47" s="895">
        <v>574</v>
      </c>
      <c r="H47" s="895">
        <v>4704.5</v>
      </c>
      <c r="I47" s="895">
        <v>6058</v>
      </c>
      <c r="J47" s="894">
        <v>0</v>
      </c>
      <c r="K47" s="891">
        <v>5886.5</v>
      </c>
      <c r="L47" s="891">
        <v>14113.5</v>
      </c>
    </row>
    <row r="48" spans="1:12" ht="15.75" customHeight="1" x14ac:dyDescent="0.25">
      <c r="A48" s="897" t="s">
        <v>813</v>
      </c>
      <c r="B48" s="897"/>
      <c r="C48" s="941">
        <v>1</v>
      </c>
      <c r="D48" s="898">
        <v>20000</v>
      </c>
      <c r="E48" s="899">
        <v>0</v>
      </c>
      <c r="F48" s="900">
        <v>20000</v>
      </c>
      <c r="G48" s="900">
        <v>574</v>
      </c>
      <c r="H48" s="900">
        <v>4704.5</v>
      </c>
      <c r="I48" s="900">
        <v>6058</v>
      </c>
      <c r="J48" s="899">
        <v>0</v>
      </c>
      <c r="K48" s="898">
        <v>5886.5</v>
      </c>
      <c r="L48" s="898">
        <v>14113.5</v>
      </c>
    </row>
    <row r="51" spans="1:12" ht="22.5" customHeight="1" x14ac:dyDescent="0.25">
      <c r="A51" s="909" t="s">
        <v>865</v>
      </c>
      <c r="B51" s="909"/>
      <c r="C51" s="948">
        <v>9</v>
      </c>
      <c r="D51" s="910">
        <v>181000</v>
      </c>
      <c r="E51" s="911">
        <v>0</v>
      </c>
      <c r="F51" s="910">
        <v>181000</v>
      </c>
      <c r="G51" s="912">
        <v>5194.7</v>
      </c>
      <c r="H51" s="912">
        <v>35127.03</v>
      </c>
      <c r="I51" s="912">
        <v>5502.4</v>
      </c>
      <c r="J51" s="913">
        <v>0</v>
      </c>
      <c r="K51" s="914">
        <v>45824.13</v>
      </c>
      <c r="L51" s="914">
        <v>135175.87</v>
      </c>
    </row>
    <row r="52" spans="1:12" x14ac:dyDescent="0.25">
      <c r="A52" s="915"/>
      <c r="B52" s="915"/>
      <c r="C52" s="915"/>
      <c r="D52" s="915"/>
      <c r="E52" s="915"/>
      <c r="F52" s="915"/>
      <c r="G52" s="915"/>
      <c r="H52" s="915"/>
      <c r="I52" s="915"/>
      <c r="J52" s="915"/>
      <c r="K52" s="915"/>
      <c r="L52" s="915"/>
    </row>
    <row r="53" spans="1:12" x14ac:dyDescent="0.25">
      <c r="A53" s="915"/>
      <c r="B53" s="915"/>
      <c r="C53" s="915"/>
      <c r="D53" s="915"/>
      <c r="E53" s="915"/>
      <c r="F53" s="915"/>
      <c r="G53" s="915"/>
      <c r="H53" s="915"/>
      <c r="I53" s="915"/>
      <c r="J53" s="915"/>
      <c r="K53" s="915"/>
      <c r="L53" s="915"/>
    </row>
    <row r="54" spans="1:12" x14ac:dyDescent="0.25">
      <c r="A54" s="915"/>
      <c r="B54" s="915"/>
      <c r="C54" s="915"/>
      <c r="D54" s="915"/>
      <c r="E54" s="915"/>
      <c r="F54" s="915"/>
      <c r="G54" s="915"/>
      <c r="H54" s="915"/>
      <c r="I54" s="915"/>
      <c r="J54" s="915"/>
      <c r="K54" s="915"/>
      <c r="L54" s="915"/>
    </row>
    <row r="55" spans="1:12" x14ac:dyDescent="0.25">
      <c r="A55" s="915"/>
      <c r="B55" s="915"/>
      <c r="C55" s="915"/>
      <c r="D55" s="915"/>
      <c r="E55" s="915"/>
      <c r="F55" s="915"/>
      <c r="G55" s="915"/>
      <c r="H55" s="915"/>
      <c r="I55" s="915"/>
      <c r="J55" s="915"/>
      <c r="K55" s="915"/>
      <c r="L55" s="915"/>
    </row>
    <row r="56" spans="1:12" x14ac:dyDescent="0.25">
      <c r="A56" s="915"/>
      <c r="B56" s="915"/>
      <c r="C56" s="915"/>
      <c r="D56" s="915"/>
      <c r="E56" s="915"/>
      <c r="F56" s="915"/>
      <c r="G56" s="915"/>
      <c r="H56" s="915"/>
      <c r="I56" s="915"/>
      <c r="J56" s="915"/>
      <c r="K56" s="915"/>
      <c r="L56" s="915"/>
    </row>
    <row r="57" spans="1:12" x14ac:dyDescent="0.25">
      <c r="A57" s="915"/>
      <c r="B57" s="915"/>
      <c r="C57" s="915"/>
      <c r="D57" s="915"/>
      <c r="E57" s="915"/>
      <c r="F57" s="915"/>
      <c r="G57" s="915"/>
      <c r="H57" s="915"/>
      <c r="I57" s="915"/>
      <c r="J57" s="915"/>
      <c r="K57" s="915"/>
      <c r="L57" s="915"/>
    </row>
    <row r="58" spans="1:12" x14ac:dyDescent="0.25">
      <c r="A58" s="915"/>
      <c r="B58" s="915"/>
      <c r="C58" s="915"/>
      <c r="D58" s="915"/>
      <c r="E58" s="915"/>
      <c r="F58" s="915"/>
      <c r="G58" s="915"/>
      <c r="H58" s="915"/>
      <c r="I58" s="915"/>
      <c r="J58" s="915"/>
      <c r="K58" s="915"/>
      <c r="L58" s="915"/>
    </row>
    <row r="59" spans="1:12" ht="38.25" customHeight="1" x14ac:dyDescent="0.25">
      <c r="A59" s="916" t="s">
        <v>1268</v>
      </c>
      <c r="B59" s="916"/>
      <c r="C59" s="917"/>
      <c r="D59" s="918"/>
      <c r="E59" s="919"/>
      <c r="F59" s="1882" t="s">
        <v>1234</v>
      </c>
      <c r="G59" s="1882"/>
      <c r="H59" s="1882"/>
      <c r="I59" s="1882"/>
      <c r="J59" s="1882"/>
      <c r="K59" s="1882"/>
      <c r="L59" s="918"/>
    </row>
    <row r="60" spans="1:12" x14ac:dyDescent="0.25">
      <c r="A60" s="920" t="s">
        <v>1238</v>
      </c>
      <c r="B60" s="920"/>
      <c r="C60" s="921"/>
      <c r="D60" s="915"/>
      <c r="E60" s="915"/>
      <c r="F60" s="1880" t="s">
        <v>1222</v>
      </c>
      <c r="G60" s="1880"/>
      <c r="H60" s="1880"/>
      <c r="I60" s="1880"/>
      <c r="J60" s="1880"/>
      <c r="K60" s="1880"/>
      <c r="L60" s="922"/>
    </row>
    <row r="61" spans="1:12" x14ac:dyDescent="0.25">
      <c r="A61" s="916" t="s">
        <v>1239</v>
      </c>
      <c r="B61" s="916"/>
      <c r="C61" s="915"/>
      <c r="D61" s="915"/>
      <c r="E61" s="923"/>
      <c r="F61" s="1879" t="s">
        <v>1224</v>
      </c>
      <c r="G61" s="1879"/>
      <c r="H61" s="1879"/>
      <c r="I61" s="1879"/>
      <c r="J61" s="1879"/>
      <c r="K61" s="1879"/>
      <c r="L61" s="915"/>
    </row>
    <row r="71" spans="4:12" x14ac:dyDescent="0.25">
      <c r="D71" s="924"/>
      <c r="E71" s="923"/>
      <c r="F71" s="915"/>
      <c r="G71" s="1884"/>
      <c r="H71" s="1884"/>
      <c r="I71" s="1884"/>
      <c r="J71" s="1884"/>
      <c r="K71" s="1884"/>
      <c r="L71" s="1884"/>
    </row>
    <row r="72" spans="4:12" x14ac:dyDescent="0.25">
      <c r="D72" s="925"/>
      <c r="E72" s="1877"/>
      <c r="F72" s="1877"/>
      <c r="G72" s="1877"/>
      <c r="H72" s="1877"/>
      <c r="I72" s="1877"/>
      <c r="J72" s="926"/>
      <c r="K72" s="926"/>
      <c r="L72" s="886"/>
    </row>
    <row r="73" spans="4:12" x14ac:dyDescent="0.25">
      <c r="D73" s="927" t="s">
        <v>641</v>
      </c>
      <c r="E73" s="927"/>
      <c r="F73" s="927"/>
      <c r="G73" s="927"/>
      <c r="H73" s="927"/>
      <c r="I73" s="927"/>
      <c r="J73" s="927"/>
      <c r="K73" s="927"/>
      <c r="L73" s="927"/>
    </row>
  </sheetData>
  <mergeCells count="21">
    <mergeCell ref="A6:L6"/>
    <mergeCell ref="A7:L7"/>
    <mergeCell ref="A8:L8"/>
    <mergeCell ref="A9:L9"/>
    <mergeCell ref="A10:L10"/>
    <mergeCell ref="B12:B13"/>
    <mergeCell ref="A12:A13"/>
    <mergeCell ref="F59:K59"/>
    <mergeCell ref="E12:E13"/>
    <mergeCell ref="G71:L71"/>
    <mergeCell ref="C12:C13"/>
    <mergeCell ref="J12:J13"/>
    <mergeCell ref="L12:L13"/>
    <mergeCell ref="E72:I72"/>
    <mergeCell ref="G12:G13"/>
    <mergeCell ref="H12:H13"/>
    <mergeCell ref="I12:I13"/>
    <mergeCell ref="F12:F13"/>
    <mergeCell ref="F61:K61"/>
    <mergeCell ref="K12:K13"/>
    <mergeCell ref="F60:K60"/>
  </mergeCells>
  <pageMargins left="1.44" right="0.70866141732283472" top="0.74803149606299213" bottom="0.74803149606299213" header="0.31496062992125984" footer="0.31496062992125984"/>
  <pageSetup paperSize="5" scale="45" orientation="landscape" r:id="rId1"/>
  <drawing r:id="rId2"/>
</worksheet>
</file>

<file path=xl/worksheets/sheet2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CBFB6E-2006-4AA4-B647-14EA53542813}">
  <sheetPr>
    <pageSetUpPr fitToPage="1"/>
  </sheetPr>
  <dimension ref="A6:L41"/>
  <sheetViews>
    <sheetView topLeftCell="A7" zoomScale="118" zoomScaleNormal="118" workbookViewId="0">
      <selection activeCell="F16" sqref="F16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</row>
    <row r="7" spans="1:12" x14ac:dyDescent="0.25">
      <c r="A7" s="1735" t="s">
        <v>1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</row>
    <row r="8" spans="1:12" x14ac:dyDescent="0.25">
      <c r="A8" s="1735" t="s">
        <v>3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</row>
    <row r="9" spans="1:12" x14ac:dyDescent="0.25">
      <c r="A9" s="1735" t="s">
        <v>1264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</row>
    <row r="10" spans="1:12" x14ac:dyDescent="0.25">
      <c r="A10" s="1736" t="s">
        <v>1197</v>
      </c>
      <c r="B10" s="1736"/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792" t="s">
        <v>7</v>
      </c>
      <c r="B12" s="1792" t="s">
        <v>802</v>
      </c>
      <c r="C12" s="1792" t="s">
        <v>9</v>
      </c>
      <c r="D12" s="390" t="s">
        <v>12</v>
      </c>
      <c r="E12" s="1769" t="s">
        <v>13</v>
      </c>
      <c r="F12" s="1770" t="s">
        <v>14</v>
      </c>
      <c r="G12" s="1770" t="s">
        <v>15</v>
      </c>
      <c r="H12" s="1770" t="s">
        <v>16</v>
      </c>
      <c r="I12" s="1770" t="s">
        <v>17</v>
      </c>
      <c r="J12" s="1770" t="s">
        <v>18</v>
      </c>
      <c r="K12" s="1770" t="s">
        <v>19</v>
      </c>
      <c r="L12" s="1770" t="s">
        <v>20</v>
      </c>
    </row>
    <row r="13" spans="1:12" ht="15" customHeight="1" x14ac:dyDescent="0.25">
      <c r="A13" s="1792"/>
      <c r="B13" s="1792"/>
      <c r="C13" s="1792"/>
      <c r="D13" s="390" t="s">
        <v>21</v>
      </c>
      <c r="E13" s="1769"/>
      <c r="F13" s="1770"/>
      <c r="G13" s="1770"/>
      <c r="H13" s="1770"/>
      <c r="I13" s="1770"/>
      <c r="J13" s="1770"/>
      <c r="K13" s="1770"/>
      <c r="L13" s="1770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866" t="s">
        <v>1255</v>
      </c>
      <c r="G36" s="1866"/>
      <c r="H36" s="1866"/>
      <c r="I36" s="1866"/>
      <c r="J36" s="1866"/>
      <c r="K36" s="1866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811" t="s">
        <v>852</v>
      </c>
      <c r="G37" s="1811"/>
      <c r="H37" s="1811"/>
      <c r="I37" s="1811"/>
      <c r="J37" s="1811"/>
      <c r="K37" s="1811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812" t="s">
        <v>1257</v>
      </c>
      <c r="G38" s="1812"/>
      <c r="H38" s="1812"/>
      <c r="I38" s="1812"/>
      <c r="J38" s="1812"/>
      <c r="K38" s="1812"/>
      <c r="L38" s="537"/>
    </row>
    <row r="39" spans="1:12" x14ac:dyDescent="0.25">
      <c r="A39" s="546"/>
      <c r="B39" s="546"/>
      <c r="C39" s="547"/>
      <c r="D39" s="541"/>
      <c r="E39" s="540"/>
      <c r="F39" s="537"/>
      <c r="G39" s="1813"/>
      <c r="H39" s="1813"/>
      <c r="I39" s="1813"/>
      <c r="J39" s="1813"/>
      <c r="K39" s="1813"/>
      <c r="L39" s="1813"/>
    </row>
    <row r="40" spans="1:12" ht="15.75" x14ac:dyDescent="0.25">
      <c r="A40" s="267"/>
      <c r="B40" s="267"/>
      <c r="C40" s="268"/>
      <c r="D40" s="269"/>
      <c r="E40" s="1741"/>
      <c r="F40" s="1741"/>
      <c r="G40" s="1741"/>
      <c r="H40" s="1741"/>
      <c r="I40" s="1741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B12:B13"/>
    <mergeCell ref="A12:A13"/>
    <mergeCell ref="F36:K36"/>
    <mergeCell ref="E12:E13"/>
    <mergeCell ref="G39:L39"/>
    <mergeCell ref="C12:C13"/>
    <mergeCell ref="J12:J13"/>
    <mergeCell ref="L12:L13"/>
    <mergeCell ref="E40:I40"/>
    <mergeCell ref="G12:G13"/>
    <mergeCell ref="H12:H13"/>
    <mergeCell ref="I12:I13"/>
    <mergeCell ref="F12:F13"/>
    <mergeCell ref="F38:K38"/>
    <mergeCell ref="K12:K13"/>
    <mergeCell ref="F37:K37"/>
  </mergeCells>
  <pageMargins left="0.7" right="0.7" top="0.75" bottom="0.75" header="0.3" footer="0.3"/>
  <pageSetup paperSize="5" scale="76" orientation="landscape" r:id="rId1"/>
  <drawing r:id="rId2"/>
</worksheet>
</file>

<file path=xl/worksheets/sheet2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857EB1-54E8-43A0-A8A2-93CF20A6B628}">
  <sheetPr>
    <pageSetUpPr fitToPage="1"/>
  </sheetPr>
  <dimension ref="B1:O254"/>
  <sheetViews>
    <sheetView showGridLines="0" topLeftCell="A184" zoomScale="77" zoomScaleNormal="77" workbookViewId="0">
      <selection activeCell="D221" sqref="D221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871" t="s">
        <v>0</v>
      </c>
      <c r="C5" s="1871"/>
      <c r="D5" s="1871"/>
      <c r="E5" s="1871"/>
      <c r="F5" s="1871"/>
      <c r="G5" s="1871"/>
      <c r="H5" s="1871"/>
      <c r="I5" s="1871"/>
      <c r="J5" s="1871"/>
      <c r="K5" s="1871"/>
      <c r="L5" s="1871"/>
      <c r="M5" s="1871"/>
      <c r="N5" s="1871"/>
    </row>
    <row r="6" spans="2:14" ht="15.75" x14ac:dyDescent="0.25">
      <c r="B6" s="1871" t="s">
        <v>3</v>
      </c>
      <c r="C6" s="1871"/>
      <c r="D6" s="1871"/>
      <c r="E6" s="1871"/>
      <c r="F6" s="1871"/>
      <c r="G6" s="1871"/>
      <c r="H6" s="1871"/>
      <c r="I6" s="1871"/>
      <c r="J6" s="1871"/>
      <c r="K6" s="1871"/>
      <c r="L6" s="1871"/>
      <c r="M6" s="1871"/>
      <c r="N6" s="1871"/>
    </row>
    <row r="7" spans="2:14" ht="15.75" x14ac:dyDescent="0.25">
      <c r="B7" s="1871" t="s">
        <v>1334</v>
      </c>
      <c r="C7" s="1871"/>
      <c r="D7" s="1871"/>
      <c r="E7" s="1871"/>
      <c r="F7" s="1871"/>
      <c r="G7" s="1871"/>
      <c r="H7" s="1871"/>
      <c r="I7" s="1871"/>
      <c r="J7" s="1871"/>
      <c r="K7" s="1871"/>
      <c r="L7" s="1871"/>
      <c r="M7" s="1871"/>
      <c r="N7" s="1871"/>
    </row>
    <row r="8" spans="2:14" ht="15.75" x14ac:dyDescent="0.25">
      <c r="B8" s="1872" t="s">
        <v>404</v>
      </c>
      <c r="C8" s="1872"/>
      <c r="D8" s="1872"/>
      <c r="E8" s="1872"/>
      <c r="F8" s="1872"/>
      <c r="G8" s="1872"/>
      <c r="H8" s="1872"/>
      <c r="I8" s="1872"/>
      <c r="J8" s="1872"/>
      <c r="K8" s="1872"/>
      <c r="L8" s="1872"/>
      <c r="M8" s="1872"/>
      <c r="N8" s="1872"/>
    </row>
    <row r="9" spans="2:14" ht="15.75" x14ac:dyDescent="0.25">
      <c r="B9" s="1873" t="s">
        <v>7</v>
      </c>
      <c r="C9" s="1873" t="s">
        <v>802</v>
      </c>
      <c r="D9" s="1873" t="s">
        <v>9</v>
      </c>
      <c r="E9" s="1873" t="s">
        <v>11</v>
      </c>
      <c r="F9" s="870" t="s">
        <v>12</v>
      </c>
      <c r="G9" s="1867" t="s">
        <v>13</v>
      </c>
      <c r="H9" s="1868" t="s">
        <v>14</v>
      </c>
      <c r="I9" s="1868" t="s">
        <v>15</v>
      </c>
      <c r="J9" s="1868" t="s">
        <v>16</v>
      </c>
      <c r="K9" s="1868" t="s">
        <v>17</v>
      </c>
      <c r="L9" s="1868" t="s">
        <v>18</v>
      </c>
      <c r="M9" s="1868" t="s">
        <v>19</v>
      </c>
      <c r="N9" s="1868" t="s">
        <v>20</v>
      </c>
    </row>
    <row r="10" spans="2:14" ht="15.75" x14ac:dyDescent="0.25">
      <c r="B10" s="1873"/>
      <c r="C10" s="1873"/>
      <c r="D10" s="1873"/>
      <c r="E10" s="1873"/>
      <c r="F10" s="870" t="s">
        <v>21</v>
      </c>
      <c r="G10" s="1867"/>
      <c r="H10" s="1868"/>
      <c r="I10" s="1868"/>
      <c r="J10" s="1868"/>
      <c r="K10" s="1868"/>
      <c r="L10" s="1868"/>
      <c r="M10" s="1868"/>
      <c r="N10" s="1868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50246.58</v>
      </c>
      <c r="K12" s="953">
        <v>5883.16</v>
      </c>
      <c r="L12" s="954">
        <v>4169.3999999999996</v>
      </c>
      <c r="M12" s="953">
        <f>+I12+J12+K12+L12</f>
        <v>67761.14</v>
      </c>
      <c r="N12" s="953">
        <f>+H12-M12</f>
        <v>192238.86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38105.33</v>
      </c>
      <c r="K13" s="953">
        <v>5883.16</v>
      </c>
      <c r="L13" s="954">
        <v>4169.3999999999996</v>
      </c>
      <c r="M13" s="953">
        <f>+I13+J13+K13+L13</f>
        <v>54184.890000000007</v>
      </c>
      <c r="N13" s="953">
        <f>+H13-M13</f>
        <v>155815.10999999999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f>+I14+J14+K14+L14</f>
        <v>20200.490000000002</v>
      </c>
      <c r="N14" s="953">
        <f>+H14-M14</f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f>+I15+J15+K15+L15</f>
        <v>24330.33</v>
      </c>
      <c r="N15" s="953">
        <f>+H15-M15</f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f>+I16+J16+K16+L16</f>
        <v>3832.83</v>
      </c>
      <c r="N16" s="953">
        <f>+H16-M16</f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>SUM(F12:F16)</f>
        <v>725000</v>
      </c>
      <c r="G17" s="964">
        <f t="shared" ref="G17:L17" si="0">SUM(G12:G16)</f>
        <v>0</v>
      </c>
      <c r="H17" s="965">
        <f>SUM(H12:H16)</f>
        <v>725000</v>
      </c>
      <c r="I17" s="965">
        <f t="shared" si="0"/>
        <v>20807.5</v>
      </c>
      <c r="J17" s="965">
        <f t="shared" si="0"/>
        <v>115634.36</v>
      </c>
      <c r="K17" s="965">
        <f t="shared" si="0"/>
        <v>19518.32</v>
      </c>
      <c r="L17" s="966">
        <f t="shared" si="0"/>
        <v>14349.499999999998</v>
      </c>
      <c r="M17" s="965">
        <f>SUM(M12:M16)</f>
        <v>170309.67999999996</v>
      </c>
      <c r="N17" s="965">
        <f>SUM(N12:N16)</f>
        <v>554690.31999999995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10753.24</v>
      </c>
      <c r="M20" s="953">
        <f>+I20+J20+K20+L20</f>
        <v>20258.72</v>
      </c>
      <c r="N20" s="953">
        <f>+H20-M20</f>
        <v>49741.279999999999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957.6</v>
      </c>
      <c r="L21" s="954">
        <v>4550.0200000000004</v>
      </c>
      <c r="M21" s="953">
        <v>6411.67</v>
      </c>
      <c r="N21" s="953">
        <f>+H21-M21</f>
        <v>25088.33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3085.6</v>
      </c>
      <c r="L22" s="966">
        <f t="shared" si="1"/>
        <v>15303.26</v>
      </c>
      <c r="M22" s="965">
        <f t="shared" si="1"/>
        <v>26670.39</v>
      </c>
      <c r="N22" s="965">
        <f t="shared" si="1"/>
        <v>74829.61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f>+I25+J25+K25+L25</f>
        <v>18040.370000000003</v>
      </c>
      <c r="N25" s="953">
        <f>+H25-M25</f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f>+I26+J26+K26+L26</f>
        <v>3602.76</v>
      </c>
      <c r="N26" s="953">
        <f>+H26-M26</f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M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21643.130000000005</v>
      </c>
      <c r="N27" s="965">
        <f>SUM(N25:N26)</f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185000</v>
      </c>
      <c r="G30" s="952">
        <v>0</v>
      </c>
      <c r="H30" s="953">
        <v>185000</v>
      </c>
      <c r="I30" s="953">
        <v>5309.5</v>
      </c>
      <c r="J30" s="953">
        <v>30812.9</v>
      </c>
      <c r="K30" s="953">
        <v>5624</v>
      </c>
      <c r="L30" s="954">
        <v>5171.38</v>
      </c>
      <c r="M30" s="953">
        <f>+I30+J30+K30+L30</f>
        <v>46917.78</v>
      </c>
      <c r="N30" s="953">
        <f>+H30-M30</f>
        <v>138082.22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f>+I31+J31+K31+L31</f>
        <v>4990.6100000000006</v>
      </c>
      <c r="N31" s="953">
        <f>+H31-M31</f>
        <v>38509.39</v>
      </c>
    </row>
    <row r="32" spans="2:14" ht="18.75" x14ac:dyDescent="0.3">
      <c r="B32" s="958" t="s">
        <v>1314</v>
      </c>
      <c r="C32" s="950" t="s">
        <v>807</v>
      </c>
      <c r="D32" s="960" t="s">
        <v>276</v>
      </c>
      <c r="E32" s="960" t="s">
        <v>321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936.62</v>
      </c>
      <c r="K32" s="953">
        <v>1322.4</v>
      </c>
      <c r="L32" s="954">
        <v>125</v>
      </c>
      <c r="M32" s="953">
        <f>+I32+J32+K32+L32</f>
        <v>3632.4700000000003</v>
      </c>
      <c r="N32" s="953">
        <f>+H32-M32</f>
        <v>39867.53</v>
      </c>
    </row>
    <row r="33" spans="2:14" ht="18.75" x14ac:dyDescent="0.3">
      <c r="B33" s="958" t="s">
        <v>1315</v>
      </c>
      <c r="C33" s="950" t="s">
        <v>806</v>
      </c>
      <c r="D33" s="960" t="s">
        <v>276</v>
      </c>
      <c r="E33" s="960" t="s">
        <v>321</v>
      </c>
      <c r="F33" s="951">
        <v>37500</v>
      </c>
      <c r="G33" s="952">
        <v>0</v>
      </c>
      <c r="H33" s="953">
        <v>37500</v>
      </c>
      <c r="I33" s="953">
        <v>1076.25</v>
      </c>
      <c r="J33" s="952">
        <v>89.81</v>
      </c>
      <c r="K33" s="953">
        <v>1140</v>
      </c>
      <c r="L33" s="954">
        <v>25</v>
      </c>
      <c r="M33" s="953">
        <v>2331.06</v>
      </c>
      <c r="N33" s="953">
        <v>35168.94</v>
      </c>
    </row>
    <row r="34" spans="2:14" ht="18.75" x14ac:dyDescent="0.3">
      <c r="B34" s="958" t="s">
        <v>1316</v>
      </c>
      <c r="C34" s="950" t="s">
        <v>807</v>
      </c>
      <c r="D34" s="960" t="s">
        <v>276</v>
      </c>
      <c r="E34" s="960" t="s">
        <v>307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25</v>
      </c>
      <c r="M34" s="953">
        <f>+I34+J34+K34+L34</f>
        <v>3532.4700000000003</v>
      </c>
      <c r="N34" s="953">
        <f>+H34-M34</f>
        <v>39967.53</v>
      </c>
    </row>
    <row r="35" spans="2:14" ht="18.75" x14ac:dyDescent="0.3">
      <c r="B35" s="961" t="s">
        <v>749</v>
      </c>
      <c r="C35" s="950"/>
      <c r="D35" s="962">
        <v>5</v>
      </c>
      <c r="E35" s="962"/>
      <c r="F35" s="963">
        <f>SUM(F30:F34)</f>
        <v>353000</v>
      </c>
      <c r="G35" s="964">
        <f>SUM(G30:G34)</f>
        <v>0</v>
      </c>
      <c r="H35" s="965">
        <f t="shared" ref="H35:N35" si="3">SUM(H30:H34)</f>
        <v>353000</v>
      </c>
      <c r="I35" s="965">
        <f t="shared" si="3"/>
        <v>10131.1</v>
      </c>
      <c r="J35" s="965">
        <f t="shared" si="3"/>
        <v>33455.25</v>
      </c>
      <c r="K35" s="965">
        <f t="shared" si="3"/>
        <v>10731.199999999999</v>
      </c>
      <c r="L35" s="966">
        <f t="shared" si="3"/>
        <v>7086.84</v>
      </c>
      <c r="M35" s="965">
        <f t="shared" si="3"/>
        <v>61404.39</v>
      </c>
      <c r="N35" s="965">
        <f t="shared" si="3"/>
        <v>291595.61</v>
      </c>
    </row>
    <row r="36" spans="2:14" ht="18.75" x14ac:dyDescent="0.3">
      <c r="B36" s="961"/>
      <c r="C36" s="950"/>
      <c r="D36" s="962"/>
      <c r="E36" s="962"/>
      <c r="F36" s="963"/>
      <c r="G36" s="964"/>
      <c r="H36" s="965"/>
      <c r="I36" s="965"/>
      <c r="J36" s="965"/>
      <c r="K36" s="965"/>
      <c r="L36" s="966"/>
      <c r="M36" s="965"/>
      <c r="N36" s="965"/>
    </row>
    <row r="37" spans="2:14" ht="18.75" x14ac:dyDescent="0.3">
      <c r="B37" s="961" t="s">
        <v>1144</v>
      </c>
      <c r="C37" s="950"/>
      <c r="D37" s="962"/>
      <c r="E37" s="962"/>
      <c r="F37" s="963"/>
      <c r="G37" s="964"/>
      <c r="H37" s="965"/>
      <c r="I37" s="965"/>
      <c r="J37" s="965"/>
      <c r="K37" s="965"/>
      <c r="L37" s="966"/>
      <c r="M37" s="965"/>
      <c r="N37" s="965"/>
    </row>
    <row r="38" spans="2:14" ht="18.75" customHeight="1" x14ac:dyDescent="0.3">
      <c r="B38" s="955" t="s">
        <v>924</v>
      </c>
      <c r="C38" s="969" t="s">
        <v>807</v>
      </c>
      <c r="D38" s="970" t="s">
        <v>925</v>
      </c>
      <c r="E38" s="960" t="s">
        <v>1069</v>
      </c>
      <c r="F38" s="951">
        <v>75000</v>
      </c>
      <c r="G38" s="971">
        <v>0</v>
      </c>
      <c r="H38" s="972">
        <v>75000</v>
      </c>
      <c r="I38" s="972">
        <v>2152.5</v>
      </c>
      <c r="J38" s="972">
        <v>6309.38</v>
      </c>
      <c r="K38" s="972">
        <v>2280</v>
      </c>
      <c r="L38" s="973">
        <v>25</v>
      </c>
      <c r="M38" s="953">
        <f>+I38+J38+K38+L38</f>
        <v>10766.880000000001</v>
      </c>
      <c r="N38" s="953">
        <f>+H38-M38</f>
        <v>64233.119999999995</v>
      </c>
    </row>
    <row r="39" spans="2:14" ht="18.75" x14ac:dyDescent="0.3">
      <c r="B39" s="961" t="s">
        <v>749</v>
      </c>
      <c r="C39" s="950"/>
      <c r="D39" s="962">
        <v>1</v>
      </c>
      <c r="E39" s="962"/>
      <c r="F39" s="963">
        <f>SUM(F38)</f>
        <v>75000</v>
      </c>
      <c r="G39" s="964">
        <f>SUM(G38)</f>
        <v>0</v>
      </c>
      <c r="H39" s="965">
        <v>75000</v>
      </c>
      <c r="I39" s="965">
        <f t="shared" ref="I39:N39" si="4">SUM(I38)</f>
        <v>2152.5</v>
      </c>
      <c r="J39" s="965">
        <f t="shared" si="4"/>
        <v>6309.38</v>
      </c>
      <c r="K39" s="965">
        <f t="shared" si="4"/>
        <v>2280</v>
      </c>
      <c r="L39" s="966">
        <f t="shared" si="4"/>
        <v>25</v>
      </c>
      <c r="M39" s="965">
        <f t="shared" si="4"/>
        <v>10766.880000000001</v>
      </c>
      <c r="N39" s="965">
        <f t="shared" si="4"/>
        <v>64233.119999999995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644</v>
      </c>
      <c r="C41" s="950"/>
      <c r="D41" s="967"/>
      <c r="E41" s="967"/>
      <c r="F41" s="963"/>
      <c r="G41" s="952"/>
      <c r="H41" s="965"/>
      <c r="I41" s="965"/>
      <c r="J41" s="965"/>
      <c r="K41" s="965"/>
      <c r="L41" s="966"/>
      <c r="M41" s="965"/>
      <c r="N41" s="965"/>
    </row>
    <row r="42" spans="2:14" ht="18.75" x14ac:dyDescent="0.3">
      <c r="B42" s="958" t="s">
        <v>751</v>
      </c>
      <c r="C42" s="950" t="s">
        <v>806</v>
      </c>
      <c r="D42" s="960" t="s">
        <v>120</v>
      </c>
      <c r="E42" s="960" t="s">
        <v>1067</v>
      </c>
      <c r="F42" s="951">
        <v>30000</v>
      </c>
      <c r="G42" s="952">
        <v>0</v>
      </c>
      <c r="H42" s="953">
        <v>30000</v>
      </c>
      <c r="I42" s="953">
        <v>861</v>
      </c>
      <c r="J42" s="952">
        <v>0</v>
      </c>
      <c r="K42" s="953">
        <v>912</v>
      </c>
      <c r="L42" s="954">
        <v>1740.46</v>
      </c>
      <c r="M42" s="953">
        <f>+I42+J42+K42+L42</f>
        <v>3513.46</v>
      </c>
      <c r="N42" s="953">
        <f>+H42-M42</f>
        <v>26486.54</v>
      </c>
    </row>
    <row r="43" spans="2:14" ht="18.75" x14ac:dyDescent="0.3">
      <c r="B43" s="955" t="s">
        <v>1177</v>
      </c>
      <c r="C43" s="950" t="s">
        <v>807</v>
      </c>
      <c r="D43" s="960" t="s">
        <v>125</v>
      </c>
      <c r="E43" s="960" t="s">
        <v>307</v>
      </c>
      <c r="F43" s="951">
        <v>31500</v>
      </c>
      <c r="G43" s="974">
        <v>0</v>
      </c>
      <c r="H43" s="951">
        <v>31500</v>
      </c>
      <c r="I43" s="974">
        <v>904.05</v>
      </c>
      <c r="J43" s="974">
        <v>0</v>
      </c>
      <c r="K43" s="951">
        <v>957.6</v>
      </c>
      <c r="L43" s="951">
        <v>1025</v>
      </c>
      <c r="M43" s="953">
        <f>+I43+J43+K43+L43</f>
        <v>2886.65</v>
      </c>
      <c r="N43" s="953">
        <f>+H43-M43</f>
        <v>28613.35</v>
      </c>
    </row>
    <row r="44" spans="2:14" ht="18.75" x14ac:dyDescent="0.3">
      <c r="B44" s="961" t="s">
        <v>749</v>
      </c>
      <c r="C44" s="950"/>
      <c r="D44" s="962">
        <v>2</v>
      </c>
      <c r="E44" s="962"/>
      <c r="F44" s="963">
        <f t="shared" ref="F44:N44" si="5">SUM(F42:F43)</f>
        <v>61500</v>
      </c>
      <c r="G44" s="964">
        <f t="shared" si="5"/>
        <v>0</v>
      </c>
      <c r="H44" s="965">
        <f t="shared" si="5"/>
        <v>61500</v>
      </c>
      <c r="I44" s="965">
        <f t="shared" si="5"/>
        <v>1765.05</v>
      </c>
      <c r="J44" s="964">
        <f t="shared" si="5"/>
        <v>0</v>
      </c>
      <c r="K44" s="965">
        <f t="shared" si="5"/>
        <v>1869.6</v>
      </c>
      <c r="L44" s="966">
        <f t="shared" si="5"/>
        <v>2765.46</v>
      </c>
      <c r="M44" s="965">
        <f t="shared" si="5"/>
        <v>6400.1100000000006</v>
      </c>
      <c r="N44" s="965">
        <f t="shared" si="5"/>
        <v>55099.89</v>
      </c>
    </row>
    <row r="45" spans="2:14" ht="18.75" x14ac:dyDescent="0.3">
      <c r="B45" s="961"/>
      <c r="C45" s="950"/>
      <c r="D45" s="967"/>
      <c r="E45" s="967"/>
      <c r="F45" s="963"/>
      <c r="G45" s="964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61" t="s">
        <v>645</v>
      </c>
      <c r="C46" s="950"/>
      <c r="D46" s="967"/>
      <c r="E46" s="967"/>
      <c r="F46" s="963"/>
      <c r="G46" s="964"/>
      <c r="H46" s="965"/>
      <c r="I46" s="965"/>
      <c r="J46" s="965"/>
      <c r="K46" s="965"/>
      <c r="L46" s="966"/>
      <c r="M46" s="965"/>
      <c r="N46" s="965"/>
    </row>
    <row r="47" spans="2:14" ht="18.75" x14ac:dyDescent="0.3">
      <c r="B47" s="958" t="s">
        <v>226</v>
      </c>
      <c r="C47" s="950" t="s">
        <v>806</v>
      </c>
      <c r="D47" s="959" t="s">
        <v>1019</v>
      </c>
      <c r="E47" s="960" t="s">
        <v>307</v>
      </c>
      <c r="F47" s="951">
        <v>35000</v>
      </c>
      <c r="G47" s="952">
        <v>0</v>
      </c>
      <c r="H47" s="953">
        <v>35000</v>
      </c>
      <c r="I47" s="953">
        <v>1004.5</v>
      </c>
      <c r="J47" s="952">
        <v>0</v>
      </c>
      <c r="K47" s="953">
        <v>1064</v>
      </c>
      <c r="L47" s="954">
        <v>25</v>
      </c>
      <c r="M47" s="953">
        <f>+I47+J47+K47+L47</f>
        <v>2093.5</v>
      </c>
      <c r="N47" s="953">
        <f>+H47-M47</f>
        <v>32906.5</v>
      </c>
    </row>
    <row r="48" spans="2:14" ht="18.75" x14ac:dyDescent="0.3">
      <c r="B48" s="961" t="s">
        <v>749</v>
      </c>
      <c r="C48" s="950"/>
      <c r="D48" s="962">
        <v>1</v>
      </c>
      <c r="E48" s="962"/>
      <c r="F48" s="963">
        <f t="shared" ref="F48:N48" si="6">SUM(F47:F47)</f>
        <v>35000</v>
      </c>
      <c r="G48" s="964">
        <f t="shared" si="6"/>
        <v>0</v>
      </c>
      <c r="H48" s="965">
        <f t="shared" si="6"/>
        <v>35000</v>
      </c>
      <c r="I48" s="965">
        <f t="shared" si="6"/>
        <v>1004.5</v>
      </c>
      <c r="J48" s="964">
        <f t="shared" si="6"/>
        <v>0</v>
      </c>
      <c r="K48" s="965">
        <f t="shared" si="6"/>
        <v>1064</v>
      </c>
      <c r="L48" s="966">
        <f t="shared" si="6"/>
        <v>25</v>
      </c>
      <c r="M48" s="965">
        <f t="shared" si="6"/>
        <v>2093.5</v>
      </c>
      <c r="N48" s="965">
        <f t="shared" si="6"/>
        <v>32906.5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1145</v>
      </c>
      <c r="C50" s="950"/>
      <c r="D50" s="967"/>
      <c r="E50" s="967"/>
      <c r="F50" s="963"/>
      <c r="G50" s="952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169</v>
      </c>
      <c r="C51" s="950" t="s">
        <v>807</v>
      </c>
      <c r="D51" s="960" t="s">
        <v>309</v>
      </c>
      <c r="E51" s="960" t="s">
        <v>307</v>
      </c>
      <c r="F51" s="951">
        <v>43500</v>
      </c>
      <c r="G51" s="952">
        <v>0</v>
      </c>
      <c r="H51" s="953">
        <v>43500</v>
      </c>
      <c r="I51" s="953">
        <v>1248.45</v>
      </c>
      <c r="J51" s="952">
        <v>936.62</v>
      </c>
      <c r="K51" s="953">
        <v>1322.4</v>
      </c>
      <c r="L51" s="954">
        <v>1296.7</v>
      </c>
      <c r="M51" s="953">
        <f>+I51+J51+K51+L51</f>
        <v>4804.17</v>
      </c>
      <c r="N51" s="953">
        <f>+H51-M51</f>
        <v>38695.83</v>
      </c>
    </row>
    <row r="52" spans="2:14" ht="18.75" x14ac:dyDescent="0.3">
      <c r="B52" s="958" t="s">
        <v>346</v>
      </c>
      <c r="C52" s="950" t="s">
        <v>806</v>
      </c>
      <c r="D52" s="960" t="s">
        <v>309</v>
      </c>
      <c r="E52" s="960" t="s">
        <v>307</v>
      </c>
      <c r="F52" s="951">
        <v>31500</v>
      </c>
      <c r="G52" s="952">
        <v>0</v>
      </c>
      <c r="H52" s="953">
        <v>31500</v>
      </c>
      <c r="I52" s="953">
        <v>904.05</v>
      </c>
      <c r="J52" s="952">
        <v>0</v>
      </c>
      <c r="K52" s="953">
        <v>957.6</v>
      </c>
      <c r="L52" s="954">
        <v>525</v>
      </c>
      <c r="M52" s="953">
        <f>+I52+J52+K52+L52</f>
        <v>2386.65</v>
      </c>
      <c r="N52" s="953">
        <f>+H52-M52</f>
        <v>29113.35</v>
      </c>
    </row>
    <row r="53" spans="2:14" ht="18.75" x14ac:dyDescent="0.3">
      <c r="B53" s="958" t="s">
        <v>171</v>
      </c>
      <c r="C53" s="950" t="s">
        <v>806</v>
      </c>
      <c r="D53" s="960" t="s">
        <v>309</v>
      </c>
      <c r="E53" s="960" t="s">
        <v>307</v>
      </c>
      <c r="F53" s="951">
        <v>31500</v>
      </c>
      <c r="G53" s="952">
        <v>0</v>
      </c>
      <c r="H53" s="953">
        <v>31500</v>
      </c>
      <c r="I53" s="953">
        <v>904.05</v>
      </c>
      <c r="J53" s="952">
        <v>0</v>
      </c>
      <c r="K53" s="953">
        <v>957.6</v>
      </c>
      <c r="L53" s="954">
        <v>454.5</v>
      </c>
      <c r="M53" s="953">
        <f>+I53+J53+K53+L53</f>
        <v>2316.15</v>
      </c>
      <c r="N53" s="953">
        <f>+H53-M53</f>
        <v>29183.85</v>
      </c>
    </row>
    <row r="54" spans="2:14" ht="18.75" x14ac:dyDescent="0.3">
      <c r="B54" s="961" t="s">
        <v>749</v>
      </c>
      <c r="C54" s="950"/>
      <c r="D54" s="962">
        <v>3</v>
      </c>
      <c r="E54" s="962"/>
      <c r="F54" s="963">
        <f t="shared" ref="F54:N54" si="7">SUM(F51:F53)</f>
        <v>106500</v>
      </c>
      <c r="G54" s="964">
        <f t="shared" si="7"/>
        <v>0</v>
      </c>
      <c r="H54" s="965">
        <f t="shared" si="7"/>
        <v>106500</v>
      </c>
      <c r="I54" s="965">
        <f t="shared" si="7"/>
        <v>3056.55</v>
      </c>
      <c r="J54" s="964">
        <f t="shared" si="7"/>
        <v>936.62</v>
      </c>
      <c r="K54" s="965">
        <f t="shared" si="7"/>
        <v>3237.6</v>
      </c>
      <c r="L54" s="966">
        <f t="shared" si="7"/>
        <v>2276.1999999999998</v>
      </c>
      <c r="M54" s="965">
        <f t="shared" si="7"/>
        <v>9506.9699999999993</v>
      </c>
      <c r="N54" s="965">
        <f t="shared" si="7"/>
        <v>96993.03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5"/>
      <c r="K55" s="964"/>
      <c r="L55" s="966"/>
      <c r="M55" s="965"/>
      <c r="N55" s="965"/>
    </row>
    <row r="56" spans="2:14" ht="18.75" x14ac:dyDescent="0.3">
      <c r="B56" s="961" t="s">
        <v>1135</v>
      </c>
      <c r="C56" s="950"/>
      <c r="D56" s="967"/>
      <c r="E56" s="967"/>
      <c r="F56" s="963"/>
      <c r="G56" s="964"/>
      <c r="H56" s="965"/>
      <c r="I56" s="965"/>
      <c r="J56" s="965"/>
      <c r="K56" s="965"/>
      <c r="L56" s="966"/>
      <c r="M56" s="965"/>
      <c r="N56" s="965"/>
    </row>
    <row r="57" spans="2:14" ht="18.75" x14ac:dyDescent="0.3">
      <c r="B57" s="955" t="s">
        <v>545</v>
      </c>
      <c r="C57" s="950" t="s">
        <v>806</v>
      </c>
      <c r="D57" s="960" t="s">
        <v>1139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53">
        <v>936.62</v>
      </c>
      <c r="K57" s="953">
        <v>1322.4</v>
      </c>
      <c r="L57" s="954">
        <v>25</v>
      </c>
      <c r="M57" s="953">
        <f t="shared" ref="M57:M64" si="8">+I57+J57+K57+L57</f>
        <v>3532.4700000000003</v>
      </c>
      <c r="N57" s="953">
        <f t="shared" ref="N57:N64" si="9">+H57-M57</f>
        <v>39967.53</v>
      </c>
    </row>
    <row r="58" spans="2:14" ht="18.75" x14ac:dyDescent="0.3">
      <c r="B58" s="958" t="s">
        <v>99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125</v>
      </c>
      <c r="M58" s="953">
        <f t="shared" si="8"/>
        <v>1898</v>
      </c>
      <c r="N58" s="953">
        <f t="shared" si="9"/>
        <v>28102</v>
      </c>
    </row>
    <row r="59" spans="2:14" ht="18.75" x14ac:dyDescent="0.3">
      <c r="B59" s="958" t="s">
        <v>129</v>
      </c>
      <c r="C59" s="950" t="s">
        <v>806</v>
      </c>
      <c r="D59" s="960" t="s">
        <v>268</v>
      </c>
      <c r="E59" s="960" t="s">
        <v>1067</v>
      </c>
      <c r="F59" s="951">
        <v>30000</v>
      </c>
      <c r="G59" s="952">
        <v>0</v>
      </c>
      <c r="H59" s="953">
        <v>30000</v>
      </c>
      <c r="I59" s="953">
        <v>861</v>
      </c>
      <c r="J59" s="952">
        <v>0</v>
      </c>
      <c r="K59" s="953">
        <v>912</v>
      </c>
      <c r="L59" s="954">
        <v>4269.3999999999996</v>
      </c>
      <c r="M59" s="953">
        <f t="shared" si="8"/>
        <v>6042.4</v>
      </c>
      <c r="N59" s="953">
        <f t="shared" si="9"/>
        <v>23957.599999999999</v>
      </c>
    </row>
    <row r="60" spans="2:14" ht="18.75" x14ac:dyDescent="0.3">
      <c r="B60" s="958" t="s">
        <v>649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52">
        <v>0</v>
      </c>
      <c r="H60" s="953">
        <v>30000</v>
      </c>
      <c r="I60" s="953">
        <v>861</v>
      </c>
      <c r="J60" s="952">
        <v>0</v>
      </c>
      <c r="K60" s="953">
        <v>912</v>
      </c>
      <c r="L60" s="954">
        <v>25</v>
      </c>
      <c r="M60" s="953">
        <f t="shared" si="8"/>
        <v>1798</v>
      </c>
      <c r="N60" s="953">
        <f t="shared" si="9"/>
        <v>28202</v>
      </c>
    </row>
    <row r="61" spans="2:14" ht="18.75" x14ac:dyDescent="0.3">
      <c r="B61" s="955" t="s">
        <v>1175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1">
        <v>861</v>
      </c>
      <c r="J61" s="974">
        <v>0</v>
      </c>
      <c r="K61" s="951">
        <v>912</v>
      </c>
      <c r="L61" s="951">
        <v>25</v>
      </c>
      <c r="M61" s="953">
        <f t="shared" si="8"/>
        <v>1798</v>
      </c>
      <c r="N61" s="953">
        <f t="shared" si="9"/>
        <v>28202</v>
      </c>
    </row>
    <row r="62" spans="2:14" ht="18.75" x14ac:dyDescent="0.3">
      <c r="B62" s="958" t="s">
        <v>899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74">
        <v>0</v>
      </c>
      <c r="H62" s="951">
        <v>30000</v>
      </c>
      <c r="I62" s="953">
        <v>861</v>
      </c>
      <c r="J62" s="952">
        <v>0</v>
      </c>
      <c r="K62" s="953">
        <v>912</v>
      </c>
      <c r="L62" s="954">
        <v>2568.4</v>
      </c>
      <c r="M62" s="953">
        <f t="shared" si="8"/>
        <v>4341.3999999999996</v>
      </c>
      <c r="N62" s="953">
        <f t="shared" si="9"/>
        <v>25658.6</v>
      </c>
    </row>
    <row r="63" spans="2:14" ht="18.75" x14ac:dyDescent="0.3">
      <c r="B63" s="958" t="s">
        <v>1146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74">
        <v>0</v>
      </c>
      <c r="H63" s="951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8" t="s">
        <v>1317</v>
      </c>
      <c r="C64" s="950" t="s">
        <v>806</v>
      </c>
      <c r="D64" s="960" t="s">
        <v>268</v>
      </c>
      <c r="E64" s="960" t="s">
        <v>321</v>
      </c>
      <c r="F64" s="951">
        <v>30000</v>
      </c>
      <c r="G64" s="974">
        <v>0</v>
      </c>
      <c r="H64" s="951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1318</v>
      </c>
      <c r="C65" s="950" t="s">
        <v>806</v>
      </c>
      <c r="D65" s="960" t="s">
        <v>268</v>
      </c>
      <c r="E65" s="960" t="s">
        <v>321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</v>
      </c>
      <c r="M65" s="953">
        <f>+I65+J65+K65+L65</f>
        <v>1798</v>
      </c>
      <c r="N65" s="953">
        <f>+H65-M65</f>
        <v>28202</v>
      </c>
    </row>
    <row r="66" spans="2:14" ht="18.75" x14ac:dyDescent="0.3">
      <c r="B66" s="961" t="s">
        <v>755</v>
      </c>
      <c r="C66" s="950"/>
      <c r="D66" s="962">
        <v>9</v>
      </c>
      <c r="E66" s="962"/>
      <c r="F66" s="963">
        <f>SUM(F57:F65)</f>
        <v>283500</v>
      </c>
      <c r="G66" s="963">
        <f t="shared" ref="G66:N66" si="10">SUM(G57:G65)</f>
        <v>0</v>
      </c>
      <c r="H66" s="963">
        <f t="shared" si="10"/>
        <v>283500</v>
      </c>
      <c r="I66" s="963">
        <f t="shared" si="10"/>
        <v>8136.45</v>
      </c>
      <c r="J66" s="963">
        <f t="shared" si="10"/>
        <v>936.62</v>
      </c>
      <c r="K66" s="965">
        <f t="shared" si="10"/>
        <v>8618.4</v>
      </c>
      <c r="L66" s="963">
        <f t="shared" si="10"/>
        <v>7112.7999999999993</v>
      </c>
      <c r="M66" s="963">
        <f t="shared" si="10"/>
        <v>24804.269999999997</v>
      </c>
      <c r="N66" s="963">
        <f t="shared" si="10"/>
        <v>258695.73</v>
      </c>
    </row>
    <row r="67" spans="2:14" ht="18.75" x14ac:dyDescent="0.3">
      <c r="B67" s="958"/>
      <c r="C67" s="950"/>
      <c r="D67" s="960"/>
      <c r="E67" s="960"/>
      <c r="F67" s="951"/>
      <c r="G67" s="952"/>
      <c r="H67" s="953"/>
      <c r="I67" s="953"/>
      <c r="J67" s="953"/>
      <c r="K67" s="953"/>
      <c r="L67" s="954"/>
      <c r="M67" s="953"/>
      <c r="N67" s="953"/>
    </row>
    <row r="68" spans="2:14" ht="18.75" x14ac:dyDescent="0.3">
      <c r="B68" s="975" t="s">
        <v>1134</v>
      </c>
      <c r="C68" s="950"/>
      <c r="D68" s="967"/>
      <c r="E68" s="967"/>
      <c r="F68" s="963"/>
      <c r="G68" s="964"/>
      <c r="H68" s="965"/>
      <c r="I68" s="965"/>
      <c r="J68" s="965"/>
      <c r="K68" s="965"/>
      <c r="L68" s="966"/>
      <c r="M68" s="965"/>
      <c r="N68" s="965"/>
    </row>
    <row r="69" spans="2:14" ht="18.75" x14ac:dyDescent="0.3">
      <c r="B69" s="955" t="s">
        <v>757</v>
      </c>
      <c r="C69" s="950" t="s">
        <v>807</v>
      </c>
      <c r="D69" s="960" t="s">
        <v>662</v>
      </c>
      <c r="E69" s="960" t="s">
        <v>307</v>
      </c>
      <c r="F69" s="951">
        <v>37500</v>
      </c>
      <c r="G69" s="952">
        <v>0</v>
      </c>
      <c r="H69" s="953">
        <v>37500</v>
      </c>
      <c r="I69" s="953">
        <v>1076.25</v>
      </c>
      <c r="J69" s="952">
        <v>89.81</v>
      </c>
      <c r="K69" s="953">
        <v>1140</v>
      </c>
      <c r="L69" s="954">
        <v>1025</v>
      </c>
      <c r="M69" s="953">
        <f t="shared" ref="M69:M76" si="11">+I69+J69+K69+L69</f>
        <v>3331.06</v>
      </c>
      <c r="N69" s="953">
        <f t="shared" ref="N69:N76" si="12">+H69-M69</f>
        <v>34168.94</v>
      </c>
    </row>
    <row r="70" spans="2:14" ht="18.75" x14ac:dyDescent="0.3">
      <c r="B70" s="955" t="s">
        <v>760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52">
        <v>0</v>
      </c>
      <c r="H70" s="953">
        <v>25000</v>
      </c>
      <c r="I70" s="953">
        <v>717.5</v>
      </c>
      <c r="J70" s="952">
        <v>0</v>
      </c>
      <c r="K70" s="953">
        <v>760</v>
      </c>
      <c r="L70" s="954">
        <v>125</v>
      </c>
      <c r="M70" s="953">
        <f t="shared" si="11"/>
        <v>1602.5</v>
      </c>
      <c r="N70" s="953">
        <f t="shared" si="12"/>
        <v>23397.5</v>
      </c>
    </row>
    <row r="71" spans="2:14" ht="18.75" x14ac:dyDescent="0.3">
      <c r="B71" s="955" t="s">
        <v>860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74">
        <v>0</v>
      </c>
      <c r="H71" s="951">
        <v>25000</v>
      </c>
      <c r="I71" s="951">
        <v>717.5</v>
      </c>
      <c r="J71" s="974">
        <v>0</v>
      </c>
      <c r="K71" s="951">
        <v>760</v>
      </c>
      <c r="L71" s="951">
        <v>2025</v>
      </c>
      <c r="M71" s="953">
        <f t="shared" si="11"/>
        <v>3502.5</v>
      </c>
      <c r="N71" s="953">
        <f t="shared" si="12"/>
        <v>21497.5</v>
      </c>
    </row>
    <row r="72" spans="2:14" ht="18.75" x14ac:dyDescent="0.3">
      <c r="B72" s="955" t="s">
        <v>913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4503.5200000000004</v>
      </c>
      <c r="M72" s="953">
        <f t="shared" si="11"/>
        <v>5981.02</v>
      </c>
      <c r="N72" s="953">
        <f t="shared" si="12"/>
        <v>19018.98</v>
      </c>
    </row>
    <row r="73" spans="2:14" ht="18.75" x14ac:dyDescent="0.3">
      <c r="B73" s="955" t="s">
        <v>1176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74">
        <v>0</v>
      </c>
      <c r="H73" s="951">
        <v>25000</v>
      </c>
      <c r="I73" s="951">
        <v>717.5</v>
      </c>
      <c r="J73" s="974">
        <v>0</v>
      </c>
      <c r="K73" s="951">
        <v>760</v>
      </c>
      <c r="L73" s="951">
        <v>25</v>
      </c>
      <c r="M73" s="953">
        <f t="shared" si="11"/>
        <v>1502.5</v>
      </c>
      <c r="N73" s="953">
        <f t="shared" si="12"/>
        <v>23497.5</v>
      </c>
    </row>
    <row r="74" spans="2:14" ht="18.75" x14ac:dyDescent="0.3">
      <c r="B74" s="955" t="s">
        <v>119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957.6</v>
      </c>
      <c r="L74" s="951">
        <v>2082.91</v>
      </c>
      <c r="M74" s="953">
        <f t="shared" si="11"/>
        <v>3944.56</v>
      </c>
      <c r="N74" s="953">
        <f t="shared" si="12"/>
        <v>27555.439999999999</v>
      </c>
    </row>
    <row r="75" spans="2:14" ht="18.75" x14ac:dyDescent="0.3">
      <c r="B75" s="955" t="s">
        <v>962</v>
      </c>
      <c r="C75" s="968" t="s">
        <v>806</v>
      </c>
      <c r="D75" s="960" t="s">
        <v>912</v>
      </c>
      <c r="E75" s="960" t="s">
        <v>1067</v>
      </c>
      <c r="F75" s="951">
        <v>31500</v>
      </c>
      <c r="G75" s="974">
        <v>0</v>
      </c>
      <c r="H75" s="951">
        <v>31500</v>
      </c>
      <c r="I75" s="951">
        <v>904.05</v>
      </c>
      <c r="J75" s="974">
        <v>0</v>
      </c>
      <c r="K75" s="951">
        <v>957.6</v>
      </c>
      <c r="L75" s="951">
        <v>25</v>
      </c>
      <c r="M75" s="953">
        <f t="shared" si="11"/>
        <v>1886.65</v>
      </c>
      <c r="N75" s="953">
        <f t="shared" si="12"/>
        <v>29613.35</v>
      </c>
    </row>
    <row r="76" spans="2:14" ht="18.75" x14ac:dyDescent="0.3">
      <c r="B76" s="955" t="s">
        <v>1319</v>
      </c>
      <c r="C76" s="968" t="s">
        <v>807</v>
      </c>
      <c r="D76" s="960" t="s">
        <v>105</v>
      </c>
      <c r="E76" s="960" t="s">
        <v>321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3">
        <f t="shared" si="11"/>
        <v>1502.5</v>
      </c>
      <c r="N76" s="953">
        <f t="shared" si="12"/>
        <v>23497.5</v>
      </c>
    </row>
    <row r="77" spans="2:14" ht="18.75" x14ac:dyDescent="0.3">
      <c r="B77" s="955" t="s">
        <v>1320</v>
      </c>
      <c r="C77" s="968" t="s">
        <v>807</v>
      </c>
      <c r="D77" s="960" t="s">
        <v>105</v>
      </c>
      <c r="E77" s="960" t="s">
        <v>321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3">
        <f>+I77+J77+K77+L77</f>
        <v>1502.5</v>
      </c>
      <c r="N77" s="953">
        <f>+H77-M77</f>
        <v>23497.5</v>
      </c>
    </row>
    <row r="78" spans="2:14" ht="18.75" x14ac:dyDescent="0.3">
      <c r="B78" s="955" t="s">
        <v>1321</v>
      </c>
      <c r="C78" s="968" t="s">
        <v>807</v>
      </c>
      <c r="D78" s="960" t="s">
        <v>105</v>
      </c>
      <c r="E78" s="960" t="s">
        <v>321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3">
        <f>+I78+J78+K78+L78</f>
        <v>1502.5</v>
      </c>
      <c r="N78" s="953">
        <f>+H78-M78</f>
        <v>23497.5</v>
      </c>
    </row>
    <row r="79" spans="2:14" ht="18.75" x14ac:dyDescent="0.3">
      <c r="B79" s="958" t="s">
        <v>586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25</v>
      </c>
      <c r="M79" s="953">
        <f>+I79+J79+K79+L79</f>
        <v>1502.5</v>
      </c>
      <c r="N79" s="953">
        <v>23497.5</v>
      </c>
    </row>
    <row r="80" spans="2:14" ht="18.75" x14ac:dyDescent="0.3">
      <c r="B80" s="958" t="s">
        <v>1075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52">
        <v>0</v>
      </c>
      <c r="H80" s="953">
        <v>25000</v>
      </c>
      <c r="I80" s="953">
        <v>717.5</v>
      </c>
      <c r="J80" s="952">
        <v>0</v>
      </c>
      <c r="K80" s="953">
        <v>760</v>
      </c>
      <c r="L80" s="954">
        <v>25</v>
      </c>
      <c r="M80" s="953">
        <f>+I80+J80+K80+L80</f>
        <v>1502.5</v>
      </c>
      <c r="N80" s="953">
        <v>23497.5</v>
      </c>
    </row>
    <row r="81" spans="2:14" ht="18.75" x14ac:dyDescent="0.3">
      <c r="B81" s="961" t="s">
        <v>763</v>
      </c>
      <c r="C81" s="950"/>
      <c r="D81" s="962">
        <v>12</v>
      </c>
      <c r="E81" s="962"/>
      <c r="F81" s="963">
        <f>SUM(F69:F80)</f>
        <v>325500</v>
      </c>
      <c r="G81" s="963">
        <f t="shared" ref="G81:N81" si="13">SUM(G69:G80)</f>
        <v>0</v>
      </c>
      <c r="H81" s="963">
        <f t="shared" si="13"/>
        <v>325500</v>
      </c>
      <c r="I81" s="963">
        <f t="shared" si="13"/>
        <v>9341.85</v>
      </c>
      <c r="J81" s="963">
        <f t="shared" si="13"/>
        <v>89.81</v>
      </c>
      <c r="K81" s="963">
        <f t="shared" si="13"/>
        <v>9895.2000000000007</v>
      </c>
      <c r="L81" s="963">
        <f t="shared" si="13"/>
        <v>9936.43</v>
      </c>
      <c r="M81" s="963">
        <f>SUM(M69:M80)</f>
        <v>29263.29</v>
      </c>
      <c r="N81" s="963">
        <f t="shared" si="13"/>
        <v>296236.70999999996</v>
      </c>
    </row>
    <row r="82" spans="2:14" ht="18.75" x14ac:dyDescent="0.3">
      <c r="B82" s="958"/>
      <c r="C82" s="950"/>
      <c r="D82" s="967"/>
      <c r="E82" s="967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61" t="s">
        <v>1126</v>
      </c>
      <c r="C83" s="950"/>
      <c r="D83" s="960"/>
      <c r="E83" s="960"/>
      <c r="F83" s="951"/>
      <c r="G83" s="964"/>
      <c r="H83" s="953"/>
      <c r="I83" s="953"/>
      <c r="J83" s="953"/>
      <c r="K83" s="953"/>
      <c r="L83" s="954"/>
      <c r="M83" s="953"/>
      <c r="N83" s="953"/>
    </row>
    <row r="84" spans="2:14" ht="18.75" x14ac:dyDescent="0.3">
      <c r="B84" s="955" t="s">
        <v>162</v>
      </c>
      <c r="C84" s="950" t="s">
        <v>807</v>
      </c>
      <c r="D84" s="960" t="s">
        <v>1217</v>
      </c>
      <c r="E84" s="960" t="s">
        <v>1069</v>
      </c>
      <c r="F84" s="951">
        <v>95000</v>
      </c>
      <c r="G84" s="952">
        <v>0</v>
      </c>
      <c r="H84" s="953">
        <v>95000</v>
      </c>
      <c r="I84" s="953">
        <v>2726.5</v>
      </c>
      <c r="J84" s="953">
        <v>10929.24</v>
      </c>
      <c r="K84" s="953">
        <v>2888</v>
      </c>
      <c r="L84" s="954">
        <v>25</v>
      </c>
      <c r="M84" s="953">
        <f>+I84+J84+K84+L84</f>
        <v>16568.739999999998</v>
      </c>
      <c r="N84" s="953">
        <f>+H84-M84</f>
        <v>78431.260000000009</v>
      </c>
    </row>
    <row r="85" spans="2:14" ht="18.75" x14ac:dyDescent="0.3">
      <c r="B85" s="960" t="s">
        <v>728</v>
      </c>
      <c r="C85" s="976" t="s">
        <v>807</v>
      </c>
      <c r="D85" s="977" t="s">
        <v>166</v>
      </c>
      <c r="E85" s="977" t="s">
        <v>307</v>
      </c>
      <c r="F85" s="978">
        <v>37500</v>
      </c>
      <c r="G85" s="979">
        <v>0</v>
      </c>
      <c r="H85" s="953">
        <v>37500</v>
      </c>
      <c r="I85" s="953">
        <v>1076.25</v>
      </c>
      <c r="J85" s="952">
        <v>0</v>
      </c>
      <c r="K85" s="953">
        <v>1140</v>
      </c>
      <c r="L85" s="954">
        <v>1740.46</v>
      </c>
      <c r="M85" s="953">
        <f>+I85+J85+K85+L85</f>
        <v>3956.71</v>
      </c>
      <c r="N85" s="953">
        <f>+H85-M85</f>
        <v>33543.29</v>
      </c>
    </row>
    <row r="86" spans="2:14" ht="18.75" x14ac:dyDescent="0.3">
      <c r="B86" s="961" t="s">
        <v>749</v>
      </c>
      <c r="C86" s="950"/>
      <c r="D86" s="962">
        <v>2</v>
      </c>
      <c r="E86" s="962"/>
      <c r="F86" s="963">
        <f t="shared" ref="F86:N86" si="14">SUM(F84:F85)</f>
        <v>132500</v>
      </c>
      <c r="G86" s="964">
        <f t="shared" si="14"/>
        <v>0</v>
      </c>
      <c r="H86" s="965">
        <f t="shared" si="14"/>
        <v>132500</v>
      </c>
      <c r="I86" s="965">
        <f t="shared" si="14"/>
        <v>3802.75</v>
      </c>
      <c r="J86" s="965">
        <f t="shared" si="14"/>
        <v>10929.24</v>
      </c>
      <c r="K86" s="965">
        <f t="shared" si="14"/>
        <v>4028</v>
      </c>
      <c r="L86" s="966">
        <f t="shared" si="14"/>
        <v>1765.46</v>
      </c>
      <c r="M86" s="965">
        <f t="shared" si="14"/>
        <v>20525.449999999997</v>
      </c>
      <c r="N86" s="965">
        <f t="shared" si="14"/>
        <v>111974.55000000002</v>
      </c>
    </row>
    <row r="87" spans="2:14" ht="18.75" x14ac:dyDescent="0.3">
      <c r="B87" s="958"/>
      <c r="C87" s="950"/>
      <c r="D87" s="960"/>
      <c r="E87" s="960"/>
      <c r="F87" s="951"/>
      <c r="G87" s="952"/>
      <c r="H87" s="953"/>
      <c r="I87" s="953"/>
      <c r="J87" s="953"/>
      <c r="K87" s="953"/>
      <c r="L87" s="954"/>
      <c r="M87" s="953"/>
      <c r="N87" s="953"/>
    </row>
    <row r="88" spans="2:14" ht="18.75" x14ac:dyDescent="0.3">
      <c r="B88" s="961" t="s">
        <v>1127</v>
      </c>
      <c r="C88" s="950"/>
      <c r="D88" s="960"/>
      <c r="E88" s="960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55" t="s">
        <v>1077</v>
      </c>
      <c r="C89" s="950" t="s">
        <v>806</v>
      </c>
      <c r="D89" s="960" t="s">
        <v>495</v>
      </c>
      <c r="E89" s="960" t="s">
        <v>1069</v>
      </c>
      <c r="F89" s="951">
        <v>55000</v>
      </c>
      <c r="G89" s="974">
        <v>0</v>
      </c>
      <c r="H89" s="951">
        <v>55000</v>
      </c>
      <c r="I89" s="951">
        <v>1578.5</v>
      </c>
      <c r="J89" s="951">
        <v>2559.6799999999998</v>
      </c>
      <c r="K89" s="951">
        <v>1672</v>
      </c>
      <c r="L89" s="951">
        <v>1296.7</v>
      </c>
      <c r="M89" s="953">
        <f>+I89+J89+K89+L89</f>
        <v>7106.88</v>
      </c>
      <c r="N89" s="953">
        <f>+H89-M89</f>
        <v>47893.120000000003</v>
      </c>
    </row>
    <row r="90" spans="2:14" ht="18.75" x14ac:dyDescent="0.3">
      <c r="B90" s="958" t="s">
        <v>531</v>
      </c>
      <c r="C90" s="950" t="s">
        <v>807</v>
      </c>
      <c r="D90" s="960" t="s">
        <v>166</v>
      </c>
      <c r="E90" s="960" t="s">
        <v>1069</v>
      </c>
      <c r="F90" s="951">
        <v>43500</v>
      </c>
      <c r="G90" s="952">
        <v>0</v>
      </c>
      <c r="H90" s="953">
        <v>43500</v>
      </c>
      <c r="I90" s="953">
        <v>1248.45</v>
      </c>
      <c r="J90" s="953">
        <v>936.62</v>
      </c>
      <c r="K90" s="953">
        <v>1322.4</v>
      </c>
      <c r="L90" s="954">
        <v>25</v>
      </c>
      <c r="M90" s="953">
        <f>+I90+J90+K90+L90</f>
        <v>3532.4700000000003</v>
      </c>
      <c r="N90" s="953">
        <f>+H90-M90</f>
        <v>39967.53</v>
      </c>
    </row>
    <row r="91" spans="2:14" ht="18.75" x14ac:dyDescent="0.3">
      <c r="B91" s="961" t="s">
        <v>749</v>
      </c>
      <c r="C91" s="950"/>
      <c r="D91" s="962">
        <v>2</v>
      </c>
      <c r="E91" s="962"/>
      <c r="F91" s="963">
        <f>SUM(F89:F90)</f>
        <v>98500</v>
      </c>
      <c r="G91" s="964">
        <f>SUM(G90:G90)</f>
        <v>0</v>
      </c>
      <c r="H91" s="965">
        <f t="shared" ref="H91:N91" si="15">SUM(H89:H90)</f>
        <v>98500</v>
      </c>
      <c r="I91" s="965">
        <f t="shared" si="15"/>
        <v>2826.95</v>
      </c>
      <c r="J91" s="965">
        <f t="shared" si="15"/>
        <v>3496.2999999999997</v>
      </c>
      <c r="K91" s="965">
        <f t="shared" si="15"/>
        <v>2994.4</v>
      </c>
      <c r="L91" s="966">
        <f t="shared" si="15"/>
        <v>1321.7</v>
      </c>
      <c r="M91" s="965">
        <f t="shared" si="15"/>
        <v>10639.35</v>
      </c>
      <c r="N91" s="965">
        <f t="shared" si="15"/>
        <v>87860.65</v>
      </c>
    </row>
    <row r="92" spans="2:14" ht="18.75" x14ac:dyDescent="0.3">
      <c r="B92" s="958"/>
      <c r="C92" s="950"/>
      <c r="D92" s="960"/>
      <c r="E92" s="960"/>
      <c r="F92" s="951"/>
      <c r="G92" s="952"/>
      <c r="H92" s="953"/>
      <c r="I92" s="953"/>
      <c r="J92" s="953"/>
      <c r="K92" s="953"/>
      <c r="L92" s="954"/>
      <c r="M92" s="953"/>
      <c r="N92" s="953"/>
    </row>
    <row r="93" spans="2:14" ht="18.75" x14ac:dyDescent="0.3">
      <c r="B93" s="961" t="s">
        <v>839</v>
      </c>
      <c r="C93" s="950"/>
      <c r="D93" s="967"/>
      <c r="E93" s="967"/>
      <c r="F93" s="963"/>
      <c r="G93" s="964"/>
      <c r="H93" s="965"/>
      <c r="I93" s="965"/>
      <c r="J93" s="965"/>
      <c r="K93" s="965"/>
      <c r="L93" s="966"/>
      <c r="M93" s="965"/>
      <c r="N93" s="965"/>
    </row>
    <row r="94" spans="2:14" ht="30.75" customHeight="1" x14ac:dyDescent="0.3">
      <c r="B94" s="955" t="s">
        <v>816</v>
      </c>
      <c r="C94" s="950" t="s">
        <v>807</v>
      </c>
      <c r="D94" s="980" t="s">
        <v>1219</v>
      </c>
      <c r="E94" s="960" t="s">
        <v>1066</v>
      </c>
      <c r="F94" s="951">
        <v>150000</v>
      </c>
      <c r="G94" s="952">
        <v>0</v>
      </c>
      <c r="H94" s="953">
        <v>150000</v>
      </c>
      <c r="I94" s="953">
        <v>4305</v>
      </c>
      <c r="J94" s="953">
        <v>23437.75</v>
      </c>
      <c r="K94" s="953">
        <v>4560</v>
      </c>
      <c r="L94" s="954">
        <v>3912.66</v>
      </c>
      <c r="M94" s="953">
        <f>+I94+J94+K94+L94</f>
        <v>36215.410000000003</v>
      </c>
      <c r="N94" s="953">
        <f>+H94-M94</f>
        <v>113784.59</v>
      </c>
    </row>
    <row r="95" spans="2:14" ht="18.75" x14ac:dyDescent="0.3">
      <c r="B95" s="958" t="s">
        <v>230</v>
      </c>
      <c r="C95" s="968" t="s">
        <v>807</v>
      </c>
      <c r="D95" s="960" t="s">
        <v>604</v>
      </c>
      <c r="E95" s="960" t="s">
        <v>1069</v>
      </c>
      <c r="F95" s="951">
        <v>65000</v>
      </c>
      <c r="G95" s="952">
        <v>0</v>
      </c>
      <c r="H95" s="953">
        <v>65000</v>
      </c>
      <c r="I95" s="953">
        <v>1865.5</v>
      </c>
      <c r="J95" s="952">
        <v>4427.58</v>
      </c>
      <c r="K95" s="953">
        <v>1976</v>
      </c>
      <c r="L95" s="954">
        <v>25</v>
      </c>
      <c r="M95" s="953">
        <f>+I95+J95+K95+L95</f>
        <v>8294.08</v>
      </c>
      <c r="N95" s="953">
        <f>+H95-M95</f>
        <v>56705.919999999998</v>
      </c>
    </row>
    <row r="96" spans="2:14" ht="18.75" x14ac:dyDescent="0.3">
      <c r="B96" s="958" t="s">
        <v>124</v>
      </c>
      <c r="C96" s="950" t="s">
        <v>807</v>
      </c>
      <c r="D96" s="960" t="s">
        <v>276</v>
      </c>
      <c r="E96" s="960" t="s">
        <v>307</v>
      </c>
      <c r="F96" s="951">
        <v>43500</v>
      </c>
      <c r="G96" s="952">
        <v>0</v>
      </c>
      <c r="H96" s="953">
        <v>43500</v>
      </c>
      <c r="I96" s="953">
        <v>1248.45</v>
      </c>
      <c r="J96" s="952">
        <v>421.98</v>
      </c>
      <c r="K96" s="953">
        <v>1322.4</v>
      </c>
      <c r="L96" s="954">
        <v>3555.92</v>
      </c>
      <c r="M96" s="953">
        <f>+I96+J96+K96+L96</f>
        <v>6548.75</v>
      </c>
      <c r="N96" s="953">
        <f>+H96-M96</f>
        <v>36951.25</v>
      </c>
    </row>
    <row r="97" spans="2:14" ht="18.75" x14ac:dyDescent="0.3">
      <c r="B97" s="958" t="s">
        <v>1147</v>
      </c>
      <c r="C97" s="950" t="s">
        <v>807</v>
      </c>
      <c r="D97" s="960" t="s">
        <v>276</v>
      </c>
      <c r="E97" s="960" t="s">
        <v>307</v>
      </c>
      <c r="F97" s="951">
        <v>31500</v>
      </c>
      <c r="G97" s="952">
        <v>0</v>
      </c>
      <c r="H97" s="953">
        <v>31500</v>
      </c>
      <c r="I97" s="953">
        <v>904.05</v>
      </c>
      <c r="J97" s="952">
        <v>0</v>
      </c>
      <c r="K97" s="953">
        <v>957.6</v>
      </c>
      <c r="L97" s="954">
        <v>25</v>
      </c>
      <c r="M97" s="953">
        <f>+I97+J97+K97+L97</f>
        <v>1886.65</v>
      </c>
      <c r="N97" s="953">
        <f>+H97-M97</f>
        <v>29613.35</v>
      </c>
    </row>
    <row r="98" spans="2:14" ht="18.75" x14ac:dyDescent="0.3">
      <c r="B98" s="961" t="s">
        <v>749</v>
      </c>
      <c r="C98" s="950"/>
      <c r="D98" s="962">
        <v>4</v>
      </c>
      <c r="E98" s="962"/>
      <c r="F98" s="963">
        <f>SUM(F94:F97)</f>
        <v>290000</v>
      </c>
      <c r="G98" s="963">
        <f t="shared" ref="G98:N98" si="16">SUM(G94:G97)</f>
        <v>0</v>
      </c>
      <c r="H98" s="963">
        <f t="shared" si="16"/>
        <v>290000</v>
      </c>
      <c r="I98" s="963">
        <f t="shared" si="16"/>
        <v>8323</v>
      </c>
      <c r="J98" s="963">
        <f t="shared" si="16"/>
        <v>28287.31</v>
      </c>
      <c r="K98" s="963">
        <f t="shared" si="16"/>
        <v>8816</v>
      </c>
      <c r="L98" s="963">
        <f t="shared" si="16"/>
        <v>7518.58</v>
      </c>
      <c r="M98" s="963">
        <f t="shared" si="16"/>
        <v>52944.890000000007</v>
      </c>
      <c r="N98" s="963">
        <f t="shared" si="16"/>
        <v>237055.11000000002</v>
      </c>
    </row>
    <row r="99" spans="2:14" ht="18.75" x14ac:dyDescent="0.3">
      <c r="B99" s="961"/>
      <c r="C99" s="950"/>
      <c r="D99" s="962"/>
      <c r="E99" s="962"/>
      <c r="F99" s="963"/>
      <c r="G99" s="964"/>
      <c r="H99" s="965"/>
      <c r="I99" s="965"/>
      <c r="J99" s="965"/>
      <c r="K99" s="965"/>
      <c r="L99" s="965"/>
      <c r="M99" s="965"/>
      <c r="N99" s="965"/>
    </row>
    <row r="100" spans="2:14" ht="18.75" customHeight="1" x14ac:dyDescent="0.3">
      <c r="B100" s="981" t="s">
        <v>1167</v>
      </c>
      <c r="C100" s="950"/>
      <c r="D100" s="962"/>
      <c r="E100" s="962"/>
      <c r="F100" s="963"/>
      <c r="G100" s="964"/>
      <c r="H100" s="965"/>
      <c r="I100" s="965"/>
      <c r="J100" s="965"/>
      <c r="K100" s="965"/>
      <c r="L100" s="965"/>
      <c r="M100" s="965"/>
      <c r="N100" s="965"/>
    </row>
    <row r="101" spans="2:14" ht="18.75" x14ac:dyDescent="0.3">
      <c r="B101" s="958" t="s">
        <v>1053</v>
      </c>
      <c r="C101" s="950" t="s">
        <v>807</v>
      </c>
      <c r="D101" s="960" t="s">
        <v>276</v>
      </c>
      <c r="E101" s="960" t="s">
        <v>307</v>
      </c>
      <c r="F101" s="951">
        <v>37500</v>
      </c>
      <c r="G101" s="952">
        <v>0</v>
      </c>
      <c r="H101" s="953">
        <v>37500</v>
      </c>
      <c r="I101" s="953">
        <v>1076.25</v>
      </c>
      <c r="J101" s="952">
        <v>0</v>
      </c>
      <c r="K101" s="953">
        <v>1140</v>
      </c>
      <c r="L101" s="954">
        <v>1740.46</v>
      </c>
      <c r="M101" s="953">
        <f>+I101+J101+K101+L101</f>
        <v>3956.71</v>
      </c>
      <c r="N101" s="953">
        <f>+H101-M101</f>
        <v>33543.29</v>
      </c>
    </row>
    <row r="102" spans="2:14" ht="18.75" x14ac:dyDescent="0.3">
      <c r="B102" s="961" t="s">
        <v>749</v>
      </c>
      <c r="C102" s="950"/>
      <c r="D102" s="962">
        <v>1</v>
      </c>
      <c r="E102" s="962"/>
      <c r="F102" s="963">
        <f>SUM(F101)</f>
        <v>37500</v>
      </c>
      <c r="G102" s="963">
        <f t="shared" ref="G102:N102" si="17">SUM(G101)</f>
        <v>0</v>
      </c>
      <c r="H102" s="963">
        <f t="shared" si="17"/>
        <v>37500</v>
      </c>
      <c r="I102" s="963">
        <f t="shared" si="17"/>
        <v>1076.25</v>
      </c>
      <c r="J102" s="963">
        <f t="shared" si="17"/>
        <v>0</v>
      </c>
      <c r="K102" s="963">
        <f t="shared" si="17"/>
        <v>1140</v>
      </c>
      <c r="L102" s="963">
        <f t="shared" si="17"/>
        <v>1740.46</v>
      </c>
      <c r="M102" s="963">
        <f t="shared" si="17"/>
        <v>3956.71</v>
      </c>
      <c r="N102" s="963">
        <f t="shared" si="17"/>
        <v>33543.29</v>
      </c>
    </row>
    <row r="103" spans="2:14" ht="18.75" x14ac:dyDescent="0.3">
      <c r="B103" s="961"/>
      <c r="C103" s="950"/>
      <c r="D103" s="962"/>
      <c r="E103" s="962"/>
      <c r="F103" s="963"/>
      <c r="G103" s="964"/>
      <c r="H103" s="965"/>
      <c r="I103" s="965"/>
      <c r="J103" s="965"/>
      <c r="K103" s="965"/>
      <c r="L103" s="965"/>
      <c r="M103" s="965"/>
      <c r="N103" s="965"/>
    </row>
    <row r="104" spans="2:14" ht="18.75" x14ac:dyDescent="0.3">
      <c r="B104" s="961" t="s">
        <v>1128</v>
      </c>
      <c r="C104" s="950"/>
      <c r="D104" s="967"/>
      <c r="E104" s="967"/>
      <c r="F104" s="963"/>
      <c r="G104" s="964"/>
      <c r="H104" s="965"/>
      <c r="I104" s="965"/>
      <c r="J104" s="965"/>
      <c r="K104" s="965"/>
      <c r="L104" s="966"/>
      <c r="M104" s="965"/>
      <c r="N104" s="965"/>
    </row>
    <row r="105" spans="2:14" ht="18.75" x14ac:dyDescent="0.3">
      <c r="B105" s="958" t="s">
        <v>47</v>
      </c>
      <c r="C105" s="950" t="s">
        <v>806</v>
      </c>
      <c r="D105" s="960" t="s">
        <v>49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1740.46</v>
      </c>
      <c r="M105" s="953">
        <f>+I105+J105+K105+L105</f>
        <v>13440.46</v>
      </c>
      <c r="N105" s="953">
        <f>+H105-M105</f>
        <v>66559.540000000008</v>
      </c>
    </row>
    <row r="106" spans="2:14" ht="18.75" x14ac:dyDescent="0.3">
      <c r="B106" s="958" t="s">
        <v>1143</v>
      </c>
      <c r="C106" s="950" t="s">
        <v>807</v>
      </c>
      <c r="D106" s="960" t="s">
        <v>276</v>
      </c>
      <c r="E106" s="960" t="s">
        <v>307</v>
      </c>
      <c r="F106" s="951">
        <v>31500</v>
      </c>
      <c r="G106" s="952">
        <v>0</v>
      </c>
      <c r="H106" s="953">
        <v>31500</v>
      </c>
      <c r="I106" s="953">
        <v>904.05</v>
      </c>
      <c r="J106" s="952">
        <v>0</v>
      </c>
      <c r="K106" s="953">
        <v>957.6</v>
      </c>
      <c r="L106" s="954">
        <v>25</v>
      </c>
      <c r="M106" s="953">
        <f>+I106+J106+K106+L106</f>
        <v>1886.65</v>
      </c>
      <c r="N106" s="953">
        <f>+H106-M106</f>
        <v>29613.35</v>
      </c>
    </row>
    <row r="107" spans="2:14" ht="18.75" x14ac:dyDescent="0.3">
      <c r="B107" s="961" t="s">
        <v>749</v>
      </c>
      <c r="C107" s="950"/>
      <c r="D107" s="962">
        <v>2</v>
      </c>
      <c r="E107" s="962"/>
      <c r="F107" s="963">
        <f>SUM(F105:F106)</f>
        <v>111500</v>
      </c>
      <c r="G107" s="952">
        <v>0</v>
      </c>
      <c r="H107" s="965">
        <f t="shared" ref="H107:N107" si="18">SUM(H105:H106)</f>
        <v>111500</v>
      </c>
      <c r="I107" s="965">
        <f t="shared" si="18"/>
        <v>3200.05</v>
      </c>
      <c r="J107" s="965">
        <f t="shared" si="18"/>
        <v>6972</v>
      </c>
      <c r="K107" s="965">
        <f t="shared" si="18"/>
        <v>3389.6</v>
      </c>
      <c r="L107" s="965">
        <f t="shared" si="18"/>
        <v>1765.46</v>
      </c>
      <c r="M107" s="965">
        <f t="shared" si="18"/>
        <v>15327.109999999999</v>
      </c>
      <c r="N107" s="965">
        <f t="shared" si="18"/>
        <v>96172.890000000014</v>
      </c>
    </row>
    <row r="108" spans="2:14" ht="18.75" x14ac:dyDescent="0.3">
      <c r="B108" s="961"/>
      <c r="C108" s="950"/>
      <c r="D108" s="967"/>
      <c r="E108" s="967"/>
      <c r="F108" s="963"/>
      <c r="G108" s="964"/>
      <c r="H108" s="965"/>
      <c r="I108" s="965"/>
      <c r="J108" s="965"/>
      <c r="K108" s="965"/>
      <c r="L108" s="966"/>
      <c r="M108" s="965"/>
      <c r="N108" s="965"/>
    </row>
    <row r="109" spans="2:14" ht="15.75" customHeight="1" x14ac:dyDescent="0.3">
      <c r="B109" s="982" t="s">
        <v>1132</v>
      </c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18.75" x14ac:dyDescent="0.3">
      <c r="B110" s="958" t="s">
        <v>769</v>
      </c>
      <c r="C110" s="950" t="s">
        <v>806</v>
      </c>
      <c r="D110" s="960" t="s">
        <v>1265</v>
      </c>
      <c r="E110" s="960" t="s">
        <v>1066</v>
      </c>
      <c r="F110" s="951">
        <v>185000</v>
      </c>
      <c r="G110" s="952">
        <v>0</v>
      </c>
      <c r="H110" s="953">
        <v>185000</v>
      </c>
      <c r="I110" s="953">
        <v>5309.5</v>
      </c>
      <c r="J110" s="953">
        <v>32099.49</v>
      </c>
      <c r="K110" s="953">
        <v>5624</v>
      </c>
      <c r="L110" s="954">
        <v>25</v>
      </c>
      <c r="M110" s="953">
        <f>+I110+J110+K110+L110</f>
        <v>43057.990000000005</v>
      </c>
      <c r="N110" s="953">
        <f>+H110-M110</f>
        <v>141942.01</v>
      </c>
    </row>
    <row r="111" spans="2:14" ht="18.75" x14ac:dyDescent="0.3">
      <c r="B111" s="958" t="s">
        <v>232</v>
      </c>
      <c r="C111" s="968" t="s">
        <v>807</v>
      </c>
      <c r="D111" s="960" t="s">
        <v>1174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4283.8599999999997</v>
      </c>
      <c r="M111" s="953">
        <f>+I111+J111+K111+L111</f>
        <v>15983.86</v>
      </c>
      <c r="N111" s="953">
        <f>+H111-M111</f>
        <v>64016.14</v>
      </c>
    </row>
    <row r="112" spans="2:14" ht="18.75" x14ac:dyDescent="0.3">
      <c r="B112" s="958" t="s">
        <v>843</v>
      </c>
      <c r="C112" s="968" t="s">
        <v>806</v>
      </c>
      <c r="D112" s="960" t="s">
        <v>1199</v>
      </c>
      <c r="E112" s="960" t="s">
        <v>1069</v>
      </c>
      <c r="F112" s="951">
        <v>60000</v>
      </c>
      <c r="G112" s="952">
        <v>0</v>
      </c>
      <c r="H112" s="953">
        <v>60000</v>
      </c>
      <c r="I112" s="953">
        <v>1722</v>
      </c>
      <c r="J112" s="953">
        <v>3486.68</v>
      </c>
      <c r="K112" s="953">
        <v>1824</v>
      </c>
      <c r="L112" s="954">
        <v>25</v>
      </c>
      <c r="M112" s="953">
        <f>+I112+J112+K112+L112</f>
        <v>7057.68</v>
      </c>
      <c r="N112" s="953">
        <f>+H112-M112</f>
        <v>52942.32</v>
      </c>
    </row>
    <row r="113" spans="2:14" ht="18.75" x14ac:dyDescent="0.3">
      <c r="B113" s="958" t="s">
        <v>484</v>
      </c>
      <c r="C113" s="950" t="s">
        <v>807</v>
      </c>
      <c r="D113" s="977" t="s">
        <v>166</v>
      </c>
      <c r="E113" s="960" t="s">
        <v>307</v>
      </c>
      <c r="F113" s="951">
        <v>37500</v>
      </c>
      <c r="G113" s="974">
        <v>0</v>
      </c>
      <c r="H113" s="953">
        <v>37500</v>
      </c>
      <c r="I113" s="953">
        <v>1076.25</v>
      </c>
      <c r="J113" s="952">
        <v>89.81</v>
      </c>
      <c r="K113" s="953">
        <v>1140</v>
      </c>
      <c r="L113" s="954">
        <v>728</v>
      </c>
      <c r="M113" s="953">
        <f>+I113+J113+K113+L113</f>
        <v>3034.06</v>
      </c>
      <c r="N113" s="953">
        <f>+H113-M113</f>
        <v>34465.94</v>
      </c>
    </row>
    <row r="114" spans="2:14" ht="18.75" x14ac:dyDescent="0.3">
      <c r="B114" s="958" t="s">
        <v>1322</v>
      </c>
      <c r="C114" s="950" t="s">
        <v>1151</v>
      </c>
      <c r="D114" s="977" t="s">
        <v>327</v>
      </c>
      <c r="E114" s="960" t="s">
        <v>321</v>
      </c>
      <c r="F114" s="951">
        <v>43500</v>
      </c>
      <c r="G114" s="974">
        <v>0</v>
      </c>
      <c r="H114" s="953">
        <v>43500</v>
      </c>
      <c r="I114" s="953">
        <v>1248.45</v>
      </c>
      <c r="J114" s="952">
        <v>936.62</v>
      </c>
      <c r="K114" s="953">
        <v>1322.4</v>
      </c>
      <c r="L114" s="954">
        <v>25</v>
      </c>
      <c r="M114" s="953">
        <f>+I114+J114+K114+L114</f>
        <v>3532.4700000000003</v>
      </c>
      <c r="N114" s="953">
        <f>+H114-M114</f>
        <v>39967.53</v>
      </c>
    </row>
    <row r="115" spans="2:14" ht="18.75" x14ac:dyDescent="0.3">
      <c r="B115" s="961" t="s">
        <v>749</v>
      </c>
      <c r="C115" s="950"/>
      <c r="D115" s="962">
        <v>5</v>
      </c>
      <c r="E115" s="962"/>
      <c r="F115" s="963">
        <f t="shared" ref="F115:N115" si="19">SUM(F110:F114)</f>
        <v>406000</v>
      </c>
      <c r="G115" s="964">
        <f t="shared" si="19"/>
        <v>0</v>
      </c>
      <c r="H115" s="965">
        <f t="shared" si="19"/>
        <v>406000</v>
      </c>
      <c r="I115" s="965">
        <f t="shared" si="19"/>
        <v>11652.2</v>
      </c>
      <c r="J115" s="965">
        <f t="shared" si="19"/>
        <v>43584.600000000006</v>
      </c>
      <c r="K115" s="965">
        <f t="shared" si="19"/>
        <v>12342.4</v>
      </c>
      <c r="L115" s="966">
        <f t="shared" si="19"/>
        <v>5086.8599999999997</v>
      </c>
      <c r="M115" s="965">
        <f t="shared" si="19"/>
        <v>72666.06</v>
      </c>
      <c r="N115" s="965">
        <f t="shared" si="19"/>
        <v>333333.94000000006</v>
      </c>
    </row>
    <row r="116" spans="2:14" ht="18.75" x14ac:dyDescent="0.3">
      <c r="B116" s="961"/>
      <c r="C116" s="950"/>
      <c r="D116" s="967"/>
      <c r="E116" s="967"/>
      <c r="F116" s="963"/>
      <c r="G116" s="964"/>
      <c r="H116" s="965"/>
      <c r="I116" s="965"/>
      <c r="J116" s="965"/>
      <c r="K116" s="965"/>
      <c r="L116" s="966"/>
      <c r="M116" s="965"/>
      <c r="N116" s="965"/>
    </row>
    <row r="117" spans="2:14" ht="38.25" customHeight="1" x14ac:dyDescent="0.3">
      <c r="B117" s="982" t="s">
        <v>1130</v>
      </c>
      <c r="C117" s="950"/>
      <c r="D117" s="967"/>
      <c r="E117" s="967"/>
      <c r="F117" s="963"/>
      <c r="G117" s="964"/>
      <c r="H117" s="965"/>
      <c r="I117" s="965"/>
      <c r="J117" s="965"/>
      <c r="K117" s="965"/>
      <c r="L117" s="966"/>
      <c r="M117" s="965"/>
      <c r="N117" s="965"/>
    </row>
    <row r="118" spans="2:14" ht="35.25" customHeight="1" x14ac:dyDescent="0.3">
      <c r="B118" s="958" t="s">
        <v>61</v>
      </c>
      <c r="C118" s="950" t="s">
        <v>806</v>
      </c>
      <c r="D118" s="980" t="s">
        <v>1249</v>
      </c>
      <c r="E118" s="960" t="s">
        <v>1069</v>
      </c>
      <c r="F118" s="951">
        <v>90000</v>
      </c>
      <c r="G118" s="952">
        <v>0</v>
      </c>
      <c r="H118" s="951">
        <v>90000</v>
      </c>
      <c r="I118" s="953">
        <v>2583</v>
      </c>
      <c r="J118" s="953">
        <v>9324.25</v>
      </c>
      <c r="K118" s="953">
        <v>2736</v>
      </c>
      <c r="L118" s="954">
        <v>6740.46</v>
      </c>
      <c r="M118" s="953">
        <f>+I118+J118+K118+L118</f>
        <v>21383.71</v>
      </c>
      <c r="N118" s="953">
        <f>+H118-M118</f>
        <v>68616.290000000008</v>
      </c>
    </row>
    <row r="119" spans="2:14" ht="18.75" x14ac:dyDescent="0.3">
      <c r="B119" s="961" t="s">
        <v>749</v>
      </c>
      <c r="C119" s="950"/>
      <c r="D119" s="962">
        <v>1</v>
      </c>
      <c r="E119" s="962"/>
      <c r="F119" s="963">
        <f t="shared" ref="F119:N119" si="20">SUM(F118)</f>
        <v>90000</v>
      </c>
      <c r="G119" s="964">
        <f t="shared" si="20"/>
        <v>0</v>
      </c>
      <c r="H119" s="963">
        <f t="shared" si="20"/>
        <v>90000</v>
      </c>
      <c r="I119" s="965">
        <f t="shared" si="20"/>
        <v>2583</v>
      </c>
      <c r="J119" s="965">
        <f t="shared" si="20"/>
        <v>9324.25</v>
      </c>
      <c r="K119" s="965">
        <f t="shared" si="20"/>
        <v>2736</v>
      </c>
      <c r="L119" s="966">
        <f t="shared" si="20"/>
        <v>6740.46</v>
      </c>
      <c r="M119" s="965">
        <f t="shared" si="20"/>
        <v>21383.71</v>
      </c>
      <c r="N119" s="965">
        <f t="shared" si="20"/>
        <v>68616.290000000008</v>
      </c>
    </row>
    <row r="120" spans="2:14" ht="18.75" x14ac:dyDescent="0.3">
      <c r="B120" s="958"/>
      <c r="C120" s="950"/>
      <c r="D120" s="960"/>
      <c r="E120" s="960"/>
      <c r="F120" s="951"/>
      <c r="G120" s="952"/>
      <c r="H120" s="953"/>
      <c r="I120" s="953"/>
      <c r="J120" s="953"/>
      <c r="K120" s="953"/>
      <c r="L120" s="954"/>
      <c r="M120" s="953"/>
      <c r="N120" s="953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37.5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25</v>
      </c>
      <c r="M124" s="953">
        <f>+I124+J124+K124+L124</f>
        <v>3532.4700000000003</v>
      </c>
      <c r="N124" s="953">
        <f>+H124-M124</f>
        <v>39967.53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 t="shared" ref="F125:N125" si="21">SUM(F123:F124)</f>
        <v>93500</v>
      </c>
      <c r="G125" s="963">
        <f t="shared" si="21"/>
        <v>0</v>
      </c>
      <c r="H125" s="963">
        <f t="shared" si="21"/>
        <v>93500</v>
      </c>
      <c r="I125" s="963">
        <f t="shared" si="21"/>
        <v>2683.45</v>
      </c>
      <c r="J125" s="963">
        <f t="shared" si="21"/>
        <v>2790.62</v>
      </c>
      <c r="K125" s="963">
        <f t="shared" si="21"/>
        <v>2842.4</v>
      </c>
      <c r="L125" s="963">
        <f t="shared" si="21"/>
        <v>753</v>
      </c>
      <c r="M125" s="963">
        <f t="shared" si="21"/>
        <v>9069.4700000000012</v>
      </c>
      <c r="N125" s="963">
        <f t="shared" si="21"/>
        <v>84430.53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8" t="s">
        <v>1131</v>
      </c>
      <c r="C128" s="950" t="s">
        <v>806</v>
      </c>
      <c r="D128" s="960" t="s">
        <v>905</v>
      </c>
      <c r="E128" s="960" t="s">
        <v>307</v>
      </c>
      <c r="F128" s="951">
        <v>60000</v>
      </c>
      <c r="G128" s="952">
        <v>0</v>
      </c>
      <c r="H128" s="953">
        <v>60000</v>
      </c>
      <c r="I128" s="953">
        <v>1722</v>
      </c>
      <c r="J128" s="953">
        <v>3486.68</v>
      </c>
      <c r="K128" s="953">
        <v>1824</v>
      </c>
      <c r="L128" s="954">
        <v>828</v>
      </c>
      <c r="M128" s="953">
        <f t="shared" ref="M128:M133" si="22">+I128+J128+K128+L128</f>
        <v>7860.68</v>
      </c>
      <c r="N128" s="953">
        <f t="shared" ref="N128:N133" si="23">+H128-M128</f>
        <v>52139.32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45000</v>
      </c>
      <c r="G129" s="952">
        <v>0</v>
      </c>
      <c r="H129" s="953">
        <v>45000</v>
      </c>
      <c r="I129" s="953">
        <v>1291.5</v>
      </c>
      <c r="J129" s="953">
        <v>1148.33</v>
      </c>
      <c r="K129" s="953">
        <v>1368</v>
      </c>
      <c r="L129" s="954">
        <v>125</v>
      </c>
      <c r="M129" s="953">
        <f t="shared" si="22"/>
        <v>3932.83</v>
      </c>
      <c r="N129" s="953">
        <f t="shared" si="23"/>
        <v>41067.17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25</v>
      </c>
      <c r="M130" s="953">
        <f t="shared" si="22"/>
        <v>4834</v>
      </c>
      <c r="N130" s="953">
        <f t="shared" si="23"/>
        <v>45166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52">
        <v>0</v>
      </c>
      <c r="H131" s="953">
        <v>37500</v>
      </c>
      <c r="I131" s="953">
        <v>1076.25</v>
      </c>
      <c r="J131" s="952">
        <v>89.81</v>
      </c>
      <c r="K131" s="953">
        <v>1140</v>
      </c>
      <c r="L131" s="954">
        <v>25</v>
      </c>
      <c r="M131" s="953">
        <f t="shared" si="22"/>
        <v>2331.06</v>
      </c>
      <c r="N131" s="953">
        <f t="shared" si="23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52">
        <v>0</v>
      </c>
      <c r="H132" s="953">
        <v>55000</v>
      </c>
      <c r="I132" s="953">
        <v>1578.5</v>
      </c>
      <c r="J132" s="953">
        <v>2559.6799999999998</v>
      </c>
      <c r="K132" s="953">
        <v>1672</v>
      </c>
      <c r="L132" s="954">
        <v>25</v>
      </c>
      <c r="M132" s="953">
        <f t="shared" si="22"/>
        <v>5835.18</v>
      </c>
      <c r="N132" s="953">
        <f t="shared" si="23"/>
        <v>49164.82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45000</v>
      </c>
      <c r="G133" s="952">
        <v>0</v>
      </c>
      <c r="H133" s="953">
        <v>45000</v>
      </c>
      <c r="I133" s="953">
        <v>1291.5</v>
      </c>
      <c r="J133" s="953">
        <v>1148.33</v>
      </c>
      <c r="K133" s="953">
        <v>1368</v>
      </c>
      <c r="L133" s="954">
        <v>25</v>
      </c>
      <c r="M133" s="953">
        <f t="shared" si="22"/>
        <v>3832.83</v>
      </c>
      <c r="N133" s="953">
        <f t="shared" si="23"/>
        <v>41167.17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292500</v>
      </c>
      <c r="G134" s="963">
        <f t="shared" ref="G134:N134" si="24">SUM(G128:G133)</f>
        <v>0</v>
      </c>
      <c r="H134" s="963">
        <f t="shared" si="24"/>
        <v>292500</v>
      </c>
      <c r="I134" s="963">
        <f t="shared" si="24"/>
        <v>8394.75</v>
      </c>
      <c r="J134" s="963">
        <f t="shared" si="24"/>
        <v>10286.83</v>
      </c>
      <c r="K134" s="963">
        <f t="shared" si="24"/>
        <v>8892</v>
      </c>
      <c r="L134" s="963">
        <f t="shared" si="24"/>
        <v>1053</v>
      </c>
      <c r="M134" s="963">
        <f t="shared" si="24"/>
        <v>28626.58</v>
      </c>
      <c r="N134" s="963">
        <f t="shared" si="24"/>
        <v>263873.42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775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83" t="s">
        <v>715</v>
      </c>
      <c r="C138" s="976" t="s">
        <v>807</v>
      </c>
      <c r="D138" s="955" t="s">
        <v>772</v>
      </c>
      <c r="E138" s="960" t="s">
        <v>307</v>
      </c>
      <c r="F138" s="978">
        <v>60000</v>
      </c>
      <c r="G138" s="984">
        <v>0</v>
      </c>
      <c r="H138" s="953">
        <v>60000</v>
      </c>
      <c r="I138" s="953">
        <v>1722</v>
      </c>
      <c r="J138" s="953">
        <v>3143.58</v>
      </c>
      <c r="K138" s="985">
        <v>1824</v>
      </c>
      <c r="L138" s="954">
        <v>4727.3500000000004</v>
      </c>
      <c r="M138" s="953">
        <f>+I138+J138+K138+L138</f>
        <v>11416.93</v>
      </c>
      <c r="N138" s="953">
        <f>+H138-M138</f>
        <v>48583.07</v>
      </c>
    </row>
    <row r="139" spans="2:14" ht="18.75" x14ac:dyDescent="0.3">
      <c r="B139" s="955" t="s">
        <v>77</v>
      </c>
      <c r="C139" s="986" t="s">
        <v>807</v>
      </c>
      <c r="D139" s="960" t="s">
        <v>967</v>
      </c>
      <c r="E139" s="960" t="s">
        <v>1069</v>
      </c>
      <c r="F139" s="951">
        <v>60000</v>
      </c>
      <c r="G139" s="952">
        <v>0</v>
      </c>
      <c r="H139" s="985">
        <v>60000</v>
      </c>
      <c r="I139" s="957">
        <v>1722</v>
      </c>
      <c r="J139" s="957">
        <v>3486.68</v>
      </c>
      <c r="K139" s="953">
        <v>1824</v>
      </c>
      <c r="L139" s="987">
        <v>828</v>
      </c>
      <c r="M139" s="953">
        <f>+I139+J139+K139+L139</f>
        <v>7860.68</v>
      </c>
      <c r="N139" s="953">
        <f>+H139-M139</f>
        <v>52139.32</v>
      </c>
    </row>
    <row r="140" spans="2:14" ht="18.75" x14ac:dyDescent="0.3">
      <c r="B140" s="955" t="s">
        <v>42</v>
      </c>
      <c r="C140" s="950" t="s">
        <v>806</v>
      </c>
      <c r="D140" s="960" t="s">
        <v>449</v>
      </c>
      <c r="E140" s="960" t="s">
        <v>1069</v>
      </c>
      <c r="F140" s="951">
        <v>55000</v>
      </c>
      <c r="G140" s="974">
        <v>0</v>
      </c>
      <c r="H140" s="951">
        <v>55000</v>
      </c>
      <c r="I140" s="951">
        <v>1578.5</v>
      </c>
      <c r="J140" s="951">
        <v>2559.6799999999998</v>
      </c>
      <c r="K140" s="951">
        <v>1672</v>
      </c>
      <c r="L140" s="951">
        <v>1396.7</v>
      </c>
      <c r="M140" s="951">
        <f>+I140+J140+K140+L140</f>
        <v>7206.88</v>
      </c>
      <c r="N140" s="951">
        <f>+H140-M140</f>
        <v>47793.120000000003</v>
      </c>
    </row>
    <row r="141" spans="2:14" ht="18.75" x14ac:dyDescent="0.3">
      <c r="B141" s="958" t="s">
        <v>310</v>
      </c>
      <c r="C141" s="950" t="s">
        <v>807</v>
      </c>
      <c r="D141" s="960" t="s">
        <v>276</v>
      </c>
      <c r="E141" s="960" t="s">
        <v>307</v>
      </c>
      <c r="F141" s="951">
        <v>50000</v>
      </c>
      <c r="G141" s="952">
        <v>0</v>
      </c>
      <c r="H141" s="953">
        <v>50000</v>
      </c>
      <c r="I141" s="953">
        <v>1435</v>
      </c>
      <c r="J141" s="953">
        <v>1854</v>
      </c>
      <c r="K141" s="953">
        <v>1520</v>
      </c>
      <c r="L141" s="954">
        <v>5555.03</v>
      </c>
      <c r="M141" s="953">
        <f>+I141+J141+K141+L141</f>
        <v>10364.029999999999</v>
      </c>
      <c r="N141" s="953">
        <f>+H141-M141</f>
        <v>39635.97</v>
      </c>
    </row>
    <row r="142" spans="2:14" ht="18.75" x14ac:dyDescent="0.3">
      <c r="B142" s="961" t="s">
        <v>749</v>
      </c>
      <c r="C142" s="950"/>
      <c r="D142" s="962">
        <v>5</v>
      </c>
      <c r="E142" s="962"/>
      <c r="F142" s="963">
        <f>SUM(F137:F141)</f>
        <v>410000</v>
      </c>
      <c r="G142" s="964">
        <f>SUM(G137:G140)</f>
        <v>0</v>
      </c>
      <c r="H142" s="965">
        <f>SUM(H137:H141)</f>
        <v>410000</v>
      </c>
      <c r="I142" s="965">
        <f t="shared" ref="I142:N142" si="25">SUM(I137:I141)</f>
        <v>11767</v>
      </c>
      <c r="J142" s="965">
        <f t="shared" si="25"/>
        <v>43143.43</v>
      </c>
      <c r="K142" s="965">
        <f t="shared" si="25"/>
        <v>12464</v>
      </c>
      <c r="L142" s="966">
        <f t="shared" si="25"/>
        <v>15075.48</v>
      </c>
      <c r="M142" s="965">
        <f>SUM(M137:M141)</f>
        <v>82449.91</v>
      </c>
      <c r="N142" s="965">
        <f t="shared" si="25"/>
        <v>327550.08999999997</v>
      </c>
    </row>
    <row r="143" spans="2:14" ht="18.75" x14ac:dyDescent="0.3">
      <c r="B143" s="961"/>
      <c r="C143" s="950"/>
      <c r="D143" s="962"/>
      <c r="E143" s="962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67" t="s">
        <v>836</v>
      </c>
      <c r="C144" s="988"/>
      <c r="D144" s="989"/>
      <c r="E144" s="989"/>
      <c r="F144" s="949"/>
      <c r="G144" s="949"/>
      <c r="H144" s="990"/>
      <c r="I144" s="991"/>
      <c r="J144" s="965"/>
      <c r="K144" s="965"/>
      <c r="L144" s="966"/>
      <c r="M144" s="965"/>
      <c r="N144" s="965"/>
    </row>
    <row r="145" spans="2:14" ht="18.75" x14ac:dyDescent="0.3">
      <c r="B145" s="960" t="s">
        <v>532</v>
      </c>
      <c r="C145" s="950" t="s">
        <v>807</v>
      </c>
      <c r="D145" s="960" t="s">
        <v>965</v>
      </c>
      <c r="E145" s="960" t="s">
        <v>1069</v>
      </c>
      <c r="F145" s="951">
        <v>80000</v>
      </c>
      <c r="G145" s="971">
        <v>0</v>
      </c>
      <c r="H145" s="972">
        <v>80000</v>
      </c>
      <c r="I145" s="972">
        <v>2296</v>
      </c>
      <c r="J145" s="972">
        <v>7400.87</v>
      </c>
      <c r="K145" s="972">
        <v>2432</v>
      </c>
      <c r="L145" s="973">
        <v>2097.1999999999998</v>
      </c>
      <c r="M145" s="953">
        <f>+I145+J145+K145+L145</f>
        <v>14226.07</v>
      </c>
      <c r="N145" s="953">
        <f>+H145-M145</f>
        <v>65773.929999999993</v>
      </c>
    </row>
    <row r="146" spans="2:14" ht="18.75" x14ac:dyDescent="0.3">
      <c r="B146" s="961" t="s">
        <v>847</v>
      </c>
      <c r="C146" s="992"/>
      <c r="D146" s="962">
        <v>1</v>
      </c>
      <c r="E146" s="962"/>
      <c r="F146" s="963">
        <f t="shared" ref="F146:N146" si="26">SUM(F145)</f>
        <v>80000</v>
      </c>
      <c r="G146" s="993">
        <f t="shared" si="26"/>
        <v>0</v>
      </c>
      <c r="H146" s="994">
        <f t="shared" si="26"/>
        <v>80000</v>
      </c>
      <c r="I146" s="994">
        <f t="shared" si="26"/>
        <v>2296</v>
      </c>
      <c r="J146" s="994">
        <f t="shared" si="26"/>
        <v>7400.87</v>
      </c>
      <c r="K146" s="994">
        <f t="shared" si="26"/>
        <v>2432</v>
      </c>
      <c r="L146" s="995">
        <f t="shared" si="26"/>
        <v>2097.1999999999998</v>
      </c>
      <c r="M146" s="994">
        <f>SUM(M145)</f>
        <v>14226.07</v>
      </c>
      <c r="N146" s="994">
        <f t="shared" si="26"/>
        <v>65773.929999999993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82" t="s">
        <v>1245</v>
      </c>
      <c r="C148" s="950"/>
      <c r="D148" s="967"/>
      <c r="E148" s="967"/>
      <c r="F148" s="963"/>
      <c r="G148" s="964"/>
      <c r="H148" s="965"/>
      <c r="I148" s="965"/>
      <c r="J148" s="965"/>
      <c r="K148" s="965"/>
      <c r="L148" s="966"/>
      <c r="M148" s="965"/>
      <c r="N148" s="965"/>
    </row>
    <row r="149" spans="2:14" ht="18.75" x14ac:dyDescent="0.3">
      <c r="B149" s="955" t="s">
        <v>528</v>
      </c>
      <c r="C149" s="950" t="s">
        <v>806</v>
      </c>
      <c r="D149" s="960" t="s">
        <v>551</v>
      </c>
      <c r="E149" s="960" t="s">
        <v>307</v>
      </c>
      <c r="F149" s="951">
        <v>43500</v>
      </c>
      <c r="G149" s="952">
        <v>0</v>
      </c>
      <c r="H149" s="953">
        <v>43500</v>
      </c>
      <c r="I149" s="953">
        <v>1248.45</v>
      </c>
      <c r="J149" s="952">
        <v>936.62</v>
      </c>
      <c r="K149" s="953">
        <v>1322.4</v>
      </c>
      <c r="L149" s="954">
        <v>25</v>
      </c>
      <c r="M149" s="953">
        <f>+I149+J149+K149+L149</f>
        <v>3532.4700000000003</v>
      </c>
      <c r="N149" s="953">
        <f>+H149-M149</f>
        <v>39967.53</v>
      </c>
    </row>
    <row r="150" spans="2:14" ht="18.75" x14ac:dyDescent="0.3">
      <c r="B150" s="961" t="s">
        <v>749</v>
      </c>
      <c r="C150" s="950"/>
      <c r="D150" s="962">
        <v>1</v>
      </c>
      <c r="E150" s="962"/>
      <c r="F150" s="963">
        <f t="shared" ref="F150:K150" si="27">SUM(F149:F149)</f>
        <v>43500</v>
      </c>
      <c r="G150" s="964">
        <f t="shared" si="27"/>
        <v>0</v>
      </c>
      <c r="H150" s="965">
        <f t="shared" si="27"/>
        <v>43500</v>
      </c>
      <c r="I150" s="965">
        <f t="shared" si="27"/>
        <v>1248.45</v>
      </c>
      <c r="J150" s="996">
        <f t="shared" si="27"/>
        <v>936.62</v>
      </c>
      <c r="K150" s="996">
        <f t="shared" si="27"/>
        <v>1322.4</v>
      </c>
      <c r="L150" s="966">
        <f>SUM(L149:L149)</f>
        <v>25</v>
      </c>
      <c r="M150" s="965">
        <f>SUM(M149)</f>
        <v>3532.4700000000003</v>
      </c>
      <c r="N150" s="965">
        <v>39967.53</v>
      </c>
    </row>
    <row r="151" spans="2:14" ht="18.75" x14ac:dyDescent="0.3">
      <c r="B151" s="958"/>
      <c r="C151" s="950"/>
      <c r="D151" s="960"/>
      <c r="E151" s="960"/>
      <c r="F151" s="951"/>
      <c r="G151" s="952"/>
      <c r="H151" s="953"/>
      <c r="I151" s="953"/>
      <c r="J151" s="953"/>
      <c r="K151" s="953"/>
      <c r="L151" s="954"/>
      <c r="M151" s="953"/>
      <c r="N151" s="953"/>
    </row>
    <row r="152" spans="2:14" ht="18.75" x14ac:dyDescent="0.3">
      <c r="B152" s="997" t="s">
        <v>777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114</v>
      </c>
      <c r="C153" s="950" t="s">
        <v>807</v>
      </c>
      <c r="D153" s="960" t="s">
        <v>778</v>
      </c>
      <c r="E153" s="960" t="s">
        <v>307</v>
      </c>
      <c r="F153" s="951">
        <v>80000</v>
      </c>
      <c r="G153" s="952">
        <v>0</v>
      </c>
      <c r="H153" s="953">
        <v>80000</v>
      </c>
      <c r="I153" s="953">
        <v>2296</v>
      </c>
      <c r="J153" s="953">
        <v>7400.87</v>
      </c>
      <c r="K153" s="953">
        <v>2432</v>
      </c>
      <c r="L153" s="954">
        <v>1296.7</v>
      </c>
      <c r="M153" s="953">
        <f>+I153+J153+K153+L153</f>
        <v>13425.57</v>
      </c>
      <c r="N153" s="953">
        <f>+H153-M153</f>
        <v>66574.429999999993</v>
      </c>
    </row>
    <row r="154" spans="2:14" ht="18.75" x14ac:dyDescent="0.3">
      <c r="B154" s="955" t="s">
        <v>73</v>
      </c>
      <c r="C154" s="950" t="s">
        <v>807</v>
      </c>
      <c r="D154" s="960" t="s">
        <v>778</v>
      </c>
      <c r="E154" s="960" t="s">
        <v>307</v>
      </c>
      <c r="F154" s="951">
        <v>60000</v>
      </c>
      <c r="G154" s="952">
        <v>0</v>
      </c>
      <c r="H154" s="953">
        <v>60000</v>
      </c>
      <c r="I154" s="953">
        <v>1722</v>
      </c>
      <c r="J154" s="953">
        <v>3486.68</v>
      </c>
      <c r="K154" s="953">
        <v>1824</v>
      </c>
      <c r="L154" s="954">
        <v>1296.7</v>
      </c>
      <c r="M154" s="953">
        <f>+I154+J154+K154+L154</f>
        <v>8329.380000000001</v>
      </c>
      <c r="N154" s="953">
        <f>+H154-M154</f>
        <v>51670.619999999995</v>
      </c>
    </row>
    <row r="155" spans="2:14" ht="18.75" x14ac:dyDescent="0.3">
      <c r="B155" s="955" t="s">
        <v>530</v>
      </c>
      <c r="C155" s="950" t="s">
        <v>806</v>
      </c>
      <c r="D155" s="960" t="s">
        <v>551</v>
      </c>
      <c r="E155" s="960" t="s">
        <v>307</v>
      </c>
      <c r="F155" s="951">
        <v>43500</v>
      </c>
      <c r="G155" s="952">
        <v>0</v>
      </c>
      <c r="H155" s="953">
        <v>43500</v>
      </c>
      <c r="I155" s="953">
        <v>1248.45</v>
      </c>
      <c r="J155" s="952">
        <v>936.62</v>
      </c>
      <c r="K155" s="953">
        <v>1322.4</v>
      </c>
      <c r="L155" s="954">
        <v>2025</v>
      </c>
      <c r="M155" s="953">
        <f>+I155+J155+K155+L155</f>
        <v>5532.47</v>
      </c>
      <c r="N155" s="953">
        <f>+H155-M155</f>
        <v>37967.53</v>
      </c>
    </row>
    <row r="156" spans="2:14" ht="18.75" x14ac:dyDescent="0.3">
      <c r="B156" s="955" t="s">
        <v>1324</v>
      </c>
      <c r="C156" s="950" t="s">
        <v>806</v>
      </c>
      <c r="D156" s="960" t="s">
        <v>1325</v>
      </c>
      <c r="E156" s="960" t="s">
        <v>321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4</v>
      </c>
      <c r="E157" s="962"/>
      <c r="F157" s="963">
        <f>SUM(F153:F156)</f>
        <v>227000</v>
      </c>
      <c r="G157" s="963">
        <f t="shared" ref="G157:N157" si="28">SUM(G153:G156)</f>
        <v>0</v>
      </c>
      <c r="H157" s="963">
        <f t="shared" si="28"/>
        <v>227000</v>
      </c>
      <c r="I157" s="963">
        <f t="shared" si="28"/>
        <v>6514.9</v>
      </c>
      <c r="J157" s="963">
        <f t="shared" si="28"/>
        <v>12760.79</v>
      </c>
      <c r="K157" s="963">
        <f t="shared" si="28"/>
        <v>6900.7999999999993</v>
      </c>
      <c r="L157" s="963">
        <f t="shared" si="28"/>
        <v>4643.3999999999996</v>
      </c>
      <c r="M157" s="963">
        <f>SUM(M153:M156)</f>
        <v>30819.890000000003</v>
      </c>
      <c r="N157" s="963">
        <f t="shared" si="28"/>
        <v>196180.11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37.5" x14ac:dyDescent="0.3">
      <c r="B159" s="982" t="s">
        <v>1138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8" t="s">
        <v>241</v>
      </c>
      <c r="C160" s="950" t="s">
        <v>806</v>
      </c>
      <c r="D160" s="960" t="s">
        <v>71</v>
      </c>
      <c r="E160" s="960" t="s">
        <v>1069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728</v>
      </c>
      <c r="M160" s="953">
        <f>+I160+J160+K160+L160</f>
        <v>12856.869999999999</v>
      </c>
      <c r="N160" s="953">
        <f>+H160-M160</f>
        <v>67143.13</v>
      </c>
    </row>
    <row r="161" spans="2:14" ht="18.75" x14ac:dyDescent="0.3">
      <c r="B161" s="961" t="s">
        <v>749</v>
      </c>
      <c r="C161" s="950"/>
      <c r="D161" s="962">
        <v>1</v>
      </c>
      <c r="E161" s="962"/>
      <c r="F161" s="963">
        <f t="shared" ref="F161:N161" si="29">SUM(F160)</f>
        <v>80000</v>
      </c>
      <c r="G161" s="964">
        <f t="shared" si="29"/>
        <v>0</v>
      </c>
      <c r="H161" s="965">
        <f t="shared" si="29"/>
        <v>80000</v>
      </c>
      <c r="I161" s="965">
        <f t="shared" si="29"/>
        <v>2296</v>
      </c>
      <c r="J161" s="965">
        <f t="shared" si="29"/>
        <v>7400.87</v>
      </c>
      <c r="K161" s="965">
        <f t="shared" si="29"/>
        <v>2432</v>
      </c>
      <c r="L161" s="966">
        <f t="shared" si="29"/>
        <v>728</v>
      </c>
      <c r="M161" s="965">
        <f>SUM(M160)</f>
        <v>12856.869999999999</v>
      </c>
      <c r="N161" s="965">
        <f t="shared" si="29"/>
        <v>67143.13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37.5" x14ac:dyDescent="0.3">
      <c r="B163" s="982" t="s">
        <v>1133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5" t="s">
        <v>217</v>
      </c>
      <c r="C164" s="950" t="s">
        <v>807</v>
      </c>
      <c r="D164" s="960" t="s">
        <v>633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3011.89</v>
      </c>
      <c r="M164" s="953">
        <f>+I164+J164+K164+L164</f>
        <v>15140.759999999998</v>
      </c>
      <c r="N164" s="953">
        <f>+H164-M164</f>
        <v>64859.240000000005</v>
      </c>
    </row>
    <row r="165" spans="2:14" ht="18.75" x14ac:dyDescent="0.3">
      <c r="B165" s="955" t="s">
        <v>1082</v>
      </c>
      <c r="C165" s="950" t="s">
        <v>806</v>
      </c>
      <c r="D165" s="960" t="s">
        <v>551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1248.45</v>
      </c>
      <c r="J165" s="952">
        <v>936.62</v>
      </c>
      <c r="K165" s="953">
        <v>1322.4</v>
      </c>
      <c r="L165" s="954">
        <v>25</v>
      </c>
      <c r="M165" s="953">
        <f>+I165+J165+K165+L165</f>
        <v>3532.4700000000003</v>
      </c>
      <c r="N165" s="953">
        <f>+H165-M165</f>
        <v>39967.53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 t="shared" ref="F166:N166" si="30">SUM(F164:F165)</f>
        <v>123500</v>
      </c>
      <c r="G166" s="964">
        <f t="shared" si="30"/>
        <v>0</v>
      </c>
      <c r="H166" s="965">
        <f t="shared" si="30"/>
        <v>123500</v>
      </c>
      <c r="I166" s="965">
        <f t="shared" si="30"/>
        <v>3544.45</v>
      </c>
      <c r="J166" s="965">
        <f t="shared" si="30"/>
        <v>8337.49</v>
      </c>
      <c r="K166" s="965">
        <f t="shared" si="30"/>
        <v>3754.4</v>
      </c>
      <c r="L166" s="966">
        <f t="shared" si="30"/>
        <v>3036.89</v>
      </c>
      <c r="M166" s="965">
        <f t="shared" si="30"/>
        <v>18673.23</v>
      </c>
      <c r="N166" s="965">
        <f t="shared" si="30"/>
        <v>104826.77</v>
      </c>
    </row>
    <row r="167" spans="2:14" ht="18.75" x14ac:dyDescent="0.3">
      <c r="B167" s="961"/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61" t="s">
        <v>1012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8" t="s">
        <v>134</v>
      </c>
      <c r="C169" s="950" t="s">
        <v>807</v>
      </c>
      <c r="D169" s="960" t="s">
        <v>489</v>
      </c>
      <c r="E169" s="960" t="s">
        <v>307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2568.4</v>
      </c>
      <c r="M169" s="953">
        <f t="shared" ref="M169:M176" si="31">+I169+J169+K169+L169</f>
        <v>14697.269999999999</v>
      </c>
      <c r="N169" s="953">
        <f t="shared" ref="N169:N176" si="32">+H169-M169</f>
        <v>65302.73</v>
      </c>
    </row>
    <row r="170" spans="2:14" ht="18.75" x14ac:dyDescent="0.3">
      <c r="B170" s="958" t="s">
        <v>651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 t="shared" si="31"/>
        <v>3532.4700000000003</v>
      </c>
      <c r="N170" s="953">
        <f t="shared" si="32"/>
        <v>39967.53</v>
      </c>
    </row>
    <row r="171" spans="2:14" ht="18.75" x14ac:dyDescent="0.3">
      <c r="B171" s="958" t="s">
        <v>794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52">
        <v>0</v>
      </c>
      <c r="H171" s="953">
        <v>43500</v>
      </c>
      <c r="I171" s="953">
        <v>1248.45</v>
      </c>
      <c r="J171" s="952">
        <v>936.62</v>
      </c>
      <c r="K171" s="953">
        <v>1322.4</v>
      </c>
      <c r="L171" s="954">
        <v>25</v>
      </c>
      <c r="M171" s="953">
        <f t="shared" si="31"/>
        <v>3532.4700000000003</v>
      </c>
      <c r="N171" s="953">
        <f t="shared" si="32"/>
        <v>39967.53</v>
      </c>
    </row>
    <row r="172" spans="2:14" ht="18.75" x14ac:dyDescent="0.3">
      <c r="B172" s="958" t="s">
        <v>793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52">
        <v>0</v>
      </c>
      <c r="H172" s="953">
        <v>37500</v>
      </c>
      <c r="I172" s="953">
        <v>1076.25</v>
      </c>
      <c r="J172" s="952">
        <v>89.81</v>
      </c>
      <c r="K172" s="953">
        <v>1140</v>
      </c>
      <c r="L172" s="954">
        <v>25</v>
      </c>
      <c r="M172" s="953">
        <f t="shared" si="31"/>
        <v>2331.06</v>
      </c>
      <c r="N172" s="953">
        <f t="shared" si="32"/>
        <v>35168.94</v>
      </c>
    </row>
    <row r="173" spans="2:14" ht="18.75" x14ac:dyDescent="0.3">
      <c r="B173" s="998" t="s">
        <v>585</v>
      </c>
      <c r="C173" s="950" t="s">
        <v>806</v>
      </c>
      <c r="D173" s="960" t="s">
        <v>517</v>
      </c>
      <c r="E173" s="960" t="s">
        <v>307</v>
      </c>
      <c r="F173" s="951">
        <v>37500</v>
      </c>
      <c r="G173" s="952">
        <v>0</v>
      </c>
      <c r="H173" s="953">
        <v>37500</v>
      </c>
      <c r="I173" s="953">
        <v>1076.25</v>
      </c>
      <c r="J173" s="952">
        <v>89.81</v>
      </c>
      <c r="K173" s="953">
        <v>1140</v>
      </c>
      <c r="L173" s="954">
        <v>25</v>
      </c>
      <c r="M173" s="953">
        <f t="shared" si="31"/>
        <v>2331.06</v>
      </c>
      <c r="N173" s="953">
        <f t="shared" si="32"/>
        <v>35168.94</v>
      </c>
    </row>
    <row r="174" spans="2:14" ht="14.25" customHeight="1" x14ac:dyDescent="0.3">
      <c r="B174" s="998" t="s">
        <v>805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0</v>
      </c>
      <c r="K174" s="953">
        <v>1140</v>
      </c>
      <c r="L174" s="954">
        <v>3455.92</v>
      </c>
      <c r="M174" s="953">
        <f t="shared" si="31"/>
        <v>5672.17</v>
      </c>
      <c r="N174" s="953">
        <f t="shared" si="32"/>
        <v>31827.83</v>
      </c>
    </row>
    <row r="175" spans="2:14" ht="18.75" x14ac:dyDescent="0.3">
      <c r="B175" s="998" t="s">
        <v>1022</v>
      </c>
      <c r="C175" s="950" t="s">
        <v>806</v>
      </c>
      <c r="D175" s="960" t="s">
        <v>517</v>
      </c>
      <c r="E175" s="960" t="s">
        <v>307</v>
      </c>
      <c r="F175" s="951">
        <v>37500</v>
      </c>
      <c r="G175" s="952">
        <v>0</v>
      </c>
      <c r="H175" s="953">
        <v>37500</v>
      </c>
      <c r="I175" s="953">
        <v>1076.25</v>
      </c>
      <c r="J175" s="952">
        <v>89.81</v>
      </c>
      <c r="K175" s="953">
        <v>1140</v>
      </c>
      <c r="L175" s="954">
        <v>25</v>
      </c>
      <c r="M175" s="953">
        <f t="shared" si="31"/>
        <v>2331.06</v>
      </c>
      <c r="N175" s="953">
        <f t="shared" si="32"/>
        <v>35168.94</v>
      </c>
    </row>
    <row r="176" spans="2:14" ht="18.75" x14ac:dyDescent="0.3">
      <c r="B176" s="998" t="s">
        <v>1326</v>
      </c>
      <c r="C176" s="950" t="s">
        <v>1296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1"/>
        <v>3532.4700000000003</v>
      </c>
      <c r="N176" s="953">
        <f t="shared" si="32"/>
        <v>39967.53</v>
      </c>
    </row>
    <row r="177" spans="2:14" ht="18.75" x14ac:dyDescent="0.3">
      <c r="B177" s="998" t="s">
        <v>1327</v>
      </c>
      <c r="C177" s="950" t="s">
        <v>806</v>
      </c>
      <c r="D177" s="960" t="s">
        <v>517</v>
      </c>
      <c r="E177" s="960" t="s">
        <v>321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>+I177+J177+K177+L177</f>
        <v>3532.4700000000003</v>
      </c>
      <c r="N177" s="953">
        <f>+H177-M177</f>
        <v>39967.53</v>
      </c>
    </row>
    <row r="178" spans="2:14" ht="18.75" x14ac:dyDescent="0.3">
      <c r="B178" s="998" t="s">
        <v>1328</v>
      </c>
      <c r="C178" s="950" t="s">
        <v>1296</v>
      </c>
      <c r="D178" s="960" t="s">
        <v>517</v>
      </c>
      <c r="E178" s="960" t="s">
        <v>321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>+I178+J178+K178+L178</f>
        <v>2331.06</v>
      </c>
      <c r="N178" s="953">
        <f>+H178-M178</f>
        <v>35168.94</v>
      </c>
    </row>
    <row r="179" spans="2:14" ht="18.75" x14ac:dyDescent="0.3">
      <c r="B179" s="961" t="s">
        <v>749</v>
      </c>
      <c r="C179" s="950"/>
      <c r="D179" s="962">
        <v>10</v>
      </c>
      <c r="E179" s="962"/>
      <c r="F179" s="963">
        <f>SUM(F169:F178)</f>
        <v>441500</v>
      </c>
      <c r="G179" s="963">
        <f t="shared" ref="G179:N179" si="33">SUM(G169:G178)</f>
        <v>0</v>
      </c>
      <c r="H179" s="963">
        <f t="shared" si="33"/>
        <v>441500</v>
      </c>
      <c r="I179" s="963">
        <f t="shared" si="33"/>
        <v>12671.050000000001</v>
      </c>
      <c r="J179" s="963">
        <f>SUM(J169:J178)</f>
        <v>11506.59</v>
      </c>
      <c r="K179" s="963">
        <f t="shared" si="33"/>
        <v>13421.599999999999</v>
      </c>
      <c r="L179" s="963">
        <f t="shared" si="33"/>
        <v>6224.32</v>
      </c>
      <c r="M179" s="963">
        <f t="shared" si="33"/>
        <v>43823.56</v>
      </c>
      <c r="N179" s="963">
        <f t="shared" si="33"/>
        <v>397676.44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955" t="s">
        <v>80</v>
      </c>
      <c r="C182" s="950" t="s">
        <v>806</v>
      </c>
      <c r="D182" s="960" t="s">
        <v>721</v>
      </c>
      <c r="E182" s="960" t="s">
        <v>1069</v>
      </c>
      <c r="F182" s="951">
        <v>100000</v>
      </c>
      <c r="G182" s="952">
        <v>0</v>
      </c>
      <c r="H182" s="953">
        <v>100000</v>
      </c>
      <c r="I182" s="953">
        <v>2870</v>
      </c>
      <c r="J182" s="953">
        <v>12105.37</v>
      </c>
      <c r="K182" s="953">
        <v>3040</v>
      </c>
      <c r="L182" s="954">
        <v>25</v>
      </c>
      <c r="M182" s="953">
        <f t="shared" ref="M182:M206" si="34">+I182+J182+K182+L182</f>
        <v>18040.370000000003</v>
      </c>
      <c r="N182" s="953">
        <f t="shared" ref="N182:N206" si="35">+H182-M182</f>
        <v>81959.63</v>
      </c>
    </row>
    <row r="183" spans="2:14" ht="18.75" x14ac:dyDescent="0.3">
      <c r="B183" s="955" t="s">
        <v>87</v>
      </c>
      <c r="C183" s="950" t="s">
        <v>806</v>
      </c>
      <c r="D183" s="960" t="s">
        <v>720</v>
      </c>
      <c r="E183" s="960" t="s">
        <v>1069</v>
      </c>
      <c r="F183" s="951">
        <v>100000</v>
      </c>
      <c r="G183" s="952">
        <v>0</v>
      </c>
      <c r="H183" s="953">
        <v>100000</v>
      </c>
      <c r="I183" s="953">
        <v>2870</v>
      </c>
      <c r="J183" s="953">
        <v>12105.37</v>
      </c>
      <c r="K183" s="953">
        <v>3040</v>
      </c>
      <c r="L183" s="954">
        <v>25</v>
      </c>
      <c r="M183" s="953">
        <f t="shared" si="34"/>
        <v>18040.370000000003</v>
      </c>
      <c r="N183" s="953">
        <f t="shared" si="35"/>
        <v>81959.63</v>
      </c>
    </row>
    <row r="184" spans="2:14" ht="18.75" x14ac:dyDescent="0.3">
      <c r="B184" s="955" t="s">
        <v>829</v>
      </c>
      <c r="C184" s="999" t="s">
        <v>806</v>
      </c>
      <c r="D184" s="960" t="s">
        <v>596</v>
      </c>
      <c r="E184" s="960" t="s">
        <v>1066</v>
      </c>
      <c r="F184" s="951">
        <v>75000</v>
      </c>
      <c r="G184" s="952">
        <v>0</v>
      </c>
      <c r="H184" s="953">
        <v>75000</v>
      </c>
      <c r="I184" s="953">
        <v>2152.5</v>
      </c>
      <c r="J184" s="953">
        <v>6309.38</v>
      </c>
      <c r="K184" s="953">
        <v>2280</v>
      </c>
      <c r="L184" s="954">
        <v>25</v>
      </c>
      <c r="M184" s="953">
        <f t="shared" si="34"/>
        <v>10766.880000000001</v>
      </c>
      <c r="N184" s="953">
        <f t="shared" si="35"/>
        <v>64233.119999999995</v>
      </c>
    </row>
    <row r="185" spans="2:14" ht="18.75" x14ac:dyDescent="0.3">
      <c r="B185" s="955" t="s">
        <v>244</v>
      </c>
      <c r="C185" s="950" t="s">
        <v>806</v>
      </c>
      <c r="D185" s="960" t="s">
        <v>489</v>
      </c>
      <c r="E185" s="960" t="s">
        <v>1064</v>
      </c>
      <c r="F185" s="951">
        <v>80000</v>
      </c>
      <c r="G185" s="952">
        <v>0</v>
      </c>
      <c r="H185" s="953">
        <v>80000</v>
      </c>
      <c r="I185" s="953">
        <v>2296</v>
      </c>
      <c r="J185" s="953">
        <v>7400.87</v>
      </c>
      <c r="K185" s="953">
        <v>2432</v>
      </c>
      <c r="L185" s="954">
        <v>25</v>
      </c>
      <c r="M185" s="953">
        <f t="shared" si="34"/>
        <v>12153.869999999999</v>
      </c>
      <c r="N185" s="953">
        <f t="shared" si="35"/>
        <v>67846.13</v>
      </c>
    </row>
    <row r="186" spans="2:14" ht="18.75" x14ac:dyDescent="0.3">
      <c r="B186" s="955" t="s">
        <v>84</v>
      </c>
      <c r="C186" s="950" t="s">
        <v>806</v>
      </c>
      <c r="D186" s="960" t="s">
        <v>117</v>
      </c>
      <c r="E186" s="960" t="s">
        <v>307</v>
      </c>
      <c r="F186" s="951">
        <v>60000</v>
      </c>
      <c r="G186" s="952">
        <v>0</v>
      </c>
      <c r="H186" s="953">
        <v>60000</v>
      </c>
      <c r="I186" s="953">
        <v>1722</v>
      </c>
      <c r="J186" s="953">
        <v>3486.68</v>
      </c>
      <c r="K186" s="953">
        <v>1824</v>
      </c>
      <c r="L186" s="954">
        <v>25</v>
      </c>
      <c r="M186" s="953">
        <f t="shared" si="34"/>
        <v>7057.68</v>
      </c>
      <c r="N186" s="953">
        <f t="shared" si="35"/>
        <v>52942.32</v>
      </c>
    </row>
    <row r="187" spans="2:14" ht="18.75" x14ac:dyDescent="0.3">
      <c r="B187" s="955" t="s">
        <v>136</v>
      </c>
      <c r="C187" s="950" t="s">
        <v>807</v>
      </c>
      <c r="D187" s="960" t="s">
        <v>117</v>
      </c>
      <c r="E187" s="960" t="s">
        <v>1069</v>
      </c>
      <c r="F187" s="951">
        <v>60000</v>
      </c>
      <c r="G187" s="952">
        <v>0</v>
      </c>
      <c r="H187" s="953">
        <v>60000</v>
      </c>
      <c r="I187" s="953">
        <v>1722</v>
      </c>
      <c r="J187" s="953">
        <v>2800.49</v>
      </c>
      <c r="K187" s="953">
        <v>1824</v>
      </c>
      <c r="L187" s="954">
        <v>12958.92</v>
      </c>
      <c r="M187" s="953">
        <f t="shared" si="34"/>
        <v>19305.41</v>
      </c>
      <c r="N187" s="953">
        <f t="shared" si="35"/>
        <v>40694.589999999997</v>
      </c>
    </row>
    <row r="188" spans="2:14" ht="18.75" x14ac:dyDescent="0.3">
      <c r="B188" s="955" t="s">
        <v>94</v>
      </c>
      <c r="C188" s="950" t="s">
        <v>807</v>
      </c>
      <c r="D188" s="960" t="s">
        <v>117</v>
      </c>
      <c r="E188" s="960" t="s">
        <v>1069</v>
      </c>
      <c r="F188" s="951">
        <v>60000</v>
      </c>
      <c r="G188" s="952">
        <v>0</v>
      </c>
      <c r="H188" s="953">
        <v>60000</v>
      </c>
      <c r="I188" s="953">
        <v>1722</v>
      </c>
      <c r="J188" s="953">
        <v>3143.58</v>
      </c>
      <c r="K188" s="953">
        <v>1824</v>
      </c>
      <c r="L188" s="954">
        <v>1740.46</v>
      </c>
      <c r="M188" s="953">
        <f t="shared" si="34"/>
        <v>8430.0400000000009</v>
      </c>
      <c r="N188" s="953">
        <f t="shared" si="35"/>
        <v>51569.96</v>
      </c>
    </row>
    <row r="189" spans="2:14" ht="18.75" x14ac:dyDescent="0.3">
      <c r="B189" s="955" t="s">
        <v>799</v>
      </c>
      <c r="C189" s="950" t="s">
        <v>806</v>
      </c>
      <c r="D189" s="960" t="s">
        <v>633</v>
      </c>
      <c r="E189" s="960" t="s">
        <v>1069</v>
      </c>
      <c r="F189" s="951">
        <v>60000</v>
      </c>
      <c r="G189" s="952">
        <v>0</v>
      </c>
      <c r="H189" s="953">
        <v>60000</v>
      </c>
      <c r="I189" s="953">
        <v>1722</v>
      </c>
      <c r="J189" s="953">
        <v>3143.58</v>
      </c>
      <c r="K189" s="953">
        <v>1824</v>
      </c>
      <c r="L189" s="954">
        <v>1740.46</v>
      </c>
      <c r="M189" s="953">
        <f t="shared" si="34"/>
        <v>8430.0400000000009</v>
      </c>
      <c r="N189" s="953">
        <f t="shared" si="35"/>
        <v>51569.96</v>
      </c>
    </row>
    <row r="190" spans="2:14" ht="15" customHeight="1" x14ac:dyDescent="0.3">
      <c r="B190" s="1000" t="s">
        <v>177</v>
      </c>
      <c r="C190" s="1001" t="s">
        <v>807</v>
      </c>
      <c r="D190" s="1002" t="s">
        <v>1119</v>
      </c>
      <c r="E190" s="960" t="s">
        <v>1069</v>
      </c>
      <c r="F190" s="1003">
        <v>43500</v>
      </c>
      <c r="G190" s="1004">
        <v>0</v>
      </c>
      <c r="H190" s="1005">
        <v>43500</v>
      </c>
      <c r="I190" s="1006">
        <v>1248.45</v>
      </c>
      <c r="J190" s="1006">
        <v>936.62</v>
      </c>
      <c r="K190" s="1003">
        <v>1322.4</v>
      </c>
      <c r="L190" s="1006">
        <v>25</v>
      </c>
      <c r="M190" s="953">
        <f t="shared" si="34"/>
        <v>3532.4700000000003</v>
      </c>
      <c r="N190" s="953">
        <f t="shared" si="35"/>
        <v>39967.53</v>
      </c>
    </row>
    <row r="191" spans="2:14" ht="18.75" x14ac:dyDescent="0.3">
      <c r="B191" s="955" t="s">
        <v>173</v>
      </c>
      <c r="C191" s="950" t="s">
        <v>807</v>
      </c>
      <c r="D191" s="960" t="s">
        <v>521</v>
      </c>
      <c r="E191" s="960" t="s">
        <v>307</v>
      </c>
      <c r="F191" s="951">
        <v>37500</v>
      </c>
      <c r="G191" s="952">
        <v>0</v>
      </c>
      <c r="H191" s="953">
        <v>37500</v>
      </c>
      <c r="I191" s="953">
        <v>1076.25</v>
      </c>
      <c r="J191" s="952">
        <v>0</v>
      </c>
      <c r="K191" s="953">
        <v>1140</v>
      </c>
      <c r="L191" s="954">
        <v>1740.46</v>
      </c>
      <c r="M191" s="953">
        <f t="shared" si="34"/>
        <v>3956.71</v>
      </c>
      <c r="N191" s="953">
        <f t="shared" si="35"/>
        <v>33543.29</v>
      </c>
    </row>
    <row r="192" spans="2:14" ht="18.75" x14ac:dyDescent="0.3">
      <c r="B192" s="955" t="s">
        <v>1062</v>
      </c>
      <c r="C192" s="950" t="s">
        <v>807</v>
      </c>
      <c r="D192" s="960" t="s">
        <v>521</v>
      </c>
      <c r="E192" s="960" t="s">
        <v>307</v>
      </c>
      <c r="F192" s="951">
        <v>31500</v>
      </c>
      <c r="G192" s="952">
        <v>0</v>
      </c>
      <c r="H192" s="953">
        <v>31500</v>
      </c>
      <c r="I192" s="953">
        <v>904.05</v>
      </c>
      <c r="J192" s="952">
        <v>0</v>
      </c>
      <c r="K192" s="953">
        <v>957.6</v>
      </c>
      <c r="L192" s="954">
        <v>25</v>
      </c>
      <c r="M192" s="953">
        <f t="shared" si="34"/>
        <v>1886.65</v>
      </c>
      <c r="N192" s="953">
        <f t="shared" si="35"/>
        <v>29613.35</v>
      </c>
    </row>
    <row r="193" spans="2:14" ht="18.75" x14ac:dyDescent="0.3">
      <c r="B193" s="955" t="s">
        <v>1148</v>
      </c>
      <c r="C193" s="950" t="s">
        <v>807</v>
      </c>
      <c r="D193" s="960" t="s">
        <v>276</v>
      </c>
      <c r="E193" s="960" t="s">
        <v>307</v>
      </c>
      <c r="F193" s="951">
        <v>31500</v>
      </c>
      <c r="G193" s="952">
        <v>0</v>
      </c>
      <c r="H193" s="953">
        <v>31500</v>
      </c>
      <c r="I193" s="953">
        <v>904.05</v>
      </c>
      <c r="J193" s="952">
        <v>0</v>
      </c>
      <c r="K193" s="953">
        <v>957.6</v>
      </c>
      <c r="L193" s="954">
        <v>25</v>
      </c>
      <c r="M193" s="953">
        <f t="shared" si="34"/>
        <v>1886.65</v>
      </c>
      <c r="N193" s="953">
        <f t="shared" si="35"/>
        <v>29613.35</v>
      </c>
    </row>
    <row r="194" spans="2:14" ht="18.75" x14ac:dyDescent="0.3">
      <c r="B194" s="955" t="s">
        <v>1149</v>
      </c>
      <c r="C194" s="950" t="s">
        <v>807</v>
      </c>
      <c r="D194" s="960" t="s">
        <v>276</v>
      </c>
      <c r="E194" s="960" t="s">
        <v>307</v>
      </c>
      <c r="F194" s="951">
        <v>31500</v>
      </c>
      <c r="G194" s="952">
        <v>0</v>
      </c>
      <c r="H194" s="953">
        <v>31500</v>
      </c>
      <c r="I194" s="953">
        <v>904.05</v>
      </c>
      <c r="J194" s="952">
        <v>0</v>
      </c>
      <c r="K194" s="953">
        <v>957.6</v>
      </c>
      <c r="L194" s="954">
        <v>25</v>
      </c>
      <c r="M194" s="953">
        <f t="shared" si="34"/>
        <v>1886.65</v>
      </c>
      <c r="N194" s="953">
        <f t="shared" si="35"/>
        <v>29613.35</v>
      </c>
    </row>
    <row r="195" spans="2:14" ht="18.75" x14ac:dyDescent="0.3">
      <c r="B195" s="955" t="s">
        <v>1165</v>
      </c>
      <c r="C195" s="950" t="s">
        <v>807</v>
      </c>
      <c r="D195" s="960" t="s">
        <v>276</v>
      </c>
      <c r="E195" s="960" t="s">
        <v>307</v>
      </c>
      <c r="F195" s="951">
        <v>31500</v>
      </c>
      <c r="G195" s="974">
        <v>0</v>
      </c>
      <c r="H195" s="951">
        <v>31500</v>
      </c>
      <c r="I195" s="951">
        <v>904.05</v>
      </c>
      <c r="J195" s="974">
        <v>0</v>
      </c>
      <c r="K195" s="951">
        <v>957.6</v>
      </c>
      <c r="L195" s="951">
        <v>25</v>
      </c>
      <c r="M195" s="953">
        <f t="shared" si="34"/>
        <v>1886.65</v>
      </c>
      <c r="N195" s="953">
        <f t="shared" si="35"/>
        <v>29613.35</v>
      </c>
    </row>
    <row r="196" spans="2:14" ht="18.75" x14ac:dyDescent="0.3">
      <c r="B196" s="958" t="s">
        <v>698</v>
      </c>
      <c r="C196" s="950" t="s">
        <v>807</v>
      </c>
      <c r="D196" s="960" t="s">
        <v>105</v>
      </c>
      <c r="E196" s="960" t="s">
        <v>1067</v>
      </c>
      <c r="F196" s="951">
        <v>25000</v>
      </c>
      <c r="G196" s="952">
        <v>0</v>
      </c>
      <c r="H196" s="953">
        <v>25000</v>
      </c>
      <c r="I196" s="953">
        <v>717.5</v>
      </c>
      <c r="J196" s="952">
        <v>0</v>
      </c>
      <c r="K196" s="953">
        <v>760</v>
      </c>
      <c r="L196" s="954">
        <v>25</v>
      </c>
      <c r="M196" s="953">
        <f t="shared" si="34"/>
        <v>1502.5</v>
      </c>
      <c r="N196" s="953">
        <f t="shared" si="35"/>
        <v>23497.5</v>
      </c>
    </row>
    <row r="197" spans="2:14" ht="18.75" x14ac:dyDescent="0.3">
      <c r="B197" s="958" t="s">
        <v>915</v>
      </c>
      <c r="C197" s="999" t="s">
        <v>807</v>
      </c>
      <c r="D197" s="960" t="s">
        <v>105</v>
      </c>
      <c r="E197" s="960" t="s">
        <v>1067</v>
      </c>
      <c r="F197" s="951">
        <v>25000</v>
      </c>
      <c r="G197" s="952">
        <v>0</v>
      </c>
      <c r="H197" s="953">
        <v>25000</v>
      </c>
      <c r="I197" s="953">
        <v>717.5</v>
      </c>
      <c r="J197" s="952">
        <v>0</v>
      </c>
      <c r="K197" s="953">
        <v>760</v>
      </c>
      <c r="L197" s="954">
        <v>25</v>
      </c>
      <c r="M197" s="953">
        <f t="shared" si="34"/>
        <v>1502.5</v>
      </c>
      <c r="N197" s="953">
        <f t="shared" si="35"/>
        <v>23497.5</v>
      </c>
    </row>
    <row r="198" spans="2:14" ht="18.75" x14ac:dyDescent="0.3">
      <c r="B198" s="958" t="s">
        <v>1058</v>
      </c>
      <c r="C198" s="999" t="s">
        <v>807</v>
      </c>
      <c r="D198" s="960" t="s">
        <v>105</v>
      </c>
      <c r="E198" s="960" t="s">
        <v>1067</v>
      </c>
      <c r="F198" s="951">
        <v>25000</v>
      </c>
      <c r="G198" s="952">
        <v>0</v>
      </c>
      <c r="H198" s="953">
        <v>25000</v>
      </c>
      <c r="I198" s="953">
        <v>717.5</v>
      </c>
      <c r="J198" s="952">
        <v>0</v>
      </c>
      <c r="K198" s="953">
        <v>760</v>
      </c>
      <c r="L198" s="954">
        <v>25</v>
      </c>
      <c r="M198" s="953">
        <f t="shared" si="34"/>
        <v>1502.5</v>
      </c>
      <c r="N198" s="953">
        <f t="shared" si="35"/>
        <v>23497.5</v>
      </c>
    </row>
    <row r="199" spans="2:14" ht="18.75" x14ac:dyDescent="0.3">
      <c r="B199" s="958" t="s">
        <v>587</v>
      </c>
      <c r="C199" s="950" t="s">
        <v>807</v>
      </c>
      <c r="D199" s="960" t="s">
        <v>105</v>
      </c>
      <c r="E199" s="960" t="s">
        <v>1067</v>
      </c>
      <c r="F199" s="951">
        <v>25000</v>
      </c>
      <c r="G199" s="952">
        <v>0</v>
      </c>
      <c r="H199" s="953">
        <v>25000</v>
      </c>
      <c r="I199" s="953">
        <v>717.5</v>
      </c>
      <c r="J199" s="952">
        <v>0</v>
      </c>
      <c r="K199" s="953">
        <v>760</v>
      </c>
      <c r="L199" s="954">
        <v>25</v>
      </c>
      <c r="M199" s="953">
        <f t="shared" si="34"/>
        <v>1502.5</v>
      </c>
      <c r="N199" s="953">
        <f t="shared" si="35"/>
        <v>23497.5</v>
      </c>
    </row>
    <row r="200" spans="2:14" ht="18.75" x14ac:dyDescent="0.3">
      <c r="B200" s="958" t="s">
        <v>1150</v>
      </c>
      <c r="C200" s="950" t="s">
        <v>1151</v>
      </c>
      <c r="D200" s="960" t="s">
        <v>105</v>
      </c>
      <c r="E200" s="960" t="s">
        <v>1067</v>
      </c>
      <c r="F200" s="951">
        <v>25000</v>
      </c>
      <c r="G200" s="952">
        <v>0</v>
      </c>
      <c r="H200" s="953">
        <v>25000</v>
      </c>
      <c r="I200" s="953">
        <v>717.5</v>
      </c>
      <c r="J200" s="952">
        <v>0</v>
      </c>
      <c r="K200" s="953">
        <v>760</v>
      </c>
      <c r="L200" s="954">
        <v>25</v>
      </c>
      <c r="M200" s="953">
        <f t="shared" si="34"/>
        <v>1502.5</v>
      </c>
      <c r="N200" s="953">
        <f t="shared" si="35"/>
        <v>23497.5</v>
      </c>
    </row>
    <row r="201" spans="2:14" ht="18.75" x14ac:dyDescent="0.3">
      <c r="B201" s="983" t="s">
        <v>830</v>
      </c>
      <c r="C201" s="976" t="s">
        <v>806</v>
      </c>
      <c r="D201" s="977" t="s">
        <v>92</v>
      </c>
      <c r="E201" s="960" t="s">
        <v>1067</v>
      </c>
      <c r="F201" s="978">
        <v>30000</v>
      </c>
      <c r="G201" s="984">
        <v>0</v>
      </c>
      <c r="H201" s="953">
        <v>30000</v>
      </c>
      <c r="I201" s="953">
        <v>861</v>
      </c>
      <c r="J201" s="952">
        <v>0</v>
      </c>
      <c r="K201" s="953">
        <v>912</v>
      </c>
      <c r="L201" s="954">
        <v>25</v>
      </c>
      <c r="M201" s="953">
        <f t="shared" si="34"/>
        <v>1798</v>
      </c>
      <c r="N201" s="953">
        <f t="shared" si="35"/>
        <v>28202</v>
      </c>
    </row>
    <row r="202" spans="2:14" ht="18.75" x14ac:dyDescent="0.3">
      <c r="B202" s="983" t="s">
        <v>1056</v>
      </c>
      <c r="C202" s="976" t="s">
        <v>806</v>
      </c>
      <c r="D202" s="977" t="s">
        <v>92</v>
      </c>
      <c r="E202" s="960" t="s">
        <v>1067</v>
      </c>
      <c r="F202" s="978">
        <v>30000</v>
      </c>
      <c r="G202" s="984">
        <v>0</v>
      </c>
      <c r="H202" s="953">
        <v>30000</v>
      </c>
      <c r="I202" s="953">
        <v>861</v>
      </c>
      <c r="J202" s="952">
        <v>0</v>
      </c>
      <c r="K202" s="953">
        <v>912</v>
      </c>
      <c r="L202" s="954">
        <v>25</v>
      </c>
      <c r="M202" s="953">
        <f t="shared" si="34"/>
        <v>1798</v>
      </c>
      <c r="N202" s="953">
        <f t="shared" si="35"/>
        <v>28202</v>
      </c>
    </row>
    <row r="203" spans="2:14" ht="18.75" x14ac:dyDescent="0.3">
      <c r="B203" s="983" t="s">
        <v>1057</v>
      </c>
      <c r="C203" s="976" t="s">
        <v>806</v>
      </c>
      <c r="D203" s="977" t="s">
        <v>92</v>
      </c>
      <c r="E203" s="960" t="s">
        <v>1067</v>
      </c>
      <c r="F203" s="978">
        <v>30000</v>
      </c>
      <c r="G203" s="984">
        <v>0</v>
      </c>
      <c r="H203" s="953">
        <v>30000</v>
      </c>
      <c r="I203" s="953">
        <v>861</v>
      </c>
      <c r="J203" s="952">
        <v>0</v>
      </c>
      <c r="K203" s="953">
        <v>912</v>
      </c>
      <c r="L203" s="954">
        <v>25</v>
      </c>
      <c r="M203" s="953">
        <f t="shared" si="34"/>
        <v>1798</v>
      </c>
      <c r="N203" s="953">
        <f t="shared" si="35"/>
        <v>28202</v>
      </c>
    </row>
    <row r="204" spans="2:14" ht="18.75" x14ac:dyDescent="0.3">
      <c r="B204" s="958" t="s">
        <v>800</v>
      </c>
      <c r="C204" s="950" t="s">
        <v>806</v>
      </c>
      <c r="D204" s="960" t="s">
        <v>268</v>
      </c>
      <c r="E204" s="960" t="s">
        <v>1067</v>
      </c>
      <c r="F204" s="951">
        <v>30000</v>
      </c>
      <c r="G204" s="952">
        <v>0</v>
      </c>
      <c r="H204" s="953">
        <v>30000</v>
      </c>
      <c r="I204" s="953">
        <v>861</v>
      </c>
      <c r="J204" s="952">
        <v>0</v>
      </c>
      <c r="K204" s="953">
        <v>912</v>
      </c>
      <c r="L204" s="954">
        <v>25</v>
      </c>
      <c r="M204" s="953">
        <f t="shared" si="34"/>
        <v>1798</v>
      </c>
      <c r="N204" s="953">
        <f t="shared" si="35"/>
        <v>28202</v>
      </c>
    </row>
    <row r="205" spans="2:14" ht="18.75" x14ac:dyDescent="0.3">
      <c r="B205" s="958" t="s">
        <v>91</v>
      </c>
      <c r="C205" s="950" t="s">
        <v>806</v>
      </c>
      <c r="D205" s="960" t="s">
        <v>92</v>
      </c>
      <c r="E205" s="960" t="s">
        <v>1067</v>
      </c>
      <c r="F205" s="951">
        <v>30000</v>
      </c>
      <c r="G205" s="952">
        <v>0</v>
      </c>
      <c r="H205" s="953">
        <v>30000</v>
      </c>
      <c r="I205" s="953">
        <v>861</v>
      </c>
      <c r="J205" s="952">
        <v>0</v>
      </c>
      <c r="K205" s="953">
        <v>912</v>
      </c>
      <c r="L205" s="954">
        <v>2134</v>
      </c>
      <c r="M205" s="953">
        <f t="shared" si="34"/>
        <v>3907</v>
      </c>
      <c r="N205" s="953">
        <f t="shared" si="35"/>
        <v>26093</v>
      </c>
    </row>
    <row r="206" spans="2:14" ht="18.75" x14ac:dyDescent="0.3">
      <c r="B206" s="958" t="s">
        <v>1329</v>
      </c>
      <c r="C206" s="950" t="s">
        <v>1330</v>
      </c>
      <c r="D206" s="960" t="s">
        <v>1325</v>
      </c>
      <c r="E206" s="960" t="s">
        <v>307</v>
      </c>
      <c r="F206" s="951">
        <v>43500</v>
      </c>
      <c r="G206" s="952">
        <v>0</v>
      </c>
      <c r="H206" s="953">
        <v>43500</v>
      </c>
      <c r="I206" s="953">
        <v>1248.45</v>
      </c>
      <c r="J206" s="952">
        <v>936.62</v>
      </c>
      <c r="K206" s="953">
        <v>1322.4</v>
      </c>
      <c r="L206" s="954">
        <v>25</v>
      </c>
      <c r="M206" s="953">
        <f t="shared" si="34"/>
        <v>3532.4700000000003</v>
      </c>
      <c r="N206" s="953">
        <f t="shared" si="35"/>
        <v>39967.53</v>
      </c>
    </row>
    <row r="207" spans="2:14" ht="18.75" x14ac:dyDescent="0.3">
      <c r="B207" s="958" t="s">
        <v>1331</v>
      </c>
      <c r="C207" s="950" t="s">
        <v>806</v>
      </c>
      <c r="D207" s="960" t="s">
        <v>1332</v>
      </c>
      <c r="E207" s="960" t="s">
        <v>321</v>
      </c>
      <c r="F207" s="951">
        <v>43500</v>
      </c>
      <c r="G207" s="952">
        <v>0</v>
      </c>
      <c r="H207" s="953">
        <v>43500</v>
      </c>
      <c r="I207" s="953">
        <v>1248.45</v>
      </c>
      <c r="J207" s="952">
        <v>936.62</v>
      </c>
      <c r="K207" s="953">
        <v>1322.4</v>
      </c>
      <c r="L207" s="954">
        <v>25</v>
      </c>
      <c r="M207" s="953">
        <f>+I207+J207+K207+L207</f>
        <v>3532.4700000000003</v>
      </c>
      <c r="N207" s="953">
        <f>+H207-M207</f>
        <v>39967.53</v>
      </c>
    </row>
    <row r="208" spans="2:14" ht="18.75" x14ac:dyDescent="0.3">
      <c r="B208" s="958" t="s">
        <v>1333</v>
      </c>
      <c r="C208" s="950" t="s">
        <v>1296</v>
      </c>
      <c r="D208" s="960" t="s">
        <v>268</v>
      </c>
      <c r="E208" s="960" t="s">
        <v>321</v>
      </c>
      <c r="F208" s="951">
        <v>30000</v>
      </c>
      <c r="G208" s="952">
        <v>0</v>
      </c>
      <c r="H208" s="953">
        <v>30000</v>
      </c>
      <c r="I208" s="953">
        <v>861</v>
      </c>
      <c r="J208" s="952">
        <v>0</v>
      </c>
      <c r="K208" s="953">
        <v>912</v>
      </c>
      <c r="L208" s="954">
        <v>25</v>
      </c>
      <c r="M208" s="953">
        <f>+I208+J208+K208+L208</f>
        <v>1798</v>
      </c>
      <c r="N208" s="953">
        <f>+H208-M208</f>
        <v>28202</v>
      </c>
    </row>
    <row r="209" spans="2:14" ht="18.75" x14ac:dyDescent="0.3">
      <c r="B209" s="961" t="s">
        <v>749</v>
      </c>
      <c r="C209" s="999"/>
      <c r="D209" s="962">
        <v>27</v>
      </c>
      <c r="E209" s="962"/>
      <c r="F209" s="963">
        <f>SUM(F182:F208)</f>
        <v>1194000</v>
      </c>
      <c r="G209" s="963">
        <f t="shared" ref="G209:M209" si="36">SUM(G182:G208)</f>
        <v>0</v>
      </c>
      <c r="H209" s="963">
        <f t="shared" si="36"/>
        <v>1194000</v>
      </c>
      <c r="I209" s="963">
        <f t="shared" si="36"/>
        <v>34267.799999999996</v>
      </c>
      <c r="J209" s="963">
        <f t="shared" si="36"/>
        <v>53305.180000000015</v>
      </c>
      <c r="K209" s="963">
        <f t="shared" si="36"/>
        <v>36297.599999999999</v>
      </c>
      <c r="L209" s="963">
        <f t="shared" si="36"/>
        <v>20864.3</v>
      </c>
      <c r="M209" s="963">
        <f t="shared" si="36"/>
        <v>144734.88</v>
      </c>
      <c r="N209" s="963">
        <f>SUM(N182:N208)</f>
        <v>1049265.1200000001</v>
      </c>
    </row>
    <row r="210" spans="2:14" ht="18.75" x14ac:dyDescent="0.3">
      <c r="B210" s="961"/>
      <c r="C210" s="958"/>
      <c r="D210" s="962"/>
      <c r="E210" s="962"/>
      <c r="F210" s="963"/>
      <c r="G210" s="964"/>
      <c r="H210" s="965"/>
      <c r="I210" s="965"/>
      <c r="J210" s="965"/>
      <c r="K210" s="965"/>
      <c r="L210" s="966"/>
      <c r="M210" s="965"/>
      <c r="N210" s="965"/>
    </row>
    <row r="211" spans="2:14" ht="21" customHeight="1" x14ac:dyDescent="0.3">
      <c r="B211" s="1008" t="s">
        <v>865</v>
      </c>
      <c r="C211" s="1009"/>
      <c r="D211" s="1008">
        <f>+D17+D22+D27+D35+D39+D44+D48+D54+D66+D81+D86+D91+D98+D102+D107+D115+D119+D125+D134+D142+D146+D150+D157+D161+D166+D179+D209</f>
        <v>118</v>
      </c>
      <c r="E211" s="1008">
        <f t="shared" ref="E211:L211" si="37">+E17+E22+E27+E35+E39+E44+E48+E54+E66+E81+E86+E91+E98+E102+E107+E115+E119+E125+E134+E142+E146+E150+E157+E161+E166+E179+E209</f>
        <v>0</v>
      </c>
      <c r="F211" s="1021">
        <f t="shared" si="37"/>
        <v>6355500</v>
      </c>
      <c r="G211" s="1008">
        <f t="shared" si="37"/>
        <v>0</v>
      </c>
      <c r="H211" s="1021">
        <f t="shared" si="37"/>
        <v>6355500</v>
      </c>
      <c r="I211" s="1021">
        <f t="shared" si="37"/>
        <v>182402.84999999998</v>
      </c>
      <c r="J211" s="1021">
        <f t="shared" si="37"/>
        <v>435388.68999999994</v>
      </c>
      <c r="K211" s="1021">
        <f t="shared" si="37"/>
        <v>190685.52</v>
      </c>
      <c r="L211" s="1021">
        <f t="shared" si="37"/>
        <v>140641.75999999998</v>
      </c>
      <c r="M211" s="1021">
        <f>+M17+M22+M27+M35+M39+M44+M48+M54+M66+M81+M86+M91+M98+M102+M107+M115+M119+M125+M134+M142+M146+M150+M157+M161+M166+M179+M209</f>
        <v>949118.81999999972</v>
      </c>
      <c r="N211" s="1021">
        <f>+N17+N22+N27+N35+N39+N44+N48+N54+N66+N81+N86+N91+N98+N102+N107+N115+N119+N125+N134+N142+N146+N150+N157+N161+N166+N179+N209</f>
        <v>5406381.1799999997</v>
      </c>
    </row>
    <row r="212" spans="2:14" ht="15.75" x14ac:dyDescent="0.25">
      <c r="B212" s="853"/>
      <c r="C212" s="871"/>
      <c r="D212" s="853"/>
      <c r="E212" s="853"/>
      <c r="F212" s="869"/>
      <c r="G212" s="853"/>
      <c r="H212" s="853"/>
      <c r="I212" s="853"/>
      <c r="J212" s="853"/>
      <c r="K212" s="1022"/>
      <c r="L212" s="1022"/>
      <c r="M212" s="1022"/>
      <c r="N212" s="1022"/>
    </row>
    <row r="213" spans="2:14" ht="15.75" x14ac:dyDescent="0.25">
      <c r="B213" s="853"/>
      <c r="C213" s="871"/>
      <c r="D213" s="853"/>
      <c r="E213" s="853"/>
      <c r="F213" s="869"/>
      <c r="G213" s="853"/>
      <c r="H213" s="853"/>
      <c r="I213" s="853"/>
      <c r="J213" s="853"/>
      <c r="K213" s="1022"/>
      <c r="L213" s="1022"/>
      <c r="M213" s="1022"/>
      <c r="N213" s="1022"/>
    </row>
    <row r="214" spans="2:14" ht="15.75" x14ac:dyDescent="0.25">
      <c r="B214" s="853"/>
      <c r="C214" s="871"/>
      <c r="D214" s="853"/>
      <c r="E214" s="853"/>
      <c r="F214" s="869"/>
      <c r="G214" s="853"/>
      <c r="H214" s="853"/>
      <c r="I214" s="853"/>
      <c r="J214" s="853"/>
      <c r="K214" s="1022"/>
      <c r="L214" s="1022"/>
      <c r="M214" s="1022"/>
      <c r="N214" s="1022"/>
    </row>
    <row r="215" spans="2:14" ht="15.75" x14ac:dyDescent="0.25">
      <c r="B215" s="853"/>
      <c r="C215" s="871"/>
      <c r="D215" s="853"/>
      <c r="E215" s="853"/>
      <c r="F215" s="869"/>
      <c r="G215" s="853"/>
      <c r="H215" s="853"/>
      <c r="I215" s="853"/>
      <c r="J215" s="853"/>
      <c r="K215" s="1022"/>
      <c r="L215" s="1022"/>
      <c r="M215" s="1022"/>
      <c r="N215" s="1022"/>
    </row>
    <row r="216" spans="2:14" ht="15.75" x14ac:dyDescent="0.25">
      <c r="B216" s="853"/>
      <c r="C216" s="871"/>
      <c r="D216" s="853"/>
      <c r="E216" s="853"/>
      <c r="F216" s="869"/>
      <c r="G216" s="853"/>
      <c r="H216" s="853"/>
      <c r="I216" s="853"/>
      <c r="J216" s="853"/>
      <c r="K216" s="1022"/>
      <c r="L216" s="1022"/>
      <c r="M216" s="1022"/>
      <c r="N216" s="1022"/>
    </row>
    <row r="217" spans="2:14" ht="15.75" x14ac:dyDescent="0.25">
      <c r="B217" s="853"/>
      <c r="C217" s="871"/>
      <c r="D217" s="853"/>
      <c r="E217" s="853"/>
      <c r="F217" s="869"/>
      <c r="G217" s="853"/>
      <c r="H217" s="853"/>
      <c r="I217" s="853"/>
      <c r="J217" s="853"/>
      <c r="K217" s="1022"/>
      <c r="L217" s="1022"/>
      <c r="M217" s="1022"/>
      <c r="N217" s="1022"/>
    </row>
    <row r="218" spans="2:14" ht="15.75" x14ac:dyDescent="0.25">
      <c r="B218" s="853"/>
      <c r="C218" s="871"/>
      <c r="D218" s="853"/>
      <c r="E218" s="853"/>
      <c r="F218" s="869"/>
      <c r="G218" s="853"/>
      <c r="H218" s="853"/>
      <c r="I218" s="853"/>
      <c r="J218" s="853"/>
      <c r="K218" s="1022"/>
      <c r="L218" s="1022"/>
      <c r="M218" s="1022"/>
      <c r="N218" s="1022"/>
    </row>
    <row r="219" spans="2:14" ht="15.75" x14ac:dyDescent="0.25">
      <c r="B219" s="853"/>
      <c r="C219" s="871"/>
      <c r="D219" s="853"/>
      <c r="E219" s="853"/>
      <c r="F219" s="869"/>
      <c r="G219" s="853"/>
      <c r="H219" s="853"/>
      <c r="I219" s="853"/>
      <c r="J219" s="853"/>
      <c r="K219" s="1022"/>
      <c r="L219" s="1022"/>
      <c r="M219" s="1022"/>
      <c r="N219" s="1022"/>
    </row>
    <row r="220" spans="2:14" ht="15.75" x14ac:dyDescent="0.25">
      <c r="B220" s="853"/>
      <c r="C220" s="871"/>
      <c r="D220" s="853"/>
      <c r="E220" s="853"/>
      <c r="F220" s="869"/>
      <c r="G220" s="853"/>
      <c r="H220" s="853"/>
      <c r="I220" s="853"/>
      <c r="J220" s="853"/>
      <c r="K220" s="1022"/>
      <c r="L220" s="1022"/>
      <c r="M220" s="1022"/>
      <c r="N220" s="1022"/>
    </row>
    <row r="221" spans="2:14" ht="15.75" x14ac:dyDescent="0.25">
      <c r="B221" s="853"/>
      <c r="C221" s="871"/>
      <c r="D221" s="853"/>
      <c r="E221" s="853"/>
      <c r="F221" s="869"/>
      <c r="G221" s="853"/>
      <c r="H221" s="853"/>
      <c r="I221" s="853"/>
      <c r="J221" s="853"/>
      <c r="K221" s="1022"/>
      <c r="L221" s="1022"/>
      <c r="M221" s="1022"/>
      <c r="N221" s="1022"/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853"/>
      <c r="K224" s="1022"/>
      <c r="L224" s="1022"/>
      <c r="M224" s="1022"/>
      <c r="N224" s="1022"/>
    </row>
    <row r="225" spans="2:15" ht="15.75" x14ac:dyDescent="0.25">
      <c r="B225" s="853"/>
      <c r="C225" s="871"/>
      <c r="D225" s="872"/>
      <c r="E225" s="853"/>
      <c r="F225" s="852"/>
      <c r="G225" s="853"/>
      <c r="H225" s="853"/>
      <c r="I225" s="853"/>
      <c r="J225" s="853"/>
      <c r="K225" s="1022"/>
      <c r="L225" s="853"/>
      <c r="M225" s="853"/>
      <c r="N225" s="853"/>
    </row>
    <row r="226" spans="2:15" ht="17.25" customHeight="1" x14ac:dyDescent="0.25">
      <c r="B226" s="853"/>
      <c r="C226" s="871"/>
      <c r="D226" s="872"/>
      <c r="E226" s="853"/>
      <c r="F226" s="852"/>
      <c r="G226" s="853"/>
      <c r="H226" s="853"/>
      <c r="I226" s="853"/>
      <c r="J226" s="853"/>
      <c r="K226" s="853"/>
      <c r="L226" s="853"/>
      <c r="M226" s="1022"/>
      <c r="N226" s="1022"/>
    </row>
    <row r="227" spans="2:15" ht="15.75" x14ac:dyDescent="0.25">
      <c r="B227" s="853"/>
      <c r="C227" s="871"/>
      <c r="D227" s="853"/>
      <c r="E227" s="853"/>
      <c r="F227" s="852"/>
      <c r="G227" s="853"/>
      <c r="H227" s="853"/>
      <c r="I227" s="853"/>
      <c r="J227" s="853"/>
      <c r="K227" s="853"/>
      <c r="L227" s="853"/>
      <c r="M227" s="853"/>
      <c r="N227" s="853"/>
    </row>
    <row r="228" spans="2:15" ht="15.75" x14ac:dyDescent="0.25">
      <c r="B228" s="853"/>
      <c r="C228" s="871"/>
      <c r="D228" s="853"/>
      <c r="E228" s="853"/>
      <c r="F228" s="852"/>
      <c r="G228" s="853"/>
      <c r="H228" s="853"/>
      <c r="I228" s="853"/>
      <c r="J228" s="853"/>
      <c r="K228" s="853"/>
      <c r="L228" s="853"/>
      <c r="M228" s="853"/>
      <c r="N228" s="853"/>
    </row>
    <row r="229" spans="2:15" ht="15.75" x14ac:dyDescent="0.25">
      <c r="B229" s="853"/>
      <c r="C229" s="871"/>
      <c r="D229" s="853"/>
      <c r="E229" s="853"/>
      <c r="F229" s="852"/>
      <c r="G229" s="853"/>
      <c r="H229" s="853"/>
      <c r="I229" s="853"/>
      <c r="J229" s="853"/>
      <c r="K229" s="853"/>
      <c r="L229" s="853"/>
      <c r="M229" s="853"/>
      <c r="N229" s="853"/>
    </row>
    <row r="230" spans="2:15" ht="17.25" customHeight="1" x14ac:dyDescent="0.25">
      <c r="B230" s="853"/>
      <c r="C230" s="871"/>
      <c r="D230" s="853"/>
      <c r="E230" s="853"/>
      <c r="F230" s="852"/>
      <c r="G230" s="853"/>
      <c r="H230" s="853"/>
      <c r="I230" s="853"/>
      <c r="J230" s="853"/>
      <c r="K230" s="853"/>
      <c r="L230" s="853"/>
      <c r="M230" s="853"/>
      <c r="N230" s="853"/>
    </row>
    <row r="231" spans="2:15" ht="15.75" x14ac:dyDescent="0.25">
      <c r="B231" s="853"/>
      <c r="C231" s="871"/>
      <c r="D231" s="853"/>
      <c r="E231" s="853"/>
      <c r="F231" s="852"/>
      <c r="G231" s="853"/>
      <c r="H231" s="853"/>
      <c r="I231" s="853"/>
      <c r="J231" s="853"/>
      <c r="K231" s="853"/>
      <c r="L231" s="853"/>
      <c r="M231" s="853"/>
      <c r="N231" s="853"/>
    </row>
    <row r="232" spans="2:15" ht="15.75" x14ac:dyDescent="0.25">
      <c r="B232" s="853"/>
      <c r="C232" s="871"/>
      <c r="D232" s="853"/>
      <c r="E232" s="853"/>
      <c r="F232" s="852"/>
      <c r="G232" s="853"/>
      <c r="H232" s="853"/>
      <c r="I232" s="853"/>
      <c r="J232" s="853"/>
      <c r="K232" s="853"/>
      <c r="L232" s="853"/>
      <c r="M232" s="853"/>
      <c r="N232" s="853"/>
    </row>
    <row r="233" spans="2:15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5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5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5" ht="15.75" x14ac:dyDescent="0.25">
      <c r="B236" s="873"/>
      <c r="C236" s="874"/>
      <c r="D236" s="873"/>
      <c r="E236" s="873"/>
      <c r="F236" s="875"/>
      <c r="G236" s="873"/>
      <c r="H236" s="873"/>
      <c r="I236" s="873"/>
      <c r="J236" s="873"/>
      <c r="K236" s="873"/>
      <c r="L236" s="873"/>
      <c r="M236" s="873"/>
      <c r="N236" s="873"/>
    </row>
    <row r="237" spans="2:15" ht="15.75" x14ac:dyDescent="0.25">
      <c r="B237" s="873"/>
      <c r="C237" s="871"/>
      <c r="D237" s="873"/>
      <c r="E237" s="873"/>
      <c r="F237" s="875"/>
      <c r="G237" s="873"/>
      <c r="H237" s="873"/>
      <c r="I237" s="873"/>
      <c r="J237" s="873"/>
      <c r="K237" s="873"/>
      <c r="L237" s="873"/>
      <c r="M237" s="873"/>
      <c r="N237" s="873"/>
    </row>
    <row r="238" spans="2:15" ht="15.75" x14ac:dyDescent="0.25">
      <c r="B238" s="871"/>
      <c r="C238" s="871"/>
      <c r="D238" s="871"/>
      <c r="E238" s="871"/>
      <c r="F238" s="876"/>
      <c r="G238" s="877"/>
      <c r="H238" s="878"/>
      <c r="I238" s="879"/>
      <c r="J238" s="880"/>
      <c r="K238" s="880"/>
      <c r="L238" s="880"/>
      <c r="M238" s="880"/>
      <c r="N238" s="880"/>
    </row>
    <row r="239" spans="2:15" ht="15.75" x14ac:dyDescent="0.25">
      <c r="B239" s="929" t="s">
        <v>1271</v>
      </c>
      <c r="C239" s="851"/>
      <c r="D239" s="874"/>
      <c r="E239" s="874"/>
      <c r="F239" s="875"/>
      <c r="G239" s="873"/>
      <c r="H239" s="873"/>
      <c r="I239" s="873"/>
      <c r="J239" s="1869" t="s">
        <v>852</v>
      </c>
      <c r="K239" s="1869"/>
      <c r="L239" s="1869"/>
      <c r="M239" s="1869"/>
      <c r="N239" s="881"/>
    </row>
    <row r="240" spans="2:15" ht="15.75" x14ac:dyDescent="0.25">
      <c r="B240" s="930" t="s">
        <v>1272</v>
      </c>
      <c r="C240" s="871"/>
      <c r="D240" s="871"/>
      <c r="E240" s="871"/>
      <c r="F240" s="875"/>
      <c r="G240" s="873"/>
      <c r="I240" s="622"/>
      <c r="J240" s="1870" t="s">
        <v>1224</v>
      </c>
      <c r="K240" s="1870"/>
      <c r="L240" s="1870"/>
      <c r="M240" s="1870"/>
      <c r="N240" s="622"/>
      <c r="O240" s="537"/>
    </row>
    <row r="241" spans="2:15" ht="15.75" x14ac:dyDescent="0.25">
      <c r="B241" s="928"/>
      <c r="C241" s="871"/>
      <c r="D241" s="871"/>
      <c r="E241" s="871"/>
      <c r="F241" s="875"/>
      <c r="G241" s="873"/>
      <c r="H241" s="928"/>
      <c r="I241" s="928"/>
      <c r="J241" s="928"/>
      <c r="K241" s="928"/>
      <c r="L241" s="928"/>
      <c r="M241" s="928"/>
      <c r="N241" s="928"/>
      <c r="O241" s="537"/>
    </row>
    <row r="242" spans="2:15" ht="15.75" x14ac:dyDescent="0.25">
      <c r="B242" s="928"/>
      <c r="C242" s="871"/>
      <c r="D242" s="871"/>
      <c r="E242" s="871"/>
      <c r="F242" s="875"/>
      <c r="G242" s="873"/>
      <c r="H242" s="928"/>
      <c r="I242" s="928"/>
      <c r="J242" s="928"/>
      <c r="K242" s="928"/>
      <c r="L242" s="928"/>
      <c r="M242" s="928"/>
      <c r="N242" s="928"/>
      <c r="O242" s="537"/>
    </row>
    <row r="243" spans="2:15" ht="15.75" x14ac:dyDescent="0.25">
      <c r="B243" s="928"/>
      <c r="C243" s="871"/>
      <c r="D243" s="871"/>
      <c r="E243" s="871"/>
      <c r="F243" s="875"/>
      <c r="G243" s="873"/>
      <c r="H243" s="928"/>
      <c r="I243" s="928"/>
      <c r="J243" s="928"/>
      <c r="K243" s="928"/>
      <c r="L243" s="928"/>
      <c r="M243" s="928"/>
      <c r="N243" s="928"/>
      <c r="O243" s="537"/>
    </row>
    <row r="244" spans="2:15" ht="15.75" x14ac:dyDescent="0.25">
      <c r="B244" s="928"/>
      <c r="C244" s="871"/>
      <c r="D244" s="871"/>
      <c r="E244" s="871"/>
      <c r="F244" s="875"/>
      <c r="G244" s="873"/>
      <c r="H244" s="928"/>
      <c r="I244" s="928"/>
      <c r="J244" s="928"/>
      <c r="K244" s="928"/>
      <c r="L244" s="928"/>
      <c r="M244" s="928"/>
      <c r="N244" s="928"/>
      <c r="O244" s="537"/>
    </row>
    <row r="245" spans="2:15" ht="15.75" x14ac:dyDescent="0.25">
      <c r="B245" s="928"/>
      <c r="C245" s="871"/>
      <c r="D245" s="871"/>
      <c r="E245" s="871"/>
      <c r="F245" s="875"/>
      <c r="G245" s="873"/>
      <c r="H245" s="928"/>
      <c r="I245" s="928"/>
      <c r="J245" s="928"/>
      <c r="K245" s="928"/>
      <c r="L245" s="928"/>
      <c r="M245" s="928"/>
      <c r="N245" s="928"/>
      <c r="O245" s="537"/>
    </row>
    <row r="246" spans="2:15" ht="15.75" x14ac:dyDescent="0.25">
      <c r="B246" s="928"/>
      <c r="C246" s="871"/>
      <c r="D246" s="871"/>
      <c r="E246" s="871"/>
      <c r="F246" s="875"/>
      <c r="G246" s="873"/>
      <c r="H246" s="928"/>
      <c r="I246" s="928"/>
      <c r="J246" s="928"/>
      <c r="K246" s="928"/>
      <c r="L246" s="928"/>
      <c r="M246" s="928"/>
      <c r="N246" s="928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874"/>
      <c r="C254" s="851"/>
      <c r="D254" s="874"/>
      <c r="E254" s="874"/>
      <c r="F254" s="883"/>
      <c r="G254" s="874"/>
      <c r="H254" s="884"/>
      <c r="I254" s="882"/>
      <c r="J254" s="873"/>
      <c r="K254" s="885"/>
      <c r="L254" s="885"/>
      <c r="M254" s="885"/>
      <c r="N254" s="885"/>
    </row>
  </sheetData>
  <mergeCells count="18">
    <mergeCell ref="N9:N10"/>
    <mergeCell ref="B5:N5"/>
    <mergeCell ref="B6:N6"/>
    <mergeCell ref="B7:N7"/>
    <mergeCell ref="B8:N8"/>
    <mergeCell ref="B9:B10"/>
    <mergeCell ref="C9:C10"/>
    <mergeCell ref="D9:D10"/>
    <mergeCell ref="E9:E10"/>
    <mergeCell ref="G9:G10"/>
    <mergeCell ref="H9:H10"/>
    <mergeCell ref="J239:M239"/>
    <mergeCell ref="J240:M240"/>
    <mergeCell ref="I9:I10"/>
    <mergeCell ref="J9:J10"/>
    <mergeCell ref="K9:K10"/>
    <mergeCell ref="L9:L10"/>
    <mergeCell ref="M9:M10"/>
  </mergeCells>
  <pageMargins left="0.70866141732283472" right="0.70866141732283472" top="0.15748031496062992" bottom="0" header="0.19685039370078741" footer="3.937007874015748E-2"/>
  <pageSetup paperSize="5" scale="44" fitToHeight="0" orientation="landscape" r:id="rId1"/>
  <rowBreaks count="4" manualBreakCount="4">
    <brk id="67" max="14" man="1"/>
    <brk id="103" max="14" man="1"/>
    <brk id="143" max="14" man="1"/>
    <brk id="179" max="14" man="1"/>
  </rowBreaks>
  <drawing r:id="rId2"/>
</worksheet>
</file>

<file path=xl/worksheets/sheet2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B56E70-EDFD-4366-8D66-B4ECD9A6A920}">
  <sheetPr>
    <pageSetUpPr fitToPage="1"/>
  </sheetPr>
  <dimension ref="A1:Q136"/>
  <sheetViews>
    <sheetView view="pageBreakPreview" topLeftCell="A100" zoomScale="60" zoomScaleNormal="100" workbookViewId="0">
      <selection activeCell="A155" sqref="A155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735" t="s">
        <v>0</v>
      </c>
      <c r="B5" s="1735"/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  <c r="N5" s="1735"/>
      <c r="O5" s="1735"/>
    </row>
    <row r="6" spans="1:15" x14ac:dyDescent="0.25">
      <c r="A6" s="1735" t="s">
        <v>1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  <c r="N6" s="1735"/>
      <c r="O6" s="1735"/>
    </row>
    <row r="7" spans="1:15" x14ac:dyDescent="0.25">
      <c r="A7" s="1735" t="s">
        <v>3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  <c r="N7" s="1735"/>
      <c r="O7" s="1735"/>
    </row>
    <row r="8" spans="1:15" x14ac:dyDescent="0.25">
      <c r="A8" s="1735" t="s">
        <v>1276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  <c r="N8" s="1735"/>
      <c r="O8" s="1735"/>
    </row>
    <row r="9" spans="1:15" x14ac:dyDescent="0.25">
      <c r="A9" s="1820" t="s">
        <v>441</v>
      </c>
      <c r="B9" s="1820"/>
      <c r="C9" s="1820"/>
      <c r="D9" s="1820"/>
      <c r="E9" s="1820"/>
      <c r="F9" s="1820"/>
      <c r="G9" s="1820"/>
      <c r="H9" s="1820"/>
      <c r="I9" s="1820"/>
      <c r="J9" s="1820"/>
      <c r="K9" s="1820"/>
      <c r="L9" s="1820"/>
      <c r="M9" s="1820"/>
      <c r="N9" s="1820"/>
      <c r="O9" s="1820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92" t="s">
        <v>7</v>
      </c>
      <c r="B11" s="1792" t="s">
        <v>937</v>
      </c>
      <c r="C11" s="1793" t="s">
        <v>9</v>
      </c>
      <c r="D11" s="1792" t="s">
        <v>832</v>
      </c>
      <c r="E11" s="1792" t="s">
        <v>834</v>
      </c>
      <c r="F11" s="1792" t="s">
        <v>209</v>
      </c>
      <c r="G11" s="757" t="s">
        <v>12</v>
      </c>
      <c r="H11" s="1796" t="s">
        <v>13</v>
      </c>
      <c r="I11" s="1794" t="s">
        <v>14</v>
      </c>
      <c r="J11" s="1794" t="s">
        <v>15</v>
      </c>
      <c r="K11" s="1794" t="s">
        <v>16</v>
      </c>
      <c r="L11" s="1794" t="s">
        <v>17</v>
      </c>
      <c r="M11" s="1794" t="s">
        <v>18</v>
      </c>
      <c r="N11" s="1794" t="s">
        <v>19</v>
      </c>
      <c r="O11" s="1794" t="s">
        <v>20</v>
      </c>
    </row>
    <row r="12" spans="1:15" x14ac:dyDescent="0.25">
      <c r="A12" s="1792"/>
      <c r="B12" s="1792"/>
      <c r="C12" s="1793"/>
      <c r="D12" s="1792"/>
      <c r="E12" s="1792"/>
      <c r="F12" s="1792"/>
      <c r="G12" s="757" t="s">
        <v>21</v>
      </c>
      <c r="H12" s="1796"/>
      <c r="I12" s="1794"/>
      <c r="J12" s="1794"/>
      <c r="K12" s="1794"/>
      <c r="L12" s="1794"/>
      <c r="M12" s="1794"/>
      <c r="N12" s="1794"/>
      <c r="O12" s="1794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30" x14ac:dyDescent="0.25">
      <c r="A14" s="286" t="s">
        <v>1279</v>
      </c>
      <c r="B14" s="281" t="s">
        <v>807</v>
      </c>
      <c r="C14" s="282" t="s">
        <v>1280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>SUM(G14)</f>
        <v>100000</v>
      </c>
      <c r="H15" s="571">
        <f t="shared" ref="H15:M15" si="0">SUM(H14)</f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>SUM(N14)</f>
        <v>20112.570000000003</v>
      </c>
      <c r="O15" s="571">
        <f>SUM(O14)</f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45231</v>
      </c>
      <c r="F18" s="855">
        <v>45413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45231</v>
      </c>
      <c r="F19" s="855">
        <v>45413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5368.48</v>
      </c>
      <c r="L19" s="457">
        <v>2128</v>
      </c>
      <c r="M19" s="457">
        <v>5025</v>
      </c>
      <c r="N19" s="457">
        <f>+J19+K19+L19+M19</f>
        <v>14530.48</v>
      </c>
      <c r="O19" s="457">
        <f>+I19-N19</f>
        <v>55469.520000000004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571">
        <f>SUM(H18:H19)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11677.86</v>
      </c>
      <c r="L20" s="571">
        <f t="shared" si="1"/>
        <v>4408</v>
      </c>
      <c r="M20" s="571">
        <f t="shared" si="1"/>
        <v>7593.4</v>
      </c>
      <c r="N20" s="571">
        <f t="shared" si="1"/>
        <v>27840.760000000002</v>
      </c>
      <c r="O20" s="571">
        <f t="shared" si="1"/>
        <v>117159.24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564</v>
      </c>
      <c r="D23" s="281" t="s">
        <v>1063</v>
      </c>
      <c r="E23" s="855">
        <v>45231</v>
      </c>
      <c r="F23" s="855">
        <v>45413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45231</v>
      </c>
      <c r="F24" s="855">
        <v>45413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5">
        <f>SUM(H23:H24)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9.25" customHeight="1" x14ac:dyDescent="0.25">
      <c r="A28" s="280" t="s">
        <v>461</v>
      </c>
      <c r="B28" s="281" t="s">
        <v>807</v>
      </c>
      <c r="C28" s="282" t="s">
        <v>933</v>
      </c>
      <c r="D28" s="281" t="s">
        <v>1063</v>
      </c>
      <c r="E28" s="855">
        <v>45231</v>
      </c>
      <c r="F28" s="855">
        <v>45413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9.25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18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5">
        <f t="shared" ref="H30:O30" si="3">SUM(H28:H29)</f>
        <v>0</v>
      </c>
      <c r="I30" s="695">
        <f t="shared" si="3"/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17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1169</v>
      </c>
      <c r="D33" s="281" t="s">
        <v>1063</v>
      </c>
      <c r="E33" s="858">
        <v>45231</v>
      </c>
      <c r="F33" s="855">
        <v>45413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1431</v>
      </c>
      <c r="N33" s="457">
        <f>+J33+K33+L33+M33</f>
        <v>17974.739999999998</v>
      </c>
      <c r="O33" s="457">
        <f>+I33-N33</f>
        <v>77025.260000000009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7">
        <f t="shared" ref="H34:O34" si="4">SUM(H33)</f>
        <v>0</v>
      </c>
      <c r="I34" s="697">
        <f t="shared" si="4"/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1431</v>
      </c>
      <c r="N34" s="697">
        <f t="shared" si="4"/>
        <v>17974.739999999998</v>
      </c>
      <c r="O34" s="697">
        <f t="shared" si="4"/>
        <v>77025.260000000009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ht="30" x14ac:dyDescent="0.25">
      <c r="A37" s="496" t="s">
        <v>1285</v>
      </c>
      <c r="B37" s="497" t="s">
        <v>807</v>
      </c>
      <c r="C37" s="282" t="s">
        <v>1286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7">
        <f t="shared" si="5"/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7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2.2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638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66" t="s">
        <v>813</v>
      </c>
      <c r="B47" s="465"/>
      <c r="C47" s="492">
        <v>1</v>
      </c>
      <c r="D47" s="465"/>
      <c r="E47" s="500"/>
      <c r="F47" s="855"/>
      <c r="G47" s="697">
        <f t="shared" ref="G47:O47" si="7">SUM(G46)</f>
        <v>100000</v>
      </c>
      <c r="H47" s="697">
        <f t="shared" si="7"/>
        <v>0</v>
      </c>
      <c r="I47" s="697">
        <f t="shared" si="7"/>
        <v>100000</v>
      </c>
      <c r="J47" s="697">
        <f t="shared" si="7"/>
        <v>2870</v>
      </c>
      <c r="K47" s="697">
        <f t="shared" si="7"/>
        <v>12105.37</v>
      </c>
      <c r="L47" s="697">
        <f t="shared" si="7"/>
        <v>3040</v>
      </c>
      <c r="M47" s="697">
        <f t="shared" si="7"/>
        <v>2568.4</v>
      </c>
      <c r="N47" s="697">
        <f t="shared" si="7"/>
        <v>20583.770000000004</v>
      </c>
      <c r="O47" s="697">
        <f t="shared" si="7"/>
        <v>79416.23</v>
      </c>
    </row>
    <row r="48" spans="1:15" x14ac:dyDescent="0.25">
      <c r="A48" s="490"/>
      <c r="B48" s="491"/>
      <c r="C48" s="492"/>
      <c r="D48" s="465"/>
      <c r="E48" s="856"/>
      <c r="F48" s="857"/>
      <c r="G48" s="626"/>
      <c r="H48" s="487"/>
      <c r="I48" s="457"/>
      <c r="J48" s="457"/>
      <c r="K48" s="457"/>
      <c r="L48" s="457"/>
      <c r="M48" s="457"/>
      <c r="N48" s="457"/>
      <c r="O48" s="457"/>
    </row>
    <row r="49" spans="1:15" x14ac:dyDescent="0.25">
      <c r="A49" s="453" t="s">
        <v>787</v>
      </c>
      <c r="B49" s="465"/>
      <c r="C49" s="492"/>
      <c r="D49" s="465"/>
      <c r="E49" s="1019"/>
      <c r="F49" s="857"/>
      <c r="G49" s="695"/>
      <c r="H49" s="696"/>
      <c r="I49" s="697"/>
      <c r="J49" s="697"/>
      <c r="K49" s="697"/>
      <c r="L49" s="698"/>
      <c r="M49" s="697"/>
      <c r="N49" s="697"/>
      <c r="O49" s="697"/>
    </row>
    <row r="50" spans="1:15" x14ac:dyDescent="0.25">
      <c r="A50" s="286" t="s">
        <v>1039</v>
      </c>
      <c r="B50" s="281" t="s">
        <v>806</v>
      </c>
      <c r="C50" s="282" t="s">
        <v>117</v>
      </c>
      <c r="D50" s="281" t="s">
        <v>1063</v>
      </c>
      <c r="E50" s="855">
        <v>45231</v>
      </c>
      <c r="F50" s="855">
        <v>45413</v>
      </c>
      <c r="G50" s="626">
        <v>60000</v>
      </c>
      <c r="H50" s="627">
        <v>0</v>
      </c>
      <c r="I50" s="468">
        <v>60000</v>
      </c>
      <c r="J50" s="468">
        <v>1722</v>
      </c>
      <c r="K50" s="468">
        <v>3486.68</v>
      </c>
      <c r="L50" s="628">
        <v>1824</v>
      </c>
      <c r="M50" s="468">
        <v>2025</v>
      </c>
      <c r="N50" s="468">
        <f>+J50+K50+L50+M50</f>
        <v>9057.68</v>
      </c>
      <c r="O50" s="468">
        <v>50942.32</v>
      </c>
    </row>
    <row r="51" spans="1:15" x14ac:dyDescent="0.25">
      <c r="A51" s="466" t="s">
        <v>813</v>
      </c>
      <c r="B51" s="465"/>
      <c r="C51" s="492">
        <v>1</v>
      </c>
      <c r="D51" s="465"/>
      <c r="E51" s="500"/>
      <c r="F51" s="855"/>
      <c r="G51" s="697">
        <f t="shared" ref="G51:O51" si="8">SUM(G50)</f>
        <v>60000</v>
      </c>
      <c r="H51" s="697">
        <f t="shared" si="8"/>
        <v>0</v>
      </c>
      <c r="I51" s="697">
        <f t="shared" si="8"/>
        <v>60000</v>
      </c>
      <c r="J51" s="697">
        <f t="shared" si="8"/>
        <v>1722</v>
      </c>
      <c r="K51" s="697">
        <f t="shared" si="8"/>
        <v>3486.68</v>
      </c>
      <c r="L51" s="697">
        <f t="shared" si="8"/>
        <v>1824</v>
      </c>
      <c r="M51" s="697">
        <f t="shared" si="8"/>
        <v>2025</v>
      </c>
      <c r="N51" s="697">
        <f t="shared" si="8"/>
        <v>9057.68</v>
      </c>
      <c r="O51" s="697">
        <f t="shared" si="8"/>
        <v>50942.32</v>
      </c>
    </row>
    <row r="52" spans="1:15" x14ac:dyDescent="0.25">
      <c r="A52" s="466"/>
      <c r="B52" s="465"/>
      <c r="C52" s="492"/>
      <c r="D52" s="465"/>
      <c r="E52" s="500"/>
      <c r="F52" s="855"/>
      <c r="G52" s="697"/>
      <c r="H52" s="697"/>
      <c r="I52" s="697"/>
      <c r="J52" s="697"/>
      <c r="K52" s="697"/>
      <c r="L52" s="697"/>
      <c r="M52" s="697"/>
      <c r="N52" s="697"/>
      <c r="O52" s="697"/>
    </row>
    <row r="53" spans="1:15" x14ac:dyDescent="0.25">
      <c r="A53" s="466" t="s">
        <v>821</v>
      </c>
      <c r="B53" s="465"/>
      <c r="C53" s="492"/>
      <c r="D53" s="465"/>
      <c r="E53" s="500"/>
      <c r="F53" s="855"/>
      <c r="G53" s="695"/>
      <c r="H53" s="696"/>
      <c r="I53" s="697"/>
      <c r="J53" s="697"/>
      <c r="K53" s="697"/>
      <c r="L53" s="698"/>
      <c r="M53" s="697"/>
      <c r="N53" s="697"/>
      <c r="O53" s="697"/>
    </row>
    <row r="54" spans="1:15" ht="27" customHeight="1" x14ac:dyDescent="0.25">
      <c r="A54" s="286" t="s">
        <v>593</v>
      </c>
      <c r="B54" s="497" t="s">
        <v>806</v>
      </c>
      <c r="C54" s="282" t="s">
        <v>1289</v>
      </c>
      <c r="D54" s="281" t="s">
        <v>1063</v>
      </c>
      <c r="E54" s="855">
        <v>45231</v>
      </c>
      <c r="F54" s="855">
        <v>45413</v>
      </c>
      <c r="G54" s="626">
        <v>120000</v>
      </c>
      <c r="H54" s="487">
        <v>0</v>
      </c>
      <c r="I54" s="457">
        <v>120000</v>
      </c>
      <c r="J54" s="457">
        <v>3444</v>
      </c>
      <c r="K54" s="457">
        <v>16809.87</v>
      </c>
      <c r="L54" s="489">
        <v>3648</v>
      </c>
      <c r="M54" s="457">
        <v>25</v>
      </c>
      <c r="N54" s="457">
        <f>+J54+K54+L54+M54</f>
        <v>23926.87</v>
      </c>
      <c r="O54" s="457">
        <f>+I54-N54</f>
        <v>96073.13</v>
      </c>
    </row>
    <row r="55" spans="1:15" ht="16.5" customHeight="1" x14ac:dyDescent="0.25">
      <c r="A55" s="286" t="s">
        <v>822</v>
      </c>
      <c r="B55" s="497" t="s">
        <v>806</v>
      </c>
      <c r="C55" s="282" t="s">
        <v>71</v>
      </c>
      <c r="D55" s="281" t="s">
        <v>1063</v>
      </c>
      <c r="E55" s="855">
        <v>45231</v>
      </c>
      <c r="F55" s="855">
        <v>45413</v>
      </c>
      <c r="G55" s="626">
        <v>65000</v>
      </c>
      <c r="H55" s="487">
        <v>0</v>
      </c>
      <c r="I55" s="457">
        <v>65000</v>
      </c>
      <c r="J55" s="457">
        <v>1865.5</v>
      </c>
      <c r="K55" s="457">
        <v>4427.58</v>
      </c>
      <c r="L55" s="457">
        <v>1976</v>
      </c>
      <c r="M55" s="457">
        <v>25</v>
      </c>
      <c r="N55" s="457">
        <f>+J55+K55+L55+M55</f>
        <v>8294.08</v>
      </c>
      <c r="O55" s="457">
        <f>+I55-N55</f>
        <v>56705.919999999998</v>
      </c>
    </row>
    <row r="56" spans="1:15" ht="16.5" customHeight="1" x14ac:dyDescent="0.25">
      <c r="A56" s="286" t="s">
        <v>1288</v>
      </c>
      <c r="B56" s="497" t="s">
        <v>807</v>
      </c>
      <c r="C56" s="282" t="s">
        <v>417</v>
      </c>
      <c r="D56" s="281" t="s">
        <v>1063</v>
      </c>
      <c r="E56" s="855">
        <v>45383</v>
      </c>
      <c r="F56" s="855">
        <v>45566</v>
      </c>
      <c r="G56" s="626">
        <v>65000</v>
      </c>
      <c r="H56" s="487">
        <v>0</v>
      </c>
      <c r="I56" s="457">
        <v>65000</v>
      </c>
      <c r="J56" s="457">
        <v>1865.5</v>
      </c>
      <c r="K56" s="457">
        <v>4427.58</v>
      </c>
      <c r="L56" s="457">
        <v>1976</v>
      </c>
      <c r="M56" s="457">
        <v>25</v>
      </c>
      <c r="N56" s="457">
        <f>+J56+K56+L56+M56</f>
        <v>8294.08</v>
      </c>
      <c r="O56" s="457">
        <f>+I56-N56</f>
        <v>56705.919999999998</v>
      </c>
    </row>
    <row r="57" spans="1:15" ht="16.5" customHeight="1" x14ac:dyDescent="0.25">
      <c r="A57" s="286" t="s">
        <v>1290</v>
      </c>
      <c r="B57" s="497" t="s">
        <v>1151</v>
      </c>
      <c r="C57" s="282" t="s">
        <v>417</v>
      </c>
      <c r="D57" s="281" t="s">
        <v>1063</v>
      </c>
      <c r="E57" s="855">
        <v>45383</v>
      </c>
      <c r="F57" s="855">
        <v>45566</v>
      </c>
      <c r="G57" s="626">
        <v>65000</v>
      </c>
      <c r="H57" s="487">
        <v>0</v>
      </c>
      <c r="I57" s="457">
        <v>65000</v>
      </c>
      <c r="J57" s="457">
        <v>1865.5</v>
      </c>
      <c r="K57" s="457">
        <v>4427.58</v>
      </c>
      <c r="L57" s="457">
        <v>1976</v>
      </c>
      <c r="M57" s="457">
        <v>25</v>
      </c>
      <c r="N57" s="457">
        <f>+J57+K57+L57+M57</f>
        <v>8294.08</v>
      </c>
      <c r="O57" s="457">
        <f>+I57-N57</f>
        <v>56705.919999999998</v>
      </c>
    </row>
    <row r="58" spans="1:15" ht="16.5" customHeight="1" x14ac:dyDescent="0.25">
      <c r="A58" s="286" t="s">
        <v>1291</v>
      </c>
      <c r="B58" s="497" t="s">
        <v>806</v>
      </c>
      <c r="C58" s="282" t="s">
        <v>417</v>
      </c>
      <c r="D58" s="281" t="s">
        <v>1063</v>
      </c>
      <c r="E58" s="855">
        <v>45383</v>
      </c>
      <c r="F58" s="855">
        <v>45566</v>
      </c>
      <c r="G58" s="626">
        <v>65000</v>
      </c>
      <c r="H58" s="487">
        <v>0</v>
      </c>
      <c r="I58" s="457">
        <v>65000</v>
      </c>
      <c r="J58" s="457">
        <v>1865.5</v>
      </c>
      <c r="K58" s="457">
        <v>4427.58</v>
      </c>
      <c r="L58" s="457">
        <v>1976</v>
      </c>
      <c r="M58" s="457">
        <v>25</v>
      </c>
      <c r="N58" s="457">
        <f>+J58+K58+L58+M58</f>
        <v>8294.08</v>
      </c>
      <c r="O58" s="457">
        <f>+I58-N58</f>
        <v>56705.919999999998</v>
      </c>
    </row>
    <row r="59" spans="1:15" x14ac:dyDescent="0.25">
      <c r="A59" s="466" t="s">
        <v>813</v>
      </c>
      <c r="B59" s="465"/>
      <c r="C59" s="492">
        <v>5</v>
      </c>
      <c r="D59" s="465"/>
      <c r="E59" s="500"/>
      <c r="F59" s="855"/>
      <c r="G59" s="695">
        <f t="shared" ref="G59:O59" si="9">SUM(G54:G58)</f>
        <v>380000</v>
      </c>
      <c r="H59" s="695">
        <f t="shared" si="9"/>
        <v>0</v>
      </c>
      <c r="I59" s="695">
        <f t="shared" si="9"/>
        <v>380000</v>
      </c>
      <c r="J59" s="695">
        <f t="shared" si="9"/>
        <v>10906</v>
      </c>
      <c r="K59" s="695">
        <f t="shared" si="9"/>
        <v>34520.19</v>
      </c>
      <c r="L59" s="695">
        <f t="shared" si="9"/>
        <v>11552</v>
      </c>
      <c r="M59" s="695">
        <f t="shared" si="9"/>
        <v>125</v>
      </c>
      <c r="N59" s="695">
        <f t="shared" si="9"/>
        <v>57103.19</v>
      </c>
      <c r="O59" s="695">
        <f t="shared" si="9"/>
        <v>322896.80999999994</v>
      </c>
    </row>
    <row r="60" spans="1:15" x14ac:dyDescent="0.25">
      <c r="A60" s="490"/>
      <c r="B60" s="491"/>
      <c r="C60" s="492"/>
      <c r="D60" s="465"/>
      <c r="E60" s="856"/>
      <c r="F60" s="857"/>
      <c r="G60" s="695"/>
      <c r="H60" s="495"/>
      <c r="I60" s="494"/>
      <c r="J60" s="494"/>
      <c r="K60" s="494"/>
      <c r="L60" s="494"/>
      <c r="M60" s="494"/>
      <c r="N60" s="494"/>
      <c r="O60" s="494"/>
    </row>
    <row r="61" spans="1:15" x14ac:dyDescent="0.25">
      <c r="A61" s="490" t="s">
        <v>629</v>
      </c>
      <c r="B61" s="491"/>
      <c r="C61" s="492"/>
      <c r="D61" s="492"/>
      <c r="E61" s="856"/>
      <c r="F61" s="857"/>
      <c r="G61" s="695"/>
      <c r="H61" s="495"/>
      <c r="I61" s="463"/>
      <c r="J61" s="463"/>
      <c r="K61" s="463"/>
      <c r="L61" s="463"/>
      <c r="M61" s="463"/>
      <c r="N61" s="463"/>
      <c r="O61" s="463"/>
    </row>
    <row r="62" spans="1:15" ht="15.75" customHeight="1" x14ac:dyDescent="0.25">
      <c r="A62" s="496" t="s">
        <v>568</v>
      </c>
      <c r="B62" s="497" t="s">
        <v>807</v>
      </c>
      <c r="C62" s="282" t="s">
        <v>569</v>
      </c>
      <c r="D62" s="281" t="s">
        <v>1063</v>
      </c>
      <c r="E62" s="855">
        <v>45231</v>
      </c>
      <c r="F62" s="855">
        <v>45413</v>
      </c>
      <c r="G62" s="626">
        <v>185000</v>
      </c>
      <c r="H62" s="487"/>
      <c r="I62" s="457">
        <v>185000</v>
      </c>
      <c r="J62" s="457">
        <v>5309.5</v>
      </c>
      <c r="K62" s="457">
        <v>32099.49</v>
      </c>
      <c r="L62" s="457">
        <v>5624</v>
      </c>
      <c r="M62" s="457">
        <v>4145.24</v>
      </c>
      <c r="N62" s="457">
        <f>+J62+K62+L62+M62</f>
        <v>47178.23</v>
      </c>
      <c r="O62" s="457">
        <f>+I62-N62</f>
        <v>137821.76999999999</v>
      </c>
    </row>
    <row r="63" spans="1:15" x14ac:dyDescent="0.25">
      <c r="A63" s="466" t="s">
        <v>813</v>
      </c>
      <c r="B63" s="465"/>
      <c r="C63" s="492">
        <v>1</v>
      </c>
      <c r="D63" s="492"/>
      <c r="E63" s="1016"/>
      <c r="F63" s="855"/>
      <c r="G63" s="695">
        <f>+G62</f>
        <v>185000</v>
      </c>
      <c r="H63" s="696">
        <f t="shared" ref="H63:O63" si="10">SUM(H62)</f>
        <v>0</v>
      </c>
      <c r="I63" s="695">
        <f t="shared" si="10"/>
        <v>185000</v>
      </c>
      <c r="J63" s="695">
        <f t="shared" si="10"/>
        <v>5309.5</v>
      </c>
      <c r="K63" s="695">
        <f t="shared" si="10"/>
        <v>32099.49</v>
      </c>
      <c r="L63" s="695">
        <f t="shared" si="10"/>
        <v>5624</v>
      </c>
      <c r="M63" s="695">
        <f t="shared" si="10"/>
        <v>4145.24</v>
      </c>
      <c r="N63" s="695">
        <f t="shared" si="10"/>
        <v>47178.23</v>
      </c>
      <c r="O63" s="695">
        <f t="shared" si="10"/>
        <v>137821.76999999999</v>
      </c>
    </row>
    <row r="64" spans="1:15" x14ac:dyDescent="0.25">
      <c r="A64" s="490"/>
      <c r="B64" s="491"/>
      <c r="C64" s="492"/>
      <c r="D64" s="492"/>
      <c r="E64" s="856"/>
      <c r="F64" s="857"/>
      <c r="G64" s="695"/>
      <c r="H64" s="495"/>
      <c r="I64" s="494"/>
      <c r="J64" s="494"/>
      <c r="K64" s="494"/>
      <c r="L64" s="494"/>
      <c r="M64" s="494"/>
      <c r="N64" s="494"/>
      <c r="O64" s="494"/>
    </row>
    <row r="65" spans="1:15" x14ac:dyDescent="0.25">
      <c r="A65" s="469" t="s">
        <v>1198</v>
      </c>
      <c r="B65" s="491"/>
      <c r="C65" s="625"/>
      <c r="D65" s="281"/>
      <c r="E65" s="856"/>
      <c r="F65" s="857"/>
      <c r="G65" s="695"/>
      <c r="H65" s="495"/>
      <c r="I65" s="494"/>
      <c r="J65" s="494"/>
      <c r="K65" s="494"/>
      <c r="L65" s="494"/>
      <c r="M65" s="494"/>
      <c r="N65" s="494"/>
      <c r="O65" s="494"/>
    </row>
    <row r="66" spans="1:15" x14ac:dyDescent="0.25">
      <c r="A66" s="573" t="s">
        <v>946</v>
      </c>
      <c r="B66" s="602" t="s">
        <v>806</v>
      </c>
      <c r="C66" s="625" t="s">
        <v>945</v>
      </c>
      <c r="D66" s="281" t="s">
        <v>1063</v>
      </c>
      <c r="E66" s="855">
        <v>45231</v>
      </c>
      <c r="F66" s="855">
        <v>45413</v>
      </c>
      <c r="G66" s="626">
        <v>60000</v>
      </c>
      <c r="H66" s="487">
        <v>0</v>
      </c>
      <c r="I66" s="498">
        <v>60000</v>
      </c>
      <c r="J66" s="498">
        <v>1722</v>
      </c>
      <c r="K66" s="498">
        <v>3486.68</v>
      </c>
      <c r="L66" s="498">
        <v>1824</v>
      </c>
      <c r="M66" s="498">
        <v>25</v>
      </c>
      <c r="N66" s="457">
        <f>+J66+K66+L66+M66</f>
        <v>7057.68</v>
      </c>
      <c r="O66" s="498">
        <v>52942.32</v>
      </c>
    </row>
    <row r="67" spans="1:15" x14ac:dyDescent="0.25">
      <c r="A67" s="466" t="s">
        <v>813</v>
      </c>
      <c r="B67" s="465"/>
      <c r="C67" s="492">
        <v>1</v>
      </c>
      <c r="D67" s="492"/>
      <c r="E67" s="1016"/>
      <c r="F67" s="860"/>
      <c r="G67" s="695">
        <v>60000</v>
      </c>
      <c r="H67" s="696">
        <v>0</v>
      </c>
      <c r="I67" s="695">
        <v>60000</v>
      </c>
      <c r="J67" s="695">
        <v>1722</v>
      </c>
      <c r="K67" s="695">
        <v>3486.68</v>
      </c>
      <c r="L67" s="695">
        <v>1824</v>
      </c>
      <c r="M67" s="695">
        <v>25</v>
      </c>
      <c r="N67" s="695">
        <v>7057.68</v>
      </c>
      <c r="O67" s="695">
        <v>52942.32</v>
      </c>
    </row>
    <row r="68" spans="1:15" x14ac:dyDescent="0.25">
      <c r="A68" s="490"/>
      <c r="B68" s="491"/>
      <c r="C68" s="492"/>
      <c r="D68" s="492"/>
      <c r="E68" s="859"/>
      <c r="F68" s="860"/>
      <c r="G68" s="695"/>
      <c r="H68" s="495"/>
      <c r="I68" s="494"/>
      <c r="J68" s="494"/>
      <c r="K68" s="494"/>
      <c r="L68" s="494"/>
      <c r="M68" s="494"/>
      <c r="N68" s="494"/>
      <c r="O68" s="494"/>
    </row>
    <row r="69" spans="1:15" ht="37.5" customHeight="1" x14ac:dyDescent="0.25">
      <c r="A69" s="1014" t="s">
        <v>978</v>
      </c>
      <c r="B69" s="1015"/>
      <c r="C69" s="492"/>
      <c r="D69" s="465"/>
      <c r="E69" s="1016"/>
      <c r="F69" s="860"/>
      <c r="G69" s="695"/>
      <c r="H69" s="696"/>
      <c r="I69" s="697"/>
      <c r="J69" s="697"/>
      <c r="K69" s="697"/>
      <c r="L69" s="698"/>
      <c r="M69" s="697"/>
      <c r="N69" s="697"/>
      <c r="O69" s="697"/>
    </row>
    <row r="70" spans="1:15" ht="16.5" customHeight="1" x14ac:dyDescent="0.25">
      <c r="A70" s="1017" t="s">
        <v>1045</v>
      </c>
      <c r="B70" s="1018" t="s">
        <v>806</v>
      </c>
      <c r="C70" s="282" t="s">
        <v>78</v>
      </c>
      <c r="D70" s="281" t="s">
        <v>1063</v>
      </c>
      <c r="E70" s="855">
        <v>45231</v>
      </c>
      <c r="F70" s="855">
        <v>45413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25</v>
      </c>
      <c r="N70" s="468">
        <f t="shared" ref="N70:N75" si="11">+J70+K70+L70+M70</f>
        <v>7057.68</v>
      </c>
      <c r="O70" s="468">
        <f t="shared" ref="O70:O75" si="12">+I70-N70</f>
        <v>52942.32</v>
      </c>
    </row>
    <row r="71" spans="1:15" ht="16.5" customHeight="1" x14ac:dyDescent="0.25">
      <c r="A71" s="286" t="s">
        <v>611</v>
      </c>
      <c r="B71" s="281" t="s">
        <v>807</v>
      </c>
      <c r="C71" s="282" t="s">
        <v>918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f t="shared" si="11"/>
        <v>7057.68</v>
      </c>
      <c r="O71" s="468">
        <f t="shared" si="12"/>
        <v>52942.32</v>
      </c>
    </row>
    <row r="72" spans="1:15" ht="16.5" customHeight="1" x14ac:dyDescent="0.25">
      <c r="A72" s="286" t="s">
        <v>610</v>
      </c>
      <c r="B72" s="281" t="s">
        <v>806</v>
      </c>
      <c r="C72" s="282" t="s">
        <v>918</v>
      </c>
      <c r="D72" s="281" t="s">
        <v>1063</v>
      </c>
      <c r="E72" s="855">
        <v>45231</v>
      </c>
      <c r="F72" s="855">
        <v>45413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f t="shared" si="11"/>
        <v>7057.68</v>
      </c>
      <c r="O72" s="468">
        <f t="shared" si="12"/>
        <v>52942.32</v>
      </c>
    </row>
    <row r="73" spans="1:15" ht="16.5" customHeight="1" x14ac:dyDescent="0.25">
      <c r="A73" s="286" t="s">
        <v>1292</v>
      </c>
      <c r="B73" s="281" t="s">
        <v>806</v>
      </c>
      <c r="C73" s="282" t="s">
        <v>918</v>
      </c>
      <c r="D73" s="281" t="s">
        <v>1063</v>
      </c>
      <c r="E73" s="855">
        <v>45383</v>
      </c>
      <c r="F73" s="855">
        <v>45566</v>
      </c>
      <c r="G73" s="626">
        <v>65000</v>
      </c>
      <c r="H73" s="627">
        <v>0</v>
      </c>
      <c r="I73" s="468">
        <v>65000</v>
      </c>
      <c r="J73" s="468">
        <v>1865.5</v>
      </c>
      <c r="K73" s="468">
        <v>4427.58</v>
      </c>
      <c r="L73" s="628">
        <v>1976</v>
      </c>
      <c r="M73" s="468">
        <v>25</v>
      </c>
      <c r="N73" s="468">
        <f t="shared" si="11"/>
        <v>8294.08</v>
      </c>
      <c r="O73" s="468">
        <f t="shared" si="12"/>
        <v>56705.919999999998</v>
      </c>
    </row>
    <row r="74" spans="1:15" ht="16.5" customHeight="1" x14ac:dyDescent="0.25">
      <c r="A74" s="286" t="s">
        <v>1293</v>
      </c>
      <c r="B74" s="281" t="s">
        <v>807</v>
      </c>
      <c r="C74" s="282" t="s">
        <v>1294</v>
      </c>
      <c r="D74" s="281" t="s">
        <v>1063</v>
      </c>
      <c r="E74" s="855">
        <v>45383</v>
      </c>
      <c r="F74" s="855">
        <v>45566</v>
      </c>
      <c r="G74" s="626">
        <v>55000</v>
      </c>
      <c r="H74" s="627">
        <v>0</v>
      </c>
      <c r="I74" s="468">
        <v>55000</v>
      </c>
      <c r="J74" s="468">
        <v>1578.5</v>
      </c>
      <c r="K74" s="468">
        <v>2559.6799999999998</v>
      </c>
      <c r="L74" s="628">
        <v>1672</v>
      </c>
      <c r="M74" s="468">
        <v>25</v>
      </c>
      <c r="N74" s="468">
        <f t="shared" si="11"/>
        <v>5835.18</v>
      </c>
      <c r="O74" s="468">
        <f t="shared" si="12"/>
        <v>49164.82</v>
      </c>
    </row>
    <row r="75" spans="1:15" ht="16.5" customHeight="1" x14ac:dyDescent="0.25">
      <c r="A75" s="286" t="s">
        <v>1295</v>
      </c>
      <c r="B75" s="281" t="s">
        <v>1296</v>
      </c>
      <c r="C75" s="282" t="s">
        <v>918</v>
      </c>
      <c r="D75" s="281" t="s">
        <v>1063</v>
      </c>
      <c r="E75" s="855">
        <v>45383</v>
      </c>
      <c r="F75" s="855">
        <v>45566</v>
      </c>
      <c r="G75" s="626">
        <v>65000</v>
      </c>
      <c r="H75" s="627">
        <v>0</v>
      </c>
      <c r="I75" s="468">
        <v>65000</v>
      </c>
      <c r="J75" s="468">
        <v>1865.5</v>
      </c>
      <c r="K75" s="468">
        <v>4427.58</v>
      </c>
      <c r="L75" s="628">
        <v>1976</v>
      </c>
      <c r="M75" s="468">
        <v>25</v>
      </c>
      <c r="N75" s="468">
        <f t="shared" si="11"/>
        <v>8294.08</v>
      </c>
      <c r="O75" s="468">
        <f t="shared" si="12"/>
        <v>56705.919999999998</v>
      </c>
    </row>
    <row r="76" spans="1:15" x14ac:dyDescent="0.25">
      <c r="A76" s="466" t="s">
        <v>813</v>
      </c>
      <c r="B76" s="465"/>
      <c r="C76" s="492">
        <v>6</v>
      </c>
      <c r="D76" s="465"/>
      <c r="E76" s="1016"/>
      <c r="F76" s="860"/>
      <c r="G76" s="695">
        <f t="shared" ref="G76:O76" si="13">SUM(G70:G75)</f>
        <v>365000</v>
      </c>
      <c r="H76" s="695">
        <f t="shared" si="13"/>
        <v>0</v>
      </c>
      <c r="I76" s="695">
        <f t="shared" si="13"/>
        <v>365000</v>
      </c>
      <c r="J76" s="695">
        <f t="shared" si="13"/>
        <v>10475.5</v>
      </c>
      <c r="K76" s="695">
        <f t="shared" si="13"/>
        <v>21874.879999999997</v>
      </c>
      <c r="L76" s="695">
        <f t="shared" si="13"/>
        <v>11096</v>
      </c>
      <c r="M76" s="695">
        <f t="shared" si="13"/>
        <v>150</v>
      </c>
      <c r="N76" s="695">
        <f t="shared" si="13"/>
        <v>43596.380000000005</v>
      </c>
      <c r="O76" s="695">
        <f t="shared" si="13"/>
        <v>321403.62</v>
      </c>
    </row>
    <row r="77" spans="1:15" x14ac:dyDescent="0.25">
      <c r="A77" s="490"/>
      <c r="B77" s="491"/>
      <c r="C77" s="492"/>
      <c r="D77" s="465"/>
      <c r="E77" s="856"/>
      <c r="F77" s="857"/>
      <c r="G77" s="695"/>
      <c r="H77" s="495"/>
      <c r="I77" s="463"/>
      <c r="J77" s="463"/>
      <c r="K77" s="463"/>
      <c r="L77" s="522"/>
      <c r="M77" s="463"/>
      <c r="N77" s="463"/>
      <c r="O77" s="463"/>
    </row>
    <row r="78" spans="1:15" ht="33" customHeight="1" x14ac:dyDescent="0.25">
      <c r="A78" s="1014" t="s">
        <v>825</v>
      </c>
      <c r="B78" s="1015"/>
      <c r="C78" s="492"/>
      <c r="D78" s="465"/>
      <c r="E78" s="1019"/>
      <c r="F78" s="857"/>
      <c r="G78" s="695"/>
      <c r="H78" s="696"/>
      <c r="I78" s="697"/>
      <c r="J78" s="697"/>
      <c r="K78" s="697"/>
      <c r="L78" s="698"/>
      <c r="M78" s="697"/>
      <c r="N78" s="697"/>
      <c r="O78" s="697"/>
    </row>
    <row r="79" spans="1:15" ht="18.75" customHeight="1" x14ac:dyDescent="0.25">
      <c r="A79" s="496" t="s">
        <v>608</v>
      </c>
      <c r="B79" s="497" t="s">
        <v>806</v>
      </c>
      <c r="C79" s="282" t="s">
        <v>117</v>
      </c>
      <c r="D79" s="281" t="s">
        <v>1063</v>
      </c>
      <c r="E79" s="855">
        <v>45231</v>
      </c>
      <c r="F79" s="85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89">
        <v>1824</v>
      </c>
      <c r="M79" s="457">
        <v>525</v>
      </c>
      <c r="N79" s="457">
        <f>+J79+K79+L79+M79</f>
        <v>7557.68</v>
      </c>
      <c r="O79" s="457">
        <f>+I79-N79</f>
        <v>52442.32</v>
      </c>
    </row>
    <row r="80" spans="1:15" x14ac:dyDescent="0.25">
      <c r="A80" s="466" t="s">
        <v>813</v>
      </c>
      <c r="B80" s="465"/>
      <c r="C80" s="492">
        <v>1</v>
      </c>
      <c r="D80" s="465"/>
      <c r="E80" s="1016"/>
      <c r="F80" s="860"/>
      <c r="G80" s="695">
        <f>SUM(G79)</f>
        <v>60000</v>
      </c>
      <c r="H80" s="696">
        <f t="shared" ref="H80:O80" si="14">SUM(H79)</f>
        <v>0</v>
      </c>
      <c r="I80" s="695">
        <f t="shared" si="14"/>
        <v>60000</v>
      </c>
      <c r="J80" s="695">
        <f t="shared" si="14"/>
        <v>1722</v>
      </c>
      <c r="K80" s="695">
        <f t="shared" si="14"/>
        <v>3486.68</v>
      </c>
      <c r="L80" s="695">
        <f t="shared" si="14"/>
        <v>1824</v>
      </c>
      <c r="M80" s="695">
        <f t="shared" si="14"/>
        <v>525</v>
      </c>
      <c r="N80" s="695">
        <f>SUM(N79)</f>
        <v>7557.68</v>
      </c>
      <c r="O80" s="695">
        <f t="shared" si="14"/>
        <v>52442.32</v>
      </c>
    </row>
    <row r="81" spans="1:17" x14ac:dyDescent="0.25">
      <c r="A81" s="490"/>
      <c r="B81" s="491"/>
      <c r="C81" s="492"/>
      <c r="D81" s="465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7" x14ac:dyDescent="0.25">
      <c r="A82" s="490"/>
      <c r="B82" s="491"/>
      <c r="C82" s="492"/>
      <c r="D82" s="465"/>
      <c r="E82" s="856"/>
      <c r="F82" s="857"/>
      <c r="G82" s="695"/>
      <c r="H82" s="495"/>
      <c r="I82" s="463"/>
      <c r="J82" s="463"/>
      <c r="K82" s="463"/>
      <c r="L82" s="522"/>
      <c r="M82" s="463"/>
      <c r="N82" s="463"/>
      <c r="O82" s="463"/>
    </row>
    <row r="83" spans="1:17" x14ac:dyDescent="0.25">
      <c r="A83" s="490" t="s">
        <v>827</v>
      </c>
      <c r="B83" s="491"/>
      <c r="C83" s="492"/>
      <c r="D83" s="465"/>
      <c r="E83" s="710"/>
      <c r="F83" s="711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7" ht="15" customHeight="1" x14ac:dyDescent="0.25">
      <c r="A84" s="286" t="s">
        <v>947</v>
      </c>
      <c r="B84" s="281" t="s">
        <v>806</v>
      </c>
      <c r="C84" s="282" t="s">
        <v>489</v>
      </c>
      <c r="D84" s="281" t="s">
        <v>1063</v>
      </c>
      <c r="E84" s="855">
        <v>45231</v>
      </c>
      <c r="F84" s="855">
        <v>45413</v>
      </c>
      <c r="G84" s="626">
        <v>65000</v>
      </c>
      <c r="H84" s="627">
        <v>0</v>
      </c>
      <c r="I84" s="468">
        <v>65000</v>
      </c>
      <c r="J84" s="468">
        <v>1865.5</v>
      </c>
      <c r="K84" s="468">
        <v>4084.48</v>
      </c>
      <c r="L84" s="468">
        <v>1976</v>
      </c>
      <c r="M84" s="468">
        <v>1740.46</v>
      </c>
      <c r="N84" s="457">
        <f t="shared" ref="N84:N103" si="15">+J84+K84+L84+M84</f>
        <v>9666.4399999999987</v>
      </c>
      <c r="O84" s="468">
        <f>+I84-N84</f>
        <v>55333.56</v>
      </c>
    </row>
    <row r="85" spans="1:17" ht="15" customHeight="1" x14ac:dyDescent="0.25">
      <c r="A85" s="286" t="s">
        <v>1031</v>
      </c>
      <c r="B85" s="281" t="s">
        <v>807</v>
      </c>
      <c r="C85" s="282" t="s">
        <v>1032</v>
      </c>
      <c r="D85" s="281" t="s">
        <v>1063</v>
      </c>
      <c r="E85" s="855">
        <v>45231</v>
      </c>
      <c r="F85" s="855">
        <v>45413</v>
      </c>
      <c r="G85" s="626">
        <v>60000</v>
      </c>
      <c r="H85" s="627">
        <v>0</v>
      </c>
      <c r="I85" s="468">
        <v>60000</v>
      </c>
      <c r="J85" s="468">
        <v>1722</v>
      </c>
      <c r="K85" s="468">
        <v>3486.68</v>
      </c>
      <c r="L85" s="468">
        <v>1824</v>
      </c>
      <c r="M85" s="468">
        <v>25</v>
      </c>
      <c r="N85" s="457">
        <f t="shared" si="15"/>
        <v>7057.68</v>
      </c>
      <c r="O85" s="468">
        <f t="shared" ref="O85:O100" si="16">+I85-N85</f>
        <v>52942.32</v>
      </c>
    </row>
    <row r="86" spans="1:17" ht="15" customHeight="1" x14ac:dyDescent="0.25">
      <c r="A86" s="286" t="s">
        <v>1162</v>
      </c>
      <c r="B86" s="281" t="s">
        <v>806</v>
      </c>
      <c r="C86" s="282" t="s">
        <v>1163</v>
      </c>
      <c r="D86" s="281" t="s">
        <v>1063</v>
      </c>
      <c r="E86" s="855">
        <v>45383</v>
      </c>
      <c r="F86" s="855">
        <v>45536</v>
      </c>
      <c r="G86" s="626">
        <v>60000</v>
      </c>
      <c r="H86" s="627">
        <v>0</v>
      </c>
      <c r="I86" s="468">
        <v>60000</v>
      </c>
      <c r="J86" s="468">
        <v>1722</v>
      </c>
      <c r="K86" s="468">
        <v>3486.68</v>
      </c>
      <c r="L86" s="468">
        <v>1824</v>
      </c>
      <c r="M86" s="468">
        <v>25</v>
      </c>
      <c r="N86" s="457">
        <f t="shared" si="15"/>
        <v>7057.68</v>
      </c>
      <c r="O86" s="468">
        <f t="shared" si="16"/>
        <v>52942.32</v>
      </c>
    </row>
    <row r="87" spans="1:17" ht="15" customHeight="1" x14ac:dyDescent="0.25">
      <c r="A87" s="286" t="s">
        <v>1041</v>
      </c>
      <c r="B87" s="281" t="s">
        <v>806</v>
      </c>
      <c r="C87" s="282" t="s">
        <v>117</v>
      </c>
      <c r="D87" s="281" t="s">
        <v>1063</v>
      </c>
      <c r="E87" s="855">
        <v>45231</v>
      </c>
      <c r="F87" s="855">
        <v>45413</v>
      </c>
      <c r="G87" s="626">
        <v>60000</v>
      </c>
      <c r="H87" s="627">
        <v>0</v>
      </c>
      <c r="I87" s="468">
        <v>60000</v>
      </c>
      <c r="J87" s="468">
        <v>1722</v>
      </c>
      <c r="K87" s="468">
        <v>3143.58</v>
      </c>
      <c r="L87" s="468">
        <v>1824</v>
      </c>
      <c r="M87" s="468">
        <v>1740.46</v>
      </c>
      <c r="N87" s="457">
        <f t="shared" si="15"/>
        <v>8430.0400000000009</v>
      </c>
      <c r="O87" s="468">
        <f t="shared" si="16"/>
        <v>51569.96</v>
      </c>
    </row>
    <row r="88" spans="1:17" ht="15" customHeight="1" x14ac:dyDescent="0.25">
      <c r="A88" s="286" t="s">
        <v>1042</v>
      </c>
      <c r="B88" s="281" t="s">
        <v>806</v>
      </c>
      <c r="C88" s="282" t="s">
        <v>117</v>
      </c>
      <c r="D88" s="281" t="s">
        <v>1063</v>
      </c>
      <c r="E88" s="855">
        <v>45231</v>
      </c>
      <c r="F88" s="855">
        <v>45413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468">
        <v>1976</v>
      </c>
      <c r="M88" s="468">
        <v>25</v>
      </c>
      <c r="N88" s="457">
        <f t="shared" si="15"/>
        <v>8294.08</v>
      </c>
      <c r="O88" s="468">
        <f t="shared" si="16"/>
        <v>56705.919999999998</v>
      </c>
    </row>
    <row r="89" spans="1:17" ht="15" customHeight="1" x14ac:dyDescent="0.25">
      <c r="A89" s="286" t="s">
        <v>1043</v>
      </c>
      <c r="B89" s="281" t="s">
        <v>806</v>
      </c>
      <c r="C89" s="282" t="s">
        <v>1044</v>
      </c>
      <c r="D89" s="281" t="s">
        <v>1063</v>
      </c>
      <c r="E89" s="855">
        <v>45231</v>
      </c>
      <c r="F89" s="855">
        <v>45413</v>
      </c>
      <c r="G89" s="626">
        <v>60000</v>
      </c>
      <c r="H89" s="627">
        <v>0</v>
      </c>
      <c r="I89" s="468">
        <v>60000</v>
      </c>
      <c r="J89" s="468">
        <v>1722</v>
      </c>
      <c r="K89" s="468">
        <v>2800.49</v>
      </c>
      <c r="L89" s="468">
        <v>1824</v>
      </c>
      <c r="M89" s="468">
        <v>3455.92</v>
      </c>
      <c r="N89" s="457">
        <f t="shared" si="15"/>
        <v>9802.41</v>
      </c>
      <c r="O89" s="468">
        <f t="shared" si="16"/>
        <v>50197.59</v>
      </c>
    </row>
    <row r="90" spans="1:17" ht="15" customHeight="1" x14ac:dyDescent="0.25">
      <c r="A90" s="286" t="s">
        <v>961</v>
      </c>
      <c r="B90" s="680" t="s">
        <v>807</v>
      </c>
      <c r="C90" s="282" t="s">
        <v>515</v>
      </c>
      <c r="D90" s="281" t="s">
        <v>1063</v>
      </c>
      <c r="E90" s="855">
        <v>45231</v>
      </c>
      <c r="F90" s="855">
        <v>45413</v>
      </c>
      <c r="G90" s="626">
        <v>65000</v>
      </c>
      <c r="H90" s="627">
        <v>0</v>
      </c>
      <c r="I90" s="468">
        <v>65000</v>
      </c>
      <c r="J90" s="468">
        <v>1865.5</v>
      </c>
      <c r="K90" s="861">
        <v>4084.48</v>
      </c>
      <c r="L90" s="468">
        <v>1976</v>
      </c>
      <c r="M90" s="468">
        <v>1740.46</v>
      </c>
      <c r="N90" s="457">
        <f t="shared" si="15"/>
        <v>9666.4399999999987</v>
      </c>
      <c r="O90" s="468">
        <f t="shared" si="16"/>
        <v>55333.56</v>
      </c>
      <c r="P90" s="862"/>
      <c r="Q90" s="862"/>
    </row>
    <row r="91" spans="1:17" ht="15" customHeight="1" x14ac:dyDescent="0.25">
      <c r="A91" s="286" t="s">
        <v>1087</v>
      </c>
      <c r="B91" s="680" t="s">
        <v>807</v>
      </c>
      <c r="C91" s="282" t="s">
        <v>78</v>
      </c>
      <c r="D91" s="281" t="s">
        <v>1063</v>
      </c>
      <c r="E91" s="855">
        <v>45323</v>
      </c>
      <c r="F91" s="855">
        <v>45474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si="16"/>
        <v>52942.32</v>
      </c>
      <c r="P91" s="862"/>
      <c r="Q91" s="862"/>
    </row>
    <row r="92" spans="1:17" ht="15.75" customHeight="1" x14ac:dyDescent="0.25">
      <c r="A92" s="286" t="s">
        <v>920</v>
      </c>
      <c r="B92" s="281" t="s">
        <v>807</v>
      </c>
      <c r="C92" s="282" t="s">
        <v>78</v>
      </c>
      <c r="D92" s="281" t="s">
        <v>1063</v>
      </c>
      <c r="E92" s="855">
        <v>45231</v>
      </c>
      <c r="F92" s="855">
        <v>45413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62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7" ht="15" customHeight="1" x14ac:dyDescent="0.25">
      <c r="A93" s="286" t="s">
        <v>725</v>
      </c>
      <c r="B93" s="281" t="s">
        <v>806</v>
      </c>
      <c r="C93" s="282" t="s">
        <v>117</v>
      </c>
      <c r="D93" s="281" t="s">
        <v>1063</v>
      </c>
      <c r="E93" s="855">
        <v>45231</v>
      </c>
      <c r="F93" s="855">
        <v>45413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3486.68</v>
      </c>
      <c r="L93" s="468">
        <v>1824</v>
      </c>
      <c r="M93" s="468">
        <v>25</v>
      </c>
      <c r="N93" s="457">
        <f t="shared" si="15"/>
        <v>7057.68</v>
      </c>
      <c r="O93" s="468">
        <f t="shared" si="16"/>
        <v>52942.32</v>
      </c>
    </row>
    <row r="94" spans="1:17" ht="15" customHeight="1" x14ac:dyDescent="0.25">
      <c r="A94" s="286" t="s">
        <v>919</v>
      </c>
      <c r="B94" s="281" t="s">
        <v>807</v>
      </c>
      <c r="C94" s="282" t="s">
        <v>117</v>
      </c>
      <c r="D94" s="281" t="s">
        <v>1063</v>
      </c>
      <c r="E94" s="855">
        <v>45231</v>
      </c>
      <c r="F94" s="855">
        <v>45413</v>
      </c>
      <c r="G94" s="626">
        <v>60000</v>
      </c>
      <c r="H94" s="627">
        <v>0</v>
      </c>
      <c r="I94" s="468">
        <v>60000</v>
      </c>
      <c r="J94" s="468">
        <v>1722</v>
      </c>
      <c r="K94" s="468">
        <v>3486.68</v>
      </c>
      <c r="L94" s="468">
        <v>1824</v>
      </c>
      <c r="M94" s="468">
        <v>25</v>
      </c>
      <c r="N94" s="457">
        <f t="shared" si="15"/>
        <v>7057.68</v>
      </c>
      <c r="O94" s="468">
        <f t="shared" si="16"/>
        <v>52942.32</v>
      </c>
    </row>
    <row r="95" spans="1:17" ht="13.5" customHeight="1" x14ac:dyDescent="0.25">
      <c r="A95" s="286" t="s">
        <v>574</v>
      </c>
      <c r="B95" s="281" t="s">
        <v>806</v>
      </c>
      <c r="C95" s="282" t="s">
        <v>918</v>
      </c>
      <c r="D95" s="281" t="s">
        <v>1063</v>
      </c>
      <c r="E95" s="855">
        <v>45231</v>
      </c>
      <c r="F95" s="855">
        <v>45413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468">
        <v>1976</v>
      </c>
      <c r="M95" s="468">
        <v>25</v>
      </c>
      <c r="N95" s="457">
        <f t="shared" si="15"/>
        <v>8294.08</v>
      </c>
      <c r="O95" s="468">
        <f t="shared" si="16"/>
        <v>56705.919999999998</v>
      </c>
    </row>
    <row r="96" spans="1:17" x14ac:dyDescent="0.25">
      <c r="A96" s="286" t="s">
        <v>726</v>
      </c>
      <c r="B96" s="281" t="s">
        <v>806</v>
      </c>
      <c r="C96" s="280" t="s">
        <v>856</v>
      </c>
      <c r="D96" s="281" t="s">
        <v>1063</v>
      </c>
      <c r="E96" s="855">
        <v>45231</v>
      </c>
      <c r="F96" s="855">
        <v>45413</v>
      </c>
      <c r="G96" s="626">
        <v>45000</v>
      </c>
      <c r="H96" s="627">
        <v>0</v>
      </c>
      <c r="I96" s="468">
        <v>45000</v>
      </c>
      <c r="J96" s="468">
        <v>1291.5</v>
      </c>
      <c r="K96" s="468">
        <v>891.01</v>
      </c>
      <c r="L96" s="468">
        <v>1368</v>
      </c>
      <c r="M96" s="468">
        <v>1740.46</v>
      </c>
      <c r="N96" s="457">
        <f t="shared" si="15"/>
        <v>5290.97</v>
      </c>
      <c r="O96" s="468">
        <f t="shared" si="16"/>
        <v>39709.03</v>
      </c>
    </row>
    <row r="97" spans="1:15" ht="15" customHeight="1" x14ac:dyDescent="0.25">
      <c r="A97" s="286" t="s">
        <v>948</v>
      </c>
      <c r="B97" s="281" t="s">
        <v>806</v>
      </c>
      <c r="C97" s="282" t="s">
        <v>529</v>
      </c>
      <c r="D97" s="281" t="s">
        <v>1063</v>
      </c>
      <c r="E97" s="855">
        <v>45231</v>
      </c>
      <c r="F97" s="855">
        <v>45413</v>
      </c>
      <c r="G97" s="626">
        <v>45000</v>
      </c>
      <c r="H97" s="627">
        <v>0</v>
      </c>
      <c r="I97" s="468">
        <v>45000</v>
      </c>
      <c r="J97" s="468">
        <v>1291.5</v>
      </c>
      <c r="K97" s="468">
        <v>1148.33</v>
      </c>
      <c r="L97" s="468">
        <v>1368</v>
      </c>
      <c r="M97" s="468">
        <v>25</v>
      </c>
      <c r="N97" s="457">
        <f t="shared" si="15"/>
        <v>3832.83</v>
      </c>
      <c r="O97" s="468">
        <f t="shared" si="16"/>
        <v>41167.17</v>
      </c>
    </row>
    <row r="98" spans="1:15" ht="15" customHeight="1" x14ac:dyDescent="0.25">
      <c r="A98" s="286" t="s">
        <v>1297</v>
      </c>
      <c r="B98" s="281" t="s">
        <v>806</v>
      </c>
      <c r="C98" s="282" t="s">
        <v>417</v>
      </c>
      <c r="D98" s="281" t="s">
        <v>1063</v>
      </c>
      <c r="E98" s="855">
        <v>45383</v>
      </c>
      <c r="F98" s="855">
        <v>45566</v>
      </c>
      <c r="G98" s="626">
        <v>65000</v>
      </c>
      <c r="H98" s="627">
        <v>0</v>
      </c>
      <c r="I98" s="468">
        <v>65000</v>
      </c>
      <c r="J98" s="468">
        <v>1865.5</v>
      </c>
      <c r="K98" s="468">
        <v>4427.58</v>
      </c>
      <c r="L98" s="468">
        <v>1976</v>
      </c>
      <c r="M98" s="468">
        <v>25</v>
      </c>
      <c r="N98" s="457">
        <f t="shared" si="15"/>
        <v>8294.08</v>
      </c>
      <c r="O98" s="468">
        <f t="shared" si="16"/>
        <v>56705.919999999998</v>
      </c>
    </row>
    <row r="99" spans="1:15" ht="15" customHeight="1" x14ac:dyDescent="0.25">
      <c r="A99" s="286" t="s">
        <v>1298</v>
      </c>
      <c r="B99" s="281" t="s">
        <v>807</v>
      </c>
      <c r="C99" s="282" t="s">
        <v>918</v>
      </c>
      <c r="D99" s="281" t="s">
        <v>1063</v>
      </c>
      <c r="E99" s="855">
        <v>45383</v>
      </c>
      <c r="F99" s="855">
        <v>45566</v>
      </c>
      <c r="G99" s="626">
        <v>65000</v>
      </c>
      <c r="H99" s="627">
        <v>0</v>
      </c>
      <c r="I99" s="468">
        <v>65000</v>
      </c>
      <c r="J99" s="468">
        <v>1865.5</v>
      </c>
      <c r="K99" s="468">
        <v>4427.58</v>
      </c>
      <c r="L99" s="468">
        <v>1976</v>
      </c>
      <c r="M99" s="468">
        <v>25</v>
      </c>
      <c r="N99" s="457">
        <f t="shared" si="15"/>
        <v>8294.08</v>
      </c>
      <c r="O99" s="468">
        <f t="shared" si="16"/>
        <v>56705.919999999998</v>
      </c>
    </row>
    <row r="100" spans="1:15" ht="15" customHeight="1" x14ac:dyDescent="0.25">
      <c r="A100" s="286" t="s">
        <v>1299</v>
      </c>
      <c r="B100" s="281" t="s">
        <v>1296</v>
      </c>
      <c r="C100" s="282" t="s">
        <v>1300</v>
      </c>
      <c r="D100" s="281" t="s">
        <v>1063</v>
      </c>
      <c r="E100" s="855">
        <v>45383</v>
      </c>
      <c r="F100" s="855">
        <v>45566</v>
      </c>
      <c r="G100" s="626">
        <v>43500</v>
      </c>
      <c r="H100" s="627">
        <v>0</v>
      </c>
      <c r="I100" s="468">
        <v>43500</v>
      </c>
      <c r="J100" s="468">
        <v>1248.45</v>
      </c>
      <c r="K100" s="468">
        <v>936.62</v>
      </c>
      <c r="L100" s="468">
        <v>1322.4</v>
      </c>
      <c r="M100" s="468">
        <v>25</v>
      </c>
      <c r="N100" s="457">
        <f t="shared" si="15"/>
        <v>3532.4700000000003</v>
      </c>
      <c r="O100" s="468">
        <f t="shared" si="16"/>
        <v>39967.53</v>
      </c>
    </row>
    <row r="101" spans="1:15" ht="15" customHeight="1" x14ac:dyDescent="0.25">
      <c r="A101" s="286" t="s">
        <v>1301</v>
      </c>
      <c r="B101" s="281" t="s">
        <v>1296</v>
      </c>
      <c r="C101" s="282" t="s">
        <v>1300</v>
      </c>
      <c r="D101" s="281" t="s">
        <v>1063</v>
      </c>
      <c r="E101" s="855">
        <v>45383</v>
      </c>
      <c r="F101" s="855">
        <v>45566</v>
      </c>
      <c r="G101" s="626">
        <v>43500</v>
      </c>
      <c r="H101" s="627">
        <v>0</v>
      </c>
      <c r="I101" s="468">
        <v>43500</v>
      </c>
      <c r="J101" s="468">
        <v>1248.45</v>
      </c>
      <c r="K101" s="468">
        <v>936.62</v>
      </c>
      <c r="L101" s="468">
        <v>1322.4</v>
      </c>
      <c r="M101" s="468">
        <v>25</v>
      </c>
      <c r="N101" s="457">
        <f t="shared" si="15"/>
        <v>3532.4700000000003</v>
      </c>
      <c r="O101" s="468">
        <f>+I101-N101</f>
        <v>39967.53</v>
      </c>
    </row>
    <row r="102" spans="1:15" ht="15" customHeight="1" x14ac:dyDescent="0.25">
      <c r="A102" s="286" t="s">
        <v>1302</v>
      </c>
      <c r="B102" s="281" t="s">
        <v>1296</v>
      </c>
      <c r="C102" s="282" t="s">
        <v>1303</v>
      </c>
      <c r="D102" s="281" t="s">
        <v>1063</v>
      </c>
      <c r="E102" s="855">
        <v>45383</v>
      </c>
      <c r="F102" s="855">
        <v>45566</v>
      </c>
      <c r="G102" s="626">
        <v>43500</v>
      </c>
      <c r="H102" s="627">
        <v>0</v>
      </c>
      <c r="I102" s="468">
        <v>43500</v>
      </c>
      <c r="J102" s="468">
        <v>1248.45</v>
      </c>
      <c r="K102" s="468">
        <v>936.62</v>
      </c>
      <c r="L102" s="468">
        <v>1322.4</v>
      </c>
      <c r="M102" s="468">
        <v>25</v>
      </c>
      <c r="N102" s="457">
        <f t="shared" si="15"/>
        <v>3532.4700000000003</v>
      </c>
      <c r="O102" s="468">
        <f>+I102-N102</f>
        <v>39967.53</v>
      </c>
    </row>
    <row r="103" spans="1:15" ht="15" customHeight="1" x14ac:dyDescent="0.25">
      <c r="A103" s="286" t="s">
        <v>1304</v>
      </c>
      <c r="B103" s="281" t="s">
        <v>806</v>
      </c>
      <c r="C103" s="282" t="s">
        <v>417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>+I103-N103</f>
        <v>56705.919999999998</v>
      </c>
    </row>
    <row r="104" spans="1:15" ht="15" customHeight="1" x14ac:dyDescent="0.25">
      <c r="A104" s="286" t="s">
        <v>1305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ref="N104:N112" si="17">+J104+K104+L104+M104</f>
        <v>8294.08</v>
      </c>
      <c r="O104" s="468">
        <f t="shared" ref="O104:O112" si="18">+I104-N104</f>
        <v>56705.919999999998</v>
      </c>
    </row>
    <row r="105" spans="1:15" ht="15" customHeight="1" x14ac:dyDescent="0.25">
      <c r="A105" s="286" t="s">
        <v>1306</v>
      </c>
      <c r="B105" s="281" t="s">
        <v>1296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7"/>
        <v>8294.08</v>
      </c>
      <c r="O105" s="468">
        <f t="shared" si="18"/>
        <v>56705.919999999998</v>
      </c>
    </row>
    <row r="106" spans="1:15" ht="15" customHeight="1" x14ac:dyDescent="0.25">
      <c r="A106" s="286" t="s">
        <v>1307</v>
      </c>
      <c r="B106" s="281" t="s">
        <v>807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7"/>
        <v>8294.08</v>
      </c>
      <c r="O106" s="468">
        <f t="shared" si="18"/>
        <v>56705.919999999998</v>
      </c>
    </row>
    <row r="107" spans="1:15" ht="15" customHeight="1" x14ac:dyDescent="0.25">
      <c r="A107" s="286" t="s">
        <v>1308</v>
      </c>
      <c r="B107" s="281" t="s">
        <v>806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7"/>
        <v>8294.08</v>
      </c>
      <c r="O107" s="468">
        <f t="shared" si="18"/>
        <v>56705.919999999998</v>
      </c>
    </row>
    <row r="108" spans="1:15" ht="15" customHeight="1" x14ac:dyDescent="0.25">
      <c r="A108" s="286" t="s">
        <v>1309</v>
      </c>
      <c r="B108" s="281" t="s">
        <v>1296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7"/>
        <v>8294.08</v>
      </c>
      <c r="O108" s="468">
        <f t="shared" si="18"/>
        <v>56705.919999999998</v>
      </c>
    </row>
    <row r="109" spans="1:15" ht="15" customHeight="1" x14ac:dyDescent="0.25">
      <c r="A109" s="286" t="s">
        <v>1310</v>
      </c>
      <c r="B109" s="281" t="s">
        <v>1296</v>
      </c>
      <c r="C109" s="282" t="s">
        <v>918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7"/>
        <v>8294.08</v>
      </c>
      <c r="O109" s="468">
        <f t="shared" si="18"/>
        <v>56705.919999999998</v>
      </c>
    </row>
    <row r="110" spans="1:15" ht="15" customHeight="1" x14ac:dyDescent="0.25">
      <c r="A110" s="286" t="s">
        <v>1311</v>
      </c>
      <c r="B110" s="281" t="s">
        <v>806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7"/>
        <v>8294.08</v>
      </c>
      <c r="O110" s="468">
        <f t="shared" si="18"/>
        <v>56705.919999999998</v>
      </c>
    </row>
    <row r="111" spans="1:15" ht="15" customHeight="1" x14ac:dyDescent="0.25">
      <c r="A111" s="286" t="s">
        <v>1312</v>
      </c>
      <c r="B111" s="281" t="s">
        <v>807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7"/>
        <v>8294.08</v>
      </c>
      <c r="O111" s="468">
        <f t="shared" si="18"/>
        <v>56705.919999999998</v>
      </c>
    </row>
    <row r="112" spans="1:15" ht="15" customHeight="1" x14ac:dyDescent="0.25">
      <c r="A112" s="286" t="s">
        <v>1313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7"/>
        <v>8294.08</v>
      </c>
      <c r="O112" s="468">
        <f t="shared" si="18"/>
        <v>56705.919999999998</v>
      </c>
    </row>
    <row r="113" spans="1:16" x14ac:dyDescent="0.25">
      <c r="A113" s="490" t="s">
        <v>813</v>
      </c>
      <c r="B113" s="491"/>
      <c r="C113" s="492">
        <v>29</v>
      </c>
      <c r="D113" s="570"/>
      <c r="E113" s="570"/>
      <c r="F113" s="570"/>
      <c r="G113" s="695">
        <f>SUM(G84:G112)</f>
        <v>1740500</v>
      </c>
      <c r="H113" s="695">
        <f t="shared" ref="H113:O113" si="19">SUM(H84:H112)</f>
        <v>0</v>
      </c>
      <c r="I113" s="695">
        <f t="shared" si="19"/>
        <v>1740500</v>
      </c>
      <c r="J113" s="695">
        <f t="shared" si="19"/>
        <v>49952.350000000006</v>
      </c>
      <c r="K113" s="695">
        <f t="shared" si="19"/>
        <v>101868.43000000002</v>
      </c>
      <c r="L113" s="695">
        <f t="shared" si="19"/>
        <v>52911.200000000004</v>
      </c>
      <c r="M113" s="695">
        <f t="shared" si="19"/>
        <v>11017.759999999998</v>
      </c>
      <c r="N113" s="695">
        <f t="shared" si="19"/>
        <v>215749.73999999987</v>
      </c>
      <c r="O113" s="695">
        <f t="shared" si="19"/>
        <v>1524750.2599999998</v>
      </c>
    </row>
    <row r="114" spans="1:16" x14ac:dyDescent="0.25">
      <c r="A114" s="490"/>
      <c r="B114" s="491"/>
      <c r="C114" s="492"/>
      <c r="D114" s="281"/>
      <c r="E114" s="281"/>
      <c r="F114" s="281"/>
      <c r="G114" s="695"/>
      <c r="H114" s="495"/>
      <c r="I114" s="494"/>
      <c r="J114" s="494"/>
      <c r="K114" s="494"/>
      <c r="L114" s="494"/>
      <c r="M114" s="494"/>
      <c r="N114" s="494"/>
      <c r="O114" s="494"/>
    </row>
    <row r="115" spans="1:16" ht="23.25" customHeight="1" x14ac:dyDescent="0.25">
      <c r="A115" s="474" t="s">
        <v>865</v>
      </c>
      <c r="B115" s="762"/>
      <c r="C115" s="763">
        <f>+C15+C20+C25+C30+C34+C38+C43+C47+C51+C59+C63+C67+C76+C80+C113</f>
        <v>55</v>
      </c>
      <c r="D115" s="763"/>
      <c r="E115" s="763"/>
      <c r="F115" s="763"/>
      <c r="G115" s="1020">
        <f>+G15+G20+G25+G30+G34+G38+G43+G47+G51+G59+G63+G67+G76+G80+G113</f>
        <v>3780500</v>
      </c>
      <c r="H115" s="763">
        <f>+H15+H20+H25+H30+H34+H38+H43+H47+H51+H59+H63+H67+H76+H80+H113</f>
        <v>0</v>
      </c>
      <c r="I115" s="1020">
        <f t="shared" ref="I115:O115" si="20">+I15+I20+I25+I30+I34+I38+I43+I47+I51+I59+I63+I67+I76+I80+I113</f>
        <v>3780500</v>
      </c>
      <c r="J115" s="1020">
        <f t="shared" si="20"/>
        <v>108500.35</v>
      </c>
      <c r="K115" s="1020">
        <f t="shared" si="20"/>
        <v>297973.17000000004</v>
      </c>
      <c r="L115" s="1020">
        <f t="shared" si="20"/>
        <v>114927.20000000001</v>
      </c>
      <c r="M115" s="1020">
        <f t="shared" si="20"/>
        <v>48364.759999999995</v>
      </c>
      <c r="N115" s="1020">
        <f t="shared" si="20"/>
        <v>569765.47999999975</v>
      </c>
      <c r="O115" s="1020">
        <f t="shared" si="20"/>
        <v>3210734.5199999996</v>
      </c>
    </row>
    <row r="116" spans="1:16" x14ac:dyDescent="0.25">
      <c r="A116" s="259"/>
      <c r="B116" s="259"/>
      <c r="C116" s="259"/>
      <c r="D116" s="546"/>
      <c r="E116" s="546"/>
      <c r="F116" s="546"/>
      <c r="G116" s="862"/>
      <c r="H116" s="259"/>
      <c r="I116" s="259"/>
      <c r="J116" s="660"/>
      <c r="K116" s="660"/>
      <c r="L116" s="259"/>
      <c r="M116" s="660"/>
      <c r="N116" s="660"/>
      <c r="O116" s="259"/>
      <c r="P116" s="259"/>
    </row>
    <row r="117" spans="1:16" x14ac:dyDescent="0.25">
      <c r="A117" s="259"/>
      <c r="B117" s="259"/>
      <c r="C117" s="259"/>
      <c r="D117" s="259"/>
      <c r="E117" s="259"/>
      <c r="F117" s="259"/>
      <c r="G117" s="259"/>
      <c r="H117" s="259"/>
      <c r="I117" s="259"/>
      <c r="J117" s="660"/>
      <c r="K117" s="259"/>
      <c r="L117" s="660"/>
      <c r="M117" s="660"/>
      <c r="N117" s="660"/>
      <c r="O117" s="660"/>
      <c r="P117" s="259"/>
    </row>
    <row r="118" spans="1:16" x14ac:dyDescent="0.25">
      <c r="A118" s="259"/>
      <c r="B118" s="259"/>
      <c r="C118" s="259"/>
      <c r="D118" s="259"/>
      <c r="E118" s="259"/>
      <c r="F118" s="259"/>
      <c r="G118" s="259"/>
      <c r="H118" s="259"/>
      <c r="I118" s="259"/>
      <c r="J118" s="660"/>
      <c r="K118" s="259"/>
      <c r="L118" s="660"/>
      <c r="M118" s="660"/>
      <c r="N118" s="660"/>
      <c r="O118" s="660"/>
      <c r="P118" s="259"/>
    </row>
    <row r="119" spans="1:16" x14ac:dyDescent="0.25">
      <c r="A119" s="259"/>
      <c r="B119" s="259"/>
      <c r="C119" s="259"/>
      <c r="D119" s="259"/>
      <c r="E119" s="259"/>
      <c r="F119" s="259"/>
      <c r="G119" s="259"/>
      <c r="H119" s="259"/>
      <c r="I119" s="259"/>
      <c r="J119" s="660"/>
      <c r="K119" s="259"/>
      <c r="L119" s="660"/>
      <c r="M119" s="660"/>
      <c r="N119" s="660"/>
      <c r="O119" s="660"/>
      <c r="P119" s="259"/>
    </row>
    <row r="120" spans="1:16" x14ac:dyDescent="0.25">
      <c r="A120" s="259"/>
      <c r="B120" s="259"/>
      <c r="C120" s="259"/>
      <c r="D120" s="259"/>
      <c r="E120" s="259"/>
      <c r="F120" s="259"/>
      <c r="G120" s="259"/>
      <c r="H120" s="259"/>
      <c r="I120" s="259"/>
      <c r="J120" s="660"/>
      <c r="K120" s="259"/>
      <c r="L120" s="660"/>
      <c r="M120" s="660"/>
      <c r="N120" s="660"/>
      <c r="O120" s="660"/>
      <c r="P120" s="259"/>
    </row>
    <row r="121" spans="1:16" x14ac:dyDescent="0.25">
      <c r="A121" s="259"/>
      <c r="B121" s="259"/>
      <c r="C121" s="259"/>
      <c r="D121" s="259"/>
      <c r="E121" s="259"/>
      <c r="F121" s="259"/>
      <c r="G121" s="259"/>
      <c r="H121" s="259"/>
      <c r="I121" s="259"/>
      <c r="J121" s="660"/>
      <c r="K121" s="259"/>
      <c r="L121" s="660"/>
      <c r="M121" s="660"/>
      <c r="N121" s="660"/>
      <c r="O121" s="660"/>
      <c r="P121" s="259"/>
    </row>
    <row r="122" spans="1:16" x14ac:dyDescent="0.25">
      <c r="A122" s="259"/>
      <c r="B122" s="259"/>
      <c r="C122" s="259"/>
      <c r="D122" s="259"/>
      <c r="E122" s="259"/>
      <c r="F122" s="259"/>
      <c r="G122" s="259"/>
      <c r="H122" s="259"/>
      <c r="I122" s="259"/>
      <c r="J122" s="660"/>
      <c r="K122" s="259"/>
      <c r="L122" s="660"/>
      <c r="M122" s="660"/>
      <c r="N122" s="660"/>
      <c r="O122" s="660"/>
      <c r="P122" s="259"/>
    </row>
    <row r="123" spans="1:16" x14ac:dyDescent="0.25">
      <c r="A123" s="259"/>
      <c r="B123" s="259"/>
      <c r="C123" s="259"/>
      <c r="D123" s="259"/>
      <c r="E123" s="259"/>
      <c r="F123" s="259"/>
      <c r="G123" s="259"/>
      <c r="H123" s="259"/>
      <c r="I123" s="259"/>
      <c r="J123" s="660"/>
      <c r="K123" s="259"/>
      <c r="L123" s="660"/>
      <c r="M123" s="660"/>
      <c r="N123" s="660"/>
      <c r="O123" s="660"/>
      <c r="P123" s="259"/>
    </row>
    <row r="124" spans="1:16" x14ac:dyDescent="0.25">
      <c r="A124" s="259"/>
      <c r="B124" s="259"/>
      <c r="C124" s="259"/>
      <c r="D124" s="259"/>
      <c r="E124" s="259"/>
      <c r="F124" s="259"/>
      <c r="G124" s="259"/>
      <c r="H124" s="259"/>
      <c r="I124" s="259"/>
      <c r="J124" s="660"/>
      <c r="K124" s="259"/>
      <c r="L124" s="660"/>
      <c r="M124" s="660"/>
      <c r="N124" s="660"/>
      <c r="O124" s="660"/>
      <c r="P124" s="259"/>
    </row>
    <row r="125" spans="1:16" x14ac:dyDescent="0.25">
      <c r="A125" s="259"/>
      <c r="B125" s="259"/>
      <c r="C125" s="259"/>
      <c r="D125" s="259"/>
      <c r="E125" s="259"/>
      <c r="F125" s="259"/>
      <c r="G125" s="259"/>
      <c r="H125" s="259"/>
      <c r="I125" s="259"/>
      <c r="J125" s="660"/>
      <c r="K125" s="259"/>
      <c r="L125" s="660"/>
      <c r="M125" s="660"/>
      <c r="N125" s="660"/>
      <c r="O125" s="660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537"/>
      <c r="B128" s="537"/>
      <c r="C128" s="537"/>
      <c r="D128" s="692"/>
      <c r="E128" s="692"/>
      <c r="F128" s="692"/>
      <c r="G128" s="537"/>
      <c r="H128" s="537"/>
      <c r="I128" s="537"/>
      <c r="J128" s="537"/>
      <c r="K128" s="537"/>
      <c r="L128" s="537"/>
      <c r="M128" s="537"/>
      <c r="N128" s="537"/>
      <c r="O128" s="537"/>
      <c r="P128" s="537"/>
    </row>
    <row r="129" spans="1:16" x14ac:dyDescent="0.25">
      <c r="A129" s="537"/>
      <c r="B129" s="537"/>
      <c r="C129" s="537"/>
      <c r="D129" s="692"/>
      <c r="E129" s="692"/>
      <c r="F129" s="692"/>
      <c r="G129" s="537"/>
      <c r="H129" s="537"/>
      <c r="I129" s="537"/>
      <c r="J129" s="537"/>
      <c r="K129" s="537"/>
      <c r="L129" s="537"/>
      <c r="M129" s="537"/>
      <c r="N129" s="537"/>
      <c r="O129" s="537"/>
      <c r="P129" s="537"/>
    </row>
    <row r="130" spans="1:16" x14ac:dyDescent="0.25">
      <c r="A130" s="537"/>
      <c r="B130" s="537"/>
      <c r="C130" s="537"/>
      <c r="D130" s="537"/>
      <c r="E130" s="537"/>
      <c r="F130" s="537"/>
      <c r="G130" s="537"/>
      <c r="H130" s="537"/>
      <c r="I130" s="537"/>
      <c r="J130" s="537"/>
      <c r="K130" s="537"/>
      <c r="L130" s="537"/>
      <c r="M130" s="537"/>
      <c r="N130" s="537"/>
      <c r="O130" s="537"/>
      <c r="P130" s="537"/>
    </row>
    <row r="131" spans="1:16" x14ac:dyDescent="0.25">
      <c r="A131" s="542" t="s">
        <v>1258</v>
      </c>
      <c r="B131" s="542"/>
      <c r="C131" s="542"/>
      <c r="D131" s="691"/>
      <c r="E131" s="691"/>
      <c r="F131" s="691"/>
      <c r="G131" s="866"/>
      <c r="H131" s="544"/>
      <c r="I131" s="545"/>
      <c r="J131" s="674" t="s">
        <v>1225</v>
      </c>
      <c r="K131" s="674"/>
      <c r="L131" s="674"/>
      <c r="M131" s="674"/>
      <c r="N131" s="674"/>
      <c r="O131" s="674"/>
      <c r="P131" s="544"/>
    </row>
    <row r="132" spans="1:16" x14ac:dyDescent="0.25">
      <c r="A132" s="546" t="s">
        <v>935</v>
      </c>
      <c r="B132" s="546"/>
      <c r="C132" s="546"/>
      <c r="D132" s="538"/>
      <c r="E132" s="538"/>
      <c r="F132" s="538"/>
      <c r="G132" s="467"/>
      <c r="H132" s="537"/>
      <c r="I132" s="537"/>
      <c r="J132" s="547" t="s">
        <v>1226</v>
      </c>
      <c r="K132" s="547"/>
      <c r="L132" s="547"/>
      <c r="M132" s="547"/>
      <c r="N132" s="547"/>
      <c r="O132" s="547"/>
      <c r="P132" s="539"/>
    </row>
    <row r="133" spans="1:16" x14ac:dyDescent="0.25">
      <c r="A133" s="542" t="s">
        <v>1231</v>
      </c>
      <c r="B133" s="542"/>
      <c r="C133" s="542"/>
      <c r="D133" s="537"/>
      <c r="E133" s="1812" t="s">
        <v>1267</v>
      </c>
      <c r="F133" s="1812"/>
      <c r="G133" s="1812"/>
      <c r="H133" s="1812"/>
      <c r="I133" s="1812"/>
      <c r="J133" s="1812"/>
      <c r="K133" s="1812"/>
      <c r="L133" s="1812"/>
      <c r="M133" s="1812"/>
      <c r="N133" s="1812"/>
      <c r="O133" s="1812"/>
      <c r="P133" s="537"/>
    </row>
    <row r="134" spans="1:16" x14ac:dyDescent="0.25">
      <c r="A134" s="546"/>
      <c r="B134" s="546"/>
      <c r="C134" s="546"/>
      <c r="D134" s="547"/>
      <c r="E134" s="547"/>
      <c r="F134" s="547"/>
      <c r="G134" s="482"/>
      <c r="H134" s="541"/>
      <c r="I134" s="540"/>
      <c r="J134" s="537"/>
      <c r="K134" s="673"/>
      <c r="L134" s="673"/>
      <c r="M134" s="673"/>
      <c r="N134" s="673"/>
      <c r="O134" s="673"/>
      <c r="P134" s="673"/>
    </row>
    <row r="135" spans="1:16" ht="15.75" x14ac:dyDescent="0.25">
      <c r="A135" s="267"/>
      <c r="B135" s="267"/>
      <c r="C135" s="267"/>
      <c r="D135" s="268"/>
      <c r="E135" s="268"/>
      <c r="F135" s="268"/>
      <c r="G135" s="205"/>
      <c r="H135" s="269"/>
      <c r="I135" s="268"/>
      <c r="J135" s="268"/>
      <c r="K135" s="268"/>
      <c r="L135" s="268"/>
      <c r="M135" s="268"/>
      <c r="N135" s="271"/>
      <c r="O135" s="271"/>
      <c r="P135" s="259"/>
    </row>
    <row r="136" spans="1:16" s="259" customFormat="1" ht="14.25" customHeight="1" x14ac:dyDescent="0.25">
      <c r="D136" s="668"/>
      <c r="E136" s="668"/>
      <c r="F136" s="668"/>
      <c r="G136"/>
    </row>
  </sheetData>
  <mergeCells count="20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E133:O133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4" fitToHeight="0" orientation="landscape" horizontalDpi="360" verticalDpi="360" r:id="rId1"/>
  <rowBreaks count="2" manualBreakCount="2">
    <brk id="40" max="16" man="1"/>
    <brk id="77" max="16" man="1"/>
  </rowBreaks>
  <colBreaks count="1" manualBreakCount="1">
    <brk id="15" max="1048575" man="1"/>
  </colBreaks>
  <drawing r:id="rId2"/>
</worksheet>
</file>

<file path=xl/worksheets/sheet2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7893C0-B807-4FCC-ACA9-5DB6FE8525FC}">
  <sheetPr>
    <pageSetUpPr fitToPage="1"/>
  </sheetPr>
  <dimension ref="B1:O63"/>
  <sheetViews>
    <sheetView topLeftCell="A18" zoomScaleNormal="100" workbookViewId="0">
      <selection activeCell="C28" sqref="C28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624" t="s">
        <v>0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  <c r="O7" s="1624"/>
    </row>
    <row r="8" spans="2:15" x14ac:dyDescent="0.25">
      <c r="B8" s="1624" t="s">
        <v>1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  <c r="O8" s="1624"/>
    </row>
    <row r="9" spans="2:15" x14ac:dyDescent="0.25">
      <c r="B9" s="1624" t="s">
        <v>3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  <c r="O9" s="1624"/>
    </row>
    <row r="10" spans="2:15" x14ac:dyDescent="0.25">
      <c r="B10" s="1624" t="s">
        <v>1277</v>
      </c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  <c r="O10" s="1624"/>
    </row>
    <row r="11" spans="2:15" x14ac:dyDescent="0.25">
      <c r="B11" s="1622" t="s">
        <v>5</v>
      </c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  <c r="N11" s="1622"/>
      <c r="O11" s="1622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847" t="s">
        <v>7</v>
      </c>
      <c r="C13" s="1846" t="s">
        <v>937</v>
      </c>
      <c r="D13" s="1846" t="s">
        <v>8</v>
      </c>
      <c r="E13" s="1846" t="s">
        <v>10</v>
      </c>
      <c r="F13" s="1846" t="s">
        <v>11</v>
      </c>
      <c r="G13" s="419" t="s">
        <v>12</v>
      </c>
      <c r="H13" s="1846" t="s">
        <v>13</v>
      </c>
      <c r="I13" s="1846" t="s">
        <v>14</v>
      </c>
      <c r="J13" s="1846" t="s">
        <v>15</v>
      </c>
      <c r="K13" s="1846" t="s">
        <v>16</v>
      </c>
      <c r="L13" s="1846" t="s">
        <v>17</v>
      </c>
      <c r="M13" s="1846" t="s">
        <v>18</v>
      </c>
      <c r="N13" s="1846" t="s">
        <v>19</v>
      </c>
      <c r="O13" s="1846" t="s">
        <v>20</v>
      </c>
    </row>
    <row r="14" spans="2:15" x14ac:dyDescent="0.25">
      <c r="B14" s="1848"/>
      <c r="C14" s="1846"/>
      <c r="D14" s="1846"/>
      <c r="E14" s="1846"/>
      <c r="F14" s="1846"/>
      <c r="G14" s="419" t="s">
        <v>21</v>
      </c>
      <c r="H14" s="1846"/>
      <c r="I14" s="1846"/>
      <c r="J14" s="1846"/>
      <c r="K14" s="1846"/>
      <c r="L14" s="1846"/>
      <c r="M14" s="1846"/>
      <c r="N14" s="1846"/>
      <c r="O14" s="1846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f>+G34</f>
        <v>238000</v>
      </c>
      <c r="H35" s="716">
        <f t="shared" ref="H35:O35" si="2">+H34</f>
        <v>0</v>
      </c>
      <c r="I35" s="716">
        <f t="shared" si="2"/>
        <v>238000</v>
      </c>
      <c r="J35" s="716">
        <f t="shared" si="2"/>
        <v>0</v>
      </c>
      <c r="K35" s="716">
        <f t="shared" si="2"/>
        <v>2297.25</v>
      </c>
      <c r="L35" s="716">
        <f t="shared" si="2"/>
        <v>0</v>
      </c>
      <c r="M35" s="716">
        <f t="shared" si="2"/>
        <v>0</v>
      </c>
      <c r="N35" s="716">
        <f t="shared" si="2"/>
        <v>2297.25</v>
      </c>
      <c r="O35" s="716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5.7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542"/>
      <c r="C46" s="542"/>
      <c r="D46" s="542"/>
      <c r="E46" s="753"/>
      <c r="F46" s="753"/>
      <c r="G46" s="754"/>
      <c r="H46" s="755"/>
      <c r="I46" s="674"/>
      <c r="J46" s="674"/>
      <c r="K46" s="674"/>
      <c r="L46" s="674"/>
      <c r="M46" s="674"/>
      <c r="N46" s="674"/>
      <c r="O46" s="756"/>
    </row>
    <row r="47" spans="2:15" s="259" customFormat="1" ht="19.5" customHeight="1" x14ac:dyDescent="0.25">
      <c r="B47" s="1874" t="s">
        <v>1269</v>
      </c>
      <c r="C47" s="1874"/>
      <c r="D47" s="1874"/>
      <c r="E47" s="753"/>
      <c r="F47" s="753"/>
      <c r="G47" s="754"/>
      <c r="H47" s="755"/>
      <c r="J47" s="1875" t="s">
        <v>852</v>
      </c>
      <c r="K47" s="1875"/>
      <c r="L47" s="1875"/>
      <c r="M47" s="1875"/>
      <c r="N47" s="1875"/>
      <c r="O47" s="1875"/>
    </row>
    <row r="48" spans="2:15" s="259" customFormat="1" ht="19.5" customHeight="1" x14ac:dyDescent="0.25">
      <c r="B48" s="1812" t="s">
        <v>1270</v>
      </c>
      <c r="C48" s="1812"/>
      <c r="D48" s="1812"/>
      <c r="E48" s="753"/>
      <c r="F48" s="753"/>
      <c r="G48" s="754"/>
      <c r="H48" s="755"/>
      <c r="J48" s="1876" t="s">
        <v>1224</v>
      </c>
      <c r="K48" s="1876"/>
      <c r="L48" s="1876"/>
      <c r="M48" s="1876"/>
      <c r="N48" s="1876"/>
      <c r="O48" s="1876"/>
    </row>
    <row r="49" spans="2:15" ht="16.5" customHeight="1" x14ac:dyDescent="0.25">
      <c r="B49" s="546"/>
      <c r="C49" s="546"/>
      <c r="D49" s="546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667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9.5" customHeight="1" x14ac:dyDescent="0.25">
      <c r="B55" s="537"/>
      <c r="C55" s="542"/>
      <c r="D55" s="537"/>
      <c r="E55" s="537"/>
      <c r="F55" s="537"/>
      <c r="G55" s="537"/>
      <c r="H55" s="537"/>
      <c r="I55" s="537"/>
      <c r="J55" s="537"/>
      <c r="K55" s="537"/>
      <c r="L55" s="537"/>
      <c r="M55" s="537"/>
      <c r="N55" s="537"/>
      <c r="O55" s="53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x14ac:dyDescent="0.25">
      <c r="E57" s="543"/>
      <c r="F57" s="543"/>
      <c r="G57" s="544"/>
      <c r="H57" s="545"/>
      <c r="O57" s="544"/>
    </row>
    <row r="58" spans="2:15" x14ac:dyDescent="0.25">
      <c r="E58" s="538"/>
      <c r="F58" s="537"/>
      <c r="G58" s="537"/>
      <c r="H58" s="537"/>
      <c r="O58" s="539"/>
    </row>
    <row r="59" spans="2:15" x14ac:dyDescent="0.25">
      <c r="E59" s="537"/>
      <c r="F59" s="537"/>
      <c r="G59" s="537"/>
      <c r="H59" s="540"/>
      <c r="O59" s="537"/>
    </row>
    <row r="60" spans="2:15" x14ac:dyDescent="0.25">
      <c r="E60" s="547"/>
      <c r="F60" s="546"/>
      <c r="G60" s="541"/>
      <c r="H60" s="540"/>
      <c r="I60" s="537"/>
      <c r="J60" s="1813"/>
      <c r="K60" s="1813"/>
      <c r="L60" s="1813"/>
      <c r="M60" s="1813"/>
      <c r="N60" s="1813"/>
      <c r="O60" s="1813"/>
    </row>
    <row r="61" spans="2:15" ht="15.75" x14ac:dyDescent="0.25">
      <c r="B61" s="267"/>
      <c r="C61" s="267"/>
      <c r="D61" s="267"/>
      <c r="E61" s="268"/>
      <c r="F61" s="268"/>
      <c r="G61" s="269"/>
      <c r="H61" s="1741"/>
      <c r="I61" s="1741"/>
      <c r="J61" s="1741"/>
      <c r="K61" s="1741"/>
      <c r="L61" s="1741"/>
      <c r="M61" s="271"/>
      <c r="N61" s="271"/>
      <c r="O61" s="259"/>
    </row>
    <row r="62" spans="2:15" x14ac:dyDescent="0.25">
      <c r="C62" s="531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259"/>
      <c r="O62" s="259"/>
    </row>
    <row r="63" spans="2:15" x14ac:dyDescent="0.25">
      <c r="B63" s="259"/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0:O60"/>
    <mergeCell ref="H61:L61"/>
    <mergeCell ref="N13:N14"/>
    <mergeCell ref="O13:O14"/>
    <mergeCell ref="B47:D47"/>
    <mergeCell ref="J47:O47"/>
    <mergeCell ref="J13:J14"/>
    <mergeCell ref="K13:K14"/>
    <mergeCell ref="L13:L14"/>
    <mergeCell ref="M13:M14"/>
    <mergeCell ref="B13:B14"/>
    <mergeCell ref="B48:D48"/>
    <mergeCell ref="J48:O48"/>
    <mergeCell ref="H13:H14"/>
    <mergeCell ref="I13:I14"/>
    <mergeCell ref="C13:C14"/>
  </mergeCells>
  <pageMargins left="1.34" right="0.23622047244094491" top="0.47" bottom="0.52" header="0.31496062992125984" footer="0.31496062992125984"/>
  <pageSetup scale="42" orientation="landscape" r:id="rId1"/>
  <drawing r:id="rId2"/>
</worksheet>
</file>

<file path=xl/worksheets/sheet2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9034CB-EDD1-4A75-AC3D-ECA366AFA731}">
  <sheetPr>
    <pageSetUpPr fitToPage="1"/>
  </sheetPr>
  <dimension ref="A6:L69"/>
  <sheetViews>
    <sheetView topLeftCell="A4" zoomScale="118" zoomScaleNormal="118" zoomScaleSheetLayoutView="100" workbookViewId="0">
      <selection activeCell="A55" sqref="A55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886" t="s">
        <v>0</v>
      </c>
      <c r="B6" s="1886"/>
      <c r="C6" s="1886"/>
      <c r="D6" s="1886"/>
      <c r="E6" s="1886"/>
      <c r="F6" s="1886"/>
      <c r="G6" s="1886"/>
      <c r="H6" s="1886"/>
      <c r="I6" s="1886"/>
      <c r="J6" s="1886"/>
      <c r="K6" s="1886"/>
      <c r="L6" s="1886"/>
    </row>
    <row r="7" spans="1:12" x14ac:dyDescent="0.25">
      <c r="A7" s="1886" t="s">
        <v>1</v>
      </c>
      <c r="B7" s="1886"/>
      <c r="C7" s="1886"/>
      <c r="D7" s="1886"/>
      <c r="E7" s="1886"/>
      <c r="F7" s="1886"/>
      <c r="G7" s="1886"/>
      <c r="H7" s="1886"/>
      <c r="I7" s="1886"/>
      <c r="J7" s="1886"/>
      <c r="K7" s="1886"/>
      <c r="L7" s="1886"/>
    </row>
    <row r="8" spans="1:12" x14ac:dyDescent="0.25">
      <c r="A8" s="1886" t="s">
        <v>3</v>
      </c>
      <c r="B8" s="1886"/>
      <c r="C8" s="1886"/>
      <c r="D8" s="1886"/>
      <c r="E8" s="1886"/>
      <c r="F8" s="1886"/>
      <c r="G8" s="1886"/>
      <c r="H8" s="1886"/>
      <c r="I8" s="1886"/>
      <c r="J8" s="1886"/>
      <c r="K8" s="1886"/>
      <c r="L8" s="1886"/>
    </row>
    <row r="9" spans="1:12" x14ac:dyDescent="0.25">
      <c r="A9" s="1886" t="s">
        <v>1274</v>
      </c>
      <c r="B9" s="1886"/>
      <c r="C9" s="1886"/>
      <c r="D9" s="1886"/>
      <c r="E9" s="1886"/>
      <c r="F9" s="1886"/>
      <c r="G9" s="1886"/>
      <c r="H9" s="1886"/>
      <c r="I9" s="1886"/>
      <c r="J9" s="1886"/>
      <c r="K9" s="1886"/>
      <c r="L9" s="1886"/>
    </row>
    <row r="10" spans="1:12" x14ac:dyDescent="0.25">
      <c r="A10" s="1877" t="s">
        <v>886</v>
      </c>
      <c r="B10" s="1877"/>
      <c r="C10" s="1877"/>
      <c r="D10" s="1877"/>
      <c r="E10" s="1877"/>
      <c r="F10" s="1877"/>
      <c r="G10" s="1877"/>
      <c r="H10" s="1877"/>
      <c r="I10" s="1877"/>
      <c r="J10" s="1877"/>
      <c r="K10" s="1877"/>
      <c r="L10" s="1877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881" t="s">
        <v>7</v>
      </c>
      <c r="B12" s="1881" t="s">
        <v>802</v>
      </c>
      <c r="C12" s="1885" t="s">
        <v>9</v>
      </c>
      <c r="D12" s="888" t="s">
        <v>12</v>
      </c>
      <c r="E12" s="1883" t="s">
        <v>13</v>
      </c>
      <c r="F12" s="1878" t="s">
        <v>14</v>
      </c>
      <c r="G12" s="1878" t="s">
        <v>15</v>
      </c>
      <c r="H12" s="1878" t="s">
        <v>16</v>
      </c>
      <c r="I12" s="1878" t="s">
        <v>17</v>
      </c>
      <c r="J12" s="1878" t="s">
        <v>18</v>
      </c>
      <c r="K12" s="1878" t="s">
        <v>19</v>
      </c>
      <c r="L12" s="1878" t="s">
        <v>20</v>
      </c>
    </row>
    <row r="13" spans="1:12" ht="16.5" customHeight="1" x14ac:dyDescent="0.25">
      <c r="A13" s="1881"/>
      <c r="B13" s="1881"/>
      <c r="C13" s="1885"/>
      <c r="D13" s="888" t="s">
        <v>21</v>
      </c>
      <c r="E13" s="1883"/>
      <c r="F13" s="1878"/>
      <c r="G13" s="1878"/>
      <c r="H13" s="1878"/>
      <c r="I13" s="1878"/>
      <c r="J13" s="1878"/>
      <c r="K13" s="1878"/>
      <c r="L13" s="1878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8">
        <f t="shared" ref="E16:K16" si="0">+E15</f>
        <v>0</v>
      </c>
      <c r="F16" s="898">
        <f t="shared" si="0"/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8">
        <f t="shared" si="0"/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8">
        <f t="shared" si="1"/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8">
        <f t="shared" si="1"/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8">
        <f t="shared" si="2"/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8">
        <f t="shared" si="2"/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8">
        <f t="shared" si="3"/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8">
        <f t="shared" si="3"/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8">
        <f t="shared" si="4"/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8">
        <f t="shared" si="4"/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8">
        <f t="shared" si="5"/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8">
        <f t="shared" si="5"/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8">
        <f t="shared" si="6"/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8">
        <f t="shared" si="6"/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909" t="s">
        <v>865</v>
      </c>
      <c r="B45" s="909"/>
      <c r="C45" s="948">
        <v>7</v>
      </c>
      <c r="D45" s="910">
        <f>+D42+D38+D33+D29+D24+D20+D16</f>
        <v>116000</v>
      </c>
      <c r="E45" s="911">
        <v>0</v>
      </c>
      <c r="F45" s="910">
        <f t="shared" ref="F45:L45" si="7">+F42+F38+F33+F29+F24+F20+F16</f>
        <v>116000</v>
      </c>
      <c r="G45" s="910">
        <f t="shared" si="7"/>
        <v>3329.2</v>
      </c>
      <c r="H45" s="910">
        <f t="shared" si="7"/>
        <v>21497.879999999997</v>
      </c>
      <c r="I45" s="910">
        <f t="shared" si="7"/>
        <v>3526.3999999999996</v>
      </c>
      <c r="J45" s="910">
        <f t="shared" si="7"/>
        <v>0</v>
      </c>
      <c r="K45" s="910">
        <f t="shared" si="7"/>
        <v>28353.480000000003</v>
      </c>
      <c r="L45" s="910">
        <f t="shared" si="7"/>
        <v>87646.52</v>
      </c>
    </row>
    <row r="55" spans="1:11" ht="38.25" customHeight="1" x14ac:dyDescent="0.25">
      <c r="A55" s="916" t="s">
        <v>1268</v>
      </c>
      <c r="B55" s="916"/>
      <c r="C55" s="917"/>
      <c r="D55" s="918"/>
      <c r="E55" s="919"/>
      <c r="F55" s="1882" t="s">
        <v>1234</v>
      </c>
      <c r="G55" s="1882"/>
      <c r="H55" s="1882"/>
      <c r="I55" s="1882"/>
      <c r="J55" s="1882"/>
      <c r="K55" s="1882"/>
    </row>
    <row r="56" spans="1:11" x14ac:dyDescent="0.25">
      <c r="A56" s="920" t="s">
        <v>1238</v>
      </c>
      <c r="B56" s="920"/>
      <c r="C56" s="921"/>
      <c r="D56" s="915"/>
      <c r="E56" s="915"/>
      <c r="F56" s="1880" t="s">
        <v>1222</v>
      </c>
      <c r="G56" s="1880"/>
      <c r="H56" s="1880"/>
      <c r="I56" s="1880"/>
      <c r="J56" s="1880"/>
      <c r="K56" s="1880"/>
    </row>
    <row r="57" spans="1:11" x14ac:dyDescent="0.25">
      <c r="A57" s="916" t="s">
        <v>1239</v>
      </c>
      <c r="B57" s="916"/>
      <c r="C57" s="915"/>
      <c r="D57" s="915"/>
      <c r="E57" s="923"/>
      <c r="F57" s="1879" t="s">
        <v>1224</v>
      </c>
      <c r="G57" s="1879"/>
      <c r="H57" s="1879"/>
      <c r="I57" s="1879"/>
      <c r="J57" s="1879"/>
      <c r="K57" s="1879"/>
    </row>
    <row r="67" spans="4:12" x14ac:dyDescent="0.25">
      <c r="D67" s="924"/>
      <c r="E67" s="923"/>
      <c r="F67" s="915"/>
      <c r="G67" s="1884"/>
      <c r="H67" s="1884"/>
      <c r="I67" s="1884"/>
      <c r="J67" s="1884"/>
      <c r="K67" s="1884"/>
      <c r="L67" s="1884"/>
    </row>
    <row r="68" spans="4:12" x14ac:dyDescent="0.25">
      <c r="D68" s="925"/>
      <c r="E68" s="1877"/>
      <c r="F68" s="1877"/>
      <c r="G68" s="1877"/>
      <c r="H68" s="1877"/>
      <c r="I68" s="1877"/>
      <c r="J68" s="926"/>
      <c r="K68" s="926"/>
      <c r="L68" s="886"/>
    </row>
    <row r="69" spans="4:12" x14ac:dyDescent="0.25">
      <c r="D69" s="927" t="s">
        <v>641</v>
      </c>
      <c r="E69" s="927"/>
      <c r="F69" s="927"/>
      <c r="G69" s="927"/>
      <c r="H69" s="927"/>
      <c r="I69" s="927"/>
      <c r="J69" s="927"/>
      <c r="K69" s="927"/>
      <c r="L69" s="927"/>
    </row>
  </sheetData>
  <mergeCells count="21">
    <mergeCell ref="E68:I68"/>
    <mergeCell ref="G12:G13"/>
    <mergeCell ref="H12:H13"/>
    <mergeCell ref="I12:I13"/>
    <mergeCell ref="J12:J13"/>
    <mergeCell ref="F55:K55"/>
    <mergeCell ref="F56:K56"/>
    <mergeCell ref="F57:K57"/>
    <mergeCell ref="G67:L67"/>
    <mergeCell ref="L12:L13"/>
    <mergeCell ref="K12:K13"/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</mergeCells>
  <pageMargins left="1.44" right="0.70866141732283472" top="0.74803149606299213" bottom="0.74803149606299213" header="0.31496062992125984" footer="0.31496062992125984"/>
  <pageSetup scale="47" orientation="landscape" r:id="rId1"/>
  <drawing r:id="rId2"/>
</worksheet>
</file>

<file path=xl/worksheets/sheet2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FB8CA-7D14-4E55-8DB6-3A9A1174CA2A}">
  <sheetPr>
    <pageSetUpPr fitToPage="1"/>
  </sheetPr>
  <dimension ref="A6:L41"/>
  <sheetViews>
    <sheetView topLeftCell="A4" zoomScale="118" zoomScaleNormal="118" workbookViewId="0">
      <selection activeCell="A5" sqref="A5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</row>
    <row r="7" spans="1:12" x14ac:dyDescent="0.25">
      <c r="A7" s="1735" t="s">
        <v>1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</row>
    <row r="8" spans="1:12" x14ac:dyDescent="0.25">
      <c r="A8" s="1735" t="s">
        <v>3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</row>
    <row r="9" spans="1:12" x14ac:dyDescent="0.25">
      <c r="A9" s="1735" t="s">
        <v>1273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</row>
    <row r="10" spans="1:12" x14ac:dyDescent="0.25">
      <c r="A10" s="1736" t="s">
        <v>1197</v>
      </c>
      <c r="B10" s="1736"/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792" t="s">
        <v>7</v>
      </c>
      <c r="B12" s="1792" t="s">
        <v>802</v>
      </c>
      <c r="C12" s="1792" t="s">
        <v>9</v>
      </c>
      <c r="D12" s="390" t="s">
        <v>12</v>
      </c>
      <c r="E12" s="1769" t="s">
        <v>13</v>
      </c>
      <c r="F12" s="1770" t="s">
        <v>14</v>
      </c>
      <c r="G12" s="1770" t="s">
        <v>15</v>
      </c>
      <c r="H12" s="1770" t="s">
        <v>16</v>
      </c>
      <c r="I12" s="1770" t="s">
        <v>17</v>
      </c>
      <c r="J12" s="1770" t="s">
        <v>18</v>
      </c>
      <c r="K12" s="1770" t="s">
        <v>19</v>
      </c>
      <c r="L12" s="1770" t="s">
        <v>20</v>
      </c>
    </row>
    <row r="13" spans="1:12" ht="15" customHeight="1" x14ac:dyDescent="0.25">
      <c r="A13" s="1792"/>
      <c r="B13" s="1792"/>
      <c r="C13" s="1792"/>
      <c r="D13" s="390" t="s">
        <v>21</v>
      </c>
      <c r="E13" s="1769"/>
      <c r="F13" s="1770"/>
      <c r="G13" s="1770"/>
      <c r="H13" s="1770"/>
      <c r="I13" s="1770"/>
      <c r="J13" s="1770"/>
      <c r="K13" s="1770"/>
      <c r="L13" s="1770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f>+D16+D20</f>
        <v>40000</v>
      </c>
      <c r="E23" s="743">
        <f t="shared" ref="E23:L23" si="2">+E16+E20</f>
        <v>0</v>
      </c>
      <c r="F23" s="743">
        <f t="shared" si="2"/>
        <v>40000</v>
      </c>
      <c r="G23" s="743">
        <f t="shared" si="2"/>
        <v>1148</v>
      </c>
      <c r="H23" s="743">
        <f t="shared" si="2"/>
        <v>9409</v>
      </c>
      <c r="I23" s="743">
        <f t="shared" si="2"/>
        <v>1216</v>
      </c>
      <c r="J23" s="743">
        <f t="shared" si="2"/>
        <v>0</v>
      </c>
      <c r="K23" s="743">
        <f t="shared" si="2"/>
        <v>11773</v>
      </c>
      <c r="L23" s="743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866" t="s">
        <v>1255</v>
      </c>
      <c r="G36" s="1866"/>
      <c r="H36" s="1866"/>
      <c r="I36" s="1866"/>
      <c r="J36" s="1866"/>
      <c r="K36" s="1866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811" t="s">
        <v>852</v>
      </c>
      <c r="G37" s="1811"/>
      <c r="H37" s="1811"/>
      <c r="I37" s="1811"/>
      <c r="J37" s="1811"/>
      <c r="K37" s="1811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812" t="s">
        <v>1257</v>
      </c>
      <c r="G38" s="1812"/>
      <c r="H38" s="1812"/>
      <c r="I38" s="1812"/>
      <c r="J38" s="1812"/>
      <c r="K38" s="1812"/>
      <c r="L38" s="537"/>
    </row>
    <row r="39" spans="1:12" x14ac:dyDescent="0.25">
      <c r="A39" s="546"/>
      <c r="B39" s="546"/>
      <c r="C39" s="547"/>
      <c r="D39" s="541"/>
      <c r="E39" s="540"/>
      <c r="F39" s="537"/>
      <c r="G39" s="1813"/>
      <c r="H39" s="1813"/>
      <c r="I39" s="1813"/>
      <c r="J39" s="1813"/>
      <c r="K39" s="1813"/>
      <c r="L39" s="1813"/>
    </row>
    <row r="40" spans="1:12" ht="15.75" x14ac:dyDescent="0.25">
      <c r="A40" s="267"/>
      <c r="B40" s="267"/>
      <c r="C40" s="268"/>
      <c r="D40" s="269"/>
      <c r="E40" s="1741"/>
      <c r="F40" s="1741"/>
      <c r="G40" s="1741"/>
      <c r="H40" s="1741"/>
      <c r="I40" s="1741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J12:J13"/>
    <mergeCell ref="F36:K36"/>
    <mergeCell ref="F37:K37"/>
    <mergeCell ref="F38:K38"/>
    <mergeCell ref="G39:L39"/>
    <mergeCell ref="L12:L13"/>
    <mergeCell ref="K12:K13"/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</mergeCells>
  <pageMargins left="0.7" right="0.7" top="0.75" bottom="0.75" header="0.3" footer="0.3"/>
  <pageSetup paperSize="5" scale="76" orientation="landscape" r:id="rId1"/>
  <drawing r:id="rId2"/>
</worksheet>
</file>

<file path=xl/worksheets/sheet2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5F69A8-7E11-459D-8905-3D69A3D2F0E6}">
  <dimension ref="B1:O263"/>
  <sheetViews>
    <sheetView showGridLines="0" topLeftCell="A92" zoomScale="77" zoomScaleNormal="77" workbookViewId="0">
      <selection activeCell="B124" sqref="B124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871" t="s">
        <v>0</v>
      </c>
      <c r="C6" s="1871"/>
      <c r="D6" s="1871"/>
      <c r="E6" s="1871"/>
      <c r="F6" s="1871"/>
      <c r="G6" s="1871"/>
      <c r="H6" s="1871"/>
      <c r="I6" s="1871"/>
      <c r="J6" s="1871"/>
      <c r="K6" s="1871"/>
      <c r="L6" s="1871"/>
      <c r="M6" s="1871"/>
      <c r="N6" s="1871"/>
    </row>
    <row r="7" spans="2:14" ht="15.75" x14ac:dyDescent="0.25">
      <c r="B7" s="1871" t="s">
        <v>3</v>
      </c>
      <c r="C7" s="1871"/>
      <c r="D7" s="1871"/>
      <c r="E7" s="1871"/>
      <c r="F7" s="1871"/>
      <c r="G7" s="1871"/>
      <c r="H7" s="1871"/>
      <c r="I7" s="1871"/>
      <c r="J7" s="1871"/>
      <c r="K7" s="1871"/>
      <c r="L7" s="1871"/>
      <c r="M7" s="1871"/>
      <c r="N7" s="1871"/>
    </row>
    <row r="8" spans="2:14" ht="15.75" x14ac:dyDescent="0.25">
      <c r="B8" s="1871" t="s">
        <v>1340</v>
      </c>
      <c r="C8" s="1871"/>
      <c r="D8" s="1871"/>
      <c r="E8" s="1871"/>
      <c r="F8" s="1871"/>
      <c r="G8" s="1871"/>
      <c r="H8" s="1871"/>
      <c r="I8" s="1871"/>
      <c r="J8" s="1871"/>
      <c r="K8" s="1871"/>
      <c r="L8" s="1871"/>
      <c r="M8" s="1871"/>
      <c r="N8" s="1871"/>
    </row>
    <row r="9" spans="2:14" ht="15.75" x14ac:dyDescent="0.25">
      <c r="B9" s="1887" t="s">
        <v>404</v>
      </c>
      <c r="C9" s="1887"/>
      <c r="D9" s="1887"/>
      <c r="E9" s="1887"/>
      <c r="F9" s="1887"/>
      <c r="G9" s="1887"/>
      <c r="H9" s="1887"/>
      <c r="I9" s="1887"/>
      <c r="J9" s="1887"/>
      <c r="K9" s="1887"/>
      <c r="L9" s="1887"/>
      <c r="M9" s="1887"/>
      <c r="N9" s="1887"/>
    </row>
    <row r="10" spans="2:14" ht="15.75" x14ac:dyDescent="0.25">
      <c r="B10" s="1023"/>
      <c r="C10" s="1023"/>
      <c r="D10" s="1023"/>
      <c r="E10" s="1023"/>
      <c r="F10" s="1023"/>
      <c r="G10" s="1023"/>
      <c r="H10" s="1023"/>
      <c r="I10" s="1023"/>
      <c r="J10" s="1023"/>
      <c r="K10" s="1023"/>
      <c r="L10" s="1023"/>
      <c r="M10" s="1023"/>
      <c r="N10" s="1023"/>
    </row>
    <row r="11" spans="2:14" ht="15.75" x14ac:dyDescent="0.25">
      <c r="B11" s="1888" t="s">
        <v>7</v>
      </c>
      <c r="C11" s="1888" t="s">
        <v>802</v>
      </c>
      <c r="D11" s="1888" t="s">
        <v>9</v>
      </c>
      <c r="E11" s="1888" t="s">
        <v>11</v>
      </c>
      <c r="F11" s="1057" t="s">
        <v>12</v>
      </c>
      <c r="G11" s="1890" t="s">
        <v>13</v>
      </c>
      <c r="H11" s="1891" t="s">
        <v>14</v>
      </c>
      <c r="I11" s="1891" t="s">
        <v>15</v>
      </c>
      <c r="J11" s="1891" t="s">
        <v>16</v>
      </c>
      <c r="K11" s="1891" t="s">
        <v>17</v>
      </c>
      <c r="L11" s="1891" t="s">
        <v>18</v>
      </c>
      <c r="M11" s="1891" t="s">
        <v>19</v>
      </c>
      <c r="N11" s="1891" t="s">
        <v>20</v>
      </c>
    </row>
    <row r="12" spans="2:14" ht="15.75" x14ac:dyDescent="0.25">
      <c r="B12" s="1888"/>
      <c r="C12" s="1888"/>
      <c r="D12" s="1888"/>
      <c r="E12" s="1888"/>
      <c r="F12" s="1057" t="s">
        <v>21</v>
      </c>
      <c r="G12" s="1890"/>
      <c r="H12" s="1891"/>
      <c r="I12" s="1891"/>
      <c r="J12" s="1891"/>
      <c r="K12" s="1891"/>
      <c r="L12" s="1891"/>
      <c r="M12" s="1891"/>
      <c r="N12" s="1891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55</v>
      </c>
      <c r="C16" s="950" t="s">
        <v>806</v>
      </c>
      <c r="D16" s="960" t="s">
        <v>960</v>
      </c>
      <c r="E16" s="960" t="s">
        <v>1069</v>
      </c>
      <c r="F16" s="951">
        <v>100000</v>
      </c>
      <c r="G16" s="952">
        <v>0</v>
      </c>
      <c r="H16" s="953">
        <v>100000</v>
      </c>
      <c r="I16" s="953">
        <v>2870</v>
      </c>
      <c r="J16" s="953">
        <v>12105.37</v>
      </c>
      <c r="K16" s="953">
        <v>3040</v>
      </c>
      <c r="L16" s="954">
        <v>2185.12</v>
      </c>
      <c r="M16" s="953">
        <f>+I16+J16+K16+L16</f>
        <v>20200.490000000002</v>
      </c>
      <c r="N16" s="953">
        <f>+H16-M16</f>
        <v>79799.509999999995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110000</v>
      </c>
      <c r="G17" s="952">
        <v>0</v>
      </c>
      <c r="H17" s="953">
        <v>110000</v>
      </c>
      <c r="I17" s="953">
        <v>3157</v>
      </c>
      <c r="J17" s="953">
        <v>14028.75</v>
      </c>
      <c r="K17" s="953">
        <v>3344</v>
      </c>
      <c r="L17" s="954">
        <v>3800.58</v>
      </c>
      <c r="M17" s="953">
        <f>+I17+J17+K17+L17</f>
        <v>24330.33</v>
      </c>
      <c r="N17" s="953">
        <f>+H17-M17</f>
        <v>85669.67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3">
        <v>1148.33</v>
      </c>
      <c r="K18" s="953">
        <v>1368</v>
      </c>
      <c r="L18" s="954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5</v>
      </c>
      <c r="E19" s="962"/>
      <c r="F19" s="963">
        <f t="shared" ref="F19:N19" si="0">SUM(F14:F18)</f>
        <v>725000</v>
      </c>
      <c r="G19" s="964">
        <f t="shared" si="0"/>
        <v>0</v>
      </c>
      <c r="H19" s="965">
        <f t="shared" si="0"/>
        <v>725000</v>
      </c>
      <c r="I19" s="965">
        <f t="shared" si="0"/>
        <v>20807.5</v>
      </c>
      <c r="J19" s="965">
        <f t="shared" si="0"/>
        <v>115634.36</v>
      </c>
      <c r="K19" s="965">
        <f t="shared" si="0"/>
        <v>19518.32</v>
      </c>
      <c r="L19" s="966">
        <f t="shared" si="0"/>
        <v>14349.499999999998</v>
      </c>
      <c r="M19" s="965">
        <f t="shared" si="0"/>
        <v>170309.67999999996</v>
      </c>
      <c r="N19" s="965">
        <f t="shared" si="0"/>
        <v>554690.31999999995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61" t="s">
        <v>1141</v>
      </c>
      <c r="C21" s="950"/>
      <c r="D21" s="967"/>
      <c r="E21" s="967"/>
      <c r="F21" s="951"/>
      <c r="G21" s="952"/>
      <c r="H21" s="953"/>
      <c r="I21" s="953"/>
      <c r="J21" s="953"/>
      <c r="K21" s="953"/>
      <c r="L21" s="954"/>
      <c r="M21" s="953"/>
      <c r="N21" s="953"/>
    </row>
    <row r="22" spans="2:14" ht="18.75" x14ac:dyDescent="0.3">
      <c r="B22" s="955" t="s">
        <v>65</v>
      </c>
      <c r="C22" s="950" t="s">
        <v>806</v>
      </c>
      <c r="D22" s="960" t="s">
        <v>1068</v>
      </c>
      <c r="E22" s="960" t="s">
        <v>1069</v>
      </c>
      <c r="F22" s="951">
        <v>70000</v>
      </c>
      <c r="G22" s="952">
        <v>0</v>
      </c>
      <c r="H22" s="953">
        <v>70000</v>
      </c>
      <c r="I22" s="953">
        <v>2009</v>
      </c>
      <c r="J22" s="953">
        <v>5368.48</v>
      </c>
      <c r="K22" s="953">
        <v>2128</v>
      </c>
      <c r="L22" s="953">
        <v>10753.24</v>
      </c>
      <c r="M22" s="953">
        <v>20258.689999999999</v>
      </c>
      <c r="N22" s="953">
        <v>49741.31</v>
      </c>
    </row>
    <row r="23" spans="2:14" ht="18.75" x14ac:dyDescent="0.3">
      <c r="B23" s="958" t="s">
        <v>756</v>
      </c>
      <c r="C23" s="968" t="s">
        <v>807</v>
      </c>
      <c r="D23" s="960" t="s">
        <v>276</v>
      </c>
      <c r="E23" s="960" t="s">
        <v>307</v>
      </c>
      <c r="F23" s="951">
        <v>31500</v>
      </c>
      <c r="G23" s="952">
        <v>0</v>
      </c>
      <c r="H23" s="953">
        <v>31500</v>
      </c>
      <c r="I23" s="953">
        <v>904.05</v>
      </c>
      <c r="J23" s="952">
        <v>0</v>
      </c>
      <c r="K23" s="953">
        <v>957.6</v>
      </c>
      <c r="L23" s="954">
        <v>4550.0200000000004</v>
      </c>
      <c r="M23" s="953">
        <v>6411.67</v>
      </c>
      <c r="N23" s="953">
        <f>+H23-M23</f>
        <v>25088.33</v>
      </c>
    </row>
    <row r="24" spans="2:14" ht="18.75" x14ac:dyDescent="0.3">
      <c r="B24" s="961" t="s">
        <v>752</v>
      </c>
      <c r="C24" s="950"/>
      <c r="D24" s="962">
        <v>2</v>
      </c>
      <c r="E24" s="962"/>
      <c r="F24" s="963">
        <f>SUM(F21:F23)</f>
        <v>101500</v>
      </c>
      <c r="G24" s="964">
        <f>SUM(G22:G22)</f>
        <v>0</v>
      </c>
      <c r="H24" s="965">
        <f t="shared" ref="H24:N24" si="1">SUM(H22:H23)</f>
        <v>101500</v>
      </c>
      <c r="I24" s="965">
        <f t="shared" si="1"/>
        <v>2913.05</v>
      </c>
      <c r="J24" s="965">
        <f t="shared" si="1"/>
        <v>5368.48</v>
      </c>
      <c r="K24" s="965">
        <f t="shared" si="1"/>
        <v>3085.6</v>
      </c>
      <c r="L24" s="966">
        <f t="shared" si="1"/>
        <v>15303.26</v>
      </c>
      <c r="M24" s="965">
        <f t="shared" si="1"/>
        <v>26670.36</v>
      </c>
      <c r="N24" s="965">
        <f t="shared" si="1"/>
        <v>74829.64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5" t="s">
        <v>989</v>
      </c>
      <c r="C27" s="950" t="s">
        <v>807</v>
      </c>
      <c r="D27" s="960" t="s">
        <v>990</v>
      </c>
      <c r="E27" s="960" t="s">
        <v>1066</v>
      </c>
      <c r="F27" s="951">
        <v>100000</v>
      </c>
      <c r="G27" s="952">
        <v>0</v>
      </c>
      <c r="H27" s="953">
        <v>100000</v>
      </c>
      <c r="I27" s="953">
        <v>2870</v>
      </c>
      <c r="J27" s="953">
        <v>12105.37</v>
      </c>
      <c r="K27" s="953">
        <v>3040</v>
      </c>
      <c r="L27" s="954">
        <v>25</v>
      </c>
      <c r="M27" s="953">
        <f>+I27+J27+K27+L27</f>
        <v>18040.370000000003</v>
      </c>
      <c r="N27" s="953">
        <f>+H27-M27</f>
        <v>81959.63</v>
      </c>
    </row>
    <row r="28" spans="2:14" ht="18.75" x14ac:dyDescent="0.3">
      <c r="B28" s="958" t="s">
        <v>224</v>
      </c>
      <c r="C28" s="950" t="s">
        <v>806</v>
      </c>
      <c r="D28" s="960" t="s">
        <v>276</v>
      </c>
      <c r="E28" s="960" t="s">
        <v>307</v>
      </c>
      <c r="F28" s="951">
        <v>37500</v>
      </c>
      <c r="G28" s="952">
        <v>0</v>
      </c>
      <c r="H28" s="953">
        <v>37500</v>
      </c>
      <c r="I28" s="953">
        <v>1076.25</v>
      </c>
      <c r="J28" s="952">
        <v>89.81</v>
      </c>
      <c r="K28" s="953">
        <v>1140</v>
      </c>
      <c r="L28" s="954">
        <v>1296.7</v>
      </c>
      <c r="M28" s="953">
        <f>+I28+J28+K28+L28</f>
        <v>3602.76</v>
      </c>
      <c r="N28" s="953">
        <f>+H28-M28</f>
        <v>33897.24</v>
      </c>
    </row>
    <row r="29" spans="2:14" ht="18.75" x14ac:dyDescent="0.3">
      <c r="B29" s="961" t="s">
        <v>749</v>
      </c>
      <c r="C29" s="950"/>
      <c r="D29" s="962">
        <v>2</v>
      </c>
      <c r="E29" s="962"/>
      <c r="F29" s="963">
        <f>SUM(F27:F28)</f>
        <v>137500</v>
      </c>
      <c r="G29" s="964">
        <f t="shared" ref="G29:M29" si="2">SUM(G27:G28)</f>
        <v>0</v>
      </c>
      <c r="H29" s="965">
        <f>SUM(H27:H28)</f>
        <v>137500</v>
      </c>
      <c r="I29" s="965">
        <f t="shared" si="2"/>
        <v>3946.25</v>
      </c>
      <c r="J29" s="965">
        <f t="shared" si="2"/>
        <v>12195.18</v>
      </c>
      <c r="K29" s="965">
        <f t="shared" si="2"/>
        <v>4180</v>
      </c>
      <c r="L29" s="966">
        <f t="shared" si="2"/>
        <v>1321.7</v>
      </c>
      <c r="M29" s="965">
        <f t="shared" si="2"/>
        <v>21643.130000000005</v>
      </c>
      <c r="N29" s="965">
        <f>SUM(N27:N28)</f>
        <v>115856.87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3"/>
      <c r="K30" s="953"/>
      <c r="L30" s="954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5"/>
      <c r="K31" s="965"/>
      <c r="L31" s="966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3">
        <v>30812.9</v>
      </c>
      <c r="K32" s="953">
        <v>5624</v>
      </c>
      <c r="L32" s="954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679.3</v>
      </c>
      <c r="K33" s="953">
        <v>1322.4</v>
      </c>
      <c r="L33" s="954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52">
        <v>89.81</v>
      </c>
      <c r="K35" s="953">
        <v>1140</v>
      </c>
      <c r="L35" s="954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52">
        <v>936.62</v>
      </c>
      <c r="K36" s="953">
        <v>1322.4</v>
      </c>
      <c r="L36" s="954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8" t="s">
        <v>1143</v>
      </c>
      <c r="C37" s="950" t="s">
        <v>807</v>
      </c>
      <c r="D37" s="960" t="s">
        <v>276</v>
      </c>
      <c r="E37" s="960" t="s">
        <v>307</v>
      </c>
      <c r="F37" s="951">
        <v>31500</v>
      </c>
      <c r="G37" s="952">
        <v>0</v>
      </c>
      <c r="H37" s="953">
        <v>31500</v>
      </c>
      <c r="I37" s="953">
        <v>904.05</v>
      </c>
      <c r="J37" s="952">
        <v>0</v>
      </c>
      <c r="K37" s="953">
        <v>957.6</v>
      </c>
      <c r="L37" s="954">
        <v>25</v>
      </c>
      <c r="M37" s="953">
        <f>+I37+J37+K37+L37</f>
        <v>1886.65</v>
      </c>
      <c r="N37" s="953">
        <f>+H37-M37</f>
        <v>29613.35</v>
      </c>
    </row>
    <row r="38" spans="2:14" ht="18.75" x14ac:dyDescent="0.3">
      <c r="B38" s="958" t="s">
        <v>1347</v>
      </c>
      <c r="C38" s="950" t="s">
        <v>806</v>
      </c>
      <c r="D38" s="977" t="s">
        <v>327</v>
      </c>
      <c r="E38" s="960" t="s">
        <v>321</v>
      </c>
      <c r="F38" s="951">
        <v>43500</v>
      </c>
      <c r="G38" s="952">
        <v>0</v>
      </c>
      <c r="H38" s="953">
        <v>43500</v>
      </c>
      <c r="I38" s="953">
        <v>1248.45</v>
      </c>
      <c r="J38" s="952">
        <v>937.62</v>
      </c>
      <c r="K38" s="953">
        <v>1322.4</v>
      </c>
      <c r="L38" s="954">
        <v>25</v>
      </c>
      <c r="M38" s="953">
        <f>+I38+J38+K38+L38</f>
        <v>3533.4700000000003</v>
      </c>
      <c r="N38" s="953">
        <f>+H38-M38</f>
        <v>39966.53</v>
      </c>
    </row>
    <row r="39" spans="2:14" ht="18.75" x14ac:dyDescent="0.3">
      <c r="B39" s="961" t="s">
        <v>749</v>
      </c>
      <c r="C39" s="950"/>
      <c r="D39" s="962">
        <v>7</v>
      </c>
      <c r="E39" s="962"/>
      <c r="F39" s="963">
        <f>SUM(F32:F38)</f>
        <v>428000</v>
      </c>
      <c r="G39" s="964">
        <f>SUM(G32:G36)</f>
        <v>0</v>
      </c>
      <c r="H39" s="965">
        <f t="shared" ref="H39:N39" si="3">SUM(H32:H38)</f>
        <v>428000</v>
      </c>
      <c r="I39" s="965">
        <f t="shared" si="3"/>
        <v>12283.6</v>
      </c>
      <c r="J39" s="965">
        <f t="shared" si="3"/>
        <v>34392.870000000003</v>
      </c>
      <c r="K39" s="965">
        <f t="shared" si="3"/>
        <v>13011.199999999999</v>
      </c>
      <c r="L39" s="966">
        <f t="shared" si="3"/>
        <v>7136.84</v>
      </c>
      <c r="M39" s="965">
        <f t="shared" si="3"/>
        <v>66824.509999999995</v>
      </c>
      <c r="N39" s="965">
        <f t="shared" si="3"/>
        <v>361175.49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1144</v>
      </c>
      <c r="C41" s="950"/>
      <c r="D41" s="962"/>
      <c r="E41" s="962"/>
      <c r="F41" s="963"/>
      <c r="G41" s="964"/>
      <c r="H41" s="965"/>
      <c r="I41" s="965"/>
      <c r="J41" s="965"/>
      <c r="K41" s="965"/>
      <c r="L41" s="966"/>
      <c r="M41" s="965"/>
      <c r="N41" s="965"/>
    </row>
    <row r="42" spans="2:14" ht="18.75" customHeight="1" x14ac:dyDescent="0.3">
      <c r="B42" s="955" t="s">
        <v>924</v>
      </c>
      <c r="C42" s="969" t="s">
        <v>807</v>
      </c>
      <c r="D42" s="970" t="s">
        <v>925</v>
      </c>
      <c r="E42" s="960" t="s">
        <v>1069</v>
      </c>
      <c r="F42" s="951">
        <v>75000</v>
      </c>
      <c r="G42" s="971">
        <v>0</v>
      </c>
      <c r="H42" s="972">
        <v>75000</v>
      </c>
      <c r="I42" s="972">
        <v>2152.5</v>
      </c>
      <c r="J42" s="972">
        <v>6309.38</v>
      </c>
      <c r="K42" s="972">
        <v>2280</v>
      </c>
      <c r="L42" s="973">
        <v>25</v>
      </c>
      <c r="M42" s="953">
        <f>+I42+J42+K42+L42</f>
        <v>10766.880000000001</v>
      </c>
      <c r="N42" s="953">
        <f>+H42-M42</f>
        <v>64233.119999999995</v>
      </c>
    </row>
    <row r="43" spans="2:14" ht="18.75" x14ac:dyDescent="0.3">
      <c r="B43" s="961" t="s">
        <v>749</v>
      </c>
      <c r="C43" s="950"/>
      <c r="D43" s="962">
        <v>1</v>
      </c>
      <c r="E43" s="962"/>
      <c r="F43" s="963">
        <f>SUM(F42)</f>
        <v>75000</v>
      </c>
      <c r="G43" s="964">
        <f>SUM(G42)</f>
        <v>0</v>
      </c>
      <c r="H43" s="965">
        <v>75000</v>
      </c>
      <c r="I43" s="965">
        <f t="shared" ref="I43:N43" si="4">SUM(I42)</f>
        <v>2152.5</v>
      </c>
      <c r="J43" s="965">
        <f t="shared" si="4"/>
        <v>6309.38</v>
      </c>
      <c r="K43" s="965">
        <f t="shared" si="4"/>
        <v>2280</v>
      </c>
      <c r="L43" s="966">
        <f t="shared" si="4"/>
        <v>25</v>
      </c>
      <c r="M43" s="965">
        <f t="shared" si="4"/>
        <v>10766.880000000001</v>
      </c>
      <c r="N43" s="965">
        <f t="shared" si="4"/>
        <v>64233.119999999995</v>
      </c>
    </row>
    <row r="44" spans="2:14" ht="18.75" x14ac:dyDescent="0.3">
      <c r="B44" s="961"/>
      <c r="C44" s="950"/>
      <c r="D44" s="962"/>
      <c r="E44" s="962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61" t="s">
        <v>644</v>
      </c>
      <c r="C45" s="950"/>
      <c r="D45" s="967"/>
      <c r="E45" s="967"/>
      <c r="F45" s="963"/>
      <c r="G45" s="952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58" t="s">
        <v>751</v>
      </c>
      <c r="C46" s="950" t="s">
        <v>806</v>
      </c>
      <c r="D46" s="960" t="s">
        <v>120</v>
      </c>
      <c r="E46" s="960" t="s">
        <v>1067</v>
      </c>
      <c r="F46" s="951">
        <v>30000</v>
      </c>
      <c r="G46" s="952">
        <v>0</v>
      </c>
      <c r="H46" s="953">
        <v>30000</v>
      </c>
      <c r="I46" s="953">
        <v>861</v>
      </c>
      <c r="J46" s="952">
        <v>0</v>
      </c>
      <c r="K46" s="953">
        <v>912</v>
      </c>
      <c r="L46" s="954">
        <v>1740.46</v>
      </c>
      <c r="M46" s="953">
        <f>+I46+J46+K46+L46</f>
        <v>3513.46</v>
      </c>
      <c r="N46" s="953">
        <f>+H46-M46</f>
        <v>26486.54</v>
      </c>
    </row>
    <row r="47" spans="2:14" ht="18.75" x14ac:dyDescent="0.3">
      <c r="B47" s="955" t="s">
        <v>1177</v>
      </c>
      <c r="C47" s="950" t="s">
        <v>807</v>
      </c>
      <c r="D47" s="960" t="s">
        <v>125</v>
      </c>
      <c r="E47" s="960" t="s">
        <v>307</v>
      </c>
      <c r="F47" s="951">
        <v>31500</v>
      </c>
      <c r="G47" s="974">
        <v>0</v>
      </c>
      <c r="H47" s="951">
        <v>31500</v>
      </c>
      <c r="I47" s="974">
        <v>904.05</v>
      </c>
      <c r="J47" s="974">
        <v>0</v>
      </c>
      <c r="K47" s="951">
        <v>957.6</v>
      </c>
      <c r="L47" s="951">
        <v>1025</v>
      </c>
      <c r="M47" s="953">
        <f>+I47+J47+K47+L47</f>
        <v>2886.65</v>
      </c>
      <c r="N47" s="953">
        <f>+H47-M47</f>
        <v>28613.35</v>
      </c>
    </row>
    <row r="48" spans="2:14" ht="18.75" x14ac:dyDescent="0.3">
      <c r="B48" s="961" t="s">
        <v>749</v>
      </c>
      <c r="C48" s="950"/>
      <c r="D48" s="962">
        <v>2</v>
      </c>
      <c r="E48" s="962"/>
      <c r="F48" s="963">
        <f t="shared" ref="F48:N48" si="5">SUM(F46:F47)</f>
        <v>61500</v>
      </c>
      <c r="G48" s="964">
        <f t="shared" si="5"/>
        <v>0</v>
      </c>
      <c r="H48" s="965">
        <f t="shared" si="5"/>
        <v>61500</v>
      </c>
      <c r="I48" s="965">
        <f t="shared" si="5"/>
        <v>1765.05</v>
      </c>
      <c r="J48" s="964">
        <f t="shared" si="5"/>
        <v>0</v>
      </c>
      <c r="K48" s="965">
        <f t="shared" si="5"/>
        <v>1869.6</v>
      </c>
      <c r="L48" s="966">
        <f t="shared" si="5"/>
        <v>2765.46</v>
      </c>
      <c r="M48" s="965">
        <f t="shared" si="5"/>
        <v>6400.1100000000006</v>
      </c>
      <c r="N48" s="965">
        <f t="shared" si="5"/>
        <v>55099.89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645</v>
      </c>
      <c r="C50" s="950"/>
      <c r="D50" s="967"/>
      <c r="E50" s="967"/>
      <c r="F50" s="963"/>
      <c r="G50" s="964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226</v>
      </c>
      <c r="C51" s="950" t="s">
        <v>806</v>
      </c>
      <c r="D51" s="959" t="s">
        <v>1019</v>
      </c>
      <c r="E51" s="960" t="s">
        <v>307</v>
      </c>
      <c r="F51" s="951">
        <v>35000</v>
      </c>
      <c r="G51" s="952">
        <v>0</v>
      </c>
      <c r="H51" s="953">
        <v>35000</v>
      </c>
      <c r="I51" s="953">
        <v>1004.5</v>
      </c>
      <c r="J51" s="952">
        <v>0</v>
      </c>
      <c r="K51" s="953">
        <v>1064</v>
      </c>
      <c r="L51" s="954">
        <v>25</v>
      </c>
      <c r="M51" s="953">
        <f>+I51+J51+K51+L51</f>
        <v>2093.5</v>
      </c>
      <c r="N51" s="953">
        <f>+H51-M51</f>
        <v>32906.5</v>
      </c>
    </row>
    <row r="52" spans="2:14" ht="18.75" x14ac:dyDescent="0.3">
      <c r="B52" s="961" t="s">
        <v>749</v>
      </c>
      <c r="C52" s="950"/>
      <c r="D52" s="962">
        <v>1</v>
      </c>
      <c r="E52" s="962"/>
      <c r="F52" s="963">
        <f t="shared" ref="F52:N52" si="6">SUM(F51:F51)</f>
        <v>35000</v>
      </c>
      <c r="G52" s="964">
        <f t="shared" si="6"/>
        <v>0</v>
      </c>
      <c r="H52" s="965">
        <f t="shared" si="6"/>
        <v>35000</v>
      </c>
      <c r="I52" s="965">
        <f t="shared" si="6"/>
        <v>1004.5</v>
      </c>
      <c r="J52" s="964">
        <f t="shared" si="6"/>
        <v>0</v>
      </c>
      <c r="K52" s="965">
        <f t="shared" si="6"/>
        <v>1064</v>
      </c>
      <c r="L52" s="966">
        <f t="shared" si="6"/>
        <v>25</v>
      </c>
      <c r="M52" s="965">
        <f t="shared" si="6"/>
        <v>2093.5</v>
      </c>
      <c r="N52" s="965">
        <f t="shared" si="6"/>
        <v>32906.5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1145</v>
      </c>
      <c r="C54" s="950"/>
      <c r="D54" s="967"/>
      <c r="E54" s="967"/>
      <c r="F54" s="963"/>
      <c r="G54" s="952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8" t="s">
        <v>169</v>
      </c>
      <c r="C55" s="950" t="s">
        <v>807</v>
      </c>
      <c r="D55" s="960" t="s">
        <v>309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2">
        <v>936.62</v>
      </c>
      <c r="K55" s="953">
        <v>1322.4</v>
      </c>
      <c r="L55" s="954">
        <v>1296.7</v>
      </c>
      <c r="M55" s="953">
        <f>+I55+J55+K55+L55</f>
        <v>4804.17</v>
      </c>
      <c r="N55" s="953">
        <f>+H55-M55</f>
        <v>38695.83</v>
      </c>
    </row>
    <row r="56" spans="2:14" ht="18.75" x14ac:dyDescent="0.3">
      <c r="B56" s="958" t="s">
        <v>346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525</v>
      </c>
      <c r="M56" s="953">
        <f>+I56+J56+K56+L56</f>
        <v>2386.65</v>
      </c>
      <c r="N56" s="953">
        <f>+H56-M56</f>
        <v>29113.35</v>
      </c>
    </row>
    <row r="57" spans="2:14" ht="18.75" x14ac:dyDescent="0.3">
      <c r="B57" s="958" t="s">
        <v>171</v>
      </c>
      <c r="C57" s="950" t="s">
        <v>806</v>
      </c>
      <c r="D57" s="960" t="s">
        <v>309</v>
      </c>
      <c r="E57" s="960" t="s">
        <v>307</v>
      </c>
      <c r="F57" s="951">
        <v>31500</v>
      </c>
      <c r="G57" s="952">
        <v>0</v>
      </c>
      <c r="H57" s="953">
        <v>31500</v>
      </c>
      <c r="I57" s="953">
        <v>904.05</v>
      </c>
      <c r="J57" s="952">
        <v>0</v>
      </c>
      <c r="K57" s="953">
        <v>957.6</v>
      </c>
      <c r="L57" s="954">
        <v>454.5</v>
      </c>
      <c r="M57" s="953">
        <f>+I57+J57+K57+L57</f>
        <v>2316.15</v>
      </c>
      <c r="N57" s="953">
        <f>+H57-M57</f>
        <v>29183.85</v>
      </c>
    </row>
    <row r="58" spans="2:14" ht="18.75" x14ac:dyDescent="0.3">
      <c r="B58" s="961" t="s">
        <v>749</v>
      </c>
      <c r="C58" s="950"/>
      <c r="D58" s="962">
        <v>3</v>
      </c>
      <c r="E58" s="962"/>
      <c r="F58" s="963">
        <f>SUM(F55:F57)</f>
        <v>106500</v>
      </c>
      <c r="G58" s="964">
        <f t="shared" ref="G58:N58" si="7">SUM(G55:G57)</f>
        <v>0</v>
      </c>
      <c r="H58" s="965">
        <f>SUM(H55:H57)</f>
        <v>106500</v>
      </c>
      <c r="I58" s="965">
        <f>SUM(I55:I57)</f>
        <v>3056.55</v>
      </c>
      <c r="J58" s="964">
        <f>SUM(J55:J57)</f>
        <v>936.62</v>
      </c>
      <c r="K58" s="965">
        <f t="shared" si="7"/>
        <v>3237.6</v>
      </c>
      <c r="L58" s="966">
        <f>SUM(L55:L57)</f>
        <v>2276.1999999999998</v>
      </c>
      <c r="M58" s="965">
        <f t="shared" si="7"/>
        <v>9506.9699999999993</v>
      </c>
      <c r="N58" s="965">
        <f t="shared" si="7"/>
        <v>96993.03</v>
      </c>
    </row>
    <row r="59" spans="2:14" ht="18.75" x14ac:dyDescent="0.3">
      <c r="B59" s="961"/>
      <c r="C59" s="950"/>
      <c r="D59" s="967"/>
      <c r="E59" s="967"/>
      <c r="F59" s="963"/>
      <c r="G59" s="964"/>
      <c r="H59" s="965"/>
      <c r="I59" s="965"/>
      <c r="J59" s="965"/>
      <c r="K59" s="964"/>
      <c r="L59" s="966"/>
      <c r="M59" s="965"/>
      <c r="N59" s="965"/>
    </row>
    <row r="60" spans="2:14" ht="18.75" x14ac:dyDescent="0.3">
      <c r="B60" s="961" t="s">
        <v>1135</v>
      </c>
      <c r="C60" s="950"/>
      <c r="D60" s="967"/>
      <c r="E60" s="967"/>
      <c r="F60" s="963"/>
      <c r="G60" s="964"/>
      <c r="H60" s="965"/>
      <c r="I60" s="965"/>
      <c r="J60" s="965"/>
      <c r="K60" s="965"/>
      <c r="L60" s="966"/>
      <c r="M60" s="965"/>
      <c r="N60" s="965"/>
    </row>
    <row r="61" spans="2:14" ht="18.75" x14ac:dyDescent="0.3">
      <c r="B61" s="955" t="s">
        <v>545</v>
      </c>
      <c r="C61" s="950" t="s">
        <v>806</v>
      </c>
      <c r="D61" s="960" t="s">
        <v>1139</v>
      </c>
      <c r="E61" s="960" t="s">
        <v>307</v>
      </c>
      <c r="F61" s="951">
        <v>43500</v>
      </c>
      <c r="G61" s="952">
        <v>0</v>
      </c>
      <c r="H61" s="953">
        <v>43500</v>
      </c>
      <c r="I61" s="953">
        <v>1248.45</v>
      </c>
      <c r="J61" s="953">
        <v>936.62</v>
      </c>
      <c r="K61" s="953">
        <v>1322.4</v>
      </c>
      <c r="L61" s="954">
        <v>25</v>
      </c>
      <c r="M61" s="953">
        <f t="shared" ref="M61:M68" si="8">+I61+J61+K61+L61</f>
        <v>3532.4700000000003</v>
      </c>
      <c r="N61" s="953">
        <f t="shared" ref="N61:N68" si="9">+H61-M61</f>
        <v>39967.53</v>
      </c>
    </row>
    <row r="62" spans="2:14" ht="18.75" x14ac:dyDescent="0.3">
      <c r="B62" s="958" t="s">
        <v>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125</v>
      </c>
      <c r="M62" s="953">
        <f t="shared" si="8"/>
        <v>1898</v>
      </c>
      <c r="N62" s="953">
        <f t="shared" si="9"/>
        <v>28102</v>
      </c>
    </row>
    <row r="63" spans="2:14" ht="18.75" x14ac:dyDescent="0.3">
      <c r="B63" s="958" t="s">
        <v>129</v>
      </c>
      <c r="C63" s="950" t="s">
        <v>806</v>
      </c>
      <c r="D63" s="960" t="s">
        <v>268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4269.3999999999996</v>
      </c>
      <c r="M63" s="953">
        <f t="shared" si="8"/>
        <v>6042.4</v>
      </c>
      <c r="N63" s="953">
        <f t="shared" si="9"/>
        <v>23957.599999999999</v>
      </c>
    </row>
    <row r="64" spans="2:14" ht="18.75" x14ac:dyDescent="0.3">
      <c r="B64" s="958" t="s">
        <v>649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5" t="s">
        <v>1175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1">
        <v>861</v>
      </c>
      <c r="J65" s="974">
        <v>0</v>
      </c>
      <c r="K65" s="951">
        <v>912</v>
      </c>
      <c r="L65" s="951">
        <v>25</v>
      </c>
      <c r="M65" s="953">
        <f t="shared" si="8"/>
        <v>1798</v>
      </c>
      <c r="N65" s="953">
        <f t="shared" si="9"/>
        <v>28202</v>
      </c>
    </row>
    <row r="66" spans="2:14" ht="18.75" x14ac:dyDescent="0.3">
      <c r="B66" s="958" t="s">
        <v>899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2568.4</v>
      </c>
      <c r="M66" s="953">
        <f t="shared" si="8"/>
        <v>4341.3999999999996</v>
      </c>
      <c r="N66" s="953">
        <f t="shared" si="9"/>
        <v>25658.6</v>
      </c>
    </row>
    <row r="67" spans="2:14" ht="18.75" x14ac:dyDescent="0.3">
      <c r="B67" s="958" t="s">
        <v>1146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1317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1318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>+I69+J69+K69+L69</f>
        <v>1798</v>
      </c>
      <c r="N69" s="953">
        <f>+H69-M69</f>
        <v>28202</v>
      </c>
    </row>
    <row r="70" spans="2:14" ht="18.75" x14ac:dyDescent="0.3">
      <c r="B70" s="958" t="s">
        <v>1335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>+I70+J70+K70+L70</f>
        <v>1798</v>
      </c>
      <c r="N70" s="953">
        <f>+H70-M70</f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>+I71+J71+K71+L71</f>
        <v>1798</v>
      </c>
      <c r="N71" s="953">
        <f>+H71-M71</f>
        <v>28202</v>
      </c>
    </row>
    <row r="72" spans="2:14" ht="18.75" x14ac:dyDescent="0.3">
      <c r="B72" s="958" t="s">
        <v>1348</v>
      </c>
      <c r="C72" s="950" t="s">
        <v>806</v>
      </c>
      <c r="D72" s="960" t="s">
        <v>268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52">
        <v>0</v>
      </c>
      <c r="K72" s="953">
        <v>912</v>
      </c>
      <c r="L72" s="954">
        <v>25</v>
      </c>
      <c r="M72" s="953">
        <f>+I72+J72+K72+L72</f>
        <v>1798</v>
      </c>
      <c r="N72" s="953">
        <f>+H72-M72</f>
        <v>28202</v>
      </c>
    </row>
    <row r="73" spans="2:14" ht="18.75" x14ac:dyDescent="0.3">
      <c r="B73" s="961" t="s">
        <v>755</v>
      </c>
      <c r="C73" s="950"/>
      <c r="D73" s="962">
        <v>12</v>
      </c>
      <c r="E73" s="962"/>
      <c r="F73" s="963">
        <f>SUM(F61:F72)</f>
        <v>373500</v>
      </c>
      <c r="G73" s="964">
        <f>SUM(G67:G69)</f>
        <v>0</v>
      </c>
      <c r="H73" s="963">
        <f t="shared" ref="H73:N73" si="10">SUM(H61:H72)</f>
        <v>373500</v>
      </c>
      <c r="I73" s="963">
        <f t="shared" si="10"/>
        <v>10719.45</v>
      </c>
      <c r="J73" s="963">
        <f t="shared" si="10"/>
        <v>936.62</v>
      </c>
      <c r="K73" s="965">
        <f t="shared" si="10"/>
        <v>11354.4</v>
      </c>
      <c r="L73" s="963">
        <f t="shared" si="10"/>
        <v>7187.7999999999993</v>
      </c>
      <c r="M73" s="963">
        <f t="shared" si="10"/>
        <v>30198.269999999997</v>
      </c>
      <c r="N73" s="963">
        <f t="shared" si="10"/>
        <v>343301.73</v>
      </c>
    </row>
    <row r="74" spans="2:14" ht="18.75" x14ac:dyDescent="0.3">
      <c r="B74" s="958"/>
      <c r="C74" s="950"/>
      <c r="D74" s="960"/>
      <c r="E74" s="960"/>
      <c r="F74" s="951"/>
      <c r="G74" s="952"/>
      <c r="H74" s="953"/>
      <c r="I74" s="953"/>
      <c r="J74" s="953"/>
      <c r="K74" s="953"/>
      <c r="L74" s="954"/>
      <c r="M74" s="953"/>
      <c r="N74" s="953"/>
    </row>
    <row r="75" spans="2:14" ht="18.75" x14ac:dyDescent="0.3">
      <c r="B75" s="975" t="s">
        <v>1134</v>
      </c>
      <c r="C75" s="950"/>
      <c r="D75" s="967"/>
      <c r="E75" s="967"/>
      <c r="F75" s="963"/>
      <c r="G75" s="964"/>
      <c r="H75" s="965"/>
      <c r="I75" s="965"/>
      <c r="J75" s="965"/>
      <c r="K75" s="965"/>
      <c r="L75" s="966"/>
      <c r="M75" s="965"/>
      <c r="N75" s="965"/>
    </row>
    <row r="76" spans="2:14" ht="18.75" x14ac:dyDescent="0.3">
      <c r="B76" s="955" t="s">
        <v>757</v>
      </c>
      <c r="C76" s="950" t="s">
        <v>807</v>
      </c>
      <c r="D76" s="960" t="s">
        <v>662</v>
      </c>
      <c r="E76" s="960" t="s">
        <v>307</v>
      </c>
      <c r="F76" s="951">
        <v>37500</v>
      </c>
      <c r="G76" s="952">
        <v>0</v>
      </c>
      <c r="H76" s="953">
        <v>37500</v>
      </c>
      <c r="I76" s="953">
        <v>1076.25</v>
      </c>
      <c r="J76" s="952">
        <v>89.81</v>
      </c>
      <c r="K76" s="953">
        <v>1140</v>
      </c>
      <c r="L76" s="954">
        <v>1025</v>
      </c>
      <c r="M76" s="953">
        <f t="shared" ref="M76:M81" si="11">+I76+J76+K76+L76</f>
        <v>3331.06</v>
      </c>
      <c r="N76" s="953">
        <f t="shared" ref="N76:N81" si="12">+H76-M76</f>
        <v>34168.94</v>
      </c>
    </row>
    <row r="77" spans="2:14" ht="18.75" x14ac:dyDescent="0.3">
      <c r="B77" s="955" t="s">
        <v>760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52">
        <v>0</v>
      </c>
      <c r="H77" s="953">
        <v>25000</v>
      </c>
      <c r="I77" s="953">
        <v>717.5</v>
      </c>
      <c r="J77" s="952">
        <v>0</v>
      </c>
      <c r="K77" s="953">
        <v>760</v>
      </c>
      <c r="L77" s="954">
        <v>125</v>
      </c>
      <c r="M77" s="953">
        <f t="shared" si="11"/>
        <v>1602.5</v>
      </c>
      <c r="N77" s="953">
        <f t="shared" si="12"/>
        <v>23397.5</v>
      </c>
    </row>
    <row r="78" spans="2:14" ht="18.75" x14ac:dyDescent="0.3">
      <c r="B78" s="955" t="s">
        <v>860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3">
        <f t="shared" si="11"/>
        <v>3502.5</v>
      </c>
      <c r="N78" s="953">
        <f t="shared" si="12"/>
        <v>21497.5</v>
      </c>
    </row>
    <row r="79" spans="2:14" ht="18.75" x14ac:dyDescent="0.3">
      <c r="B79" s="955" t="s">
        <v>913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4503.5200000000004</v>
      </c>
      <c r="M79" s="953">
        <f t="shared" si="11"/>
        <v>5981.02</v>
      </c>
      <c r="N79" s="953">
        <f t="shared" si="12"/>
        <v>19018.98</v>
      </c>
    </row>
    <row r="80" spans="2:14" ht="21" customHeight="1" x14ac:dyDescent="0.3">
      <c r="B80" s="955" t="s">
        <v>1176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1319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3">
        <f t="shared" si="11"/>
        <v>1502.5</v>
      </c>
      <c r="N81" s="953">
        <f t="shared" si="12"/>
        <v>23497.5</v>
      </c>
    </row>
    <row r="82" spans="2:14" ht="18.75" x14ac:dyDescent="0.3">
      <c r="B82" s="955" t="s">
        <v>1320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ref="M82:M87" si="13">+I82+J82+K82+L82</f>
        <v>1502.5</v>
      </c>
      <c r="N82" s="953">
        <f>+H82-M82</f>
        <v>23497.5</v>
      </c>
    </row>
    <row r="83" spans="2:14" ht="18.75" x14ac:dyDescent="0.3">
      <c r="B83" s="955" t="s">
        <v>1321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3">
        <f t="shared" si="13"/>
        <v>1502.5</v>
      </c>
      <c r="N83" s="953">
        <f>+H83-M83</f>
        <v>23497.5</v>
      </c>
    </row>
    <row r="84" spans="2:14" ht="18.75" x14ac:dyDescent="0.3">
      <c r="B84" s="958" t="s">
        <v>586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52">
        <v>0</v>
      </c>
      <c r="H84" s="953">
        <v>25000</v>
      </c>
      <c r="I84" s="953">
        <v>717.5</v>
      </c>
      <c r="J84" s="952">
        <v>0</v>
      </c>
      <c r="K84" s="953">
        <v>760</v>
      </c>
      <c r="L84" s="954">
        <v>2025</v>
      </c>
      <c r="M84" s="953">
        <f t="shared" si="13"/>
        <v>3502.5</v>
      </c>
      <c r="N84" s="953">
        <v>21497.5</v>
      </c>
    </row>
    <row r="85" spans="2:14" ht="18.75" x14ac:dyDescent="0.3">
      <c r="B85" s="958" t="s">
        <v>1075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52">
        <v>0</v>
      </c>
      <c r="H85" s="953">
        <v>25000</v>
      </c>
      <c r="I85" s="953">
        <v>717.5</v>
      </c>
      <c r="J85" s="952">
        <v>0</v>
      </c>
      <c r="K85" s="953">
        <v>760</v>
      </c>
      <c r="L85" s="954">
        <v>25</v>
      </c>
      <c r="M85" s="953">
        <f t="shared" si="13"/>
        <v>1502.5</v>
      </c>
      <c r="N85" s="953">
        <v>23497.5</v>
      </c>
    </row>
    <row r="86" spans="2:14" ht="18.75" x14ac:dyDescent="0.3">
      <c r="B86" s="955" t="s">
        <v>119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2082.91</v>
      </c>
      <c r="M86" s="953">
        <f t="shared" si="13"/>
        <v>3944.56</v>
      </c>
      <c r="N86" s="953">
        <f>+H86-M86</f>
        <v>27555.439999999999</v>
      </c>
    </row>
    <row r="87" spans="2:14" ht="18.75" x14ac:dyDescent="0.3">
      <c r="B87" s="955" t="s">
        <v>962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25</v>
      </c>
      <c r="M87" s="953">
        <f t="shared" si="13"/>
        <v>1886.65</v>
      </c>
      <c r="N87" s="953">
        <f>+H87-M87</f>
        <v>29613.35</v>
      </c>
    </row>
    <row r="88" spans="2:14" ht="18.75" x14ac:dyDescent="0.3">
      <c r="B88" s="961" t="s">
        <v>763</v>
      </c>
      <c r="C88" s="950"/>
      <c r="D88" s="962">
        <v>12</v>
      </c>
      <c r="E88" s="962"/>
      <c r="F88" s="963">
        <f>SUM(F76:F87)</f>
        <v>325500</v>
      </c>
      <c r="G88" s="964">
        <f>SUM(G82:G84)</f>
        <v>0</v>
      </c>
      <c r="H88" s="963">
        <f>SUM(H76:H87)</f>
        <v>325500</v>
      </c>
      <c r="I88" s="963">
        <f>SUM(I76:I87)</f>
        <v>9341.8499999999985</v>
      </c>
      <c r="J88" s="963">
        <f>SUM(J76:J85)</f>
        <v>89.81</v>
      </c>
      <c r="K88" s="963">
        <f>SUM(K76:K87)</f>
        <v>9895.2000000000007</v>
      </c>
      <c r="L88" s="963">
        <f>SUM(L76:L87)</f>
        <v>11936.43</v>
      </c>
      <c r="M88" s="963">
        <f>SUM(M76:M87)</f>
        <v>31263.290000000005</v>
      </c>
      <c r="N88" s="963">
        <f>SUM(N76:N87)</f>
        <v>294236.70999999996</v>
      </c>
    </row>
    <row r="89" spans="2:14" ht="18.75" x14ac:dyDescent="0.3">
      <c r="B89" s="958"/>
      <c r="C89" s="950"/>
      <c r="D89" s="967"/>
      <c r="E89" s="967"/>
      <c r="F89" s="951"/>
      <c r="G89" s="952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61" t="s">
        <v>1126</v>
      </c>
      <c r="C90" s="950"/>
      <c r="D90" s="960"/>
      <c r="E90" s="960"/>
      <c r="F90" s="951"/>
      <c r="G90" s="964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55" t="s">
        <v>162</v>
      </c>
      <c r="C91" s="950" t="s">
        <v>807</v>
      </c>
      <c r="D91" s="960" t="s">
        <v>1217</v>
      </c>
      <c r="E91" s="960" t="s">
        <v>1069</v>
      </c>
      <c r="F91" s="951">
        <v>95000</v>
      </c>
      <c r="G91" s="952">
        <v>0</v>
      </c>
      <c r="H91" s="953">
        <v>95000</v>
      </c>
      <c r="I91" s="953">
        <v>2726.5</v>
      </c>
      <c r="J91" s="953">
        <v>10929.24</v>
      </c>
      <c r="K91" s="953">
        <v>2888</v>
      </c>
      <c r="L91" s="954">
        <v>25</v>
      </c>
      <c r="M91" s="953">
        <f>+I91+J91+K91+L91</f>
        <v>16568.739999999998</v>
      </c>
      <c r="N91" s="953">
        <f>+H91-M91</f>
        <v>78431.260000000009</v>
      </c>
    </row>
    <row r="92" spans="2:14" ht="18.75" x14ac:dyDescent="0.3">
      <c r="B92" s="960" t="s">
        <v>728</v>
      </c>
      <c r="C92" s="976" t="s">
        <v>807</v>
      </c>
      <c r="D92" s="977" t="s">
        <v>166</v>
      </c>
      <c r="E92" s="977" t="s">
        <v>307</v>
      </c>
      <c r="F92" s="978">
        <v>37500</v>
      </c>
      <c r="G92" s="979">
        <v>0</v>
      </c>
      <c r="H92" s="953">
        <v>37500</v>
      </c>
      <c r="I92" s="953">
        <v>1076.25</v>
      </c>
      <c r="J92" s="952">
        <v>0</v>
      </c>
      <c r="K92" s="953">
        <v>1140</v>
      </c>
      <c r="L92" s="954">
        <v>1740.46</v>
      </c>
      <c r="M92" s="953">
        <f>+I92+J92+K92+L92</f>
        <v>3956.71</v>
      </c>
      <c r="N92" s="953">
        <f>+H92-M92</f>
        <v>33543.29</v>
      </c>
    </row>
    <row r="93" spans="2:14" ht="18.75" x14ac:dyDescent="0.3">
      <c r="B93" s="961" t="s">
        <v>749</v>
      </c>
      <c r="C93" s="950"/>
      <c r="D93" s="962">
        <v>2</v>
      </c>
      <c r="E93" s="962"/>
      <c r="F93" s="963">
        <f t="shared" ref="F93:N93" si="14">SUM(F91:F92)</f>
        <v>132500</v>
      </c>
      <c r="G93" s="964">
        <f t="shared" si="14"/>
        <v>0</v>
      </c>
      <c r="H93" s="965">
        <f t="shared" si="14"/>
        <v>132500</v>
      </c>
      <c r="I93" s="965">
        <f t="shared" si="14"/>
        <v>3802.75</v>
      </c>
      <c r="J93" s="965">
        <f t="shared" si="14"/>
        <v>10929.24</v>
      </c>
      <c r="K93" s="965">
        <f t="shared" si="14"/>
        <v>4028</v>
      </c>
      <c r="L93" s="966">
        <f t="shared" si="14"/>
        <v>1765.46</v>
      </c>
      <c r="M93" s="965">
        <f t="shared" si="14"/>
        <v>20525.449999999997</v>
      </c>
      <c r="N93" s="965">
        <f t="shared" si="14"/>
        <v>111974.55000000002</v>
      </c>
    </row>
    <row r="94" spans="2:14" ht="18.75" x14ac:dyDescent="0.3">
      <c r="B94" s="958"/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61" t="s">
        <v>1127</v>
      </c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55" t="s">
        <v>1077</v>
      </c>
      <c r="C96" s="950" t="s">
        <v>806</v>
      </c>
      <c r="D96" s="960" t="s">
        <v>495</v>
      </c>
      <c r="E96" s="960" t="s">
        <v>1069</v>
      </c>
      <c r="F96" s="951">
        <v>55000</v>
      </c>
      <c r="G96" s="974">
        <v>0</v>
      </c>
      <c r="H96" s="951">
        <v>55000</v>
      </c>
      <c r="I96" s="951">
        <v>1578.5</v>
      </c>
      <c r="J96" s="951">
        <v>2559.6799999999998</v>
      </c>
      <c r="K96" s="951">
        <v>1672</v>
      </c>
      <c r="L96" s="951">
        <v>1296.7</v>
      </c>
      <c r="M96" s="953">
        <f>+I96+J96+K96+L96</f>
        <v>7106.88</v>
      </c>
      <c r="N96" s="953">
        <f>+H96-M96</f>
        <v>47893.120000000003</v>
      </c>
    </row>
    <row r="97" spans="2:14" ht="18.75" x14ac:dyDescent="0.3">
      <c r="B97" s="958" t="s">
        <v>531</v>
      </c>
      <c r="C97" s="950" t="s">
        <v>807</v>
      </c>
      <c r="D97" s="960" t="s">
        <v>166</v>
      </c>
      <c r="E97" s="960" t="s">
        <v>1069</v>
      </c>
      <c r="F97" s="951">
        <v>43500</v>
      </c>
      <c r="G97" s="952">
        <v>0</v>
      </c>
      <c r="H97" s="953">
        <v>43500</v>
      </c>
      <c r="I97" s="953">
        <v>1248.45</v>
      </c>
      <c r="J97" s="953">
        <v>936.62</v>
      </c>
      <c r="K97" s="953">
        <v>1322.4</v>
      </c>
      <c r="L97" s="954">
        <v>25</v>
      </c>
      <c r="M97" s="953">
        <f>+I97+J97+K97+L97</f>
        <v>3532.4700000000003</v>
      </c>
      <c r="N97" s="953">
        <f>+H97-M97</f>
        <v>39967.53</v>
      </c>
    </row>
    <row r="98" spans="2:14" ht="18.75" x14ac:dyDescent="0.3">
      <c r="B98" s="961" t="s">
        <v>749</v>
      </c>
      <c r="C98" s="950"/>
      <c r="D98" s="962">
        <v>2</v>
      </c>
      <c r="E98" s="962"/>
      <c r="F98" s="963">
        <f>SUM(F96:F97)</f>
        <v>98500</v>
      </c>
      <c r="G98" s="964">
        <f>SUM(G97:G97)</f>
        <v>0</v>
      </c>
      <c r="H98" s="965">
        <f t="shared" ref="H98:N98" si="15">SUM(H96:H97)</f>
        <v>98500</v>
      </c>
      <c r="I98" s="965">
        <f t="shared" si="15"/>
        <v>2826.95</v>
      </c>
      <c r="J98" s="965">
        <f t="shared" si="15"/>
        <v>3496.2999999999997</v>
      </c>
      <c r="K98" s="965">
        <f t="shared" si="15"/>
        <v>2994.4</v>
      </c>
      <c r="L98" s="966">
        <f t="shared" si="15"/>
        <v>1321.7</v>
      </c>
      <c r="M98" s="965">
        <f t="shared" si="15"/>
        <v>10639.35</v>
      </c>
      <c r="N98" s="965">
        <f t="shared" si="15"/>
        <v>87860.65</v>
      </c>
    </row>
    <row r="99" spans="2:14" ht="18.75" x14ac:dyDescent="0.3">
      <c r="B99" s="958"/>
      <c r="C99" s="950"/>
      <c r="D99" s="960"/>
      <c r="E99" s="960"/>
      <c r="F99" s="951"/>
      <c r="G99" s="952"/>
      <c r="H99" s="953"/>
      <c r="I99" s="953"/>
      <c r="J99" s="953"/>
      <c r="K99" s="953"/>
      <c r="L99" s="954"/>
      <c r="M99" s="953"/>
      <c r="N99" s="953"/>
    </row>
    <row r="100" spans="2:14" ht="18.75" x14ac:dyDescent="0.3">
      <c r="B100" s="961" t="s">
        <v>839</v>
      </c>
      <c r="C100" s="950"/>
      <c r="D100" s="967"/>
      <c r="E100" s="967"/>
      <c r="F100" s="963"/>
      <c r="G100" s="964"/>
      <c r="H100" s="965"/>
      <c r="I100" s="965"/>
      <c r="J100" s="965"/>
      <c r="K100" s="965"/>
      <c r="L100" s="966"/>
      <c r="M100" s="965"/>
      <c r="N100" s="965"/>
    </row>
    <row r="101" spans="2:14" ht="23.25" customHeight="1" x14ac:dyDescent="0.3">
      <c r="B101" s="955" t="s">
        <v>816</v>
      </c>
      <c r="C101" s="950" t="s">
        <v>807</v>
      </c>
      <c r="D101" s="980" t="s">
        <v>1219</v>
      </c>
      <c r="E101" s="960" t="s">
        <v>1066</v>
      </c>
      <c r="F101" s="951">
        <v>150000</v>
      </c>
      <c r="G101" s="952">
        <v>0</v>
      </c>
      <c r="H101" s="953">
        <v>150000</v>
      </c>
      <c r="I101" s="953">
        <v>4305</v>
      </c>
      <c r="J101" s="953">
        <v>23437.75</v>
      </c>
      <c r="K101" s="953">
        <v>4560</v>
      </c>
      <c r="L101" s="954">
        <v>3912.66</v>
      </c>
      <c r="M101" s="953">
        <f>+I101+J101+K101+L101</f>
        <v>36215.410000000003</v>
      </c>
      <c r="N101" s="953">
        <f>+H101-M101</f>
        <v>113784.59</v>
      </c>
    </row>
    <row r="102" spans="2:14" ht="18.75" x14ac:dyDescent="0.3">
      <c r="B102" s="958" t="s">
        <v>230</v>
      </c>
      <c r="C102" s="968" t="s">
        <v>807</v>
      </c>
      <c r="D102" s="960" t="s">
        <v>604</v>
      </c>
      <c r="E102" s="960" t="s">
        <v>1069</v>
      </c>
      <c r="F102" s="951">
        <v>65000</v>
      </c>
      <c r="G102" s="952">
        <v>0</v>
      </c>
      <c r="H102" s="953">
        <v>65000</v>
      </c>
      <c r="I102" s="953">
        <v>1865.5</v>
      </c>
      <c r="J102" s="952">
        <v>4427.58</v>
      </c>
      <c r="K102" s="953">
        <v>1976</v>
      </c>
      <c r="L102" s="954">
        <v>25</v>
      </c>
      <c r="M102" s="953">
        <f>+I102+J102+K102+L102</f>
        <v>8294.08</v>
      </c>
      <c r="N102" s="953">
        <f>+H102-M102</f>
        <v>56705.919999999998</v>
      </c>
    </row>
    <row r="103" spans="2:14" ht="18.75" x14ac:dyDescent="0.3">
      <c r="B103" s="958" t="s">
        <v>124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52">
        <v>0</v>
      </c>
      <c r="H103" s="953">
        <v>43500</v>
      </c>
      <c r="I103" s="953">
        <v>1248.45</v>
      </c>
      <c r="J103" s="952">
        <v>421.98</v>
      </c>
      <c r="K103" s="953">
        <v>1322.4</v>
      </c>
      <c r="L103" s="954">
        <v>3555.92</v>
      </c>
      <c r="M103" s="953">
        <f>+I103+J103+K103+L103</f>
        <v>6548.75</v>
      </c>
      <c r="N103" s="953">
        <f>+H103-M103</f>
        <v>36951.25</v>
      </c>
    </row>
    <row r="104" spans="2:14" ht="18.75" x14ac:dyDescent="0.3">
      <c r="B104" s="961" t="s">
        <v>749</v>
      </c>
      <c r="C104" s="950"/>
      <c r="D104" s="962">
        <v>3</v>
      </c>
      <c r="E104" s="962"/>
      <c r="F104" s="963">
        <f>SUM(F101:F103)</f>
        <v>258500</v>
      </c>
      <c r="G104" s="964">
        <f>SUM(G103:G103)</f>
        <v>0</v>
      </c>
      <c r="H104" s="963">
        <f t="shared" ref="H104:N104" si="16">SUM(H101:H103)</f>
        <v>258500</v>
      </c>
      <c r="I104" s="963">
        <f t="shared" si="16"/>
        <v>7418.95</v>
      </c>
      <c r="J104" s="963">
        <f t="shared" si="16"/>
        <v>28287.31</v>
      </c>
      <c r="K104" s="963">
        <f t="shared" si="16"/>
        <v>7858.4</v>
      </c>
      <c r="L104" s="963">
        <f t="shared" si="16"/>
        <v>7493.58</v>
      </c>
      <c r="M104" s="963">
        <f t="shared" si="16"/>
        <v>51058.240000000005</v>
      </c>
      <c r="N104" s="963">
        <f t="shared" si="16"/>
        <v>207441.76</v>
      </c>
    </row>
    <row r="105" spans="2:14" ht="18.75" x14ac:dyDescent="0.3">
      <c r="B105" s="961"/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customHeight="1" x14ac:dyDescent="0.3">
      <c r="B106" s="981" t="s">
        <v>1167</v>
      </c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58" t="s">
        <v>1053</v>
      </c>
      <c r="C107" s="950" t="s">
        <v>807</v>
      </c>
      <c r="D107" s="960" t="s">
        <v>276</v>
      </c>
      <c r="E107" s="960" t="s">
        <v>307</v>
      </c>
      <c r="F107" s="951">
        <v>37500</v>
      </c>
      <c r="G107" s="952">
        <v>0</v>
      </c>
      <c r="H107" s="953">
        <v>37500</v>
      </c>
      <c r="I107" s="953">
        <v>1076.25</v>
      </c>
      <c r="J107" s="952">
        <v>0</v>
      </c>
      <c r="K107" s="953">
        <v>1140</v>
      </c>
      <c r="L107" s="954">
        <v>3740.46</v>
      </c>
      <c r="M107" s="953">
        <v>5956.71</v>
      </c>
      <c r="N107" s="953">
        <v>31543.29</v>
      </c>
    </row>
    <row r="108" spans="2:14" ht="18.75" x14ac:dyDescent="0.3">
      <c r="B108" s="958" t="s">
        <v>1147</v>
      </c>
      <c r="C108" s="950" t="s">
        <v>807</v>
      </c>
      <c r="D108" s="960" t="s">
        <v>276</v>
      </c>
      <c r="E108" s="960" t="s">
        <v>307</v>
      </c>
      <c r="F108" s="951">
        <v>31500</v>
      </c>
      <c r="G108" s="952">
        <v>0</v>
      </c>
      <c r="H108" s="953">
        <v>31500</v>
      </c>
      <c r="I108" s="953">
        <v>904.05</v>
      </c>
      <c r="J108" s="952">
        <v>0</v>
      </c>
      <c r="K108" s="953">
        <v>957.6</v>
      </c>
      <c r="L108" s="954">
        <v>25</v>
      </c>
      <c r="M108" s="953">
        <f>+I108+J108+K108+L108</f>
        <v>1886.65</v>
      </c>
      <c r="N108" s="953">
        <f>+H108-M108</f>
        <v>29613.35</v>
      </c>
    </row>
    <row r="109" spans="2:14" ht="18.75" x14ac:dyDescent="0.3">
      <c r="B109" s="961" t="s">
        <v>749</v>
      </c>
      <c r="C109" s="950"/>
      <c r="D109" s="962">
        <v>2</v>
      </c>
      <c r="E109" s="962"/>
      <c r="F109" s="963">
        <f>SUM(F107:F108)</f>
        <v>69000</v>
      </c>
      <c r="G109" s="964">
        <f>SUM(G106:G107)</f>
        <v>0</v>
      </c>
      <c r="H109" s="963">
        <f>SUM(H107:H108)</f>
        <v>69000</v>
      </c>
      <c r="I109" s="963">
        <f>SUM(I107:I108)</f>
        <v>1980.3</v>
      </c>
      <c r="J109" s="964">
        <f>SUM(J106:J107)</f>
        <v>0</v>
      </c>
      <c r="K109" s="963">
        <f>SUM(K107:K108)</f>
        <v>2097.6</v>
      </c>
      <c r="L109" s="963">
        <f>SUM(L106:L108)</f>
        <v>3765.46</v>
      </c>
      <c r="M109" s="963">
        <f>SUM(M107:M108)</f>
        <v>7843.3600000000006</v>
      </c>
      <c r="N109" s="963">
        <f>SUM(N107:N108)</f>
        <v>61156.639999999999</v>
      </c>
    </row>
    <row r="110" spans="2:14" ht="18.75" x14ac:dyDescent="0.3">
      <c r="B110" s="961"/>
      <c r="C110" s="950"/>
      <c r="D110" s="962"/>
      <c r="E110" s="962"/>
      <c r="F110" s="963"/>
      <c r="G110" s="964"/>
      <c r="H110" s="965"/>
      <c r="I110" s="965"/>
      <c r="J110" s="965"/>
      <c r="K110" s="965"/>
      <c r="L110" s="965"/>
      <c r="M110" s="965"/>
      <c r="N110" s="965"/>
    </row>
    <row r="111" spans="2:14" ht="18.75" x14ac:dyDescent="0.3">
      <c r="B111" s="961" t="s">
        <v>1128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47</v>
      </c>
      <c r="C112" s="950" t="s">
        <v>806</v>
      </c>
      <c r="D112" s="960" t="s">
        <v>49</v>
      </c>
      <c r="E112" s="960" t="s">
        <v>1069</v>
      </c>
      <c r="F112" s="951">
        <v>80000</v>
      </c>
      <c r="G112" s="952">
        <v>0</v>
      </c>
      <c r="H112" s="953">
        <v>80000</v>
      </c>
      <c r="I112" s="953">
        <v>2296</v>
      </c>
      <c r="J112" s="953">
        <v>6972</v>
      </c>
      <c r="K112" s="953">
        <v>2432</v>
      </c>
      <c r="L112" s="954">
        <v>1740.46</v>
      </c>
      <c r="M112" s="953">
        <f>+I112+J112+K112+L112</f>
        <v>13440.46</v>
      </c>
      <c r="N112" s="953">
        <f>+H112-M112</f>
        <v>66559.540000000008</v>
      </c>
    </row>
    <row r="113" spans="2:14" ht="18.75" x14ac:dyDescent="0.3">
      <c r="B113" s="961" t="s">
        <v>749</v>
      </c>
      <c r="C113" s="950"/>
      <c r="D113" s="962">
        <v>1</v>
      </c>
      <c r="E113" s="962"/>
      <c r="F113" s="963">
        <f>SUM(F112:F112)</f>
        <v>80000</v>
      </c>
      <c r="G113" s="952">
        <v>0</v>
      </c>
      <c r="H113" s="965">
        <f t="shared" ref="H113:N113" si="17">SUM(H112:H112)</f>
        <v>80000</v>
      </c>
      <c r="I113" s="965">
        <f t="shared" si="17"/>
        <v>2296</v>
      </c>
      <c r="J113" s="965">
        <f t="shared" si="17"/>
        <v>6972</v>
      </c>
      <c r="K113" s="965">
        <f t="shared" si="17"/>
        <v>2432</v>
      </c>
      <c r="L113" s="965">
        <f t="shared" si="17"/>
        <v>1740.46</v>
      </c>
      <c r="M113" s="965">
        <f t="shared" si="17"/>
        <v>13440.46</v>
      </c>
      <c r="N113" s="965">
        <f t="shared" si="17"/>
        <v>66559.540000000008</v>
      </c>
    </row>
    <row r="114" spans="2:14" ht="18.75" x14ac:dyDescent="0.3">
      <c r="B114" s="961"/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5.75" customHeight="1" x14ac:dyDescent="0.3">
      <c r="B115" s="982" t="s">
        <v>1132</v>
      </c>
      <c r="C115" s="950"/>
      <c r="D115" s="967"/>
      <c r="E115" s="967"/>
      <c r="F115" s="963"/>
      <c r="G115" s="964"/>
      <c r="H115" s="965"/>
      <c r="I115" s="965"/>
      <c r="J115" s="965"/>
      <c r="K115" s="965"/>
      <c r="L115" s="966"/>
      <c r="M115" s="965"/>
      <c r="N115" s="965"/>
    </row>
    <row r="116" spans="2:14" ht="18.75" x14ac:dyDescent="0.3">
      <c r="B116" s="958" t="s">
        <v>769</v>
      </c>
      <c r="C116" s="950" t="s">
        <v>806</v>
      </c>
      <c r="D116" s="960" t="s">
        <v>1265</v>
      </c>
      <c r="E116" s="960" t="s">
        <v>1066</v>
      </c>
      <c r="F116" s="951">
        <v>185000</v>
      </c>
      <c r="G116" s="952">
        <v>0</v>
      </c>
      <c r="H116" s="953">
        <v>185000</v>
      </c>
      <c r="I116" s="953">
        <v>5309.5</v>
      </c>
      <c r="J116" s="953">
        <v>32099.49</v>
      </c>
      <c r="K116" s="953">
        <v>5624</v>
      </c>
      <c r="L116" s="954">
        <v>25</v>
      </c>
      <c r="M116" s="953">
        <f>+I116+J116+K116+L116</f>
        <v>43057.990000000005</v>
      </c>
      <c r="N116" s="953">
        <f t="shared" ref="N116:N121" si="18">+H116-M116</f>
        <v>141942.01</v>
      </c>
    </row>
    <row r="117" spans="2:14" ht="18.75" x14ac:dyDescent="0.3">
      <c r="B117" s="958" t="s">
        <v>232</v>
      </c>
      <c r="C117" s="968" t="s">
        <v>807</v>
      </c>
      <c r="D117" s="960" t="s">
        <v>1174</v>
      </c>
      <c r="E117" s="960" t="s">
        <v>1069</v>
      </c>
      <c r="F117" s="951">
        <v>80000</v>
      </c>
      <c r="G117" s="952">
        <v>0</v>
      </c>
      <c r="H117" s="953">
        <v>80000</v>
      </c>
      <c r="I117" s="953">
        <v>2296</v>
      </c>
      <c r="J117" s="953">
        <v>6972</v>
      </c>
      <c r="K117" s="953">
        <v>2432</v>
      </c>
      <c r="L117" s="954">
        <v>4283.8599999999997</v>
      </c>
      <c r="M117" s="953">
        <f>+I117+J117+K117+L117</f>
        <v>15983.86</v>
      </c>
      <c r="N117" s="953">
        <f t="shared" si="18"/>
        <v>64016.14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18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18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904.6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18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18"/>
        <v>39967.53</v>
      </c>
    </row>
    <row r="122" spans="2:14" ht="18.75" x14ac:dyDescent="0.3">
      <c r="B122" s="961" t="s">
        <v>749</v>
      </c>
      <c r="C122" s="950"/>
      <c r="D122" s="962">
        <v>6</v>
      </c>
      <c r="E122" s="962"/>
      <c r="F122" s="963">
        <f t="shared" ref="F122:N122" si="19">SUM(F116:F121)</f>
        <v>437500</v>
      </c>
      <c r="G122" s="964">
        <f t="shared" si="19"/>
        <v>0</v>
      </c>
      <c r="H122" s="965">
        <f t="shared" si="19"/>
        <v>437500</v>
      </c>
      <c r="I122" s="965">
        <f t="shared" si="19"/>
        <v>12556.800000000001</v>
      </c>
      <c r="J122" s="965">
        <f t="shared" si="19"/>
        <v>43584.600000000006</v>
      </c>
      <c r="K122" s="965">
        <f t="shared" si="19"/>
        <v>13300</v>
      </c>
      <c r="L122" s="966">
        <f t="shared" si="19"/>
        <v>5111.8599999999997</v>
      </c>
      <c r="M122" s="965">
        <f t="shared" si="19"/>
        <v>74552.709999999992</v>
      </c>
      <c r="N122" s="965">
        <f t="shared" si="19"/>
        <v>362947.29000000004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8.25" customHeight="1" x14ac:dyDescent="0.3">
      <c r="B124" s="982" t="s">
        <v>1130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35.25" customHeight="1" x14ac:dyDescent="0.3">
      <c r="B125" s="958" t="s">
        <v>61</v>
      </c>
      <c r="C125" s="950" t="s">
        <v>806</v>
      </c>
      <c r="D125" s="980" t="s">
        <v>1249</v>
      </c>
      <c r="E125" s="960" t="s">
        <v>1069</v>
      </c>
      <c r="F125" s="951">
        <v>90000</v>
      </c>
      <c r="G125" s="952">
        <v>0</v>
      </c>
      <c r="H125" s="951">
        <v>90000</v>
      </c>
      <c r="I125" s="953">
        <v>2583</v>
      </c>
      <c r="J125" s="953">
        <v>9324.25</v>
      </c>
      <c r="K125" s="953">
        <v>2736</v>
      </c>
      <c r="L125" s="954">
        <v>6740.46</v>
      </c>
      <c r="M125" s="953">
        <f>+I125+J125+K125+L125</f>
        <v>21383.71</v>
      </c>
      <c r="N125" s="953">
        <f>+H125-M125</f>
        <v>68616.290000000008</v>
      </c>
    </row>
    <row r="126" spans="2:14" ht="18.75" x14ac:dyDescent="0.3">
      <c r="B126" s="961" t="s">
        <v>749</v>
      </c>
      <c r="C126" s="950"/>
      <c r="D126" s="962">
        <v>1</v>
      </c>
      <c r="E126" s="962"/>
      <c r="F126" s="963">
        <f t="shared" ref="F126:N126" si="20">SUM(F125)</f>
        <v>90000</v>
      </c>
      <c r="G126" s="964">
        <f t="shared" si="20"/>
        <v>0</v>
      </c>
      <c r="H126" s="963">
        <f t="shared" si="20"/>
        <v>90000</v>
      </c>
      <c r="I126" s="965">
        <f t="shared" si="20"/>
        <v>2583</v>
      </c>
      <c r="J126" s="965">
        <f t="shared" si="20"/>
        <v>9324.25</v>
      </c>
      <c r="K126" s="965">
        <f t="shared" si="20"/>
        <v>2736</v>
      </c>
      <c r="L126" s="966">
        <f t="shared" si="20"/>
        <v>6740.46</v>
      </c>
      <c r="M126" s="965">
        <f t="shared" si="20"/>
        <v>21383.71</v>
      </c>
      <c r="N126" s="965">
        <f t="shared" si="20"/>
        <v>68616.290000000008</v>
      </c>
    </row>
    <row r="127" spans="2:14" ht="18.75" x14ac:dyDescent="0.3">
      <c r="B127" s="958"/>
      <c r="C127" s="950"/>
      <c r="D127" s="960"/>
      <c r="E127" s="960"/>
      <c r="F127" s="951"/>
      <c r="G127" s="952"/>
      <c r="H127" s="953"/>
      <c r="I127" s="953"/>
      <c r="J127" s="953"/>
      <c r="K127" s="953"/>
      <c r="L127" s="954"/>
      <c r="M127" s="953"/>
      <c r="N127" s="953"/>
    </row>
    <row r="128" spans="2:14" ht="18.75" x14ac:dyDescent="0.3">
      <c r="B128" s="958"/>
      <c r="C128" s="950"/>
      <c r="D128" s="960"/>
      <c r="E128" s="960"/>
      <c r="F128" s="951"/>
      <c r="G128" s="952"/>
      <c r="H128" s="953"/>
      <c r="I128" s="953"/>
      <c r="J128" s="953"/>
      <c r="K128" s="953"/>
      <c r="L128" s="954"/>
      <c r="M128" s="953"/>
      <c r="N128" s="953"/>
    </row>
    <row r="129" spans="2:14" ht="23.25" customHeight="1" x14ac:dyDescent="0.3">
      <c r="B129" s="982" t="s">
        <v>1136</v>
      </c>
      <c r="C129" s="950"/>
      <c r="D129" s="967"/>
      <c r="E129" s="967"/>
      <c r="F129" s="963"/>
      <c r="G129" s="964"/>
      <c r="H129" s="965"/>
      <c r="I129" s="965"/>
      <c r="J129" s="965"/>
      <c r="K129" s="965"/>
      <c r="L129" s="966"/>
      <c r="M129" s="965"/>
      <c r="N129" s="965"/>
    </row>
    <row r="130" spans="2:14" ht="18.75" x14ac:dyDescent="0.3">
      <c r="B130" s="955" t="s">
        <v>419</v>
      </c>
      <c r="C130" s="950" t="s">
        <v>806</v>
      </c>
      <c r="D130" s="960" t="s">
        <v>449</v>
      </c>
      <c r="E130" s="960" t="s">
        <v>1069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728</v>
      </c>
      <c r="M130" s="953">
        <f>+I130+J130+K130+L130</f>
        <v>5537</v>
      </c>
      <c r="N130" s="953">
        <f>+H130-M130</f>
        <v>44463</v>
      </c>
    </row>
    <row r="131" spans="2:14" ht="18.75" x14ac:dyDescent="0.3">
      <c r="B131" s="955" t="s">
        <v>697</v>
      </c>
      <c r="C131" s="950" t="s">
        <v>807</v>
      </c>
      <c r="D131" s="960" t="s">
        <v>521</v>
      </c>
      <c r="E131" s="960" t="s">
        <v>307</v>
      </c>
      <c r="F131" s="951">
        <v>43500</v>
      </c>
      <c r="G131" s="952">
        <v>0</v>
      </c>
      <c r="H131" s="953">
        <v>43500</v>
      </c>
      <c r="I131" s="953">
        <v>1248.45</v>
      </c>
      <c r="J131" s="952">
        <v>936.62</v>
      </c>
      <c r="K131" s="953">
        <v>1322.4</v>
      </c>
      <c r="L131" s="954">
        <v>25</v>
      </c>
      <c r="M131" s="953">
        <f>+I131+J131+K131+L131</f>
        <v>3532.4700000000003</v>
      </c>
      <c r="N131" s="953">
        <f>+H131-M131</f>
        <v>39967.53</v>
      </c>
    </row>
    <row r="132" spans="2:14" ht="18.75" x14ac:dyDescent="0.3">
      <c r="B132" s="961" t="s">
        <v>749</v>
      </c>
      <c r="C132" s="950"/>
      <c r="D132" s="962">
        <v>2</v>
      </c>
      <c r="E132" s="962"/>
      <c r="F132" s="963">
        <f t="shared" ref="F132:N132" si="21">SUM(F130:F131)</f>
        <v>93500</v>
      </c>
      <c r="G132" s="964">
        <f t="shared" si="21"/>
        <v>0</v>
      </c>
      <c r="H132" s="963">
        <f t="shared" si="21"/>
        <v>93500</v>
      </c>
      <c r="I132" s="963">
        <f t="shared" si="21"/>
        <v>2683.45</v>
      </c>
      <c r="J132" s="963">
        <f t="shared" si="21"/>
        <v>2790.62</v>
      </c>
      <c r="K132" s="963">
        <f t="shared" si="21"/>
        <v>2842.4</v>
      </c>
      <c r="L132" s="963">
        <f t="shared" si="21"/>
        <v>753</v>
      </c>
      <c r="M132" s="963">
        <f t="shared" si="21"/>
        <v>9069.4700000000012</v>
      </c>
      <c r="N132" s="963">
        <f t="shared" si="21"/>
        <v>84430.53</v>
      </c>
    </row>
    <row r="133" spans="2:14" ht="18.75" x14ac:dyDescent="0.3">
      <c r="B133" s="958"/>
      <c r="C133" s="950"/>
      <c r="D133" s="960"/>
      <c r="E133" s="960"/>
      <c r="F133" s="951"/>
      <c r="G133" s="952"/>
      <c r="H133" s="953"/>
      <c r="I133" s="953"/>
      <c r="J133" s="953"/>
      <c r="K133" s="963"/>
      <c r="L133" s="954"/>
      <c r="M133" s="953"/>
      <c r="N133" s="953"/>
    </row>
    <row r="134" spans="2:14" ht="18.75" x14ac:dyDescent="0.3">
      <c r="B134" s="961" t="s">
        <v>842</v>
      </c>
      <c r="C134" s="950"/>
      <c r="D134" s="967"/>
      <c r="E134" s="967"/>
      <c r="F134" s="963"/>
      <c r="G134" s="964"/>
      <c r="H134" s="965"/>
      <c r="I134" s="965"/>
      <c r="J134" s="965"/>
      <c r="K134" s="965"/>
      <c r="L134" s="966"/>
      <c r="M134" s="965"/>
      <c r="N134" s="965"/>
    </row>
    <row r="135" spans="2:14" ht="18.75" x14ac:dyDescent="0.3">
      <c r="B135" s="958" t="s">
        <v>1131</v>
      </c>
      <c r="C135" s="950" t="s">
        <v>806</v>
      </c>
      <c r="D135" s="960" t="s">
        <v>905</v>
      </c>
      <c r="E135" s="960" t="s">
        <v>307</v>
      </c>
      <c r="F135" s="951">
        <v>60000</v>
      </c>
      <c r="G135" s="952">
        <v>0</v>
      </c>
      <c r="H135" s="953">
        <v>60000</v>
      </c>
      <c r="I135" s="953">
        <v>1722</v>
      </c>
      <c r="J135" s="953">
        <v>3486.68</v>
      </c>
      <c r="K135" s="953">
        <v>1824</v>
      </c>
      <c r="L135" s="954">
        <v>828</v>
      </c>
      <c r="M135" s="953">
        <f t="shared" ref="M135:M140" si="22">+I135+J135+K135+L135</f>
        <v>7860.68</v>
      </c>
      <c r="N135" s="953">
        <f t="shared" ref="N135:N140" si="23">+H135-M135</f>
        <v>52139.32</v>
      </c>
    </row>
    <row r="136" spans="2:14" ht="18.75" x14ac:dyDescent="0.3">
      <c r="B136" s="955" t="s">
        <v>773</v>
      </c>
      <c r="C136" s="950" t="s">
        <v>807</v>
      </c>
      <c r="D136" s="960" t="s">
        <v>774</v>
      </c>
      <c r="E136" s="960" t="s">
        <v>307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125</v>
      </c>
      <c r="M136" s="953">
        <f t="shared" si="22"/>
        <v>3932.83</v>
      </c>
      <c r="N136" s="953">
        <f t="shared" si="23"/>
        <v>41067.17</v>
      </c>
    </row>
    <row r="137" spans="2:14" ht="18.75" x14ac:dyDescent="0.3">
      <c r="B137" s="955" t="s">
        <v>1142</v>
      </c>
      <c r="C137" s="950" t="s">
        <v>806</v>
      </c>
      <c r="D137" s="960" t="s">
        <v>1036</v>
      </c>
      <c r="E137" s="960" t="s">
        <v>307</v>
      </c>
      <c r="F137" s="951">
        <v>50000</v>
      </c>
      <c r="G137" s="952">
        <v>0</v>
      </c>
      <c r="H137" s="953">
        <v>50000</v>
      </c>
      <c r="I137" s="953">
        <v>1435</v>
      </c>
      <c r="J137" s="953">
        <v>1854</v>
      </c>
      <c r="K137" s="953">
        <v>1520</v>
      </c>
      <c r="L137" s="954">
        <v>25</v>
      </c>
      <c r="M137" s="953">
        <f t="shared" si="22"/>
        <v>4834</v>
      </c>
      <c r="N137" s="953">
        <f t="shared" si="23"/>
        <v>45166</v>
      </c>
    </row>
    <row r="138" spans="2:14" ht="18.75" x14ac:dyDescent="0.3">
      <c r="B138" s="955" t="s">
        <v>444</v>
      </c>
      <c r="C138" s="950" t="s">
        <v>806</v>
      </c>
      <c r="D138" s="960" t="s">
        <v>662</v>
      </c>
      <c r="E138" s="960" t="s">
        <v>307</v>
      </c>
      <c r="F138" s="951">
        <v>37500</v>
      </c>
      <c r="G138" s="952">
        <v>0</v>
      </c>
      <c r="H138" s="953">
        <v>37500</v>
      </c>
      <c r="I138" s="953">
        <v>1076.25</v>
      </c>
      <c r="J138" s="952">
        <v>89.81</v>
      </c>
      <c r="K138" s="953">
        <v>1140</v>
      </c>
      <c r="L138" s="954">
        <v>25</v>
      </c>
      <c r="M138" s="953">
        <f t="shared" si="22"/>
        <v>2331.06</v>
      </c>
      <c r="N138" s="953">
        <f t="shared" si="23"/>
        <v>35168.94</v>
      </c>
    </row>
    <row r="139" spans="2:14" ht="18.75" x14ac:dyDescent="0.3">
      <c r="B139" s="955" t="s">
        <v>875</v>
      </c>
      <c r="C139" s="950" t="s">
        <v>807</v>
      </c>
      <c r="D139" s="960" t="s">
        <v>1036</v>
      </c>
      <c r="E139" s="960" t="s">
        <v>307</v>
      </c>
      <c r="F139" s="951">
        <v>55000</v>
      </c>
      <c r="G139" s="952">
        <v>0</v>
      </c>
      <c r="H139" s="953">
        <v>55000</v>
      </c>
      <c r="I139" s="953">
        <v>1578.5</v>
      </c>
      <c r="J139" s="953">
        <v>2559.6799999999998</v>
      </c>
      <c r="K139" s="953">
        <v>1672</v>
      </c>
      <c r="L139" s="954">
        <v>25</v>
      </c>
      <c r="M139" s="953">
        <f t="shared" si="22"/>
        <v>5835.18</v>
      </c>
      <c r="N139" s="953">
        <f t="shared" si="23"/>
        <v>49164.82</v>
      </c>
    </row>
    <row r="140" spans="2:14" ht="18.75" x14ac:dyDescent="0.3">
      <c r="B140" s="955" t="s">
        <v>1323</v>
      </c>
      <c r="C140" s="950" t="s">
        <v>807</v>
      </c>
      <c r="D140" s="960" t="s">
        <v>337</v>
      </c>
      <c r="E140" s="960" t="s">
        <v>321</v>
      </c>
      <c r="F140" s="951">
        <v>45000</v>
      </c>
      <c r="G140" s="952">
        <v>0</v>
      </c>
      <c r="H140" s="953">
        <v>45000</v>
      </c>
      <c r="I140" s="953">
        <v>1291.5</v>
      </c>
      <c r="J140" s="953">
        <v>1148.33</v>
      </c>
      <c r="K140" s="953">
        <v>1368</v>
      </c>
      <c r="L140" s="954">
        <v>25</v>
      </c>
      <c r="M140" s="953">
        <f t="shared" si="22"/>
        <v>3832.83</v>
      </c>
      <c r="N140" s="953">
        <f t="shared" si="23"/>
        <v>41167.17</v>
      </c>
    </row>
    <row r="141" spans="2:14" ht="18.75" x14ac:dyDescent="0.3">
      <c r="B141" s="961" t="s">
        <v>749</v>
      </c>
      <c r="C141" s="950"/>
      <c r="D141" s="962">
        <v>6</v>
      </c>
      <c r="E141" s="962"/>
      <c r="F141" s="963">
        <f>SUM(F135:F140)</f>
        <v>292500</v>
      </c>
      <c r="G141" s="964">
        <f>SUM(G139:G140)</f>
        <v>0</v>
      </c>
      <c r="H141" s="963">
        <f t="shared" ref="H141:N141" si="24">SUM(H135:H140)</f>
        <v>292500</v>
      </c>
      <c r="I141" s="963">
        <f t="shared" si="24"/>
        <v>8394.75</v>
      </c>
      <c r="J141" s="963">
        <f t="shared" si="24"/>
        <v>10286.83</v>
      </c>
      <c r="K141" s="963">
        <f t="shared" si="24"/>
        <v>8892</v>
      </c>
      <c r="L141" s="963">
        <f t="shared" si="24"/>
        <v>1053</v>
      </c>
      <c r="M141" s="963">
        <f t="shared" si="24"/>
        <v>28626.58</v>
      </c>
      <c r="N141" s="963">
        <f t="shared" si="24"/>
        <v>263873.42</v>
      </c>
    </row>
    <row r="142" spans="2:14" ht="18.75" x14ac:dyDescent="0.3">
      <c r="B142" s="958"/>
      <c r="C142" s="950"/>
      <c r="D142" s="960"/>
      <c r="E142" s="960"/>
      <c r="F142" s="951"/>
      <c r="G142" s="952"/>
      <c r="H142" s="953"/>
      <c r="I142" s="953"/>
      <c r="J142" s="953"/>
      <c r="K142" s="953"/>
      <c r="L142" s="954"/>
      <c r="M142" s="953"/>
      <c r="N142" s="953"/>
    </row>
    <row r="143" spans="2:14" ht="18.75" x14ac:dyDescent="0.3">
      <c r="B143" s="961" t="s">
        <v>787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8" t="s">
        <v>69</v>
      </c>
      <c r="C144" s="950" t="s">
        <v>806</v>
      </c>
      <c r="D144" s="960" t="s">
        <v>775</v>
      </c>
      <c r="E144" s="960" t="s">
        <v>307</v>
      </c>
      <c r="F144" s="951">
        <v>185000</v>
      </c>
      <c r="G144" s="952">
        <v>0</v>
      </c>
      <c r="H144" s="953">
        <v>185000</v>
      </c>
      <c r="I144" s="953">
        <v>5309.5</v>
      </c>
      <c r="J144" s="953">
        <v>32099.49</v>
      </c>
      <c r="K144" s="953">
        <v>5624</v>
      </c>
      <c r="L144" s="954">
        <v>2568.4</v>
      </c>
      <c r="M144" s="953">
        <f>+I144+J144+K144+L144</f>
        <v>45601.390000000007</v>
      </c>
      <c r="N144" s="953">
        <f>+H144-M144</f>
        <v>139398.60999999999</v>
      </c>
    </row>
    <row r="145" spans="2:14" ht="18.75" x14ac:dyDescent="0.3">
      <c r="B145" s="983" t="s">
        <v>715</v>
      </c>
      <c r="C145" s="976" t="s">
        <v>807</v>
      </c>
      <c r="D145" s="955" t="s">
        <v>1349</v>
      </c>
      <c r="E145" s="960" t="s">
        <v>307</v>
      </c>
      <c r="F145" s="978">
        <v>60000</v>
      </c>
      <c r="G145" s="984">
        <v>0</v>
      </c>
      <c r="H145" s="953">
        <v>60000</v>
      </c>
      <c r="I145" s="953">
        <v>1722</v>
      </c>
      <c r="J145" s="953">
        <v>3143.58</v>
      </c>
      <c r="K145" s="985">
        <v>1824</v>
      </c>
      <c r="L145" s="954">
        <v>4727.3500000000004</v>
      </c>
      <c r="M145" s="953">
        <f>+I145+J145+K145+L145</f>
        <v>11416.93</v>
      </c>
      <c r="N145" s="953">
        <f>+H145-M145</f>
        <v>48583.07</v>
      </c>
    </row>
    <row r="146" spans="2:14" ht="18.75" x14ac:dyDescent="0.3">
      <c r="B146" s="955" t="s">
        <v>77</v>
      </c>
      <c r="C146" s="986" t="s">
        <v>807</v>
      </c>
      <c r="D146" s="960" t="s">
        <v>967</v>
      </c>
      <c r="E146" s="960" t="s">
        <v>1069</v>
      </c>
      <c r="F146" s="951">
        <v>60000</v>
      </c>
      <c r="G146" s="952">
        <v>0</v>
      </c>
      <c r="H146" s="985">
        <v>60000</v>
      </c>
      <c r="I146" s="957">
        <v>1722</v>
      </c>
      <c r="J146" s="957">
        <v>3486.68</v>
      </c>
      <c r="K146" s="953">
        <v>1824</v>
      </c>
      <c r="L146" s="987">
        <v>828</v>
      </c>
      <c r="M146" s="953">
        <f>+I146+J146+K146+L146</f>
        <v>7860.68</v>
      </c>
      <c r="N146" s="953">
        <f>+H146-M146</f>
        <v>52139.32</v>
      </c>
    </row>
    <row r="147" spans="2:14" ht="18.75" x14ac:dyDescent="0.3">
      <c r="B147" s="955" t="s">
        <v>42</v>
      </c>
      <c r="C147" s="950" t="s">
        <v>806</v>
      </c>
      <c r="D147" s="960" t="s">
        <v>449</v>
      </c>
      <c r="E147" s="960" t="s">
        <v>1069</v>
      </c>
      <c r="F147" s="951">
        <v>55000</v>
      </c>
      <c r="G147" s="974">
        <v>0</v>
      </c>
      <c r="H147" s="951">
        <v>55000</v>
      </c>
      <c r="I147" s="951">
        <v>1578.5</v>
      </c>
      <c r="J147" s="951">
        <v>2559.6799999999998</v>
      </c>
      <c r="K147" s="951">
        <v>1672</v>
      </c>
      <c r="L147" s="951">
        <v>1396.7</v>
      </c>
      <c r="M147" s="951">
        <f>+I147+J147+K147+L147</f>
        <v>7206.88</v>
      </c>
      <c r="N147" s="951">
        <f>+H147-M147</f>
        <v>47793.120000000003</v>
      </c>
    </row>
    <row r="148" spans="2:14" ht="18.75" x14ac:dyDescent="0.3">
      <c r="B148" s="958" t="s">
        <v>310</v>
      </c>
      <c r="C148" s="950" t="s">
        <v>807</v>
      </c>
      <c r="D148" s="960" t="s">
        <v>276</v>
      </c>
      <c r="E148" s="960" t="s">
        <v>307</v>
      </c>
      <c r="F148" s="951">
        <v>50000</v>
      </c>
      <c r="G148" s="952">
        <v>0</v>
      </c>
      <c r="H148" s="953">
        <v>50000</v>
      </c>
      <c r="I148" s="953">
        <v>1435</v>
      </c>
      <c r="J148" s="953">
        <v>1854</v>
      </c>
      <c r="K148" s="953">
        <v>1520</v>
      </c>
      <c r="L148" s="954">
        <v>5555.03</v>
      </c>
      <c r="M148" s="953">
        <f>+I148+J148+K148+L148</f>
        <v>10364.029999999999</v>
      </c>
      <c r="N148" s="953">
        <f>+H148-M148</f>
        <v>39635.97</v>
      </c>
    </row>
    <row r="149" spans="2:14" ht="18.75" x14ac:dyDescent="0.3">
      <c r="B149" s="961" t="s">
        <v>749</v>
      </c>
      <c r="C149" s="950"/>
      <c r="D149" s="962">
        <v>5</v>
      </c>
      <c r="E149" s="962"/>
      <c r="F149" s="963">
        <f>SUM(F144:F148)</f>
        <v>410000</v>
      </c>
      <c r="G149" s="964">
        <f>SUM(G144:G147)</f>
        <v>0</v>
      </c>
      <c r="H149" s="965">
        <f>SUM(H144:H148)</f>
        <v>410000</v>
      </c>
      <c r="I149" s="965">
        <f t="shared" ref="I149:N149" si="25">SUM(I144:I148)</f>
        <v>11767</v>
      </c>
      <c r="J149" s="965">
        <f t="shared" si="25"/>
        <v>43143.43</v>
      </c>
      <c r="K149" s="965">
        <f t="shared" si="25"/>
        <v>12464</v>
      </c>
      <c r="L149" s="966">
        <f t="shared" si="25"/>
        <v>15075.48</v>
      </c>
      <c r="M149" s="965">
        <f>SUM(M144:M148)</f>
        <v>82449.91</v>
      </c>
      <c r="N149" s="965">
        <f t="shared" si="25"/>
        <v>327550.08999999997</v>
      </c>
    </row>
    <row r="150" spans="2:14" ht="18.75" x14ac:dyDescent="0.3">
      <c r="B150" s="961"/>
      <c r="C150" s="950"/>
      <c r="D150" s="962"/>
      <c r="E150" s="962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67" t="s">
        <v>836</v>
      </c>
      <c r="C151" s="988"/>
      <c r="D151" s="989"/>
      <c r="E151" s="989"/>
      <c r="F151" s="949"/>
      <c r="G151" s="949"/>
      <c r="H151" s="990"/>
      <c r="I151" s="991"/>
      <c r="J151" s="965"/>
      <c r="K151" s="965"/>
      <c r="L151" s="966"/>
      <c r="M151" s="965"/>
      <c r="N151" s="965"/>
    </row>
    <row r="152" spans="2:14" ht="18.75" x14ac:dyDescent="0.3">
      <c r="B152" s="960" t="s">
        <v>532</v>
      </c>
      <c r="C152" s="950" t="s">
        <v>807</v>
      </c>
      <c r="D152" s="960" t="s">
        <v>965</v>
      </c>
      <c r="E152" s="960" t="s">
        <v>1069</v>
      </c>
      <c r="F152" s="951">
        <v>80000</v>
      </c>
      <c r="G152" s="971">
        <v>0</v>
      </c>
      <c r="H152" s="972">
        <v>80000</v>
      </c>
      <c r="I152" s="972">
        <v>2296</v>
      </c>
      <c r="J152" s="972">
        <v>7400.87</v>
      </c>
      <c r="K152" s="972">
        <v>2432</v>
      </c>
      <c r="L152" s="973">
        <v>2097.1999999999998</v>
      </c>
      <c r="M152" s="953">
        <f>+I152+J152+K152+L152</f>
        <v>14226.07</v>
      </c>
      <c r="N152" s="953">
        <f>+H152-M152</f>
        <v>65773.929999999993</v>
      </c>
    </row>
    <row r="153" spans="2:14" ht="18.75" x14ac:dyDescent="0.3">
      <c r="B153" s="961" t="s">
        <v>847</v>
      </c>
      <c r="C153" s="992"/>
      <c r="D153" s="962">
        <v>1</v>
      </c>
      <c r="E153" s="962"/>
      <c r="F153" s="963">
        <f t="shared" ref="F153:N153" si="26">SUM(F152)</f>
        <v>80000</v>
      </c>
      <c r="G153" s="993">
        <f t="shared" si="26"/>
        <v>0</v>
      </c>
      <c r="H153" s="994">
        <f t="shared" si="26"/>
        <v>80000</v>
      </c>
      <c r="I153" s="994">
        <f t="shared" si="26"/>
        <v>2296</v>
      </c>
      <c r="J153" s="994">
        <f t="shared" si="26"/>
        <v>7400.87</v>
      </c>
      <c r="K153" s="994">
        <f t="shared" si="26"/>
        <v>2432</v>
      </c>
      <c r="L153" s="995">
        <f t="shared" si="26"/>
        <v>2097.1999999999998</v>
      </c>
      <c r="M153" s="994">
        <f>SUM(M152)</f>
        <v>14226.07</v>
      </c>
      <c r="N153" s="994">
        <f t="shared" si="26"/>
        <v>65773.929999999993</v>
      </c>
    </row>
    <row r="154" spans="2:14" ht="18.75" x14ac:dyDescent="0.3">
      <c r="B154" s="961"/>
      <c r="C154" s="950"/>
      <c r="D154" s="962"/>
      <c r="E154" s="962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82" t="s">
        <v>1245</v>
      </c>
      <c r="C155" s="950"/>
      <c r="D155" s="967"/>
      <c r="E155" s="967"/>
      <c r="F155" s="963"/>
      <c r="G155" s="964"/>
      <c r="H155" s="965"/>
      <c r="I155" s="965"/>
      <c r="J155" s="965"/>
      <c r="K155" s="965"/>
      <c r="L155" s="966"/>
      <c r="M155" s="965"/>
      <c r="N155" s="965"/>
    </row>
    <row r="156" spans="2:14" ht="18.75" x14ac:dyDescent="0.3">
      <c r="B156" s="955" t="s">
        <v>528</v>
      </c>
      <c r="C156" s="950" t="s">
        <v>806</v>
      </c>
      <c r="D156" s="960" t="s">
        <v>551</v>
      </c>
      <c r="E156" s="960" t="s">
        <v>307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1</v>
      </c>
      <c r="E157" s="962"/>
      <c r="F157" s="963">
        <f t="shared" ref="F157:K157" si="27">SUM(F156:F156)</f>
        <v>43500</v>
      </c>
      <c r="G157" s="964">
        <f t="shared" si="27"/>
        <v>0</v>
      </c>
      <c r="H157" s="965">
        <f t="shared" si="27"/>
        <v>43500</v>
      </c>
      <c r="I157" s="965">
        <f t="shared" si="27"/>
        <v>1248.45</v>
      </c>
      <c r="J157" s="996">
        <f t="shared" si="27"/>
        <v>936.62</v>
      </c>
      <c r="K157" s="996">
        <f t="shared" si="27"/>
        <v>1322.4</v>
      </c>
      <c r="L157" s="966">
        <f>SUM(L156:L156)</f>
        <v>25</v>
      </c>
      <c r="M157" s="965">
        <f>SUM(M156)</f>
        <v>3532.4700000000003</v>
      </c>
      <c r="N157" s="965">
        <v>39967.53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18.75" x14ac:dyDescent="0.3">
      <c r="B159" s="997" t="s">
        <v>777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5" t="s">
        <v>114</v>
      </c>
      <c r="C160" s="950" t="s">
        <v>807</v>
      </c>
      <c r="D160" s="960" t="s">
        <v>778</v>
      </c>
      <c r="E160" s="960" t="s">
        <v>307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1296.7</v>
      </c>
      <c r="M160" s="953">
        <f>+I160+J160+K160+L160</f>
        <v>13425.57</v>
      </c>
      <c r="N160" s="953">
        <f>+H160-M160</f>
        <v>66574.429999999993</v>
      </c>
    </row>
    <row r="161" spans="2:14" ht="18.75" x14ac:dyDescent="0.3">
      <c r="B161" s="955" t="s">
        <v>73</v>
      </c>
      <c r="C161" s="950" t="s">
        <v>807</v>
      </c>
      <c r="D161" s="960" t="s">
        <v>778</v>
      </c>
      <c r="E161" s="960" t="s">
        <v>307</v>
      </c>
      <c r="F161" s="951">
        <v>60000</v>
      </c>
      <c r="G161" s="952">
        <v>0</v>
      </c>
      <c r="H161" s="953">
        <v>60000</v>
      </c>
      <c r="I161" s="953">
        <v>1722</v>
      </c>
      <c r="J161" s="953">
        <v>3486.68</v>
      </c>
      <c r="K161" s="953">
        <v>1824</v>
      </c>
      <c r="L161" s="954">
        <v>1296.7</v>
      </c>
      <c r="M161" s="953">
        <f>+I161+J161+K161+L161</f>
        <v>8329.380000000001</v>
      </c>
      <c r="N161" s="953">
        <f>+H161-M161</f>
        <v>51670.619999999995</v>
      </c>
    </row>
    <row r="162" spans="2:14" ht="18.75" x14ac:dyDescent="0.3">
      <c r="B162" s="955" t="s">
        <v>530</v>
      </c>
      <c r="C162" s="950" t="s">
        <v>806</v>
      </c>
      <c r="D162" s="960" t="s">
        <v>551</v>
      </c>
      <c r="E162" s="960" t="s">
        <v>307</v>
      </c>
      <c r="F162" s="951">
        <v>43500</v>
      </c>
      <c r="G162" s="952">
        <v>0</v>
      </c>
      <c r="H162" s="953">
        <v>43500</v>
      </c>
      <c r="I162" s="953">
        <v>1248.45</v>
      </c>
      <c r="J162" s="952">
        <v>936.62</v>
      </c>
      <c r="K162" s="953">
        <v>1322.4</v>
      </c>
      <c r="L162" s="954">
        <v>2025</v>
      </c>
      <c r="M162" s="953">
        <f>+I162+J162+K162+L162</f>
        <v>5532.47</v>
      </c>
      <c r="N162" s="953">
        <f>+H162-M162</f>
        <v>37967.53</v>
      </c>
    </row>
    <row r="163" spans="2:14" ht="18.75" x14ac:dyDescent="0.3">
      <c r="B163" s="955" t="s">
        <v>1324</v>
      </c>
      <c r="C163" s="950" t="s">
        <v>806</v>
      </c>
      <c r="D163" s="960" t="s">
        <v>1325</v>
      </c>
      <c r="E163" s="960" t="s">
        <v>321</v>
      </c>
      <c r="F163" s="951">
        <v>43500</v>
      </c>
      <c r="G163" s="952">
        <v>0</v>
      </c>
      <c r="H163" s="953">
        <v>43500</v>
      </c>
      <c r="I163" s="953">
        <v>1248.45</v>
      </c>
      <c r="J163" s="952">
        <v>936.62</v>
      </c>
      <c r="K163" s="953">
        <v>1322.4</v>
      </c>
      <c r="L163" s="954">
        <v>25</v>
      </c>
      <c r="M163" s="953">
        <f>+I163+J163+K163+L163</f>
        <v>3532.4700000000003</v>
      </c>
      <c r="N163" s="953">
        <f>+H163-M163</f>
        <v>39967.53</v>
      </c>
    </row>
    <row r="164" spans="2:14" ht="18.75" x14ac:dyDescent="0.3">
      <c r="B164" s="961" t="s">
        <v>749</v>
      </c>
      <c r="C164" s="950"/>
      <c r="D164" s="962">
        <v>4</v>
      </c>
      <c r="E164" s="962"/>
      <c r="F164" s="963">
        <f>SUM(F160:F163)</f>
        <v>227000</v>
      </c>
      <c r="G164" s="964">
        <f>SUM(G162:G163)</f>
        <v>0</v>
      </c>
      <c r="H164" s="963">
        <f t="shared" ref="H164:N164" si="28">SUM(H160:H163)</f>
        <v>227000</v>
      </c>
      <c r="I164" s="963">
        <f t="shared" si="28"/>
        <v>6514.9</v>
      </c>
      <c r="J164" s="963">
        <f t="shared" si="28"/>
        <v>12760.79</v>
      </c>
      <c r="K164" s="963">
        <f t="shared" si="28"/>
        <v>6900.7999999999993</v>
      </c>
      <c r="L164" s="963">
        <f t="shared" si="28"/>
        <v>4643.3999999999996</v>
      </c>
      <c r="M164" s="963">
        <f t="shared" si="28"/>
        <v>30819.890000000003</v>
      </c>
      <c r="N164" s="963">
        <f t="shared" si="28"/>
        <v>196180.11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x14ac:dyDescent="0.3">
      <c r="B166" s="982" t="s">
        <v>1138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8" t="s">
        <v>241</v>
      </c>
      <c r="C167" s="950" t="s">
        <v>806</v>
      </c>
      <c r="D167" s="960" t="s">
        <v>71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728</v>
      </c>
      <c r="M167" s="953">
        <f>+I167+J167+K167+L167</f>
        <v>12856.869999999999</v>
      </c>
      <c r="N167" s="953">
        <f>+H167-M167</f>
        <v>67143.13</v>
      </c>
    </row>
    <row r="168" spans="2:14" ht="18.75" x14ac:dyDescent="0.3">
      <c r="B168" s="961" t="s">
        <v>749</v>
      </c>
      <c r="C168" s="950"/>
      <c r="D168" s="962">
        <v>1</v>
      </c>
      <c r="E168" s="962"/>
      <c r="F168" s="963">
        <f t="shared" ref="F168:N168" si="29">SUM(F167)</f>
        <v>80000</v>
      </c>
      <c r="G168" s="964">
        <f t="shared" si="29"/>
        <v>0</v>
      </c>
      <c r="H168" s="965">
        <f t="shared" si="29"/>
        <v>80000</v>
      </c>
      <c r="I168" s="965">
        <f t="shared" si="29"/>
        <v>2296</v>
      </c>
      <c r="J168" s="965">
        <f t="shared" si="29"/>
        <v>7400.87</v>
      </c>
      <c r="K168" s="965">
        <f t="shared" si="29"/>
        <v>2432</v>
      </c>
      <c r="L168" s="966">
        <f t="shared" si="29"/>
        <v>728</v>
      </c>
      <c r="M168" s="965">
        <f>SUM(M167)</f>
        <v>12856.869999999999</v>
      </c>
      <c r="N168" s="965">
        <f t="shared" si="29"/>
        <v>67143.13</v>
      </c>
    </row>
    <row r="169" spans="2:14" ht="18.75" x14ac:dyDescent="0.3">
      <c r="B169" s="958"/>
      <c r="C169" s="950"/>
      <c r="D169" s="960"/>
      <c r="E169" s="960"/>
      <c r="F169" s="951"/>
      <c r="G169" s="952"/>
      <c r="H169" s="953"/>
      <c r="I169" s="953"/>
      <c r="J169" s="953"/>
      <c r="K169" s="953"/>
      <c r="L169" s="954"/>
      <c r="M169" s="953"/>
      <c r="N169" s="953"/>
    </row>
    <row r="170" spans="2:14" ht="18.75" customHeight="1" x14ac:dyDescent="0.3">
      <c r="B170" s="982" t="s">
        <v>1133</v>
      </c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55" t="s">
        <v>217</v>
      </c>
      <c r="C171" s="950" t="s">
        <v>807</v>
      </c>
      <c r="D171" s="960" t="s">
        <v>633</v>
      </c>
      <c r="E171" s="960" t="s">
        <v>1069</v>
      </c>
      <c r="F171" s="951">
        <v>80000</v>
      </c>
      <c r="G171" s="952">
        <v>0</v>
      </c>
      <c r="H171" s="953">
        <v>80000</v>
      </c>
      <c r="I171" s="953">
        <v>2296</v>
      </c>
      <c r="J171" s="953">
        <v>7400.87</v>
      </c>
      <c r="K171" s="953">
        <v>2432</v>
      </c>
      <c r="L171" s="954">
        <v>3011.89</v>
      </c>
      <c r="M171" s="953">
        <f>+I171+J171+K171+L171</f>
        <v>15140.759999999998</v>
      </c>
      <c r="N171" s="953">
        <f>+H171-M171</f>
        <v>64859.240000000005</v>
      </c>
    </row>
    <row r="172" spans="2:14" ht="18.75" x14ac:dyDescent="0.3">
      <c r="B172" s="955" t="s">
        <v>1082</v>
      </c>
      <c r="C172" s="950" t="s">
        <v>806</v>
      </c>
      <c r="D172" s="960" t="s">
        <v>551</v>
      </c>
      <c r="E172" s="960" t="s">
        <v>307</v>
      </c>
      <c r="F172" s="951">
        <v>43500</v>
      </c>
      <c r="G172" s="952">
        <v>0</v>
      </c>
      <c r="H172" s="953">
        <v>43500</v>
      </c>
      <c r="I172" s="953">
        <v>1248.45</v>
      </c>
      <c r="J172" s="952">
        <v>936.62</v>
      </c>
      <c r="K172" s="953">
        <v>1322.4</v>
      </c>
      <c r="L172" s="954">
        <v>25</v>
      </c>
      <c r="M172" s="953">
        <f>+I172+J172+K172+L172</f>
        <v>3532.4700000000003</v>
      </c>
      <c r="N172" s="953">
        <f>+H172-M172</f>
        <v>39967.53</v>
      </c>
    </row>
    <row r="173" spans="2:14" ht="18.75" x14ac:dyDescent="0.3">
      <c r="B173" s="961" t="s">
        <v>749</v>
      </c>
      <c r="C173" s="950"/>
      <c r="D173" s="962">
        <v>2</v>
      </c>
      <c r="E173" s="962"/>
      <c r="F173" s="963">
        <f>SUM(F171:F172)</f>
        <v>123500</v>
      </c>
      <c r="G173" s="964">
        <f t="shared" ref="G173:N173" si="30">SUM(G171:G172)</f>
        <v>0</v>
      </c>
      <c r="H173" s="965">
        <f>SUM(H171:H172)</f>
        <v>123500</v>
      </c>
      <c r="I173" s="965">
        <f t="shared" si="30"/>
        <v>3544.45</v>
      </c>
      <c r="J173" s="965">
        <f t="shared" si="30"/>
        <v>8337.49</v>
      </c>
      <c r="K173" s="965">
        <f t="shared" si="30"/>
        <v>3754.4</v>
      </c>
      <c r="L173" s="966">
        <f t="shared" si="30"/>
        <v>3036.89</v>
      </c>
      <c r="M173" s="965">
        <f t="shared" si="30"/>
        <v>18673.23</v>
      </c>
      <c r="N173" s="965">
        <f t="shared" si="30"/>
        <v>104826.77</v>
      </c>
    </row>
    <row r="174" spans="2:14" ht="18.75" x14ac:dyDescent="0.3">
      <c r="B174" s="961"/>
      <c r="C174" s="950"/>
      <c r="D174" s="967"/>
      <c r="E174" s="967"/>
      <c r="F174" s="963"/>
      <c r="G174" s="964"/>
      <c r="H174" s="965"/>
      <c r="I174" s="965"/>
      <c r="J174" s="965"/>
      <c r="K174" s="965"/>
      <c r="L174" s="966"/>
      <c r="M174" s="965"/>
      <c r="N174" s="965"/>
    </row>
    <row r="175" spans="2:14" ht="18.75" x14ac:dyDescent="0.3">
      <c r="B175" s="961" t="s">
        <v>1012</v>
      </c>
      <c r="C175" s="950"/>
      <c r="D175" s="967"/>
      <c r="E175" s="967"/>
      <c r="F175" s="963"/>
      <c r="G175" s="964"/>
      <c r="H175" s="965"/>
      <c r="I175" s="965"/>
      <c r="J175" s="965"/>
      <c r="K175" s="965"/>
      <c r="L175" s="966"/>
      <c r="M175" s="965"/>
      <c r="N175" s="965"/>
    </row>
    <row r="176" spans="2:14" ht="18.75" x14ac:dyDescent="0.3">
      <c r="B176" s="958" t="s">
        <v>134</v>
      </c>
      <c r="C176" s="950" t="s">
        <v>807</v>
      </c>
      <c r="D176" s="960" t="s">
        <v>489</v>
      </c>
      <c r="E176" s="960" t="s">
        <v>307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2568.4</v>
      </c>
      <c r="M176" s="953">
        <f t="shared" ref="M176:M183" si="31">+I176+J176+K176+L176</f>
        <v>14697.269999999999</v>
      </c>
      <c r="N176" s="953">
        <f t="shared" ref="N176:N183" si="32">+H176-M176</f>
        <v>65302.73</v>
      </c>
    </row>
    <row r="177" spans="2:14" ht="18.75" x14ac:dyDescent="0.3">
      <c r="B177" s="958" t="s">
        <v>651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 t="shared" si="31"/>
        <v>3532.4700000000003</v>
      </c>
      <c r="N177" s="953">
        <f t="shared" si="32"/>
        <v>39967.53</v>
      </c>
    </row>
    <row r="178" spans="2:14" ht="18.75" x14ac:dyDescent="0.3">
      <c r="B178" s="958" t="s">
        <v>794</v>
      </c>
      <c r="C178" s="950" t="s">
        <v>806</v>
      </c>
      <c r="D178" s="960" t="s">
        <v>517</v>
      </c>
      <c r="E178" s="960" t="s">
        <v>307</v>
      </c>
      <c r="F178" s="951">
        <v>43500</v>
      </c>
      <c r="G178" s="952">
        <v>0</v>
      </c>
      <c r="H178" s="953">
        <v>43500</v>
      </c>
      <c r="I178" s="953">
        <v>1248.45</v>
      </c>
      <c r="J178" s="952">
        <v>936.62</v>
      </c>
      <c r="K178" s="953">
        <v>1322.4</v>
      </c>
      <c r="L178" s="954">
        <v>25</v>
      </c>
      <c r="M178" s="953">
        <f t="shared" si="31"/>
        <v>3532.4700000000003</v>
      </c>
      <c r="N178" s="953">
        <f t="shared" si="32"/>
        <v>39967.53</v>
      </c>
    </row>
    <row r="179" spans="2:14" ht="18.75" x14ac:dyDescent="0.3">
      <c r="B179" s="958" t="s">
        <v>793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89.81</v>
      </c>
      <c r="K179" s="953">
        <v>1140</v>
      </c>
      <c r="L179" s="954">
        <v>25</v>
      </c>
      <c r="M179" s="953">
        <f t="shared" si="31"/>
        <v>2331.06</v>
      </c>
      <c r="N179" s="953">
        <f t="shared" si="32"/>
        <v>35168.94</v>
      </c>
    </row>
    <row r="180" spans="2:14" ht="18.75" x14ac:dyDescent="0.3">
      <c r="B180" s="998" t="s">
        <v>585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728</v>
      </c>
      <c r="M180" s="953">
        <f t="shared" si="31"/>
        <v>3034.06</v>
      </c>
      <c r="N180" s="953">
        <f t="shared" si="32"/>
        <v>34465.94</v>
      </c>
    </row>
    <row r="181" spans="2:14" ht="16.5" customHeight="1" x14ac:dyDescent="0.3">
      <c r="B181" s="998" t="s">
        <v>805</v>
      </c>
      <c r="C181" s="950" t="s">
        <v>806</v>
      </c>
      <c r="D181" s="960" t="s">
        <v>517</v>
      </c>
      <c r="E181" s="960" t="s">
        <v>307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0</v>
      </c>
      <c r="K181" s="953">
        <v>1140</v>
      </c>
      <c r="L181" s="954">
        <v>3455.92</v>
      </c>
      <c r="M181" s="953">
        <f t="shared" si="31"/>
        <v>5672.17</v>
      </c>
      <c r="N181" s="953">
        <f t="shared" si="32"/>
        <v>31827.83</v>
      </c>
    </row>
    <row r="182" spans="2:14" ht="18.75" x14ac:dyDescent="0.3">
      <c r="B182" s="998" t="s">
        <v>1022</v>
      </c>
      <c r="C182" s="950" t="s">
        <v>806</v>
      </c>
      <c r="D182" s="960" t="s">
        <v>517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89.81</v>
      </c>
      <c r="K182" s="953">
        <v>1140</v>
      </c>
      <c r="L182" s="954">
        <v>25</v>
      </c>
      <c r="M182" s="953">
        <f t="shared" si="31"/>
        <v>2331.06</v>
      </c>
      <c r="N182" s="953">
        <f t="shared" si="32"/>
        <v>35168.94</v>
      </c>
    </row>
    <row r="183" spans="2:14" ht="18.75" x14ac:dyDescent="0.3">
      <c r="B183" s="998" t="s">
        <v>1326</v>
      </c>
      <c r="C183" s="950" t="s">
        <v>1296</v>
      </c>
      <c r="D183" s="960" t="s">
        <v>517</v>
      </c>
      <c r="E183" s="960" t="s">
        <v>321</v>
      </c>
      <c r="F183" s="951">
        <v>43500</v>
      </c>
      <c r="G183" s="952">
        <v>0</v>
      </c>
      <c r="H183" s="953">
        <v>43500</v>
      </c>
      <c r="I183" s="953">
        <v>1248.45</v>
      </c>
      <c r="J183" s="952">
        <v>936.62</v>
      </c>
      <c r="K183" s="953">
        <v>1322.4</v>
      </c>
      <c r="L183" s="954">
        <v>25</v>
      </c>
      <c r="M183" s="953">
        <f t="shared" si="31"/>
        <v>3532.4700000000003</v>
      </c>
      <c r="N183" s="953">
        <f t="shared" si="32"/>
        <v>39967.53</v>
      </c>
    </row>
    <row r="184" spans="2:14" ht="18.75" x14ac:dyDescent="0.3">
      <c r="B184" s="998" t="s">
        <v>1327</v>
      </c>
      <c r="C184" s="950" t="s">
        <v>806</v>
      </c>
      <c r="D184" s="960" t="s">
        <v>517</v>
      </c>
      <c r="E184" s="960" t="s">
        <v>321</v>
      </c>
      <c r="F184" s="951">
        <v>43500</v>
      </c>
      <c r="G184" s="952">
        <v>0</v>
      </c>
      <c r="H184" s="953">
        <v>43500</v>
      </c>
      <c r="I184" s="953">
        <v>1248.45</v>
      </c>
      <c r="J184" s="952">
        <v>936.62</v>
      </c>
      <c r="K184" s="953">
        <v>1322.4</v>
      </c>
      <c r="L184" s="954">
        <v>25</v>
      </c>
      <c r="M184" s="953">
        <f>+I184+J184+K184+L184</f>
        <v>3532.4700000000003</v>
      </c>
      <c r="N184" s="953">
        <f>+H184-M184</f>
        <v>39967.53</v>
      </c>
    </row>
    <row r="185" spans="2:14" ht="18.75" x14ac:dyDescent="0.3">
      <c r="B185" s="998" t="s">
        <v>1328</v>
      </c>
      <c r="C185" s="950" t="s">
        <v>1296</v>
      </c>
      <c r="D185" s="960" t="s">
        <v>517</v>
      </c>
      <c r="E185" s="960" t="s">
        <v>321</v>
      </c>
      <c r="F185" s="951">
        <v>37500</v>
      </c>
      <c r="G185" s="952">
        <v>0</v>
      </c>
      <c r="H185" s="953">
        <v>37500</v>
      </c>
      <c r="I185" s="953">
        <v>1076.25</v>
      </c>
      <c r="J185" s="952">
        <v>89.81</v>
      </c>
      <c r="K185" s="953">
        <v>1140</v>
      </c>
      <c r="L185" s="954">
        <v>25</v>
      </c>
      <c r="M185" s="953">
        <f>+I185+J185+K185+L185</f>
        <v>2331.06</v>
      </c>
      <c r="N185" s="953">
        <f>+H185-M185</f>
        <v>35168.94</v>
      </c>
    </row>
    <row r="186" spans="2:14" ht="18.75" x14ac:dyDescent="0.3">
      <c r="B186" s="961" t="s">
        <v>749</v>
      </c>
      <c r="C186" s="950"/>
      <c r="D186" s="962">
        <v>10</v>
      </c>
      <c r="E186" s="962"/>
      <c r="F186" s="963">
        <f>SUM(F176:F185)</f>
        <v>441500</v>
      </c>
      <c r="G186" s="964">
        <f>SUM(G184:G185)</f>
        <v>0</v>
      </c>
      <c r="H186" s="963">
        <f t="shared" ref="H186:N186" si="33">SUM(H176:H185)</f>
        <v>441500</v>
      </c>
      <c r="I186" s="963">
        <f t="shared" si="33"/>
        <v>12671.050000000001</v>
      </c>
      <c r="J186" s="963">
        <f t="shared" si="33"/>
        <v>11506.59</v>
      </c>
      <c r="K186" s="963">
        <f t="shared" si="33"/>
        <v>13421.599999999999</v>
      </c>
      <c r="L186" s="963">
        <f t="shared" si="33"/>
        <v>6927.32</v>
      </c>
      <c r="M186" s="963">
        <f t="shared" si="33"/>
        <v>44526.559999999998</v>
      </c>
      <c r="N186" s="963">
        <f t="shared" si="33"/>
        <v>396973.44</v>
      </c>
    </row>
    <row r="187" spans="2:14" ht="18.75" x14ac:dyDescent="0.3">
      <c r="B187" s="958"/>
      <c r="C187" s="950"/>
      <c r="D187" s="960"/>
      <c r="E187" s="960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961" t="s">
        <v>1221</v>
      </c>
      <c r="C188" s="950"/>
      <c r="D188" s="967"/>
      <c r="E188" s="967"/>
      <c r="F188" s="963"/>
      <c r="G188" s="964"/>
      <c r="H188" s="965"/>
      <c r="I188" s="965"/>
      <c r="J188" s="965"/>
      <c r="K188" s="965"/>
      <c r="L188" s="966"/>
      <c r="M188" s="965"/>
      <c r="N188" s="965"/>
    </row>
    <row r="189" spans="2:14" ht="18.75" x14ac:dyDescent="0.3">
      <c r="B189" s="1027" t="s">
        <v>80</v>
      </c>
      <c r="C189" s="950" t="s">
        <v>806</v>
      </c>
      <c r="D189" s="1024" t="s">
        <v>721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1">
        <v>12105.37</v>
      </c>
      <c r="K189" s="953">
        <v>3040</v>
      </c>
      <c r="L189" s="954">
        <v>25</v>
      </c>
      <c r="M189" s="1031">
        <f t="shared" ref="M189:M219" si="34">+I189+J189+K189+L189</f>
        <v>18040.370000000003</v>
      </c>
      <c r="N189" s="1031">
        <f t="shared" ref="N189:N219" si="35">+H189-M189</f>
        <v>81959.63</v>
      </c>
    </row>
    <row r="190" spans="2:14" ht="18.75" x14ac:dyDescent="0.3">
      <c r="B190" s="1027" t="s">
        <v>87</v>
      </c>
      <c r="C190" s="950" t="s">
        <v>806</v>
      </c>
      <c r="D190" s="1024" t="s">
        <v>720</v>
      </c>
      <c r="E190" s="960" t="s">
        <v>1069</v>
      </c>
      <c r="F190" s="951">
        <v>100000</v>
      </c>
      <c r="G190" s="952">
        <v>0</v>
      </c>
      <c r="H190" s="1031">
        <v>100000</v>
      </c>
      <c r="I190" s="953">
        <v>2870</v>
      </c>
      <c r="J190" s="1031">
        <v>12105.37</v>
      </c>
      <c r="K190" s="953">
        <v>3040</v>
      </c>
      <c r="L190" s="954">
        <v>25</v>
      </c>
      <c r="M190" s="1031">
        <f t="shared" si="34"/>
        <v>18040.370000000003</v>
      </c>
      <c r="N190" s="1031">
        <f t="shared" si="35"/>
        <v>81959.63</v>
      </c>
    </row>
    <row r="191" spans="2:14" ht="18.75" x14ac:dyDescent="0.3">
      <c r="B191" s="1027" t="s">
        <v>829</v>
      </c>
      <c r="C191" s="999" t="s">
        <v>806</v>
      </c>
      <c r="D191" s="1024" t="s">
        <v>596</v>
      </c>
      <c r="E191" s="960" t="s">
        <v>1066</v>
      </c>
      <c r="F191" s="951">
        <v>75000</v>
      </c>
      <c r="G191" s="952">
        <v>0</v>
      </c>
      <c r="H191" s="1031">
        <v>75000</v>
      </c>
      <c r="I191" s="953">
        <v>2152.5</v>
      </c>
      <c r="J191" s="1031">
        <v>6309.38</v>
      </c>
      <c r="K191" s="953">
        <v>2280</v>
      </c>
      <c r="L191" s="954">
        <v>25</v>
      </c>
      <c r="M191" s="1031">
        <f t="shared" si="34"/>
        <v>10766.880000000001</v>
      </c>
      <c r="N191" s="1031">
        <f t="shared" si="35"/>
        <v>64233.119999999995</v>
      </c>
    </row>
    <row r="192" spans="2:14" ht="18.75" x14ac:dyDescent="0.3">
      <c r="B192" s="1027" t="s">
        <v>244</v>
      </c>
      <c r="C192" s="950" t="s">
        <v>806</v>
      </c>
      <c r="D192" s="1024" t="s">
        <v>489</v>
      </c>
      <c r="E192" s="960" t="s">
        <v>1064</v>
      </c>
      <c r="F192" s="951">
        <v>80000</v>
      </c>
      <c r="G192" s="952">
        <v>0</v>
      </c>
      <c r="H192" s="1031">
        <v>80000</v>
      </c>
      <c r="I192" s="953">
        <v>2296</v>
      </c>
      <c r="J192" s="1031">
        <v>7400.87</v>
      </c>
      <c r="K192" s="953">
        <v>2432</v>
      </c>
      <c r="L192" s="954">
        <v>25</v>
      </c>
      <c r="M192" s="1031">
        <f t="shared" si="34"/>
        <v>12153.869999999999</v>
      </c>
      <c r="N192" s="1031">
        <f t="shared" si="35"/>
        <v>67846.13</v>
      </c>
    </row>
    <row r="193" spans="2:14" ht="18.75" x14ac:dyDescent="0.3">
      <c r="B193" s="1027" t="s">
        <v>84</v>
      </c>
      <c r="C193" s="950" t="s">
        <v>806</v>
      </c>
      <c r="D193" s="1024" t="s">
        <v>117</v>
      </c>
      <c r="E193" s="960" t="s">
        <v>307</v>
      </c>
      <c r="F193" s="951">
        <v>60000</v>
      </c>
      <c r="G193" s="952">
        <v>0</v>
      </c>
      <c r="H193" s="1031">
        <v>60000</v>
      </c>
      <c r="I193" s="953">
        <v>1722</v>
      </c>
      <c r="J193" s="1031">
        <v>3486.68</v>
      </c>
      <c r="K193" s="953">
        <v>1824</v>
      </c>
      <c r="L193" s="954">
        <v>25</v>
      </c>
      <c r="M193" s="1031">
        <f t="shared" si="34"/>
        <v>7057.68</v>
      </c>
      <c r="N193" s="1031">
        <f t="shared" si="35"/>
        <v>52942.32</v>
      </c>
    </row>
    <row r="194" spans="2:14" ht="18.75" x14ac:dyDescent="0.3">
      <c r="B194" s="1027" t="s">
        <v>136</v>
      </c>
      <c r="C194" s="950" t="s">
        <v>807</v>
      </c>
      <c r="D194" s="1024" t="s">
        <v>117</v>
      </c>
      <c r="E194" s="960" t="s">
        <v>1069</v>
      </c>
      <c r="F194" s="951">
        <v>60000</v>
      </c>
      <c r="G194" s="952">
        <v>0</v>
      </c>
      <c r="H194" s="1031">
        <v>60000</v>
      </c>
      <c r="I194" s="953">
        <v>1722</v>
      </c>
      <c r="J194" s="1031">
        <v>2800.49</v>
      </c>
      <c r="K194" s="953">
        <v>1824</v>
      </c>
      <c r="L194" s="954">
        <v>12958.92</v>
      </c>
      <c r="M194" s="1031">
        <f t="shared" si="34"/>
        <v>19305.41</v>
      </c>
      <c r="N194" s="1031">
        <f t="shared" si="35"/>
        <v>40694.589999999997</v>
      </c>
    </row>
    <row r="195" spans="2:14" ht="18.75" x14ac:dyDescent="0.3">
      <c r="B195" s="1027" t="s">
        <v>94</v>
      </c>
      <c r="C195" s="950" t="s">
        <v>807</v>
      </c>
      <c r="D195" s="1024" t="s">
        <v>117</v>
      </c>
      <c r="E195" s="960" t="s">
        <v>1069</v>
      </c>
      <c r="F195" s="951">
        <v>60000</v>
      </c>
      <c r="G195" s="952">
        <v>0</v>
      </c>
      <c r="H195" s="1031">
        <v>60000</v>
      </c>
      <c r="I195" s="953">
        <v>1722</v>
      </c>
      <c r="J195" s="1031">
        <v>3143.58</v>
      </c>
      <c r="K195" s="953">
        <v>1824</v>
      </c>
      <c r="L195" s="954">
        <v>1740.46</v>
      </c>
      <c r="M195" s="1031">
        <f t="shared" si="34"/>
        <v>8430.0400000000009</v>
      </c>
      <c r="N195" s="1031">
        <f t="shared" si="35"/>
        <v>51569.96</v>
      </c>
    </row>
    <row r="196" spans="2:14" ht="18.75" x14ac:dyDescent="0.3">
      <c r="B196" s="1027" t="s">
        <v>799</v>
      </c>
      <c r="C196" s="950" t="s">
        <v>806</v>
      </c>
      <c r="D196" s="1024" t="s">
        <v>633</v>
      </c>
      <c r="E196" s="960" t="s">
        <v>1069</v>
      </c>
      <c r="F196" s="951">
        <v>60000</v>
      </c>
      <c r="G196" s="952">
        <v>0</v>
      </c>
      <c r="H196" s="1031">
        <v>60000</v>
      </c>
      <c r="I196" s="953">
        <v>1722</v>
      </c>
      <c r="J196" s="1031">
        <v>3143.58</v>
      </c>
      <c r="K196" s="953">
        <v>1824</v>
      </c>
      <c r="L196" s="954">
        <v>1740.46</v>
      </c>
      <c r="M196" s="1031">
        <f t="shared" si="34"/>
        <v>8430.0400000000009</v>
      </c>
      <c r="N196" s="1031">
        <f t="shared" si="35"/>
        <v>51569.96</v>
      </c>
    </row>
    <row r="197" spans="2:14" ht="15" customHeight="1" x14ac:dyDescent="0.3">
      <c r="B197" s="1028" t="s">
        <v>177</v>
      </c>
      <c r="C197" s="1001" t="s">
        <v>807</v>
      </c>
      <c r="D197" s="1025" t="s">
        <v>1119</v>
      </c>
      <c r="E197" s="1024" t="s">
        <v>1069</v>
      </c>
      <c r="F197" s="1003">
        <v>43500</v>
      </c>
      <c r="G197" s="1004">
        <v>0</v>
      </c>
      <c r="H197" s="1033">
        <v>43500</v>
      </c>
      <c r="I197" s="1006">
        <v>1248.45</v>
      </c>
      <c r="J197" s="1034">
        <v>936.62</v>
      </c>
      <c r="K197" s="1003">
        <v>1322.4</v>
      </c>
      <c r="L197" s="1006">
        <v>25</v>
      </c>
      <c r="M197" s="1031">
        <f t="shared" si="34"/>
        <v>3532.4700000000003</v>
      </c>
      <c r="N197" s="1031">
        <f t="shared" si="35"/>
        <v>39967.53</v>
      </c>
    </row>
    <row r="198" spans="2:14" ht="18.75" x14ac:dyDescent="0.3">
      <c r="B198" s="1027" t="s">
        <v>173</v>
      </c>
      <c r="C198" s="950" t="s">
        <v>807</v>
      </c>
      <c r="D198" s="1024" t="s">
        <v>521</v>
      </c>
      <c r="E198" s="960" t="s">
        <v>307</v>
      </c>
      <c r="F198" s="951">
        <v>37500</v>
      </c>
      <c r="G198" s="952">
        <v>0</v>
      </c>
      <c r="H198" s="1031">
        <v>37500</v>
      </c>
      <c r="I198" s="953">
        <v>1076.25</v>
      </c>
      <c r="J198" s="1035">
        <v>0</v>
      </c>
      <c r="K198" s="953">
        <v>1140</v>
      </c>
      <c r="L198" s="954">
        <v>1740.46</v>
      </c>
      <c r="M198" s="1031">
        <f t="shared" si="34"/>
        <v>3956.71</v>
      </c>
      <c r="N198" s="1031">
        <f t="shared" si="35"/>
        <v>33543.29</v>
      </c>
    </row>
    <row r="199" spans="2:14" ht="18.75" x14ac:dyDescent="0.3">
      <c r="B199" s="1027" t="s">
        <v>1062</v>
      </c>
      <c r="C199" s="950" t="s">
        <v>807</v>
      </c>
      <c r="D199" s="1024" t="s">
        <v>521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5">
        <v>0</v>
      </c>
      <c r="K199" s="953">
        <v>957.6</v>
      </c>
      <c r="L199" s="954">
        <v>25</v>
      </c>
      <c r="M199" s="1031">
        <f t="shared" si="34"/>
        <v>1886.65</v>
      </c>
      <c r="N199" s="1031">
        <f t="shared" si="35"/>
        <v>29613.35</v>
      </c>
    </row>
    <row r="200" spans="2:14" ht="18.75" x14ac:dyDescent="0.3">
      <c r="B200" s="1027" t="s">
        <v>1148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5">
        <v>0</v>
      </c>
      <c r="K200" s="953">
        <v>957.6</v>
      </c>
      <c r="L200" s="954">
        <v>25</v>
      </c>
      <c r="M200" s="1031">
        <f t="shared" si="34"/>
        <v>1886.65</v>
      </c>
      <c r="N200" s="1031">
        <f t="shared" si="35"/>
        <v>29613.35</v>
      </c>
    </row>
    <row r="201" spans="2:14" ht="18.75" x14ac:dyDescent="0.3">
      <c r="B201" s="1027" t="s">
        <v>1149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52">
        <v>0</v>
      </c>
      <c r="H201" s="1031">
        <v>31500</v>
      </c>
      <c r="I201" s="953">
        <v>904.05</v>
      </c>
      <c r="J201" s="1035">
        <v>0</v>
      </c>
      <c r="K201" s="953">
        <v>957.6</v>
      </c>
      <c r="L201" s="954">
        <v>25</v>
      </c>
      <c r="M201" s="1031">
        <f t="shared" si="34"/>
        <v>1886.65</v>
      </c>
      <c r="N201" s="1031">
        <f t="shared" si="35"/>
        <v>29613.35</v>
      </c>
    </row>
    <row r="202" spans="2:14" ht="18.75" x14ac:dyDescent="0.3">
      <c r="B202" s="1027" t="s">
        <v>1165</v>
      </c>
      <c r="C202" s="950" t="s">
        <v>807</v>
      </c>
      <c r="D202" s="1024" t="s">
        <v>276</v>
      </c>
      <c r="E202" s="960" t="s">
        <v>307</v>
      </c>
      <c r="F202" s="951">
        <v>31500</v>
      </c>
      <c r="G202" s="974">
        <v>0</v>
      </c>
      <c r="H202" s="1032">
        <v>31500</v>
      </c>
      <c r="I202" s="951">
        <v>904.05</v>
      </c>
      <c r="J202" s="1036">
        <v>0</v>
      </c>
      <c r="K202" s="951">
        <v>957.6</v>
      </c>
      <c r="L202" s="951">
        <v>25</v>
      </c>
      <c r="M202" s="1031">
        <f t="shared" si="34"/>
        <v>1886.65</v>
      </c>
      <c r="N202" s="1031">
        <f t="shared" si="35"/>
        <v>29613.35</v>
      </c>
    </row>
    <row r="203" spans="2:14" ht="18.75" x14ac:dyDescent="0.3">
      <c r="B203" s="1029" t="s">
        <v>1329</v>
      </c>
      <c r="C203" s="950" t="s">
        <v>1330</v>
      </c>
      <c r="D203" s="1024" t="s">
        <v>1325</v>
      </c>
      <c r="E203" s="960" t="s">
        <v>307</v>
      </c>
      <c r="F203" s="951">
        <v>43500</v>
      </c>
      <c r="G203" s="952">
        <v>0</v>
      </c>
      <c r="H203" s="1031">
        <v>43500</v>
      </c>
      <c r="I203" s="953">
        <v>1248.45</v>
      </c>
      <c r="J203" s="1035">
        <v>936.62</v>
      </c>
      <c r="K203" s="953">
        <v>1322.4</v>
      </c>
      <c r="L203" s="954">
        <v>25</v>
      </c>
      <c r="M203" s="1031">
        <f>+I203+J203+K203+L203</f>
        <v>3532.4700000000003</v>
      </c>
      <c r="N203" s="1031">
        <f>+H203-M203</f>
        <v>39967.53</v>
      </c>
    </row>
    <row r="204" spans="2:14" ht="18.75" x14ac:dyDescent="0.3">
      <c r="B204" s="1027" t="s">
        <v>1337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>+I204+J204+K204+L204</f>
        <v>2331.06</v>
      </c>
      <c r="N204" s="1032">
        <f>+H204-M204</f>
        <v>35168.94</v>
      </c>
    </row>
    <row r="205" spans="2:14" ht="18.75" x14ac:dyDescent="0.3">
      <c r="B205" s="1027" t="s">
        <v>1345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90.81</v>
      </c>
      <c r="K205" s="951">
        <v>1140</v>
      </c>
      <c r="L205" s="951">
        <v>25</v>
      </c>
      <c r="M205" s="1032">
        <f>+I205+J205+K205+L205</f>
        <v>2332.06</v>
      </c>
      <c r="N205" s="1032">
        <f>+H205-M205</f>
        <v>35167.94</v>
      </c>
    </row>
    <row r="206" spans="2:14" ht="18.75" x14ac:dyDescent="0.3">
      <c r="B206" s="1027" t="s">
        <v>1351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91.81</v>
      </c>
      <c r="K206" s="951">
        <v>1140</v>
      </c>
      <c r="L206" s="951">
        <v>25</v>
      </c>
      <c r="M206" s="1032">
        <f>+I206+J206+K206+L206</f>
        <v>2333.06</v>
      </c>
      <c r="N206" s="1032">
        <f>+H206-M206</f>
        <v>35166.94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5">
        <v>936.62</v>
      </c>
      <c r="K207" s="953">
        <v>1322.4</v>
      </c>
      <c r="L207" s="954">
        <v>25</v>
      </c>
      <c r="M207" s="1031">
        <f>+I207+J207+K207+L207</f>
        <v>3532.4700000000003</v>
      </c>
      <c r="N207" s="1031">
        <f>+H207-M207</f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4"/>
        <v>1502.5</v>
      </c>
      <c r="N208" s="1031">
        <f t="shared" si="35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4"/>
        <v>1502.5</v>
      </c>
      <c r="N209" s="1031">
        <f t="shared" si="35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4"/>
        <v>1502.5</v>
      </c>
      <c r="N210" s="1031">
        <f t="shared" si="35"/>
        <v>23497.5</v>
      </c>
    </row>
    <row r="211" spans="2:14" ht="18.75" x14ac:dyDescent="0.3">
      <c r="B211" s="1029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4"/>
        <v>1502.5</v>
      </c>
      <c r="N211" s="1031">
        <f t="shared" si="35"/>
        <v>23497.5</v>
      </c>
    </row>
    <row r="212" spans="2:14" ht="18.75" x14ac:dyDescent="0.3">
      <c r="B212" s="1029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4"/>
        <v>1502.5</v>
      </c>
      <c r="N212" s="1031">
        <f t="shared" si="35"/>
        <v>23497.5</v>
      </c>
    </row>
    <row r="213" spans="2:14" ht="18.75" x14ac:dyDescent="0.3">
      <c r="B213" s="1030" t="s">
        <v>830</v>
      </c>
      <c r="C213" s="976" t="s">
        <v>806</v>
      </c>
      <c r="D213" s="1026" t="s">
        <v>92</v>
      </c>
      <c r="E213" s="960" t="s">
        <v>1067</v>
      </c>
      <c r="F213" s="978">
        <v>30000</v>
      </c>
      <c r="G213" s="984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4"/>
        <v>1798</v>
      </c>
      <c r="N213" s="1031">
        <f t="shared" si="35"/>
        <v>28202</v>
      </c>
    </row>
    <row r="214" spans="2:14" ht="18.75" x14ac:dyDescent="0.3">
      <c r="B214" s="1030" t="s">
        <v>1056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4"/>
        <v>1798</v>
      </c>
      <c r="N214" s="1031">
        <f t="shared" si="35"/>
        <v>28202</v>
      </c>
    </row>
    <row r="215" spans="2:14" ht="18.75" x14ac:dyDescent="0.3">
      <c r="B215" s="1030" t="s">
        <v>1057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4"/>
        <v>1798</v>
      </c>
      <c r="N215" s="1031">
        <f t="shared" si="35"/>
        <v>28202</v>
      </c>
    </row>
    <row r="216" spans="2:14" ht="18.75" x14ac:dyDescent="0.3">
      <c r="B216" s="1029" t="s">
        <v>800</v>
      </c>
      <c r="C216" s="950" t="s">
        <v>806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4"/>
        <v>1798</v>
      </c>
      <c r="N216" s="1031">
        <f t="shared" si="35"/>
        <v>28202</v>
      </c>
    </row>
    <row r="217" spans="2:14" ht="18.75" x14ac:dyDescent="0.3">
      <c r="B217" s="1029" t="s">
        <v>1333</v>
      </c>
      <c r="C217" s="950" t="s">
        <v>1296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>+I217+J217+K217+L217</f>
        <v>1798</v>
      </c>
      <c r="N217" s="1031">
        <f>+H217-M217</f>
        <v>28202</v>
      </c>
    </row>
    <row r="218" spans="2:14" ht="18.75" x14ac:dyDescent="0.3">
      <c r="B218" s="1029" t="s">
        <v>91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2134</v>
      </c>
      <c r="M218" s="1031">
        <f t="shared" si="34"/>
        <v>3907</v>
      </c>
      <c r="N218" s="1031">
        <f t="shared" si="35"/>
        <v>26093</v>
      </c>
    </row>
    <row r="219" spans="2:14" ht="18.75" x14ac:dyDescent="0.3">
      <c r="B219" s="1029" t="s">
        <v>1336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25</v>
      </c>
      <c r="M219" s="1031">
        <f t="shared" si="34"/>
        <v>1798</v>
      </c>
      <c r="N219" s="1031">
        <f t="shared" si="35"/>
        <v>28202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>+I220+J220+K220+L220</f>
        <v>1798</v>
      </c>
      <c r="N220" s="1031">
        <f>+H220-M220</f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1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>+I221+J221+K221+L221</f>
        <v>1798</v>
      </c>
      <c r="N221" s="1031">
        <f>+H221-M221</f>
        <v>28202</v>
      </c>
    </row>
    <row r="222" spans="2:14" ht="18.75" x14ac:dyDescent="0.3">
      <c r="B222" s="961" t="s">
        <v>749</v>
      </c>
      <c r="C222" s="999"/>
      <c r="D222" s="962">
        <v>33</v>
      </c>
      <c r="E222" s="962"/>
      <c r="F222" s="963">
        <f>SUM(F189:F221)</f>
        <v>1396500</v>
      </c>
      <c r="G222" s="964">
        <f>SUM(G217:G218)</f>
        <v>0</v>
      </c>
      <c r="H222" s="963">
        <f t="shared" ref="H222:N222" si="36">SUM(H189:H221)</f>
        <v>1396500</v>
      </c>
      <c r="I222" s="963">
        <f t="shared" si="36"/>
        <v>40079.550000000003</v>
      </c>
      <c r="J222" s="963">
        <f t="shared" si="36"/>
        <v>53577.610000000008</v>
      </c>
      <c r="K222" s="963">
        <f t="shared" si="36"/>
        <v>42453.599999999999</v>
      </c>
      <c r="L222" s="963">
        <f t="shared" si="36"/>
        <v>21014.3</v>
      </c>
      <c r="M222" s="963">
        <f t="shared" si="36"/>
        <v>157125.06</v>
      </c>
      <c r="N222" s="963">
        <f t="shared" si="36"/>
        <v>1239374.94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+D19+D24+D29+D39+D43+D48+D52+D58+D73+D88+D93+D98+D104+D109+D113+D122+D126+D132+D141+D149+D153+D157+D164+D168+D173+D186+D222</f>
        <v>129</v>
      </c>
      <c r="E224" s="1058"/>
      <c r="F224" s="1060">
        <v>6723000</v>
      </c>
      <c r="G224" s="1058">
        <v>0</v>
      </c>
      <c r="H224" s="1060">
        <f>+H19+H24+H29+H39+H43+H48+H52+H58+H73+H88+H93+H98+H104+H109+H113+H122+H126+H132+H141+H149+H153+H157+H164+H168+H173+H186+H222</f>
        <v>6723000</v>
      </c>
      <c r="I224" s="1060">
        <v>192950.1</v>
      </c>
      <c r="J224" s="1060">
        <v>436594.74</v>
      </c>
      <c r="K224" s="1060">
        <f>+K19+K24+K29+K39+K43+K48+K52+K58+K73+K88+K93+K98+K104+K109+K113+K122+K126+K132+K141+K149+K153+K157+K164+K168+K173+K186+K222</f>
        <v>201857.51999999996</v>
      </c>
      <c r="L224" s="1060">
        <v>145561.81</v>
      </c>
      <c r="M224" s="1060">
        <v>976964.17</v>
      </c>
      <c r="N224" s="1060">
        <v>5746035.8300000001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5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853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889" t="s">
        <v>1271</v>
      </c>
      <c r="C248" s="1889"/>
      <c r="D248" s="874"/>
      <c r="E248" s="874"/>
      <c r="F248" s="875"/>
      <c r="G248" s="873"/>
      <c r="H248" s="873"/>
      <c r="I248" s="1869" t="s">
        <v>852</v>
      </c>
      <c r="J248" s="1869"/>
      <c r="K248" s="1869"/>
      <c r="L248" s="1869"/>
      <c r="M248" s="1869"/>
      <c r="N248" s="1869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870" t="s">
        <v>1370</v>
      </c>
      <c r="K249" s="1870"/>
      <c r="L249" s="1870"/>
      <c r="M249" s="1870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248:C248"/>
    <mergeCell ref="G11:G12"/>
    <mergeCell ref="J249:M249"/>
    <mergeCell ref="I11:I12"/>
    <mergeCell ref="J11:J12"/>
    <mergeCell ref="K11:K12"/>
    <mergeCell ref="L11:L12"/>
    <mergeCell ref="M11:M12"/>
    <mergeCell ref="I248:N248"/>
    <mergeCell ref="H11:H12"/>
    <mergeCell ref="N11:N12"/>
    <mergeCell ref="B6:N6"/>
    <mergeCell ref="B7:N7"/>
    <mergeCell ref="B8:N8"/>
    <mergeCell ref="B9:N9"/>
    <mergeCell ref="B11:B12"/>
    <mergeCell ref="C11:C12"/>
    <mergeCell ref="D11:D12"/>
    <mergeCell ref="E11:E12"/>
  </mergeCells>
  <pageMargins left="0.70866141732283472" right="0.70866141732283472" top="0.15748031496062992" bottom="0" header="0.11811023622047245" footer="0"/>
  <pageSetup paperSize="345" scale="32" fitToHeight="0" orientation="landscape" r:id="rId1"/>
  <rowBreaks count="2" manualBreakCount="2">
    <brk id="98" max="14" man="1"/>
    <brk id="186" max="14" man="1"/>
  </rowBreaks>
  <drawing r:id="rId2"/>
</worksheet>
</file>

<file path=xl/worksheets/sheet2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04E71D-9926-438A-868B-4DE0569D67E8}">
  <dimension ref="A1:S145"/>
  <sheetViews>
    <sheetView view="pageBreakPreview" topLeftCell="A110" zoomScale="70" zoomScaleNormal="100" zoomScaleSheetLayoutView="70" workbookViewId="0">
      <selection activeCell="F133" sqref="F133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735" t="s">
        <v>0</v>
      </c>
      <c r="B5" s="1735"/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  <c r="N5" s="1735"/>
      <c r="O5" s="1735"/>
    </row>
    <row r="6" spans="1:15" x14ac:dyDescent="0.25">
      <c r="A6" s="1735" t="s">
        <v>1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  <c r="N6" s="1735"/>
      <c r="O6" s="1735"/>
    </row>
    <row r="7" spans="1:15" x14ac:dyDescent="0.25">
      <c r="A7" s="1735" t="s">
        <v>3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  <c r="N7" s="1735"/>
      <c r="O7" s="1735"/>
    </row>
    <row r="8" spans="1:15" x14ac:dyDescent="0.25">
      <c r="A8" s="1735" t="s">
        <v>1341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  <c r="N8" s="1735"/>
      <c r="O8" s="1735"/>
    </row>
    <row r="9" spans="1:15" x14ac:dyDescent="0.25">
      <c r="A9" s="1820" t="s">
        <v>441</v>
      </c>
      <c r="B9" s="1820"/>
      <c r="C9" s="1820"/>
      <c r="D9" s="1820"/>
      <c r="E9" s="1820"/>
      <c r="F9" s="1820"/>
      <c r="G9" s="1820"/>
      <c r="H9" s="1820"/>
      <c r="I9" s="1820"/>
      <c r="J9" s="1820"/>
      <c r="K9" s="1820"/>
      <c r="L9" s="1820"/>
      <c r="M9" s="1820"/>
      <c r="N9" s="1820"/>
      <c r="O9" s="1820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92" t="s">
        <v>7</v>
      </c>
      <c r="B11" s="1892" t="s">
        <v>937</v>
      </c>
      <c r="C11" s="1894" t="s">
        <v>9</v>
      </c>
      <c r="D11" s="1892" t="s">
        <v>832</v>
      </c>
      <c r="E11" s="1892" t="s">
        <v>834</v>
      </c>
      <c r="F11" s="1892" t="s">
        <v>209</v>
      </c>
      <c r="G11" s="1051" t="s">
        <v>12</v>
      </c>
      <c r="H11" s="1896" t="s">
        <v>13</v>
      </c>
      <c r="I11" s="1893" t="s">
        <v>14</v>
      </c>
      <c r="J11" s="1893" t="s">
        <v>15</v>
      </c>
      <c r="K11" s="1893" t="s">
        <v>16</v>
      </c>
      <c r="L11" s="1893" t="s">
        <v>17</v>
      </c>
      <c r="M11" s="1893" t="s">
        <v>18</v>
      </c>
      <c r="N11" s="1893" t="s">
        <v>19</v>
      </c>
      <c r="O11" s="1893" t="s">
        <v>20</v>
      </c>
    </row>
    <row r="12" spans="1:15" x14ac:dyDescent="0.25">
      <c r="A12" s="1892"/>
      <c r="B12" s="1892"/>
      <c r="C12" s="1894"/>
      <c r="D12" s="1892"/>
      <c r="E12" s="1892"/>
      <c r="F12" s="1892"/>
      <c r="G12" s="1051" t="s">
        <v>21</v>
      </c>
      <c r="H12" s="1896"/>
      <c r="I12" s="1893"/>
      <c r="J12" s="1893"/>
      <c r="K12" s="1893"/>
      <c r="L12" s="1893"/>
      <c r="M12" s="1893"/>
      <c r="N12" s="1893"/>
      <c r="O12" s="1893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45627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45627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>SUM(H19)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11334.76</v>
      </c>
      <c r="L20" s="571">
        <f t="shared" si="1"/>
        <v>4408</v>
      </c>
      <c r="M20" s="571">
        <f t="shared" si="1"/>
        <v>9308.86</v>
      </c>
      <c r="N20" s="571">
        <f t="shared" si="1"/>
        <v>29213.120000000003</v>
      </c>
      <c r="O20" s="571">
        <f t="shared" si="1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45627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45627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6">
        <f>SUM(H24)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45627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>SUM(H29)</f>
        <v>0</v>
      </c>
      <c r="I30" s="695">
        <f t="shared" ref="I30:O30" si="3">SUM(I28:I29)</f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45627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4">SUM(I33)</f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2134</v>
      </c>
      <c r="N34" s="697">
        <f t="shared" si="4"/>
        <v>18677.739999999998</v>
      </c>
      <c r="O34" s="697">
        <f t="shared" si="4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1285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6">
        <f>SUM(H37)</f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6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3.7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1369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96" t="s">
        <v>1352</v>
      </c>
      <c r="B47" s="497" t="s">
        <v>806</v>
      </c>
      <c r="C47" s="286" t="s">
        <v>1353</v>
      </c>
      <c r="D47" s="281" t="s">
        <v>1063</v>
      </c>
      <c r="E47" s="855">
        <v>45413</v>
      </c>
      <c r="F47" s="855">
        <v>45627</v>
      </c>
      <c r="G47" s="626">
        <v>55000</v>
      </c>
      <c r="H47" s="487">
        <v>0</v>
      </c>
      <c r="I47" s="457">
        <v>55000</v>
      </c>
      <c r="J47" s="457">
        <v>1578.5</v>
      </c>
      <c r="K47" s="457">
        <v>2559.6799999999998</v>
      </c>
      <c r="L47" s="489">
        <v>1672</v>
      </c>
      <c r="M47" s="457">
        <v>25</v>
      </c>
      <c r="N47" s="457">
        <v>5835.18</v>
      </c>
      <c r="O47" s="457">
        <v>49164.82</v>
      </c>
    </row>
    <row r="48" spans="1:15" x14ac:dyDescent="0.25">
      <c r="A48" s="466" t="s">
        <v>813</v>
      </c>
      <c r="B48" s="465"/>
      <c r="C48" s="492">
        <v>2</v>
      </c>
      <c r="D48" s="465"/>
      <c r="E48" s="500"/>
      <c r="F48" s="855"/>
      <c r="G48" s="697">
        <f>SUM(G46:G47)</f>
        <v>155000</v>
      </c>
      <c r="H48" s="696">
        <f>SUM(H47)</f>
        <v>0</v>
      </c>
      <c r="I48" s="697">
        <f t="shared" ref="I48:O48" si="7">SUM(I46:I47)</f>
        <v>155000</v>
      </c>
      <c r="J48" s="697">
        <f t="shared" si="7"/>
        <v>4448.5</v>
      </c>
      <c r="K48" s="697">
        <f t="shared" si="7"/>
        <v>14665.050000000001</v>
      </c>
      <c r="L48" s="697">
        <f t="shared" si="7"/>
        <v>4712</v>
      </c>
      <c r="M48" s="697">
        <f t="shared" si="7"/>
        <v>2593.4</v>
      </c>
      <c r="N48" s="697">
        <f t="shared" si="7"/>
        <v>26418.950000000004</v>
      </c>
      <c r="O48" s="697">
        <f t="shared" si="7"/>
        <v>128581.04999999999</v>
      </c>
    </row>
    <row r="49" spans="1:15" x14ac:dyDescent="0.25">
      <c r="A49" s="490"/>
      <c r="B49" s="491"/>
      <c r="C49" s="492"/>
      <c r="D49" s="465"/>
      <c r="E49" s="856"/>
      <c r="F49" s="857"/>
      <c r="G49" s="626"/>
      <c r="H49" s="487"/>
      <c r="I49" s="457"/>
      <c r="J49" s="457"/>
      <c r="K49" s="457"/>
      <c r="L49" s="457"/>
      <c r="M49" s="457"/>
      <c r="N49" s="457"/>
      <c r="O49" s="457"/>
    </row>
    <row r="50" spans="1:15" x14ac:dyDescent="0.25">
      <c r="A50" s="453" t="s">
        <v>787</v>
      </c>
      <c r="B50" s="465"/>
      <c r="C50" s="492"/>
      <c r="D50" s="465"/>
      <c r="E50" s="1019"/>
      <c r="F50" s="857"/>
      <c r="G50" s="695"/>
      <c r="H50" s="696"/>
      <c r="I50" s="697"/>
      <c r="J50" s="697"/>
      <c r="K50" s="697"/>
      <c r="L50" s="698"/>
      <c r="M50" s="697"/>
      <c r="N50" s="697"/>
      <c r="O50" s="697"/>
    </row>
    <row r="51" spans="1:15" ht="32.25" customHeight="1" x14ac:dyDescent="0.25">
      <c r="A51" s="280" t="s">
        <v>1354</v>
      </c>
      <c r="B51" s="281" t="s">
        <v>806</v>
      </c>
      <c r="C51" s="282" t="s">
        <v>1355</v>
      </c>
      <c r="D51" s="281" t="s">
        <v>1063</v>
      </c>
      <c r="E51" s="855">
        <v>45413</v>
      </c>
      <c r="F51" s="855">
        <v>45627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038">
        <v>25</v>
      </c>
      <c r="N51" s="1038">
        <v>25398.49</v>
      </c>
      <c r="O51" s="1038">
        <v>99601.51</v>
      </c>
    </row>
    <row r="52" spans="1:15" ht="32.25" customHeight="1" x14ac:dyDescent="0.25">
      <c r="A52" s="280" t="s">
        <v>548</v>
      </c>
      <c r="B52" s="281" t="s">
        <v>806</v>
      </c>
      <c r="C52" s="282" t="s">
        <v>1355</v>
      </c>
      <c r="D52" s="281" t="s">
        <v>1063</v>
      </c>
      <c r="E52" s="855">
        <v>45413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1038">
        <v>99601.51</v>
      </c>
    </row>
    <row r="53" spans="1:15" ht="32.25" customHeight="1" x14ac:dyDescent="0.25">
      <c r="A53" s="280" t="s">
        <v>1356</v>
      </c>
      <c r="B53" s="281" t="s">
        <v>806</v>
      </c>
      <c r="C53" s="282" t="s">
        <v>1357</v>
      </c>
      <c r="D53" s="281" t="s">
        <v>1063</v>
      </c>
      <c r="E53" s="855">
        <v>45413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1038">
        <v>99601.51</v>
      </c>
    </row>
    <row r="54" spans="1:15" ht="32.25" customHeight="1" x14ac:dyDescent="0.25">
      <c r="A54" s="280" t="s">
        <v>243</v>
      </c>
      <c r="B54" s="281" t="s">
        <v>806</v>
      </c>
      <c r="C54" s="282" t="s">
        <v>1357</v>
      </c>
      <c r="D54" s="281" t="s">
        <v>1063</v>
      </c>
      <c r="E54" s="855">
        <v>45413</v>
      </c>
      <c r="F54" s="855">
        <v>45627</v>
      </c>
      <c r="G54" s="626">
        <v>115000</v>
      </c>
      <c r="H54" s="487">
        <v>0</v>
      </c>
      <c r="I54" s="1038">
        <v>115000</v>
      </c>
      <c r="J54" s="1038">
        <v>3300.5</v>
      </c>
      <c r="K54" s="1038">
        <v>15633.74</v>
      </c>
      <c r="L54" s="1039">
        <v>3496</v>
      </c>
      <c r="M54" s="1038">
        <v>25</v>
      </c>
      <c r="N54" s="1038">
        <v>22455.25</v>
      </c>
      <c r="O54" s="1038">
        <v>92544.76</v>
      </c>
    </row>
    <row r="55" spans="1:15" ht="32.25" customHeight="1" x14ac:dyDescent="0.25">
      <c r="A55" s="280" t="s">
        <v>116</v>
      </c>
      <c r="B55" s="281" t="s">
        <v>807</v>
      </c>
      <c r="C55" s="282" t="s">
        <v>1357</v>
      </c>
      <c r="D55" s="281" t="s">
        <v>1063</v>
      </c>
      <c r="E55" s="855">
        <v>45413</v>
      </c>
      <c r="F55" s="855">
        <v>45627</v>
      </c>
      <c r="G55" s="626">
        <v>115000</v>
      </c>
      <c r="H55" s="487">
        <v>0</v>
      </c>
      <c r="I55" s="1038">
        <v>115000</v>
      </c>
      <c r="J55" s="1038">
        <v>3300.5</v>
      </c>
      <c r="K55" s="1038">
        <v>15633.74</v>
      </c>
      <c r="L55" s="1039">
        <v>3496</v>
      </c>
      <c r="M55" s="1038">
        <v>25</v>
      </c>
      <c r="N55" s="1038">
        <v>22455.25</v>
      </c>
      <c r="O55" s="1038">
        <v>92544.76</v>
      </c>
    </row>
    <row r="56" spans="1:15" ht="25.5" customHeight="1" x14ac:dyDescent="0.25">
      <c r="A56" s="286" t="s">
        <v>1039</v>
      </c>
      <c r="B56" s="281" t="s">
        <v>806</v>
      </c>
      <c r="C56" s="282" t="s">
        <v>117</v>
      </c>
      <c r="D56" s="281" t="s">
        <v>1063</v>
      </c>
      <c r="E56" s="855">
        <v>45413</v>
      </c>
      <c r="F56" s="855">
        <v>45627</v>
      </c>
      <c r="G56" s="626">
        <v>60000</v>
      </c>
      <c r="H56" s="627">
        <v>0</v>
      </c>
      <c r="I56" s="468">
        <v>60000</v>
      </c>
      <c r="J56" s="468">
        <v>1722</v>
      </c>
      <c r="K56" s="468">
        <v>3486.68</v>
      </c>
      <c r="L56" s="628">
        <v>1824</v>
      </c>
      <c r="M56" s="468">
        <v>2025</v>
      </c>
      <c r="N56" s="468">
        <f>+J56+K56+L56+M56</f>
        <v>9057.68</v>
      </c>
      <c r="O56" s="468">
        <v>50942.32</v>
      </c>
    </row>
    <row r="57" spans="1:15" x14ac:dyDescent="0.25">
      <c r="A57" s="466" t="s">
        <v>813</v>
      </c>
      <c r="B57" s="465"/>
      <c r="C57" s="492">
        <v>6</v>
      </c>
      <c r="D57" s="465"/>
      <c r="E57" s="500"/>
      <c r="F57" s="855"/>
      <c r="G57" s="697">
        <f>SUM(G51:G56)</f>
        <v>665000</v>
      </c>
      <c r="H57" s="696">
        <f>SUM(H56)</f>
        <v>0</v>
      </c>
      <c r="I57" s="697">
        <f t="shared" ref="I57:O57" si="8">SUM(I51:I56)</f>
        <v>665000</v>
      </c>
      <c r="J57" s="697">
        <f t="shared" si="8"/>
        <v>19085.5</v>
      </c>
      <c r="K57" s="697">
        <f t="shared" si="8"/>
        <v>88712.13</v>
      </c>
      <c r="L57" s="697">
        <f t="shared" si="8"/>
        <v>20216</v>
      </c>
      <c r="M57" s="697">
        <f t="shared" si="8"/>
        <v>2150</v>
      </c>
      <c r="N57" s="697">
        <f t="shared" si="8"/>
        <v>130163.65</v>
      </c>
      <c r="O57" s="697">
        <f t="shared" si="8"/>
        <v>534836.37</v>
      </c>
    </row>
    <row r="58" spans="1:15" x14ac:dyDescent="0.25">
      <c r="A58" s="466"/>
      <c r="B58" s="465"/>
      <c r="C58" s="492"/>
      <c r="D58" s="465"/>
      <c r="E58" s="500"/>
      <c r="F58" s="855"/>
      <c r="G58" s="697"/>
      <c r="H58" s="697"/>
      <c r="I58" s="697"/>
      <c r="J58" s="697"/>
      <c r="K58" s="697"/>
      <c r="L58" s="697"/>
      <c r="M58" s="697"/>
      <c r="N58" s="697"/>
      <c r="O58" s="697"/>
    </row>
    <row r="59" spans="1:15" x14ac:dyDescent="0.25">
      <c r="A59" s="466" t="s">
        <v>821</v>
      </c>
      <c r="B59" s="465"/>
      <c r="C59" s="492"/>
      <c r="D59" s="465"/>
      <c r="E59" s="500"/>
      <c r="F59" s="855"/>
      <c r="G59" s="695"/>
      <c r="H59" s="696"/>
      <c r="I59" s="697"/>
      <c r="J59" s="697"/>
      <c r="K59" s="697"/>
      <c r="L59" s="698"/>
      <c r="M59" s="697"/>
      <c r="N59" s="697"/>
      <c r="O59" s="697"/>
    </row>
    <row r="60" spans="1:15" ht="27" customHeight="1" x14ac:dyDescent="0.25">
      <c r="A60" s="286" t="s">
        <v>593</v>
      </c>
      <c r="B60" s="497" t="s">
        <v>806</v>
      </c>
      <c r="C60" s="282" t="s">
        <v>1361</v>
      </c>
      <c r="D60" s="281" t="s">
        <v>1063</v>
      </c>
      <c r="E60" s="855">
        <v>45413</v>
      </c>
      <c r="F60" s="855">
        <v>45627</v>
      </c>
      <c r="G60" s="626">
        <v>120000</v>
      </c>
      <c r="H60" s="487">
        <v>0</v>
      </c>
      <c r="I60" s="457">
        <v>120000</v>
      </c>
      <c r="J60" s="457">
        <v>3444</v>
      </c>
      <c r="K60" s="457">
        <v>16809.87</v>
      </c>
      <c r="L60" s="489">
        <v>3648</v>
      </c>
      <c r="M60" s="457">
        <v>25</v>
      </c>
      <c r="N60" s="457">
        <f>+J60+K60+L60+M60</f>
        <v>23926.87</v>
      </c>
      <c r="O60" s="457">
        <f>+I60-N60</f>
        <v>96073.13</v>
      </c>
    </row>
    <row r="61" spans="1:15" ht="16.5" customHeight="1" x14ac:dyDescent="0.25">
      <c r="A61" s="286" t="s">
        <v>822</v>
      </c>
      <c r="B61" s="497" t="s">
        <v>806</v>
      </c>
      <c r="C61" s="282" t="s">
        <v>71</v>
      </c>
      <c r="D61" s="281" t="s">
        <v>1063</v>
      </c>
      <c r="E61" s="855">
        <v>45413</v>
      </c>
      <c r="F61" s="855">
        <v>45627</v>
      </c>
      <c r="G61" s="626">
        <v>65000</v>
      </c>
      <c r="H61" s="487">
        <v>0</v>
      </c>
      <c r="I61" s="457">
        <v>65000</v>
      </c>
      <c r="J61" s="457">
        <v>1865.5</v>
      </c>
      <c r="K61" s="457">
        <v>4427.58</v>
      </c>
      <c r="L61" s="457">
        <v>1976</v>
      </c>
      <c r="M61" s="457">
        <v>25</v>
      </c>
      <c r="N61" s="457">
        <f>+J61+K61+L61+M61</f>
        <v>8294.08</v>
      </c>
      <c r="O61" s="457">
        <f>+I61-N61</f>
        <v>56705.919999999998</v>
      </c>
    </row>
    <row r="62" spans="1:15" ht="16.5" customHeight="1" x14ac:dyDescent="0.25">
      <c r="A62" s="286" t="s">
        <v>1288</v>
      </c>
      <c r="B62" s="497" t="s">
        <v>807</v>
      </c>
      <c r="C62" s="282" t="s">
        <v>417</v>
      </c>
      <c r="D62" s="281" t="s">
        <v>1063</v>
      </c>
      <c r="E62" s="855">
        <v>45383</v>
      </c>
      <c r="F62" s="855">
        <v>45566</v>
      </c>
      <c r="G62" s="626">
        <v>65000</v>
      </c>
      <c r="H62" s="487">
        <v>0</v>
      </c>
      <c r="I62" s="457">
        <v>65000</v>
      </c>
      <c r="J62" s="457">
        <v>1865.5</v>
      </c>
      <c r="K62" s="457">
        <v>4427.58</v>
      </c>
      <c r="L62" s="457">
        <v>1976</v>
      </c>
      <c r="M62" s="457">
        <v>25</v>
      </c>
      <c r="N62" s="457">
        <f>+J62+K62+L62+M62</f>
        <v>8294.08</v>
      </c>
      <c r="O62" s="457">
        <f>+I62-N62</f>
        <v>56705.919999999998</v>
      </c>
    </row>
    <row r="63" spans="1:15" ht="16.5" customHeight="1" x14ac:dyDescent="0.25">
      <c r="A63" s="286" t="s">
        <v>1290</v>
      </c>
      <c r="B63" s="497" t="s">
        <v>1151</v>
      </c>
      <c r="C63" s="282" t="s">
        <v>417</v>
      </c>
      <c r="D63" s="281" t="s">
        <v>1063</v>
      </c>
      <c r="E63" s="855">
        <v>45383</v>
      </c>
      <c r="F63" s="855">
        <v>45566</v>
      </c>
      <c r="G63" s="626">
        <v>65000</v>
      </c>
      <c r="H63" s="487">
        <v>0</v>
      </c>
      <c r="I63" s="457">
        <v>65000</v>
      </c>
      <c r="J63" s="457">
        <v>1865.5</v>
      </c>
      <c r="K63" s="457">
        <v>4427.58</v>
      </c>
      <c r="L63" s="457">
        <v>1976</v>
      </c>
      <c r="M63" s="457">
        <v>25</v>
      </c>
      <c r="N63" s="457">
        <f>+J63+K63+L63+M63</f>
        <v>8294.08</v>
      </c>
      <c r="O63" s="457">
        <f>+I63-N63</f>
        <v>56705.919999999998</v>
      </c>
    </row>
    <row r="64" spans="1:15" ht="16.5" customHeight="1" x14ac:dyDescent="0.25">
      <c r="A64" s="286" t="s">
        <v>1291</v>
      </c>
      <c r="B64" s="497" t="s">
        <v>806</v>
      </c>
      <c r="C64" s="282" t="s">
        <v>417</v>
      </c>
      <c r="D64" s="281" t="s">
        <v>1063</v>
      </c>
      <c r="E64" s="855">
        <v>45383</v>
      </c>
      <c r="F64" s="855">
        <v>45566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57">
        <v>1976</v>
      </c>
      <c r="M64" s="457">
        <v>25</v>
      </c>
      <c r="N64" s="457">
        <f>+J64+K64+L64+M64</f>
        <v>8294.08</v>
      </c>
      <c r="O64" s="457">
        <f>+I64-N64</f>
        <v>56705.919999999998</v>
      </c>
    </row>
    <row r="65" spans="1:15" x14ac:dyDescent="0.25">
      <c r="A65" s="466" t="s">
        <v>813</v>
      </c>
      <c r="B65" s="465"/>
      <c r="C65" s="492">
        <v>5</v>
      </c>
      <c r="D65" s="465"/>
      <c r="E65" s="500"/>
      <c r="F65" s="855"/>
      <c r="G65" s="695">
        <f t="shared" ref="G65:O65" si="9">SUM(G60:G64)</f>
        <v>380000</v>
      </c>
      <c r="H65" s="696">
        <f>SUM(H64)</f>
        <v>0</v>
      </c>
      <c r="I65" s="695">
        <f t="shared" si="9"/>
        <v>380000</v>
      </c>
      <c r="J65" s="695">
        <f t="shared" si="9"/>
        <v>10906</v>
      </c>
      <c r="K65" s="695">
        <f t="shared" si="9"/>
        <v>34520.19</v>
      </c>
      <c r="L65" s="695">
        <f t="shared" si="9"/>
        <v>11552</v>
      </c>
      <c r="M65" s="695">
        <f t="shared" si="9"/>
        <v>125</v>
      </c>
      <c r="N65" s="695">
        <f t="shared" si="9"/>
        <v>57103.19</v>
      </c>
      <c r="O65" s="695">
        <f t="shared" si="9"/>
        <v>322896.80999999994</v>
      </c>
    </row>
    <row r="66" spans="1:15" x14ac:dyDescent="0.25">
      <c r="A66" s="490"/>
      <c r="B66" s="491"/>
      <c r="C66" s="492"/>
      <c r="D66" s="465"/>
      <c r="E66" s="856"/>
      <c r="F66" s="857"/>
      <c r="G66" s="695"/>
      <c r="H66" s="495"/>
      <c r="I66" s="494"/>
      <c r="J66" s="494"/>
      <c r="K66" s="494"/>
      <c r="L66" s="494"/>
      <c r="M66" s="494"/>
      <c r="N66" s="494"/>
      <c r="O66" s="494"/>
    </row>
    <row r="67" spans="1:15" x14ac:dyDescent="0.25">
      <c r="A67" s="490" t="s">
        <v>629</v>
      </c>
      <c r="B67" s="491"/>
      <c r="C67" s="492"/>
      <c r="D67" s="492"/>
      <c r="E67" s="856"/>
      <c r="F67" s="857"/>
      <c r="G67" s="695"/>
      <c r="H67" s="495"/>
      <c r="I67" s="463"/>
      <c r="J67" s="463"/>
      <c r="K67" s="463"/>
      <c r="L67" s="463"/>
      <c r="M67" s="463"/>
      <c r="N67" s="463"/>
      <c r="O67" s="463"/>
    </row>
    <row r="68" spans="1:15" ht="15.75" customHeight="1" x14ac:dyDescent="0.25">
      <c r="A68" s="496" t="s">
        <v>568</v>
      </c>
      <c r="B68" s="497" t="s">
        <v>807</v>
      </c>
      <c r="C68" s="282" t="s">
        <v>569</v>
      </c>
      <c r="D68" s="281" t="s">
        <v>1063</v>
      </c>
      <c r="E68" s="855">
        <v>45413</v>
      </c>
      <c r="F68" s="855">
        <v>45627</v>
      </c>
      <c r="G68" s="626">
        <v>185000</v>
      </c>
      <c r="H68" s="487"/>
      <c r="I68" s="457">
        <v>185000</v>
      </c>
      <c r="J68" s="457">
        <v>5309.5</v>
      </c>
      <c r="K68" s="457">
        <v>32099.49</v>
      </c>
      <c r="L68" s="457">
        <v>5624</v>
      </c>
      <c r="M68" s="457">
        <v>4145.24</v>
      </c>
      <c r="N68" s="457">
        <f>+J68+K68+L68+M68</f>
        <v>47178.23</v>
      </c>
      <c r="O68" s="457">
        <f>+I68-N68</f>
        <v>137821.76999999999</v>
      </c>
    </row>
    <row r="69" spans="1:15" x14ac:dyDescent="0.25">
      <c r="A69" s="466" t="s">
        <v>813</v>
      </c>
      <c r="B69" s="465"/>
      <c r="C69" s="492">
        <v>1</v>
      </c>
      <c r="D69" s="492"/>
      <c r="E69" s="1016"/>
      <c r="F69" s="855"/>
      <c r="G69" s="695">
        <f>+G68</f>
        <v>185000</v>
      </c>
      <c r="H69" s="696">
        <f t="shared" ref="H69:O69" si="10">SUM(H68)</f>
        <v>0</v>
      </c>
      <c r="I69" s="695">
        <f t="shared" si="10"/>
        <v>185000</v>
      </c>
      <c r="J69" s="695">
        <f t="shared" si="10"/>
        <v>5309.5</v>
      </c>
      <c r="K69" s="695">
        <f t="shared" si="10"/>
        <v>32099.49</v>
      </c>
      <c r="L69" s="695">
        <f t="shared" si="10"/>
        <v>5624</v>
      </c>
      <c r="M69" s="695">
        <f t="shared" si="10"/>
        <v>4145.24</v>
      </c>
      <c r="N69" s="695">
        <f t="shared" si="10"/>
        <v>47178.23</v>
      </c>
      <c r="O69" s="695">
        <f t="shared" si="10"/>
        <v>137821.76999999999</v>
      </c>
    </row>
    <row r="70" spans="1:15" x14ac:dyDescent="0.25">
      <c r="A70" s="490"/>
      <c r="B70" s="491"/>
      <c r="C70" s="492"/>
      <c r="D70" s="492"/>
      <c r="E70" s="856"/>
      <c r="F70" s="857"/>
      <c r="G70" s="695"/>
      <c r="H70" s="495"/>
      <c r="I70" s="494"/>
      <c r="J70" s="494"/>
      <c r="K70" s="494"/>
      <c r="L70" s="494"/>
      <c r="M70" s="494"/>
      <c r="N70" s="494"/>
      <c r="O70" s="494"/>
    </row>
    <row r="71" spans="1:15" x14ac:dyDescent="0.25">
      <c r="A71" s="469" t="s">
        <v>1198</v>
      </c>
      <c r="B71" s="491"/>
      <c r="C71" s="625"/>
      <c r="D71" s="281"/>
      <c r="E71" s="856"/>
      <c r="F71" s="857"/>
      <c r="G71" s="695"/>
      <c r="H71" s="495"/>
      <c r="I71" s="494"/>
      <c r="J71" s="494"/>
      <c r="K71" s="494"/>
      <c r="L71" s="494"/>
      <c r="M71" s="494"/>
      <c r="N71" s="494"/>
      <c r="O71" s="494"/>
    </row>
    <row r="72" spans="1:15" x14ac:dyDescent="0.25">
      <c r="A72" s="573" t="s">
        <v>946</v>
      </c>
      <c r="B72" s="602" t="s">
        <v>806</v>
      </c>
      <c r="C72" s="625" t="s">
        <v>945</v>
      </c>
      <c r="D72" s="281" t="s">
        <v>1063</v>
      </c>
      <c r="E72" s="855">
        <v>45413</v>
      </c>
      <c r="F72" s="855">
        <v>45627</v>
      </c>
      <c r="G72" s="626">
        <v>60000</v>
      </c>
      <c r="H72" s="487">
        <v>0</v>
      </c>
      <c r="I72" s="498">
        <v>60000</v>
      </c>
      <c r="J72" s="498">
        <v>1722</v>
      </c>
      <c r="K72" s="498">
        <v>3486.68</v>
      </c>
      <c r="L72" s="498">
        <v>1824</v>
      </c>
      <c r="M72" s="498">
        <v>25</v>
      </c>
      <c r="N72" s="457">
        <f>+J72+K72+L72+M72</f>
        <v>7057.68</v>
      </c>
      <c r="O72" s="498">
        <v>52942.32</v>
      </c>
    </row>
    <row r="73" spans="1:15" x14ac:dyDescent="0.25">
      <c r="A73" s="466" t="s">
        <v>813</v>
      </c>
      <c r="B73" s="465"/>
      <c r="C73" s="492">
        <v>1</v>
      </c>
      <c r="D73" s="492"/>
      <c r="E73" s="1016"/>
      <c r="F73" s="860"/>
      <c r="G73" s="695">
        <v>60000</v>
      </c>
      <c r="H73" s="696">
        <v>0</v>
      </c>
      <c r="I73" s="695">
        <v>60000</v>
      </c>
      <c r="J73" s="695">
        <v>1722</v>
      </c>
      <c r="K73" s="695">
        <v>3486.68</v>
      </c>
      <c r="L73" s="695">
        <v>1824</v>
      </c>
      <c r="M73" s="695">
        <v>25</v>
      </c>
      <c r="N73" s="695">
        <v>7057.68</v>
      </c>
      <c r="O73" s="695">
        <v>52942.32</v>
      </c>
    </row>
    <row r="74" spans="1:15" x14ac:dyDescent="0.25">
      <c r="A74" s="490"/>
      <c r="B74" s="491"/>
      <c r="C74" s="492"/>
      <c r="D74" s="492"/>
      <c r="E74" s="859"/>
      <c r="F74" s="860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ht="28.5" customHeight="1" x14ac:dyDescent="0.25">
      <c r="A75" s="1014" t="s">
        <v>978</v>
      </c>
      <c r="B75" s="1015"/>
      <c r="C75" s="492"/>
      <c r="D75" s="465"/>
      <c r="E75" s="1016"/>
      <c r="F75" s="860"/>
      <c r="G75" s="695"/>
      <c r="H75" s="696"/>
      <c r="I75" s="697"/>
      <c r="J75" s="697"/>
      <c r="K75" s="697"/>
      <c r="L75" s="698"/>
      <c r="M75" s="697"/>
      <c r="N75" s="697"/>
      <c r="O75" s="697"/>
    </row>
    <row r="76" spans="1:15" ht="16.5" customHeight="1" x14ac:dyDescent="0.25">
      <c r="A76" s="1017" t="s">
        <v>1045</v>
      </c>
      <c r="B76" s="1018" t="s">
        <v>806</v>
      </c>
      <c r="C76" s="282" t="s">
        <v>78</v>
      </c>
      <c r="D76" s="281" t="s">
        <v>1063</v>
      </c>
      <c r="E76" s="855">
        <v>45413</v>
      </c>
      <c r="F76" s="855">
        <v>45627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f t="shared" ref="N76:N81" si="11">+J76+K76+L76+M76</f>
        <v>7057.68</v>
      </c>
      <c r="O76" s="468">
        <f t="shared" ref="O76:O81" si="12">+I76-N76</f>
        <v>52942.32</v>
      </c>
    </row>
    <row r="77" spans="1:15" ht="16.5" customHeight="1" x14ac:dyDescent="0.25">
      <c r="A77" s="286" t="s">
        <v>611</v>
      </c>
      <c r="B77" s="281" t="s">
        <v>807</v>
      </c>
      <c r="C77" s="282" t="s">
        <v>918</v>
      </c>
      <c r="D77" s="281" t="s">
        <v>1063</v>
      </c>
      <c r="E77" s="855">
        <v>45413</v>
      </c>
      <c r="F77" s="855">
        <v>45627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f t="shared" si="11"/>
        <v>7057.68</v>
      </c>
      <c r="O77" s="468">
        <f t="shared" si="12"/>
        <v>52942.32</v>
      </c>
    </row>
    <row r="78" spans="1:15" ht="16.5" customHeight="1" x14ac:dyDescent="0.25">
      <c r="A78" s="286" t="s">
        <v>610</v>
      </c>
      <c r="B78" s="281" t="s">
        <v>806</v>
      </c>
      <c r="C78" s="282" t="s">
        <v>918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628">
        <v>1824</v>
      </c>
      <c r="M78" s="468">
        <v>25</v>
      </c>
      <c r="N78" s="468">
        <f t="shared" si="11"/>
        <v>7057.68</v>
      </c>
      <c r="O78" s="468">
        <f t="shared" si="12"/>
        <v>52942.32</v>
      </c>
    </row>
    <row r="79" spans="1:15" ht="16.5" customHeight="1" x14ac:dyDescent="0.25">
      <c r="A79" s="286" t="s">
        <v>1292</v>
      </c>
      <c r="B79" s="281" t="s">
        <v>806</v>
      </c>
      <c r="C79" s="282" t="s">
        <v>918</v>
      </c>
      <c r="D79" s="281" t="s">
        <v>1063</v>
      </c>
      <c r="E79" s="855">
        <v>45383</v>
      </c>
      <c r="F79" s="855">
        <v>45566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628">
        <v>1976</v>
      </c>
      <c r="M79" s="468">
        <v>25</v>
      </c>
      <c r="N79" s="468">
        <f t="shared" si="11"/>
        <v>8294.08</v>
      </c>
      <c r="O79" s="468">
        <f t="shared" si="12"/>
        <v>56705.919999999998</v>
      </c>
    </row>
    <row r="80" spans="1:15" ht="16.5" customHeight="1" x14ac:dyDescent="0.25">
      <c r="A80" s="286" t="s">
        <v>1295</v>
      </c>
      <c r="B80" s="281" t="s">
        <v>1296</v>
      </c>
      <c r="C80" s="282" t="s">
        <v>918</v>
      </c>
      <c r="D80" s="281" t="s">
        <v>1063</v>
      </c>
      <c r="E80" s="855">
        <v>45383</v>
      </c>
      <c r="F80" s="855">
        <v>45566</v>
      </c>
      <c r="G80" s="626">
        <v>65000</v>
      </c>
      <c r="H80" s="627">
        <v>0</v>
      </c>
      <c r="I80" s="468">
        <v>65000</v>
      </c>
      <c r="J80" s="468">
        <v>1865.5</v>
      </c>
      <c r="K80" s="468">
        <v>4427.58</v>
      </c>
      <c r="L80" s="628">
        <v>1976</v>
      </c>
      <c r="M80" s="468">
        <v>25</v>
      </c>
      <c r="N80" s="468">
        <f t="shared" si="11"/>
        <v>8294.08</v>
      </c>
      <c r="O80" s="468">
        <f t="shared" si="12"/>
        <v>56705.919999999998</v>
      </c>
    </row>
    <row r="81" spans="1:19" ht="16.5" customHeight="1" x14ac:dyDescent="0.25">
      <c r="A81" s="286" t="s">
        <v>1293</v>
      </c>
      <c r="B81" s="281" t="s">
        <v>807</v>
      </c>
      <c r="C81" s="282" t="s">
        <v>1294</v>
      </c>
      <c r="D81" s="281" t="s">
        <v>1063</v>
      </c>
      <c r="E81" s="855">
        <v>45383</v>
      </c>
      <c r="F81" s="855">
        <v>45566</v>
      </c>
      <c r="G81" s="626">
        <v>55000</v>
      </c>
      <c r="H81" s="627">
        <v>0</v>
      </c>
      <c r="I81" s="468">
        <v>55000</v>
      </c>
      <c r="J81" s="468">
        <v>1578.5</v>
      </c>
      <c r="K81" s="468">
        <v>2559.6799999999998</v>
      </c>
      <c r="L81" s="628">
        <v>1672</v>
      </c>
      <c r="M81" s="468">
        <v>25</v>
      </c>
      <c r="N81" s="468">
        <f t="shared" si="11"/>
        <v>5835.18</v>
      </c>
      <c r="O81" s="468">
        <f t="shared" si="12"/>
        <v>49164.82</v>
      </c>
    </row>
    <row r="82" spans="1:19" x14ac:dyDescent="0.25">
      <c r="A82" s="466" t="s">
        <v>813</v>
      </c>
      <c r="B82" s="465"/>
      <c r="C82" s="492">
        <v>6</v>
      </c>
      <c r="D82" s="465"/>
      <c r="E82" s="1016"/>
      <c r="F82" s="860"/>
      <c r="G82" s="695">
        <f>SUM(G76:G80)</f>
        <v>310000</v>
      </c>
      <c r="H82" s="696">
        <v>0</v>
      </c>
      <c r="I82" s="695">
        <f t="shared" ref="I82:O82" si="13">SUM(I76:I80)</f>
        <v>310000</v>
      </c>
      <c r="J82" s="695">
        <f t="shared" si="13"/>
        <v>8897</v>
      </c>
      <c r="K82" s="695">
        <f t="shared" si="13"/>
        <v>19315.199999999997</v>
      </c>
      <c r="L82" s="695">
        <f t="shared" si="13"/>
        <v>9424</v>
      </c>
      <c r="M82" s="695">
        <f t="shared" si="13"/>
        <v>125</v>
      </c>
      <c r="N82" s="695">
        <f t="shared" si="13"/>
        <v>37761.200000000004</v>
      </c>
      <c r="O82" s="695">
        <f t="shared" si="13"/>
        <v>272238.8</v>
      </c>
    </row>
    <row r="83" spans="1:19" x14ac:dyDescent="0.25">
      <c r="A83" s="490"/>
      <c r="B83" s="491"/>
      <c r="C83" s="492"/>
      <c r="D83" s="465"/>
      <c r="E83" s="856"/>
      <c r="F83" s="857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9" ht="33" customHeight="1" x14ac:dyDescent="0.25">
      <c r="A84" s="1014" t="s">
        <v>825</v>
      </c>
      <c r="B84" s="1015"/>
      <c r="C84" s="492"/>
      <c r="D84" s="465"/>
      <c r="E84" s="1019"/>
      <c r="F84" s="857"/>
      <c r="G84" s="695"/>
      <c r="H84" s="696"/>
      <c r="I84" s="697"/>
      <c r="J84" s="697"/>
      <c r="K84" s="697"/>
      <c r="L84" s="698"/>
      <c r="M84" s="697"/>
      <c r="N84" s="697"/>
      <c r="O84" s="697"/>
    </row>
    <row r="85" spans="1:19" ht="18.75" customHeight="1" x14ac:dyDescent="0.25">
      <c r="A85" s="496" t="s">
        <v>608</v>
      </c>
      <c r="B85" s="497" t="s">
        <v>806</v>
      </c>
      <c r="C85" s="282" t="s">
        <v>117</v>
      </c>
      <c r="D85" s="281" t="s">
        <v>1063</v>
      </c>
      <c r="E85" s="855">
        <v>45413</v>
      </c>
      <c r="F85" s="855">
        <v>45627</v>
      </c>
      <c r="G85" s="626">
        <v>60000</v>
      </c>
      <c r="H85" s="487">
        <v>0</v>
      </c>
      <c r="I85" s="457">
        <v>60000</v>
      </c>
      <c r="J85" s="457">
        <v>1722</v>
      </c>
      <c r="K85" s="457">
        <v>3486.68</v>
      </c>
      <c r="L85" s="489">
        <v>1824</v>
      </c>
      <c r="M85" s="457">
        <v>525</v>
      </c>
      <c r="N85" s="457">
        <f>+J85+K85+L85+M85</f>
        <v>7557.68</v>
      </c>
      <c r="O85" s="457">
        <f>+I85-N85</f>
        <v>52442.32</v>
      </c>
    </row>
    <row r="86" spans="1:19" x14ac:dyDescent="0.25">
      <c r="A86" s="466" t="s">
        <v>813</v>
      </c>
      <c r="B86" s="465"/>
      <c r="C86" s="492">
        <v>1</v>
      </c>
      <c r="D86" s="465"/>
      <c r="E86" s="1016"/>
      <c r="F86" s="860"/>
      <c r="G86" s="695">
        <f>SUM(G85)</f>
        <v>60000</v>
      </c>
      <c r="H86" s="696">
        <f t="shared" ref="H86:O86" si="14">SUM(H85)</f>
        <v>0</v>
      </c>
      <c r="I86" s="695">
        <f t="shared" si="14"/>
        <v>60000</v>
      </c>
      <c r="J86" s="695">
        <f t="shared" si="14"/>
        <v>1722</v>
      </c>
      <c r="K86" s="695">
        <f t="shared" si="14"/>
        <v>3486.68</v>
      </c>
      <c r="L86" s="695">
        <f t="shared" si="14"/>
        <v>1824</v>
      </c>
      <c r="M86" s="695">
        <f t="shared" si="14"/>
        <v>525</v>
      </c>
      <c r="N86" s="695">
        <f>SUM(N85)</f>
        <v>7557.68</v>
      </c>
      <c r="O86" s="695">
        <f t="shared" si="14"/>
        <v>52442.32</v>
      </c>
    </row>
    <row r="87" spans="1:19" x14ac:dyDescent="0.25">
      <c r="A87" s="490"/>
      <c r="B87" s="491"/>
      <c r="C87" s="492"/>
      <c r="D87" s="465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9" x14ac:dyDescent="0.25">
      <c r="A88" s="490"/>
      <c r="B88" s="491"/>
      <c r="C88" s="492"/>
      <c r="D88" s="465"/>
      <c r="E88" s="856"/>
      <c r="F88" s="857"/>
      <c r="G88" s="695"/>
      <c r="H88" s="495"/>
      <c r="I88" s="463"/>
      <c r="J88" s="463"/>
      <c r="K88" s="463"/>
      <c r="L88" s="522"/>
      <c r="M88" s="463"/>
      <c r="N88" s="463"/>
      <c r="O88" s="463"/>
    </row>
    <row r="89" spans="1:19" x14ac:dyDescent="0.25">
      <c r="A89" s="490" t="s">
        <v>827</v>
      </c>
      <c r="B89" s="491"/>
      <c r="C89" s="492"/>
      <c r="D89" s="465"/>
      <c r="E89" s="710"/>
      <c r="F89" s="711"/>
      <c r="G89" s="695"/>
      <c r="H89" s="495"/>
      <c r="I89" s="463"/>
      <c r="J89" s="463"/>
      <c r="K89" s="463"/>
      <c r="L89" s="522"/>
      <c r="M89" s="463"/>
      <c r="N89" s="463"/>
      <c r="O89" s="463"/>
    </row>
    <row r="90" spans="1:19" ht="15" customHeight="1" x14ac:dyDescent="0.25">
      <c r="A90" s="286" t="s">
        <v>947</v>
      </c>
      <c r="B90" s="281" t="s">
        <v>806</v>
      </c>
      <c r="C90" s="282" t="s">
        <v>489</v>
      </c>
      <c r="D90" s="281" t="s">
        <v>1063</v>
      </c>
      <c r="E90" s="855">
        <v>45413</v>
      </c>
      <c r="F90" s="855">
        <v>45627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4084.48</v>
      </c>
      <c r="L90" s="468">
        <v>1976</v>
      </c>
      <c r="M90" s="468">
        <v>1740.46</v>
      </c>
      <c r="N90" s="457">
        <f t="shared" ref="N90:N113" si="15">+J90+K90+L90+M90</f>
        <v>9666.4399999999987</v>
      </c>
      <c r="O90" s="468">
        <f>+I90-N90</f>
        <v>55333.56</v>
      </c>
    </row>
    <row r="91" spans="1:19" ht="15" customHeight="1" x14ac:dyDescent="0.25">
      <c r="A91" s="286" t="s">
        <v>1031</v>
      </c>
      <c r="B91" s="281" t="s">
        <v>807</v>
      </c>
      <c r="C91" s="282" t="s">
        <v>1032</v>
      </c>
      <c r="D91" s="281" t="s">
        <v>1063</v>
      </c>
      <c r="E91" s="855">
        <v>45413</v>
      </c>
      <c r="F91" s="855">
        <v>45627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ref="O91:O103" si="16">+I91-N91</f>
        <v>52942.32</v>
      </c>
    </row>
    <row r="92" spans="1:19" ht="15" customHeight="1" x14ac:dyDescent="0.25">
      <c r="A92" s="286" t="s">
        <v>1162</v>
      </c>
      <c r="B92" s="281" t="s">
        <v>806</v>
      </c>
      <c r="C92" s="282" t="s">
        <v>1163</v>
      </c>
      <c r="D92" s="281" t="s">
        <v>1063</v>
      </c>
      <c r="E92" s="855">
        <v>45413</v>
      </c>
      <c r="F92" s="855">
        <v>45627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46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9" ht="15" customHeight="1" x14ac:dyDescent="0.25">
      <c r="A93" s="286" t="s">
        <v>1041</v>
      </c>
      <c r="B93" s="281" t="s">
        <v>806</v>
      </c>
      <c r="C93" s="282" t="s">
        <v>117</v>
      </c>
      <c r="D93" s="281" t="s">
        <v>1063</v>
      </c>
      <c r="E93" s="855">
        <v>45413</v>
      </c>
      <c r="F93" s="855">
        <v>45627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3143.58</v>
      </c>
      <c r="L93" s="468">
        <v>1824</v>
      </c>
      <c r="M93" s="468">
        <v>1740.46</v>
      </c>
      <c r="N93" s="457">
        <f t="shared" si="15"/>
        <v>8430.0400000000009</v>
      </c>
      <c r="O93" s="468">
        <f t="shared" si="16"/>
        <v>51569.96</v>
      </c>
    </row>
    <row r="94" spans="1:19" ht="15" customHeight="1" x14ac:dyDescent="0.25">
      <c r="A94" s="286" t="s">
        <v>1042</v>
      </c>
      <c r="B94" s="281" t="s">
        <v>806</v>
      </c>
      <c r="C94" s="282" t="s">
        <v>117</v>
      </c>
      <c r="D94" s="281" t="s">
        <v>1063</v>
      </c>
      <c r="E94" s="855">
        <v>45413</v>
      </c>
      <c r="F94" s="855">
        <v>45627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468">
        <v>1976</v>
      </c>
      <c r="M94" s="468">
        <v>25</v>
      </c>
      <c r="N94" s="457">
        <f t="shared" si="15"/>
        <v>8294.08</v>
      </c>
      <c r="O94" s="468">
        <f t="shared" si="16"/>
        <v>56705.919999999998</v>
      </c>
    </row>
    <row r="95" spans="1:19" ht="15" customHeight="1" x14ac:dyDescent="0.25">
      <c r="A95" s="286" t="s">
        <v>1043</v>
      </c>
      <c r="B95" s="281" t="s">
        <v>806</v>
      </c>
      <c r="C95" s="282" t="s">
        <v>1044</v>
      </c>
      <c r="D95" s="281" t="s">
        <v>1063</v>
      </c>
      <c r="E95" s="855">
        <v>45413</v>
      </c>
      <c r="F95" s="855">
        <v>45627</v>
      </c>
      <c r="G95" s="626">
        <v>60000</v>
      </c>
      <c r="H95" s="627">
        <v>0</v>
      </c>
      <c r="I95" s="468">
        <v>60000</v>
      </c>
      <c r="J95" s="468">
        <v>1722</v>
      </c>
      <c r="K95" s="468">
        <v>2800.49</v>
      </c>
      <c r="L95" s="468">
        <v>1824</v>
      </c>
      <c r="M95" s="468">
        <v>3455.92</v>
      </c>
      <c r="N95" s="457">
        <f t="shared" si="15"/>
        <v>9802.41</v>
      </c>
      <c r="O95" s="468">
        <f t="shared" si="16"/>
        <v>50197.59</v>
      </c>
    </row>
    <row r="96" spans="1:19" ht="15" customHeight="1" x14ac:dyDescent="0.25">
      <c r="A96" s="286" t="s">
        <v>961</v>
      </c>
      <c r="B96" s="680" t="s">
        <v>807</v>
      </c>
      <c r="C96" s="282" t="s">
        <v>515</v>
      </c>
      <c r="D96" s="281" t="s">
        <v>1063</v>
      </c>
      <c r="E96" s="855">
        <v>45413</v>
      </c>
      <c r="F96" s="855">
        <v>45627</v>
      </c>
      <c r="G96" s="626">
        <v>65000</v>
      </c>
      <c r="H96" s="627">
        <v>0</v>
      </c>
      <c r="I96" s="468">
        <v>65000</v>
      </c>
      <c r="J96" s="468">
        <v>1865.5</v>
      </c>
      <c r="K96" s="861">
        <v>4084.48</v>
      </c>
      <c r="L96" s="468">
        <v>1976</v>
      </c>
      <c r="M96" s="468">
        <v>1740.46</v>
      </c>
      <c r="N96" s="457">
        <f t="shared" si="15"/>
        <v>9666.4399999999987</v>
      </c>
      <c r="O96" s="468">
        <f t="shared" si="16"/>
        <v>55333.56</v>
      </c>
      <c r="P96" s="862"/>
      <c r="Q96" s="862"/>
      <c r="R96" s="862"/>
      <c r="S96" s="862"/>
    </row>
    <row r="97" spans="1:19" ht="15" customHeight="1" x14ac:dyDescent="0.25">
      <c r="A97" s="286" t="s">
        <v>1087</v>
      </c>
      <c r="B97" s="680" t="s">
        <v>807</v>
      </c>
      <c r="C97" s="282" t="s">
        <v>78</v>
      </c>
      <c r="D97" s="281" t="s">
        <v>1063</v>
      </c>
      <c r="E97" s="855">
        <v>45323</v>
      </c>
      <c r="F97" s="855">
        <v>45474</v>
      </c>
      <c r="G97" s="626">
        <v>60000</v>
      </c>
      <c r="H97" s="627">
        <v>0</v>
      </c>
      <c r="I97" s="468">
        <v>60000</v>
      </c>
      <c r="J97" s="468">
        <v>1722</v>
      </c>
      <c r="K97" s="468">
        <v>3486.68</v>
      </c>
      <c r="L97" s="468">
        <v>1824</v>
      </c>
      <c r="M97" s="468">
        <v>25</v>
      </c>
      <c r="N97" s="457">
        <f t="shared" si="15"/>
        <v>7057.68</v>
      </c>
      <c r="O97" s="468">
        <f t="shared" si="16"/>
        <v>52942.32</v>
      </c>
      <c r="P97" s="862"/>
      <c r="Q97" s="862"/>
      <c r="R97" s="862"/>
      <c r="S97" s="862"/>
    </row>
    <row r="98" spans="1:19" ht="15.75" customHeight="1" x14ac:dyDescent="0.25">
      <c r="A98" s="286" t="s">
        <v>920</v>
      </c>
      <c r="B98" s="281" t="s">
        <v>807</v>
      </c>
      <c r="C98" s="282" t="s">
        <v>78</v>
      </c>
      <c r="D98" s="281" t="s">
        <v>1063</v>
      </c>
      <c r="E98" s="855">
        <v>45413</v>
      </c>
      <c r="F98" s="855">
        <v>45627</v>
      </c>
      <c r="G98" s="626">
        <v>60000</v>
      </c>
      <c r="H98" s="627">
        <v>0</v>
      </c>
      <c r="I98" s="468">
        <v>60000</v>
      </c>
      <c r="J98" s="468">
        <v>1722</v>
      </c>
      <c r="K98" s="468">
        <v>3486.68</v>
      </c>
      <c r="L98" s="628">
        <v>1824</v>
      </c>
      <c r="M98" s="468">
        <v>25</v>
      </c>
      <c r="N98" s="457">
        <f t="shared" si="15"/>
        <v>7057.68</v>
      </c>
      <c r="O98" s="468">
        <f t="shared" si="16"/>
        <v>52942.32</v>
      </c>
    </row>
    <row r="99" spans="1:19" ht="15" customHeight="1" x14ac:dyDescent="0.25">
      <c r="A99" s="286" t="s">
        <v>725</v>
      </c>
      <c r="B99" s="281" t="s">
        <v>806</v>
      </c>
      <c r="C99" s="282" t="s">
        <v>117</v>
      </c>
      <c r="D99" s="281" t="s">
        <v>1063</v>
      </c>
      <c r="E99" s="855">
        <v>45413</v>
      </c>
      <c r="F99" s="855">
        <v>45627</v>
      </c>
      <c r="G99" s="626">
        <v>60000</v>
      </c>
      <c r="H99" s="627">
        <v>0</v>
      </c>
      <c r="I99" s="468">
        <v>60000</v>
      </c>
      <c r="J99" s="468">
        <v>1722</v>
      </c>
      <c r="K99" s="468">
        <v>3486.68</v>
      </c>
      <c r="L99" s="468">
        <v>1824</v>
      </c>
      <c r="M99" s="468">
        <v>25</v>
      </c>
      <c r="N99" s="457">
        <f t="shared" si="15"/>
        <v>7057.68</v>
      </c>
      <c r="O99" s="468">
        <f t="shared" si="16"/>
        <v>52942.32</v>
      </c>
    </row>
    <row r="100" spans="1:19" ht="15" customHeight="1" x14ac:dyDescent="0.25">
      <c r="A100" s="286" t="s">
        <v>919</v>
      </c>
      <c r="B100" s="281" t="s">
        <v>807</v>
      </c>
      <c r="C100" s="282" t="s">
        <v>117</v>
      </c>
      <c r="D100" s="281" t="s">
        <v>1063</v>
      </c>
      <c r="E100" s="855">
        <v>45413</v>
      </c>
      <c r="F100" s="855">
        <v>45627</v>
      </c>
      <c r="G100" s="626">
        <v>60000</v>
      </c>
      <c r="H100" s="627">
        <v>0</v>
      </c>
      <c r="I100" s="468">
        <v>60000</v>
      </c>
      <c r="J100" s="468">
        <v>1722</v>
      </c>
      <c r="K100" s="468">
        <v>3486.68</v>
      </c>
      <c r="L100" s="468">
        <v>1824</v>
      </c>
      <c r="M100" s="468">
        <v>25</v>
      </c>
      <c r="N100" s="457">
        <f t="shared" si="15"/>
        <v>7057.68</v>
      </c>
      <c r="O100" s="468">
        <f t="shared" si="16"/>
        <v>52942.32</v>
      </c>
    </row>
    <row r="101" spans="1:19" ht="13.5" customHeight="1" x14ac:dyDescent="0.25">
      <c r="A101" s="286" t="s">
        <v>574</v>
      </c>
      <c r="B101" s="281" t="s">
        <v>806</v>
      </c>
      <c r="C101" s="282" t="s">
        <v>918</v>
      </c>
      <c r="D101" s="281" t="s">
        <v>1063</v>
      </c>
      <c r="E101" s="855">
        <v>45413</v>
      </c>
      <c r="F101" s="855">
        <v>45627</v>
      </c>
      <c r="G101" s="626">
        <v>65000</v>
      </c>
      <c r="H101" s="627">
        <v>0</v>
      </c>
      <c r="I101" s="468">
        <v>65000</v>
      </c>
      <c r="J101" s="468">
        <v>1865.5</v>
      </c>
      <c r="K101" s="468">
        <v>4427.58</v>
      </c>
      <c r="L101" s="468">
        <v>1976</v>
      </c>
      <c r="M101" s="468">
        <v>25</v>
      </c>
      <c r="N101" s="457">
        <f t="shared" si="15"/>
        <v>8294.08</v>
      </c>
      <c r="O101" s="468">
        <f t="shared" si="16"/>
        <v>56705.919999999998</v>
      </c>
    </row>
    <row r="102" spans="1:19" ht="15" customHeight="1" x14ac:dyDescent="0.25">
      <c r="A102" s="286" t="s">
        <v>1297</v>
      </c>
      <c r="B102" s="281" t="s">
        <v>806</v>
      </c>
      <c r="C102" s="282" t="s">
        <v>417</v>
      </c>
      <c r="D102" s="281" t="s">
        <v>1063</v>
      </c>
      <c r="E102" s="855">
        <v>45383</v>
      </c>
      <c r="F102" s="855">
        <v>45566</v>
      </c>
      <c r="G102" s="626">
        <v>65000</v>
      </c>
      <c r="H102" s="627">
        <v>0</v>
      </c>
      <c r="I102" s="468">
        <v>65000</v>
      </c>
      <c r="J102" s="468">
        <v>1865.5</v>
      </c>
      <c r="K102" s="468">
        <v>4427.58</v>
      </c>
      <c r="L102" s="468">
        <v>1976</v>
      </c>
      <c r="M102" s="468">
        <v>25</v>
      </c>
      <c r="N102" s="457">
        <f t="shared" si="15"/>
        <v>8294.08</v>
      </c>
      <c r="O102" s="468">
        <f t="shared" si="16"/>
        <v>56705.919999999998</v>
      </c>
    </row>
    <row r="103" spans="1:19" ht="15" customHeight="1" x14ac:dyDescent="0.25">
      <c r="A103" s="286" t="s">
        <v>1298</v>
      </c>
      <c r="B103" s="281" t="s">
        <v>807</v>
      </c>
      <c r="C103" s="282" t="s">
        <v>918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 t="shared" si="16"/>
        <v>56705.919999999998</v>
      </c>
    </row>
    <row r="104" spans="1:19" ht="15" customHeight="1" x14ac:dyDescent="0.25">
      <c r="A104" s="286" t="s">
        <v>1304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si="15"/>
        <v>8294.08</v>
      </c>
      <c r="O104" s="468">
        <f>+I104-N104</f>
        <v>56705.919999999998</v>
      </c>
    </row>
    <row r="105" spans="1:19" ht="15" customHeight="1" x14ac:dyDescent="0.25">
      <c r="A105" s="286" t="s">
        <v>1305</v>
      </c>
      <c r="B105" s="281" t="s">
        <v>806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5"/>
        <v>8294.08</v>
      </c>
      <c r="O105" s="468">
        <f t="shared" ref="O105:O121" si="17">+I105-N105</f>
        <v>56705.919999999998</v>
      </c>
    </row>
    <row r="106" spans="1:19" ht="15" customHeight="1" x14ac:dyDescent="0.25">
      <c r="A106" s="286" t="s">
        <v>1306</v>
      </c>
      <c r="B106" s="281" t="s">
        <v>1296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5"/>
        <v>8294.08</v>
      </c>
      <c r="O106" s="468">
        <f t="shared" si="17"/>
        <v>56705.919999999998</v>
      </c>
    </row>
    <row r="107" spans="1:19" ht="15" customHeight="1" x14ac:dyDescent="0.25">
      <c r="A107" s="286" t="s">
        <v>1307</v>
      </c>
      <c r="B107" s="281" t="s">
        <v>807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5"/>
        <v>8294.08</v>
      </c>
      <c r="O107" s="468">
        <f t="shared" si="17"/>
        <v>56705.919999999998</v>
      </c>
    </row>
    <row r="108" spans="1:19" ht="15" customHeight="1" x14ac:dyDescent="0.25">
      <c r="A108" s="286" t="s">
        <v>1308</v>
      </c>
      <c r="B108" s="281" t="s">
        <v>806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5"/>
        <v>8294.08</v>
      </c>
      <c r="O108" s="468">
        <f t="shared" si="17"/>
        <v>56705.919999999998</v>
      </c>
    </row>
    <row r="109" spans="1:19" ht="15" customHeight="1" x14ac:dyDescent="0.25">
      <c r="A109" s="286" t="s">
        <v>1309</v>
      </c>
      <c r="B109" s="281" t="s">
        <v>1296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5"/>
        <v>8294.08</v>
      </c>
      <c r="O109" s="468">
        <f t="shared" si="17"/>
        <v>56705.919999999998</v>
      </c>
    </row>
    <row r="110" spans="1:19" ht="15" customHeight="1" x14ac:dyDescent="0.25">
      <c r="A110" s="286" t="s">
        <v>1310</v>
      </c>
      <c r="B110" s="281" t="s">
        <v>1296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5"/>
        <v>8294.08</v>
      </c>
      <c r="O110" s="468">
        <f t="shared" si="17"/>
        <v>56705.919999999998</v>
      </c>
    </row>
    <row r="111" spans="1:19" ht="15" customHeight="1" x14ac:dyDescent="0.25">
      <c r="A111" s="286" t="s">
        <v>1311</v>
      </c>
      <c r="B111" s="281" t="s">
        <v>806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5"/>
        <v>8294.08</v>
      </c>
      <c r="O111" s="468">
        <f t="shared" si="17"/>
        <v>56705.919999999998</v>
      </c>
    </row>
    <row r="112" spans="1:19" ht="15" customHeight="1" x14ac:dyDescent="0.25">
      <c r="A112" s="286" t="s">
        <v>1312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5"/>
        <v>8294.08</v>
      </c>
      <c r="O112" s="468">
        <f t="shared" si="17"/>
        <v>56705.919999999998</v>
      </c>
    </row>
    <row r="113" spans="1:16" ht="16.5" customHeight="1" x14ac:dyDescent="0.25">
      <c r="A113" s="286" t="s">
        <v>1313</v>
      </c>
      <c r="B113" s="281" t="s">
        <v>807</v>
      </c>
      <c r="C113" s="282" t="s">
        <v>918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15"/>
        <v>8294.08</v>
      </c>
      <c r="O113" s="468">
        <f t="shared" si="17"/>
        <v>56705.919999999998</v>
      </c>
    </row>
    <row r="114" spans="1:16" ht="16.5" customHeight="1" x14ac:dyDescent="0.25">
      <c r="A114" s="286" t="s">
        <v>1362</v>
      </c>
      <c r="B114" s="281" t="s">
        <v>806</v>
      </c>
      <c r="C114" s="282" t="s">
        <v>823</v>
      </c>
      <c r="D114" s="281" t="s">
        <v>1063</v>
      </c>
      <c r="E114" s="855">
        <v>45413</v>
      </c>
      <c r="F114" s="855">
        <v>45627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>+J114+K114+L114+M114</f>
        <v>8294.08</v>
      </c>
      <c r="O114" s="468">
        <f>+I114-N114</f>
        <v>56705.919999999998</v>
      </c>
    </row>
    <row r="115" spans="1:16" ht="16.5" customHeight="1" x14ac:dyDescent="0.25">
      <c r="A115" s="286" t="s">
        <v>1363</v>
      </c>
      <c r="B115" s="281" t="s">
        <v>806</v>
      </c>
      <c r="C115" s="282" t="s">
        <v>918</v>
      </c>
      <c r="D115" s="281" t="s">
        <v>1063</v>
      </c>
      <c r="E115" s="855">
        <v>45413</v>
      </c>
      <c r="F115" s="855">
        <v>45627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>+J115+K115+L115+M115</f>
        <v>8294.08</v>
      </c>
      <c r="O115" s="468">
        <f>+I115-N115</f>
        <v>56705.919999999998</v>
      </c>
    </row>
    <row r="116" spans="1:16" ht="26.25" customHeight="1" x14ac:dyDescent="0.25">
      <c r="A116" s="286" t="s">
        <v>1360</v>
      </c>
      <c r="B116" s="281" t="s">
        <v>806</v>
      </c>
      <c r="C116" s="1040" t="s">
        <v>1357</v>
      </c>
      <c r="D116" s="281" t="s">
        <v>1063</v>
      </c>
      <c r="E116" s="855">
        <v>45413</v>
      </c>
      <c r="F116" s="855">
        <v>45627</v>
      </c>
      <c r="G116" s="626">
        <v>125000</v>
      </c>
      <c r="H116" s="627">
        <v>0</v>
      </c>
      <c r="I116" s="468">
        <v>125000</v>
      </c>
      <c r="J116" s="1038">
        <v>3587.5</v>
      </c>
      <c r="K116" s="1037">
        <v>17985.990000000002</v>
      </c>
      <c r="L116" s="1038">
        <v>3800</v>
      </c>
      <c r="M116" s="1038">
        <v>25</v>
      </c>
      <c r="N116" s="1038">
        <v>25398.49</v>
      </c>
      <c r="O116" s="1038">
        <v>99601.51</v>
      </c>
    </row>
    <row r="117" spans="1:16" ht="15" customHeight="1" x14ac:dyDescent="0.25">
      <c r="A117" s="286" t="s">
        <v>948</v>
      </c>
      <c r="B117" s="281" t="s">
        <v>806</v>
      </c>
      <c r="C117" s="282" t="s">
        <v>529</v>
      </c>
      <c r="D117" s="281" t="s">
        <v>1063</v>
      </c>
      <c r="E117" s="855">
        <v>45413</v>
      </c>
      <c r="F117" s="855">
        <v>45627</v>
      </c>
      <c r="G117" s="626">
        <v>45000</v>
      </c>
      <c r="H117" s="627">
        <v>0</v>
      </c>
      <c r="I117" s="468">
        <v>45000</v>
      </c>
      <c r="J117" s="468">
        <v>1291.5</v>
      </c>
      <c r="K117" s="468">
        <v>1148.33</v>
      </c>
      <c r="L117" s="468">
        <v>1368</v>
      </c>
      <c r="M117" s="468">
        <v>25</v>
      </c>
      <c r="N117" s="457">
        <f>+J117+K117+L117+M117</f>
        <v>3832.83</v>
      </c>
      <c r="O117" s="468">
        <f t="shared" si="17"/>
        <v>41167.17</v>
      </c>
    </row>
    <row r="118" spans="1:16" ht="15" customHeight="1" x14ac:dyDescent="0.25">
      <c r="A118" s="286" t="s">
        <v>1299</v>
      </c>
      <c r="B118" s="281" t="s">
        <v>1296</v>
      </c>
      <c r="C118" s="282" t="s">
        <v>1358</v>
      </c>
      <c r="D118" s="281" t="s">
        <v>1063</v>
      </c>
      <c r="E118" s="855">
        <v>45383</v>
      </c>
      <c r="F118" s="855">
        <v>45566</v>
      </c>
      <c r="G118" s="626">
        <v>43500</v>
      </c>
      <c r="H118" s="627">
        <v>0</v>
      </c>
      <c r="I118" s="468">
        <v>43500</v>
      </c>
      <c r="J118" s="468">
        <v>1248.45</v>
      </c>
      <c r="K118" s="468">
        <v>936.62</v>
      </c>
      <c r="L118" s="468">
        <v>1322.4</v>
      </c>
      <c r="M118" s="468">
        <v>25</v>
      </c>
      <c r="N118" s="457">
        <f>+J118+K118+L118+M118</f>
        <v>3532.4700000000003</v>
      </c>
      <c r="O118" s="468">
        <f t="shared" si="17"/>
        <v>39967.53</v>
      </c>
    </row>
    <row r="119" spans="1:16" ht="15" customHeight="1" x14ac:dyDescent="0.25">
      <c r="A119" s="286" t="s">
        <v>1301</v>
      </c>
      <c r="B119" s="281" t="s">
        <v>1296</v>
      </c>
      <c r="C119" s="282" t="s">
        <v>1358</v>
      </c>
      <c r="D119" s="281" t="s">
        <v>1063</v>
      </c>
      <c r="E119" s="855">
        <v>45383</v>
      </c>
      <c r="F119" s="855">
        <v>45566</v>
      </c>
      <c r="G119" s="626">
        <v>43500</v>
      </c>
      <c r="H119" s="627">
        <v>0</v>
      </c>
      <c r="I119" s="468">
        <v>43500</v>
      </c>
      <c r="J119" s="468">
        <v>1248.45</v>
      </c>
      <c r="K119" s="468">
        <v>936.62</v>
      </c>
      <c r="L119" s="468">
        <v>1322.4</v>
      </c>
      <c r="M119" s="468">
        <v>25</v>
      </c>
      <c r="N119" s="457">
        <f>+J119+K119+L119+M119</f>
        <v>3532.4700000000003</v>
      </c>
      <c r="O119" s="468">
        <f>+I119-N119</f>
        <v>39967.53</v>
      </c>
    </row>
    <row r="120" spans="1:16" ht="15" customHeight="1" x14ac:dyDescent="0.25">
      <c r="A120" s="286" t="s">
        <v>1302</v>
      </c>
      <c r="B120" s="281" t="s">
        <v>1296</v>
      </c>
      <c r="C120" s="282" t="s">
        <v>1359</v>
      </c>
      <c r="D120" s="281" t="s">
        <v>1063</v>
      </c>
      <c r="E120" s="855">
        <v>45383</v>
      </c>
      <c r="F120" s="855">
        <v>45566</v>
      </c>
      <c r="G120" s="626">
        <v>43500</v>
      </c>
      <c r="H120" s="627">
        <v>0</v>
      </c>
      <c r="I120" s="468">
        <v>43500</v>
      </c>
      <c r="J120" s="468">
        <v>1248.45</v>
      </c>
      <c r="K120" s="468">
        <v>936.62</v>
      </c>
      <c r="L120" s="468">
        <v>1322.4</v>
      </c>
      <c r="M120" s="468">
        <v>25</v>
      </c>
      <c r="N120" s="457">
        <f>+J120+K120+L120+M120</f>
        <v>3532.4700000000003</v>
      </c>
      <c r="O120" s="468">
        <f>+I120-N120</f>
        <v>39967.53</v>
      </c>
    </row>
    <row r="121" spans="1:16" x14ac:dyDescent="0.25">
      <c r="A121" s="286" t="s">
        <v>726</v>
      </c>
      <c r="B121" s="281" t="s">
        <v>806</v>
      </c>
      <c r="C121" s="280" t="s">
        <v>449</v>
      </c>
      <c r="D121" s="281" t="s">
        <v>1063</v>
      </c>
      <c r="E121" s="855">
        <v>45413</v>
      </c>
      <c r="F121" s="855">
        <v>45627</v>
      </c>
      <c r="G121" s="626">
        <v>45000</v>
      </c>
      <c r="H121" s="627">
        <v>0</v>
      </c>
      <c r="I121" s="468">
        <v>45000</v>
      </c>
      <c r="J121" s="468">
        <v>1291.5</v>
      </c>
      <c r="K121" s="468">
        <v>891.01</v>
      </c>
      <c r="L121" s="468">
        <v>1368</v>
      </c>
      <c r="M121" s="468">
        <v>1740.46</v>
      </c>
      <c r="N121" s="457">
        <f>+J121+K121+L121+M121</f>
        <v>5290.97</v>
      </c>
      <c r="O121" s="468">
        <f t="shared" si="17"/>
        <v>39709.03</v>
      </c>
    </row>
    <row r="122" spans="1:16" x14ac:dyDescent="0.25">
      <c r="A122" s="490" t="s">
        <v>813</v>
      </c>
      <c r="B122" s="491"/>
      <c r="C122" s="492">
        <v>32</v>
      </c>
      <c r="D122" s="570"/>
      <c r="E122" s="570"/>
      <c r="F122" s="570"/>
      <c r="G122" s="695">
        <f>SUM(G90:G121)</f>
        <v>1995500</v>
      </c>
      <c r="H122" s="696">
        <v>0</v>
      </c>
      <c r="I122" s="695">
        <f t="shared" ref="I122:O122" si="18">SUM(I90:I121)</f>
        <v>1995500</v>
      </c>
      <c r="J122" s="695">
        <f t="shared" si="18"/>
        <v>57270.849999999991</v>
      </c>
      <c r="K122" s="695">
        <f t="shared" si="18"/>
        <v>128709.58</v>
      </c>
      <c r="L122" s="695">
        <f t="shared" si="18"/>
        <v>60663.200000000004</v>
      </c>
      <c r="M122" s="695">
        <f t="shared" si="18"/>
        <v>11092.759999999998</v>
      </c>
      <c r="N122" s="695">
        <f t="shared" si="18"/>
        <v>257736.38999999987</v>
      </c>
      <c r="O122" s="695">
        <f t="shared" si="18"/>
        <v>1737763.6099999999</v>
      </c>
    </row>
    <row r="123" spans="1:16" x14ac:dyDescent="0.25">
      <c r="A123" s="490"/>
      <c r="B123" s="491"/>
      <c r="C123" s="492"/>
      <c r="D123" s="281"/>
      <c r="E123" s="281"/>
      <c r="F123" s="281"/>
      <c r="G123" s="695"/>
      <c r="H123" s="495"/>
      <c r="I123" s="494"/>
      <c r="J123" s="494"/>
      <c r="K123" s="494"/>
      <c r="L123" s="494"/>
      <c r="M123" s="494"/>
      <c r="N123" s="494"/>
      <c r="O123" s="494"/>
    </row>
    <row r="124" spans="1:16" ht="23.25" customHeight="1" x14ac:dyDescent="0.25">
      <c r="A124" s="1052" t="s">
        <v>865</v>
      </c>
      <c r="B124" s="1053"/>
      <c r="C124" s="1054">
        <v>64</v>
      </c>
      <c r="D124" s="1054"/>
      <c r="E124" s="1054"/>
      <c r="F124" s="1054"/>
      <c r="G124" s="1055">
        <v>4695500</v>
      </c>
      <c r="H124" s="1056">
        <v>0</v>
      </c>
      <c r="I124" s="1055">
        <v>4695500</v>
      </c>
      <c r="J124" s="1055">
        <v>134760.85</v>
      </c>
      <c r="K124" s="1055">
        <v>412256.35</v>
      </c>
      <c r="L124" s="1055">
        <v>142743.20000000001</v>
      </c>
      <c r="M124" s="1055">
        <v>55521.14</v>
      </c>
      <c r="N124" s="1055">
        <v>745281.54</v>
      </c>
      <c r="O124" s="1055">
        <v>3950218.46</v>
      </c>
    </row>
    <row r="125" spans="1:16" x14ac:dyDescent="0.25">
      <c r="A125" s="259"/>
      <c r="B125" s="259"/>
      <c r="C125" s="259"/>
      <c r="D125" s="546"/>
      <c r="E125" s="546"/>
      <c r="F125" s="546"/>
      <c r="G125" s="862"/>
      <c r="H125" s="259"/>
      <c r="I125" s="259"/>
      <c r="J125" s="660"/>
      <c r="K125" s="660"/>
      <c r="L125" s="259"/>
      <c r="M125" s="660"/>
      <c r="N125" s="660"/>
      <c r="O125" s="259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259"/>
      <c r="B128" s="259"/>
      <c r="C128" s="259"/>
      <c r="D128" s="259"/>
      <c r="E128" s="259"/>
      <c r="F128" s="259"/>
      <c r="G128" s="259"/>
      <c r="H128" s="259"/>
      <c r="I128" s="259"/>
      <c r="J128" s="660"/>
      <c r="K128" s="259"/>
      <c r="L128" s="660"/>
      <c r="M128" s="660"/>
      <c r="N128" s="660"/>
      <c r="O128" s="660"/>
      <c r="P128" s="259"/>
    </row>
    <row r="129" spans="1:16" x14ac:dyDescent="0.25">
      <c r="A129" s="259"/>
      <c r="B129" s="259"/>
      <c r="C129" s="259"/>
      <c r="D129" s="259"/>
      <c r="E129" s="259"/>
      <c r="F129" s="259"/>
      <c r="G129" s="259"/>
      <c r="H129" s="259"/>
      <c r="I129" s="259"/>
      <c r="J129" s="660"/>
      <c r="K129" s="259"/>
      <c r="L129" s="660"/>
      <c r="M129" s="660"/>
      <c r="N129" s="660"/>
      <c r="O129" s="660"/>
      <c r="P129" s="259"/>
    </row>
    <row r="130" spans="1:16" x14ac:dyDescent="0.25">
      <c r="A130" s="259"/>
      <c r="B130" s="259"/>
      <c r="C130" s="259"/>
      <c r="D130" s="259"/>
      <c r="E130" s="259"/>
      <c r="F130" s="259"/>
      <c r="G130" s="259"/>
      <c r="H130" s="259"/>
      <c r="I130" s="259"/>
      <c r="J130" s="660"/>
      <c r="K130" s="259"/>
      <c r="L130" s="660"/>
      <c r="M130" s="660"/>
      <c r="N130" s="660"/>
      <c r="O130" s="660"/>
      <c r="P130" s="259"/>
    </row>
    <row r="131" spans="1:16" x14ac:dyDescent="0.25">
      <c r="A131" s="259"/>
      <c r="B131" s="259"/>
      <c r="C131" s="259"/>
      <c r="D131" s="259"/>
      <c r="E131" s="259"/>
      <c r="F131" s="259"/>
      <c r="G131" s="259"/>
      <c r="H131" s="259"/>
      <c r="I131" s="259"/>
      <c r="J131" s="660"/>
      <c r="K131" s="259"/>
      <c r="L131" s="660"/>
      <c r="M131" s="660"/>
      <c r="N131" s="660"/>
      <c r="O131" s="660"/>
      <c r="P131" s="259"/>
    </row>
    <row r="132" spans="1:16" x14ac:dyDescent="0.25">
      <c r="A132" s="259"/>
      <c r="B132" s="259"/>
      <c r="C132" s="259"/>
      <c r="D132" s="259"/>
      <c r="E132" s="259"/>
      <c r="F132" s="259"/>
      <c r="G132" s="259"/>
      <c r="H132" s="259"/>
      <c r="I132" s="259"/>
      <c r="J132" s="660"/>
      <c r="K132" s="259"/>
      <c r="L132" s="660"/>
      <c r="M132" s="660"/>
      <c r="N132" s="660"/>
      <c r="O132" s="660"/>
      <c r="P132" s="259"/>
    </row>
    <row r="133" spans="1:16" x14ac:dyDescent="0.25">
      <c r="A133" s="259"/>
      <c r="B133" s="259"/>
      <c r="C133" s="259"/>
      <c r="D133" s="259"/>
      <c r="E133" s="259"/>
      <c r="F133" s="259"/>
      <c r="G133" s="259"/>
      <c r="H133" s="259"/>
      <c r="I133" s="259"/>
      <c r="J133" s="660"/>
      <c r="K133" s="259"/>
      <c r="L133" s="660"/>
      <c r="M133" s="660"/>
      <c r="N133" s="660"/>
      <c r="O133" s="660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537"/>
      <c r="B137" s="537"/>
      <c r="C137" s="537"/>
      <c r="D137" s="692"/>
      <c r="E137" s="692"/>
      <c r="F137" s="692"/>
      <c r="G137" s="537"/>
      <c r="H137" s="537"/>
      <c r="I137" s="537"/>
      <c r="J137" s="537"/>
      <c r="K137" s="537"/>
      <c r="L137" s="537"/>
      <c r="M137" s="537"/>
      <c r="N137" s="537"/>
      <c r="O137" s="537"/>
      <c r="P137" s="537"/>
    </row>
    <row r="138" spans="1:16" x14ac:dyDescent="0.25">
      <c r="A138" s="537"/>
      <c r="B138" s="537"/>
      <c r="C138" s="537"/>
      <c r="D138" s="692"/>
      <c r="E138" s="692"/>
      <c r="F138" s="692"/>
      <c r="G138" s="537"/>
      <c r="H138" s="537"/>
      <c r="I138" s="537"/>
      <c r="J138" s="537"/>
      <c r="K138" s="537"/>
      <c r="L138" s="537"/>
      <c r="M138" s="537"/>
      <c r="N138" s="537"/>
      <c r="O138" s="537"/>
      <c r="P138" s="537"/>
    </row>
    <row r="139" spans="1:16" x14ac:dyDescent="0.25">
      <c r="A139" s="537"/>
      <c r="B139" s="537"/>
      <c r="C139" s="537"/>
      <c r="D139" s="537"/>
      <c r="E139" s="537"/>
      <c r="F139" s="537"/>
      <c r="G139" s="537"/>
      <c r="H139" s="537"/>
      <c r="I139" s="537"/>
      <c r="J139" s="537"/>
      <c r="K139" s="537"/>
      <c r="L139" s="537"/>
      <c r="M139" s="537"/>
      <c r="N139" s="537"/>
      <c r="O139" s="537"/>
      <c r="P139" s="537"/>
    </row>
    <row r="140" spans="1:16" x14ac:dyDescent="0.25">
      <c r="A140" s="542" t="s">
        <v>1373</v>
      </c>
      <c r="B140" s="542"/>
      <c r="C140" s="542"/>
      <c r="D140" s="691"/>
      <c r="E140" s="691"/>
      <c r="F140" s="691"/>
      <c r="G140" s="866"/>
      <c r="H140" s="674" t="s">
        <v>1377</v>
      </c>
      <c r="J140" s="674"/>
      <c r="K140" s="674"/>
      <c r="L140" s="674"/>
      <c r="M140" s="674"/>
      <c r="O140" s="674"/>
      <c r="P140" s="544"/>
    </row>
    <row r="141" spans="1:16" ht="25.5" customHeight="1" x14ac:dyDescent="0.25">
      <c r="A141" s="546" t="s">
        <v>935</v>
      </c>
      <c r="B141" s="546"/>
      <c r="C141" s="546"/>
      <c r="D141" s="538"/>
      <c r="E141" s="538"/>
      <c r="F141" s="538"/>
      <c r="G141" s="467"/>
      <c r="H141" s="537"/>
      <c r="I141" s="1895" t="s">
        <v>1375</v>
      </c>
      <c r="J141" s="1895"/>
      <c r="K141" s="1895"/>
      <c r="L141" s="1895"/>
      <c r="M141" s="1895"/>
      <c r="N141" s="1895"/>
      <c r="O141" s="1895"/>
      <c r="P141" s="539"/>
    </row>
    <row r="142" spans="1:16" x14ac:dyDescent="0.25">
      <c r="A142" s="542" t="s">
        <v>1231</v>
      </c>
      <c r="B142" s="542"/>
      <c r="C142" s="542"/>
      <c r="D142" s="537"/>
      <c r="F142" s="1062"/>
      <c r="G142" s="1062"/>
      <c r="H142" s="1062"/>
      <c r="I142" s="1876" t="s">
        <v>1224</v>
      </c>
      <c r="J142" s="1876"/>
      <c r="K142" s="1876"/>
      <c r="L142" s="1876"/>
      <c r="M142" s="1876"/>
      <c r="N142" s="1876"/>
      <c r="O142" s="1876"/>
      <c r="P142" s="537"/>
    </row>
    <row r="143" spans="1:16" x14ac:dyDescent="0.25">
      <c r="A143" s="546"/>
      <c r="B143" s="546"/>
      <c r="C143" s="546"/>
      <c r="D143" s="547"/>
      <c r="E143" s="547"/>
      <c r="F143" s="547"/>
      <c r="G143" s="482"/>
      <c r="H143" s="541"/>
      <c r="I143" s="540"/>
      <c r="J143" s="537"/>
      <c r="K143" s="673" t="s">
        <v>1374</v>
      </c>
      <c r="L143" s="673"/>
      <c r="M143" s="673"/>
      <c r="N143" s="673"/>
      <c r="O143" s="673"/>
      <c r="P143" s="673"/>
    </row>
    <row r="144" spans="1:16" ht="15.75" x14ac:dyDescent="0.25">
      <c r="A144" s="267"/>
      <c r="B144" s="267"/>
      <c r="C144" s="267"/>
      <c r="D144" s="268"/>
      <c r="E144" s="268"/>
      <c r="F144" s="268"/>
      <c r="G144" s="205"/>
      <c r="H144" s="269"/>
      <c r="I144" s="268"/>
      <c r="J144" s="268"/>
      <c r="K144" s="268"/>
      <c r="L144" s="268"/>
      <c r="M144" s="268"/>
      <c r="N144" s="271"/>
      <c r="O144" s="271"/>
      <c r="P144" s="259"/>
    </row>
    <row r="145" spans="4:7" s="259" customFormat="1" ht="14.25" customHeight="1" x14ac:dyDescent="0.25">
      <c r="D145" s="668"/>
      <c r="E145" s="668"/>
      <c r="F145" s="668"/>
      <c r="G145"/>
    </row>
  </sheetData>
  <mergeCells count="21">
    <mergeCell ref="I141:O141"/>
    <mergeCell ref="I142:O142"/>
    <mergeCell ref="E11:E12"/>
    <mergeCell ref="M11:M12"/>
    <mergeCell ref="N11:N12"/>
    <mergeCell ref="O11:O12"/>
    <mergeCell ref="L11:L12"/>
    <mergeCell ref="H11:H12"/>
    <mergeCell ref="K11:K12"/>
    <mergeCell ref="A11:A12"/>
    <mergeCell ref="J11:J12"/>
    <mergeCell ref="C11:C12"/>
    <mergeCell ref="F11:F12"/>
    <mergeCell ref="B11:B12"/>
    <mergeCell ref="I11:I12"/>
    <mergeCell ref="D11:D12"/>
    <mergeCell ref="A5:O5"/>
    <mergeCell ref="A6:O6"/>
    <mergeCell ref="A7:O7"/>
    <mergeCell ref="A8:O8"/>
    <mergeCell ref="A9:O9"/>
  </mergeCells>
  <pageMargins left="0.73" right="0.16" top="0.35433070866141736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3" max="18" man="1"/>
  </rowBreaks>
  <drawing r:id="rId2"/>
</worksheet>
</file>

<file path=xl/worksheets/sheet2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3E6B21-5CE2-4131-9915-C0DDC1FB2C71}">
  <dimension ref="B1:O66"/>
  <sheetViews>
    <sheetView topLeftCell="A33" zoomScaleNormal="100" workbookViewId="0">
      <selection activeCell="J47" sqref="J4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624" t="s">
        <v>0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  <c r="O7" s="1624"/>
    </row>
    <row r="8" spans="2:15" x14ac:dyDescent="0.25">
      <c r="B8" s="1624" t="s">
        <v>1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  <c r="O8" s="1624"/>
    </row>
    <row r="9" spans="2:15" x14ac:dyDescent="0.25">
      <c r="B9" s="1624" t="s">
        <v>3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  <c r="O9" s="1624"/>
    </row>
    <row r="10" spans="2:15" x14ac:dyDescent="0.25">
      <c r="B10" s="1624" t="s">
        <v>1342</v>
      </c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  <c r="O10" s="1624"/>
    </row>
    <row r="11" spans="2:15" x14ac:dyDescent="0.25">
      <c r="B11" s="1622" t="s">
        <v>5</v>
      </c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  <c r="N11" s="1622"/>
      <c r="O11" s="1622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898" t="s">
        <v>7</v>
      </c>
      <c r="C13" s="1897" t="s">
        <v>937</v>
      </c>
      <c r="D13" s="1897" t="s">
        <v>8</v>
      </c>
      <c r="E13" s="1897" t="s">
        <v>10</v>
      </c>
      <c r="F13" s="1897" t="s">
        <v>11</v>
      </c>
      <c r="G13" s="1047" t="s">
        <v>12</v>
      </c>
      <c r="H13" s="1897" t="s">
        <v>13</v>
      </c>
      <c r="I13" s="1897" t="s">
        <v>14</v>
      </c>
      <c r="J13" s="1897" t="s">
        <v>15</v>
      </c>
      <c r="K13" s="1897" t="s">
        <v>16</v>
      </c>
      <c r="L13" s="1897" t="s">
        <v>17</v>
      </c>
      <c r="M13" s="1897" t="s">
        <v>18</v>
      </c>
      <c r="N13" s="1897" t="s">
        <v>19</v>
      </c>
      <c r="O13" s="1897" t="s">
        <v>20</v>
      </c>
    </row>
    <row r="14" spans="2:15" x14ac:dyDescent="0.25">
      <c r="B14" s="1899"/>
      <c r="C14" s="1897"/>
      <c r="D14" s="1897"/>
      <c r="E14" s="1897"/>
      <c r="F14" s="1897"/>
      <c r="G14" s="1047" t="s">
        <v>21</v>
      </c>
      <c r="H14" s="1897"/>
      <c r="I14" s="1897"/>
      <c r="J14" s="1897"/>
      <c r="K14" s="1897"/>
      <c r="L14" s="1897"/>
      <c r="M14" s="1897"/>
      <c r="N14" s="1897"/>
      <c r="O14" s="1897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874" t="s">
        <v>1269</v>
      </c>
      <c r="C50" s="1874"/>
      <c r="D50" s="1874"/>
      <c r="E50" s="753"/>
      <c r="F50" s="753"/>
      <c r="G50" s="754"/>
      <c r="H50" s="755"/>
      <c r="J50" s="1875" t="s">
        <v>852</v>
      </c>
      <c r="K50" s="1875"/>
      <c r="L50" s="1875"/>
      <c r="M50" s="1875"/>
      <c r="N50" s="1875"/>
      <c r="O50" s="1875"/>
    </row>
    <row r="51" spans="2:15" s="259" customFormat="1" ht="19.5" customHeight="1" x14ac:dyDescent="0.25">
      <c r="B51" s="1812" t="s">
        <v>1270</v>
      </c>
      <c r="C51" s="1812"/>
      <c r="D51" s="1812"/>
      <c r="E51" s="753"/>
      <c r="F51" s="753"/>
      <c r="G51" s="754"/>
      <c r="H51" s="755"/>
      <c r="J51" s="1876" t="s">
        <v>1224</v>
      </c>
      <c r="K51" s="1876"/>
      <c r="L51" s="1876"/>
      <c r="M51" s="1876"/>
      <c r="N51" s="1876"/>
      <c r="O51" s="1876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813"/>
      <c r="K63" s="1813"/>
      <c r="L63" s="1813"/>
      <c r="M63" s="1813"/>
      <c r="N63" s="1813"/>
      <c r="O63" s="1813"/>
    </row>
    <row r="64" spans="2:15" ht="15.75" x14ac:dyDescent="0.25">
      <c r="B64" s="267"/>
      <c r="C64" s="267"/>
      <c r="D64" s="267"/>
      <c r="E64" s="268"/>
      <c r="F64" s="268"/>
      <c r="G64" s="269"/>
      <c r="H64" s="1741"/>
      <c r="I64" s="1741"/>
      <c r="J64" s="1741"/>
      <c r="K64" s="1741"/>
      <c r="L64" s="1741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J13:J14"/>
    <mergeCell ref="K13:K14"/>
    <mergeCell ref="L13:L14"/>
    <mergeCell ref="M13:M14"/>
    <mergeCell ref="B51:D51"/>
    <mergeCell ref="J51:O51"/>
    <mergeCell ref="H13:H14"/>
    <mergeCell ref="I13:I14"/>
    <mergeCell ref="C13:C14"/>
    <mergeCell ref="D13:D14"/>
    <mergeCell ref="E13:E14"/>
    <mergeCell ref="B7:O7"/>
    <mergeCell ref="B8:O8"/>
    <mergeCell ref="B9:O9"/>
    <mergeCell ref="B10:O10"/>
    <mergeCell ref="B11:O11"/>
    <mergeCell ref="F13:F14"/>
    <mergeCell ref="B13:B14"/>
  </mergeCells>
  <pageMargins left="1.2598425196850394" right="0.23622047244094491" top="0.21" bottom="0.17" header="0.09" footer="0.31496062992125984"/>
  <pageSetup paperSize="3" scale="60" orientation="landscape" r:id="rId1"/>
  <drawing r:id="rId2"/>
</worksheet>
</file>

<file path=xl/worksheets/sheet2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8B57DC-AA93-4EB6-8019-BA476648FE03}">
  <sheetPr>
    <pageSetUpPr fitToPage="1"/>
  </sheetPr>
  <dimension ref="A6:L72"/>
  <sheetViews>
    <sheetView topLeftCell="A45" zoomScale="118" zoomScaleNormal="118" zoomScaleSheetLayoutView="100" workbookViewId="0">
      <selection activeCell="A69" sqref="A69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886" t="s">
        <v>0</v>
      </c>
      <c r="B6" s="1886"/>
      <c r="C6" s="1886"/>
      <c r="D6" s="1886"/>
      <c r="E6" s="1886"/>
      <c r="F6" s="1886"/>
      <c r="G6" s="1886"/>
      <c r="H6" s="1886"/>
      <c r="I6" s="1886"/>
      <c r="J6" s="1886"/>
      <c r="K6" s="1886"/>
      <c r="L6" s="1886"/>
    </row>
    <row r="7" spans="1:12" x14ac:dyDescent="0.25">
      <c r="A7" s="1886" t="s">
        <v>1</v>
      </c>
      <c r="B7" s="1886"/>
      <c r="C7" s="1886"/>
      <c r="D7" s="1886"/>
      <c r="E7" s="1886"/>
      <c r="F7" s="1886"/>
      <c r="G7" s="1886"/>
      <c r="H7" s="1886"/>
      <c r="I7" s="1886"/>
      <c r="J7" s="1886"/>
      <c r="K7" s="1886"/>
      <c r="L7" s="1886"/>
    </row>
    <row r="8" spans="1:12" x14ac:dyDescent="0.25">
      <c r="A8" s="1886" t="s">
        <v>3</v>
      </c>
      <c r="B8" s="1886"/>
      <c r="C8" s="1886"/>
      <c r="D8" s="1886"/>
      <c r="E8" s="1886"/>
      <c r="F8" s="1886"/>
      <c r="G8" s="1886"/>
      <c r="H8" s="1886"/>
      <c r="I8" s="1886"/>
      <c r="J8" s="1886"/>
      <c r="K8" s="1886"/>
      <c r="L8" s="1886"/>
    </row>
    <row r="9" spans="1:12" x14ac:dyDescent="0.25">
      <c r="A9" s="1886" t="s">
        <v>1343</v>
      </c>
      <c r="B9" s="1886"/>
      <c r="C9" s="1886"/>
      <c r="D9" s="1886"/>
      <c r="E9" s="1886"/>
      <c r="F9" s="1886"/>
      <c r="G9" s="1886"/>
      <c r="H9" s="1886"/>
      <c r="I9" s="1886"/>
      <c r="J9" s="1886"/>
      <c r="K9" s="1886"/>
      <c r="L9" s="1886"/>
    </row>
    <row r="10" spans="1:12" x14ac:dyDescent="0.25">
      <c r="A10" s="1877" t="s">
        <v>886</v>
      </c>
      <c r="B10" s="1877"/>
      <c r="C10" s="1877"/>
      <c r="D10" s="1877"/>
      <c r="E10" s="1877"/>
      <c r="F10" s="1877"/>
      <c r="G10" s="1877"/>
      <c r="H10" s="1877"/>
      <c r="I10" s="1877"/>
      <c r="J10" s="1877"/>
      <c r="K10" s="1877"/>
      <c r="L10" s="1877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900" t="s">
        <v>7</v>
      </c>
      <c r="B12" s="1900" t="s">
        <v>802</v>
      </c>
      <c r="C12" s="1901" t="s">
        <v>9</v>
      </c>
      <c r="D12" s="1046" t="s">
        <v>12</v>
      </c>
      <c r="E12" s="1903" t="s">
        <v>13</v>
      </c>
      <c r="F12" s="1902" t="s">
        <v>14</v>
      </c>
      <c r="G12" s="1902" t="s">
        <v>15</v>
      </c>
      <c r="H12" s="1902" t="s">
        <v>16</v>
      </c>
      <c r="I12" s="1902" t="s">
        <v>17</v>
      </c>
      <c r="J12" s="1902" t="s">
        <v>18</v>
      </c>
      <c r="K12" s="1902" t="s">
        <v>19</v>
      </c>
      <c r="L12" s="1902" t="s">
        <v>20</v>
      </c>
    </row>
    <row r="13" spans="1:12" ht="16.5" customHeight="1" x14ac:dyDescent="0.25">
      <c r="A13" s="1900"/>
      <c r="B13" s="1900"/>
      <c r="C13" s="1901"/>
      <c r="D13" s="1046" t="s">
        <v>21</v>
      </c>
      <c r="E13" s="1903"/>
      <c r="F13" s="1902"/>
      <c r="G13" s="1902"/>
      <c r="H13" s="1902"/>
      <c r="I13" s="1902"/>
      <c r="J13" s="1902"/>
      <c r="K13" s="1902"/>
      <c r="L13" s="1902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9"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9"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9"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9"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9"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9"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116000</v>
      </c>
      <c r="E45" s="1044">
        <v>0</v>
      </c>
      <c r="F45" s="1043">
        <f t="shared" ref="F45:L45" si="7">+F42+F38+F33+F29+F24+F20+F16</f>
        <v>116000</v>
      </c>
      <c r="G45" s="1043">
        <f t="shared" si="7"/>
        <v>3329.2</v>
      </c>
      <c r="H45" s="1043">
        <f t="shared" si="7"/>
        <v>21497.879999999997</v>
      </c>
      <c r="I45" s="1043">
        <f t="shared" si="7"/>
        <v>3526.3999999999996</v>
      </c>
      <c r="J45" s="1045">
        <v>0</v>
      </c>
      <c r="K45" s="1043">
        <f t="shared" si="7"/>
        <v>28353.480000000003</v>
      </c>
      <c r="L45" s="1043">
        <f t="shared" si="7"/>
        <v>87646.52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882" t="s">
        <v>1372</v>
      </c>
      <c r="G58" s="1882"/>
      <c r="H58" s="1882"/>
      <c r="I58" s="1882"/>
      <c r="J58" s="1882"/>
      <c r="K58" s="1882"/>
    </row>
    <row r="59" spans="1:11" x14ac:dyDescent="0.25">
      <c r="A59" s="920" t="s">
        <v>1238</v>
      </c>
      <c r="B59" s="920"/>
      <c r="C59" s="921"/>
      <c r="D59" s="915"/>
      <c r="E59" s="915"/>
      <c r="F59" s="1880" t="s">
        <v>1222</v>
      </c>
      <c r="G59" s="1880"/>
      <c r="H59" s="1880"/>
      <c r="I59" s="1880"/>
      <c r="J59" s="1880"/>
      <c r="K59" s="1880"/>
    </row>
    <row r="60" spans="1:11" x14ac:dyDescent="0.25">
      <c r="A60" s="916" t="s">
        <v>1239</v>
      </c>
      <c r="B60" s="916"/>
      <c r="C60" s="915"/>
      <c r="D60" s="915"/>
      <c r="E60" s="923"/>
      <c r="F60" s="1879" t="s">
        <v>1224</v>
      </c>
      <c r="G60" s="1879"/>
      <c r="H60" s="1879"/>
      <c r="I60" s="1879"/>
      <c r="J60" s="1879"/>
      <c r="K60" s="1879"/>
    </row>
    <row r="70" spans="4:12" x14ac:dyDescent="0.25">
      <c r="D70" s="924"/>
      <c r="E70" s="923"/>
      <c r="F70" s="915"/>
      <c r="G70" s="1884"/>
      <c r="H70" s="1884"/>
      <c r="I70" s="1884"/>
      <c r="J70" s="1884"/>
      <c r="K70" s="1884"/>
      <c r="L70" s="1884"/>
    </row>
    <row r="71" spans="4:12" x14ac:dyDescent="0.25">
      <c r="D71" s="925"/>
      <c r="E71" s="1877"/>
      <c r="F71" s="1877"/>
      <c r="G71" s="1877"/>
      <c r="H71" s="1877"/>
      <c r="I71" s="1877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E71:I71"/>
    <mergeCell ref="G12:G13"/>
    <mergeCell ref="H12:H13"/>
    <mergeCell ref="I12:I13"/>
    <mergeCell ref="J12:J13"/>
    <mergeCell ref="F12:F13"/>
    <mergeCell ref="A12:A13"/>
    <mergeCell ref="F58:K58"/>
    <mergeCell ref="C12:C13"/>
    <mergeCell ref="G70:L70"/>
    <mergeCell ref="L12:L13"/>
    <mergeCell ref="B12:B13"/>
    <mergeCell ref="E12:E13"/>
    <mergeCell ref="K12:K13"/>
    <mergeCell ref="F59:K59"/>
    <mergeCell ref="F60:K60"/>
    <mergeCell ref="A6:L6"/>
    <mergeCell ref="A7:L7"/>
    <mergeCell ref="A8:L8"/>
    <mergeCell ref="A9:L9"/>
    <mergeCell ref="A10:L10"/>
  </mergeCells>
  <pageMargins left="1.1000000000000001" right="0.70866141732283472" top="0.74803149606299213" bottom="0.26" header="0.31496062992125984" footer="0.31496062992125984"/>
  <pageSetup paperSize="3" scale="65" orientation="landscape" r:id="rId1"/>
  <drawing r:id="rId2"/>
</worksheet>
</file>

<file path=xl/worksheets/sheet2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EE4F4C-108A-41F7-9BA9-AD68503CDA81}">
  <sheetPr>
    <pageSetUpPr fitToPage="1"/>
  </sheetPr>
  <dimension ref="A6:L41"/>
  <sheetViews>
    <sheetView topLeftCell="A16" zoomScale="118" zoomScaleNormal="118" workbookViewId="0">
      <selection activeCell="F36" sqref="F36:K36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</row>
    <row r="7" spans="1:12" x14ac:dyDescent="0.25">
      <c r="A7" s="1735" t="s">
        <v>1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</row>
    <row r="8" spans="1:12" x14ac:dyDescent="0.25">
      <c r="A8" s="1735" t="s">
        <v>3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</row>
    <row r="9" spans="1:12" x14ac:dyDescent="0.25">
      <c r="A9" s="1735" t="s">
        <v>1344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</row>
    <row r="10" spans="1:12" x14ac:dyDescent="0.25">
      <c r="A10" s="1736" t="s">
        <v>1197</v>
      </c>
      <c r="B10" s="1736"/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894" t="s">
        <v>7</v>
      </c>
      <c r="B12" s="1892" t="s">
        <v>802</v>
      </c>
      <c r="C12" s="1892" t="s">
        <v>9</v>
      </c>
      <c r="D12" s="1067" t="s">
        <v>12</v>
      </c>
      <c r="E12" s="1905" t="s">
        <v>13</v>
      </c>
      <c r="F12" s="1904" t="s">
        <v>14</v>
      </c>
      <c r="G12" s="1904" t="s">
        <v>15</v>
      </c>
      <c r="H12" s="1904" t="s">
        <v>16</v>
      </c>
      <c r="I12" s="1904" t="s">
        <v>17</v>
      </c>
      <c r="J12" s="1904" t="s">
        <v>18</v>
      </c>
      <c r="K12" s="1904" t="s">
        <v>19</v>
      </c>
      <c r="L12" s="1904" t="s">
        <v>20</v>
      </c>
    </row>
    <row r="13" spans="1:12" ht="15" customHeight="1" x14ac:dyDescent="0.25">
      <c r="A13" s="1894"/>
      <c r="B13" s="1892"/>
      <c r="C13" s="1892"/>
      <c r="D13" s="1067" t="s">
        <v>21</v>
      </c>
      <c r="E13" s="1905"/>
      <c r="F13" s="1904"/>
      <c r="G13" s="1904"/>
      <c r="H13" s="1904"/>
      <c r="I13" s="1904"/>
      <c r="J13" s="1904"/>
      <c r="K13" s="1904"/>
      <c r="L13" s="1904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23.2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49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1063" t="s">
        <v>865</v>
      </c>
      <c r="B23" s="1063"/>
      <c r="C23" s="1064">
        <v>2</v>
      </c>
      <c r="D23" s="1065">
        <f>+D16+D20</f>
        <v>40000</v>
      </c>
      <c r="E23" s="1066">
        <f>+E22</f>
        <v>0</v>
      </c>
      <c r="F23" s="1065">
        <f t="shared" ref="F23:L23" si="2">+F16+F20</f>
        <v>40000</v>
      </c>
      <c r="G23" s="1065">
        <f t="shared" si="2"/>
        <v>1148</v>
      </c>
      <c r="H23" s="1065">
        <f t="shared" si="2"/>
        <v>9409</v>
      </c>
      <c r="I23" s="1065">
        <f t="shared" si="2"/>
        <v>1216</v>
      </c>
      <c r="J23" s="1066">
        <f>+J22</f>
        <v>0</v>
      </c>
      <c r="K23" s="1065">
        <f t="shared" si="2"/>
        <v>11773</v>
      </c>
      <c r="L23" s="1065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866" t="s">
        <v>1255</v>
      </c>
      <c r="G36" s="1866"/>
      <c r="H36" s="1866"/>
      <c r="I36" s="1866"/>
      <c r="J36" s="1866"/>
      <c r="K36" s="1866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811" t="s">
        <v>852</v>
      </c>
      <c r="G37" s="1811"/>
      <c r="H37" s="1811"/>
      <c r="I37" s="1811"/>
      <c r="J37" s="1811"/>
      <c r="K37" s="1811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812" t="s">
        <v>1257</v>
      </c>
      <c r="G38" s="1812"/>
      <c r="H38" s="1812"/>
      <c r="I38" s="1812"/>
      <c r="J38" s="1812"/>
      <c r="K38" s="1812"/>
      <c r="L38" s="537"/>
    </row>
    <row r="39" spans="1:12" x14ac:dyDescent="0.25">
      <c r="A39" s="546"/>
      <c r="B39" s="546"/>
      <c r="C39" s="547"/>
      <c r="D39" s="541"/>
      <c r="E39" s="540"/>
      <c r="F39" s="537"/>
      <c r="G39" s="1813"/>
      <c r="H39" s="1813"/>
      <c r="I39" s="1813"/>
      <c r="J39" s="1813"/>
      <c r="K39" s="1813"/>
      <c r="L39" s="1813"/>
    </row>
    <row r="40" spans="1:12" ht="15.75" x14ac:dyDescent="0.25">
      <c r="A40" s="267"/>
      <c r="B40" s="267"/>
      <c r="C40" s="268"/>
      <c r="D40" s="269"/>
      <c r="E40" s="1741"/>
      <c r="F40" s="1741"/>
      <c r="G40" s="1741"/>
      <c r="H40" s="1741"/>
      <c r="I40" s="1741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J12:J13"/>
    <mergeCell ref="F12:F13"/>
    <mergeCell ref="A12:A13"/>
    <mergeCell ref="F36:K36"/>
    <mergeCell ref="C12:C13"/>
    <mergeCell ref="G39:L39"/>
    <mergeCell ref="L12:L13"/>
    <mergeCell ref="B12:B13"/>
    <mergeCell ref="E12:E13"/>
    <mergeCell ref="K12:K13"/>
    <mergeCell ref="F37:K37"/>
    <mergeCell ref="F38:K38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3" scale="86" orientation="landscape" r:id="rId1"/>
  <drawing r:id="rId2"/>
</worksheet>
</file>

<file path=xl/worksheets/sheet2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31E212-0D20-428B-8A37-4B819AEEC254}">
  <dimension ref="B1:O266"/>
  <sheetViews>
    <sheetView showGridLines="0" view="pageBreakPreview" topLeftCell="C203" zoomScale="60" zoomScaleNormal="77" workbookViewId="0">
      <selection activeCell="F71" sqref="F71:N71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871" t="s">
        <v>0</v>
      </c>
      <c r="C6" s="1871"/>
      <c r="D6" s="1871"/>
      <c r="E6" s="1871"/>
      <c r="F6" s="1871"/>
      <c r="G6" s="1871"/>
      <c r="H6" s="1871"/>
      <c r="I6" s="1871"/>
      <c r="J6" s="1871"/>
      <c r="K6" s="1871"/>
      <c r="L6" s="1871"/>
      <c r="M6" s="1871"/>
      <c r="N6" s="1871"/>
    </row>
    <row r="7" spans="2:14" ht="15.75" x14ac:dyDescent="0.25">
      <c r="B7" s="1871" t="s">
        <v>3</v>
      </c>
      <c r="C7" s="1871"/>
      <c r="D7" s="1871"/>
      <c r="E7" s="1871"/>
      <c r="F7" s="1871"/>
      <c r="G7" s="1871"/>
      <c r="H7" s="1871"/>
      <c r="I7" s="1871"/>
      <c r="J7" s="1871"/>
      <c r="K7" s="1871"/>
      <c r="L7" s="1871"/>
      <c r="M7" s="1871"/>
      <c r="N7" s="1871"/>
    </row>
    <row r="8" spans="2:14" ht="15.75" x14ac:dyDescent="0.25">
      <c r="B8" s="1871" t="s">
        <v>1378</v>
      </c>
      <c r="C8" s="1871"/>
      <c r="D8" s="1871"/>
      <c r="E8" s="1871"/>
      <c r="F8" s="1871"/>
      <c r="G8" s="1871"/>
      <c r="H8" s="1871"/>
      <c r="I8" s="1871"/>
      <c r="J8" s="1871"/>
      <c r="K8" s="1871"/>
      <c r="L8" s="1871"/>
      <c r="M8" s="1871"/>
      <c r="N8" s="1871"/>
    </row>
    <row r="9" spans="2:14" ht="15.75" x14ac:dyDescent="0.25">
      <c r="B9" s="1887" t="s">
        <v>404</v>
      </c>
      <c r="C9" s="1887"/>
      <c r="D9" s="1887"/>
      <c r="E9" s="1887"/>
      <c r="F9" s="1887"/>
      <c r="G9" s="1887"/>
      <c r="H9" s="1887"/>
      <c r="I9" s="1887"/>
      <c r="J9" s="1887"/>
      <c r="K9" s="1887"/>
      <c r="L9" s="1887"/>
      <c r="M9" s="1887"/>
      <c r="N9" s="1887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888" t="s">
        <v>7</v>
      </c>
      <c r="C11" s="1888" t="s">
        <v>802</v>
      </c>
      <c r="D11" s="1888" t="s">
        <v>9</v>
      </c>
      <c r="E11" s="1888" t="s">
        <v>11</v>
      </c>
      <c r="F11" s="1057" t="s">
        <v>12</v>
      </c>
      <c r="G11" s="1890" t="s">
        <v>13</v>
      </c>
      <c r="H11" s="1891" t="s">
        <v>14</v>
      </c>
      <c r="I11" s="1891" t="s">
        <v>15</v>
      </c>
      <c r="J11" s="1891" t="s">
        <v>16</v>
      </c>
      <c r="K11" s="1891" t="s">
        <v>17</v>
      </c>
      <c r="L11" s="1891" t="s">
        <v>18</v>
      </c>
      <c r="M11" s="1891" t="s">
        <v>19</v>
      </c>
      <c r="N11" s="1891" t="s">
        <v>20</v>
      </c>
    </row>
    <row r="12" spans="2:14" ht="15.75" x14ac:dyDescent="0.25">
      <c r="B12" s="1888"/>
      <c r="C12" s="1888"/>
      <c r="D12" s="1888"/>
      <c r="E12" s="1888"/>
      <c r="F12" s="1057" t="s">
        <v>21</v>
      </c>
      <c r="G12" s="1890"/>
      <c r="H12" s="1891"/>
      <c r="I12" s="1891"/>
      <c r="J12" s="1891"/>
      <c r="K12" s="1891"/>
      <c r="L12" s="1891"/>
      <c r="M12" s="1891"/>
      <c r="N12" s="1891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110000</v>
      </c>
      <c r="G16" s="952">
        <v>0</v>
      </c>
      <c r="H16" s="953">
        <v>110000</v>
      </c>
      <c r="I16" s="953">
        <v>3157</v>
      </c>
      <c r="J16" s="953">
        <v>14028.75</v>
      </c>
      <c r="K16" s="953">
        <v>3344</v>
      </c>
      <c r="L16" s="954">
        <v>4006.59</v>
      </c>
      <c r="M16" s="953">
        <f>+I16+J16+K16+L16</f>
        <v>24536.34</v>
      </c>
      <c r="N16" s="953">
        <f>+H16-M16</f>
        <v>85463.66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625000</v>
      </c>
      <c r="G18" s="964">
        <f t="shared" si="0"/>
        <v>0</v>
      </c>
      <c r="H18" s="965">
        <f t="shared" si="0"/>
        <v>625000</v>
      </c>
      <c r="I18" s="965">
        <f t="shared" si="0"/>
        <v>17937.5</v>
      </c>
      <c r="J18" s="965">
        <f t="shared" si="0"/>
        <v>103528.99</v>
      </c>
      <c r="K18" s="965">
        <f t="shared" si="0"/>
        <v>16478.32</v>
      </c>
      <c r="L18" s="966">
        <f t="shared" si="0"/>
        <v>12370.39</v>
      </c>
      <c r="M18" s="965">
        <f t="shared" si="0"/>
        <v>150315.19999999998</v>
      </c>
      <c r="N18" s="965">
        <f t="shared" si="0"/>
        <v>474684.8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55" t="s">
        <v>65</v>
      </c>
      <c r="C21" s="950" t="s">
        <v>806</v>
      </c>
      <c r="D21" s="960" t="s">
        <v>1068</v>
      </c>
      <c r="E21" s="960" t="s">
        <v>1069</v>
      </c>
      <c r="F21" s="951">
        <v>70000</v>
      </c>
      <c r="G21" s="952">
        <v>0</v>
      </c>
      <c r="H21" s="953">
        <v>70000</v>
      </c>
      <c r="I21" s="953">
        <v>2009</v>
      </c>
      <c r="J21" s="953">
        <v>5368.48</v>
      </c>
      <c r="K21" s="953">
        <v>2128</v>
      </c>
      <c r="L21" s="953">
        <v>9936.7199999999993</v>
      </c>
      <c r="M21" s="953">
        <f>+I21+J21+K21+L21</f>
        <v>19442.199999999997</v>
      </c>
      <c r="N21" s="953">
        <f>+H21-M21</f>
        <v>50557.8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2025</v>
      </c>
      <c r="M22" s="953">
        <f>+I22+J22+K22+L22</f>
        <v>5532.47</v>
      </c>
      <c r="N22" s="953">
        <f>+H22-M22</f>
        <v>37967.53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SUM(F20:F22)</f>
        <v>113500</v>
      </c>
      <c r="G23" s="964">
        <f>SUM(G21:G21)</f>
        <v>0</v>
      </c>
      <c r="H23" s="965">
        <f t="shared" ref="H23:N23" si="1">SUM(H21:H22)</f>
        <v>113500</v>
      </c>
      <c r="I23" s="965">
        <f t="shared" si="1"/>
        <v>3257.45</v>
      </c>
      <c r="J23" s="965">
        <f t="shared" si="1"/>
        <v>6305.0999999999995</v>
      </c>
      <c r="K23" s="965">
        <f t="shared" si="1"/>
        <v>3450.4</v>
      </c>
      <c r="L23" s="966">
        <f t="shared" si="1"/>
        <v>11961.72</v>
      </c>
      <c r="M23" s="965">
        <f t="shared" si="1"/>
        <v>24974.67</v>
      </c>
      <c r="N23" s="965">
        <f t="shared" si="1"/>
        <v>88525.33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641</v>
      </c>
      <c r="E27" s="960" t="s">
        <v>307</v>
      </c>
      <c r="F27" s="951">
        <v>37500</v>
      </c>
      <c r="G27" s="952">
        <v>0</v>
      </c>
      <c r="H27" s="953">
        <v>37500</v>
      </c>
      <c r="I27" s="953">
        <v>1076.25</v>
      </c>
      <c r="J27" s="952">
        <v>89.81</v>
      </c>
      <c r="K27" s="953">
        <v>1140</v>
      </c>
      <c r="L27" s="954">
        <v>1296.7</v>
      </c>
      <c r="M27" s="953">
        <f>+I27+J27+K27+L27</f>
        <v>3602.76</v>
      </c>
      <c r="N27" s="953">
        <f>+H27-M27</f>
        <v>33897.24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187500</v>
      </c>
      <c r="G28" s="964">
        <f t="shared" ref="G28:M28" si="2">SUM(G26:G27)</f>
        <v>0</v>
      </c>
      <c r="H28" s="965">
        <f>SUM(H26:H27)</f>
        <v>187500</v>
      </c>
      <c r="I28" s="965">
        <f t="shared" si="2"/>
        <v>5381.25</v>
      </c>
      <c r="J28" s="965">
        <f t="shared" si="2"/>
        <v>23956.43</v>
      </c>
      <c r="K28" s="965">
        <f t="shared" si="2"/>
        <v>5700</v>
      </c>
      <c r="L28" s="966">
        <f t="shared" si="2"/>
        <v>1321.7</v>
      </c>
      <c r="M28" s="965">
        <f t="shared" si="2"/>
        <v>36359.379999999997</v>
      </c>
      <c r="N28" s="965">
        <f>SUM(N26:N27)</f>
        <v>151140.62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806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1025</v>
      </c>
      <c r="M46" s="953">
        <f>+I46+J46+K46+L46</f>
        <v>2886.65</v>
      </c>
      <c r="N46" s="953">
        <f>+H46-M46</f>
        <v>28613.35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2765.46</v>
      </c>
      <c r="M47" s="965">
        <f t="shared" si="5"/>
        <v>6400.1100000000006</v>
      </c>
      <c r="N47" s="965">
        <f t="shared" si="5"/>
        <v>55099.89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1" si="8">+I60+J60+K60+L60</f>
        <v>3532.4700000000003</v>
      </c>
      <c r="N60" s="953">
        <f t="shared" ref="N60:N71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1318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1335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1339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58" t="s">
        <v>1348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 t="shared" si="8"/>
        <v>1798</v>
      </c>
      <c r="N71" s="953">
        <f t="shared" si="9"/>
        <v>28202</v>
      </c>
    </row>
    <row r="72" spans="2:14" ht="18.75" x14ac:dyDescent="0.3">
      <c r="B72" s="961" t="s">
        <v>755</v>
      </c>
      <c r="C72" s="950"/>
      <c r="D72" s="962">
        <v>12</v>
      </c>
      <c r="E72" s="962"/>
      <c r="F72" s="963">
        <f>SUM(F60:F71)</f>
        <v>373500</v>
      </c>
      <c r="G72" s="964">
        <f>SUM(G66:G68)</f>
        <v>0</v>
      </c>
      <c r="H72" s="963">
        <f t="shared" ref="H72:N72" si="10">SUM(H60:H71)</f>
        <v>373500</v>
      </c>
      <c r="I72" s="963">
        <f t="shared" si="10"/>
        <v>10719.45</v>
      </c>
      <c r="J72" s="963">
        <f t="shared" si="10"/>
        <v>936.62</v>
      </c>
      <c r="K72" s="965">
        <f t="shared" si="10"/>
        <v>11354.4</v>
      </c>
      <c r="L72" s="963">
        <f t="shared" si="10"/>
        <v>7187.7999999999993</v>
      </c>
      <c r="M72" s="963">
        <f t="shared" si="10"/>
        <v>30198.269999999997</v>
      </c>
      <c r="N72" s="963">
        <f t="shared" si="10"/>
        <v>343301.73</v>
      </c>
    </row>
    <row r="73" spans="2:14" ht="18.75" x14ac:dyDescent="0.3">
      <c r="B73" s="958"/>
      <c r="C73" s="950"/>
      <c r="D73" s="960"/>
      <c r="E73" s="960"/>
      <c r="F73" s="951"/>
      <c r="G73" s="952"/>
      <c r="H73" s="953"/>
      <c r="I73" s="953"/>
      <c r="J73" s="953"/>
      <c r="K73" s="953"/>
      <c r="L73" s="954"/>
      <c r="M73" s="953"/>
      <c r="N73" s="953"/>
    </row>
    <row r="74" spans="2:14" ht="18.75" x14ac:dyDescent="0.3">
      <c r="B74" s="975" t="s">
        <v>1134</v>
      </c>
      <c r="C74" s="950"/>
      <c r="D74" s="967"/>
      <c r="E74" s="967"/>
      <c r="F74" s="963"/>
      <c r="G74" s="964"/>
      <c r="H74" s="965"/>
      <c r="I74" s="965"/>
      <c r="J74" s="965"/>
      <c r="K74" s="965"/>
      <c r="L74" s="966"/>
      <c r="M74" s="965"/>
      <c r="N74" s="965"/>
    </row>
    <row r="75" spans="2:14" ht="18.75" x14ac:dyDescent="0.3">
      <c r="B75" s="955" t="s">
        <v>757</v>
      </c>
      <c r="C75" s="950" t="s">
        <v>807</v>
      </c>
      <c r="D75" s="960" t="s">
        <v>662</v>
      </c>
      <c r="E75" s="960" t="s">
        <v>307</v>
      </c>
      <c r="F75" s="951">
        <v>37500</v>
      </c>
      <c r="G75" s="952">
        <v>0</v>
      </c>
      <c r="H75" s="953">
        <v>37500</v>
      </c>
      <c r="I75" s="953">
        <v>1076.25</v>
      </c>
      <c r="J75" s="952">
        <v>89.81</v>
      </c>
      <c r="K75" s="953">
        <v>1140</v>
      </c>
      <c r="L75" s="954">
        <v>1025</v>
      </c>
      <c r="M75" s="953">
        <f t="shared" ref="M75:M86" si="11">+I75+J75+K75+L75</f>
        <v>3331.06</v>
      </c>
      <c r="N75" s="953">
        <f t="shared" ref="N75:N86" si="12">+H75-M75</f>
        <v>34168.94</v>
      </c>
    </row>
    <row r="76" spans="2:14" ht="18.75" x14ac:dyDescent="0.3">
      <c r="B76" s="955" t="s">
        <v>760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52">
        <v>0</v>
      </c>
      <c r="H76" s="953">
        <v>25000</v>
      </c>
      <c r="I76" s="953">
        <v>717.5</v>
      </c>
      <c r="J76" s="952">
        <v>0</v>
      </c>
      <c r="K76" s="953">
        <v>760</v>
      </c>
      <c r="L76" s="954">
        <v>125</v>
      </c>
      <c r="M76" s="953">
        <f t="shared" si="11"/>
        <v>1602.5</v>
      </c>
      <c r="N76" s="953">
        <f t="shared" si="12"/>
        <v>23397.5</v>
      </c>
    </row>
    <row r="77" spans="2:14" ht="18.75" x14ac:dyDescent="0.3">
      <c r="B77" s="955" t="s">
        <v>860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2025</v>
      </c>
      <c r="M77" s="953">
        <f t="shared" si="11"/>
        <v>3502.5</v>
      </c>
      <c r="N77" s="953">
        <f t="shared" si="12"/>
        <v>21497.5</v>
      </c>
    </row>
    <row r="78" spans="2:14" ht="18.75" x14ac:dyDescent="0.3">
      <c r="B78" s="955" t="s">
        <v>913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52">
        <v>0</v>
      </c>
      <c r="K78" s="953">
        <v>760</v>
      </c>
      <c r="L78" s="954">
        <v>4503.5200000000004</v>
      </c>
      <c r="M78" s="953">
        <f t="shared" si="11"/>
        <v>5981.02</v>
      </c>
      <c r="N78" s="953">
        <f t="shared" si="12"/>
        <v>19018.98</v>
      </c>
    </row>
    <row r="79" spans="2:14" ht="21" customHeight="1" x14ac:dyDescent="0.3">
      <c r="B79" s="955" t="s">
        <v>1176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1"/>
        <v>1502.5</v>
      </c>
      <c r="N79" s="953">
        <f t="shared" si="12"/>
        <v>23497.5</v>
      </c>
    </row>
    <row r="80" spans="2:14" ht="18.75" x14ac:dyDescent="0.3">
      <c r="B80" s="955" t="s">
        <v>1319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1320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3">
        <f t="shared" si="11"/>
        <v>4502.5</v>
      </c>
      <c r="N81" s="953">
        <f t="shared" si="12"/>
        <v>20497.5</v>
      </c>
    </row>
    <row r="82" spans="2:14" ht="18.75" x14ac:dyDescent="0.3">
      <c r="B82" s="955" t="s">
        <v>1321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si="11"/>
        <v>1502.5</v>
      </c>
      <c r="N82" s="953">
        <f t="shared" si="12"/>
        <v>23497.5</v>
      </c>
    </row>
    <row r="83" spans="2:14" ht="18.75" x14ac:dyDescent="0.3">
      <c r="B83" s="955" t="s">
        <v>586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1">
        <f t="shared" si="11"/>
        <v>1502.5</v>
      </c>
      <c r="N83" s="951">
        <f t="shared" si="12"/>
        <v>23497.5</v>
      </c>
    </row>
    <row r="84" spans="2:14" ht="18.75" x14ac:dyDescent="0.3">
      <c r="B84" s="955" t="s">
        <v>1075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2025</v>
      </c>
      <c r="M84" s="951">
        <f t="shared" si="11"/>
        <v>3502.5</v>
      </c>
      <c r="N84" s="951">
        <f t="shared" si="12"/>
        <v>21497.5</v>
      </c>
    </row>
    <row r="85" spans="2:14" ht="18.75" x14ac:dyDescent="0.3">
      <c r="B85" s="955" t="s">
        <v>119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3839.91</v>
      </c>
      <c r="M85" s="953">
        <f t="shared" si="11"/>
        <v>5701.5599999999995</v>
      </c>
      <c r="N85" s="953">
        <f t="shared" si="12"/>
        <v>25798.440000000002</v>
      </c>
    </row>
    <row r="86" spans="2:14" ht="18.75" x14ac:dyDescent="0.3">
      <c r="B86" s="955" t="s">
        <v>962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25</v>
      </c>
      <c r="M86" s="953">
        <f t="shared" si="11"/>
        <v>1886.65</v>
      </c>
      <c r="N86" s="953">
        <f t="shared" si="12"/>
        <v>29613.35</v>
      </c>
    </row>
    <row r="87" spans="2:14" ht="18.75" x14ac:dyDescent="0.3">
      <c r="B87" s="961" t="s">
        <v>763</v>
      </c>
      <c r="C87" s="950"/>
      <c r="D87" s="962">
        <v>12</v>
      </c>
      <c r="E87" s="962"/>
      <c r="F87" s="963">
        <f>SUM(F75:F86)</f>
        <v>325500</v>
      </c>
      <c r="G87" s="963">
        <f t="shared" ref="G87:N87" si="13">SUM(G75:G86)</f>
        <v>0</v>
      </c>
      <c r="H87" s="963">
        <f t="shared" si="13"/>
        <v>325500</v>
      </c>
      <c r="I87" s="963">
        <f t="shared" si="13"/>
        <v>9341.8499999999985</v>
      </c>
      <c r="J87" s="963">
        <f t="shared" si="13"/>
        <v>89.81</v>
      </c>
      <c r="K87" s="963">
        <f t="shared" si="13"/>
        <v>9895.2000000000007</v>
      </c>
      <c r="L87" s="963">
        <f>SUM(L75:L86)</f>
        <v>16693.43</v>
      </c>
      <c r="M87" s="963">
        <f t="shared" si="13"/>
        <v>36020.29</v>
      </c>
      <c r="N87" s="963">
        <f t="shared" si="13"/>
        <v>289479.70999999996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4">SUM(F90:F91)</f>
        <v>132500</v>
      </c>
      <c r="G92" s="964">
        <f t="shared" si="14"/>
        <v>0</v>
      </c>
      <c r="H92" s="965">
        <f t="shared" si="14"/>
        <v>132500</v>
      </c>
      <c r="I92" s="965">
        <f t="shared" si="14"/>
        <v>3802.75</v>
      </c>
      <c r="J92" s="965">
        <f t="shared" si="14"/>
        <v>10929.24</v>
      </c>
      <c r="K92" s="965">
        <f t="shared" si="14"/>
        <v>4028</v>
      </c>
      <c r="L92" s="966">
        <f t="shared" si="14"/>
        <v>1765.46</v>
      </c>
      <c r="M92" s="965">
        <f t="shared" si="14"/>
        <v>20525.449999999997</v>
      </c>
      <c r="N92" s="965">
        <f t="shared" si="14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5">SUM(H95:H96)</f>
        <v>98500</v>
      </c>
      <c r="I97" s="965">
        <f t="shared" si="15"/>
        <v>2826.95</v>
      </c>
      <c r="J97" s="965">
        <f t="shared" si="15"/>
        <v>3496.2999999999997</v>
      </c>
      <c r="K97" s="965">
        <f t="shared" si="15"/>
        <v>2994.4</v>
      </c>
      <c r="L97" s="966">
        <f t="shared" si="15"/>
        <v>1321.7</v>
      </c>
      <c r="M97" s="965">
        <f t="shared" si="15"/>
        <v>10639.35</v>
      </c>
      <c r="N97" s="965">
        <f t="shared" si="15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8" t="s">
        <v>230</v>
      </c>
      <c r="C101" s="968" t="s">
        <v>807</v>
      </c>
      <c r="D101" s="960" t="s">
        <v>604</v>
      </c>
      <c r="E101" s="960" t="s">
        <v>1069</v>
      </c>
      <c r="F101" s="951">
        <v>65000</v>
      </c>
      <c r="G101" s="952">
        <v>0</v>
      </c>
      <c r="H101" s="953">
        <v>65000</v>
      </c>
      <c r="I101" s="953">
        <v>1865.5</v>
      </c>
      <c r="J101" s="952">
        <v>4427.58</v>
      </c>
      <c r="K101" s="953">
        <v>1976</v>
      </c>
      <c r="L101" s="954">
        <v>25</v>
      </c>
      <c r="M101" s="953">
        <f>+I101+J101+K101+L101</f>
        <v>8294.08</v>
      </c>
      <c r="N101" s="953">
        <f>+H101-M101</f>
        <v>56705.919999999998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258500</v>
      </c>
      <c r="G103" s="964">
        <f>SUM(G102:G102)</f>
        <v>0</v>
      </c>
      <c r="H103" s="963">
        <f t="shared" ref="H103:N103" si="16">SUM(H100:H102)</f>
        <v>258500</v>
      </c>
      <c r="I103" s="963">
        <f t="shared" si="16"/>
        <v>7418.95</v>
      </c>
      <c r="J103" s="963">
        <f t="shared" si="16"/>
        <v>28287.31</v>
      </c>
      <c r="K103" s="963">
        <f t="shared" si="16"/>
        <v>7858.4</v>
      </c>
      <c r="L103" s="963">
        <f t="shared" si="16"/>
        <v>7493.58</v>
      </c>
      <c r="M103" s="963">
        <f t="shared" si="16"/>
        <v>51058.240000000005</v>
      </c>
      <c r="N103" s="963">
        <f t="shared" si="16"/>
        <v>207441.76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7">SUM(H106:H107)</f>
        <v>87000</v>
      </c>
      <c r="I108" s="963">
        <f t="shared" si="17"/>
        <v>2496.9</v>
      </c>
      <c r="J108" s="963">
        <f t="shared" si="17"/>
        <v>1873.24</v>
      </c>
      <c r="K108" s="963">
        <f t="shared" si="17"/>
        <v>2644.8</v>
      </c>
      <c r="L108" s="963">
        <f t="shared" si="17"/>
        <v>2050</v>
      </c>
      <c r="M108" s="963">
        <f t="shared" si="17"/>
        <v>9064.94</v>
      </c>
      <c r="N108" s="963">
        <f t="shared" si="17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8">SUM(H111:H111)</f>
        <v>80000</v>
      </c>
      <c r="I112" s="965">
        <f t="shared" si="18"/>
        <v>2296</v>
      </c>
      <c r="J112" s="965">
        <f t="shared" si="18"/>
        <v>6972</v>
      </c>
      <c r="K112" s="965">
        <f t="shared" si="18"/>
        <v>2432</v>
      </c>
      <c r="L112" s="965">
        <f t="shared" si="18"/>
        <v>1740.46</v>
      </c>
      <c r="M112" s="965">
        <f t="shared" si="18"/>
        <v>13440.46</v>
      </c>
      <c r="N112" s="965">
        <f t="shared" si="18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0" si="19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19"/>
        <v>64016.14</v>
      </c>
    </row>
    <row r="117" spans="2:14" ht="18.75" x14ac:dyDescent="0.3">
      <c r="B117" s="958" t="s">
        <v>843</v>
      </c>
      <c r="C117" s="968" t="s">
        <v>806</v>
      </c>
      <c r="D117" s="960" t="s">
        <v>1199</v>
      </c>
      <c r="E117" s="960" t="s">
        <v>1069</v>
      </c>
      <c r="F117" s="951">
        <v>60000</v>
      </c>
      <c r="G117" s="952">
        <v>0</v>
      </c>
      <c r="H117" s="953">
        <v>60000</v>
      </c>
      <c r="I117" s="953">
        <v>1722</v>
      </c>
      <c r="J117" s="953">
        <v>3486.68</v>
      </c>
      <c r="K117" s="953">
        <v>1824</v>
      </c>
      <c r="L117" s="954">
        <v>25</v>
      </c>
      <c r="M117" s="953">
        <f>+I117+J117+K117+L117</f>
        <v>7057.68</v>
      </c>
      <c r="N117" s="953">
        <f t="shared" si="19"/>
        <v>52942.32</v>
      </c>
    </row>
    <row r="118" spans="2:14" ht="18.75" x14ac:dyDescent="0.3">
      <c r="B118" s="958" t="s">
        <v>484</v>
      </c>
      <c r="C118" s="950" t="s">
        <v>807</v>
      </c>
      <c r="D118" s="977" t="s">
        <v>166</v>
      </c>
      <c r="E118" s="960" t="s">
        <v>307</v>
      </c>
      <c r="F118" s="951">
        <v>37500</v>
      </c>
      <c r="G118" s="974">
        <v>0</v>
      </c>
      <c r="H118" s="953">
        <v>37500</v>
      </c>
      <c r="I118" s="953">
        <v>1076.25</v>
      </c>
      <c r="J118" s="952">
        <v>89.81</v>
      </c>
      <c r="K118" s="953">
        <v>1140</v>
      </c>
      <c r="L118" s="954">
        <v>728</v>
      </c>
      <c r="M118" s="953">
        <f>+I118+J118+K118+L118</f>
        <v>3034.06</v>
      </c>
      <c r="N118" s="953">
        <f t="shared" si="19"/>
        <v>34465.94</v>
      </c>
    </row>
    <row r="119" spans="2:14" ht="18.75" x14ac:dyDescent="0.3">
      <c r="B119" s="958" t="s">
        <v>1338</v>
      </c>
      <c r="C119" s="950" t="s">
        <v>807</v>
      </c>
      <c r="D119" s="977" t="s">
        <v>166</v>
      </c>
      <c r="E119" s="960" t="s">
        <v>321</v>
      </c>
      <c r="F119" s="951">
        <v>31500</v>
      </c>
      <c r="G119" s="974">
        <v>0</v>
      </c>
      <c r="H119" s="953">
        <v>31500</v>
      </c>
      <c r="I119" s="953">
        <v>904.05</v>
      </c>
      <c r="J119" s="952">
        <v>0</v>
      </c>
      <c r="K119" s="953">
        <v>957.6</v>
      </c>
      <c r="L119" s="954">
        <v>25</v>
      </c>
      <c r="M119" s="953">
        <v>1886.65</v>
      </c>
      <c r="N119" s="953">
        <f t="shared" si="19"/>
        <v>29613.35</v>
      </c>
    </row>
    <row r="120" spans="2:14" ht="18.75" x14ac:dyDescent="0.3">
      <c r="B120" s="958" t="s">
        <v>1322</v>
      </c>
      <c r="C120" s="950" t="s">
        <v>1151</v>
      </c>
      <c r="D120" s="977" t="s">
        <v>327</v>
      </c>
      <c r="E120" s="960" t="s">
        <v>321</v>
      </c>
      <c r="F120" s="951">
        <v>43500</v>
      </c>
      <c r="G120" s="974">
        <v>0</v>
      </c>
      <c r="H120" s="953">
        <v>43500</v>
      </c>
      <c r="I120" s="953">
        <v>1248.45</v>
      </c>
      <c r="J120" s="952">
        <v>936.62</v>
      </c>
      <c r="K120" s="953">
        <v>1322.4</v>
      </c>
      <c r="L120" s="954">
        <v>25</v>
      </c>
      <c r="M120" s="953">
        <f>+I120+J120+K120+L120</f>
        <v>3532.4700000000003</v>
      </c>
      <c r="N120" s="953">
        <f t="shared" si="19"/>
        <v>39967.53</v>
      </c>
    </row>
    <row r="121" spans="2:14" ht="18.75" x14ac:dyDescent="0.3">
      <c r="B121" s="961" t="s">
        <v>749</v>
      </c>
      <c r="C121" s="950"/>
      <c r="D121" s="962">
        <v>6</v>
      </c>
      <c r="E121" s="962"/>
      <c r="F121" s="963">
        <f t="shared" ref="F121:N121" si="20">SUM(F115:F120)</f>
        <v>437500</v>
      </c>
      <c r="G121" s="964">
        <f t="shared" si="20"/>
        <v>0</v>
      </c>
      <c r="H121" s="965">
        <f t="shared" si="20"/>
        <v>437500</v>
      </c>
      <c r="I121" s="965">
        <f t="shared" si="20"/>
        <v>12556.25</v>
      </c>
      <c r="J121" s="965">
        <f t="shared" si="20"/>
        <v>43584.600000000006</v>
      </c>
      <c r="K121" s="965">
        <f t="shared" si="20"/>
        <v>13300</v>
      </c>
      <c r="L121" s="966">
        <f t="shared" si="20"/>
        <v>5111.8599999999997</v>
      </c>
      <c r="M121" s="965">
        <f t="shared" si="20"/>
        <v>74552.709999999992</v>
      </c>
      <c r="N121" s="965">
        <f t="shared" si="20"/>
        <v>362947.29000000004</v>
      </c>
    </row>
    <row r="122" spans="2:14" ht="18.75" x14ac:dyDescent="0.3">
      <c r="B122" s="961"/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38.25" customHeight="1" x14ac:dyDescent="0.3">
      <c r="B123" s="982" t="s">
        <v>1130</v>
      </c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5.25" customHeight="1" x14ac:dyDescent="0.3">
      <c r="B124" s="958" t="s">
        <v>61</v>
      </c>
      <c r="C124" s="950" t="s">
        <v>806</v>
      </c>
      <c r="D124" s="980" t="s">
        <v>1249</v>
      </c>
      <c r="E124" s="960" t="s">
        <v>1069</v>
      </c>
      <c r="F124" s="951">
        <v>90000</v>
      </c>
      <c r="G124" s="952">
        <v>0</v>
      </c>
      <c r="H124" s="951">
        <v>90000</v>
      </c>
      <c r="I124" s="953">
        <v>2583</v>
      </c>
      <c r="J124" s="953">
        <v>9324.25</v>
      </c>
      <c r="K124" s="953">
        <v>2736</v>
      </c>
      <c r="L124" s="954">
        <v>6740.46</v>
      </c>
      <c r="M124" s="953">
        <f>+I124+J124+K124+L124</f>
        <v>21383.71</v>
      </c>
      <c r="N124" s="953">
        <f>+H124-M124</f>
        <v>68616.290000000008</v>
      </c>
    </row>
    <row r="125" spans="2:14" ht="18.75" x14ac:dyDescent="0.3">
      <c r="B125" s="961" t="s">
        <v>749</v>
      </c>
      <c r="C125" s="950"/>
      <c r="D125" s="962">
        <v>1</v>
      </c>
      <c r="E125" s="962"/>
      <c r="F125" s="963">
        <f t="shared" ref="F125:N125" si="21">SUM(F124)</f>
        <v>90000</v>
      </c>
      <c r="G125" s="964">
        <f t="shared" si="21"/>
        <v>0</v>
      </c>
      <c r="H125" s="963">
        <f t="shared" si="21"/>
        <v>90000</v>
      </c>
      <c r="I125" s="965">
        <f t="shared" si="21"/>
        <v>2583</v>
      </c>
      <c r="J125" s="965">
        <f t="shared" si="21"/>
        <v>9324.25</v>
      </c>
      <c r="K125" s="965">
        <f t="shared" si="21"/>
        <v>2736</v>
      </c>
      <c r="L125" s="966">
        <f t="shared" si="21"/>
        <v>6740.46</v>
      </c>
      <c r="M125" s="965">
        <f t="shared" si="21"/>
        <v>21383.71</v>
      </c>
      <c r="N125" s="965">
        <f t="shared" si="21"/>
        <v>68616.290000000008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53"/>
      <c r="L126" s="954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3">
        <v>1854</v>
      </c>
      <c r="K128" s="953">
        <v>1520</v>
      </c>
      <c r="L128" s="954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52">
        <v>936.62</v>
      </c>
      <c r="K129" s="953">
        <v>1322.4</v>
      </c>
      <c r="L129" s="954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 t="shared" ref="F130:N130" si="22">SUM(F128:F129)</f>
        <v>93500</v>
      </c>
      <c r="G130" s="964">
        <f t="shared" si="22"/>
        <v>0</v>
      </c>
      <c r="H130" s="963">
        <f t="shared" si="22"/>
        <v>93500</v>
      </c>
      <c r="I130" s="963">
        <f t="shared" si="22"/>
        <v>2683.45</v>
      </c>
      <c r="J130" s="963">
        <f t="shared" si="22"/>
        <v>2790.62</v>
      </c>
      <c r="K130" s="963">
        <f t="shared" si="22"/>
        <v>2842.4</v>
      </c>
      <c r="L130" s="963">
        <f t="shared" si="22"/>
        <v>2753</v>
      </c>
      <c r="M130" s="963">
        <f t="shared" si="22"/>
        <v>11069.470000000001</v>
      </c>
      <c r="N130" s="963">
        <f t="shared" si="22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3"/>
      <c r="K131" s="963"/>
      <c r="L131" s="954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5"/>
      <c r="K132" s="965"/>
      <c r="L132" s="966"/>
      <c r="M132" s="965"/>
      <c r="N132" s="965"/>
    </row>
    <row r="133" spans="2:14" ht="18.75" x14ac:dyDescent="0.3">
      <c r="B133" s="958" t="s">
        <v>1131</v>
      </c>
      <c r="C133" s="950" t="s">
        <v>806</v>
      </c>
      <c r="D133" s="960" t="s">
        <v>905</v>
      </c>
      <c r="E133" s="960" t="s">
        <v>307</v>
      </c>
      <c r="F133" s="951">
        <v>60000</v>
      </c>
      <c r="G133" s="952">
        <v>0</v>
      </c>
      <c r="H133" s="953">
        <v>60000</v>
      </c>
      <c r="I133" s="953">
        <v>1722</v>
      </c>
      <c r="J133" s="953">
        <v>3486.68</v>
      </c>
      <c r="K133" s="953">
        <v>1824</v>
      </c>
      <c r="L133" s="954">
        <v>828</v>
      </c>
      <c r="M133" s="953">
        <f t="shared" ref="M133:M138" si="23">+I133+J133+K133+L133</f>
        <v>7860.68</v>
      </c>
      <c r="N133" s="953">
        <f t="shared" ref="N133:N138" si="24">+H133-M133</f>
        <v>52139.32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45000</v>
      </c>
      <c r="G134" s="952">
        <v>0</v>
      </c>
      <c r="H134" s="953">
        <v>45000</v>
      </c>
      <c r="I134" s="953">
        <v>1291.5</v>
      </c>
      <c r="J134" s="953">
        <v>1148.33</v>
      </c>
      <c r="K134" s="953">
        <v>1368</v>
      </c>
      <c r="L134" s="954">
        <v>125</v>
      </c>
      <c r="M134" s="953">
        <f t="shared" si="23"/>
        <v>3932.83</v>
      </c>
      <c r="N134" s="953">
        <f t="shared" si="24"/>
        <v>41067.17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50000</v>
      </c>
      <c r="G135" s="952">
        <v>0</v>
      </c>
      <c r="H135" s="953">
        <v>50000</v>
      </c>
      <c r="I135" s="953">
        <v>1435</v>
      </c>
      <c r="J135" s="953">
        <v>1854</v>
      </c>
      <c r="K135" s="953">
        <v>1520</v>
      </c>
      <c r="L135" s="954">
        <v>728</v>
      </c>
      <c r="M135" s="953">
        <f t="shared" si="23"/>
        <v>5537</v>
      </c>
      <c r="N135" s="953">
        <f t="shared" si="24"/>
        <v>44463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52">
        <v>0</v>
      </c>
      <c r="H136" s="953">
        <v>37500</v>
      </c>
      <c r="I136" s="953">
        <v>1076.25</v>
      </c>
      <c r="J136" s="952">
        <v>89.81</v>
      </c>
      <c r="K136" s="953">
        <v>1140</v>
      </c>
      <c r="L136" s="954">
        <v>25</v>
      </c>
      <c r="M136" s="953">
        <f t="shared" si="23"/>
        <v>2331.06</v>
      </c>
      <c r="N136" s="953">
        <f t="shared" si="24"/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52">
        <v>0</v>
      </c>
      <c r="H137" s="953">
        <v>55000</v>
      </c>
      <c r="I137" s="953">
        <v>1578.5</v>
      </c>
      <c r="J137" s="953">
        <v>2559.6799999999998</v>
      </c>
      <c r="K137" s="953">
        <v>1672</v>
      </c>
      <c r="L137" s="954">
        <v>25</v>
      </c>
      <c r="M137" s="953">
        <f t="shared" si="23"/>
        <v>5835.18</v>
      </c>
      <c r="N137" s="953">
        <f t="shared" si="24"/>
        <v>49164.82</v>
      </c>
    </row>
    <row r="138" spans="2:14" ht="18.75" x14ac:dyDescent="0.3">
      <c r="B138" s="955" t="s">
        <v>1323</v>
      </c>
      <c r="C138" s="950" t="s">
        <v>807</v>
      </c>
      <c r="D138" s="960" t="s">
        <v>337</v>
      </c>
      <c r="E138" s="960" t="s">
        <v>321</v>
      </c>
      <c r="F138" s="951">
        <v>45000</v>
      </c>
      <c r="G138" s="952">
        <v>0</v>
      </c>
      <c r="H138" s="953">
        <v>45000</v>
      </c>
      <c r="I138" s="953">
        <v>1291.5</v>
      </c>
      <c r="J138" s="953">
        <v>1148.33</v>
      </c>
      <c r="K138" s="953">
        <v>1368</v>
      </c>
      <c r="L138" s="954">
        <v>25</v>
      </c>
      <c r="M138" s="953">
        <f t="shared" si="23"/>
        <v>3832.83</v>
      </c>
      <c r="N138" s="953">
        <f t="shared" si="24"/>
        <v>41167.17</v>
      </c>
    </row>
    <row r="139" spans="2:14" ht="18.75" x14ac:dyDescent="0.3">
      <c r="B139" s="961" t="s">
        <v>749</v>
      </c>
      <c r="C139" s="950"/>
      <c r="D139" s="962">
        <v>6</v>
      </c>
      <c r="E139" s="962"/>
      <c r="F139" s="963">
        <f>SUM(F133:F138)</f>
        <v>292500</v>
      </c>
      <c r="G139" s="964">
        <f>SUM(G137:G138)</f>
        <v>0</v>
      </c>
      <c r="H139" s="963">
        <f t="shared" ref="H139:N139" si="25">SUM(H133:H138)</f>
        <v>292500</v>
      </c>
      <c r="I139" s="963">
        <f t="shared" si="25"/>
        <v>8394.75</v>
      </c>
      <c r="J139" s="963">
        <f t="shared" si="25"/>
        <v>10286.83</v>
      </c>
      <c r="K139" s="963">
        <f t="shared" si="25"/>
        <v>8892</v>
      </c>
      <c r="L139" s="963">
        <f t="shared" si="25"/>
        <v>1756</v>
      </c>
      <c r="M139" s="963">
        <f t="shared" si="25"/>
        <v>29329.58</v>
      </c>
      <c r="N139" s="963">
        <f t="shared" si="25"/>
        <v>263170.42</v>
      </c>
    </row>
    <row r="140" spans="2:14" ht="18.75" x14ac:dyDescent="0.3">
      <c r="B140" s="958"/>
      <c r="C140" s="950"/>
      <c r="D140" s="960"/>
      <c r="E140" s="960"/>
      <c r="F140" s="951"/>
      <c r="G140" s="952"/>
      <c r="H140" s="953"/>
      <c r="I140" s="953"/>
      <c r="J140" s="953"/>
      <c r="K140" s="953"/>
      <c r="L140" s="954"/>
      <c r="M140" s="953"/>
      <c r="N140" s="953"/>
    </row>
    <row r="141" spans="2:14" ht="18.75" x14ac:dyDescent="0.3">
      <c r="B141" s="961" t="s">
        <v>787</v>
      </c>
      <c r="C141" s="950"/>
      <c r="D141" s="967"/>
      <c r="E141" s="967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58" t="s">
        <v>69</v>
      </c>
      <c r="C142" s="950" t="s">
        <v>806</v>
      </c>
      <c r="D142" s="960" t="s">
        <v>775</v>
      </c>
      <c r="E142" s="960" t="s">
        <v>307</v>
      </c>
      <c r="F142" s="951">
        <v>185000</v>
      </c>
      <c r="G142" s="952">
        <v>0</v>
      </c>
      <c r="H142" s="953">
        <v>185000</v>
      </c>
      <c r="I142" s="953">
        <v>5309.5</v>
      </c>
      <c r="J142" s="953">
        <v>32099.49</v>
      </c>
      <c r="K142" s="953">
        <v>5624</v>
      </c>
      <c r="L142" s="954">
        <v>2568.4</v>
      </c>
      <c r="M142" s="953">
        <f>+I142+J142+K142+L142</f>
        <v>45601.390000000007</v>
      </c>
      <c r="N142" s="953">
        <f>+H142-M142</f>
        <v>139398.60999999999</v>
      </c>
    </row>
    <row r="143" spans="2:14" ht="18.75" x14ac:dyDescent="0.3">
      <c r="B143" s="960" t="s">
        <v>715</v>
      </c>
      <c r="C143" s="950" t="s">
        <v>807</v>
      </c>
      <c r="D143" s="955" t="s">
        <v>1349</v>
      </c>
      <c r="E143" s="960" t="s">
        <v>307</v>
      </c>
      <c r="F143" s="978">
        <v>70000</v>
      </c>
      <c r="G143" s="979">
        <v>0</v>
      </c>
      <c r="H143" s="978">
        <v>70000</v>
      </c>
      <c r="I143" s="951">
        <v>2009</v>
      </c>
      <c r="J143" s="951">
        <v>5025.38</v>
      </c>
      <c r="K143" s="1070">
        <v>2128</v>
      </c>
      <c r="L143" s="951">
        <v>5026.04</v>
      </c>
      <c r="M143" s="951">
        <f>+I143+J143+K143+L143</f>
        <v>14188.420000000002</v>
      </c>
      <c r="N143" s="951">
        <f>+H143-M143</f>
        <v>55811.58</v>
      </c>
    </row>
    <row r="144" spans="2:14" ht="18.75" x14ac:dyDescent="0.3">
      <c r="B144" s="955" t="s">
        <v>42</v>
      </c>
      <c r="C144" s="950" t="s">
        <v>806</v>
      </c>
      <c r="D144" s="960" t="s">
        <v>449</v>
      </c>
      <c r="E144" s="960" t="s">
        <v>1069</v>
      </c>
      <c r="F144" s="951">
        <v>55000</v>
      </c>
      <c r="G144" s="974">
        <v>0</v>
      </c>
      <c r="H144" s="951">
        <v>55000</v>
      </c>
      <c r="I144" s="951">
        <v>1578.5</v>
      </c>
      <c r="J144" s="951">
        <v>2559.6799999999998</v>
      </c>
      <c r="K144" s="951">
        <v>1672</v>
      </c>
      <c r="L144" s="951">
        <v>1396.7</v>
      </c>
      <c r="M144" s="951">
        <f>+I144+J144+K144+L144</f>
        <v>7206.88</v>
      </c>
      <c r="N144" s="951">
        <f>+H144-M144</f>
        <v>47793.120000000003</v>
      </c>
    </row>
    <row r="145" spans="2:14" ht="18.75" x14ac:dyDescent="0.3">
      <c r="B145" s="958" t="s">
        <v>310</v>
      </c>
      <c r="C145" s="950" t="s">
        <v>807</v>
      </c>
      <c r="D145" s="960" t="s">
        <v>276</v>
      </c>
      <c r="E145" s="960" t="s">
        <v>307</v>
      </c>
      <c r="F145" s="951">
        <v>50000</v>
      </c>
      <c r="G145" s="952">
        <v>0</v>
      </c>
      <c r="H145" s="953">
        <v>50000</v>
      </c>
      <c r="I145" s="953">
        <v>1435</v>
      </c>
      <c r="J145" s="953">
        <v>1854</v>
      </c>
      <c r="K145" s="953">
        <v>1520</v>
      </c>
      <c r="L145" s="954">
        <v>5555.03</v>
      </c>
      <c r="M145" s="953">
        <f>+I145+J145+K145+L145</f>
        <v>10364.029999999999</v>
      </c>
      <c r="N145" s="953">
        <f>+H145-M145</f>
        <v>39635.97</v>
      </c>
    </row>
    <row r="146" spans="2:14" ht="18.75" x14ac:dyDescent="0.3">
      <c r="B146" s="961" t="s">
        <v>749</v>
      </c>
      <c r="C146" s="950"/>
      <c r="D146" s="962">
        <v>4</v>
      </c>
      <c r="E146" s="962"/>
      <c r="F146" s="963">
        <f>SUM(F142:F145)</f>
        <v>360000</v>
      </c>
      <c r="G146" s="964">
        <f>SUM(G142:G144)</f>
        <v>0</v>
      </c>
      <c r="H146" s="965">
        <f t="shared" ref="H146:N146" si="26">SUM(H142:H145)</f>
        <v>360000</v>
      </c>
      <c r="I146" s="965">
        <f t="shared" si="26"/>
        <v>10332</v>
      </c>
      <c r="J146" s="965">
        <f t="shared" si="26"/>
        <v>41538.550000000003</v>
      </c>
      <c r="K146" s="965">
        <f t="shared" si="26"/>
        <v>10944</v>
      </c>
      <c r="L146" s="966">
        <f>SUM(L142:L145)</f>
        <v>14546.170000000002</v>
      </c>
      <c r="M146" s="965">
        <f t="shared" si="26"/>
        <v>77360.720000000016</v>
      </c>
      <c r="N146" s="965">
        <f t="shared" si="26"/>
        <v>282639.28000000003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67" t="s">
        <v>836</v>
      </c>
      <c r="C148" s="988"/>
      <c r="D148" s="989"/>
      <c r="E148" s="989"/>
      <c r="F148" s="949"/>
      <c r="G148" s="949"/>
      <c r="H148" s="990"/>
      <c r="I148" s="991"/>
      <c r="J148" s="965"/>
      <c r="K148" s="965"/>
      <c r="L148" s="966"/>
      <c r="M148" s="965"/>
      <c r="N148" s="965"/>
    </row>
    <row r="149" spans="2:14" ht="18.75" x14ac:dyDescent="0.3">
      <c r="B149" s="960" t="s">
        <v>532</v>
      </c>
      <c r="C149" s="950" t="s">
        <v>807</v>
      </c>
      <c r="D149" s="960" t="s">
        <v>965</v>
      </c>
      <c r="E149" s="960" t="s">
        <v>1069</v>
      </c>
      <c r="F149" s="951">
        <v>80000</v>
      </c>
      <c r="G149" s="971">
        <v>0</v>
      </c>
      <c r="H149" s="972">
        <v>80000</v>
      </c>
      <c r="I149" s="972">
        <v>2296</v>
      </c>
      <c r="J149" s="972">
        <v>7400.87</v>
      </c>
      <c r="K149" s="972">
        <v>2432</v>
      </c>
      <c r="L149" s="973">
        <v>2097.1999999999998</v>
      </c>
      <c r="M149" s="953">
        <f>+I149+J149+K149+L149</f>
        <v>14226.07</v>
      </c>
      <c r="N149" s="953">
        <f>+H149-M149</f>
        <v>65773.929999999993</v>
      </c>
    </row>
    <row r="150" spans="2:14" ht="18.75" x14ac:dyDescent="0.3">
      <c r="B150" s="961" t="s">
        <v>847</v>
      </c>
      <c r="C150" s="992"/>
      <c r="D150" s="962">
        <v>1</v>
      </c>
      <c r="E150" s="962"/>
      <c r="F150" s="963">
        <f t="shared" ref="F150:N150" si="27">SUM(F149)</f>
        <v>80000</v>
      </c>
      <c r="G150" s="993">
        <f t="shared" si="27"/>
        <v>0</v>
      </c>
      <c r="H150" s="994">
        <f t="shared" si="27"/>
        <v>80000</v>
      </c>
      <c r="I150" s="994">
        <f t="shared" si="27"/>
        <v>2296</v>
      </c>
      <c r="J150" s="994">
        <f t="shared" si="27"/>
        <v>7400.87</v>
      </c>
      <c r="K150" s="994">
        <f t="shared" si="27"/>
        <v>2432</v>
      </c>
      <c r="L150" s="995">
        <f t="shared" si="27"/>
        <v>2097.1999999999998</v>
      </c>
      <c r="M150" s="994">
        <f>SUM(M149)</f>
        <v>14226.07</v>
      </c>
      <c r="N150" s="994">
        <f t="shared" si="27"/>
        <v>65773.929999999993</v>
      </c>
    </row>
    <row r="151" spans="2:14" ht="18.75" x14ac:dyDescent="0.3">
      <c r="B151" s="961"/>
      <c r="C151" s="950"/>
      <c r="D151" s="962"/>
      <c r="E151" s="962"/>
      <c r="F151" s="963"/>
      <c r="G151" s="964"/>
      <c r="H151" s="965"/>
      <c r="I151" s="965"/>
      <c r="J151" s="965"/>
      <c r="K151" s="965"/>
      <c r="L151" s="966"/>
      <c r="M151" s="965"/>
      <c r="N151" s="965"/>
    </row>
    <row r="152" spans="2:14" ht="18.75" x14ac:dyDescent="0.3">
      <c r="B152" s="982" t="s">
        <v>1245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528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25</v>
      </c>
      <c r="M153" s="953">
        <f>+I153+J153+K153+L153</f>
        <v>3532.4700000000003</v>
      </c>
      <c r="N153" s="953">
        <f>+H153-M153</f>
        <v>39967.53</v>
      </c>
    </row>
    <row r="154" spans="2:14" ht="18.75" x14ac:dyDescent="0.3">
      <c r="B154" s="961" t="s">
        <v>749</v>
      </c>
      <c r="C154" s="950"/>
      <c r="D154" s="962">
        <v>1</v>
      </c>
      <c r="E154" s="962"/>
      <c r="F154" s="963">
        <f t="shared" ref="F154:K154" si="28">SUM(F153:F153)</f>
        <v>43500</v>
      </c>
      <c r="G154" s="964">
        <f t="shared" si="28"/>
        <v>0</v>
      </c>
      <c r="H154" s="965">
        <f t="shared" si="28"/>
        <v>43500</v>
      </c>
      <c r="I154" s="965">
        <f t="shared" si="28"/>
        <v>1248.45</v>
      </c>
      <c r="J154" s="996">
        <f t="shared" si="28"/>
        <v>936.62</v>
      </c>
      <c r="K154" s="996">
        <f t="shared" si="28"/>
        <v>1322.4</v>
      </c>
      <c r="L154" s="966">
        <f>SUM(L153:L153)</f>
        <v>25</v>
      </c>
      <c r="M154" s="965">
        <f>SUM(M153)</f>
        <v>3532.4700000000003</v>
      </c>
      <c r="N154" s="965">
        <v>39967.53</v>
      </c>
    </row>
    <row r="155" spans="2:14" ht="18.75" x14ac:dyDescent="0.3">
      <c r="B155" s="958"/>
      <c r="C155" s="950"/>
      <c r="D155" s="960"/>
      <c r="E155" s="960"/>
      <c r="F155" s="951"/>
      <c r="G155" s="952"/>
      <c r="H155" s="953"/>
      <c r="I155" s="953"/>
      <c r="J155" s="953"/>
      <c r="K155" s="953"/>
      <c r="L155" s="954"/>
      <c r="M155" s="953"/>
      <c r="N155" s="953"/>
    </row>
    <row r="156" spans="2:14" ht="18.75" x14ac:dyDescent="0.3">
      <c r="B156" s="997" t="s">
        <v>777</v>
      </c>
      <c r="C156" s="950"/>
      <c r="D156" s="967"/>
      <c r="E156" s="967"/>
      <c r="F156" s="963"/>
      <c r="G156" s="964"/>
      <c r="H156" s="965"/>
      <c r="I156" s="965"/>
      <c r="J156" s="965"/>
      <c r="K156" s="965"/>
      <c r="L156" s="966"/>
      <c r="M156" s="965"/>
      <c r="N156" s="965"/>
    </row>
    <row r="157" spans="2:14" ht="18.75" x14ac:dyDescent="0.3">
      <c r="B157" s="955" t="s">
        <v>114</v>
      </c>
      <c r="C157" s="950" t="s">
        <v>807</v>
      </c>
      <c r="D157" s="960" t="s">
        <v>778</v>
      </c>
      <c r="E157" s="960" t="s">
        <v>307</v>
      </c>
      <c r="F157" s="951">
        <v>80000</v>
      </c>
      <c r="G157" s="952">
        <v>0</v>
      </c>
      <c r="H157" s="953">
        <v>80000</v>
      </c>
      <c r="I157" s="953">
        <v>2296</v>
      </c>
      <c r="J157" s="953">
        <v>7400.87</v>
      </c>
      <c r="K157" s="953">
        <v>2432</v>
      </c>
      <c r="L157" s="954">
        <v>1296.7</v>
      </c>
      <c r="M157" s="953">
        <f>+I157+J157+K157+L157</f>
        <v>13425.57</v>
      </c>
      <c r="N157" s="953">
        <f>+H157-M157</f>
        <v>66574.429999999993</v>
      </c>
    </row>
    <row r="158" spans="2:14" ht="18.75" x14ac:dyDescent="0.3">
      <c r="B158" s="955" t="s">
        <v>73</v>
      </c>
      <c r="C158" s="950" t="s">
        <v>807</v>
      </c>
      <c r="D158" s="960" t="s">
        <v>778</v>
      </c>
      <c r="E158" s="960" t="s">
        <v>307</v>
      </c>
      <c r="F158" s="951">
        <v>70000</v>
      </c>
      <c r="G158" s="974">
        <v>0</v>
      </c>
      <c r="H158" s="951">
        <v>70000</v>
      </c>
      <c r="I158" s="951">
        <v>2009</v>
      </c>
      <c r="J158" s="951">
        <v>5368.48</v>
      </c>
      <c r="K158" s="951">
        <v>2128</v>
      </c>
      <c r="L158" s="951">
        <v>1296.7</v>
      </c>
      <c r="M158" s="951">
        <f>+I158+J158+K158+L158</f>
        <v>10802.18</v>
      </c>
      <c r="N158" s="951">
        <f>+H158-M158</f>
        <v>59197.82</v>
      </c>
    </row>
    <row r="159" spans="2:14" ht="18.75" x14ac:dyDescent="0.3">
      <c r="B159" s="955" t="s">
        <v>530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936.62</v>
      </c>
      <c r="K159" s="953">
        <v>1322.4</v>
      </c>
      <c r="L159" s="954">
        <v>2025</v>
      </c>
      <c r="M159" s="953">
        <f>+I159+J159+K159+L159</f>
        <v>5532.47</v>
      </c>
      <c r="N159" s="953">
        <f>+H159-M159</f>
        <v>37967.53</v>
      </c>
    </row>
    <row r="160" spans="2:14" ht="18.75" x14ac:dyDescent="0.3">
      <c r="B160" s="955" t="s">
        <v>1324</v>
      </c>
      <c r="C160" s="950" t="s">
        <v>806</v>
      </c>
      <c r="D160" s="960" t="s">
        <v>1325</v>
      </c>
      <c r="E160" s="960" t="s">
        <v>321</v>
      </c>
      <c r="F160" s="951">
        <v>43500</v>
      </c>
      <c r="G160" s="952">
        <v>0</v>
      </c>
      <c r="H160" s="953">
        <v>43500</v>
      </c>
      <c r="I160" s="953">
        <v>1248.45</v>
      </c>
      <c r="J160" s="952">
        <v>936.62</v>
      </c>
      <c r="K160" s="953">
        <v>1322.4</v>
      </c>
      <c r="L160" s="954">
        <v>25</v>
      </c>
      <c r="M160" s="953">
        <f>+I160+J160+K160+L160</f>
        <v>3532.4700000000003</v>
      </c>
      <c r="N160" s="953">
        <f>+H160-M160</f>
        <v>39967.53</v>
      </c>
    </row>
    <row r="161" spans="2:14" ht="18.75" x14ac:dyDescent="0.3">
      <c r="B161" s="961" t="s">
        <v>749</v>
      </c>
      <c r="C161" s="950"/>
      <c r="D161" s="962">
        <v>4</v>
      </c>
      <c r="E161" s="962"/>
      <c r="F161" s="963">
        <f>SUM(F157:F160)</f>
        <v>237000</v>
      </c>
      <c r="G161" s="963">
        <f t="shared" ref="G161:M161" si="29">SUM(G157:G160)</f>
        <v>0</v>
      </c>
      <c r="H161" s="963">
        <f t="shared" si="29"/>
        <v>237000</v>
      </c>
      <c r="I161" s="963">
        <f t="shared" si="29"/>
        <v>6801.9</v>
      </c>
      <c r="J161" s="963">
        <f t="shared" si="29"/>
        <v>14642.59</v>
      </c>
      <c r="K161" s="963">
        <f t="shared" si="29"/>
        <v>7204.7999999999993</v>
      </c>
      <c r="L161" s="963">
        <f t="shared" si="29"/>
        <v>4643.3999999999996</v>
      </c>
      <c r="M161" s="963">
        <f t="shared" si="29"/>
        <v>33292.69</v>
      </c>
      <c r="N161" s="963">
        <f>SUM(N157:N160)</f>
        <v>203707.31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18.75" x14ac:dyDescent="0.3">
      <c r="B163" s="982" t="s">
        <v>1138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8" t="s">
        <v>241</v>
      </c>
      <c r="C164" s="950" t="s">
        <v>806</v>
      </c>
      <c r="D164" s="960" t="s">
        <v>71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728</v>
      </c>
      <c r="M164" s="953">
        <f>+I164+J164+K164+L164</f>
        <v>12856.869999999999</v>
      </c>
      <c r="N164" s="953">
        <f>+H164-M164</f>
        <v>67143.13</v>
      </c>
    </row>
    <row r="165" spans="2:14" ht="18.75" x14ac:dyDescent="0.3">
      <c r="B165" s="955" t="s">
        <v>77</v>
      </c>
      <c r="C165" s="986" t="s">
        <v>807</v>
      </c>
      <c r="D165" s="960" t="s">
        <v>967</v>
      </c>
      <c r="E165" s="960" t="s">
        <v>1069</v>
      </c>
      <c r="F165" s="951">
        <v>70000</v>
      </c>
      <c r="G165" s="974">
        <v>0</v>
      </c>
      <c r="H165" s="1070">
        <v>70000</v>
      </c>
      <c r="I165" s="956">
        <v>2009</v>
      </c>
      <c r="J165" s="956">
        <v>5368.48</v>
      </c>
      <c r="K165" s="951">
        <v>2128</v>
      </c>
      <c r="L165" s="956">
        <v>828</v>
      </c>
      <c r="M165" s="951">
        <f>+I165+J165+K165+L165</f>
        <v>10333.48</v>
      </c>
      <c r="N165" s="951">
        <f>+H165-M165</f>
        <v>59666.520000000004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>SUM(F164:F165)</f>
        <v>150000</v>
      </c>
      <c r="G166" s="1071">
        <v>0</v>
      </c>
      <c r="H166" s="963">
        <f t="shared" ref="H166:N166" si="30">SUM(H164:H165)</f>
        <v>150000</v>
      </c>
      <c r="I166" s="963">
        <f t="shared" si="30"/>
        <v>4305</v>
      </c>
      <c r="J166" s="963">
        <f t="shared" si="30"/>
        <v>12769.349999999999</v>
      </c>
      <c r="K166" s="963">
        <f t="shared" si="30"/>
        <v>4560</v>
      </c>
      <c r="L166" s="963">
        <f t="shared" si="30"/>
        <v>1556</v>
      </c>
      <c r="M166" s="963">
        <f t="shared" si="30"/>
        <v>23190.35</v>
      </c>
      <c r="N166" s="963">
        <f t="shared" si="30"/>
        <v>126809.65000000001</v>
      </c>
    </row>
    <row r="167" spans="2:14" ht="18.75" x14ac:dyDescent="0.3">
      <c r="B167" s="958"/>
      <c r="C167" s="950"/>
      <c r="D167" s="960"/>
      <c r="E167" s="960"/>
      <c r="F167" s="951"/>
      <c r="G167" s="952"/>
      <c r="H167" s="953"/>
      <c r="I167" s="953"/>
      <c r="J167" s="953"/>
      <c r="K167" s="953"/>
      <c r="L167" s="954"/>
      <c r="M167" s="953"/>
      <c r="N167" s="953"/>
    </row>
    <row r="168" spans="2:14" ht="18.75" customHeight="1" x14ac:dyDescent="0.3">
      <c r="B168" s="982" t="s">
        <v>1133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5" t="s">
        <v>217</v>
      </c>
      <c r="C169" s="950" t="s">
        <v>807</v>
      </c>
      <c r="D169" s="960" t="s">
        <v>633</v>
      </c>
      <c r="E169" s="960" t="s">
        <v>1069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3310.58</v>
      </c>
      <c r="M169" s="953">
        <f>+I169+J169+K169+L169</f>
        <v>15439.449999999999</v>
      </c>
      <c r="N169" s="953">
        <f>+H169-M169</f>
        <v>64560.55</v>
      </c>
    </row>
    <row r="170" spans="2:14" ht="18.75" x14ac:dyDescent="0.3">
      <c r="B170" s="955" t="s">
        <v>1082</v>
      </c>
      <c r="C170" s="950" t="s">
        <v>806</v>
      </c>
      <c r="D170" s="960" t="s">
        <v>551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>+I170+J170+K170+L170</f>
        <v>3532.4700000000003</v>
      </c>
      <c r="N170" s="953">
        <f>+H170-M170</f>
        <v>39967.53</v>
      </c>
    </row>
    <row r="171" spans="2:14" ht="18.75" x14ac:dyDescent="0.3">
      <c r="B171" s="961" t="s">
        <v>749</v>
      </c>
      <c r="C171" s="950"/>
      <c r="D171" s="962">
        <v>2</v>
      </c>
      <c r="E171" s="962"/>
      <c r="F171" s="963">
        <f>SUM(F169:F170)</f>
        <v>123500</v>
      </c>
      <c r="G171" s="964">
        <f t="shared" ref="G171:N171" si="31">SUM(G169:G170)</f>
        <v>0</v>
      </c>
      <c r="H171" s="965">
        <f>SUM(H169:H170)</f>
        <v>123500</v>
      </c>
      <c r="I171" s="965">
        <f t="shared" si="31"/>
        <v>3544.45</v>
      </c>
      <c r="J171" s="965">
        <f t="shared" si="31"/>
        <v>8337.49</v>
      </c>
      <c r="K171" s="965">
        <f t="shared" si="31"/>
        <v>3754.4</v>
      </c>
      <c r="L171" s="966">
        <f t="shared" si="31"/>
        <v>3335.58</v>
      </c>
      <c r="M171" s="965">
        <f>SUM(M169:M170)</f>
        <v>18971.919999999998</v>
      </c>
      <c r="N171" s="965">
        <f t="shared" si="31"/>
        <v>104528.08</v>
      </c>
    </row>
    <row r="172" spans="2:14" ht="18.75" x14ac:dyDescent="0.3">
      <c r="B172" s="961"/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61" t="s">
        <v>1012</v>
      </c>
      <c r="C173" s="950"/>
      <c r="D173" s="967"/>
      <c r="E173" s="967"/>
      <c r="F173" s="963"/>
      <c r="G173" s="964"/>
      <c r="H173" s="965"/>
      <c r="I173" s="965"/>
      <c r="J173" s="965"/>
      <c r="K173" s="965"/>
      <c r="L173" s="966"/>
      <c r="M173" s="965"/>
      <c r="N173" s="965"/>
    </row>
    <row r="174" spans="2:14" ht="18.75" x14ac:dyDescent="0.3">
      <c r="B174" s="958" t="s">
        <v>134</v>
      </c>
      <c r="C174" s="950" t="s">
        <v>807</v>
      </c>
      <c r="D174" s="960" t="s">
        <v>489</v>
      </c>
      <c r="E174" s="960" t="s">
        <v>307</v>
      </c>
      <c r="F174" s="951">
        <v>80000</v>
      </c>
      <c r="G174" s="952">
        <v>0</v>
      </c>
      <c r="H174" s="953">
        <v>80000</v>
      </c>
      <c r="I174" s="953">
        <v>2296</v>
      </c>
      <c r="J174" s="953">
        <v>7400.87</v>
      </c>
      <c r="K174" s="953">
        <v>2432</v>
      </c>
      <c r="L174" s="954">
        <v>2568.4</v>
      </c>
      <c r="M174" s="953">
        <f t="shared" ref="M174:M184" si="32">+I174+J174+K174+L174</f>
        <v>14697.269999999999</v>
      </c>
      <c r="N174" s="953">
        <f t="shared" ref="N174:N184" si="33">+H174-M174</f>
        <v>65302.73</v>
      </c>
    </row>
    <row r="175" spans="2:14" ht="18.75" x14ac:dyDescent="0.3">
      <c r="B175" s="958" t="s">
        <v>651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2"/>
        <v>3532.4700000000003</v>
      </c>
      <c r="N175" s="953">
        <f t="shared" si="33"/>
        <v>39967.53</v>
      </c>
    </row>
    <row r="176" spans="2:14" ht="18.75" x14ac:dyDescent="0.3">
      <c r="B176" s="958" t="s">
        <v>794</v>
      </c>
      <c r="C176" s="950" t="s">
        <v>806</v>
      </c>
      <c r="D176" s="960" t="s">
        <v>517</v>
      </c>
      <c r="E176" s="960" t="s">
        <v>307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2"/>
        <v>3532.4700000000003</v>
      </c>
      <c r="N176" s="953">
        <f t="shared" si="33"/>
        <v>39967.53</v>
      </c>
    </row>
    <row r="177" spans="2:14" ht="18.75" x14ac:dyDescent="0.3">
      <c r="B177" s="958" t="s">
        <v>793</v>
      </c>
      <c r="C177" s="950" t="s">
        <v>806</v>
      </c>
      <c r="D177" s="960" t="s">
        <v>517</v>
      </c>
      <c r="E177" s="960" t="s">
        <v>307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2"/>
        <v>2331.06</v>
      </c>
      <c r="N177" s="953">
        <f t="shared" si="33"/>
        <v>35168.94</v>
      </c>
    </row>
    <row r="178" spans="2:14" ht="18.75" x14ac:dyDescent="0.3">
      <c r="B178" s="998" t="s">
        <v>585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728</v>
      </c>
      <c r="M178" s="953">
        <f t="shared" si="32"/>
        <v>3034.06</v>
      </c>
      <c r="N178" s="953">
        <f t="shared" si="33"/>
        <v>34465.94</v>
      </c>
    </row>
    <row r="179" spans="2:14" ht="16.5" customHeight="1" x14ac:dyDescent="0.3">
      <c r="B179" s="998" t="s">
        <v>805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0</v>
      </c>
      <c r="K179" s="953">
        <v>1140</v>
      </c>
      <c r="L179" s="954">
        <v>4861.92</v>
      </c>
      <c r="M179" s="953">
        <f t="shared" si="32"/>
        <v>7078.17</v>
      </c>
      <c r="N179" s="953">
        <f t="shared" si="33"/>
        <v>30421.83</v>
      </c>
    </row>
    <row r="180" spans="2:14" ht="18.75" x14ac:dyDescent="0.3">
      <c r="B180" s="998" t="s">
        <v>1022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25</v>
      </c>
      <c r="M180" s="953">
        <f t="shared" si="32"/>
        <v>2331.06</v>
      </c>
      <c r="N180" s="953">
        <f t="shared" si="33"/>
        <v>35168.94</v>
      </c>
    </row>
    <row r="181" spans="2:14" ht="18.75" x14ac:dyDescent="0.3">
      <c r="B181" s="998" t="s">
        <v>1326</v>
      </c>
      <c r="C181" s="950" t="s">
        <v>1296</v>
      </c>
      <c r="D181" s="960" t="s">
        <v>517</v>
      </c>
      <c r="E181" s="960" t="s">
        <v>321</v>
      </c>
      <c r="F181" s="951">
        <v>43500</v>
      </c>
      <c r="G181" s="952">
        <v>0</v>
      </c>
      <c r="H181" s="953">
        <v>43500</v>
      </c>
      <c r="I181" s="953">
        <v>1248.45</v>
      </c>
      <c r="J181" s="952">
        <v>936.62</v>
      </c>
      <c r="K181" s="953">
        <v>1322.4</v>
      </c>
      <c r="L181" s="954">
        <v>25</v>
      </c>
      <c r="M181" s="953">
        <f t="shared" si="32"/>
        <v>3532.4700000000003</v>
      </c>
      <c r="N181" s="953">
        <f t="shared" si="33"/>
        <v>39967.53</v>
      </c>
    </row>
    <row r="182" spans="2:14" ht="18.75" x14ac:dyDescent="0.3">
      <c r="B182" s="998" t="s">
        <v>1327</v>
      </c>
      <c r="C182" s="950" t="s">
        <v>806</v>
      </c>
      <c r="D182" s="960" t="s">
        <v>517</v>
      </c>
      <c r="E182" s="960" t="s">
        <v>321</v>
      </c>
      <c r="F182" s="951">
        <v>43500</v>
      </c>
      <c r="G182" s="952">
        <v>0</v>
      </c>
      <c r="H182" s="953">
        <v>43500</v>
      </c>
      <c r="I182" s="953">
        <v>1248.45</v>
      </c>
      <c r="J182" s="952">
        <v>936.62</v>
      </c>
      <c r="K182" s="953">
        <v>1322.4</v>
      </c>
      <c r="L182" s="954">
        <v>25</v>
      </c>
      <c r="M182" s="953">
        <f t="shared" si="32"/>
        <v>3532.4700000000003</v>
      </c>
      <c r="N182" s="953">
        <f t="shared" si="33"/>
        <v>39967.53</v>
      </c>
    </row>
    <row r="183" spans="2:14" ht="18.75" x14ac:dyDescent="0.3">
      <c r="B183" s="998" t="s">
        <v>1328</v>
      </c>
      <c r="C183" s="950" t="s">
        <v>1296</v>
      </c>
      <c r="D183" s="960" t="s">
        <v>517</v>
      </c>
      <c r="E183" s="960" t="s">
        <v>321</v>
      </c>
      <c r="F183" s="951">
        <v>37500</v>
      </c>
      <c r="G183" s="952">
        <v>0</v>
      </c>
      <c r="H183" s="953">
        <v>37500</v>
      </c>
      <c r="I183" s="953">
        <v>1076.25</v>
      </c>
      <c r="J183" s="952">
        <v>89.81</v>
      </c>
      <c r="K183" s="953">
        <v>1140</v>
      </c>
      <c r="L183" s="954">
        <v>25</v>
      </c>
      <c r="M183" s="953">
        <f t="shared" si="32"/>
        <v>2331.06</v>
      </c>
      <c r="N183" s="953">
        <f t="shared" si="33"/>
        <v>35168.94</v>
      </c>
    </row>
    <row r="184" spans="2:14" ht="18.75" x14ac:dyDescent="0.3">
      <c r="B184" s="1069" t="s">
        <v>1386</v>
      </c>
      <c r="C184" s="950" t="s">
        <v>806</v>
      </c>
      <c r="D184" s="960" t="s">
        <v>517</v>
      </c>
      <c r="E184" s="960" t="s">
        <v>321</v>
      </c>
      <c r="F184" s="951">
        <v>37500</v>
      </c>
      <c r="G184" s="974">
        <v>0</v>
      </c>
      <c r="H184" s="951">
        <v>37500</v>
      </c>
      <c r="I184" s="951">
        <v>1076.25</v>
      </c>
      <c r="J184" s="974">
        <v>89.81</v>
      </c>
      <c r="K184" s="951">
        <v>1140</v>
      </c>
      <c r="L184" s="951">
        <v>25</v>
      </c>
      <c r="M184" s="951">
        <f t="shared" si="32"/>
        <v>2331.06</v>
      </c>
      <c r="N184" s="951">
        <f t="shared" si="33"/>
        <v>35168.94</v>
      </c>
    </row>
    <row r="185" spans="2:14" ht="18.75" x14ac:dyDescent="0.3">
      <c r="B185" s="961" t="s">
        <v>749</v>
      </c>
      <c r="C185" s="950"/>
      <c r="D185" s="962">
        <v>11</v>
      </c>
      <c r="E185" s="962"/>
      <c r="F185" s="963">
        <f>SUM(F174:F184)</f>
        <v>479000</v>
      </c>
      <c r="G185" s="964">
        <v>0</v>
      </c>
      <c r="H185" s="963">
        <f>SUM(H174:H184)</f>
        <v>479000</v>
      </c>
      <c r="I185" s="963">
        <f t="shared" ref="I185:N185" si="34">SUM(I174:I184)</f>
        <v>13747.300000000001</v>
      </c>
      <c r="J185" s="963">
        <f t="shared" si="34"/>
        <v>11596.4</v>
      </c>
      <c r="K185" s="963">
        <f t="shared" si="34"/>
        <v>14561.599999999999</v>
      </c>
      <c r="L185" s="963">
        <f t="shared" si="34"/>
        <v>8358.32</v>
      </c>
      <c r="M185" s="963">
        <f t="shared" si="34"/>
        <v>48263.619999999995</v>
      </c>
      <c r="N185" s="963">
        <f t="shared" si="34"/>
        <v>430736.38</v>
      </c>
    </row>
    <row r="186" spans="2:14" ht="18.75" x14ac:dyDescent="0.3">
      <c r="B186" s="958"/>
      <c r="C186" s="950"/>
      <c r="D186" s="960"/>
      <c r="E186" s="960"/>
      <c r="F186" s="963"/>
      <c r="G186" s="964"/>
      <c r="H186" s="965"/>
      <c r="I186" s="965"/>
      <c r="J186" s="965"/>
      <c r="K186" s="965"/>
      <c r="L186" s="966"/>
      <c r="M186" s="965"/>
      <c r="N186" s="965"/>
    </row>
    <row r="187" spans="2:14" ht="18.75" x14ac:dyDescent="0.3">
      <c r="B187" s="961" t="s">
        <v>1221</v>
      </c>
      <c r="C187" s="950"/>
      <c r="D187" s="967"/>
      <c r="E187" s="967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1027" t="s">
        <v>80</v>
      </c>
      <c r="C188" s="950" t="s">
        <v>806</v>
      </c>
      <c r="D188" s="1024" t="s">
        <v>721</v>
      </c>
      <c r="E188" s="960" t="s">
        <v>1069</v>
      </c>
      <c r="F188" s="951">
        <v>100000</v>
      </c>
      <c r="G188" s="952">
        <v>0</v>
      </c>
      <c r="H188" s="1031">
        <v>100000</v>
      </c>
      <c r="I188" s="953">
        <v>2870</v>
      </c>
      <c r="J188" s="1032">
        <v>12105.37</v>
      </c>
      <c r="K188" s="953">
        <v>3040</v>
      </c>
      <c r="L188" s="954">
        <v>25</v>
      </c>
      <c r="M188" s="1031">
        <f t="shared" ref="M188:M193" si="35">+I188+J188+K188+L188</f>
        <v>18040.370000000003</v>
      </c>
      <c r="N188" s="1031">
        <f t="shared" ref="N188:N221" si="36">+H188-M188</f>
        <v>81959.63</v>
      </c>
    </row>
    <row r="189" spans="2:14" ht="18.75" x14ac:dyDescent="0.3">
      <c r="B189" s="1027" t="s">
        <v>87</v>
      </c>
      <c r="C189" s="950" t="s">
        <v>806</v>
      </c>
      <c r="D189" s="1024" t="s">
        <v>720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2">
        <v>12105.37</v>
      </c>
      <c r="K189" s="953">
        <v>3040</v>
      </c>
      <c r="L189" s="954">
        <v>25</v>
      </c>
      <c r="M189" s="1031">
        <f t="shared" si="35"/>
        <v>18040.370000000003</v>
      </c>
      <c r="N189" s="1031">
        <f t="shared" si="36"/>
        <v>81959.63</v>
      </c>
    </row>
    <row r="190" spans="2:14" ht="18.75" x14ac:dyDescent="0.3">
      <c r="B190" s="1027" t="s">
        <v>829</v>
      </c>
      <c r="C190" s="999" t="s">
        <v>806</v>
      </c>
      <c r="D190" s="1024" t="s">
        <v>596</v>
      </c>
      <c r="E190" s="960" t="s">
        <v>1066</v>
      </c>
      <c r="F190" s="951">
        <v>75000</v>
      </c>
      <c r="G190" s="952">
        <v>0</v>
      </c>
      <c r="H190" s="1031">
        <v>75000</v>
      </c>
      <c r="I190" s="953">
        <v>2152.5</v>
      </c>
      <c r="J190" s="1032">
        <v>6309.38</v>
      </c>
      <c r="K190" s="953">
        <v>2280</v>
      </c>
      <c r="L190" s="954">
        <v>25</v>
      </c>
      <c r="M190" s="1031">
        <f t="shared" si="35"/>
        <v>10766.880000000001</v>
      </c>
      <c r="N190" s="1031">
        <f t="shared" si="36"/>
        <v>64233.119999999995</v>
      </c>
    </row>
    <row r="191" spans="2:14" ht="18.75" x14ac:dyDescent="0.3">
      <c r="B191" s="1027" t="s">
        <v>244</v>
      </c>
      <c r="C191" s="950" t="s">
        <v>806</v>
      </c>
      <c r="D191" s="1024" t="s">
        <v>489</v>
      </c>
      <c r="E191" s="960" t="s">
        <v>1064</v>
      </c>
      <c r="F191" s="951">
        <v>80000</v>
      </c>
      <c r="G191" s="952">
        <v>0</v>
      </c>
      <c r="H191" s="1031">
        <v>80000</v>
      </c>
      <c r="I191" s="953">
        <v>2296</v>
      </c>
      <c r="J191" s="1032">
        <v>7400.87</v>
      </c>
      <c r="K191" s="953">
        <v>2432</v>
      </c>
      <c r="L191" s="954">
        <v>25</v>
      </c>
      <c r="M191" s="1031">
        <f t="shared" si="35"/>
        <v>12153.869999999999</v>
      </c>
      <c r="N191" s="1031">
        <f t="shared" si="36"/>
        <v>67846.13</v>
      </c>
    </row>
    <row r="192" spans="2:14" ht="18.75" x14ac:dyDescent="0.3">
      <c r="B192" s="1027" t="s">
        <v>84</v>
      </c>
      <c r="C192" s="950" t="s">
        <v>806</v>
      </c>
      <c r="D192" s="1024" t="s">
        <v>117</v>
      </c>
      <c r="E192" s="960" t="s">
        <v>307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5368.48</v>
      </c>
      <c r="K192" s="951">
        <v>2128</v>
      </c>
      <c r="L192" s="951">
        <v>25</v>
      </c>
      <c r="M192" s="1032">
        <f t="shared" si="35"/>
        <v>9530.48</v>
      </c>
      <c r="N192" s="1032">
        <f t="shared" si="36"/>
        <v>60469.520000000004</v>
      </c>
    </row>
    <row r="193" spans="2:14" ht="18.75" x14ac:dyDescent="0.3">
      <c r="B193" s="1027" t="s">
        <v>136</v>
      </c>
      <c r="C193" s="950" t="s">
        <v>807</v>
      </c>
      <c r="D193" s="1024" t="s">
        <v>117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6564.09</v>
      </c>
      <c r="K193" s="951">
        <v>2432</v>
      </c>
      <c r="L193" s="951">
        <v>4158.92</v>
      </c>
      <c r="M193" s="1032">
        <f t="shared" si="35"/>
        <v>15451.01</v>
      </c>
      <c r="N193" s="1032">
        <f t="shared" si="36"/>
        <v>64548.99</v>
      </c>
    </row>
    <row r="194" spans="2:14" ht="18.75" x14ac:dyDescent="0.3">
      <c r="B194" s="1027" t="s">
        <v>94</v>
      </c>
      <c r="C194" s="950" t="s">
        <v>807</v>
      </c>
      <c r="D194" s="1024" t="s">
        <v>71</v>
      </c>
      <c r="E194" s="960" t="s">
        <v>1069</v>
      </c>
      <c r="F194" s="951">
        <v>70000</v>
      </c>
      <c r="G194" s="974">
        <v>0</v>
      </c>
      <c r="H194" s="951">
        <v>70000</v>
      </c>
      <c r="I194" s="951">
        <v>2009</v>
      </c>
      <c r="J194" s="1032">
        <v>5025.38</v>
      </c>
      <c r="K194" s="951">
        <v>2128</v>
      </c>
      <c r="L194" s="951">
        <v>1740.46</v>
      </c>
      <c r="M194" s="1032">
        <v>10902.84</v>
      </c>
      <c r="N194" s="1032">
        <f t="shared" si="36"/>
        <v>59097.16</v>
      </c>
    </row>
    <row r="195" spans="2:14" ht="18.75" x14ac:dyDescent="0.3">
      <c r="B195" s="1027" t="s">
        <v>799</v>
      </c>
      <c r="C195" s="950" t="s">
        <v>806</v>
      </c>
      <c r="D195" s="1024" t="s">
        <v>633</v>
      </c>
      <c r="E195" s="960" t="s">
        <v>1069</v>
      </c>
      <c r="F195" s="951">
        <v>70000</v>
      </c>
      <c r="G195" s="974">
        <v>0</v>
      </c>
      <c r="H195" s="951">
        <v>70000</v>
      </c>
      <c r="I195" s="951">
        <v>2009</v>
      </c>
      <c r="J195" s="1032">
        <v>5025.38</v>
      </c>
      <c r="K195" s="951">
        <v>2128</v>
      </c>
      <c r="L195" s="951">
        <v>1740.46</v>
      </c>
      <c r="M195" s="1032">
        <f t="shared" ref="M195:M221" si="37">+I195+J195+K195+L195</f>
        <v>10902.84</v>
      </c>
      <c r="N195" s="1032">
        <f t="shared" si="36"/>
        <v>59097.16</v>
      </c>
    </row>
    <row r="196" spans="2:14" ht="17.25" customHeight="1" x14ac:dyDescent="0.3">
      <c r="B196" s="1028" t="s">
        <v>177</v>
      </c>
      <c r="C196" s="1001" t="s">
        <v>807</v>
      </c>
      <c r="D196" s="1025" t="s">
        <v>1119</v>
      </c>
      <c r="E196" s="1024" t="s">
        <v>1069</v>
      </c>
      <c r="F196" s="1003">
        <v>43500</v>
      </c>
      <c r="G196" s="1004">
        <v>0</v>
      </c>
      <c r="H196" s="1033">
        <v>43500</v>
      </c>
      <c r="I196" s="1006">
        <v>1248.45</v>
      </c>
      <c r="J196" s="1074">
        <v>936.62</v>
      </c>
      <c r="K196" s="1003">
        <v>1322.4</v>
      </c>
      <c r="L196" s="1006">
        <v>25</v>
      </c>
      <c r="M196" s="1031">
        <f t="shared" si="37"/>
        <v>3532.4700000000003</v>
      </c>
      <c r="N196" s="1031">
        <f t="shared" si="36"/>
        <v>39967.53</v>
      </c>
    </row>
    <row r="197" spans="2:14" ht="18.75" x14ac:dyDescent="0.3">
      <c r="B197" s="1027" t="s">
        <v>173</v>
      </c>
      <c r="C197" s="950" t="s">
        <v>807</v>
      </c>
      <c r="D197" s="1024" t="s">
        <v>521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0</v>
      </c>
      <c r="K197" s="951">
        <v>1140</v>
      </c>
      <c r="L197" s="951">
        <v>1740.46</v>
      </c>
      <c r="M197" s="1032">
        <f t="shared" si="37"/>
        <v>3956.71</v>
      </c>
      <c r="N197" s="1032">
        <f t="shared" si="36"/>
        <v>33543.29</v>
      </c>
    </row>
    <row r="198" spans="2:14" ht="18.75" x14ac:dyDescent="0.3">
      <c r="B198" s="1027" t="s">
        <v>1062</v>
      </c>
      <c r="C198" s="950" t="s">
        <v>807</v>
      </c>
      <c r="D198" s="1024" t="s">
        <v>521</v>
      </c>
      <c r="E198" s="960" t="s">
        <v>307</v>
      </c>
      <c r="F198" s="951">
        <v>31500</v>
      </c>
      <c r="G198" s="974">
        <v>0</v>
      </c>
      <c r="H198" s="1032">
        <v>31500</v>
      </c>
      <c r="I198" s="951">
        <v>904.05</v>
      </c>
      <c r="J198" s="1036">
        <v>0</v>
      </c>
      <c r="K198" s="951">
        <v>957.6</v>
      </c>
      <c r="L198" s="951">
        <v>25</v>
      </c>
      <c r="M198" s="1032">
        <f t="shared" si="37"/>
        <v>1886.65</v>
      </c>
      <c r="N198" s="1032">
        <f t="shared" si="36"/>
        <v>29613.35</v>
      </c>
    </row>
    <row r="199" spans="2:14" ht="18.75" x14ac:dyDescent="0.3">
      <c r="B199" s="1027" t="s">
        <v>1148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6">
        <v>0</v>
      </c>
      <c r="K199" s="953">
        <v>957.6</v>
      </c>
      <c r="L199" s="954">
        <v>25</v>
      </c>
      <c r="M199" s="1031">
        <f t="shared" si="37"/>
        <v>1886.65</v>
      </c>
      <c r="N199" s="1031">
        <f t="shared" si="36"/>
        <v>29613.35</v>
      </c>
    </row>
    <row r="200" spans="2:14" ht="18.75" x14ac:dyDescent="0.3">
      <c r="B200" s="1027" t="s">
        <v>1149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6">
        <v>0</v>
      </c>
      <c r="K200" s="953">
        <v>957.6</v>
      </c>
      <c r="L200" s="954">
        <v>25</v>
      </c>
      <c r="M200" s="1031">
        <f t="shared" si="37"/>
        <v>1886.65</v>
      </c>
      <c r="N200" s="1031">
        <f t="shared" si="36"/>
        <v>29613.35</v>
      </c>
    </row>
    <row r="201" spans="2:14" ht="18.75" x14ac:dyDescent="0.3">
      <c r="B201" s="1027" t="s">
        <v>1165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74">
        <v>0</v>
      </c>
      <c r="H201" s="1032">
        <v>31500</v>
      </c>
      <c r="I201" s="951">
        <v>904.05</v>
      </c>
      <c r="J201" s="1036">
        <v>0</v>
      </c>
      <c r="K201" s="951">
        <v>957.6</v>
      </c>
      <c r="L201" s="951">
        <v>25</v>
      </c>
      <c r="M201" s="1031">
        <f t="shared" si="37"/>
        <v>1886.65</v>
      </c>
      <c r="N201" s="1031">
        <f t="shared" si="36"/>
        <v>29613.35</v>
      </c>
    </row>
    <row r="202" spans="2:14" ht="18.75" x14ac:dyDescent="0.3">
      <c r="B202" s="1029" t="s">
        <v>1329</v>
      </c>
      <c r="C202" s="950" t="s">
        <v>1330</v>
      </c>
      <c r="D202" s="1024" t="s">
        <v>1325</v>
      </c>
      <c r="E202" s="960" t="s">
        <v>307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7"/>
        <v>3532.4700000000003</v>
      </c>
      <c r="N202" s="1031">
        <f t="shared" si="36"/>
        <v>39967.53</v>
      </c>
    </row>
    <row r="203" spans="2:14" ht="18.75" x14ac:dyDescent="0.3">
      <c r="B203" s="1027" t="s">
        <v>1337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7"/>
        <v>2331.06</v>
      </c>
      <c r="N203" s="1032">
        <f t="shared" si="36"/>
        <v>35168.94</v>
      </c>
    </row>
    <row r="204" spans="2:14" ht="18.75" x14ac:dyDescent="0.3">
      <c r="B204" s="1027" t="s">
        <v>1345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7"/>
        <v>2331.06</v>
      </c>
      <c r="N204" s="1032">
        <f t="shared" si="36"/>
        <v>35168.94</v>
      </c>
    </row>
    <row r="205" spans="2:14" ht="18.75" x14ac:dyDescent="0.3">
      <c r="B205" s="1027" t="s">
        <v>1351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7"/>
        <v>2331.06</v>
      </c>
      <c r="N205" s="1032">
        <f t="shared" si="36"/>
        <v>35168.94</v>
      </c>
    </row>
    <row r="206" spans="2:14" ht="18.75" x14ac:dyDescent="0.3">
      <c r="B206" s="1027" t="s">
        <v>1336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37"/>
        <v>2331.06</v>
      </c>
      <c r="N206" s="1032">
        <f t="shared" si="36"/>
        <v>35168.94</v>
      </c>
    </row>
    <row r="207" spans="2:14" ht="18.75" x14ac:dyDescent="0.3">
      <c r="B207" s="1027" t="s">
        <v>1387</v>
      </c>
      <c r="C207" s="950" t="s">
        <v>806</v>
      </c>
      <c r="D207" s="1024" t="s">
        <v>1325</v>
      </c>
      <c r="E207" s="960" t="s">
        <v>307</v>
      </c>
      <c r="F207" s="951">
        <v>37500</v>
      </c>
      <c r="G207" s="974">
        <v>0</v>
      </c>
      <c r="H207" s="1032">
        <v>37500</v>
      </c>
      <c r="I207" s="951">
        <v>1076.25</v>
      </c>
      <c r="J207" s="1036">
        <v>89.81</v>
      </c>
      <c r="K207" s="951">
        <v>1140</v>
      </c>
      <c r="L207" s="951">
        <v>25</v>
      </c>
      <c r="M207" s="1032">
        <f t="shared" si="37"/>
        <v>2331.06</v>
      </c>
      <c r="N207" s="1032">
        <f t="shared" si="36"/>
        <v>35168.94</v>
      </c>
    </row>
    <row r="208" spans="2:14" ht="18.75" x14ac:dyDescent="0.3">
      <c r="B208" s="1029" t="s">
        <v>1331</v>
      </c>
      <c r="C208" s="950" t="s">
        <v>806</v>
      </c>
      <c r="D208" s="1024" t="s">
        <v>1332</v>
      </c>
      <c r="E208" s="960" t="s">
        <v>321</v>
      </c>
      <c r="F208" s="951">
        <v>43500</v>
      </c>
      <c r="G208" s="952">
        <v>0</v>
      </c>
      <c r="H208" s="1031">
        <v>43500</v>
      </c>
      <c r="I208" s="953">
        <v>1248.45</v>
      </c>
      <c r="J208" s="1036">
        <v>936.62</v>
      </c>
      <c r="K208" s="953">
        <v>1322.4</v>
      </c>
      <c r="L208" s="954">
        <v>25</v>
      </c>
      <c r="M208" s="1031">
        <f t="shared" si="37"/>
        <v>3532.4700000000003</v>
      </c>
      <c r="N208" s="1031">
        <f t="shared" si="36"/>
        <v>39967.53</v>
      </c>
    </row>
    <row r="209" spans="2:14" ht="18.75" x14ac:dyDescent="0.3">
      <c r="B209" s="1029" t="s">
        <v>698</v>
      </c>
      <c r="C209" s="950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7"/>
        <v>1502.5</v>
      </c>
      <c r="N209" s="1031">
        <f t="shared" si="36"/>
        <v>23497.5</v>
      </c>
    </row>
    <row r="210" spans="2:14" ht="18.75" x14ac:dyDescent="0.3">
      <c r="B210" s="1029" t="s">
        <v>915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7"/>
        <v>1502.5</v>
      </c>
      <c r="N210" s="1031">
        <f t="shared" si="36"/>
        <v>23497.5</v>
      </c>
    </row>
    <row r="211" spans="2:14" ht="18.75" x14ac:dyDescent="0.3">
      <c r="B211" s="1029" t="s">
        <v>1058</v>
      </c>
      <c r="C211" s="999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7"/>
        <v>1502.5</v>
      </c>
      <c r="N211" s="1031">
        <f t="shared" si="36"/>
        <v>23497.5</v>
      </c>
    </row>
    <row r="212" spans="2:14" ht="18.75" x14ac:dyDescent="0.3">
      <c r="B212" s="1029" t="s">
        <v>587</v>
      </c>
      <c r="C212" s="950" t="s">
        <v>807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7"/>
        <v>1502.5</v>
      </c>
      <c r="N212" s="1031">
        <f t="shared" si="36"/>
        <v>23497.5</v>
      </c>
    </row>
    <row r="213" spans="2:14" ht="18.75" x14ac:dyDescent="0.3">
      <c r="B213" s="1029" t="s">
        <v>1150</v>
      </c>
      <c r="C213" s="950" t="s">
        <v>1151</v>
      </c>
      <c r="D213" s="1024" t="s">
        <v>105</v>
      </c>
      <c r="E213" s="960" t="s">
        <v>1067</v>
      </c>
      <c r="F213" s="951">
        <v>25000</v>
      </c>
      <c r="G213" s="952">
        <v>0</v>
      </c>
      <c r="H213" s="1031">
        <v>25000</v>
      </c>
      <c r="I213" s="953">
        <v>717.5</v>
      </c>
      <c r="J213" s="1035">
        <v>0</v>
      </c>
      <c r="K213" s="953">
        <v>760</v>
      </c>
      <c r="L213" s="954">
        <v>25</v>
      </c>
      <c r="M213" s="1031">
        <f t="shared" si="37"/>
        <v>1502.5</v>
      </c>
      <c r="N213" s="1031">
        <f t="shared" si="36"/>
        <v>23497.5</v>
      </c>
    </row>
    <row r="214" spans="2:14" ht="18.75" x14ac:dyDescent="0.3">
      <c r="B214" s="1030" t="s">
        <v>830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7"/>
        <v>1798</v>
      </c>
      <c r="N214" s="1031">
        <f t="shared" si="36"/>
        <v>28202</v>
      </c>
    </row>
    <row r="215" spans="2:14" ht="18.75" x14ac:dyDescent="0.3">
      <c r="B215" s="1030" t="s">
        <v>1056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7"/>
        <v>1798</v>
      </c>
      <c r="N215" s="1031">
        <f t="shared" si="36"/>
        <v>28202</v>
      </c>
    </row>
    <row r="216" spans="2:14" ht="18.75" x14ac:dyDescent="0.3">
      <c r="B216" s="1030" t="s">
        <v>1057</v>
      </c>
      <c r="C216" s="976" t="s">
        <v>806</v>
      </c>
      <c r="D216" s="1026" t="s">
        <v>92</v>
      </c>
      <c r="E216" s="960" t="s">
        <v>1067</v>
      </c>
      <c r="F216" s="978">
        <v>30000</v>
      </c>
      <c r="G216" s="984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7"/>
        <v>1798</v>
      </c>
      <c r="N216" s="1031">
        <f t="shared" si="36"/>
        <v>28202</v>
      </c>
    </row>
    <row r="217" spans="2:14" ht="18.75" x14ac:dyDescent="0.3">
      <c r="B217" s="1029" t="s">
        <v>800</v>
      </c>
      <c r="C217" s="950" t="s">
        <v>806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7"/>
        <v>1798</v>
      </c>
      <c r="N217" s="1031">
        <f t="shared" si="36"/>
        <v>28202</v>
      </c>
    </row>
    <row r="218" spans="2:14" ht="18.75" x14ac:dyDescent="0.3">
      <c r="B218" s="1029" t="s">
        <v>1333</v>
      </c>
      <c r="C218" s="950" t="s">
        <v>1296</v>
      </c>
      <c r="D218" s="1024" t="s">
        <v>268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7"/>
        <v>1798</v>
      </c>
      <c r="N218" s="1031">
        <f t="shared" si="36"/>
        <v>28202</v>
      </c>
    </row>
    <row r="219" spans="2:14" ht="18.75" x14ac:dyDescent="0.3">
      <c r="B219" s="1029" t="s">
        <v>91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2134</v>
      </c>
      <c r="M219" s="1031">
        <f t="shared" si="37"/>
        <v>3907</v>
      </c>
      <c r="N219" s="1031">
        <f t="shared" si="36"/>
        <v>26093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 t="shared" si="37"/>
        <v>1798</v>
      </c>
      <c r="N220" s="1031">
        <f t="shared" si="36"/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0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 t="shared" si="37"/>
        <v>1798</v>
      </c>
      <c r="N221" s="1031">
        <f t="shared" si="36"/>
        <v>28202</v>
      </c>
    </row>
    <row r="222" spans="2:14" ht="18.75" x14ac:dyDescent="0.3">
      <c r="B222" s="1027" t="s">
        <v>1388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1389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1027" t="s">
        <v>1390</v>
      </c>
      <c r="C224" s="950" t="s">
        <v>806</v>
      </c>
      <c r="D224" s="1024" t="s">
        <v>92</v>
      </c>
      <c r="E224" s="960" t="s">
        <v>1067</v>
      </c>
      <c r="F224" s="951">
        <v>30000</v>
      </c>
      <c r="G224" s="974">
        <v>0</v>
      </c>
      <c r="H224" s="1032">
        <v>30000</v>
      </c>
      <c r="I224" s="951">
        <v>861</v>
      </c>
      <c r="J224" s="1036">
        <v>0</v>
      </c>
      <c r="K224" s="951">
        <v>912</v>
      </c>
      <c r="L224" s="951">
        <v>25</v>
      </c>
      <c r="M224" s="1032">
        <v>1798</v>
      </c>
      <c r="N224" s="1032">
        <v>28202</v>
      </c>
    </row>
    <row r="225" spans="2:14" ht="18.75" x14ac:dyDescent="0.3">
      <c r="B225" s="961" t="s">
        <v>749</v>
      </c>
      <c r="C225" s="999"/>
      <c r="D225" s="962">
        <v>37</v>
      </c>
      <c r="E225" s="962"/>
      <c r="F225" s="963">
        <f>SUM(F188:F224)</f>
        <v>1581500</v>
      </c>
      <c r="G225" s="1071">
        <v>0</v>
      </c>
      <c r="H225" s="963">
        <f t="shared" ref="H225:N225" si="38">SUM(H188:H224)</f>
        <v>1581500</v>
      </c>
      <c r="I225" s="963">
        <f t="shared" si="38"/>
        <v>45389.05</v>
      </c>
      <c r="J225" s="963">
        <f t="shared" si="38"/>
        <v>63163.229999999989</v>
      </c>
      <c r="K225" s="963">
        <f t="shared" si="38"/>
        <v>48077.599999999999</v>
      </c>
      <c r="L225" s="963">
        <f t="shared" si="38"/>
        <v>12314.3</v>
      </c>
      <c r="M225" s="963">
        <f t="shared" si="38"/>
        <v>168944.17999999996</v>
      </c>
      <c r="N225" s="963">
        <f t="shared" si="38"/>
        <v>1412555.8199999998</v>
      </c>
    </row>
    <row r="226" spans="2:14" ht="18.75" x14ac:dyDescent="0.3">
      <c r="B226" s="961"/>
      <c r="C226" s="958"/>
      <c r="D226" s="962"/>
      <c r="E226" s="962"/>
      <c r="F226" s="963"/>
      <c r="G226" s="964"/>
      <c r="H226" s="965"/>
      <c r="I226" s="965"/>
      <c r="J226" s="965"/>
      <c r="K226" s="965"/>
      <c r="L226" s="966"/>
      <c r="M226" s="965"/>
      <c r="N226" s="965"/>
    </row>
    <row r="227" spans="2:14" ht="27.75" customHeight="1" x14ac:dyDescent="0.3">
      <c r="B227" s="1058" t="s">
        <v>865</v>
      </c>
      <c r="C227" s="1059"/>
      <c r="D227" s="1058">
        <f>+D18+D23+D28+D38+D42+D47+D51+D57+D72+D87+D92+D97+D103+D108+D112+D121+D125+D130+D139+D146+D150+D154+D161+D166+D171+D185+D225</f>
        <v>133</v>
      </c>
      <c r="E227" s="1058"/>
      <c r="F227" s="1060">
        <f>+F18+F23+F28+F38+F42+F47+F51+F57+F72+F87+F92+F97+F103+F108+F112+F121+F125+F130+F139+F146+F150+F154+F161+F166+F171+F185+F225</f>
        <v>6955500</v>
      </c>
      <c r="G227" s="1072">
        <v>0</v>
      </c>
      <c r="H227" s="1060">
        <f t="shared" ref="H227:N227" si="39">+H18+H23+H28+H38+H42+H47+H51+H57+H72+H87+H92+H97+H103+H108+H112+H121+H125+H130+H139+H146+H150+H154+H161+H166+H171+H185+H225</f>
        <v>6955500</v>
      </c>
      <c r="I227" s="1060">
        <f t="shared" si="39"/>
        <v>199622.84999999998</v>
      </c>
      <c r="J227" s="1060">
        <f t="shared" si="39"/>
        <v>454384.31</v>
      </c>
      <c r="K227" s="1060">
        <f t="shared" si="39"/>
        <v>208925.52</v>
      </c>
      <c r="L227" s="1060">
        <f t="shared" si="39"/>
        <v>139372.03</v>
      </c>
      <c r="M227" s="1060">
        <f t="shared" si="39"/>
        <v>1002304.7099999996</v>
      </c>
      <c r="N227" s="1060">
        <f t="shared" si="39"/>
        <v>5953195.2899999991</v>
      </c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>
        <f>+L227-139372.03</f>
        <v>0</v>
      </c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271"/>
      <c r="F233" s="869"/>
      <c r="G233" s="853"/>
      <c r="H233" s="853"/>
      <c r="I233" s="853"/>
      <c r="J233" s="1073"/>
      <c r="K233" s="1022"/>
      <c r="L233" s="1022"/>
      <c r="M233" s="1022"/>
      <c r="N233" s="1022"/>
    </row>
    <row r="234" spans="2:14" ht="15.75" x14ac:dyDescent="0.25">
      <c r="B234" s="853"/>
      <c r="C234" s="871"/>
      <c r="D234" s="853"/>
      <c r="F234" s="869"/>
      <c r="G234" s="853"/>
      <c r="H234" s="853"/>
      <c r="I234" s="853"/>
      <c r="J234" s="1022"/>
      <c r="K234" s="1022"/>
      <c r="L234" s="1022"/>
      <c r="M234" s="1022"/>
      <c r="N234" s="1022"/>
    </row>
    <row r="235" spans="2:14" ht="15.75" x14ac:dyDescent="0.25">
      <c r="B235" s="853"/>
      <c r="C235" s="871"/>
      <c r="D235" s="853"/>
      <c r="E235" s="271"/>
      <c r="F235" s="869"/>
      <c r="G235" s="853"/>
      <c r="H235" s="853"/>
      <c r="I235" s="853"/>
      <c r="J235" s="853"/>
      <c r="K235" s="1022"/>
      <c r="L235" s="1022"/>
      <c r="M235" s="1022"/>
      <c r="N235" s="1022"/>
    </row>
    <row r="236" spans="2:14" ht="15.75" x14ac:dyDescent="0.25">
      <c r="B236" s="853"/>
      <c r="C236" s="871"/>
      <c r="D236" s="853"/>
      <c r="E236" s="853"/>
      <c r="F236" s="869"/>
      <c r="G236" s="853"/>
      <c r="H236" s="853"/>
      <c r="I236" s="853"/>
      <c r="J236" s="853"/>
      <c r="K236" s="1022"/>
      <c r="L236" s="1022"/>
      <c r="M236" s="1022"/>
      <c r="N236" s="1022"/>
    </row>
    <row r="237" spans="2:14" ht="15.75" x14ac:dyDescent="0.25">
      <c r="B237" s="853"/>
      <c r="C237" s="871"/>
      <c r="D237" s="872"/>
      <c r="E237" s="853"/>
      <c r="F237" s="852"/>
      <c r="G237" s="853"/>
      <c r="H237" s="853"/>
      <c r="I237" s="853"/>
      <c r="J237" s="853"/>
      <c r="K237" s="1022"/>
      <c r="L237" s="853"/>
      <c r="M237" s="853"/>
      <c r="N237" s="853"/>
    </row>
    <row r="238" spans="2:14" ht="17.25" customHeight="1" x14ac:dyDescent="0.25">
      <c r="B238" s="853"/>
      <c r="C238" s="871"/>
      <c r="D238" s="872"/>
      <c r="E238" s="853"/>
      <c r="F238" s="852"/>
      <c r="G238" s="853"/>
      <c r="H238" s="853"/>
      <c r="I238" s="853"/>
      <c r="J238" s="853"/>
      <c r="K238" s="853"/>
      <c r="L238" s="853"/>
      <c r="M238" s="1022"/>
      <c r="N238" s="1022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7.25" customHeight="1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53"/>
      <c r="K245" s="853"/>
      <c r="L245" s="853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53"/>
      <c r="K246" s="853"/>
      <c r="L246" s="853"/>
      <c r="M246" s="853"/>
      <c r="N246" s="853"/>
    </row>
    <row r="247" spans="2:15" ht="15.75" x14ac:dyDescent="0.25">
      <c r="B247" s="853"/>
      <c r="C247" s="871"/>
      <c r="D247" s="853"/>
      <c r="E247" s="853"/>
      <c r="F247" s="852"/>
      <c r="G247" s="853"/>
      <c r="H247" s="853"/>
      <c r="I247" s="853"/>
      <c r="J247" s="853"/>
      <c r="K247" s="853"/>
      <c r="L247" s="853"/>
      <c r="M247" s="853"/>
      <c r="N247" s="853"/>
    </row>
    <row r="248" spans="2:15" ht="15.75" x14ac:dyDescent="0.25">
      <c r="B248" s="873"/>
      <c r="C248" s="874"/>
      <c r="D248" s="873"/>
      <c r="E248" s="873"/>
      <c r="F248" s="875"/>
      <c r="G248" s="873"/>
      <c r="H248" s="873"/>
      <c r="I248" s="873"/>
      <c r="J248" s="873"/>
      <c r="K248" s="873"/>
      <c r="L248" s="873"/>
      <c r="M248" s="873"/>
      <c r="N248" s="873"/>
    </row>
    <row r="249" spans="2:15" ht="15.75" x14ac:dyDescent="0.25">
      <c r="B249" s="873"/>
      <c r="C249" s="871"/>
      <c r="D249" s="873"/>
      <c r="E249" s="873"/>
      <c r="F249" s="875"/>
      <c r="G249" s="873"/>
      <c r="H249" s="873"/>
      <c r="I249" s="873"/>
      <c r="J249" s="873"/>
      <c r="K249" s="873"/>
      <c r="L249" s="873"/>
      <c r="M249" s="873"/>
      <c r="N249" s="873"/>
    </row>
    <row r="250" spans="2:15" ht="15.75" x14ac:dyDescent="0.25">
      <c r="B250" s="871"/>
      <c r="C250" s="871"/>
      <c r="D250" s="871"/>
      <c r="E250" s="871"/>
      <c r="F250" s="876"/>
      <c r="G250" s="877"/>
      <c r="H250" s="878"/>
      <c r="I250" s="879"/>
      <c r="J250" s="880"/>
      <c r="K250" s="880"/>
      <c r="L250" s="880"/>
      <c r="M250" s="880"/>
      <c r="N250" s="880"/>
    </row>
    <row r="251" spans="2:15" ht="15.75" x14ac:dyDescent="0.25">
      <c r="B251" s="1889" t="s">
        <v>1271</v>
      </c>
      <c r="C251" s="1889"/>
      <c r="D251" s="874"/>
      <c r="E251" s="874"/>
      <c r="F251" s="875"/>
      <c r="G251" s="873"/>
      <c r="H251" s="873"/>
      <c r="I251" s="1869" t="s">
        <v>852</v>
      </c>
      <c r="J251" s="1869"/>
      <c r="K251" s="1869"/>
      <c r="L251" s="1869"/>
      <c r="M251" s="1869"/>
      <c r="N251" s="1869"/>
    </row>
    <row r="252" spans="2:15" ht="15.75" x14ac:dyDescent="0.25">
      <c r="B252" s="930" t="s">
        <v>1376</v>
      </c>
      <c r="C252" s="871"/>
      <c r="D252" s="871"/>
      <c r="E252" s="871"/>
      <c r="F252" s="875"/>
      <c r="G252" s="873"/>
      <c r="I252" s="622"/>
      <c r="J252" s="1870" t="s">
        <v>1370</v>
      </c>
      <c r="K252" s="1870"/>
      <c r="L252" s="1870"/>
      <c r="M252" s="1870"/>
      <c r="N252" s="622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928"/>
      <c r="K263" s="928"/>
      <c r="L263" s="928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928"/>
      <c r="K264" s="928"/>
      <c r="L264" s="928"/>
      <c r="M264" s="928"/>
      <c r="N264" s="928"/>
      <c r="O264" s="537"/>
    </row>
    <row r="265" spans="2:15" ht="15.75" x14ac:dyDescent="0.25">
      <c r="B265" s="928"/>
      <c r="C265" s="871"/>
      <c r="D265" s="871"/>
      <c r="E265" s="871"/>
      <c r="F265" s="875"/>
      <c r="G265" s="873"/>
      <c r="H265" s="928"/>
      <c r="I265" s="928"/>
      <c r="J265" s="928"/>
      <c r="K265" s="928"/>
      <c r="L265" s="928"/>
      <c r="M265" s="928"/>
      <c r="N265" s="928"/>
      <c r="O265" s="537"/>
    </row>
    <row r="266" spans="2:15" ht="15.75" x14ac:dyDescent="0.25">
      <c r="B266" s="874"/>
      <c r="C266" s="851"/>
      <c r="D266" s="874"/>
      <c r="E266" s="874"/>
      <c r="F266" s="883"/>
      <c r="G266" s="874"/>
      <c r="H266" s="884"/>
      <c r="I266" s="882"/>
      <c r="J266" s="873"/>
      <c r="K266" s="885"/>
      <c r="L266" s="885"/>
      <c r="M266" s="885"/>
      <c r="N266" s="885"/>
    </row>
  </sheetData>
  <mergeCells count="19">
    <mergeCell ref="B251:C251"/>
    <mergeCell ref="I251:N251"/>
    <mergeCell ref="J252:M252"/>
    <mergeCell ref="I11:I12"/>
    <mergeCell ref="J11:J12"/>
    <mergeCell ref="K11:K12"/>
    <mergeCell ref="L11:L12"/>
    <mergeCell ref="M11:M12"/>
    <mergeCell ref="N11:N12"/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5" max="14" man="1"/>
  </rowBreaks>
  <drawing r:id="rId2"/>
</worksheet>
</file>

<file path=xl/worksheets/sheet2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67E16F-F969-4DD4-88DE-AAB594F8518B}">
  <dimension ref="A1:S153"/>
  <sheetViews>
    <sheetView view="pageBreakPreview" topLeftCell="A9" zoomScale="70" zoomScaleNormal="100" zoomScaleSheetLayoutView="70" workbookViewId="0">
      <selection activeCell="C139" sqref="C139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4.285156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735" t="s">
        <v>0</v>
      </c>
      <c r="B5" s="1735"/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  <c r="N5" s="1735"/>
      <c r="O5" s="1735"/>
    </row>
    <row r="6" spans="1:15" x14ac:dyDescent="0.25">
      <c r="A6" s="1735" t="s">
        <v>1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  <c r="N6" s="1735"/>
      <c r="O6" s="1735"/>
    </row>
    <row r="7" spans="1:15" x14ac:dyDescent="0.25">
      <c r="A7" s="1735" t="s">
        <v>3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  <c r="N7" s="1735"/>
      <c r="O7" s="1735"/>
    </row>
    <row r="8" spans="1:15" x14ac:dyDescent="0.25">
      <c r="A8" s="1735" t="s">
        <v>1379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  <c r="N8" s="1735"/>
      <c r="O8" s="1735"/>
    </row>
    <row r="9" spans="1:15" x14ac:dyDescent="0.25">
      <c r="A9" s="1820" t="s">
        <v>441</v>
      </c>
      <c r="B9" s="1820"/>
      <c r="C9" s="1820"/>
      <c r="D9" s="1820"/>
      <c r="E9" s="1820"/>
      <c r="F9" s="1820"/>
      <c r="G9" s="1820"/>
      <c r="H9" s="1820"/>
      <c r="I9" s="1820"/>
      <c r="J9" s="1820"/>
      <c r="K9" s="1820"/>
      <c r="L9" s="1820"/>
      <c r="M9" s="1820"/>
      <c r="N9" s="1820"/>
      <c r="O9" s="1820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92" t="s">
        <v>7</v>
      </c>
      <c r="B11" s="1892" t="s">
        <v>937</v>
      </c>
      <c r="C11" s="1894" t="s">
        <v>9</v>
      </c>
      <c r="D11" s="1892" t="s">
        <v>832</v>
      </c>
      <c r="E11" s="1892" t="s">
        <v>834</v>
      </c>
      <c r="F11" s="1892" t="s">
        <v>209</v>
      </c>
      <c r="G11" s="1051" t="s">
        <v>12</v>
      </c>
      <c r="H11" s="1896" t="s">
        <v>13</v>
      </c>
      <c r="I11" s="1893" t="s">
        <v>14</v>
      </c>
      <c r="J11" s="1893" t="s">
        <v>15</v>
      </c>
      <c r="K11" s="1893" t="s">
        <v>16</v>
      </c>
      <c r="L11" s="1893" t="s">
        <v>17</v>
      </c>
      <c r="M11" s="1893" t="s">
        <v>18</v>
      </c>
      <c r="N11" s="1893" t="s">
        <v>19</v>
      </c>
      <c r="O11" s="1893" t="s">
        <v>20</v>
      </c>
    </row>
    <row r="12" spans="1:15" x14ac:dyDescent="0.25">
      <c r="A12" s="1892"/>
      <c r="B12" s="1892"/>
      <c r="C12" s="1894"/>
      <c r="D12" s="1892"/>
      <c r="E12" s="1892"/>
      <c r="F12" s="1892"/>
      <c r="G12" s="1051" t="s">
        <v>21</v>
      </c>
      <c r="H12" s="1896"/>
      <c r="I12" s="1893"/>
      <c r="J12" s="1893"/>
      <c r="K12" s="1893"/>
      <c r="L12" s="1893"/>
      <c r="M12" s="1893"/>
      <c r="N12" s="1893"/>
      <c r="O12" s="1893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>SUM(M14)</f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45597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45597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>SUM(H19)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11334.76</v>
      </c>
      <c r="L20" s="571">
        <f t="shared" si="1"/>
        <v>4408</v>
      </c>
      <c r="M20" s="571">
        <f t="shared" si="1"/>
        <v>9308.86</v>
      </c>
      <c r="N20" s="571">
        <f t="shared" si="1"/>
        <v>29213.120000000003</v>
      </c>
      <c r="O20" s="571">
        <f t="shared" si="1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45597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626">
        <v>70000</v>
      </c>
      <c r="J24" s="498">
        <v>2009</v>
      </c>
      <c r="K24" s="214">
        <v>5368.48</v>
      </c>
      <c r="L24" s="498">
        <v>2128</v>
      </c>
      <c r="M24" s="498">
        <v>8487.36</v>
      </c>
      <c r="N24" s="457">
        <f>+J24+K24+L24+M24</f>
        <v>17992.84</v>
      </c>
      <c r="O24" s="457">
        <f>+I24-N24</f>
        <v>52007.16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185000</v>
      </c>
      <c r="H25" s="696">
        <f>SUM(H24)</f>
        <v>0</v>
      </c>
      <c r="I25" s="695">
        <f t="shared" ref="I25:O25" si="2">SUM(I23:I24)</f>
        <v>185000</v>
      </c>
      <c r="J25" s="695">
        <f t="shared" si="2"/>
        <v>5309.5</v>
      </c>
      <c r="K25" s="695">
        <f t="shared" si="2"/>
        <v>21002.22</v>
      </c>
      <c r="L25" s="695">
        <f t="shared" si="2"/>
        <v>5624</v>
      </c>
      <c r="M25" s="695">
        <f t="shared" si="2"/>
        <v>11055.76</v>
      </c>
      <c r="N25" s="695">
        <f t="shared" si="2"/>
        <v>42991.479999999996</v>
      </c>
      <c r="O25" s="695">
        <f t="shared" si="2"/>
        <v>142008.52000000002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45597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>SUM(H29)</f>
        <v>0</v>
      </c>
      <c r="I30" s="695">
        <f t="shared" ref="I30:O30" si="3">SUM(I28:I29)</f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>SUM(M28:M29)</f>
        <v>1456</v>
      </c>
      <c r="N30" s="695">
        <f t="shared" si="3"/>
        <v>28695.239999999998</v>
      </c>
      <c r="O30" s="695">
        <f t="shared" si="3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45597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4">SUM(I33)</f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2134</v>
      </c>
      <c r="N34" s="697">
        <f t="shared" si="4"/>
        <v>18677.739999999998</v>
      </c>
      <c r="O34" s="697">
        <f t="shared" si="4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1391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8637.92</v>
      </c>
      <c r="N37" s="457">
        <f>+J37+K37+L37+M37</f>
        <v>25181.659999999996</v>
      </c>
      <c r="O37" s="498">
        <f>+I37-N37</f>
        <v>69818.34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6">
        <f>SUM(H37)</f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>SUM(M37)</f>
        <v>8637.92</v>
      </c>
      <c r="N38" s="697">
        <f t="shared" si="5"/>
        <v>25181.659999999996</v>
      </c>
      <c r="O38" s="697">
        <f t="shared" si="5"/>
        <v>69818.34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498">
        <v>3040</v>
      </c>
      <c r="M42" s="498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45383</v>
      </c>
      <c r="F43" s="855">
        <v>45566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498">
        <v>1520</v>
      </c>
      <c r="M43" s="498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>SUM(H43)</f>
        <v>0</v>
      </c>
      <c r="I44" s="697">
        <f t="shared" ref="I44:O44" si="6">SUM(I42:I43)</f>
        <v>150000</v>
      </c>
      <c r="J44" s="697">
        <f t="shared" si="6"/>
        <v>4305</v>
      </c>
      <c r="K44" s="697">
        <f t="shared" si="6"/>
        <v>13959.37</v>
      </c>
      <c r="L44" s="697">
        <f t="shared" si="6"/>
        <v>4560</v>
      </c>
      <c r="M44" s="697">
        <f t="shared" si="6"/>
        <v>50</v>
      </c>
      <c r="N44" s="697">
        <f t="shared" si="6"/>
        <v>22874.37</v>
      </c>
      <c r="O44" s="697">
        <f t="shared" si="6"/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97"/>
      <c r="N46" s="697"/>
      <c r="O46" s="697"/>
    </row>
    <row r="47" spans="1:15" x14ac:dyDescent="0.25">
      <c r="A47" s="496" t="s">
        <v>624</v>
      </c>
      <c r="B47" s="497" t="s">
        <v>806</v>
      </c>
      <c r="C47" s="286" t="s">
        <v>1392</v>
      </c>
      <c r="D47" s="281" t="s">
        <v>1063</v>
      </c>
      <c r="E47" s="855">
        <v>45292</v>
      </c>
      <c r="F47" s="855">
        <v>45474</v>
      </c>
      <c r="G47" s="626">
        <v>100000</v>
      </c>
      <c r="H47" s="487">
        <v>0</v>
      </c>
      <c r="I47" s="457">
        <v>100000</v>
      </c>
      <c r="J47" s="457">
        <v>2870</v>
      </c>
      <c r="K47" s="457">
        <v>12105.37</v>
      </c>
      <c r="L47" s="489">
        <v>3040</v>
      </c>
      <c r="M47" s="457">
        <v>2568.4</v>
      </c>
      <c r="N47" s="457">
        <f>+J47+K47+L47+M47</f>
        <v>20583.770000000004</v>
      </c>
      <c r="O47" s="498">
        <f>+I47-N47</f>
        <v>79416.23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155000</v>
      </c>
      <c r="H49" s="696">
        <f>SUM(H48)</f>
        <v>0</v>
      </c>
      <c r="I49" s="697">
        <f t="shared" ref="I49:O49" si="7">SUM(I47:I48)</f>
        <v>155000</v>
      </c>
      <c r="J49" s="697">
        <f t="shared" si="7"/>
        <v>4448.5</v>
      </c>
      <c r="K49" s="697">
        <f t="shared" si="7"/>
        <v>14665.050000000001</v>
      </c>
      <c r="L49" s="697">
        <f t="shared" si="7"/>
        <v>4712</v>
      </c>
      <c r="M49" s="697">
        <f>SUM(M47:M48)</f>
        <v>2593.4</v>
      </c>
      <c r="N49" s="697">
        <f t="shared" si="7"/>
        <v>26418.950000000004</v>
      </c>
      <c r="O49" s="697">
        <f t="shared" si="7"/>
        <v>128581.04999999999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498">
        <f t="shared" ref="O52:O59" si="8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498">
        <f t="shared" si="8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038">
        <v>25</v>
      </c>
      <c r="N54" s="1038">
        <v>25398.49</v>
      </c>
      <c r="O54" s="498">
        <f t="shared" si="8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038">
        <v>25</v>
      </c>
      <c r="N55" s="1038">
        <v>25398.49</v>
      </c>
      <c r="O55" s="498">
        <f t="shared" si="8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038">
        <v>25</v>
      </c>
      <c r="N56" s="1038">
        <v>25398.49</v>
      </c>
      <c r="O56" s="498">
        <f t="shared" si="8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038">
        <v>25</v>
      </c>
      <c r="N57" s="1038">
        <v>22455.24</v>
      </c>
      <c r="O57" s="498">
        <f t="shared" si="8"/>
        <v>92544.76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487">
        <v>0</v>
      </c>
      <c r="I58" s="1038">
        <v>115000</v>
      </c>
      <c r="J58" s="1038">
        <v>3300.5</v>
      </c>
      <c r="K58" s="1038">
        <v>15633.74</v>
      </c>
      <c r="L58" s="1039">
        <v>3496</v>
      </c>
      <c r="M58" s="1038">
        <v>25</v>
      </c>
      <c r="N58" s="1038">
        <v>22455.24</v>
      </c>
      <c r="O58" s="498">
        <f t="shared" si="8"/>
        <v>92544.76</v>
      </c>
    </row>
    <row r="59" spans="1:15" ht="25.5" customHeight="1" x14ac:dyDescent="0.25">
      <c r="A59" s="286" t="s">
        <v>1039</v>
      </c>
      <c r="B59" s="281" t="s">
        <v>806</v>
      </c>
      <c r="C59" s="282" t="s">
        <v>117</v>
      </c>
      <c r="D59" s="281" t="s">
        <v>1063</v>
      </c>
      <c r="E59" s="855">
        <v>45413</v>
      </c>
      <c r="F59" s="855">
        <v>45597</v>
      </c>
      <c r="G59" s="626">
        <v>70000</v>
      </c>
      <c r="H59" s="627">
        <v>0</v>
      </c>
      <c r="I59" s="468">
        <v>70000</v>
      </c>
      <c r="J59" s="468">
        <v>2009</v>
      </c>
      <c r="K59" s="468">
        <v>5368.48</v>
      </c>
      <c r="L59" s="628">
        <v>2128</v>
      </c>
      <c r="M59" s="468">
        <v>2025</v>
      </c>
      <c r="N59" s="468">
        <f>+J59+K59+L59+M59</f>
        <v>11530.48</v>
      </c>
      <c r="O59" s="498">
        <f t="shared" si="8"/>
        <v>58469.520000000004</v>
      </c>
    </row>
    <row r="60" spans="1:15" x14ac:dyDescent="0.25">
      <c r="A60" s="466" t="s">
        <v>813</v>
      </c>
      <c r="B60" s="465"/>
      <c r="C60" s="492">
        <v>8</v>
      </c>
      <c r="D60" s="465"/>
      <c r="E60" s="500"/>
      <c r="F60" s="855"/>
      <c r="G60" s="697">
        <f>SUM(G52:G59)</f>
        <v>925000</v>
      </c>
      <c r="H60" s="696">
        <f>SUM(H59)</f>
        <v>0</v>
      </c>
      <c r="I60" s="697">
        <f t="shared" ref="I60:O60" si="9">SUM(I52:I59)</f>
        <v>925000</v>
      </c>
      <c r="J60" s="697">
        <f t="shared" si="9"/>
        <v>26547.5</v>
      </c>
      <c r="K60" s="697">
        <f t="shared" si="9"/>
        <v>126565.91000000002</v>
      </c>
      <c r="L60" s="697">
        <f t="shared" si="9"/>
        <v>28120</v>
      </c>
      <c r="M60" s="697">
        <f>SUM(M52:M59)</f>
        <v>2200</v>
      </c>
      <c r="N60" s="697">
        <f t="shared" si="9"/>
        <v>183433.41</v>
      </c>
      <c r="O60" s="697">
        <f t="shared" si="9"/>
        <v>741566.59</v>
      </c>
    </row>
    <row r="61" spans="1:15" x14ac:dyDescent="0.25">
      <c r="A61" s="466"/>
      <c r="B61" s="465"/>
      <c r="C61" s="492"/>
      <c r="D61" s="465"/>
      <c r="E61" s="500"/>
      <c r="F61" s="855"/>
      <c r="G61" s="697"/>
      <c r="H61" s="697"/>
      <c r="I61" s="697"/>
      <c r="J61" s="697"/>
      <c r="K61" s="697"/>
      <c r="L61" s="697"/>
      <c r="M61" s="697"/>
      <c r="N61" s="697"/>
      <c r="O61" s="697"/>
    </row>
    <row r="62" spans="1:15" x14ac:dyDescent="0.25">
      <c r="A62" s="466" t="s">
        <v>821</v>
      </c>
      <c r="B62" s="465"/>
      <c r="C62" s="492"/>
      <c r="D62" s="465"/>
      <c r="E62" s="500"/>
      <c r="F62" s="855"/>
      <c r="G62" s="695"/>
      <c r="H62" s="696"/>
      <c r="I62" s="697"/>
      <c r="J62" s="697"/>
      <c r="K62" s="697"/>
      <c r="L62" s="698"/>
      <c r="M62" s="697"/>
      <c r="N62" s="697"/>
      <c r="O62" s="697"/>
    </row>
    <row r="63" spans="1:15" ht="27" customHeight="1" x14ac:dyDescent="0.25">
      <c r="A63" s="286" t="s">
        <v>593</v>
      </c>
      <c r="B63" s="497" t="s">
        <v>806</v>
      </c>
      <c r="C63" s="282" t="s">
        <v>1361</v>
      </c>
      <c r="D63" s="281" t="s">
        <v>1063</v>
      </c>
      <c r="E63" s="855">
        <v>45413</v>
      </c>
      <c r="F63" s="855">
        <v>45597</v>
      </c>
      <c r="G63" s="626">
        <v>120000</v>
      </c>
      <c r="H63" s="487">
        <v>0</v>
      </c>
      <c r="I63" s="457">
        <v>120000</v>
      </c>
      <c r="J63" s="457">
        <v>3444</v>
      </c>
      <c r="K63" s="457">
        <v>16809.87</v>
      </c>
      <c r="L63" s="489">
        <v>3648</v>
      </c>
      <c r="M63" s="457">
        <v>25</v>
      </c>
      <c r="N63" s="457">
        <f>+J63+K63+L63+M63</f>
        <v>23926.87</v>
      </c>
      <c r="O63" s="457">
        <f>+I63-N63</f>
        <v>96073.13</v>
      </c>
    </row>
    <row r="64" spans="1:15" ht="16.5" customHeight="1" x14ac:dyDescent="0.25">
      <c r="A64" s="286" t="s">
        <v>822</v>
      </c>
      <c r="B64" s="497" t="s">
        <v>806</v>
      </c>
      <c r="C64" s="282" t="s">
        <v>71</v>
      </c>
      <c r="D64" s="281" t="s">
        <v>1063</v>
      </c>
      <c r="E64" s="855">
        <v>45413</v>
      </c>
      <c r="F64" s="855">
        <v>45597</v>
      </c>
      <c r="G64" s="626">
        <v>70000</v>
      </c>
      <c r="H64" s="487">
        <v>0</v>
      </c>
      <c r="I64" s="457">
        <v>70000</v>
      </c>
      <c r="J64" s="457">
        <v>2009</v>
      </c>
      <c r="K64" s="457">
        <v>5368.48</v>
      </c>
      <c r="L64" s="457">
        <v>2128</v>
      </c>
      <c r="M64" s="457">
        <v>25</v>
      </c>
      <c r="N64" s="457">
        <f>+J64+K64+L64+M64</f>
        <v>9530.48</v>
      </c>
      <c r="O64" s="457">
        <f>+I64-N64</f>
        <v>60469.520000000004</v>
      </c>
    </row>
    <row r="65" spans="1:15" ht="16.5" customHeight="1" x14ac:dyDescent="0.25">
      <c r="A65" s="286" t="s">
        <v>1288</v>
      </c>
      <c r="B65" s="497" t="s">
        <v>807</v>
      </c>
      <c r="C65" s="282" t="s">
        <v>417</v>
      </c>
      <c r="D65" s="281" t="s">
        <v>1063</v>
      </c>
      <c r="E65" s="855">
        <v>45383</v>
      </c>
      <c r="F65" s="855">
        <v>45566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57">
        <v>1976</v>
      </c>
      <c r="M65" s="457">
        <v>25</v>
      </c>
      <c r="N65" s="457">
        <f>+J65+K65+L65+M65</f>
        <v>8294.08</v>
      </c>
      <c r="O65" s="457">
        <f>+I65-N65</f>
        <v>56705.919999999998</v>
      </c>
    </row>
    <row r="66" spans="1:15" ht="16.5" customHeight="1" x14ac:dyDescent="0.25">
      <c r="A66" s="286" t="s">
        <v>1290</v>
      </c>
      <c r="B66" s="497" t="s">
        <v>1151</v>
      </c>
      <c r="C66" s="282" t="s">
        <v>417</v>
      </c>
      <c r="D66" s="281" t="s">
        <v>1063</v>
      </c>
      <c r="E66" s="855">
        <v>45383</v>
      </c>
      <c r="F66" s="855">
        <v>45566</v>
      </c>
      <c r="G66" s="626">
        <v>65000</v>
      </c>
      <c r="H66" s="487">
        <v>0</v>
      </c>
      <c r="I66" s="457">
        <v>65000</v>
      </c>
      <c r="J66" s="457">
        <v>1865.5</v>
      </c>
      <c r="K66" s="457">
        <v>4427.58</v>
      </c>
      <c r="L66" s="457">
        <v>1976</v>
      </c>
      <c r="M66" s="457">
        <v>25</v>
      </c>
      <c r="N66" s="457">
        <f>+J66+K66+L66+M66</f>
        <v>8294.08</v>
      </c>
      <c r="O66" s="457">
        <f>+I66-N66</f>
        <v>56705.919999999998</v>
      </c>
    </row>
    <row r="67" spans="1:15" ht="16.5" customHeight="1" x14ac:dyDescent="0.25">
      <c r="A67" s="286" t="s">
        <v>1291</v>
      </c>
      <c r="B67" s="497" t="s">
        <v>806</v>
      </c>
      <c r="C67" s="282" t="s">
        <v>417</v>
      </c>
      <c r="D67" s="281" t="s">
        <v>1063</v>
      </c>
      <c r="E67" s="855">
        <v>45383</v>
      </c>
      <c r="F67" s="855">
        <v>45566</v>
      </c>
      <c r="G67" s="626">
        <v>65000</v>
      </c>
      <c r="H67" s="487">
        <v>0</v>
      </c>
      <c r="I67" s="457">
        <v>65000</v>
      </c>
      <c r="J67" s="457">
        <v>1865.5</v>
      </c>
      <c r="K67" s="457">
        <v>4427.58</v>
      </c>
      <c r="L67" s="457">
        <v>1976</v>
      </c>
      <c r="M67" s="457">
        <v>25</v>
      </c>
      <c r="N67" s="457">
        <f>+J67+K67+L67+M67</f>
        <v>8294.08</v>
      </c>
      <c r="O67" s="457">
        <f>+I67-N67</f>
        <v>56705.919999999998</v>
      </c>
    </row>
    <row r="68" spans="1:15" x14ac:dyDescent="0.25">
      <c r="A68" s="466" t="s">
        <v>813</v>
      </c>
      <c r="B68" s="465"/>
      <c r="C68" s="492">
        <v>5</v>
      </c>
      <c r="D68" s="465"/>
      <c r="E68" s="500"/>
      <c r="F68" s="855"/>
      <c r="G68" s="695">
        <f>SUM(G63:G67)</f>
        <v>385000</v>
      </c>
      <c r="H68" s="696">
        <f>SUM(H67)</f>
        <v>0</v>
      </c>
      <c r="I68" s="695">
        <f t="shared" ref="I68:O68" si="10">SUM(I63:I67)</f>
        <v>385000</v>
      </c>
      <c r="J68" s="695">
        <f t="shared" si="10"/>
        <v>11049.5</v>
      </c>
      <c r="K68" s="695">
        <f t="shared" si="10"/>
        <v>35461.090000000004</v>
      </c>
      <c r="L68" s="695">
        <f t="shared" si="10"/>
        <v>11704</v>
      </c>
      <c r="M68" s="695">
        <f>SUM(M63:M67)</f>
        <v>125</v>
      </c>
      <c r="N68" s="695">
        <f t="shared" si="10"/>
        <v>58339.590000000004</v>
      </c>
      <c r="O68" s="695">
        <f t="shared" si="10"/>
        <v>326660.40999999997</v>
      </c>
    </row>
    <row r="69" spans="1:15" x14ac:dyDescent="0.25">
      <c r="A69" s="490"/>
      <c r="B69" s="491"/>
      <c r="C69" s="492"/>
      <c r="D69" s="465"/>
      <c r="E69" s="856"/>
      <c r="F69" s="857"/>
      <c r="G69" s="695"/>
      <c r="H69" s="495"/>
      <c r="I69" s="494"/>
      <c r="J69" s="494"/>
      <c r="K69" s="494"/>
      <c r="L69" s="494"/>
      <c r="M69" s="494"/>
      <c r="N69" s="494"/>
      <c r="O69" s="494"/>
    </row>
    <row r="70" spans="1:15" x14ac:dyDescent="0.25">
      <c r="A70" s="490" t="s">
        <v>629</v>
      </c>
      <c r="B70" s="491"/>
      <c r="C70" s="492"/>
      <c r="D70" s="492"/>
      <c r="E70" s="856"/>
      <c r="F70" s="857"/>
      <c r="G70" s="695"/>
      <c r="H70" s="495"/>
      <c r="I70" s="463"/>
      <c r="J70" s="463"/>
      <c r="K70" s="463"/>
      <c r="L70" s="463"/>
      <c r="M70" s="463"/>
      <c r="N70" s="463"/>
      <c r="O70" s="463"/>
    </row>
    <row r="71" spans="1:15" ht="15.75" customHeight="1" x14ac:dyDescent="0.25">
      <c r="A71" s="496" t="s">
        <v>568</v>
      </c>
      <c r="B71" s="497" t="s">
        <v>807</v>
      </c>
      <c r="C71" s="282" t="s">
        <v>569</v>
      </c>
      <c r="D71" s="281" t="s">
        <v>1063</v>
      </c>
      <c r="E71" s="855">
        <v>45413</v>
      </c>
      <c r="F71" s="855">
        <v>45597</v>
      </c>
      <c r="G71" s="626">
        <v>185000</v>
      </c>
      <c r="H71" s="487">
        <v>0</v>
      </c>
      <c r="I71" s="457">
        <v>185000</v>
      </c>
      <c r="J71" s="457">
        <v>5309.5</v>
      </c>
      <c r="K71" s="457">
        <v>32099.49</v>
      </c>
      <c r="L71" s="457">
        <v>5624</v>
      </c>
      <c r="M71" s="457">
        <v>4557.26</v>
      </c>
      <c r="N71" s="457">
        <f>+J71+K71+L71+M71</f>
        <v>47590.250000000007</v>
      </c>
      <c r="O71" s="457">
        <f>+I71-N71</f>
        <v>137409.75</v>
      </c>
    </row>
    <row r="72" spans="1:15" x14ac:dyDescent="0.25">
      <c r="A72" s="466" t="s">
        <v>813</v>
      </c>
      <c r="B72" s="465"/>
      <c r="C72" s="492">
        <v>1</v>
      </c>
      <c r="D72" s="492"/>
      <c r="E72" s="1016"/>
      <c r="F72" s="855"/>
      <c r="G72" s="695">
        <f>+G71</f>
        <v>185000</v>
      </c>
      <c r="H72" s="696">
        <f t="shared" ref="H72:O72" si="11">SUM(H71)</f>
        <v>0</v>
      </c>
      <c r="I72" s="695">
        <f t="shared" si="11"/>
        <v>185000</v>
      </c>
      <c r="J72" s="695">
        <f t="shared" si="11"/>
        <v>5309.5</v>
      </c>
      <c r="K72" s="695">
        <f t="shared" si="11"/>
        <v>32099.49</v>
      </c>
      <c r="L72" s="695">
        <f t="shared" si="11"/>
        <v>5624</v>
      </c>
      <c r="M72" s="695">
        <f>SUM(M71)</f>
        <v>4557.26</v>
      </c>
      <c r="N72" s="695">
        <f t="shared" si="11"/>
        <v>47590.250000000007</v>
      </c>
      <c r="O72" s="695">
        <f t="shared" si="11"/>
        <v>137409.75</v>
      </c>
    </row>
    <row r="73" spans="1:15" x14ac:dyDescent="0.25">
      <c r="A73" s="490"/>
      <c r="B73" s="491"/>
      <c r="C73" s="492"/>
      <c r="D73" s="492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69" t="s">
        <v>1198</v>
      </c>
      <c r="B74" s="491"/>
      <c r="C74" s="625"/>
      <c r="D74" s="281"/>
      <c r="E74" s="856"/>
      <c r="F74" s="857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x14ac:dyDescent="0.25">
      <c r="A75" s="573" t="s">
        <v>946</v>
      </c>
      <c r="B75" s="602" t="s">
        <v>806</v>
      </c>
      <c r="C75" s="625" t="s">
        <v>945</v>
      </c>
      <c r="D75" s="281" t="s">
        <v>1063</v>
      </c>
      <c r="E75" s="855">
        <v>45413</v>
      </c>
      <c r="F75" s="855">
        <v>45597</v>
      </c>
      <c r="G75" s="626">
        <v>60000</v>
      </c>
      <c r="H75" s="487">
        <v>0</v>
      </c>
      <c r="I75" s="498">
        <v>60000</v>
      </c>
      <c r="J75" s="498">
        <v>1722</v>
      </c>
      <c r="K75" s="498">
        <v>3486.68</v>
      </c>
      <c r="L75" s="498">
        <v>1824</v>
      </c>
      <c r="M75" s="498">
        <v>25</v>
      </c>
      <c r="N75" s="457">
        <f>+J75+K75+L75+M75</f>
        <v>7057.68</v>
      </c>
      <c r="O75" s="457">
        <f>+I75-N75</f>
        <v>52942.32</v>
      </c>
    </row>
    <row r="76" spans="1:15" x14ac:dyDescent="0.25">
      <c r="A76" s="573" t="s">
        <v>1397</v>
      </c>
      <c r="B76" s="602" t="s">
        <v>806</v>
      </c>
      <c r="C76" s="625" t="s">
        <v>157</v>
      </c>
      <c r="D76" s="281" t="s">
        <v>1063</v>
      </c>
      <c r="E76" s="855">
        <v>45444</v>
      </c>
      <c r="F76" s="855">
        <v>45627</v>
      </c>
      <c r="G76" s="626">
        <v>60000</v>
      </c>
      <c r="H76" s="487">
        <v>0</v>
      </c>
      <c r="I76" s="498">
        <v>60000</v>
      </c>
      <c r="J76" s="498">
        <v>1722</v>
      </c>
      <c r="K76" s="498">
        <v>3486.68</v>
      </c>
      <c r="L76" s="498">
        <v>1824</v>
      </c>
      <c r="M76" s="498">
        <v>25</v>
      </c>
      <c r="N76" s="457">
        <f>+J76+K76+L76+M76</f>
        <v>7057.68</v>
      </c>
      <c r="O76" s="457">
        <f>+I76-N76</f>
        <v>52942.32</v>
      </c>
    </row>
    <row r="77" spans="1:15" x14ac:dyDescent="0.25">
      <c r="A77" s="466" t="s">
        <v>813</v>
      </c>
      <c r="B77" s="465"/>
      <c r="C77" s="492">
        <v>2</v>
      </c>
      <c r="D77" s="492"/>
      <c r="E77" s="1016"/>
      <c r="F77" s="860"/>
      <c r="G77" s="695">
        <f>SUM(G75:G76)</f>
        <v>120000</v>
      </c>
      <c r="H77" s="696">
        <f>SUM(H76)</f>
        <v>0</v>
      </c>
      <c r="I77" s="695">
        <f t="shared" ref="I77:O77" si="12">SUM(I75:I76)</f>
        <v>120000</v>
      </c>
      <c r="J77" s="695">
        <f t="shared" si="12"/>
        <v>3444</v>
      </c>
      <c r="K77" s="695">
        <f t="shared" si="12"/>
        <v>6973.36</v>
      </c>
      <c r="L77" s="695">
        <f t="shared" si="12"/>
        <v>3648</v>
      </c>
      <c r="M77" s="695">
        <f>SUM(M75:M76)</f>
        <v>50</v>
      </c>
      <c r="N77" s="695">
        <f t="shared" si="12"/>
        <v>14115.36</v>
      </c>
      <c r="O77" s="695">
        <f t="shared" si="12"/>
        <v>105884.64</v>
      </c>
    </row>
    <row r="78" spans="1:15" x14ac:dyDescent="0.25">
      <c r="A78" s="490"/>
      <c r="B78" s="491"/>
      <c r="C78" s="492"/>
      <c r="D78" s="492"/>
      <c r="E78" s="859"/>
      <c r="F78" s="860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490" t="s">
        <v>1398</v>
      </c>
      <c r="B79" s="491"/>
      <c r="C79" s="492"/>
      <c r="D79" s="492"/>
      <c r="E79" s="859"/>
      <c r="F79" s="860"/>
      <c r="G79" s="695"/>
      <c r="H79" s="495"/>
      <c r="I79" s="494"/>
      <c r="J79" s="494"/>
      <c r="K79" s="494"/>
      <c r="L79" s="494"/>
      <c r="M79" s="494"/>
      <c r="N79" s="494"/>
      <c r="O79" s="494"/>
    </row>
    <row r="80" spans="1:15" ht="30" x14ac:dyDescent="0.25">
      <c r="A80" s="496" t="s">
        <v>1399</v>
      </c>
      <c r="B80" s="491" t="s">
        <v>807</v>
      </c>
      <c r="C80" s="282" t="s">
        <v>1400</v>
      </c>
      <c r="D80" s="282" t="s">
        <v>1281</v>
      </c>
      <c r="E80" s="855">
        <v>45444</v>
      </c>
      <c r="F80" s="855">
        <v>45627</v>
      </c>
      <c r="G80" s="626">
        <v>120000</v>
      </c>
      <c r="H80" s="487">
        <v>0</v>
      </c>
      <c r="I80" s="498">
        <v>120000</v>
      </c>
      <c r="J80" s="498">
        <v>3444</v>
      </c>
      <c r="K80" s="498">
        <v>16809.87</v>
      </c>
      <c r="L80" s="498">
        <v>3648</v>
      </c>
      <c r="M80" s="498">
        <v>25</v>
      </c>
      <c r="N80" s="457">
        <f>+J80+K80+L80+M80</f>
        <v>23926.87</v>
      </c>
      <c r="O80" s="457">
        <f>+I80-N80</f>
        <v>96073.13</v>
      </c>
    </row>
    <row r="81" spans="1:15" x14ac:dyDescent="0.25">
      <c r="A81" s="466" t="s">
        <v>813</v>
      </c>
      <c r="B81" s="491"/>
      <c r="C81" s="492">
        <v>1</v>
      </c>
      <c r="D81" s="492"/>
      <c r="E81" s="859"/>
      <c r="F81" s="860"/>
      <c r="G81" s="695">
        <f>SUM(G80)</f>
        <v>120000</v>
      </c>
      <c r="H81" s="696">
        <f>SUM(H80)</f>
        <v>0</v>
      </c>
      <c r="I81" s="695">
        <f t="shared" ref="I81:N81" si="13">SUM(I80)</f>
        <v>120000</v>
      </c>
      <c r="J81" s="695">
        <f t="shared" si="13"/>
        <v>3444</v>
      </c>
      <c r="K81" s="695">
        <f t="shared" si="13"/>
        <v>16809.87</v>
      </c>
      <c r="L81" s="695">
        <f t="shared" si="13"/>
        <v>3648</v>
      </c>
      <c r="M81" s="695">
        <f>SUM(M80)</f>
        <v>25</v>
      </c>
      <c r="N81" s="695">
        <f t="shared" si="13"/>
        <v>23926.87</v>
      </c>
      <c r="O81" s="695">
        <f>SUM(O80)</f>
        <v>96073.13</v>
      </c>
    </row>
    <row r="82" spans="1:15" ht="28.5" customHeight="1" x14ac:dyDescent="0.25">
      <c r="A82" s="1014" t="s">
        <v>978</v>
      </c>
      <c r="B82" s="1015"/>
      <c r="C82" s="492"/>
      <c r="D82" s="465"/>
      <c r="E82" s="1016"/>
      <c r="F82" s="860"/>
      <c r="G82" s="695"/>
      <c r="H82" s="696"/>
      <c r="I82" s="697"/>
      <c r="J82" s="697"/>
      <c r="K82" s="697"/>
      <c r="L82" s="698"/>
      <c r="M82" s="697"/>
      <c r="N82" s="697"/>
      <c r="O82" s="697"/>
    </row>
    <row r="83" spans="1:15" ht="16.5" customHeight="1" x14ac:dyDescent="0.25">
      <c r="A83" s="1017" t="s">
        <v>1045</v>
      </c>
      <c r="B83" s="1018" t="s">
        <v>806</v>
      </c>
      <c r="C83" s="282" t="s">
        <v>78</v>
      </c>
      <c r="D83" s="281" t="s">
        <v>1063</v>
      </c>
      <c r="E83" s="855">
        <v>45413</v>
      </c>
      <c r="F83" s="855">
        <v>45597</v>
      </c>
      <c r="G83" s="626">
        <v>70000</v>
      </c>
      <c r="H83" s="627">
        <v>0</v>
      </c>
      <c r="I83" s="468">
        <v>70000</v>
      </c>
      <c r="J83" s="468">
        <v>2009</v>
      </c>
      <c r="K83" s="468">
        <v>5368.48</v>
      </c>
      <c r="L83" s="628">
        <v>2128</v>
      </c>
      <c r="M83" s="468">
        <v>25</v>
      </c>
      <c r="N83" s="468">
        <f t="shared" ref="N83:N88" si="14">+J83+K83+L83+M83</f>
        <v>9530.48</v>
      </c>
      <c r="O83" s="468">
        <f t="shared" ref="O83:O88" si="15">+I83-N83</f>
        <v>60469.520000000004</v>
      </c>
    </row>
    <row r="84" spans="1:15" ht="16.5" customHeight="1" x14ac:dyDescent="0.25">
      <c r="A84" s="286" t="s">
        <v>611</v>
      </c>
      <c r="B84" s="281" t="s">
        <v>807</v>
      </c>
      <c r="C84" s="282" t="s">
        <v>918</v>
      </c>
      <c r="D84" s="281" t="s">
        <v>1063</v>
      </c>
      <c r="E84" s="855">
        <v>45413</v>
      </c>
      <c r="F84" s="855">
        <v>45597</v>
      </c>
      <c r="G84" s="626">
        <v>70000</v>
      </c>
      <c r="H84" s="627">
        <v>0</v>
      </c>
      <c r="I84" s="468">
        <v>70000</v>
      </c>
      <c r="J84" s="468">
        <v>2009</v>
      </c>
      <c r="K84" s="468">
        <v>5368.48</v>
      </c>
      <c r="L84" s="628">
        <v>2128</v>
      </c>
      <c r="M84" s="468">
        <v>25</v>
      </c>
      <c r="N84" s="468">
        <f t="shared" si="14"/>
        <v>9530.48</v>
      </c>
      <c r="O84" s="468">
        <f t="shared" si="15"/>
        <v>60469.520000000004</v>
      </c>
    </row>
    <row r="85" spans="1:15" ht="16.5" customHeight="1" x14ac:dyDescent="0.25">
      <c r="A85" s="286" t="s">
        <v>610</v>
      </c>
      <c r="B85" s="281" t="s">
        <v>806</v>
      </c>
      <c r="C85" s="282" t="s">
        <v>918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468">
        <v>25</v>
      </c>
      <c r="N85" s="468">
        <f t="shared" si="14"/>
        <v>9530.48</v>
      </c>
      <c r="O85" s="468">
        <f t="shared" si="15"/>
        <v>60469.520000000004</v>
      </c>
    </row>
    <row r="86" spans="1:15" ht="16.5" customHeight="1" x14ac:dyDescent="0.25">
      <c r="A86" s="286" t="s">
        <v>1292</v>
      </c>
      <c r="B86" s="281" t="s">
        <v>806</v>
      </c>
      <c r="C86" s="282" t="s">
        <v>918</v>
      </c>
      <c r="D86" s="281" t="s">
        <v>1063</v>
      </c>
      <c r="E86" s="855">
        <v>45383</v>
      </c>
      <c r="F86" s="855">
        <v>45566</v>
      </c>
      <c r="G86" s="626">
        <v>65000</v>
      </c>
      <c r="H86" s="627">
        <v>0</v>
      </c>
      <c r="I86" s="468">
        <v>65000</v>
      </c>
      <c r="J86" s="468">
        <v>1865.5</v>
      </c>
      <c r="K86" s="468">
        <v>4427.58</v>
      </c>
      <c r="L86" s="628">
        <v>1976</v>
      </c>
      <c r="M86" s="468">
        <v>25</v>
      </c>
      <c r="N86" s="468">
        <f t="shared" si="14"/>
        <v>8294.08</v>
      </c>
      <c r="O86" s="468">
        <f t="shared" si="15"/>
        <v>56705.919999999998</v>
      </c>
    </row>
    <row r="87" spans="1:15" ht="16.5" customHeight="1" x14ac:dyDescent="0.25">
      <c r="A87" s="286" t="s">
        <v>1295</v>
      </c>
      <c r="B87" s="281" t="s">
        <v>1296</v>
      </c>
      <c r="C87" s="282" t="s">
        <v>918</v>
      </c>
      <c r="D87" s="281" t="s">
        <v>1063</v>
      </c>
      <c r="E87" s="855">
        <v>45383</v>
      </c>
      <c r="F87" s="855">
        <v>45566</v>
      </c>
      <c r="G87" s="626">
        <v>65000</v>
      </c>
      <c r="H87" s="627">
        <v>0</v>
      </c>
      <c r="I87" s="468">
        <v>65000</v>
      </c>
      <c r="J87" s="468">
        <v>1865.5</v>
      </c>
      <c r="K87" s="468">
        <v>4427.58</v>
      </c>
      <c r="L87" s="628">
        <v>1976</v>
      </c>
      <c r="M87" s="468">
        <v>25</v>
      </c>
      <c r="N87" s="468">
        <f t="shared" si="14"/>
        <v>8294.08</v>
      </c>
      <c r="O87" s="468">
        <f t="shared" si="15"/>
        <v>56705.919999999998</v>
      </c>
    </row>
    <row r="88" spans="1:15" ht="16.5" customHeight="1" x14ac:dyDescent="0.25">
      <c r="A88" s="286" t="s">
        <v>1293</v>
      </c>
      <c r="B88" s="281" t="s">
        <v>807</v>
      </c>
      <c r="C88" s="282" t="s">
        <v>1294</v>
      </c>
      <c r="D88" s="281" t="s">
        <v>1063</v>
      </c>
      <c r="E88" s="855">
        <v>45383</v>
      </c>
      <c r="F88" s="855">
        <v>45566</v>
      </c>
      <c r="G88" s="626">
        <v>55000</v>
      </c>
      <c r="H88" s="627">
        <v>0</v>
      </c>
      <c r="I88" s="468">
        <v>55000</v>
      </c>
      <c r="J88" s="468">
        <v>1578.5</v>
      </c>
      <c r="K88" s="468">
        <v>2559.6799999999998</v>
      </c>
      <c r="L88" s="628">
        <v>1672</v>
      </c>
      <c r="M88" s="468">
        <v>25</v>
      </c>
      <c r="N88" s="468">
        <f t="shared" si="14"/>
        <v>5835.18</v>
      </c>
      <c r="O88" s="468">
        <f t="shared" si="15"/>
        <v>49164.82</v>
      </c>
    </row>
    <row r="89" spans="1:15" x14ac:dyDescent="0.25">
      <c r="A89" s="466" t="s">
        <v>813</v>
      </c>
      <c r="B89" s="465"/>
      <c r="C89" s="492">
        <v>6</v>
      </c>
      <c r="D89" s="465"/>
      <c r="E89" s="1016"/>
      <c r="F89" s="860"/>
      <c r="G89" s="695">
        <f>SUM(G83:G88)</f>
        <v>395000</v>
      </c>
      <c r="H89" s="696">
        <f>SUM(H88)</f>
        <v>0</v>
      </c>
      <c r="I89" s="695">
        <f t="shared" ref="I89:N89" si="16">SUM(I83:I88)</f>
        <v>395000</v>
      </c>
      <c r="J89" s="695">
        <f t="shared" si="16"/>
        <v>11336.5</v>
      </c>
      <c r="K89" s="695">
        <f t="shared" si="16"/>
        <v>27520.28</v>
      </c>
      <c r="L89" s="695">
        <f t="shared" si="16"/>
        <v>12008</v>
      </c>
      <c r="M89" s="695">
        <f>SUM(M83:M88)</f>
        <v>150</v>
      </c>
      <c r="N89" s="695">
        <f t="shared" si="16"/>
        <v>51014.78</v>
      </c>
      <c r="O89" s="695">
        <f>SUM(O83:O88)</f>
        <v>343985.22</v>
      </c>
    </row>
    <row r="90" spans="1:15" x14ac:dyDescent="0.25">
      <c r="A90" s="490"/>
      <c r="B90" s="491"/>
      <c r="C90" s="492"/>
      <c r="D90" s="465"/>
      <c r="E90" s="856"/>
      <c r="F90" s="857"/>
      <c r="G90" s="695"/>
      <c r="H90" s="495"/>
      <c r="I90" s="463"/>
      <c r="J90" s="463"/>
      <c r="K90" s="463"/>
      <c r="L90" s="522"/>
      <c r="M90" s="463"/>
      <c r="N90" s="463"/>
      <c r="O90" s="463"/>
    </row>
    <row r="91" spans="1:15" ht="33" customHeight="1" x14ac:dyDescent="0.25">
      <c r="A91" s="1014" t="s">
        <v>825</v>
      </c>
      <c r="B91" s="1015"/>
      <c r="C91" s="492"/>
      <c r="D91" s="465"/>
      <c r="E91" s="1019"/>
      <c r="F91" s="857"/>
      <c r="G91" s="695"/>
      <c r="H91" s="696"/>
      <c r="I91" s="697"/>
      <c r="J91" s="697"/>
      <c r="K91" s="697"/>
      <c r="L91" s="698"/>
      <c r="M91" s="697"/>
      <c r="N91" s="697"/>
      <c r="O91" s="697"/>
    </row>
    <row r="92" spans="1:15" ht="18.75" customHeight="1" x14ac:dyDescent="0.25">
      <c r="A92" s="496" t="s">
        <v>608</v>
      </c>
      <c r="B92" s="497" t="s">
        <v>806</v>
      </c>
      <c r="C92" s="282" t="s">
        <v>117</v>
      </c>
      <c r="D92" s="281" t="s">
        <v>1063</v>
      </c>
      <c r="E92" s="855">
        <v>45413</v>
      </c>
      <c r="F92" s="855">
        <v>45597</v>
      </c>
      <c r="G92" s="626">
        <v>70000</v>
      </c>
      <c r="H92" s="487">
        <v>0</v>
      </c>
      <c r="I92" s="457">
        <v>70000</v>
      </c>
      <c r="J92" s="457">
        <v>2009</v>
      </c>
      <c r="K92" s="457">
        <v>5368.48</v>
      </c>
      <c r="L92" s="489">
        <v>2128</v>
      </c>
      <c r="M92" s="457">
        <v>525</v>
      </c>
      <c r="N92" s="457">
        <f>+J92+K92+L92+M92</f>
        <v>10030.48</v>
      </c>
      <c r="O92" s="457">
        <f>+I92-N92</f>
        <v>59969.520000000004</v>
      </c>
    </row>
    <row r="93" spans="1:15" x14ac:dyDescent="0.25">
      <c r="A93" s="466" t="s">
        <v>813</v>
      </c>
      <c r="B93" s="465"/>
      <c r="C93" s="492">
        <v>1</v>
      </c>
      <c r="D93" s="465"/>
      <c r="E93" s="1016"/>
      <c r="F93" s="860"/>
      <c r="G93" s="695">
        <f>SUM(G92)</f>
        <v>70000</v>
      </c>
      <c r="H93" s="696">
        <f t="shared" ref="H93:O93" si="17">SUM(H92)</f>
        <v>0</v>
      </c>
      <c r="I93" s="695">
        <f t="shared" si="17"/>
        <v>70000</v>
      </c>
      <c r="J93" s="695">
        <f t="shared" si="17"/>
        <v>2009</v>
      </c>
      <c r="K93" s="695">
        <f t="shared" si="17"/>
        <v>5368.48</v>
      </c>
      <c r="L93" s="695">
        <f t="shared" si="17"/>
        <v>2128</v>
      </c>
      <c r="M93" s="695">
        <f>SUM(M92)</f>
        <v>525</v>
      </c>
      <c r="N93" s="695">
        <f>SUM(N92)</f>
        <v>10030.48</v>
      </c>
      <c r="O93" s="695">
        <f t="shared" si="17"/>
        <v>59969.520000000004</v>
      </c>
    </row>
    <row r="94" spans="1:15" x14ac:dyDescent="0.25">
      <c r="A94" s="490"/>
      <c r="B94" s="491"/>
      <c r="C94" s="492"/>
      <c r="D94" s="465"/>
      <c r="E94" s="859"/>
      <c r="F94" s="860"/>
      <c r="G94" s="695"/>
      <c r="H94" s="495"/>
      <c r="I94" s="494"/>
      <c r="J94" s="494"/>
      <c r="K94" s="494"/>
      <c r="L94" s="494"/>
      <c r="M94" s="494"/>
      <c r="N94" s="494"/>
      <c r="O94" s="494"/>
    </row>
    <row r="95" spans="1:15" x14ac:dyDescent="0.25">
      <c r="A95" s="490"/>
      <c r="B95" s="491"/>
      <c r="C95" s="492"/>
      <c r="D95" s="465"/>
      <c r="E95" s="856"/>
      <c r="F95" s="857"/>
      <c r="G95" s="695"/>
      <c r="H95" s="495"/>
      <c r="I95" s="463"/>
      <c r="J95" s="463"/>
      <c r="K95" s="463"/>
      <c r="L95" s="522"/>
      <c r="M95" s="463"/>
      <c r="N95" s="463"/>
      <c r="O95" s="463"/>
    </row>
    <row r="96" spans="1:15" x14ac:dyDescent="0.25">
      <c r="A96" s="490" t="s">
        <v>827</v>
      </c>
      <c r="B96" s="491"/>
      <c r="C96" s="492"/>
      <c r="D96" s="465"/>
      <c r="E96" s="710"/>
      <c r="F96" s="711"/>
      <c r="G96" s="695"/>
      <c r="H96" s="495"/>
      <c r="I96" s="463"/>
      <c r="J96" s="463"/>
      <c r="K96" s="463"/>
      <c r="L96" s="522"/>
      <c r="M96" s="463"/>
      <c r="N96" s="463"/>
      <c r="O96" s="463"/>
    </row>
    <row r="97" spans="1:19" ht="15" customHeight="1" x14ac:dyDescent="0.25">
      <c r="A97" s="286" t="s">
        <v>947</v>
      </c>
      <c r="B97" s="281" t="s">
        <v>806</v>
      </c>
      <c r="C97" s="282" t="s">
        <v>489</v>
      </c>
      <c r="D97" s="281" t="s">
        <v>1063</v>
      </c>
      <c r="E97" s="855">
        <v>45413</v>
      </c>
      <c r="F97" s="855">
        <v>45597</v>
      </c>
      <c r="G97" s="626">
        <v>70000</v>
      </c>
      <c r="H97" s="627">
        <v>0</v>
      </c>
      <c r="I97" s="468">
        <v>70000</v>
      </c>
      <c r="J97" s="468">
        <v>2009</v>
      </c>
      <c r="K97" s="468">
        <v>5025.38</v>
      </c>
      <c r="L97" s="468">
        <v>2128</v>
      </c>
      <c r="M97" s="468">
        <v>1740.46</v>
      </c>
      <c r="N97" s="457">
        <f>+J97+K97+L97+M97</f>
        <v>10902.84</v>
      </c>
      <c r="O97" s="468">
        <f>+I97-N97</f>
        <v>59097.16</v>
      </c>
    </row>
    <row r="98" spans="1:19" ht="15" customHeight="1" x14ac:dyDescent="0.25">
      <c r="A98" s="286" t="s">
        <v>1031</v>
      </c>
      <c r="B98" s="281" t="s">
        <v>807</v>
      </c>
      <c r="C98" s="282" t="s">
        <v>1032</v>
      </c>
      <c r="D98" s="281" t="s">
        <v>1063</v>
      </c>
      <c r="E98" s="855">
        <v>45413</v>
      </c>
      <c r="F98" s="855">
        <v>45597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5368.48</v>
      </c>
      <c r="L98" s="468">
        <v>2128</v>
      </c>
      <c r="M98" s="468">
        <v>25</v>
      </c>
      <c r="N98" s="457">
        <f t="shared" ref="N98:N120" si="18">+J98+K98+L98+M98</f>
        <v>9530.48</v>
      </c>
      <c r="O98" s="468">
        <f t="shared" ref="O98:O110" si="19">+I98-N98</f>
        <v>60469.520000000004</v>
      </c>
    </row>
    <row r="99" spans="1:19" ht="15" customHeight="1" x14ac:dyDescent="0.25">
      <c r="A99" s="286" t="s">
        <v>1162</v>
      </c>
      <c r="B99" s="281" t="s">
        <v>806</v>
      </c>
      <c r="C99" s="282" t="s">
        <v>1163</v>
      </c>
      <c r="D99" s="281" t="s">
        <v>1063</v>
      </c>
      <c r="E99" s="855">
        <v>45413</v>
      </c>
      <c r="F99" s="855">
        <v>45597</v>
      </c>
      <c r="G99" s="626">
        <v>70000</v>
      </c>
      <c r="H99" s="627">
        <v>0</v>
      </c>
      <c r="I99" s="468">
        <v>70000</v>
      </c>
      <c r="J99" s="468">
        <v>2009</v>
      </c>
      <c r="K99" s="468">
        <v>5368.48</v>
      </c>
      <c r="L99" s="468">
        <v>2128</v>
      </c>
      <c r="M99" s="468">
        <v>25</v>
      </c>
      <c r="N99" s="457">
        <f t="shared" si="18"/>
        <v>9530.48</v>
      </c>
      <c r="O99" s="468">
        <f t="shared" si="19"/>
        <v>60469.520000000004</v>
      </c>
    </row>
    <row r="100" spans="1:19" ht="15" customHeight="1" x14ac:dyDescent="0.25">
      <c r="A100" s="286" t="s">
        <v>1041</v>
      </c>
      <c r="B100" s="281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 t="shared" si="18"/>
        <v>10902.84</v>
      </c>
      <c r="O100" s="468">
        <f t="shared" si="19"/>
        <v>59097.16</v>
      </c>
    </row>
    <row r="101" spans="1:19" ht="15" customHeight="1" x14ac:dyDescent="0.25">
      <c r="A101" s="286" t="s">
        <v>1042</v>
      </c>
      <c r="B101" s="281" t="s">
        <v>806</v>
      </c>
      <c r="C101" s="282" t="s">
        <v>117</v>
      </c>
      <c r="D101" s="281" t="s">
        <v>1063</v>
      </c>
      <c r="E101" s="855">
        <v>45413</v>
      </c>
      <c r="F101" s="855">
        <v>45597</v>
      </c>
      <c r="G101" s="626">
        <v>80000</v>
      </c>
      <c r="H101" s="627">
        <v>0</v>
      </c>
      <c r="I101" s="468">
        <v>80000</v>
      </c>
      <c r="J101" s="468">
        <v>2296</v>
      </c>
      <c r="K101" s="468">
        <v>7400.87</v>
      </c>
      <c r="L101" s="468">
        <v>2432</v>
      </c>
      <c r="M101" s="468">
        <v>25</v>
      </c>
      <c r="N101" s="457">
        <f t="shared" si="18"/>
        <v>12153.869999999999</v>
      </c>
      <c r="O101" s="468">
        <f t="shared" si="19"/>
        <v>67846.13</v>
      </c>
    </row>
    <row r="102" spans="1:19" ht="15" customHeight="1" x14ac:dyDescent="0.25">
      <c r="A102" s="286" t="s">
        <v>1043</v>
      </c>
      <c r="B102" s="281" t="s">
        <v>806</v>
      </c>
      <c r="C102" s="282" t="s">
        <v>1044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4682.29</v>
      </c>
      <c r="L102" s="468">
        <v>2128</v>
      </c>
      <c r="M102" s="468">
        <v>3455.92</v>
      </c>
      <c r="N102" s="457">
        <f t="shared" si="18"/>
        <v>12275.210000000001</v>
      </c>
      <c r="O102" s="468">
        <f t="shared" si="19"/>
        <v>57724.79</v>
      </c>
    </row>
    <row r="103" spans="1:19" ht="15" customHeight="1" x14ac:dyDescent="0.25">
      <c r="A103" s="286" t="s">
        <v>961</v>
      </c>
      <c r="B103" s="680" t="s">
        <v>807</v>
      </c>
      <c r="C103" s="282" t="s">
        <v>515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861">
        <v>5025.38</v>
      </c>
      <c r="L103" s="468">
        <v>2128</v>
      </c>
      <c r="M103" s="468">
        <v>1740.46</v>
      </c>
      <c r="N103" s="457">
        <f t="shared" si="18"/>
        <v>10902.84</v>
      </c>
      <c r="O103" s="468">
        <f t="shared" si="19"/>
        <v>59097.16</v>
      </c>
      <c r="P103" s="862"/>
      <c r="Q103" s="862"/>
      <c r="R103" s="862"/>
      <c r="S103" s="862"/>
    </row>
    <row r="104" spans="1:19" ht="15" customHeight="1" x14ac:dyDescent="0.25">
      <c r="A104" s="286" t="s">
        <v>1087</v>
      </c>
      <c r="B104" s="680" t="s">
        <v>807</v>
      </c>
      <c r="C104" s="282" t="s">
        <v>78</v>
      </c>
      <c r="D104" s="281" t="s">
        <v>1063</v>
      </c>
      <c r="E104" s="855">
        <v>45323</v>
      </c>
      <c r="F104" s="855">
        <v>45474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468">
        <v>25</v>
      </c>
      <c r="N104" s="457">
        <f t="shared" si="18"/>
        <v>9530.48</v>
      </c>
      <c r="O104" s="468">
        <f t="shared" si="19"/>
        <v>60469.520000000004</v>
      </c>
      <c r="P104" s="862"/>
      <c r="Q104" s="862"/>
      <c r="R104" s="862"/>
      <c r="S104" s="862"/>
    </row>
    <row r="105" spans="1:19" ht="15.75" customHeight="1" x14ac:dyDescent="0.25">
      <c r="A105" s="286" t="s">
        <v>920</v>
      </c>
      <c r="B105" s="281" t="s">
        <v>807</v>
      </c>
      <c r="C105" s="282" t="s">
        <v>78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628">
        <v>2128</v>
      </c>
      <c r="M105" s="468">
        <v>25</v>
      </c>
      <c r="N105" s="457">
        <f t="shared" si="18"/>
        <v>9530.48</v>
      </c>
      <c r="O105" s="468">
        <f t="shared" si="19"/>
        <v>60469.520000000004</v>
      </c>
    </row>
    <row r="106" spans="1:19" ht="15" customHeight="1" x14ac:dyDescent="0.25">
      <c r="A106" s="286" t="s">
        <v>725</v>
      </c>
      <c r="B106" s="281" t="s">
        <v>806</v>
      </c>
      <c r="C106" s="282" t="s">
        <v>117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468">
        <v>25</v>
      </c>
      <c r="N106" s="457">
        <f t="shared" si="18"/>
        <v>9530.48</v>
      </c>
      <c r="O106" s="468">
        <f t="shared" si="19"/>
        <v>60469.520000000004</v>
      </c>
    </row>
    <row r="107" spans="1:19" ht="15" customHeight="1" x14ac:dyDescent="0.25">
      <c r="A107" s="286" t="s">
        <v>919</v>
      </c>
      <c r="B107" s="281" t="s">
        <v>807</v>
      </c>
      <c r="C107" s="282" t="s">
        <v>117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18"/>
        <v>9530.48</v>
      </c>
      <c r="O107" s="468">
        <f t="shared" si="19"/>
        <v>60469.520000000004</v>
      </c>
    </row>
    <row r="108" spans="1:19" ht="13.5" customHeight="1" x14ac:dyDescent="0.25">
      <c r="A108" s="286" t="s">
        <v>574</v>
      </c>
      <c r="B108" s="281" t="s">
        <v>806</v>
      </c>
      <c r="C108" s="282" t="s">
        <v>918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18"/>
        <v>9530.48</v>
      </c>
      <c r="O108" s="468">
        <f t="shared" si="19"/>
        <v>60469.520000000004</v>
      </c>
    </row>
    <row r="109" spans="1:19" ht="15" customHeight="1" x14ac:dyDescent="0.25">
      <c r="A109" s="286" t="s">
        <v>1297</v>
      </c>
      <c r="B109" s="281" t="s">
        <v>806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8"/>
        <v>8294.08</v>
      </c>
      <c r="O109" s="468">
        <f t="shared" si="19"/>
        <v>56705.919999999998</v>
      </c>
    </row>
    <row r="110" spans="1:19" ht="15" customHeight="1" x14ac:dyDescent="0.25">
      <c r="A110" s="286" t="s">
        <v>1298</v>
      </c>
      <c r="B110" s="281" t="s">
        <v>807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8"/>
        <v>8294.08</v>
      </c>
      <c r="O110" s="468">
        <f t="shared" si="19"/>
        <v>56705.919999999998</v>
      </c>
    </row>
    <row r="111" spans="1:19" ht="15" customHeight="1" x14ac:dyDescent="0.25">
      <c r="A111" s="286" t="s">
        <v>1304</v>
      </c>
      <c r="B111" s="281" t="s">
        <v>806</v>
      </c>
      <c r="C111" s="282" t="s">
        <v>417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8"/>
        <v>8294.08</v>
      </c>
      <c r="O111" s="468">
        <f>+I111-N111</f>
        <v>56705.919999999998</v>
      </c>
    </row>
    <row r="112" spans="1:19" ht="15" customHeight="1" x14ac:dyDescent="0.25">
      <c r="A112" s="286" t="s">
        <v>1305</v>
      </c>
      <c r="B112" s="281" t="s">
        <v>806</v>
      </c>
      <c r="C112" s="282" t="s">
        <v>417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8"/>
        <v>8294.08</v>
      </c>
      <c r="O112" s="468">
        <f t="shared" ref="O112:O129" si="20">+I112-N112</f>
        <v>56705.919999999998</v>
      </c>
    </row>
    <row r="113" spans="1:15" ht="15" customHeight="1" x14ac:dyDescent="0.25">
      <c r="A113" s="286" t="s">
        <v>1306</v>
      </c>
      <c r="B113" s="281" t="s">
        <v>1296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18"/>
        <v>8294.08</v>
      </c>
      <c r="O113" s="468">
        <f t="shared" si="20"/>
        <v>56705.919999999998</v>
      </c>
    </row>
    <row r="114" spans="1:15" ht="15" customHeight="1" x14ac:dyDescent="0.25">
      <c r="A114" s="286" t="s">
        <v>1307</v>
      </c>
      <c r="B114" s="281" t="s">
        <v>807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18"/>
        <v>8294.08</v>
      </c>
      <c r="O114" s="468">
        <f t="shared" si="20"/>
        <v>56705.919999999998</v>
      </c>
    </row>
    <row r="115" spans="1:15" ht="15" customHeight="1" x14ac:dyDescent="0.25">
      <c r="A115" s="286" t="s">
        <v>1308</v>
      </c>
      <c r="B115" s="281" t="s">
        <v>806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18"/>
        <v>8294.08</v>
      </c>
      <c r="O115" s="468">
        <f t="shared" si="20"/>
        <v>56705.919999999998</v>
      </c>
    </row>
    <row r="116" spans="1:15" ht="15" customHeight="1" x14ac:dyDescent="0.25">
      <c r="A116" s="286" t="s">
        <v>1309</v>
      </c>
      <c r="B116" s="281" t="s">
        <v>1296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18"/>
        <v>8294.08</v>
      </c>
      <c r="O116" s="468">
        <f t="shared" si="20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18"/>
        <v>8294.08</v>
      </c>
      <c r="O117" s="468">
        <f t="shared" si="20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18"/>
        <v>8294.08</v>
      </c>
      <c r="O118" s="468">
        <f t="shared" si="20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18"/>
        <v>8294.08</v>
      </c>
      <c r="O119" s="468">
        <f t="shared" si="20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18"/>
        <v>8294.08</v>
      </c>
      <c r="O120" s="468">
        <f t="shared" si="20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>+J121+K121+L121+M121</f>
        <v>8294.08</v>
      </c>
      <c r="O121" s="468">
        <f>+I121-N121</f>
        <v>56705.919999999998</v>
      </c>
    </row>
    <row r="122" spans="1:15" ht="16.5" customHeight="1" x14ac:dyDescent="0.25">
      <c r="A122" s="286" t="s">
        <v>1363</v>
      </c>
      <c r="B122" s="281" t="s">
        <v>806</v>
      </c>
      <c r="C122" s="282" t="s">
        <v>918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ht="26.25" customHeight="1" x14ac:dyDescent="0.25">
      <c r="A123" s="286" t="s">
        <v>1360</v>
      </c>
      <c r="B123" s="281" t="s">
        <v>806</v>
      </c>
      <c r="C123" s="1040" t="s">
        <v>1357</v>
      </c>
      <c r="D123" s="281" t="s">
        <v>1063</v>
      </c>
      <c r="E123" s="855">
        <v>45413</v>
      </c>
      <c r="F123" s="855">
        <v>45597</v>
      </c>
      <c r="G123" s="626">
        <v>125000</v>
      </c>
      <c r="H123" s="627">
        <v>0</v>
      </c>
      <c r="I123" s="468">
        <v>125000</v>
      </c>
      <c r="J123" s="1038">
        <v>3587.5</v>
      </c>
      <c r="K123" s="1037">
        <v>17985.990000000002</v>
      </c>
      <c r="L123" s="1038">
        <v>3800</v>
      </c>
      <c r="M123" s="1038">
        <v>25</v>
      </c>
      <c r="N123" s="1038">
        <v>25398.49</v>
      </c>
      <c r="O123" s="1038">
        <v>99601.51</v>
      </c>
    </row>
    <row r="124" spans="1:15" ht="15" customHeight="1" x14ac:dyDescent="0.25">
      <c r="A124" s="286" t="s">
        <v>948</v>
      </c>
      <c r="B124" s="281" t="s">
        <v>806</v>
      </c>
      <c r="C124" s="282" t="s">
        <v>529</v>
      </c>
      <c r="D124" s="281" t="s">
        <v>1063</v>
      </c>
      <c r="E124" s="855">
        <v>45413</v>
      </c>
      <c r="F124" s="855">
        <v>45597</v>
      </c>
      <c r="G124" s="626">
        <v>45000</v>
      </c>
      <c r="H124" s="627">
        <v>0</v>
      </c>
      <c r="I124" s="468">
        <v>45000</v>
      </c>
      <c r="J124" s="468">
        <v>1291.5</v>
      </c>
      <c r="K124" s="468">
        <v>1148.33</v>
      </c>
      <c r="L124" s="468">
        <v>1368</v>
      </c>
      <c r="M124" s="468">
        <v>25</v>
      </c>
      <c r="N124" s="457">
        <f t="shared" ref="N124:N129" si="21">+J124+K124+L124+M124</f>
        <v>3832.83</v>
      </c>
      <c r="O124" s="468">
        <f t="shared" si="20"/>
        <v>41167.17</v>
      </c>
    </row>
    <row r="125" spans="1:15" ht="15" customHeight="1" x14ac:dyDescent="0.25">
      <c r="A125" s="286" t="s">
        <v>1299</v>
      </c>
      <c r="B125" s="281" t="s">
        <v>1296</v>
      </c>
      <c r="C125" s="282" t="s">
        <v>1358</v>
      </c>
      <c r="D125" s="281" t="s">
        <v>1063</v>
      </c>
      <c r="E125" s="855">
        <v>45383</v>
      </c>
      <c r="F125" s="855">
        <v>45566</v>
      </c>
      <c r="G125" s="626">
        <v>43500</v>
      </c>
      <c r="H125" s="627">
        <v>0</v>
      </c>
      <c r="I125" s="468">
        <v>43500</v>
      </c>
      <c r="J125" s="468">
        <v>1248.45</v>
      </c>
      <c r="K125" s="468">
        <v>936.62</v>
      </c>
      <c r="L125" s="468">
        <v>1322.4</v>
      </c>
      <c r="M125" s="468">
        <v>25</v>
      </c>
      <c r="N125" s="457">
        <f t="shared" si="21"/>
        <v>3532.4700000000003</v>
      </c>
      <c r="O125" s="468">
        <f t="shared" si="20"/>
        <v>39967.53</v>
      </c>
    </row>
    <row r="126" spans="1:15" ht="15" customHeight="1" x14ac:dyDescent="0.25">
      <c r="A126" s="286" t="s">
        <v>1301</v>
      </c>
      <c r="B126" s="281" t="s">
        <v>1296</v>
      </c>
      <c r="C126" s="282" t="s">
        <v>1358</v>
      </c>
      <c r="D126" s="281" t="s">
        <v>1063</v>
      </c>
      <c r="E126" s="855">
        <v>45383</v>
      </c>
      <c r="F126" s="855">
        <v>45566</v>
      </c>
      <c r="G126" s="626">
        <v>43500</v>
      </c>
      <c r="H126" s="627">
        <v>0</v>
      </c>
      <c r="I126" s="468">
        <v>43500</v>
      </c>
      <c r="J126" s="468">
        <v>1248.45</v>
      </c>
      <c r="K126" s="468">
        <v>936.62</v>
      </c>
      <c r="L126" s="468">
        <v>1322.4</v>
      </c>
      <c r="M126" s="468">
        <v>25</v>
      </c>
      <c r="N126" s="457">
        <f t="shared" si="21"/>
        <v>3532.4700000000003</v>
      </c>
      <c r="O126" s="468">
        <f>+I126-N126</f>
        <v>39967.53</v>
      </c>
    </row>
    <row r="127" spans="1:15" ht="15" customHeight="1" x14ac:dyDescent="0.25">
      <c r="A127" s="286" t="s">
        <v>1302</v>
      </c>
      <c r="B127" s="281" t="s">
        <v>1296</v>
      </c>
      <c r="C127" s="282" t="s">
        <v>1359</v>
      </c>
      <c r="D127" s="281" t="s">
        <v>1063</v>
      </c>
      <c r="E127" s="855">
        <v>45383</v>
      </c>
      <c r="F127" s="855">
        <v>45566</v>
      </c>
      <c r="G127" s="626">
        <v>43500</v>
      </c>
      <c r="H127" s="627">
        <v>0</v>
      </c>
      <c r="I127" s="468">
        <v>43500</v>
      </c>
      <c r="J127" s="468">
        <v>1248.45</v>
      </c>
      <c r="K127" s="468">
        <v>936.62</v>
      </c>
      <c r="L127" s="468">
        <v>1322.4</v>
      </c>
      <c r="M127" s="468">
        <v>25</v>
      </c>
      <c r="N127" s="457">
        <f t="shared" si="21"/>
        <v>3532.4700000000003</v>
      </c>
      <c r="O127" s="468">
        <f>+I127-N127</f>
        <v>39967.53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 t="shared" si="21"/>
        <v>5290.97</v>
      </c>
      <c r="O128" s="468">
        <f t="shared" si="20"/>
        <v>39709.03</v>
      </c>
    </row>
    <row r="129" spans="1:16" x14ac:dyDescent="0.25">
      <c r="A129" s="286" t="s">
        <v>1401</v>
      </c>
      <c r="B129" s="281" t="s">
        <v>806</v>
      </c>
      <c r="C129" s="280" t="s">
        <v>417</v>
      </c>
      <c r="D129" s="281" t="s">
        <v>1063</v>
      </c>
      <c r="E129" s="855">
        <v>44348</v>
      </c>
      <c r="F129" s="855">
        <v>45627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57">
        <f t="shared" si="21"/>
        <v>8294.08</v>
      </c>
      <c r="O129" s="468">
        <f t="shared" si="20"/>
        <v>56705.919999999998</v>
      </c>
    </row>
    <row r="130" spans="1:16" x14ac:dyDescent="0.25">
      <c r="A130" s="490" t="s">
        <v>813</v>
      </c>
      <c r="B130" s="491"/>
      <c r="C130" s="492">
        <v>33</v>
      </c>
      <c r="D130" s="570"/>
      <c r="E130" s="570"/>
      <c r="F130" s="570"/>
      <c r="G130" s="695">
        <f>SUM(G97:G129)</f>
        <v>2170500</v>
      </c>
      <c r="H130" s="696">
        <v>0</v>
      </c>
      <c r="I130" s="695">
        <f t="shared" ref="I130:O130" si="22">SUM(I97:I129)</f>
        <v>2170500</v>
      </c>
      <c r="J130" s="695">
        <f t="shared" si="22"/>
        <v>62293.349999999991</v>
      </c>
      <c r="K130" s="695">
        <f t="shared" si="22"/>
        <v>153987.54999999996</v>
      </c>
      <c r="L130" s="695">
        <f t="shared" si="22"/>
        <v>65983.200000000012</v>
      </c>
      <c r="M130" s="695">
        <f t="shared" si="22"/>
        <v>11117.759999999998</v>
      </c>
      <c r="N130" s="695">
        <f t="shared" si="22"/>
        <v>293381.85999999975</v>
      </c>
      <c r="O130" s="695">
        <f t="shared" si="22"/>
        <v>1877118.1399999997</v>
      </c>
    </row>
    <row r="131" spans="1:16" x14ac:dyDescent="0.25">
      <c r="A131" s="490"/>
      <c r="B131" s="491"/>
      <c r="C131" s="492"/>
      <c r="D131" s="281"/>
      <c r="E131" s="281"/>
      <c r="F131" s="281"/>
      <c r="G131" s="695"/>
      <c r="H131" s="495"/>
      <c r="I131" s="494"/>
      <c r="J131" s="494"/>
      <c r="K131" s="494"/>
      <c r="L131" s="494"/>
      <c r="M131" s="494"/>
      <c r="N131" s="494"/>
      <c r="O131" s="494"/>
    </row>
    <row r="132" spans="1:16" ht="23.25" customHeight="1" x14ac:dyDescent="0.25">
      <c r="A132" s="1052" t="s">
        <v>865</v>
      </c>
      <c r="B132" s="1053"/>
      <c r="C132" s="1054">
        <f>+C15+C20+C25+C30+C34+C38+C44+C49+C60+C68+C72+C77+C81+C89+C93+C130</f>
        <v>70</v>
      </c>
      <c r="D132" s="1054"/>
      <c r="E132" s="1054"/>
      <c r="F132" s="1054"/>
      <c r="G132" s="1055">
        <f>+G15+G20+G25+G30+G34+G38+G44+G49+G60+G68+G72+G77+G81+G89+G93+G130</f>
        <v>5460500</v>
      </c>
      <c r="H132" s="1054">
        <v>0</v>
      </c>
      <c r="I132" s="1055">
        <f t="shared" ref="I132:O132" si="23">+I15+I20+I25+I30+I34+I38+I44+I49+I60+I68+I72+I77+I81+I89+I93+I130</f>
        <v>5460500</v>
      </c>
      <c r="J132" s="1055">
        <f t="shared" si="23"/>
        <v>156716.34999999998</v>
      </c>
      <c r="K132" s="1055">
        <f t="shared" si="23"/>
        <v>517199.0199999999</v>
      </c>
      <c r="L132" s="1055">
        <f t="shared" si="23"/>
        <v>165999.20000000001</v>
      </c>
      <c r="M132" s="1055">
        <f>+M15+M20+M25+M30+M34+M38+M44+M49+M60+M68+M72+M77+M81+M89+M93+M130</f>
        <v>56083.16</v>
      </c>
      <c r="N132" s="1055">
        <f t="shared" si="23"/>
        <v>895997.72999999986</v>
      </c>
      <c r="O132" s="1055">
        <f t="shared" si="23"/>
        <v>4564502.2699999996</v>
      </c>
    </row>
    <row r="133" spans="1:16" x14ac:dyDescent="0.25">
      <c r="A133" s="259"/>
      <c r="B133" s="259"/>
      <c r="C133" s="259"/>
      <c r="D133" s="546"/>
      <c r="E133" s="546"/>
      <c r="F133" s="546"/>
      <c r="G133" s="862"/>
      <c r="H133" s="259"/>
      <c r="I133" s="259"/>
      <c r="J133" s="660"/>
      <c r="K133" s="660"/>
      <c r="L133" s="259"/>
      <c r="M133" s="660"/>
      <c r="N133" s="660"/>
      <c r="O133" s="259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537"/>
      <c r="B145" s="537"/>
      <c r="C145" s="537"/>
      <c r="D145" s="692"/>
      <c r="E145" s="692"/>
      <c r="F145" s="692"/>
      <c r="G145" s="537"/>
      <c r="H145" s="537"/>
      <c r="I145" s="537"/>
      <c r="J145" s="537"/>
      <c r="K145" s="537"/>
      <c r="L145" s="537"/>
      <c r="M145" s="537"/>
      <c r="N145" s="537"/>
      <c r="O145" s="537"/>
      <c r="P145" s="537"/>
    </row>
    <row r="146" spans="1:16" x14ac:dyDescent="0.25">
      <c r="A146" s="537"/>
      <c r="B146" s="537"/>
      <c r="C146" s="537"/>
      <c r="D146" s="692"/>
      <c r="E146" s="692"/>
      <c r="F146" s="692"/>
      <c r="G146" s="537"/>
      <c r="H146" s="537"/>
      <c r="I146" s="537"/>
      <c r="J146" s="537"/>
      <c r="K146" s="537"/>
      <c r="L146" s="537"/>
      <c r="M146" s="537"/>
      <c r="N146" s="537"/>
      <c r="O146" s="537"/>
      <c r="P146" s="537"/>
    </row>
    <row r="147" spans="1:16" x14ac:dyDescent="0.25">
      <c r="A147" s="537"/>
      <c r="B147" s="537"/>
      <c r="C147" s="537"/>
      <c r="D147" s="537"/>
      <c r="E147" s="537"/>
      <c r="F147" s="537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42" t="s">
        <v>1373</v>
      </c>
      <c r="B148" s="542"/>
      <c r="C148" s="542"/>
      <c r="D148" s="691"/>
      <c r="E148" s="691"/>
      <c r="F148" s="691"/>
      <c r="G148" s="866"/>
      <c r="H148" s="674" t="s">
        <v>1377</v>
      </c>
      <c r="J148" s="674"/>
      <c r="K148" s="674"/>
      <c r="L148" s="674"/>
      <c r="M148" s="674"/>
      <c r="O148" s="674"/>
      <c r="P148" s="544"/>
    </row>
    <row r="149" spans="1:16" ht="25.5" customHeight="1" x14ac:dyDescent="0.25">
      <c r="A149" s="546" t="s">
        <v>935</v>
      </c>
      <c r="B149" s="546"/>
      <c r="C149" s="546"/>
      <c r="D149" s="538"/>
      <c r="E149" s="538"/>
      <c r="F149" s="538"/>
      <c r="G149" s="467"/>
      <c r="H149" s="537"/>
      <c r="I149" s="1895" t="s">
        <v>1375</v>
      </c>
      <c r="J149" s="1895"/>
      <c r="K149" s="1895"/>
      <c r="L149" s="1895"/>
      <c r="M149" s="1895"/>
      <c r="N149" s="1895"/>
      <c r="O149" s="1895"/>
      <c r="P149" s="539"/>
    </row>
    <row r="150" spans="1:16" x14ac:dyDescent="0.25">
      <c r="A150" s="542" t="s">
        <v>1231</v>
      </c>
      <c r="B150" s="542"/>
      <c r="C150" s="542"/>
      <c r="D150" s="537"/>
      <c r="F150" s="1062"/>
      <c r="G150" s="1062"/>
      <c r="H150" s="1062"/>
      <c r="I150" s="1876" t="s">
        <v>1224</v>
      </c>
      <c r="J150" s="1876"/>
      <c r="K150" s="1876"/>
      <c r="L150" s="1876"/>
      <c r="M150" s="1876"/>
      <c r="N150" s="1876"/>
      <c r="O150" s="1876"/>
      <c r="P150" s="537"/>
    </row>
    <row r="151" spans="1:16" x14ac:dyDescent="0.25">
      <c r="A151" s="546"/>
      <c r="B151" s="546"/>
      <c r="C151" s="546"/>
      <c r="D151" s="547"/>
      <c r="E151" s="547"/>
      <c r="F151" s="547"/>
      <c r="G151" s="482"/>
      <c r="H151" s="541"/>
      <c r="I151" s="540"/>
      <c r="J151" s="537"/>
      <c r="K151" s="673" t="s">
        <v>1374</v>
      </c>
      <c r="L151" s="673"/>
      <c r="M151" s="673"/>
      <c r="N151" s="673"/>
      <c r="O151" s="673"/>
      <c r="P151" s="673"/>
    </row>
    <row r="152" spans="1:16" ht="15.75" x14ac:dyDescent="0.25">
      <c r="A152" s="267"/>
      <c r="B152" s="267"/>
      <c r="C152" s="267"/>
      <c r="D152" s="268"/>
      <c r="E152" s="268"/>
      <c r="F152" s="268"/>
      <c r="G152" s="205"/>
      <c r="H152" s="269"/>
      <c r="I152" s="268"/>
      <c r="J152" s="268"/>
      <c r="K152" s="268"/>
      <c r="L152" s="268"/>
      <c r="M152" s="268"/>
      <c r="N152" s="271"/>
      <c r="O152" s="271"/>
      <c r="P152" s="259"/>
    </row>
    <row r="153" spans="1:16" s="259" customFormat="1" ht="14.25" customHeight="1" x14ac:dyDescent="0.25">
      <c r="D153" s="668"/>
      <c r="E153" s="668"/>
      <c r="F153" s="668"/>
      <c r="G153"/>
    </row>
  </sheetData>
  <autoFilter ref="A11:O15" xr:uid="{E267E16F-F969-4DD4-88DE-AAB594F8518B}"/>
  <mergeCells count="21">
    <mergeCell ref="A11:A12"/>
    <mergeCell ref="B11:B12"/>
    <mergeCell ref="C11:C12"/>
    <mergeCell ref="I150:O150"/>
    <mergeCell ref="F11:F12"/>
    <mergeCell ref="H11:H12"/>
    <mergeCell ref="I11:I12"/>
    <mergeCell ref="J11:J12"/>
    <mergeCell ref="E11:E12"/>
    <mergeCell ref="L11:L12"/>
    <mergeCell ref="K11:K12"/>
    <mergeCell ref="D11:D12"/>
    <mergeCell ref="M11:M12"/>
    <mergeCell ref="N11:N12"/>
    <mergeCell ref="O11:O12"/>
    <mergeCell ref="I149:O149"/>
    <mergeCell ref="A5:O5"/>
    <mergeCell ref="A6:O6"/>
    <mergeCell ref="A7:O7"/>
    <mergeCell ref="A8:O8"/>
    <mergeCell ref="A9:O9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33C1DD-24A3-4820-B79F-BC7E547A9236}">
  <sheetPr>
    <pageSetUpPr fitToPage="1"/>
  </sheetPr>
  <dimension ref="B1:O66"/>
  <sheetViews>
    <sheetView view="pageBreakPreview" zoomScale="60" zoomScaleNormal="100" workbookViewId="0">
      <selection activeCell="D46" sqref="D46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624" t="s">
        <v>0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  <c r="O7" s="1624"/>
    </row>
    <row r="8" spans="2:15" x14ac:dyDescent="0.25">
      <c r="B8" s="1624" t="s">
        <v>1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  <c r="O8" s="1624"/>
    </row>
    <row r="9" spans="2:15" x14ac:dyDescent="0.25">
      <c r="B9" s="1624" t="s">
        <v>3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  <c r="O9" s="1624"/>
    </row>
    <row r="10" spans="2:15" x14ac:dyDescent="0.25">
      <c r="B10" s="1624" t="s">
        <v>1380</v>
      </c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  <c r="O10" s="1624"/>
    </row>
    <row r="11" spans="2:15" x14ac:dyDescent="0.25">
      <c r="B11" s="1622" t="s">
        <v>5</v>
      </c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  <c r="N11" s="1622"/>
      <c r="O11" s="1622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898" t="s">
        <v>7</v>
      </c>
      <c r="C13" s="1897" t="s">
        <v>937</v>
      </c>
      <c r="D13" s="1897" t="s">
        <v>8</v>
      </c>
      <c r="E13" s="1897" t="s">
        <v>10</v>
      </c>
      <c r="F13" s="1897" t="s">
        <v>11</v>
      </c>
      <c r="G13" s="1047" t="s">
        <v>12</v>
      </c>
      <c r="H13" s="1897" t="s">
        <v>13</v>
      </c>
      <c r="I13" s="1897" t="s">
        <v>14</v>
      </c>
      <c r="J13" s="1897" t="s">
        <v>15</v>
      </c>
      <c r="K13" s="1897" t="s">
        <v>16</v>
      </c>
      <c r="L13" s="1897" t="s">
        <v>17</v>
      </c>
      <c r="M13" s="1897" t="s">
        <v>18</v>
      </c>
      <c r="N13" s="1897" t="s">
        <v>19</v>
      </c>
      <c r="O13" s="1897" t="s">
        <v>20</v>
      </c>
    </row>
    <row r="14" spans="2:15" x14ac:dyDescent="0.25">
      <c r="B14" s="1899"/>
      <c r="C14" s="1897"/>
      <c r="D14" s="1897"/>
      <c r="E14" s="1897"/>
      <c r="F14" s="1897"/>
      <c r="G14" s="1047" t="s">
        <v>21</v>
      </c>
      <c r="H14" s="1897"/>
      <c r="I14" s="1897"/>
      <c r="J14" s="1897"/>
      <c r="K14" s="1897"/>
      <c r="L14" s="1897"/>
      <c r="M14" s="1897"/>
      <c r="N14" s="1897"/>
      <c r="O14" s="1897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874" t="s">
        <v>1269</v>
      </c>
      <c r="C50" s="1874"/>
      <c r="D50" s="1874"/>
      <c r="E50" s="753"/>
      <c r="F50" s="753"/>
      <c r="G50" s="754"/>
      <c r="H50" s="755"/>
      <c r="J50" s="1875" t="s">
        <v>852</v>
      </c>
      <c r="K50" s="1875"/>
      <c r="L50" s="1875"/>
      <c r="M50" s="1875"/>
      <c r="N50" s="1875"/>
      <c r="O50" s="1875"/>
    </row>
    <row r="51" spans="2:15" s="259" customFormat="1" ht="19.5" customHeight="1" x14ac:dyDescent="0.25">
      <c r="B51" s="1812" t="s">
        <v>1270</v>
      </c>
      <c r="C51" s="1812"/>
      <c r="D51" s="1812"/>
      <c r="E51" s="753"/>
      <c r="F51" s="753"/>
      <c r="G51" s="754"/>
      <c r="H51" s="755"/>
      <c r="J51" s="1876" t="s">
        <v>1224</v>
      </c>
      <c r="K51" s="1876"/>
      <c r="L51" s="1876"/>
      <c r="M51" s="1876"/>
      <c r="N51" s="1876"/>
      <c r="O51" s="1876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813"/>
      <c r="K63" s="1813"/>
      <c r="L63" s="1813"/>
      <c r="M63" s="1813"/>
      <c r="N63" s="1813"/>
      <c r="O63" s="1813"/>
    </row>
    <row r="64" spans="2:15" ht="15.75" x14ac:dyDescent="0.25">
      <c r="B64" s="267"/>
      <c r="C64" s="267"/>
      <c r="D64" s="267"/>
      <c r="E64" s="268"/>
      <c r="F64" s="268"/>
      <c r="G64" s="269"/>
      <c r="H64" s="1741"/>
      <c r="I64" s="1741"/>
      <c r="J64" s="1741"/>
      <c r="K64" s="1741"/>
      <c r="L64" s="1741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M13:M14"/>
    <mergeCell ref="B13:B14"/>
    <mergeCell ref="C13:C14"/>
    <mergeCell ref="D13:D14"/>
    <mergeCell ref="E13:E14"/>
    <mergeCell ref="F13:F14"/>
    <mergeCell ref="J13:J14"/>
    <mergeCell ref="K13:K14"/>
    <mergeCell ref="L13:L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47" orientation="landscape" r:id="rId1"/>
  <drawing r:id="rId2"/>
</worksheet>
</file>

<file path=xl/worksheets/sheet2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FB77F6-C2B7-4BB5-80A0-CE3943552CE3}">
  <sheetPr>
    <pageSetUpPr fitToPage="1"/>
  </sheetPr>
  <dimension ref="A6:L72"/>
  <sheetViews>
    <sheetView showGridLines="0" view="pageBreakPreview" topLeftCell="A24" zoomScaleNormal="118" zoomScaleSheetLayoutView="100" workbookViewId="0">
      <selection activeCell="B34" sqref="A1:XFD1048576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886" t="s">
        <v>0</v>
      </c>
      <c r="B6" s="1886"/>
      <c r="C6" s="1886"/>
      <c r="D6" s="1886"/>
      <c r="E6" s="1886"/>
      <c r="F6" s="1886"/>
      <c r="G6" s="1886"/>
      <c r="H6" s="1886"/>
      <c r="I6" s="1886"/>
      <c r="J6" s="1886"/>
      <c r="K6" s="1886"/>
      <c r="L6" s="1886"/>
    </row>
    <row r="7" spans="1:12" x14ac:dyDescent="0.25">
      <c r="A7" s="1886" t="s">
        <v>1</v>
      </c>
      <c r="B7" s="1886"/>
      <c r="C7" s="1886"/>
      <c r="D7" s="1886"/>
      <c r="E7" s="1886"/>
      <c r="F7" s="1886"/>
      <c r="G7" s="1886"/>
      <c r="H7" s="1886"/>
      <c r="I7" s="1886"/>
      <c r="J7" s="1886"/>
      <c r="K7" s="1886"/>
      <c r="L7" s="1886"/>
    </row>
    <row r="8" spans="1:12" x14ac:dyDescent="0.25">
      <c r="A8" s="1886" t="s">
        <v>3</v>
      </c>
      <c r="B8" s="1886"/>
      <c r="C8" s="1886"/>
      <c r="D8" s="1886"/>
      <c r="E8" s="1886"/>
      <c r="F8" s="1886"/>
      <c r="G8" s="1886"/>
      <c r="H8" s="1886"/>
      <c r="I8" s="1886"/>
      <c r="J8" s="1886"/>
      <c r="K8" s="1886"/>
      <c r="L8" s="1886"/>
    </row>
    <row r="9" spans="1:12" x14ac:dyDescent="0.25">
      <c r="A9" s="1886" t="s">
        <v>1381</v>
      </c>
      <c r="B9" s="1886"/>
      <c r="C9" s="1886"/>
      <c r="D9" s="1886"/>
      <c r="E9" s="1886"/>
      <c r="F9" s="1886"/>
      <c r="G9" s="1886"/>
      <c r="H9" s="1886"/>
      <c r="I9" s="1886"/>
      <c r="J9" s="1886"/>
      <c r="K9" s="1886"/>
      <c r="L9" s="1886"/>
    </row>
    <row r="10" spans="1:12" x14ac:dyDescent="0.25">
      <c r="A10" s="1877" t="s">
        <v>886</v>
      </c>
      <c r="B10" s="1877"/>
      <c r="C10" s="1877"/>
      <c r="D10" s="1877"/>
      <c r="E10" s="1877"/>
      <c r="F10" s="1877"/>
      <c r="G10" s="1877"/>
      <c r="H10" s="1877"/>
      <c r="I10" s="1877"/>
      <c r="J10" s="1877"/>
      <c r="K10" s="1877"/>
      <c r="L10" s="1877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900" t="s">
        <v>7</v>
      </c>
      <c r="B12" s="1900" t="s">
        <v>802</v>
      </c>
      <c r="C12" s="1901" t="s">
        <v>9</v>
      </c>
      <c r="D12" s="1046" t="s">
        <v>12</v>
      </c>
      <c r="E12" s="1903" t="s">
        <v>13</v>
      </c>
      <c r="F12" s="1902" t="s">
        <v>14</v>
      </c>
      <c r="G12" s="1902" t="s">
        <v>15</v>
      </c>
      <c r="H12" s="1902" t="s">
        <v>16</v>
      </c>
      <c r="I12" s="1902" t="s">
        <v>17</v>
      </c>
      <c r="J12" s="1902" t="s">
        <v>18</v>
      </c>
      <c r="K12" s="1902" t="s">
        <v>19</v>
      </c>
      <c r="L12" s="1902" t="s">
        <v>20</v>
      </c>
    </row>
    <row r="13" spans="1:12" ht="16.5" customHeight="1" x14ac:dyDescent="0.25">
      <c r="A13" s="1900"/>
      <c r="B13" s="1900"/>
      <c r="C13" s="1901"/>
      <c r="D13" s="1046" t="s">
        <v>21</v>
      </c>
      <c r="E13" s="1903"/>
      <c r="F13" s="1902"/>
      <c r="G13" s="1902"/>
      <c r="H13" s="1902"/>
      <c r="I13" s="1902"/>
      <c r="J13" s="1902"/>
      <c r="K13" s="1902"/>
      <c r="L13" s="1902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>SUM(F23)</f>
        <v>26500</v>
      </c>
      <c r="G24" s="898">
        <f>+G23</f>
        <v>760.55</v>
      </c>
      <c r="H24" s="898">
        <f>SUM(H23)</f>
        <v>4260.3100000000004</v>
      </c>
      <c r="I24" s="898">
        <f>SUM(I23)</f>
        <v>805.6</v>
      </c>
      <c r="J24" s="899">
        <v>0</v>
      </c>
      <c r="K24" s="898">
        <f>SUM(K23)</f>
        <v>5826.4600000000009</v>
      </c>
      <c r="L24" s="898">
        <f>SUM(L23)</f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2">+D28</f>
        <v>6500</v>
      </c>
      <c r="E29" s="899">
        <v>0</v>
      </c>
      <c r="F29" s="898">
        <f t="shared" si="2"/>
        <v>6500</v>
      </c>
      <c r="G29" s="898">
        <f t="shared" si="2"/>
        <v>186.55</v>
      </c>
      <c r="H29" s="898">
        <f t="shared" si="2"/>
        <v>917.38</v>
      </c>
      <c r="I29" s="898">
        <f t="shared" si="2"/>
        <v>197.6</v>
      </c>
      <c r="J29" s="899">
        <v>0</v>
      </c>
      <c r="K29" s="898">
        <f t="shared" si="2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3">+D32</f>
        <v>5000</v>
      </c>
      <c r="E33" s="899">
        <v>0</v>
      </c>
      <c r="F33" s="898">
        <f t="shared" si="3"/>
        <v>5000</v>
      </c>
      <c r="G33" s="898">
        <f t="shared" si="3"/>
        <v>143.5</v>
      </c>
      <c r="H33" s="898">
        <f t="shared" si="3"/>
        <v>705.68</v>
      </c>
      <c r="I33" s="898">
        <f t="shared" si="3"/>
        <v>152</v>
      </c>
      <c r="J33" s="899">
        <v>0</v>
      </c>
      <c r="K33" s="898">
        <f t="shared" si="3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40000</v>
      </c>
      <c r="E37" s="894">
        <v>0</v>
      </c>
      <c r="F37" s="895">
        <v>40000</v>
      </c>
      <c r="G37" s="895">
        <v>1148</v>
      </c>
      <c r="H37" s="895">
        <v>9409</v>
      </c>
      <c r="I37" s="895">
        <v>1216</v>
      </c>
      <c r="J37" s="894">
        <v>0</v>
      </c>
      <c r="K37" s="896">
        <f>+G37+H37+I37+J37</f>
        <v>11773</v>
      </c>
      <c r="L37" s="891">
        <f>+F37-K37</f>
        <v>28227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4">+D37</f>
        <v>40000</v>
      </c>
      <c r="E38" s="899">
        <v>0</v>
      </c>
      <c r="F38" s="898">
        <f t="shared" si="4"/>
        <v>40000</v>
      </c>
      <c r="G38" s="898">
        <f t="shared" si="4"/>
        <v>1148</v>
      </c>
      <c r="H38" s="898">
        <f t="shared" si="4"/>
        <v>9409</v>
      </c>
      <c r="I38" s="898">
        <f t="shared" si="4"/>
        <v>1216</v>
      </c>
      <c r="J38" s="899">
        <v>0</v>
      </c>
      <c r="K38" s="898">
        <f t="shared" si="4"/>
        <v>11773</v>
      </c>
      <c r="L38" s="898">
        <f>+F38-K38</f>
        <v>28227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40000</v>
      </c>
      <c r="E41" s="894">
        <v>0</v>
      </c>
      <c r="F41" s="895">
        <v>40000</v>
      </c>
      <c r="G41" s="895">
        <v>1148</v>
      </c>
      <c r="H41" s="895">
        <v>9409</v>
      </c>
      <c r="I41" s="895">
        <v>1216</v>
      </c>
      <c r="J41" s="894">
        <v>0</v>
      </c>
      <c r="K41" s="896">
        <f>+G41+H41+I41+J41</f>
        <v>11773</v>
      </c>
      <c r="L41" s="891">
        <f>+F41-K41</f>
        <v>28227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5">+D41</f>
        <v>40000</v>
      </c>
      <c r="E42" s="899">
        <v>0</v>
      </c>
      <c r="F42" s="898">
        <f t="shared" si="5"/>
        <v>40000</v>
      </c>
      <c r="G42" s="898">
        <f t="shared" si="5"/>
        <v>1148</v>
      </c>
      <c r="H42" s="898">
        <f t="shared" si="5"/>
        <v>9409</v>
      </c>
      <c r="I42" s="898">
        <f t="shared" si="5"/>
        <v>1216</v>
      </c>
      <c r="J42" s="899">
        <v>0</v>
      </c>
      <c r="K42" s="898">
        <f t="shared" si="5"/>
        <v>11773</v>
      </c>
      <c r="L42" s="898">
        <f>+F42-K42</f>
        <v>28227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166000</v>
      </c>
      <c r="E45" s="1044">
        <v>0</v>
      </c>
      <c r="F45" s="1043">
        <f t="shared" ref="F45:L45" si="6">+F42+F38+F33+F29+F24+F20+F16</f>
        <v>166000</v>
      </c>
      <c r="G45" s="1043">
        <f t="shared" si="6"/>
        <v>4764.2000000000007</v>
      </c>
      <c r="H45" s="1043">
        <f t="shared" si="6"/>
        <v>32788.680000000008</v>
      </c>
      <c r="I45" s="1043">
        <f t="shared" si="6"/>
        <v>5046.3999999999996</v>
      </c>
      <c r="J45" s="1045">
        <v>0</v>
      </c>
      <c r="K45" s="1043">
        <f t="shared" si="6"/>
        <v>42599.28</v>
      </c>
      <c r="L45" s="1043">
        <f t="shared" si="6"/>
        <v>123400.72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882" t="s">
        <v>1372</v>
      </c>
      <c r="G58" s="1882"/>
      <c r="H58" s="1882"/>
      <c r="I58" s="1882"/>
      <c r="J58" s="1882"/>
      <c r="K58" s="1882"/>
    </row>
    <row r="59" spans="1:11" x14ac:dyDescent="0.25">
      <c r="A59" s="920" t="s">
        <v>1238</v>
      </c>
      <c r="B59" s="920"/>
      <c r="C59" s="921"/>
      <c r="D59" s="915"/>
      <c r="E59" s="915"/>
      <c r="F59" s="1880" t="s">
        <v>1222</v>
      </c>
      <c r="G59" s="1880"/>
      <c r="H59" s="1880"/>
      <c r="I59" s="1880"/>
      <c r="J59" s="1880"/>
      <c r="K59" s="1880"/>
    </row>
    <row r="60" spans="1:11" x14ac:dyDescent="0.25">
      <c r="A60" s="916" t="s">
        <v>1239</v>
      </c>
      <c r="B60" s="916"/>
      <c r="C60" s="915"/>
      <c r="D60" s="915"/>
      <c r="E60" s="923"/>
      <c r="F60" s="1879" t="s">
        <v>1224</v>
      </c>
      <c r="G60" s="1879"/>
      <c r="H60" s="1879"/>
      <c r="I60" s="1879"/>
      <c r="J60" s="1879"/>
      <c r="K60" s="1879"/>
    </row>
    <row r="70" spans="4:12" x14ac:dyDescent="0.25">
      <c r="D70" s="924"/>
      <c r="E70" s="923"/>
      <c r="F70" s="915"/>
      <c r="G70" s="1884"/>
      <c r="H70" s="1884"/>
      <c r="I70" s="1884"/>
      <c r="J70" s="1884"/>
      <c r="K70" s="1884"/>
      <c r="L70" s="1884"/>
    </row>
    <row r="71" spans="4:12" x14ac:dyDescent="0.25">
      <c r="D71" s="925"/>
      <c r="E71" s="1877"/>
      <c r="F71" s="1877"/>
      <c r="G71" s="1877"/>
      <c r="H71" s="1877"/>
      <c r="I71" s="1877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A12:A13"/>
    <mergeCell ref="B12:B13"/>
    <mergeCell ref="C12:C13"/>
    <mergeCell ref="E71:I71"/>
    <mergeCell ref="G12:G13"/>
    <mergeCell ref="H12:H13"/>
    <mergeCell ref="I12:I13"/>
    <mergeCell ref="F59:K59"/>
    <mergeCell ref="F60:K60"/>
    <mergeCell ref="G70:L70"/>
    <mergeCell ref="L12:L13"/>
    <mergeCell ref="J12:J13"/>
    <mergeCell ref="F12:F13"/>
    <mergeCell ref="K12:K13"/>
    <mergeCell ref="E12:E13"/>
    <mergeCell ref="F58:K58"/>
    <mergeCell ref="A6:L6"/>
    <mergeCell ref="A7:L7"/>
    <mergeCell ref="A8:L8"/>
    <mergeCell ref="A9:L9"/>
    <mergeCell ref="A10:L10"/>
  </mergeCells>
  <pageMargins left="1.9" right="7.0000000000000007E-2" top="0.74803149606299213" bottom="0.26" header="0.31496062992125984" footer="0.31496062992125984"/>
  <pageSetup paperSize="3" scale="49" orientation="landscape" r:id="rId1"/>
  <drawing r:id="rId2"/>
</worksheet>
</file>

<file path=xl/worksheets/sheet2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B64EE-7443-4CDA-BAA2-21E0F8E91224}">
  <sheetPr>
    <pageSetUpPr fitToPage="1"/>
  </sheetPr>
  <dimension ref="A6:L39"/>
  <sheetViews>
    <sheetView showGridLines="0" topLeftCell="A3" zoomScale="118" zoomScaleNormal="118" workbookViewId="0">
      <selection activeCell="J22" sqref="J22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</row>
    <row r="7" spans="1:12" x14ac:dyDescent="0.25">
      <c r="A7" s="1735" t="s">
        <v>1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</row>
    <row r="8" spans="1:12" x14ac:dyDescent="0.25">
      <c r="A8" s="1735" t="s">
        <v>3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</row>
    <row r="9" spans="1:12" x14ac:dyDescent="0.25">
      <c r="A9" s="1735" t="s">
        <v>1382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</row>
    <row r="10" spans="1:12" x14ac:dyDescent="0.25">
      <c r="A10" s="1736" t="s">
        <v>1197</v>
      </c>
      <c r="B10" s="1736"/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894" t="s">
        <v>7</v>
      </c>
      <c r="B12" s="1892" t="s">
        <v>802</v>
      </c>
      <c r="C12" s="1892" t="s">
        <v>9</v>
      </c>
      <c r="D12" s="1067" t="s">
        <v>12</v>
      </c>
      <c r="E12" s="1905" t="s">
        <v>13</v>
      </c>
      <c r="F12" s="1904" t="s">
        <v>14</v>
      </c>
      <c r="G12" s="1904" t="s">
        <v>15</v>
      </c>
      <c r="H12" s="1904" t="s">
        <v>16</v>
      </c>
      <c r="I12" s="1904" t="s">
        <v>17</v>
      </c>
      <c r="J12" s="1904" t="s">
        <v>18</v>
      </c>
      <c r="K12" s="1904" t="s">
        <v>19</v>
      </c>
      <c r="L12" s="1904" t="s">
        <v>20</v>
      </c>
    </row>
    <row r="13" spans="1:12" ht="15" customHeight="1" x14ac:dyDescent="0.25">
      <c r="A13" s="1894"/>
      <c r="B13" s="1892"/>
      <c r="C13" s="1892"/>
      <c r="D13" s="1067" t="s">
        <v>21</v>
      </c>
      <c r="E13" s="1905"/>
      <c r="F13" s="1904"/>
      <c r="G13" s="1904"/>
      <c r="H13" s="1904"/>
      <c r="I13" s="1904"/>
      <c r="J13" s="1904"/>
      <c r="K13" s="1904"/>
      <c r="L13" s="1904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40000</v>
      </c>
      <c r="E15" s="456">
        <v>0</v>
      </c>
      <c r="F15" s="457">
        <v>40000</v>
      </c>
      <c r="G15" s="457">
        <v>1148</v>
      </c>
      <c r="H15" s="457">
        <v>9409</v>
      </c>
      <c r="I15" s="457">
        <v>1216</v>
      </c>
      <c r="J15" s="456">
        <v>0</v>
      </c>
      <c r="K15" s="457">
        <f>+G15+H15+I15</f>
        <v>11773</v>
      </c>
      <c r="L15" s="457">
        <f>+F15-K15</f>
        <v>28227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SUM(D15)</f>
        <v>40000</v>
      </c>
      <c r="E16" s="464">
        <f>+E15</f>
        <v>0</v>
      </c>
      <c r="F16" s="697">
        <f>SUM(F15)</f>
        <v>40000</v>
      </c>
      <c r="G16" s="697">
        <f>SUM(G15)</f>
        <v>1148</v>
      </c>
      <c r="H16" s="697">
        <f>SUM(H15)</f>
        <v>9409</v>
      </c>
      <c r="I16" s="697">
        <f>SUM(I15)</f>
        <v>1216</v>
      </c>
      <c r="J16" s="464">
        <f>+J15</f>
        <v>0</v>
      </c>
      <c r="K16" s="697">
        <f>SUM(K15)</f>
        <v>11773</v>
      </c>
      <c r="L16" s="697">
        <f>SUM(L15)</f>
        <v>28227</v>
      </c>
    </row>
    <row r="17" spans="1:12" ht="23.25" customHeight="1" x14ac:dyDescent="0.25">
      <c r="A17" s="469" t="s">
        <v>1195</v>
      </c>
      <c r="B17" s="281"/>
      <c r="C17" s="466"/>
      <c r="D17" s="280"/>
      <c r="E17" s="280"/>
      <c r="F17" s="457"/>
      <c r="G17" s="487"/>
      <c r="H17" s="457"/>
      <c r="I17" s="457"/>
      <c r="J17" s="457"/>
      <c r="K17" s="457"/>
      <c r="L17" s="457"/>
    </row>
    <row r="18" spans="1:12" ht="15" customHeight="1" x14ac:dyDescent="0.25">
      <c r="A18" s="280" t="s">
        <v>217</v>
      </c>
      <c r="B18" s="281" t="s">
        <v>807</v>
      </c>
      <c r="C18" s="496" t="s">
        <v>1209</v>
      </c>
      <c r="D18" s="468">
        <v>40000</v>
      </c>
      <c r="E18" s="456">
        <v>0</v>
      </c>
      <c r="F18" s="457">
        <v>40000</v>
      </c>
      <c r="G18" s="457">
        <v>1148</v>
      </c>
      <c r="H18" s="457">
        <v>9409</v>
      </c>
      <c r="I18" s="457">
        <v>1216</v>
      </c>
      <c r="J18" s="456">
        <v>0</v>
      </c>
      <c r="K18" s="457">
        <f>+G18+H18+I18</f>
        <v>11773</v>
      </c>
      <c r="L18" s="457">
        <f>+F18-K18</f>
        <v>28227</v>
      </c>
    </row>
    <row r="19" spans="1:12" s="5" customFormat="1" ht="15" customHeight="1" x14ac:dyDescent="0.25">
      <c r="A19" s="461" t="s">
        <v>813</v>
      </c>
      <c r="B19" s="461"/>
      <c r="C19" s="453">
        <v>1</v>
      </c>
      <c r="D19" s="697">
        <f>+D18</f>
        <v>40000</v>
      </c>
      <c r="E19" s="464">
        <f t="shared" ref="E19:K19" si="0">+E18</f>
        <v>0</v>
      </c>
      <c r="F19" s="463">
        <f>+F18</f>
        <v>40000</v>
      </c>
      <c r="G19" s="463">
        <f t="shared" si="0"/>
        <v>1148</v>
      </c>
      <c r="H19" s="463">
        <f t="shared" si="0"/>
        <v>9409</v>
      </c>
      <c r="I19" s="463">
        <f t="shared" si="0"/>
        <v>1216</v>
      </c>
      <c r="J19" s="464">
        <f t="shared" si="0"/>
        <v>0</v>
      </c>
      <c r="K19" s="463">
        <f t="shared" si="0"/>
        <v>11773</v>
      </c>
      <c r="L19" s="463">
        <f>+F19-K19</f>
        <v>28227</v>
      </c>
    </row>
    <row r="20" spans="1:12" s="5" customFormat="1" ht="15" customHeight="1" x14ac:dyDescent="0.25">
      <c r="A20" s="461"/>
      <c r="B20" s="461"/>
      <c r="C20" s="453"/>
      <c r="D20" s="463"/>
      <c r="E20" s="464"/>
      <c r="F20" s="522"/>
      <c r="G20" s="522"/>
      <c r="H20" s="522"/>
      <c r="I20" s="522"/>
      <c r="J20" s="464"/>
      <c r="K20" s="217"/>
      <c r="L20" s="463"/>
    </row>
    <row r="21" spans="1:12" ht="15" customHeight="1" x14ac:dyDescent="0.25">
      <c r="A21" s="1063" t="s">
        <v>865</v>
      </c>
      <c r="B21" s="1063"/>
      <c r="C21" s="1064">
        <v>2</v>
      </c>
      <c r="D21" s="1065">
        <f>+D16+D19</f>
        <v>80000</v>
      </c>
      <c r="E21" s="1075">
        <f>+E19</f>
        <v>0</v>
      </c>
      <c r="F21" s="1065">
        <f>+F16+F19</f>
        <v>80000</v>
      </c>
      <c r="G21" s="1065">
        <f>+G16+G19</f>
        <v>2296</v>
      </c>
      <c r="H21" s="1065">
        <f>+H16+H19</f>
        <v>18818</v>
      </c>
      <c r="I21" s="1065">
        <f>+I16+I19</f>
        <v>2432</v>
      </c>
      <c r="J21" s="1066">
        <f>+J19</f>
        <v>0</v>
      </c>
      <c r="K21" s="1065">
        <f>+K16+K19</f>
        <v>23546</v>
      </c>
      <c r="L21" s="1065">
        <f>+L16+L19</f>
        <v>56454</v>
      </c>
    </row>
    <row r="34" spans="1:12" ht="38.25" customHeight="1" x14ac:dyDescent="0.25">
      <c r="A34" s="542" t="s">
        <v>1235</v>
      </c>
      <c r="B34" s="542"/>
      <c r="C34" s="543"/>
      <c r="D34" s="544"/>
      <c r="E34" s="545"/>
      <c r="F34" s="1866" t="s">
        <v>1255</v>
      </c>
      <c r="G34" s="1866"/>
      <c r="H34" s="1866"/>
      <c r="I34" s="1866"/>
      <c r="J34" s="1866"/>
      <c r="K34" s="1866"/>
      <c r="L34" s="544"/>
    </row>
    <row r="35" spans="1:12" x14ac:dyDescent="0.25">
      <c r="A35" s="546" t="s">
        <v>857</v>
      </c>
      <c r="B35" s="546"/>
      <c r="C35" s="538"/>
      <c r="D35" s="537"/>
      <c r="E35" s="537"/>
      <c r="F35" s="1811" t="s">
        <v>852</v>
      </c>
      <c r="G35" s="1811"/>
      <c r="H35" s="1811"/>
      <c r="I35" s="1811"/>
      <c r="J35" s="1811"/>
      <c r="K35" s="1811"/>
      <c r="L35" s="539"/>
    </row>
    <row r="36" spans="1:12" x14ac:dyDescent="0.25">
      <c r="A36" s="542" t="s">
        <v>1256</v>
      </c>
      <c r="B36" s="542"/>
      <c r="C36" s="537"/>
      <c r="D36" s="537"/>
      <c r="E36" s="540"/>
      <c r="F36" s="1812" t="s">
        <v>1257</v>
      </c>
      <c r="G36" s="1812"/>
      <c r="H36" s="1812"/>
      <c r="I36" s="1812"/>
      <c r="J36" s="1812"/>
      <c r="K36" s="1812"/>
      <c r="L36" s="537"/>
    </row>
    <row r="37" spans="1:12" x14ac:dyDescent="0.25">
      <c r="A37" s="546"/>
      <c r="B37" s="546"/>
      <c r="C37" s="547"/>
      <c r="D37" s="541"/>
      <c r="E37" s="540"/>
      <c r="F37" s="537"/>
      <c r="G37" s="1813"/>
      <c r="H37" s="1813"/>
      <c r="I37" s="1813"/>
      <c r="J37" s="1813"/>
      <c r="K37" s="1813"/>
      <c r="L37" s="1813"/>
    </row>
    <row r="38" spans="1:12" ht="15.75" x14ac:dyDescent="0.25">
      <c r="A38" s="267"/>
      <c r="B38" s="267"/>
      <c r="C38" s="268"/>
      <c r="D38" s="269"/>
      <c r="E38" s="1741"/>
      <c r="F38" s="1741"/>
      <c r="G38" s="1741"/>
      <c r="H38" s="1741"/>
      <c r="I38" s="1741"/>
      <c r="J38" s="271"/>
      <c r="K38" s="271"/>
      <c r="L38" s="259"/>
    </row>
    <row r="39" spans="1:12" x14ac:dyDescent="0.25">
      <c r="D39" t="s">
        <v>641</v>
      </c>
    </row>
  </sheetData>
  <mergeCells count="21">
    <mergeCell ref="A12:A13"/>
    <mergeCell ref="B12:B13"/>
    <mergeCell ref="C12:C13"/>
    <mergeCell ref="E38:I38"/>
    <mergeCell ref="G12:G13"/>
    <mergeCell ref="H12:H13"/>
    <mergeCell ref="I12:I13"/>
    <mergeCell ref="F35:K35"/>
    <mergeCell ref="F36:K36"/>
    <mergeCell ref="G37:L37"/>
    <mergeCell ref="L12:L13"/>
    <mergeCell ref="J12:J13"/>
    <mergeCell ref="F12:F13"/>
    <mergeCell ref="K12:K13"/>
    <mergeCell ref="E12:E13"/>
    <mergeCell ref="F34:K3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3" scale="86" orientation="landscape" r:id="rId1"/>
  <drawing r:id="rId2"/>
</worksheet>
</file>

<file path=xl/worksheets/sheet2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DFC599-D85F-4811-84AD-651C8D6690DE}">
  <sheetPr>
    <pageSetUpPr fitToPage="1"/>
  </sheetPr>
  <dimension ref="A6:L35"/>
  <sheetViews>
    <sheetView showGridLines="0" zoomScale="118" zoomScaleNormal="118" workbookViewId="0">
      <selection activeCell="A9" sqref="A9:L9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6.57031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</row>
    <row r="7" spans="1:12" x14ac:dyDescent="0.25">
      <c r="A7" s="1735" t="s">
        <v>1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</row>
    <row r="8" spans="1:12" x14ac:dyDescent="0.25">
      <c r="A8" s="1735" t="s">
        <v>3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</row>
    <row r="9" spans="1:12" x14ac:dyDescent="0.25">
      <c r="A9" s="1735" t="s">
        <v>1385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</row>
    <row r="10" spans="1:12" x14ac:dyDescent="0.25">
      <c r="A10" s="1736" t="s">
        <v>1197</v>
      </c>
      <c r="B10" s="1736"/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894" t="s">
        <v>7</v>
      </c>
      <c r="B12" s="1892" t="s">
        <v>802</v>
      </c>
      <c r="C12" s="1892" t="s">
        <v>9</v>
      </c>
      <c r="D12" s="1067" t="s">
        <v>12</v>
      </c>
      <c r="E12" s="1905" t="s">
        <v>13</v>
      </c>
      <c r="F12" s="1904" t="s">
        <v>14</v>
      </c>
      <c r="G12" s="1904" t="s">
        <v>15</v>
      </c>
      <c r="H12" s="1904" t="s">
        <v>16</v>
      </c>
      <c r="I12" s="1904" t="s">
        <v>17</v>
      </c>
      <c r="J12" s="1904" t="s">
        <v>18</v>
      </c>
      <c r="K12" s="1904" t="s">
        <v>19</v>
      </c>
      <c r="L12" s="1904" t="s">
        <v>20</v>
      </c>
    </row>
    <row r="13" spans="1:12" ht="15" customHeight="1" x14ac:dyDescent="0.25">
      <c r="A13" s="1894"/>
      <c r="B13" s="1892"/>
      <c r="C13" s="1892"/>
      <c r="D13" s="1067" t="s">
        <v>21</v>
      </c>
      <c r="E13" s="1905"/>
      <c r="F13" s="1904"/>
      <c r="G13" s="1904"/>
      <c r="H13" s="1904"/>
      <c r="I13" s="1904"/>
      <c r="J13" s="1904"/>
      <c r="K13" s="1904"/>
      <c r="L13" s="1904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2407.33</v>
      </c>
      <c r="K15" s="457">
        <f>+G15+H15+I15+J15</f>
        <v>20422.700000000004</v>
      </c>
      <c r="L15" s="457">
        <f>+F15-K15</f>
        <v>79577.299999999988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2407.33</v>
      </c>
      <c r="K16" s="463">
        <f t="shared" si="0"/>
        <v>20422.700000000004</v>
      </c>
      <c r="L16" s="463">
        <f>+F16-K16</f>
        <v>79577.299999999988</v>
      </c>
    </row>
    <row r="17" spans="1:12" ht="15" customHeight="1" x14ac:dyDescent="0.25">
      <c r="A17" s="1063" t="s">
        <v>865</v>
      </c>
      <c r="B17" s="1063"/>
      <c r="C17" s="1064">
        <v>1</v>
      </c>
      <c r="D17" s="1065">
        <f t="shared" ref="D17:L17" si="1">+D16</f>
        <v>100000</v>
      </c>
      <c r="E17" s="1066">
        <f t="shared" si="1"/>
        <v>0</v>
      </c>
      <c r="F17" s="1065">
        <f t="shared" si="1"/>
        <v>100000</v>
      </c>
      <c r="G17" s="1065">
        <f t="shared" si="1"/>
        <v>2870</v>
      </c>
      <c r="H17" s="1065">
        <f t="shared" si="1"/>
        <v>12105.37</v>
      </c>
      <c r="I17" s="1065">
        <f t="shared" si="1"/>
        <v>3040</v>
      </c>
      <c r="J17" s="1068">
        <f t="shared" si="1"/>
        <v>2407.33</v>
      </c>
      <c r="K17" s="1065">
        <f t="shared" si="1"/>
        <v>20422.700000000004</v>
      </c>
      <c r="L17" s="1065">
        <f t="shared" si="1"/>
        <v>79577.299999999988</v>
      </c>
    </row>
    <row r="18" spans="1:12" x14ac:dyDescent="0.25">
      <c r="A18" s="537"/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ht="38.25" customHeight="1" x14ac:dyDescent="0.25">
      <c r="A30" s="542" t="s">
        <v>1235</v>
      </c>
      <c r="B30" s="542"/>
      <c r="C30" s="543"/>
      <c r="D30" s="544"/>
      <c r="E30" s="545"/>
      <c r="F30" s="1866" t="s">
        <v>1255</v>
      </c>
      <c r="G30" s="1866"/>
      <c r="H30" s="1866"/>
      <c r="I30" s="1866"/>
      <c r="J30" s="1866"/>
      <c r="K30" s="1866"/>
      <c r="L30" s="544"/>
    </row>
    <row r="31" spans="1:12" x14ac:dyDescent="0.25">
      <c r="A31" s="546" t="s">
        <v>857</v>
      </c>
      <c r="B31" s="546"/>
      <c r="C31" s="538"/>
      <c r="D31" s="537"/>
      <c r="E31" s="537"/>
      <c r="F31" s="1811" t="s">
        <v>852</v>
      </c>
      <c r="G31" s="1811"/>
      <c r="H31" s="1811"/>
      <c r="I31" s="1811"/>
      <c r="J31" s="1811"/>
      <c r="K31" s="1811"/>
      <c r="L31" s="539"/>
    </row>
    <row r="32" spans="1:12" x14ac:dyDescent="0.25">
      <c r="A32" s="542" t="s">
        <v>1256</v>
      </c>
      <c r="B32" s="542"/>
      <c r="C32" s="537"/>
      <c r="D32" s="537"/>
      <c r="E32" s="540"/>
      <c r="F32" s="1812" t="s">
        <v>1257</v>
      </c>
      <c r="G32" s="1812"/>
      <c r="H32" s="1812"/>
      <c r="I32" s="1812"/>
      <c r="J32" s="1812"/>
      <c r="K32" s="1812"/>
      <c r="L32" s="537"/>
    </row>
    <row r="33" spans="1:12" x14ac:dyDescent="0.25">
      <c r="A33" s="546"/>
      <c r="B33" s="546"/>
      <c r="C33" s="547"/>
      <c r="D33" s="541"/>
      <c r="E33" s="540"/>
      <c r="F33" s="537"/>
      <c r="G33" s="1813"/>
      <c r="H33" s="1813"/>
      <c r="I33" s="1813"/>
      <c r="J33" s="1813"/>
      <c r="K33" s="1813"/>
      <c r="L33" s="1813"/>
    </row>
    <row r="34" spans="1:12" ht="15.75" x14ac:dyDescent="0.25">
      <c r="A34" s="267"/>
      <c r="B34" s="267"/>
      <c r="C34" s="268"/>
      <c r="D34" s="269"/>
      <c r="E34" s="1741"/>
      <c r="F34" s="1741"/>
      <c r="G34" s="1741"/>
      <c r="H34" s="1741"/>
      <c r="I34" s="1741"/>
      <c r="J34" s="271"/>
      <c r="K34" s="271"/>
      <c r="L34" s="259"/>
    </row>
    <row r="35" spans="1:12" x14ac:dyDescent="0.25">
      <c r="D35" t="s">
        <v>641</v>
      </c>
    </row>
  </sheetData>
  <mergeCells count="21">
    <mergeCell ref="A12:A13"/>
    <mergeCell ref="B12:B13"/>
    <mergeCell ref="C12:C13"/>
    <mergeCell ref="A6:L6"/>
    <mergeCell ref="A7:L7"/>
    <mergeCell ref="A8:L8"/>
    <mergeCell ref="A9:L9"/>
    <mergeCell ref="A10:L10"/>
    <mergeCell ref="G33:L33"/>
    <mergeCell ref="E34:I34"/>
    <mergeCell ref="G12:G13"/>
    <mergeCell ref="H12:H13"/>
    <mergeCell ref="I12:I13"/>
    <mergeCell ref="J12:J13"/>
    <mergeCell ref="F12:F13"/>
    <mergeCell ref="L12:L13"/>
    <mergeCell ref="K12:K13"/>
    <mergeCell ref="E12:E13"/>
    <mergeCell ref="F30:K30"/>
    <mergeCell ref="F31:K31"/>
    <mergeCell ref="F32:K32"/>
  </mergeCells>
  <pageMargins left="0.7" right="0.36" top="0.75" bottom="0.75" header="0.3" footer="0.3"/>
  <pageSetup paperSize="3" orientation="landscape" r:id="rId1"/>
  <drawing r:id="rId2"/>
</worksheet>
</file>

<file path=xl/worksheets/sheet2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8FA32F-F5E3-490F-A852-08C99B5B031A}">
  <dimension ref="B1:O263"/>
  <sheetViews>
    <sheetView showGridLines="0" zoomScale="77" zoomScaleNormal="77" workbookViewId="0">
      <selection activeCell="B38" sqref="B38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871" t="s">
        <v>0</v>
      </c>
      <c r="C6" s="1871"/>
      <c r="D6" s="1871"/>
      <c r="E6" s="1871"/>
      <c r="F6" s="1871"/>
      <c r="G6" s="1871"/>
      <c r="H6" s="1871"/>
      <c r="I6" s="1871"/>
      <c r="J6" s="1871"/>
      <c r="K6" s="1871"/>
      <c r="L6" s="1871"/>
      <c r="M6" s="1871"/>
      <c r="N6" s="1871"/>
    </row>
    <row r="7" spans="2:14" ht="15.75" x14ac:dyDescent="0.25">
      <c r="B7" s="1871" t="s">
        <v>3</v>
      </c>
      <c r="C7" s="1871"/>
      <c r="D7" s="1871"/>
      <c r="E7" s="1871"/>
      <c r="F7" s="1871"/>
      <c r="G7" s="1871"/>
      <c r="H7" s="1871"/>
      <c r="I7" s="1871"/>
      <c r="J7" s="1871"/>
      <c r="K7" s="1871"/>
      <c r="L7" s="1871"/>
      <c r="M7" s="1871"/>
      <c r="N7" s="1871"/>
    </row>
    <row r="8" spans="2:14" ht="15.75" x14ac:dyDescent="0.25">
      <c r="B8" s="1871" t="s">
        <v>1402</v>
      </c>
      <c r="C8" s="1871"/>
      <c r="D8" s="1871"/>
      <c r="E8" s="1871"/>
      <c r="F8" s="1871"/>
      <c r="G8" s="1871"/>
      <c r="H8" s="1871"/>
      <c r="I8" s="1871"/>
      <c r="J8" s="1871"/>
      <c r="K8" s="1871"/>
      <c r="L8" s="1871"/>
      <c r="M8" s="1871"/>
      <c r="N8" s="1871"/>
    </row>
    <row r="9" spans="2:14" ht="15.75" x14ac:dyDescent="0.25">
      <c r="B9" s="1887" t="s">
        <v>404</v>
      </c>
      <c r="C9" s="1887"/>
      <c r="D9" s="1887"/>
      <c r="E9" s="1887"/>
      <c r="F9" s="1887"/>
      <c r="G9" s="1887"/>
      <c r="H9" s="1887"/>
      <c r="I9" s="1887"/>
      <c r="J9" s="1887"/>
      <c r="K9" s="1887"/>
      <c r="L9" s="1887"/>
      <c r="M9" s="1887"/>
      <c r="N9" s="1887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888" t="s">
        <v>7</v>
      </c>
      <c r="C11" s="1888" t="s">
        <v>802</v>
      </c>
      <c r="D11" s="1888" t="s">
        <v>9</v>
      </c>
      <c r="E11" s="1888" t="s">
        <v>11</v>
      </c>
      <c r="F11" s="1057" t="s">
        <v>12</v>
      </c>
      <c r="G11" s="1890" t="s">
        <v>13</v>
      </c>
      <c r="H11" s="1891" t="s">
        <v>14</v>
      </c>
      <c r="I11" s="1891" t="s">
        <v>15</v>
      </c>
      <c r="J11" s="1891" t="s">
        <v>16</v>
      </c>
      <c r="K11" s="1891" t="s">
        <v>17</v>
      </c>
      <c r="L11" s="1891" t="s">
        <v>18</v>
      </c>
      <c r="M11" s="1891" t="s">
        <v>19</v>
      </c>
      <c r="N11" s="1891" t="s">
        <v>20</v>
      </c>
    </row>
    <row r="12" spans="2:14" ht="15.75" x14ac:dyDescent="0.25">
      <c r="B12" s="1888"/>
      <c r="C12" s="1888"/>
      <c r="D12" s="1888"/>
      <c r="E12" s="1888"/>
      <c r="F12" s="1057" t="s">
        <v>21</v>
      </c>
      <c r="G12" s="1890"/>
      <c r="H12" s="1891"/>
      <c r="I12" s="1891"/>
      <c r="J12" s="1891"/>
      <c r="K12" s="1891"/>
      <c r="L12" s="1891"/>
      <c r="M12" s="1891"/>
      <c r="N12" s="1891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4006.59</v>
      </c>
      <c r="M16" s="953">
        <f>+I16+J16+K16+L16</f>
        <v>30422.84</v>
      </c>
      <c r="N16" s="953">
        <f>+H16-M16</f>
        <v>99577.16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12370.39</v>
      </c>
      <c r="M18" s="965">
        <f t="shared" si="0"/>
        <v>156201.69999999998</v>
      </c>
      <c r="N18" s="965">
        <f t="shared" si="0"/>
        <v>488798.3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SUM(F21:F22)</f>
        <v>138500</v>
      </c>
      <c r="G23" s="964">
        <f>SUM(G117:G117)</f>
        <v>0</v>
      </c>
      <c r="H23" s="963">
        <f t="shared" ref="H23:N23" si="1">SUM(H21:H22)</f>
        <v>138500</v>
      </c>
      <c r="I23" s="963">
        <f t="shared" si="1"/>
        <v>3974.95</v>
      </c>
      <c r="J23" s="963">
        <f t="shared" si="1"/>
        <v>11437</v>
      </c>
      <c r="K23" s="963">
        <f t="shared" si="1"/>
        <v>4210.3999999999996</v>
      </c>
      <c r="L23" s="963">
        <f t="shared" si="1"/>
        <v>6765.46</v>
      </c>
      <c r="M23" s="965">
        <f t="shared" si="1"/>
        <v>26387.81</v>
      </c>
      <c r="N23" s="965">
        <f t="shared" si="1"/>
        <v>112112.19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193500</v>
      </c>
      <c r="G28" s="964">
        <f t="shared" ref="G28:M28" si="2">SUM(G26:G27)</f>
        <v>0</v>
      </c>
      <c r="H28" s="965">
        <f>SUM(H26:H27)</f>
        <v>193500</v>
      </c>
      <c r="I28" s="965">
        <f t="shared" si="2"/>
        <v>5553.45</v>
      </c>
      <c r="J28" s="965">
        <f t="shared" si="2"/>
        <v>24803.239999999998</v>
      </c>
      <c r="K28" s="965">
        <f t="shared" si="2"/>
        <v>5882.4</v>
      </c>
      <c r="L28" s="966">
        <f t="shared" si="2"/>
        <v>1321.7</v>
      </c>
      <c r="M28" s="965">
        <f t="shared" si="2"/>
        <v>37560.79</v>
      </c>
      <c r="N28" s="965">
        <f>SUM(N26:N27)</f>
        <v>155939.21000000002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1765.46</v>
      </c>
      <c r="M47" s="965">
        <f t="shared" si="5"/>
        <v>5400.1100000000006</v>
      </c>
      <c r="N47" s="965">
        <f t="shared" si="5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0" si="8">+I60+J60+K60+L60</f>
        <v>3532.4700000000003</v>
      </c>
      <c r="N60" s="953">
        <f t="shared" ref="N60:N70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5" t="s">
        <v>1318</v>
      </c>
      <c r="C68" s="950" t="s">
        <v>806</v>
      </c>
      <c r="D68" s="960" t="s">
        <v>268</v>
      </c>
      <c r="E68" s="960" t="s">
        <v>1067</v>
      </c>
      <c r="F68" s="951">
        <v>8000</v>
      </c>
      <c r="G68" s="974">
        <v>0</v>
      </c>
      <c r="H68" s="951">
        <v>8000</v>
      </c>
      <c r="I68" s="951">
        <v>229.6</v>
      </c>
      <c r="J68" s="974">
        <v>0</v>
      </c>
      <c r="K68" s="951">
        <v>243.2</v>
      </c>
      <c r="L68" s="951">
        <v>25</v>
      </c>
      <c r="M68" s="951">
        <f t="shared" si="8"/>
        <v>497.79999999999995</v>
      </c>
      <c r="N68" s="951">
        <f t="shared" si="9"/>
        <v>7502.2</v>
      </c>
    </row>
    <row r="69" spans="2:14" ht="18.75" x14ac:dyDescent="0.3">
      <c r="B69" s="958" t="s">
        <v>1339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1348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61" t="s">
        <v>755</v>
      </c>
      <c r="C71" s="950"/>
      <c r="D71" s="962">
        <v>11</v>
      </c>
      <c r="E71" s="962"/>
      <c r="F71" s="963">
        <f>SUM(F60:F70)</f>
        <v>321500</v>
      </c>
      <c r="G71" s="964">
        <f>SUM(G66:G68)</f>
        <v>0</v>
      </c>
      <c r="H71" s="963">
        <f t="shared" ref="H71:N71" si="10">SUM(H60:H70)</f>
        <v>321500</v>
      </c>
      <c r="I71" s="963">
        <f t="shared" si="10"/>
        <v>9227.0499999999993</v>
      </c>
      <c r="J71" s="963">
        <f t="shared" si="10"/>
        <v>936.62</v>
      </c>
      <c r="K71" s="965">
        <f t="shared" si="10"/>
        <v>9773.5999999999985</v>
      </c>
      <c r="L71" s="963">
        <f t="shared" si="10"/>
        <v>7162.7999999999993</v>
      </c>
      <c r="M71" s="963">
        <f t="shared" si="10"/>
        <v>27100.069999999996</v>
      </c>
      <c r="N71" s="963">
        <f t="shared" si="10"/>
        <v>294399.93000000005</v>
      </c>
    </row>
    <row r="72" spans="2:14" ht="18.75" x14ac:dyDescent="0.3">
      <c r="B72" s="958"/>
      <c r="C72" s="950"/>
      <c r="D72" s="960"/>
      <c r="E72" s="960"/>
      <c r="F72" s="951"/>
      <c r="G72" s="952"/>
      <c r="H72" s="953"/>
      <c r="I72" s="953"/>
      <c r="J72" s="953"/>
      <c r="K72" s="953"/>
      <c r="L72" s="954"/>
      <c r="M72" s="953"/>
      <c r="N72" s="953"/>
    </row>
    <row r="73" spans="2:14" ht="18.75" x14ac:dyDescent="0.3">
      <c r="B73" s="975" t="s">
        <v>1134</v>
      </c>
      <c r="C73" s="950"/>
      <c r="D73" s="967"/>
      <c r="E73" s="967"/>
      <c r="F73" s="963"/>
      <c r="G73" s="964"/>
      <c r="H73" s="965"/>
      <c r="I73" s="965"/>
      <c r="J73" s="965"/>
      <c r="K73" s="965"/>
      <c r="L73" s="966"/>
      <c r="M73" s="965"/>
      <c r="N73" s="965"/>
    </row>
    <row r="74" spans="2:14" ht="18.75" x14ac:dyDescent="0.3">
      <c r="B74" s="955" t="s">
        <v>757</v>
      </c>
      <c r="C74" s="950" t="s">
        <v>807</v>
      </c>
      <c r="D74" s="960" t="s">
        <v>662</v>
      </c>
      <c r="E74" s="960" t="s">
        <v>307</v>
      </c>
      <c r="F74" s="951">
        <v>37500</v>
      </c>
      <c r="G74" s="952">
        <v>0</v>
      </c>
      <c r="H74" s="953">
        <v>37500</v>
      </c>
      <c r="I74" s="953">
        <v>1076.25</v>
      </c>
      <c r="J74" s="952">
        <v>89.81</v>
      </c>
      <c r="K74" s="953">
        <v>1140</v>
      </c>
      <c r="L74" s="954">
        <v>1025</v>
      </c>
      <c r="M74" s="953">
        <f t="shared" ref="M74:M85" si="11">+I74+J74+K74+L74</f>
        <v>3331.06</v>
      </c>
      <c r="N74" s="953">
        <f t="shared" ref="N74:N85" si="12">+H74-M74</f>
        <v>34168.94</v>
      </c>
    </row>
    <row r="75" spans="2:14" ht="18.75" x14ac:dyDescent="0.3">
      <c r="B75" s="955" t="s">
        <v>760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52">
        <v>0</v>
      </c>
      <c r="H75" s="953">
        <v>25000</v>
      </c>
      <c r="I75" s="953">
        <v>717.5</v>
      </c>
      <c r="J75" s="952">
        <v>0</v>
      </c>
      <c r="K75" s="953">
        <v>760</v>
      </c>
      <c r="L75" s="954">
        <v>125</v>
      </c>
      <c r="M75" s="953">
        <f t="shared" si="11"/>
        <v>1602.5</v>
      </c>
      <c r="N75" s="953">
        <f t="shared" si="12"/>
        <v>23397.5</v>
      </c>
    </row>
    <row r="76" spans="2:14" ht="18.75" x14ac:dyDescent="0.3">
      <c r="B76" s="955" t="s">
        <v>860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2025</v>
      </c>
      <c r="M76" s="953">
        <f t="shared" si="11"/>
        <v>3502.5</v>
      </c>
      <c r="N76" s="953">
        <f t="shared" si="12"/>
        <v>21497.5</v>
      </c>
    </row>
    <row r="77" spans="2:14" ht="18.75" x14ac:dyDescent="0.3">
      <c r="B77" s="955" t="s">
        <v>913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1525</v>
      </c>
      <c r="M77" s="951">
        <f t="shared" si="11"/>
        <v>3002.5</v>
      </c>
      <c r="N77" s="951">
        <f t="shared" si="12"/>
        <v>21997.5</v>
      </c>
    </row>
    <row r="78" spans="2:14" ht="21" customHeight="1" x14ac:dyDescent="0.3">
      <c r="B78" s="955" t="s">
        <v>1176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1">
        <f t="shared" si="11"/>
        <v>1502.5</v>
      </c>
      <c r="N78" s="951">
        <f t="shared" si="12"/>
        <v>23497.5</v>
      </c>
    </row>
    <row r="79" spans="2:14" ht="18.75" x14ac:dyDescent="0.3">
      <c r="B79" s="955" t="s">
        <v>1319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1">
        <f t="shared" si="11"/>
        <v>1502.5</v>
      </c>
      <c r="N79" s="951">
        <f t="shared" si="12"/>
        <v>23497.5</v>
      </c>
    </row>
    <row r="80" spans="2:14" ht="18.75" x14ac:dyDescent="0.3">
      <c r="B80" s="955" t="s">
        <v>1320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2025</v>
      </c>
      <c r="M80" s="951">
        <f t="shared" si="11"/>
        <v>3502.5</v>
      </c>
      <c r="N80" s="951">
        <f t="shared" si="12"/>
        <v>21497.5</v>
      </c>
    </row>
    <row r="81" spans="2:14" ht="18.75" x14ac:dyDescent="0.3">
      <c r="B81" s="955" t="s">
        <v>1321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1">
        <f t="shared" si="11"/>
        <v>4502.5</v>
      </c>
      <c r="N81" s="951">
        <f t="shared" si="12"/>
        <v>20497.5</v>
      </c>
    </row>
    <row r="82" spans="2:14" ht="18.75" x14ac:dyDescent="0.3">
      <c r="B82" s="955" t="s">
        <v>586</v>
      </c>
      <c r="C82" s="950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1">
        <f t="shared" si="11"/>
        <v>1502.5</v>
      </c>
      <c r="N82" s="951">
        <f t="shared" si="12"/>
        <v>23497.5</v>
      </c>
    </row>
    <row r="83" spans="2:14" ht="18.75" x14ac:dyDescent="0.3">
      <c r="B83" s="955" t="s">
        <v>1075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2025</v>
      </c>
      <c r="M83" s="951">
        <f t="shared" si="11"/>
        <v>3502.5</v>
      </c>
      <c r="N83" s="951">
        <f t="shared" si="12"/>
        <v>21497.5</v>
      </c>
    </row>
    <row r="84" spans="2:14" ht="18.75" x14ac:dyDescent="0.3">
      <c r="B84" s="955" t="s">
        <v>119</v>
      </c>
      <c r="C84" s="968" t="s">
        <v>806</v>
      </c>
      <c r="D84" s="960" t="s">
        <v>912</v>
      </c>
      <c r="E84" s="960" t="s">
        <v>1067</v>
      </c>
      <c r="F84" s="951">
        <v>31500</v>
      </c>
      <c r="G84" s="974">
        <v>0</v>
      </c>
      <c r="H84" s="951">
        <v>31500</v>
      </c>
      <c r="I84" s="951">
        <v>904.05</v>
      </c>
      <c r="J84" s="974">
        <v>0</v>
      </c>
      <c r="K84" s="951">
        <v>957.6</v>
      </c>
      <c r="L84" s="951">
        <v>3839.91</v>
      </c>
      <c r="M84" s="953">
        <f t="shared" si="11"/>
        <v>5701.5599999999995</v>
      </c>
      <c r="N84" s="953">
        <f t="shared" si="12"/>
        <v>25798.440000000002</v>
      </c>
    </row>
    <row r="85" spans="2:14" ht="18.75" x14ac:dyDescent="0.3">
      <c r="B85" s="955" t="s">
        <v>962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25</v>
      </c>
      <c r="M85" s="953">
        <f t="shared" si="11"/>
        <v>1886.65</v>
      </c>
      <c r="N85" s="953">
        <f t="shared" si="12"/>
        <v>29613.35</v>
      </c>
    </row>
    <row r="86" spans="2:14" ht="18.75" x14ac:dyDescent="0.3">
      <c r="B86" s="958" t="s">
        <v>1335</v>
      </c>
      <c r="C86" s="950" t="s">
        <v>806</v>
      </c>
      <c r="D86" s="960" t="s">
        <v>912</v>
      </c>
      <c r="E86" s="960" t="s">
        <v>1067</v>
      </c>
      <c r="F86" s="951">
        <v>30000</v>
      </c>
      <c r="G86" s="974">
        <v>0</v>
      </c>
      <c r="H86" s="951">
        <v>30000</v>
      </c>
      <c r="I86" s="953">
        <v>861</v>
      </c>
      <c r="J86" s="952">
        <v>0</v>
      </c>
      <c r="K86" s="953">
        <v>912</v>
      </c>
      <c r="L86" s="954">
        <v>25</v>
      </c>
      <c r="M86" s="953">
        <f>+I86+J86+K86+L86</f>
        <v>1798</v>
      </c>
      <c r="N86" s="953">
        <f>+H86-M86</f>
        <v>28202</v>
      </c>
    </row>
    <row r="87" spans="2:14" ht="18.75" x14ac:dyDescent="0.3">
      <c r="B87" s="961" t="s">
        <v>763</v>
      </c>
      <c r="C87" s="950"/>
      <c r="D87" s="962">
        <v>13</v>
      </c>
      <c r="E87" s="962"/>
      <c r="F87" s="963">
        <f>SUM(F74:F86)</f>
        <v>355500</v>
      </c>
      <c r="G87" s="963">
        <f>SUM(G74:G85)</f>
        <v>0</v>
      </c>
      <c r="H87" s="963">
        <f t="shared" ref="H87:N87" si="13">SUM(H74:H86)</f>
        <v>355500</v>
      </c>
      <c r="I87" s="963">
        <f t="shared" si="13"/>
        <v>10202.849999999999</v>
      </c>
      <c r="J87" s="963">
        <f t="shared" si="13"/>
        <v>89.81</v>
      </c>
      <c r="K87" s="963">
        <f t="shared" si="13"/>
        <v>10807.2</v>
      </c>
      <c r="L87" s="963">
        <f t="shared" si="13"/>
        <v>15739.91</v>
      </c>
      <c r="M87" s="963">
        <f t="shared" si="13"/>
        <v>36839.769999999997</v>
      </c>
      <c r="N87" s="963">
        <f t="shared" si="13"/>
        <v>318660.23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4">SUM(F90:F91)</f>
        <v>132500</v>
      </c>
      <c r="G92" s="964">
        <f t="shared" si="14"/>
        <v>0</v>
      </c>
      <c r="H92" s="965">
        <f t="shared" si="14"/>
        <v>132500</v>
      </c>
      <c r="I92" s="965">
        <f t="shared" si="14"/>
        <v>3802.75</v>
      </c>
      <c r="J92" s="965">
        <f t="shared" si="14"/>
        <v>10929.24</v>
      </c>
      <c r="K92" s="965">
        <f t="shared" si="14"/>
        <v>4028</v>
      </c>
      <c r="L92" s="966">
        <f t="shared" si="14"/>
        <v>1765.46</v>
      </c>
      <c r="M92" s="965">
        <f t="shared" si="14"/>
        <v>20525.449999999997</v>
      </c>
      <c r="N92" s="965">
        <f t="shared" si="14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5">SUM(H95:H96)</f>
        <v>98500</v>
      </c>
      <c r="I97" s="965">
        <f t="shared" si="15"/>
        <v>2826.95</v>
      </c>
      <c r="J97" s="965">
        <f t="shared" si="15"/>
        <v>3496.2999999999997</v>
      </c>
      <c r="K97" s="965">
        <f t="shared" si="15"/>
        <v>2994.4</v>
      </c>
      <c r="L97" s="966">
        <f>SUM(L95:L96)</f>
        <v>1321.7</v>
      </c>
      <c r="M97" s="965">
        <f t="shared" si="15"/>
        <v>10639.35</v>
      </c>
      <c r="N97" s="965">
        <f t="shared" si="15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5" t="s">
        <v>230</v>
      </c>
      <c r="C101" s="968" t="s">
        <v>807</v>
      </c>
      <c r="D101" s="960" t="s">
        <v>604</v>
      </c>
      <c r="E101" s="960" t="s">
        <v>1069</v>
      </c>
      <c r="F101" s="951">
        <v>70000</v>
      </c>
      <c r="G101" s="974">
        <v>0</v>
      </c>
      <c r="H101" s="951">
        <v>70000</v>
      </c>
      <c r="I101" s="951">
        <v>2009</v>
      </c>
      <c r="J101" s="951">
        <v>5368.48</v>
      </c>
      <c r="K101" s="951">
        <v>2128</v>
      </c>
      <c r="L101" s="951">
        <v>25</v>
      </c>
      <c r="M101" s="951">
        <f>+I101+J101+K101+L101</f>
        <v>9530.48</v>
      </c>
      <c r="N101" s="951">
        <f>+H101-M101</f>
        <v>60469.520000000004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263500</v>
      </c>
      <c r="G103" s="964">
        <f>SUM(G102:G102)</f>
        <v>0</v>
      </c>
      <c r="H103" s="963">
        <f t="shared" ref="H103:N103" si="16">SUM(H100:H102)</f>
        <v>263500</v>
      </c>
      <c r="I103" s="963">
        <f t="shared" si="16"/>
        <v>7562.45</v>
      </c>
      <c r="J103" s="963">
        <f t="shared" si="16"/>
        <v>29228.21</v>
      </c>
      <c r="K103" s="963">
        <f t="shared" si="16"/>
        <v>8010.4</v>
      </c>
      <c r="L103" s="963">
        <f t="shared" si="16"/>
        <v>7493.58</v>
      </c>
      <c r="M103" s="963">
        <f t="shared" si="16"/>
        <v>52294.64</v>
      </c>
      <c r="N103" s="963">
        <f t="shared" si="16"/>
        <v>211205.36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7">SUM(H106:H107)</f>
        <v>87000</v>
      </c>
      <c r="I108" s="963">
        <f t="shared" si="17"/>
        <v>2496.9</v>
      </c>
      <c r="J108" s="963">
        <f t="shared" si="17"/>
        <v>1873.24</v>
      </c>
      <c r="K108" s="963">
        <f t="shared" si="17"/>
        <v>2644.8</v>
      </c>
      <c r="L108" s="963">
        <f t="shared" si="17"/>
        <v>2050</v>
      </c>
      <c r="M108" s="963">
        <f t="shared" si="17"/>
        <v>9064.94</v>
      </c>
      <c r="N108" s="963">
        <f t="shared" si="17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8">SUM(H111:H111)</f>
        <v>80000</v>
      </c>
      <c r="I112" s="965">
        <f t="shared" si="18"/>
        <v>2296</v>
      </c>
      <c r="J112" s="965">
        <f t="shared" si="18"/>
        <v>6972</v>
      </c>
      <c r="K112" s="965">
        <f t="shared" si="18"/>
        <v>2432</v>
      </c>
      <c r="L112" s="965">
        <f t="shared" si="18"/>
        <v>1740.46</v>
      </c>
      <c r="M112" s="965">
        <f t="shared" si="18"/>
        <v>13440.46</v>
      </c>
      <c r="N112" s="965">
        <f t="shared" si="18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1" si="19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19"/>
        <v>64016.14</v>
      </c>
    </row>
    <row r="117" spans="2:14" ht="18.75" x14ac:dyDescent="0.3">
      <c r="B117" s="955" t="s">
        <v>65</v>
      </c>
      <c r="C117" s="950" t="s">
        <v>806</v>
      </c>
      <c r="D117" s="960" t="s">
        <v>1174</v>
      </c>
      <c r="E117" s="960" t="s">
        <v>1069</v>
      </c>
      <c r="F117" s="951">
        <v>70000</v>
      </c>
      <c r="G117" s="952">
        <v>0</v>
      </c>
      <c r="H117" s="953">
        <v>70000</v>
      </c>
      <c r="I117" s="953">
        <v>2009</v>
      </c>
      <c r="J117" s="953">
        <v>5368.48</v>
      </c>
      <c r="K117" s="953">
        <v>2128</v>
      </c>
      <c r="L117" s="953">
        <v>11645.23</v>
      </c>
      <c r="M117" s="953">
        <f>+I117+J117+K117+L117</f>
        <v>21150.71</v>
      </c>
      <c r="N117" s="953">
        <f>+H117-M117</f>
        <v>48849.29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19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19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904.05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19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19"/>
        <v>39967.53</v>
      </c>
    </row>
    <row r="122" spans="2:14" ht="18.75" x14ac:dyDescent="0.3">
      <c r="B122" s="961" t="s">
        <v>749</v>
      </c>
      <c r="C122" s="950"/>
      <c r="D122" s="962">
        <v>7</v>
      </c>
      <c r="E122" s="962"/>
      <c r="F122" s="963">
        <f t="shared" ref="F122:N122" si="20">SUM(F115:F121)</f>
        <v>507500</v>
      </c>
      <c r="G122" s="964">
        <f t="shared" si="20"/>
        <v>0</v>
      </c>
      <c r="H122" s="963">
        <f t="shared" si="20"/>
        <v>507500</v>
      </c>
      <c r="I122" s="963">
        <f t="shared" si="20"/>
        <v>14565.25</v>
      </c>
      <c r="J122" s="963">
        <f t="shared" si="20"/>
        <v>48953.08</v>
      </c>
      <c r="K122" s="963">
        <f t="shared" si="20"/>
        <v>15428</v>
      </c>
      <c r="L122" s="963">
        <f t="shared" si="20"/>
        <v>16757.09</v>
      </c>
      <c r="M122" s="963">
        <f t="shared" si="20"/>
        <v>95703.419999999984</v>
      </c>
      <c r="N122" s="963">
        <f t="shared" si="20"/>
        <v>411796.57999999996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18.75" x14ac:dyDescent="0.3">
      <c r="B124" s="958"/>
      <c r="C124" s="950"/>
      <c r="D124" s="960"/>
      <c r="E124" s="960"/>
      <c r="F124" s="951"/>
      <c r="G124" s="952"/>
      <c r="H124" s="953"/>
      <c r="I124" s="953"/>
      <c r="J124" s="953"/>
      <c r="K124" s="953"/>
      <c r="L124" s="954"/>
      <c r="M124" s="953"/>
      <c r="N124" s="953"/>
    </row>
    <row r="125" spans="2:14" ht="23.25" customHeight="1" x14ac:dyDescent="0.3">
      <c r="B125" s="982" t="s">
        <v>1136</v>
      </c>
      <c r="C125" s="950"/>
      <c r="D125" s="967"/>
      <c r="E125" s="967"/>
      <c r="F125" s="963"/>
      <c r="G125" s="964"/>
      <c r="H125" s="965"/>
      <c r="I125" s="965"/>
      <c r="J125" s="965"/>
      <c r="K125" s="965"/>
      <c r="L125" s="966"/>
      <c r="M125" s="965"/>
      <c r="N125" s="965"/>
    </row>
    <row r="126" spans="2:14" ht="18.75" x14ac:dyDescent="0.3">
      <c r="B126" s="955" t="s">
        <v>419</v>
      </c>
      <c r="C126" s="950" t="s">
        <v>806</v>
      </c>
      <c r="D126" s="960" t="s">
        <v>449</v>
      </c>
      <c r="E126" s="960" t="s">
        <v>1069</v>
      </c>
      <c r="F126" s="951">
        <v>50000</v>
      </c>
      <c r="G126" s="952">
        <v>0</v>
      </c>
      <c r="H126" s="953">
        <v>50000</v>
      </c>
      <c r="I126" s="953">
        <v>1435</v>
      </c>
      <c r="J126" s="953">
        <v>1854</v>
      </c>
      <c r="K126" s="953">
        <v>1520</v>
      </c>
      <c r="L126" s="954">
        <v>728</v>
      </c>
      <c r="M126" s="953">
        <f>+I126+J126+K126+L126</f>
        <v>5537</v>
      </c>
      <c r="N126" s="953">
        <f>+H126-M126</f>
        <v>44463</v>
      </c>
    </row>
    <row r="127" spans="2:14" ht="18.75" x14ac:dyDescent="0.3">
      <c r="B127" s="955" t="s">
        <v>697</v>
      </c>
      <c r="C127" s="950" t="s">
        <v>807</v>
      </c>
      <c r="D127" s="960" t="s">
        <v>521</v>
      </c>
      <c r="E127" s="960" t="s">
        <v>307</v>
      </c>
      <c r="F127" s="951">
        <v>43500</v>
      </c>
      <c r="G127" s="952">
        <v>0</v>
      </c>
      <c r="H127" s="953">
        <v>43500</v>
      </c>
      <c r="I127" s="953">
        <v>1248.45</v>
      </c>
      <c r="J127" s="952">
        <v>936.62</v>
      </c>
      <c r="K127" s="953">
        <v>1322.4</v>
      </c>
      <c r="L127" s="954">
        <v>2025</v>
      </c>
      <c r="M127" s="953">
        <f>+I127+J127+K127+L127</f>
        <v>5532.47</v>
      </c>
      <c r="N127" s="953">
        <f>+H127-M127</f>
        <v>37967.53</v>
      </c>
    </row>
    <row r="128" spans="2:14" ht="18.75" x14ac:dyDescent="0.3">
      <c r="B128" s="961" t="s">
        <v>749</v>
      </c>
      <c r="C128" s="950"/>
      <c r="D128" s="962">
        <v>2</v>
      </c>
      <c r="E128" s="962"/>
      <c r="F128" s="963">
        <f t="shared" ref="F128:N128" si="21">SUM(F126:F127)</f>
        <v>93500</v>
      </c>
      <c r="G128" s="964">
        <f t="shared" si="21"/>
        <v>0</v>
      </c>
      <c r="H128" s="963">
        <f t="shared" si="21"/>
        <v>93500</v>
      </c>
      <c r="I128" s="963">
        <f t="shared" si="21"/>
        <v>2683.45</v>
      </c>
      <c r="J128" s="963">
        <f t="shared" si="21"/>
        <v>2790.62</v>
      </c>
      <c r="K128" s="963">
        <f t="shared" si="21"/>
        <v>2842.4</v>
      </c>
      <c r="L128" s="963">
        <f t="shared" si="21"/>
        <v>2753</v>
      </c>
      <c r="M128" s="963">
        <f t="shared" si="21"/>
        <v>11069.470000000001</v>
      </c>
      <c r="N128" s="963">
        <f t="shared" si="21"/>
        <v>82430.53</v>
      </c>
    </row>
    <row r="129" spans="2:14" ht="18.75" x14ac:dyDescent="0.3">
      <c r="B129" s="958"/>
      <c r="C129" s="950"/>
      <c r="D129" s="960"/>
      <c r="E129" s="960"/>
      <c r="F129" s="951"/>
      <c r="G129" s="952"/>
      <c r="H129" s="953"/>
      <c r="I129" s="953"/>
      <c r="J129" s="953"/>
      <c r="K129" s="963"/>
      <c r="L129" s="954"/>
      <c r="M129" s="953"/>
      <c r="N129" s="953"/>
    </row>
    <row r="130" spans="2:14" ht="18.75" x14ac:dyDescent="0.3">
      <c r="B130" s="961" t="s">
        <v>842</v>
      </c>
      <c r="C130" s="950"/>
      <c r="D130" s="967"/>
      <c r="E130" s="967"/>
      <c r="F130" s="963"/>
      <c r="G130" s="964"/>
      <c r="H130" s="965"/>
      <c r="I130" s="965"/>
      <c r="J130" s="965"/>
      <c r="K130" s="965"/>
      <c r="L130" s="966"/>
      <c r="M130" s="965"/>
      <c r="N130" s="965"/>
    </row>
    <row r="131" spans="2:14" ht="18.75" x14ac:dyDescent="0.3">
      <c r="B131" s="955" t="s">
        <v>1131</v>
      </c>
      <c r="C131" s="950" t="s">
        <v>806</v>
      </c>
      <c r="D131" s="960" t="s">
        <v>905</v>
      </c>
      <c r="E131" s="960" t="s">
        <v>307</v>
      </c>
      <c r="F131" s="951">
        <v>80000</v>
      </c>
      <c r="G131" s="974">
        <v>0</v>
      </c>
      <c r="H131" s="951">
        <v>80000</v>
      </c>
      <c r="I131" s="951">
        <v>2296</v>
      </c>
      <c r="J131" s="951">
        <v>7400.87</v>
      </c>
      <c r="K131" s="951">
        <v>2432</v>
      </c>
      <c r="L131" s="951">
        <v>828</v>
      </c>
      <c r="M131" s="951">
        <f t="shared" ref="M131:M136" si="22">+I131+J131+K131+L131</f>
        <v>12956.869999999999</v>
      </c>
      <c r="N131" s="951">
        <f t="shared" ref="N131:N136" si="23">+H131-M131</f>
        <v>67043.13</v>
      </c>
    </row>
    <row r="132" spans="2:14" ht="18.75" x14ac:dyDescent="0.3">
      <c r="B132" s="955" t="s">
        <v>773</v>
      </c>
      <c r="C132" s="950" t="s">
        <v>807</v>
      </c>
      <c r="D132" s="960" t="s">
        <v>774</v>
      </c>
      <c r="E132" s="960" t="s">
        <v>307</v>
      </c>
      <c r="F132" s="951">
        <v>45000</v>
      </c>
      <c r="G132" s="952">
        <v>0</v>
      </c>
      <c r="H132" s="953">
        <v>45000</v>
      </c>
      <c r="I132" s="953">
        <v>1291.5</v>
      </c>
      <c r="J132" s="953">
        <v>1148.33</v>
      </c>
      <c r="K132" s="953">
        <v>1368</v>
      </c>
      <c r="L132" s="954">
        <v>125</v>
      </c>
      <c r="M132" s="953">
        <f t="shared" si="22"/>
        <v>3932.83</v>
      </c>
      <c r="N132" s="953">
        <f t="shared" si="23"/>
        <v>41067.17</v>
      </c>
    </row>
    <row r="133" spans="2:14" ht="18.75" x14ac:dyDescent="0.3">
      <c r="B133" s="955" t="s">
        <v>1142</v>
      </c>
      <c r="C133" s="950" t="s">
        <v>806</v>
      </c>
      <c r="D133" s="960" t="s">
        <v>1036</v>
      </c>
      <c r="E133" s="960" t="s">
        <v>307</v>
      </c>
      <c r="F133" s="951">
        <v>50000</v>
      </c>
      <c r="G133" s="952">
        <v>0</v>
      </c>
      <c r="H133" s="953">
        <v>50000</v>
      </c>
      <c r="I133" s="953">
        <v>1435</v>
      </c>
      <c r="J133" s="953">
        <v>1854</v>
      </c>
      <c r="K133" s="953">
        <v>1520</v>
      </c>
      <c r="L133" s="954">
        <v>728</v>
      </c>
      <c r="M133" s="953">
        <f t="shared" si="22"/>
        <v>5537</v>
      </c>
      <c r="N133" s="953">
        <f t="shared" si="23"/>
        <v>44463</v>
      </c>
    </row>
    <row r="134" spans="2:14" ht="18.75" x14ac:dyDescent="0.3">
      <c r="B134" s="955" t="s">
        <v>444</v>
      </c>
      <c r="C134" s="950" t="s">
        <v>806</v>
      </c>
      <c r="D134" s="960" t="s">
        <v>662</v>
      </c>
      <c r="E134" s="960" t="s">
        <v>307</v>
      </c>
      <c r="F134" s="951">
        <v>37500</v>
      </c>
      <c r="G134" s="974">
        <v>0</v>
      </c>
      <c r="H134" s="951">
        <v>37500</v>
      </c>
      <c r="I134" s="951">
        <v>1076.25</v>
      </c>
      <c r="J134" s="974">
        <v>89.81</v>
      </c>
      <c r="K134" s="951">
        <v>1140</v>
      </c>
      <c r="L134" s="951">
        <v>25</v>
      </c>
      <c r="M134" s="951">
        <f t="shared" si="22"/>
        <v>2331.06</v>
      </c>
      <c r="N134" s="951">
        <f t="shared" si="23"/>
        <v>35168.94</v>
      </c>
    </row>
    <row r="135" spans="2:14" ht="18.75" x14ac:dyDescent="0.3">
      <c r="B135" s="955" t="s">
        <v>875</v>
      </c>
      <c r="C135" s="950" t="s">
        <v>807</v>
      </c>
      <c r="D135" s="960" t="s">
        <v>1036</v>
      </c>
      <c r="E135" s="960" t="s">
        <v>307</v>
      </c>
      <c r="F135" s="951">
        <v>55000</v>
      </c>
      <c r="G135" s="974">
        <v>0</v>
      </c>
      <c r="H135" s="951">
        <v>55000</v>
      </c>
      <c r="I135" s="951">
        <v>1578.5</v>
      </c>
      <c r="J135" s="951">
        <v>2559.6799999999998</v>
      </c>
      <c r="K135" s="951">
        <v>1672</v>
      </c>
      <c r="L135" s="951">
        <v>2291.13</v>
      </c>
      <c r="M135" s="951">
        <f t="shared" si="22"/>
        <v>8101.31</v>
      </c>
      <c r="N135" s="951">
        <f t="shared" si="23"/>
        <v>46898.69</v>
      </c>
    </row>
    <row r="136" spans="2:14" ht="18.75" x14ac:dyDescent="0.3">
      <c r="B136" s="955" t="s">
        <v>1323</v>
      </c>
      <c r="C136" s="950" t="s">
        <v>807</v>
      </c>
      <c r="D136" s="960" t="s">
        <v>337</v>
      </c>
      <c r="E136" s="960" t="s">
        <v>321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25</v>
      </c>
      <c r="M136" s="953">
        <f t="shared" si="22"/>
        <v>3832.83</v>
      </c>
      <c r="N136" s="953">
        <f t="shared" si="23"/>
        <v>41167.17</v>
      </c>
    </row>
    <row r="137" spans="2:14" ht="18.75" x14ac:dyDescent="0.3">
      <c r="B137" s="961" t="s">
        <v>749</v>
      </c>
      <c r="C137" s="950"/>
      <c r="D137" s="962">
        <v>6</v>
      </c>
      <c r="E137" s="962"/>
      <c r="F137" s="963">
        <f>SUM(F131:F136)</f>
        <v>312500</v>
      </c>
      <c r="G137" s="964">
        <f>SUM(G135:G136)</f>
        <v>0</v>
      </c>
      <c r="H137" s="963">
        <f t="shared" ref="H137:N137" si="24">SUM(H131:H136)</f>
        <v>312500</v>
      </c>
      <c r="I137" s="963">
        <f t="shared" si="24"/>
        <v>8968.75</v>
      </c>
      <c r="J137" s="963">
        <f t="shared" si="24"/>
        <v>14201.02</v>
      </c>
      <c r="K137" s="963">
        <f t="shared" si="24"/>
        <v>9500</v>
      </c>
      <c r="L137" s="963">
        <f t="shared" si="24"/>
        <v>4022.13</v>
      </c>
      <c r="M137" s="963">
        <f t="shared" si="24"/>
        <v>36691.9</v>
      </c>
      <c r="N137" s="963">
        <f t="shared" si="24"/>
        <v>275808.09999999998</v>
      </c>
    </row>
    <row r="138" spans="2:14" ht="18.75" x14ac:dyDescent="0.3">
      <c r="B138" s="958"/>
      <c r="C138" s="950"/>
      <c r="D138" s="960"/>
      <c r="E138" s="960"/>
      <c r="F138" s="951"/>
      <c r="G138" s="952"/>
      <c r="H138" s="953"/>
      <c r="I138" s="953"/>
      <c r="J138" s="953"/>
      <c r="K138" s="953"/>
      <c r="L138" s="954"/>
      <c r="M138" s="953"/>
      <c r="N138" s="953"/>
    </row>
    <row r="139" spans="2:14" ht="18.75" x14ac:dyDescent="0.3">
      <c r="B139" s="961" t="s">
        <v>787</v>
      </c>
      <c r="C139" s="950"/>
      <c r="D139" s="967"/>
      <c r="E139" s="967"/>
      <c r="F139" s="963"/>
      <c r="G139" s="964"/>
      <c r="H139" s="965"/>
      <c r="I139" s="965"/>
      <c r="J139" s="965"/>
      <c r="K139" s="965"/>
      <c r="L139" s="966"/>
      <c r="M139" s="965"/>
      <c r="N139" s="965"/>
    </row>
    <row r="140" spans="2:14" ht="18.75" x14ac:dyDescent="0.3">
      <c r="B140" s="958" t="s">
        <v>69</v>
      </c>
      <c r="C140" s="950" t="s">
        <v>806</v>
      </c>
      <c r="D140" s="960" t="s">
        <v>775</v>
      </c>
      <c r="E140" s="960" t="s">
        <v>307</v>
      </c>
      <c r="F140" s="951">
        <v>185000</v>
      </c>
      <c r="G140" s="952">
        <v>0</v>
      </c>
      <c r="H140" s="953">
        <v>185000</v>
      </c>
      <c r="I140" s="953">
        <v>5309.5</v>
      </c>
      <c r="J140" s="953">
        <v>32099.49</v>
      </c>
      <c r="K140" s="953">
        <v>5624</v>
      </c>
      <c r="L140" s="954">
        <v>2568.4</v>
      </c>
      <c r="M140" s="953">
        <f>+I140+J140+K140+L140</f>
        <v>45601.390000000007</v>
      </c>
      <c r="N140" s="953">
        <f>+H140-M140</f>
        <v>139398.60999999999</v>
      </c>
    </row>
    <row r="141" spans="2:14" ht="18.75" x14ac:dyDescent="0.3">
      <c r="B141" s="960" t="s">
        <v>715</v>
      </c>
      <c r="C141" s="950" t="s">
        <v>807</v>
      </c>
      <c r="D141" s="955" t="s">
        <v>1349</v>
      </c>
      <c r="E141" s="960" t="s">
        <v>307</v>
      </c>
      <c r="F141" s="978">
        <v>70000</v>
      </c>
      <c r="G141" s="979">
        <v>0</v>
      </c>
      <c r="H141" s="978">
        <v>70000</v>
      </c>
      <c r="I141" s="951">
        <v>2009</v>
      </c>
      <c r="J141" s="951">
        <v>5025.38</v>
      </c>
      <c r="K141" s="1070">
        <v>2128</v>
      </c>
      <c r="L141" s="951">
        <v>5026.04</v>
      </c>
      <c r="M141" s="951">
        <f>+I141+J141+K141+L141</f>
        <v>14188.420000000002</v>
      </c>
      <c r="N141" s="951">
        <f>+H141-M141</f>
        <v>55811.58</v>
      </c>
    </row>
    <row r="142" spans="2:14" ht="18.75" x14ac:dyDescent="0.3">
      <c r="B142" s="955" t="s">
        <v>42</v>
      </c>
      <c r="C142" s="950" t="s">
        <v>806</v>
      </c>
      <c r="D142" s="960" t="s">
        <v>449</v>
      </c>
      <c r="E142" s="960" t="s">
        <v>1069</v>
      </c>
      <c r="F142" s="951">
        <v>55000</v>
      </c>
      <c r="G142" s="974">
        <v>0</v>
      </c>
      <c r="H142" s="951">
        <v>55000</v>
      </c>
      <c r="I142" s="951">
        <v>1578.5</v>
      </c>
      <c r="J142" s="951">
        <v>2559.6799999999998</v>
      </c>
      <c r="K142" s="951">
        <v>1672</v>
      </c>
      <c r="L142" s="951">
        <v>1396.7</v>
      </c>
      <c r="M142" s="951">
        <f>+I142+J142+K142+L142</f>
        <v>7206.88</v>
      </c>
      <c r="N142" s="951">
        <f>+H142-M142</f>
        <v>47793.120000000003</v>
      </c>
    </row>
    <row r="143" spans="2:14" ht="18.75" x14ac:dyDescent="0.3">
      <c r="B143" s="958" t="s">
        <v>310</v>
      </c>
      <c r="C143" s="950" t="s">
        <v>807</v>
      </c>
      <c r="D143" s="960" t="s">
        <v>276</v>
      </c>
      <c r="E143" s="960" t="s">
        <v>307</v>
      </c>
      <c r="F143" s="951">
        <v>50000</v>
      </c>
      <c r="G143" s="952">
        <v>0</v>
      </c>
      <c r="H143" s="953">
        <v>50000</v>
      </c>
      <c r="I143" s="953">
        <v>1435</v>
      </c>
      <c r="J143" s="953">
        <v>1596.68</v>
      </c>
      <c r="K143" s="953">
        <v>1520</v>
      </c>
      <c r="L143" s="954">
        <v>7270.49</v>
      </c>
      <c r="M143" s="953">
        <f>+I143+J143+K143+L143</f>
        <v>11822.17</v>
      </c>
      <c r="N143" s="953">
        <f>+H143-M143</f>
        <v>38177.83</v>
      </c>
    </row>
    <row r="144" spans="2:14" ht="18.75" x14ac:dyDescent="0.3">
      <c r="B144" s="961" t="s">
        <v>749</v>
      </c>
      <c r="C144" s="950"/>
      <c r="D144" s="962">
        <v>4</v>
      </c>
      <c r="E144" s="962"/>
      <c r="F144" s="963">
        <f>SUM(F140:F143)</f>
        <v>360000</v>
      </c>
      <c r="G144" s="964">
        <f>SUM(G140:G142)</f>
        <v>0</v>
      </c>
      <c r="H144" s="965">
        <f t="shared" ref="H144:N144" si="25">SUM(H140:H143)</f>
        <v>360000</v>
      </c>
      <c r="I144" s="965">
        <f t="shared" si="25"/>
        <v>10332</v>
      </c>
      <c r="J144" s="965">
        <f t="shared" si="25"/>
        <v>41281.230000000003</v>
      </c>
      <c r="K144" s="965">
        <f t="shared" si="25"/>
        <v>10944</v>
      </c>
      <c r="L144" s="966">
        <f>SUM(L140:L143)</f>
        <v>16261.630000000001</v>
      </c>
      <c r="M144" s="965">
        <f t="shared" si="25"/>
        <v>78818.860000000015</v>
      </c>
      <c r="N144" s="965">
        <f t="shared" si="25"/>
        <v>281181.14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67" t="s">
        <v>836</v>
      </c>
      <c r="C146" s="988"/>
      <c r="D146" s="989"/>
      <c r="E146" s="989"/>
      <c r="F146" s="949"/>
      <c r="G146" s="949"/>
      <c r="H146" s="990"/>
      <c r="I146" s="991"/>
      <c r="J146" s="965"/>
      <c r="K146" s="965"/>
      <c r="L146" s="966"/>
      <c r="M146" s="965"/>
      <c r="N146" s="965"/>
    </row>
    <row r="147" spans="2:14" ht="18.75" x14ac:dyDescent="0.3">
      <c r="B147" s="960" t="s">
        <v>532</v>
      </c>
      <c r="C147" s="950" t="s">
        <v>807</v>
      </c>
      <c r="D147" s="960" t="s">
        <v>965</v>
      </c>
      <c r="E147" s="960" t="s">
        <v>1069</v>
      </c>
      <c r="F147" s="951">
        <v>80000</v>
      </c>
      <c r="G147" s="971">
        <v>0</v>
      </c>
      <c r="H147" s="972">
        <v>80000</v>
      </c>
      <c r="I147" s="972">
        <v>2296</v>
      </c>
      <c r="J147" s="972">
        <v>7400.87</v>
      </c>
      <c r="K147" s="972">
        <v>2432</v>
      </c>
      <c r="L147" s="973">
        <v>2097.1999999999998</v>
      </c>
      <c r="M147" s="953">
        <f>+I147+J147+K147+L147</f>
        <v>14226.07</v>
      </c>
      <c r="N147" s="953">
        <f>+H147-M147</f>
        <v>65773.929999999993</v>
      </c>
    </row>
    <row r="148" spans="2:14" ht="18.75" x14ac:dyDescent="0.3">
      <c r="B148" s="961" t="s">
        <v>847</v>
      </c>
      <c r="C148" s="992"/>
      <c r="D148" s="962">
        <v>1</v>
      </c>
      <c r="E148" s="962"/>
      <c r="F148" s="963">
        <f t="shared" ref="F148:N148" si="26">SUM(F147)</f>
        <v>80000</v>
      </c>
      <c r="G148" s="993">
        <f t="shared" si="26"/>
        <v>0</v>
      </c>
      <c r="H148" s="994">
        <f t="shared" si="26"/>
        <v>80000</v>
      </c>
      <c r="I148" s="994">
        <f t="shared" si="26"/>
        <v>2296</v>
      </c>
      <c r="J148" s="994">
        <f t="shared" si="26"/>
        <v>7400.87</v>
      </c>
      <c r="K148" s="994">
        <f t="shared" si="26"/>
        <v>2432</v>
      </c>
      <c r="L148" s="995">
        <f t="shared" si="26"/>
        <v>2097.1999999999998</v>
      </c>
      <c r="M148" s="994">
        <f>SUM(M147)</f>
        <v>14226.07</v>
      </c>
      <c r="N148" s="994">
        <f t="shared" si="26"/>
        <v>65773.929999999993</v>
      </c>
    </row>
    <row r="149" spans="2:14" ht="18.75" x14ac:dyDescent="0.3">
      <c r="B149" s="961"/>
      <c r="C149" s="950"/>
      <c r="D149" s="962"/>
      <c r="E149" s="962"/>
      <c r="F149" s="963"/>
      <c r="G149" s="964"/>
      <c r="H149" s="965"/>
      <c r="I149" s="965"/>
      <c r="J149" s="965"/>
      <c r="K149" s="965"/>
      <c r="L149" s="966"/>
      <c r="M149" s="965"/>
      <c r="N149" s="965"/>
    </row>
    <row r="150" spans="2:14" ht="18.75" x14ac:dyDescent="0.3">
      <c r="B150" s="982" t="s">
        <v>1245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528</v>
      </c>
      <c r="C151" s="950" t="s">
        <v>806</v>
      </c>
      <c r="D151" s="960" t="s">
        <v>551</v>
      </c>
      <c r="E151" s="960" t="s">
        <v>307</v>
      </c>
      <c r="F151" s="951">
        <v>43500</v>
      </c>
      <c r="G151" s="952">
        <v>0</v>
      </c>
      <c r="H151" s="953">
        <v>43500</v>
      </c>
      <c r="I151" s="953">
        <v>1248.45</v>
      </c>
      <c r="J151" s="952">
        <v>936.62</v>
      </c>
      <c r="K151" s="953">
        <v>1322.4</v>
      </c>
      <c r="L151" s="954">
        <v>25</v>
      </c>
      <c r="M151" s="953">
        <f>+I151+J151+K151+L151</f>
        <v>3532.4700000000003</v>
      </c>
      <c r="N151" s="953">
        <f>+H151-M151</f>
        <v>39967.53</v>
      </c>
    </row>
    <row r="152" spans="2:14" ht="18.75" x14ac:dyDescent="0.3">
      <c r="B152" s="961" t="s">
        <v>749</v>
      </c>
      <c r="C152" s="950"/>
      <c r="D152" s="962">
        <v>1</v>
      </c>
      <c r="E152" s="962"/>
      <c r="F152" s="963">
        <f t="shared" ref="F152:K152" si="27">SUM(F151:F151)</f>
        <v>43500</v>
      </c>
      <c r="G152" s="964">
        <f t="shared" si="27"/>
        <v>0</v>
      </c>
      <c r="H152" s="965">
        <f t="shared" si="27"/>
        <v>43500</v>
      </c>
      <c r="I152" s="965">
        <f t="shared" si="27"/>
        <v>1248.45</v>
      </c>
      <c r="J152" s="996">
        <f t="shared" si="27"/>
        <v>936.62</v>
      </c>
      <c r="K152" s="996">
        <f t="shared" si="27"/>
        <v>1322.4</v>
      </c>
      <c r="L152" s="966">
        <f>SUM(L151:L151)</f>
        <v>25</v>
      </c>
      <c r="M152" s="965">
        <f>SUM(M151)</f>
        <v>3532.4700000000003</v>
      </c>
      <c r="N152" s="965">
        <v>39967.53</v>
      </c>
    </row>
    <row r="153" spans="2:14" ht="18.75" x14ac:dyDescent="0.3">
      <c r="B153" s="958"/>
      <c r="C153" s="950"/>
      <c r="D153" s="960"/>
      <c r="E153" s="960"/>
      <c r="F153" s="951"/>
      <c r="G153" s="952"/>
      <c r="H153" s="953"/>
      <c r="I153" s="953"/>
      <c r="J153" s="953"/>
      <c r="K153" s="953"/>
      <c r="L153" s="954"/>
      <c r="M153" s="953"/>
      <c r="N153" s="953"/>
    </row>
    <row r="154" spans="2:14" ht="18.75" x14ac:dyDescent="0.3">
      <c r="B154" s="997" t="s">
        <v>777</v>
      </c>
      <c r="C154" s="950"/>
      <c r="D154" s="967"/>
      <c r="E154" s="967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55" t="s">
        <v>114</v>
      </c>
      <c r="C155" s="950" t="s">
        <v>807</v>
      </c>
      <c r="D155" s="960" t="s">
        <v>778</v>
      </c>
      <c r="E155" s="960" t="s">
        <v>307</v>
      </c>
      <c r="F155" s="951">
        <v>80000</v>
      </c>
      <c r="G155" s="952">
        <v>0</v>
      </c>
      <c r="H155" s="953">
        <v>80000</v>
      </c>
      <c r="I155" s="953">
        <v>2296</v>
      </c>
      <c r="J155" s="953">
        <v>7400.87</v>
      </c>
      <c r="K155" s="953">
        <v>2432</v>
      </c>
      <c r="L155" s="954">
        <v>1296.7</v>
      </c>
      <c r="M155" s="953">
        <f>+I155+J155+K155+L155</f>
        <v>13425.57</v>
      </c>
      <c r="N155" s="953">
        <f>+H155-M155</f>
        <v>66574.429999999993</v>
      </c>
    </row>
    <row r="156" spans="2:14" ht="18.75" x14ac:dyDescent="0.3">
      <c r="B156" s="955" t="s">
        <v>73</v>
      </c>
      <c r="C156" s="950" t="s">
        <v>807</v>
      </c>
      <c r="D156" s="960" t="s">
        <v>778</v>
      </c>
      <c r="E156" s="960" t="s">
        <v>307</v>
      </c>
      <c r="F156" s="951">
        <v>70000</v>
      </c>
      <c r="G156" s="974">
        <v>0</v>
      </c>
      <c r="H156" s="951">
        <v>70000</v>
      </c>
      <c r="I156" s="951">
        <v>2009</v>
      </c>
      <c r="J156" s="951">
        <v>5368.48</v>
      </c>
      <c r="K156" s="951">
        <v>2128</v>
      </c>
      <c r="L156" s="951">
        <v>1296.7</v>
      </c>
      <c r="M156" s="951">
        <f>+I156+J156+K156+L156</f>
        <v>10802.18</v>
      </c>
      <c r="N156" s="951">
        <f>+H156-M156</f>
        <v>59197.82</v>
      </c>
    </row>
    <row r="157" spans="2:14" ht="18.75" x14ac:dyDescent="0.3">
      <c r="B157" s="955" t="s">
        <v>530</v>
      </c>
      <c r="C157" s="950" t="s">
        <v>806</v>
      </c>
      <c r="D157" s="960" t="s">
        <v>551</v>
      </c>
      <c r="E157" s="960" t="s">
        <v>307</v>
      </c>
      <c r="F157" s="951">
        <v>43500</v>
      </c>
      <c r="G157" s="952">
        <v>0</v>
      </c>
      <c r="H157" s="953">
        <v>43500</v>
      </c>
      <c r="I157" s="953">
        <v>1248.45</v>
      </c>
      <c r="J157" s="952">
        <v>936.62</v>
      </c>
      <c r="K157" s="953">
        <v>1322.4</v>
      </c>
      <c r="L157" s="954">
        <v>2025</v>
      </c>
      <c r="M157" s="953">
        <f>+I157+J157+K157+L157</f>
        <v>5532.47</v>
      </c>
      <c r="N157" s="953">
        <f>+H157-M157</f>
        <v>37967.53</v>
      </c>
    </row>
    <row r="158" spans="2:14" ht="18.75" x14ac:dyDescent="0.3">
      <c r="B158" s="955" t="s">
        <v>1324</v>
      </c>
      <c r="C158" s="950" t="s">
        <v>806</v>
      </c>
      <c r="D158" s="960" t="s">
        <v>1325</v>
      </c>
      <c r="E158" s="960" t="s">
        <v>321</v>
      </c>
      <c r="F158" s="951">
        <v>43500</v>
      </c>
      <c r="G158" s="952">
        <v>0</v>
      </c>
      <c r="H158" s="953">
        <v>43500</v>
      </c>
      <c r="I158" s="953">
        <v>1248.45</v>
      </c>
      <c r="J158" s="952">
        <v>936.62</v>
      </c>
      <c r="K158" s="953">
        <v>1322.4</v>
      </c>
      <c r="L158" s="954">
        <v>25</v>
      </c>
      <c r="M158" s="953">
        <f>+I158+J158+K158+L158</f>
        <v>3532.4700000000003</v>
      </c>
      <c r="N158" s="953">
        <f>+H158-M158</f>
        <v>39967.53</v>
      </c>
    </row>
    <row r="159" spans="2:14" ht="18.75" x14ac:dyDescent="0.3">
      <c r="B159" s="961" t="s">
        <v>749</v>
      </c>
      <c r="C159" s="950"/>
      <c r="D159" s="962">
        <v>4</v>
      </c>
      <c r="E159" s="962"/>
      <c r="F159" s="963">
        <f>SUM(F155:F158)</f>
        <v>237000</v>
      </c>
      <c r="G159" s="993">
        <f>SUM(G158)</f>
        <v>0</v>
      </c>
      <c r="H159" s="963">
        <f t="shared" ref="H159:M159" si="28">SUM(H155:H158)</f>
        <v>237000</v>
      </c>
      <c r="I159" s="963">
        <f t="shared" si="28"/>
        <v>6801.9</v>
      </c>
      <c r="J159" s="963">
        <f t="shared" si="28"/>
        <v>14642.59</v>
      </c>
      <c r="K159" s="963">
        <f t="shared" si="28"/>
        <v>7204.7999999999993</v>
      </c>
      <c r="L159" s="963">
        <f t="shared" si="28"/>
        <v>4643.3999999999996</v>
      </c>
      <c r="M159" s="963">
        <f t="shared" si="28"/>
        <v>33292.69</v>
      </c>
      <c r="N159" s="963">
        <f>SUM(N155:N158)</f>
        <v>203707.31</v>
      </c>
    </row>
    <row r="160" spans="2:14" ht="18.75" x14ac:dyDescent="0.3">
      <c r="B160" s="958"/>
      <c r="C160" s="950"/>
      <c r="D160" s="960"/>
      <c r="E160" s="960"/>
      <c r="F160" s="951"/>
      <c r="G160" s="952"/>
      <c r="H160" s="953"/>
      <c r="I160" s="953"/>
      <c r="J160" s="953"/>
      <c r="K160" s="953"/>
      <c r="L160" s="954"/>
      <c r="M160" s="953"/>
      <c r="N160" s="953"/>
    </row>
    <row r="161" spans="2:14" ht="18.75" x14ac:dyDescent="0.3">
      <c r="B161" s="982" t="s">
        <v>1138</v>
      </c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58" t="s">
        <v>241</v>
      </c>
      <c r="C162" s="950" t="s">
        <v>806</v>
      </c>
      <c r="D162" s="960" t="s">
        <v>71</v>
      </c>
      <c r="E162" s="960" t="s">
        <v>1069</v>
      </c>
      <c r="F162" s="951">
        <v>80000</v>
      </c>
      <c r="G162" s="952">
        <v>0</v>
      </c>
      <c r="H162" s="953">
        <v>80000</v>
      </c>
      <c r="I162" s="953">
        <v>2296</v>
      </c>
      <c r="J162" s="953">
        <v>7400.87</v>
      </c>
      <c r="K162" s="953">
        <v>2432</v>
      </c>
      <c r="L162" s="954">
        <v>728</v>
      </c>
      <c r="M162" s="953">
        <f>+I162+J162+K162+L162</f>
        <v>12856.869999999999</v>
      </c>
      <c r="N162" s="953">
        <f>+H162-M162</f>
        <v>67143.13</v>
      </c>
    </row>
    <row r="163" spans="2:14" ht="18.75" x14ac:dyDescent="0.3">
      <c r="B163" s="955" t="s">
        <v>77</v>
      </c>
      <c r="C163" s="986" t="s">
        <v>807</v>
      </c>
      <c r="D163" s="960" t="s">
        <v>967</v>
      </c>
      <c r="E163" s="960" t="s">
        <v>1069</v>
      </c>
      <c r="F163" s="951">
        <v>70000</v>
      </c>
      <c r="G163" s="974">
        <v>0</v>
      </c>
      <c r="H163" s="1070">
        <v>70000</v>
      </c>
      <c r="I163" s="956">
        <v>2009</v>
      </c>
      <c r="J163" s="956">
        <v>5368.48</v>
      </c>
      <c r="K163" s="951">
        <v>2128</v>
      </c>
      <c r="L163" s="956">
        <v>828</v>
      </c>
      <c r="M163" s="951">
        <f>+I163+J163+K163+L163</f>
        <v>10333.48</v>
      </c>
      <c r="N163" s="951">
        <f>+H163-M163</f>
        <v>59666.520000000004</v>
      </c>
    </row>
    <row r="164" spans="2:14" ht="18.75" x14ac:dyDescent="0.3">
      <c r="B164" s="961" t="s">
        <v>749</v>
      </c>
      <c r="C164" s="950"/>
      <c r="D164" s="962">
        <v>2</v>
      </c>
      <c r="E164" s="962"/>
      <c r="F164" s="963">
        <f>SUM(F162:F163)</f>
        <v>150000</v>
      </c>
      <c r="G164" s="1071">
        <v>0</v>
      </c>
      <c r="H164" s="963">
        <f t="shared" ref="H164:N164" si="29">SUM(H162:H163)</f>
        <v>150000</v>
      </c>
      <c r="I164" s="963">
        <f t="shared" si="29"/>
        <v>4305</v>
      </c>
      <c r="J164" s="963">
        <f t="shared" si="29"/>
        <v>12769.349999999999</v>
      </c>
      <c r="K164" s="963">
        <f t="shared" si="29"/>
        <v>4560</v>
      </c>
      <c r="L164" s="963">
        <f t="shared" si="29"/>
        <v>1556</v>
      </c>
      <c r="M164" s="963">
        <f t="shared" si="29"/>
        <v>23190.35</v>
      </c>
      <c r="N164" s="963">
        <f t="shared" si="29"/>
        <v>126809.65000000001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customHeight="1" x14ac:dyDescent="0.3">
      <c r="B166" s="982" t="s">
        <v>1133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5" t="s">
        <v>217</v>
      </c>
      <c r="C167" s="950" t="s">
        <v>807</v>
      </c>
      <c r="D167" s="960" t="s">
        <v>633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3310.58</v>
      </c>
      <c r="M167" s="953">
        <f>+I167+J167+K167+L167</f>
        <v>15439.449999999999</v>
      </c>
      <c r="N167" s="953">
        <f>+H167-M167</f>
        <v>64560.55</v>
      </c>
    </row>
    <row r="168" spans="2:14" ht="18.75" x14ac:dyDescent="0.3">
      <c r="B168" s="955" t="s">
        <v>1082</v>
      </c>
      <c r="C168" s="950" t="s">
        <v>806</v>
      </c>
      <c r="D168" s="960" t="s">
        <v>551</v>
      </c>
      <c r="E168" s="960" t="s">
        <v>307</v>
      </c>
      <c r="F168" s="951">
        <v>43500</v>
      </c>
      <c r="G168" s="952">
        <v>0</v>
      </c>
      <c r="H168" s="953">
        <v>43500</v>
      </c>
      <c r="I168" s="953">
        <v>1248.45</v>
      </c>
      <c r="J168" s="952">
        <v>936.62</v>
      </c>
      <c r="K168" s="953">
        <v>1322.4</v>
      </c>
      <c r="L168" s="954">
        <v>25</v>
      </c>
      <c r="M168" s="953">
        <f>+I168+J168+K168+L168</f>
        <v>3532.4700000000003</v>
      </c>
      <c r="N168" s="953">
        <f>+H168-M168</f>
        <v>39967.53</v>
      </c>
    </row>
    <row r="169" spans="2:14" ht="18.75" x14ac:dyDescent="0.3">
      <c r="B169" s="961" t="s">
        <v>749</v>
      </c>
      <c r="C169" s="950"/>
      <c r="D169" s="962">
        <v>2</v>
      </c>
      <c r="E169" s="962"/>
      <c r="F169" s="963">
        <f>SUM(F167:F168)</f>
        <v>123500</v>
      </c>
      <c r="G169" s="964">
        <f t="shared" ref="G169:N169" si="30">SUM(G167:G168)</f>
        <v>0</v>
      </c>
      <c r="H169" s="965">
        <f>SUM(H167:H168)</f>
        <v>123500</v>
      </c>
      <c r="I169" s="965">
        <f t="shared" si="30"/>
        <v>3544.45</v>
      </c>
      <c r="J169" s="965">
        <f t="shared" si="30"/>
        <v>8337.49</v>
      </c>
      <c r="K169" s="965">
        <f t="shared" si="30"/>
        <v>3754.4</v>
      </c>
      <c r="L169" s="966">
        <f t="shared" si="30"/>
        <v>3335.58</v>
      </c>
      <c r="M169" s="965">
        <f>SUM(M167:M168)</f>
        <v>18971.919999999998</v>
      </c>
      <c r="N169" s="965">
        <f t="shared" si="30"/>
        <v>104528.08</v>
      </c>
    </row>
    <row r="170" spans="2:14" ht="18.75" x14ac:dyDescent="0.3">
      <c r="B170" s="961"/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61" t="s">
        <v>1012</v>
      </c>
      <c r="C171" s="950"/>
      <c r="D171" s="967"/>
      <c r="E171" s="967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55" t="s">
        <v>134</v>
      </c>
      <c r="C172" s="950" t="s">
        <v>807</v>
      </c>
      <c r="D172" s="960" t="s">
        <v>489</v>
      </c>
      <c r="E172" s="960" t="s">
        <v>307</v>
      </c>
      <c r="F172" s="951">
        <v>80000</v>
      </c>
      <c r="G172" s="974">
        <v>0</v>
      </c>
      <c r="H172" s="951">
        <v>80000</v>
      </c>
      <c r="I172" s="951">
        <v>2296</v>
      </c>
      <c r="J172" s="951">
        <v>7400.87</v>
      </c>
      <c r="K172" s="951">
        <v>2432</v>
      </c>
      <c r="L172" s="951">
        <v>2568.4</v>
      </c>
      <c r="M172" s="951">
        <f t="shared" ref="M172:M182" si="31">+I172+J172+K172+L172</f>
        <v>14697.269999999999</v>
      </c>
      <c r="N172" s="951">
        <f t="shared" ref="N172:N182" si="32">+H172-M172</f>
        <v>65302.73</v>
      </c>
    </row>
    <row r="173" spans="2:14" ht="18.75" x14ac:dyDescent="0.3">
      <c r="B173" s="955" t="s">
        <v>651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936.62</v>
      </c>
      <c r="K173" s="951">
        <v>1322.4</v>
      </c>
      <c r="L173" s="951">
        <v>25</v>
      </c>
      <c r="M173" s="951">
        <f t="shared" si="31"/>
        <v>3532.4700000000003</v>
      </c>
      <c r="N173" s="951">
        <f t="shared" si="32"/>
        <v>39967.53</v>
      </c>
    </row>
    <row r="174" spans="2:14" ht="18.75" x14ac:dyDescent="0.3">
      <c r="B174" s="955" t="s">
        <v>794</v>
      </c>
      <c r="C174" s="950" t="s">
        <v>806</v>
      </c>
      <c r="D174" s="960" t="s">
        <v>517</v>
      </c>
      <c r="E174" s="960" t="s">
        <v>307</v>
      </c>
      <c r="F174" s="951">
        <v>43500</v>
      </c>
      <c r="G174" s="974">
        <v>0</v>
      </c>
      <c r="H174" s="951">
        <v>43500</v>
      </c>
      <c r="I174" s="951">
        <v>1248.45</v>
      </c>
      <c r="J174" s="974">
        <v>936.62</v>
      </c>
      <c r="K174" s="951">
        <v>1322.4</v>
      </c>
      <c r="L174" s="951">
        <v>25</v>
      </c>
      <c r="M174" s="951">
        <f t="shared" si="31"/>
        <v>3532.4700000000003</v>
      </c>
      <c r="N174" s="951">
        <f t="shared" si="32"/>
        <v>39967.53</v>
      </c>
    </row>
    <row r="175" spans="2:14" ht="18.75" x14ac:dyDescent="0.3">
      <c r="B175" s="955" t="s">
        <v>793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74">
        <v>0</v>
      </c>
      <c r="H175" s="951">
        <v>43500</v>
      </c>
      <c r="I175" s="951">
        <v>1248.45</v>
      </c>
      <c r="J175" s="974">
        <v>936.62</v>
      </c>
      <c r="K175" s="951">
        <v>1322.4</v>
      </c>
      <c r="L175" s="951">
        <v>25</v>
      </c>
      <c r="M175" s="951">
        <f t="shared" si="31"/>
        <v>3532.4700000000003</v>
      </c>
      <c r="N175" s="951">
        <f t="shared" si="32"/>
        <v>39967.53</v>
      </c>
    </row>
    <row r="176" spans="2:14" ht="18.75" x14ac:dyDescent="0.3">
      <c r="B176" s="1069" t="s">
        <v>585</v>
      </c>
      <c r="C176" s="950" t="s">
        <v>806</v>
      </c>
      <c r="D176" s="960" t="s">
        <v>517</v>
      </c>
      <c r="E176" s="960" t="s">
        <v>307</v>
      </c>
      <c r="F176" s="951">
        <v>37500</v>
      </c>
      <c r="G176" s="974">
        <v>0</v>
      </c>
      <c r="H176" s="951">
        <v>37500</v>
      </c>
      <c r="I176" s="951">
        <v>1076.25</v>
      </c>
      <c r="J176" s="974">
        <v>89.81</v>
      </c>
      <c r="K176" s="951">
        <v>1140</v>
      </c>
      <c r="L176" s="951">
        <v>728</v>
      </c>
      <c r="M176" s="951">
        <f t="shared" si="31"/>
        <v>3034.06</v>
      </c>
      <c r="N176" s="951">
        <f t="shared" si="32"/>
        <v>34465.94</v>
      </c>
    </row>
    <row r="177" spans="2:14" ht="16.5" customHeight="1" x14ac:dyDescent="0.3">
      <c r="B177" s="1069" t="s">
        <v>805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74">
        <v>0</v>
      </c>
      <c r="H177" s="951">
        <v>43500</v>
      </c>
      <c r="I177" s="951">
        <v>1248.45</v>
      </c>
      <c r="J177" s="974">
        <v>421.98</v>
      </c>
      <c r="K177" s="951">
        <v>1322.4</v>
      </c>
      <c r="L177" s="951">
        <v>4861.92</v>
      </c>
      <c r="M177" s="951">
        <f t="shared" si="31"/>
        <v>7854.75</v>
      </c>
      <c r="N177" s="951">
        <f t="shared" si="32"/>
        <v>35645.25</v>
      </c>
    </row>
    <row r="178" spans="2:14" ht="18.75" x14ac:dyDescent="0.3">
      <c r="B178" s="998" t="s">
        <v>1022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 t="shared" si="31"/>
        <v>2331.06</v>
      </c>
      <c r="N178" s="953">
        <f t="shared" si="32"/>
        <v>35168.94</v>
      </c>
    </row>
    <row r="179" spans="2:14" ht="18.75" x14ac:dyDescent="0.3">
      <c r="B179" s="998" t="s">
        <v>1326</v>
      </c>
      <c r="C179" s="950" t="s">
        <v>1296</v>
      </c>
      <c r="D179" s="960" t="s">
        <v>517</v>
      </c>
      <c r="E179" s="960" t="s">
        <v>321</v>
      </c>
      <c r="F179" s="951">
        <v>43500</v>
      </c>
      <c r="G179" s="952">
        <v>0</v>
      </c>
      <c r="H179" s="953">
        <v>43500</v>
      </c>
      <c r="I179" s="953">
        <v>1248.45</v>
      </c>
      <c r="J179" s="952">
        <v>936.62</v>
      </c>
      <c r="K179" s="953">
        <v>1322.4</v>
      </c>
      <c r="L179" s="954">
        <v>25</v>
      </c>
      <c r="M179" s="953">
        <f t="shared" si="31"/>
        <v>3532.4700000000003</v>
      </c>
      <c r="N179" s="953">
        <f t="shared" si="32"/>
        <v>39967.53</v>
      </c>
    </row>
    <row r="180" spans="2:14" ht="18.75" x14ac:dyDescent="0.3">
      <c r="B180" s="998" t="s">
        <v>1327</v>
      </c>
      <c r="C180" s="950" t="s">
        <v>806</v>
      </c>
      <c r="D180" s="960" t="s">
        <v>517</v>
      </c>
      <c r="E180" s="960" t="s">
        <v>321</v>
      </c>
      <c r="F180" s="951">
        <v>43500</v>
      </c>
      <c r="G180" s="952">
        <v>0</v>
      </c>
      <c r="H180" s="953">
        <v>43500</v>
      </c>
      <c r="I180" s="953">
        <v>1248.45</v>
      </c>
      <c r="J180" s="952">
        <v>936.62</v>
      </c>
      <c r="K180" s="953">
        <v>1322.4</v>
      </c>
      <c r="L180" s="954">
        <v>25</v>
      </c>
      <c r="M180" s="953">
        <f t="shared" si="31"/>
        <v>3532.4700000000003</v>
      </c>
      <c r="N180" s="953">
        <f t="shared" si="32"/>
        <v>39967.53</v>
      </c>
    </row>
    <row r="181" spans="2:14" ht="18.75" x14ac:dyDescent="0.3">
      <c r="B181" s="998" t="s">
        <v>1328</v>
      </c>
      <c r="C181" s="950" t="s">
        <v>1296</v>
      </c>
      <c r="D181" s="960" t="s">
        <v>517</v>
      </c>
      <c r="E181" s="960" t="s">
        <v>321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89.81</v>
      </c>
      <c r="K181" s="953">
        <v>1140</v>
      </c>
      <c r="L181" s="954">
        <v>25</v>
      </c>
      <c r="M181" s="953">
        <f t="shared" si="31"/>
        <v>2331.06</v>
      </c>
      <c r="N181" s="953">
        <f t="shared" si="32"/>
        <v>35168.94</v>
      </c>
    </row>
    <row r="182" spans="2:14" ht="18.75" x14ac:dyDescent="0.3">
      <c r="B182" s="1069" t="s">
        <v>1386</v>
      </c>
      <c r="C182" s="950" t="s">
        <v>806</v>
      </c>
      <c r="D182" s="960" t="s">
        <v>517</v>
      </c>
      <c r="E182" s="960" t="s">
        <v>321</v>
      </c>
      <c r="F182" s="951">
        <v>37500</v>
      </c>
      <c r="G182" s="974">
        <v>0</v>
      </c>
      <c r="H182" s="951">
        <v>37500</v>
      </c>
      <c r="I182" s="951">
        <v>1076.25</v>
      </c>
      <c r="J182" s="974">
        <v>89.81</v>
      </c>
      <c r="K182" s="951">
        <v>1140</v>
      </c>
      <c r="L182" s="951">
        <v>25</v>
      </c>
      <c r="M182" s="951">
        <f t="shared" si="31"/>
        <v>2331.06</v>
      </c>
      <c r="N182" s="951">
        <f t="shared" si="32"/>
        <v>35168.94</v>
      </c>
    </row>
    <row r="183" spans="2:14" ht="18.75" x14ac:dyDescent="0.3">
      <c r="B183" s="961" t="s">
        <v>749</v>
      </c>
      <c r="C183" s="950"/>
      <c r="D183" s="962">
        <v>11</v>
      </c>
      <c r="E183" s="962"/>
      <c r="F183" s="963">
        <f>SUM(F172:F182)</f>
        <v>491000</v>
      </c>
      <c r="G183" s="964">
        <v>0</v>
      </c>
      <c r="H183" s="963">
        <f>SUM(H172:H182)</f>
        <v>491000</v>
      </c>
      <c r="I183" s="963">
        <f t="shared" ref="I183:N183" si="33">SUM(I172:I182)</f>
        <v>14091.7</v>
      </c>
      <c r="J183" s="963">
        <f t="shared" si="33"/>
        <v>12865.19</v>
      </c>
      <c r="K183" s="963">
        <f t="shared" si="33"/>
        <v>14926.4</v>
      </c>
      <c r="L183" s="963">
        <f t="shared" si="33"/>
        <v>8358.32</v>
      </c>
      <c r="M183" s="963">
        <f t="shared" si="33"/>
        <v>50241.61</v>
      </c>
      <c r="N183" s="963">
        <f t="shared" si="33"/>
        <v>440758.39</v>
      </c>
    </row>
    <row r="184" spans="2:14" ht="18.75" x14ac:dyDescent="0.3">
      <c r="B184" s="958"/>
      <c r="C184" s="950"/>
      <c r="D184" s="960"/>
      <c r="E184" s="960"/>
      <c r="F184" s="963"/>
      <c r="G184" s="964"/>
      <c r="H184" s="965"/>
      <c r="I184" s="965"/>
      <c r="J184" s="965"/>
      <c r="K184" s="965"/>
      <c r="L184" s="966"/>
      <c r="M184" s="965"/>
      <c r="N184" s="965"/>
    </row>
    <row r="185" spans="2:14" ht="18.75" x14ac:dyDescent="0.3">
      <c r="B185" s="961" t="s">
        <v>1221</v>
      </c>
      <c r="C185" s="950"/>
      <c r="D185" s="967"/>
      <c r="E185" s="967"/>
      <c r="F185" s="963"/>
      <c r="G185" s="964"/>
      <c r="H185" s="965"/>
      <c r="I185" s="965"/>
      <c r="J185" s="965"/>
      <c r="K185" s="965"/>
      <c r="L185" s="966"/>
      <c r="M185" s="965"/>
      <c r="N185" s="965"/>
    </row>
    <row r="186" spans="2:14" ht="18.75" x14ac:dyDescent="0.3">
      <c r="B186" s="1027" t="s">
        <v>80</v>
      </c>
      <c r="C186" s="950" t="s">
        <v>806</v>
      </c>
      <c r="D186" s="1024" t="s">
        <v>721</v>
      </c>
      <c r="E186" s="960" t="s">
        <v>1069</v>
      </c>
      <c r="F186" s="951">
        <v>120000</v>
      </c>
      <c r="G186" s="952">
        <v>0</v>
      </c>
      <c r="H186" s="1031">
        <v>120000</v>
      </c>
      <c r="I186" s="953">
        <v>3444</v>
      </c>
      <c r="J186" s="1032">
        <v>16809.87</v>
      </c>
      <c r="K186" s="953">
        <v>3648</v>
      </c>
      <c r="L186" s="954">
        <v>25</v>
      </c>
      <c r="M186" s="1031">
        <f t="shared" ref="M186:M191" si="34">+I186+J186+K186+L186</f>
        <v>23926.87</v>
      </c>
      <c r="N186" s="1031">
        <f t="shared" ref="N186:N218" si="35">+H186-M186</f>
        <v>96073.13</v>
      </c>
    </row>
    <row r="187" spans="2:14" ht="18.75" x14ac:dyDescent="0.3">
      <c r="B187" s="1027" t="s">
        <v>87</v>
      </c>
      <c r="C187" s="950" t="s">
        <v>806</v>
      </c>
      <c r="D187" s="1024" t="s">
        <v>720</v>
      </c>
      <c r="E187" s="960" t="s">
        <v>1069</v>
      </c>
      <c r="F187" s="951">
        <v>120000</v>
      </c>
      <c r="G187" s="974">
        <v>0</v>
      </c>
      <c r="H187" s="1032">
        <v>120000</v>
      </c>
      <c r="I187" s="951">
        <v>3444</v>
      </c>
      <c r="J187" s="1032">
        <v>16809.87</v>
      </c>
      <c r="K187" s="951">
        <v>3648</v>
      </c>
      <c r="L187" s="951">
        <v>25</v>
      </c>
      <c r="M187" s="1032">
        <f t="shared" si="34"/>
        <v>23926.87</v>
      </c>
      <c r="N187" s="1032">
        <f t="shared" si="35"/>
        <v>96073.13</v>
      </c>
    </row>
    <row r="188" spans="2:14" ht="18.75" x14ac:dyDescent="0.3">
      <c r="B188" s="1027" t="s">
        <v>829</v>
      </c>
      <c r="C188" s="999" t="s">
        <v>806</v>
      </c>
      <c r="D188" s="1024" t="s">
        <v>596</v>
      </c>
      <c r="E188" s="960" t="s">
        <v>1066</v>
      </c>
      <c r="F188" s="951">
        <v>75000</v>
      </c>
      <c r="G188" s="974">
        <v>0</v>
      </c>
      <c r="H188" s="1032">
        <v>75000</v>
      </c>
      <c r="I188" s="951">
        <v>2152.5</v>
      </c>
      <c r="J188" s="1032">
        <v>6309.38</v>
      </c>
      <c r="K188" s="951">
        <v>2280</v>
      </c>
      <c r="L188" s="951">
        <v>25</v>
      </c>
      <c r="M188" s="1032">
        <f t="shared" si="34"/>
        <v>10766.880000000001</v>
      </c>
      <c r="N188" s="1032">
        <f t="shared" si="35"/>
        <v>64233.119999999995</v>
      </c>
    </row>
    <row r="189" spans="2:14" ht="18.75" x14ac:dyDescent="0.3">
      <c r="B189" s="1027" t="s">
        <v>244</v>
      </c>
      <c r="C189" s="950" t="s">
        <v>806</v>
      </c>
      <c r="D189" s="1024" t="s">
        <v>489</v>
      </c>
      <c r="E189" s="960" t="s">
        <v>1064</v>
      </c>
      <c r="F189" s="951">
        <v>80000</v>
      </c>
      <c r="G189" s="974">
        <v>0</v>
      </c>
      <c r="H189" s="1032">
        <v>80000</v>
      </c>
      <c r="I189" s="951">
        <v>2296</v>
      </c>
      <c r="J189" s="1032">
        <v>7400.87</v>
      </c>
      <c r="K189" s="951">
        <v>2432</v>
      </c>
      <c r="L189" s="951">
        <v>25</v>
      </c>
      <c r="M189" s="1032">
        <f t="shared" si="34"/>
        <v>12153.869999999999</v>
      </c>
      <c r="N189" s="1032">
        <f t="shared" si="35"/>
        <v>67846.13</v>
      </c>
    </row>
    <row r="190" spans="2:14" ht="18.75" x14ac:dyDescent="0.3">
      <c r="B190" s="1027" t="s">
        <v>84</v>
      </c>
      <c r="C190" s="950" t="s">
        <v>806</v>
      </c>
      <c r="D190" s="1024" t="s">
        <v>117</v>
      </c>
      <c r="E190" s="960" t="s">
        <v>307</v>
      </c>
      <c r="F190" s="951">
        <v>70000</v>
      </c>
      <c r="G190" s="974">
        <v>0</v>
      </c>
      <c r="H190" s="951">
        <v>70000</v>
      </c>
      <c r="I190" s="951">
        <v>2009</v>
      </c>
      <c r="J190" s="1032">
        <v>5368.48</v>
      </c>
      <c r="K190" s="951">
        <v>2128</v>
      </c>
      <c r="L190" s="951">
        <v>25</v>
      </c>
      <c r="M190" s="1032">
        <f t="shared" si="34"/>
        <v>9530.48</v>
      </c>
      <c r="N190" s="1032">
        <f t="shared" si="35"/>
        <v>60469.520000000004</v>
      </c>
    </row>
    <row r="191" spans="2:14" ht="18.75" x14ac:dyDescent="0.3">
      <c r="B191" s="1027" t="s">
        <v>136</v>
      </c>
      <c r="C191" s="950" t="s">
        <v>807</v>
      </c>
      <c r="D191" s="1024" t="s">
        <v>117</v>
      </c>
      <c r="E191" s="960" t="s">
        <v>1069</v>
      </c>
      <c r="F191" s="951">
        <v>80000</v>
      </c>
      <c r="G191" s="974">
        <v>0</v>
      </c>
      <c r="H191" s="951">
        <v>80000</v>
      </c>
      <c r="I191" s="951">
        <v>2296</v>
      </c>
      <c r="J191" s="1032">
        <v>6564.09</v>
      </c>
      <c r="K191" s="951">
        <v>2432</v>
      </c>
      <c r="L191" s="951">
        <v>4158.92</v>
      </c>
      <c r="M191" s="1032">
        <f t="shared" si="34"/>
        <v>15451.01</v>
      </c>
      <c r="N191" s="1032">
        <f t="shared" si="35"/>
        <v>64548.99</v>
      </c>
    </row>
    <row r="192" spans="2:14" ht="18.75" x14ac:dyDescent="0.3">
      <c r="B192" s="1027" t="s">
        <v>94</v>
      </c>
      <c r="C192" s="950" t="s">
        <v>807</v>
      </c>
      <c r="D192" s="1024" t="s">
        <v>71</v>
      </c>
      <c r="E192" s="960" t="s">
        <v>1069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5025.38</v>
      </c>
      <c r="K192" s="951">
        <v>2128</v>
      </c>
      <c r="L192" s="951">
        <v>1740.46</v>
      </c>
      <c r="M192" s="1032">
        <v>10902.84</v>
      </c>
      <c r="N192" s="1032">
        <f t="shared" si="35"/>
        <v>59097.16</v>
      </c>
    </row>
    <row r="193" spans="2:14" ht="18.75" x14ac:dyDescent="0.3">
      <c r="B193" s="1027" t="s">
        <v>799</v>
      </c>
      <c r="C193" s="950" t="s">
        <v>806</v>
      </c>
      <c r="D193" s="1024" t="s">
        <v>633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6972</v>
      </c>
      <c r="K193" s="951">
        <v>2432</v>
      </c>
      <c r="L193" s="951">
        <v>1740.46</v>
      </c>
      <c r="M193" s="1032">
        <f>+I193+J193+K193+L193</f>
        <v>13440.46</v>
      </c>
      <c r="N193" s="1032">
        <f t="shared" si="35"/>
        <v>66559.540000000008</v>
      </c>
    </row>
    <row r="194" spans="2:14" ht="17.25" customHeight="1" x14ac:dyDescent="0.3">
      <c r="B194" s="1028" t="s">
        <v>177</v>
      </c>
      <c r="C194" s="1001" t="s">
        <v>807</v>
      </c>
      <c r="D194" s="1025" t="s">
        <v>1119</v>
      </c>
      <c r="E194" s="1024" t="s">
        <v>1069</v>
      </c>
      <c r="F194" s="1078">
        <v>43500</v>
      </c>
      <c r="G194" s="1079">
        <v>0</v>
      </c>
      <c r="H194" s="1080">
        <v>43500</v>
      </c>
      <c r="I194" s="1081">
        <v>1248.45</v>
      </c>
      <c r="J194" s="1074">
        <v>936.62</v>
      </c>
      <c r="K194" s="1078">
        <v>1322.4</v>
      </c>
      <c r="L194" s="1081">
        <v>25</v>
      </c>
      <c r="M194" s="1032">
        <f t="shared" ref="M194:M218" si="36">+I194+J194+K194+L194</f>
        <v>3532.4700000000003</v>
      </c>
      <c r="N194" s="1032">
        <f t="shared" si="35"/>
        <v>39967.53</v>
      </c>
    </row>
    <row r="195" spans="2:14" ht="18.75" x14ac:dyDescent="0.3">
      <c r="B195" s="1027" t="s">
        <v>173</v>
      </c>
      <c r="C195" s="950" t="s">
        <v>807</v>
      </c>
      <c r="D195" s="1024" t="s">
        <v>521</v>
      </c>
      <c r="E195" s="960" t="s">
        <v>307</v>
      </c>
      <c r="F195" s="951">
        <v>37500</v>
      </c>
      <c r="G195" s="974">
        <v>0</v>
      </c>
      <c r="H195" s="1032">
        <v>37500</v>
      </c>
      <c r="I195" s="951">
        <v>1076.25</v>
      </c>
      <c r="J195" s="1036">
        <v>0</v>
      </c>
      <c r="K195" s="951">
        <v>1140</v>
      </c>
      <c r="L195" s="951">
        <v>3455.92</v>
      </c>
      <c r="M195" s="1032">
        <f t="shared" si="36"/>
        <v>5672.17</v>
      </c>
      <c r="N195" s="1032">
        <f t="shared" si="35"/>
        <v>31827.83</v>
      </c>
    </row>
    <row r="196" spans="2:14" ht="18.75" x14ac:dyDescent="0.3">
      <c r="B196" s="1027" t="s">
        <v>1062</v>
      </c>
      <c r="C196" s="950" t="s">
        <v>807</v>
      </c>
      <c r="D196" s="1024" t="s">
        <v>521</v>
      </c>
      <c r="E196" s="960" t="s">
        <v>307</v>
      </c>
      <c r="F196" s="951">
        <v>31500</v>
      </c>
      <c r="G196" s="974">
        <v>0</v>
      </c>
      <c r="H196" s="1032">
        <v>31500</v>
      </c>
      <c r="I196" s="951">
        <v>904.05</v>
      </c>
      <c r="J196" s="1036">
        <v>0</v>
      </c>
      <c r="K196" s="951">
        <v>957.6</v>
      </c>
      <c r="L196" s="951">
        <v>25</v>
      </c>
      <c r="M196" s="1032">
        <f t="shared" si="36"/>
        <v>1886.65</v>
      </c>
      <c r="N196" s="1032">
        <f t="shared" si="35"/>
        <v>29613.35</v>
      </c>
    </row>
    <row r="197" spans="2:14" ht="18.75" x14ac:dyDescent="0.3">
      <c r="B197" s="1027" t="s">
        <v>1148</v>
      </c>
      <c r="C197" s="950" t="s">
        <v>807</v>
      </c>
      <c r="D197" s="1024" t="s">
        <v>276</v>
      </c>
      <c r="E197" s="960" t="s">
        <v>307</v>
      </c>
      <c r="F197" s="951">
        <v>31500</v>
      </c>
      <c r="G197" s="952">
        <v>0</v>
      </c>
      <c r="H197" s="1031">
        <v>31500</v>
      </c>
      <c r="I197" s="953">
        <v>904.05</v>
      </c>
      <c r="J197" s="1036">
        <v>0</v>
      </c>
      <c r="K197" s="953">
        <v>957.6</v>
      </c>
      <c r="L197" s="954">
        <v>25</v>
      </c>
      <c r="M197" s="1031">
        <f t="shared" si="36"/>
        <v>1886.65</v>
      </c>
      <c r="N197" s="1031">
        <f t="shared" si="35"/>
        <v>29613.35</v>
      </c>
    </row>
    <row r="198" spans="2:14" ht="18.75" x14ac:dyDescent="0.3">
      <c r="B198" s="1027" t="s">
        <v>1149</v>
      </c>
      <c r="C198" s="950" t="s">
        <v>807</v>
      </c>
      <c r="D198" s="1024" t="s">
        <v>276</v>
      </c>
      <c r="E198" s="960" t="s">
        <v>307</v>
      </c>
      <c r="F198" s="951">
        <v>31500</v>
      </c>
      <c r="G198" s="952">
        <v>0</v>
      </c>
      <c r="H198" s="1031">
        <v>31500</v>
      </c>
      <c r="I198" s="953">
        <v>904.05</v>
      </c>
      <c r="J198" s="1036">
        <v>0</v>
      </c>
      <c r="K198" s="953">
        <v>957.6</v>
      </c>
      <c r="L198" s="954">
        <v>25</v>
      </c>
      <c r="M198" s="1031">
        <f t="shared" si="36"/>
        <v>1886.65</v>
      </c>
      <c r="N198" s="1031">
        <f t="shared" si="35"/>
        <v>29613.35</v>
      </c>
    </row>
    <row r="199" spans="2:14" ht="18.75" x14ac:dyDescent="0.3">
      <c r="B199" s="1027" t="s">
        <v>1165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74">
        <v>0</v>
      </c>
      <c r="H199" s="1032">
        <v>31500</v>
      </c>
      <c r="I199" s="951">
        <v>904.05</v>
      </c>
      <c r="J199" s="1036">
        <v>0</v>
      </c>
      <c r="K199" s="951">
        <v>957.6</v>
      </c>
      <c r="L199" s="951">
        <v>25</v>
      </c>
      <c r="M199" s="1031">
        <f t="shared" si="36"/>
        <v>1886.65</v>
      </c>
      <c r="N199" s="1031">
        <f t="shared" si="35"/>
        <v>29613.35</v>
      </c>
    </row>
    <row r="200" spans="2:14" ht="18.75" x14ac:dyDescent="0.3">
      <c r="B200" s="1029" t="s">
        <v>1329</v>
      </c>
      <c r="C200" s="950" t="s">
        <v>1330</v>
      </c>
      <c r="D200" s="1024" t="s">
        <v>1325</v>
      </c>
      <c r="E200" s="960" t="s">
        <v>307</v>
      </c>
      <c r="F200" s="951">
        <v>43500</v>
      </c>
      <c r="G200" s="952">
        <v>0</v>
      </c>
      <c r="H200" s="1031">
        <v>43500</v>
      </c>
      <c r="I200" s="953">
        <v>1248.45</v>
      </c>
      <c r="J200" s="1036">
        <v>936.62</v>
      </c>
      <c r="K200" s="953">
        <v>1322.4</v>
      </c>
      <c r="L200" s="954">
        <v>25</v>
      </c>
      <c r="M200" s="1031">
        <f t="shared" si="36"/>
        <v>3532.4700000000003</v>
      </c>
      <c r="N200" s="1031">
        <f t="shared" si="35"/>
        <v>39967.53</v>
      </c>
    </row>
    <row r="201" spans="2:14" ht="18.75" x14ac:dyDescent="0.3">
      <c r="B201" s="1027" t="s">
        <v>1337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6"/>
        <v>2331.06</v>
      </c>
      <c r="N201" s="1032">
        <f t="shared" si="35"/>
        <v>35168.94</v>
      </c>
    </row>
    <row r="202" spans="2:14" ht="18.75" x14ac:dyDescent="0.3">
      <c r="B202" s="1027" t="s">
        <v>1345</v>
      </c>
      <c r="C202" s="950" t="s">
        <v>806</v>
      </c>
      <c r="D202" s="1024" t="s">
        <v>1325</v>
      </c>
      <c r="E202" s="960" t="s">
        <v>307</v>
      </c>
      <c r="F202" s="951">
        <v>37500</v>
      </c>
      <c r="G202" s="974">
        <v>0</v>
      </c>
      <c r="H202" s="1032">
        <v>37500</v>
      </c>
      <c r="I202" s="951">
        <v>1076.25</v>
      </c>
      <c r="J202" s="1036">
        <v>89.81</v>
      </c>
      <c r="K202" s="951">
        <v>1140</v>
      </c>
      <c r="L202" s="951">
        <v>25</v>
      </c>
      <c r="M202" s="1032">
        <f t="shared" si="36"/>
        <v>2331.06</v>
      </c>
      <c r="N202" s="1032">
        <f t="shared" si="35"/>
        <v>35168.94</v>
      </c>
    </row>
    <row r="203" spans="2:14" ht="18.75" x14ac:dyDescent="0.3">
      <c r="B203" s="1027" t="s">
        <v>1351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6"/>
        <v>2331.06</v>
      </c>
      <c r="N203" s="1032">
        <f t="shared" si="35"/>
        <v>35168.94</v>
      </c>
    </row>
    <row r="204" spans="2:14" ht="18.75" x14ac:dyDescent="0.3">
      <c r="B204" s="1027" t="s">
        <v>1336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6"/>
        <v>2331.06</v>
      </c>
      <c r="N204" s="1032">
        <f t="shared" si="35"/>
        <v>35168.94</v>
      </c>
    </row>
    <row r="205" spans="2:14" ht="18.75" x14ac:dyDescent="0.3">
      <c r="B205" s="1027" t="s">
        <v>1387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6"/>
        <v>2331.06</v>
      </c>
      <c r="N205" s="1032">
        <f t="shared" si="35"/>
        <v>35168.94</v>
      </c>
    </row>
    <row r="206" spans="2:14" ht="18.75" x14ac:dyDescent="0.3">
      <c r="B206" s="1029" t="s">
        <v>1331</v>
      </c>
      <c r="C206" s="950" t="s">
        <v>806</v>
      </c>
      <c r="D206" s="1024" t="s">
        <v>1332</v>
      </c>
      <c r="E206" s="960" t="s">
        <v>321</v>
      </c>
      <c r="F206" s="951">
        <v>43500</v>
      </c>
      <c r="G206" s="952">
        <v>0</v>
      </c>
      <c r="H206" s="1031">
        <v>43500</v>
      </c>
      <c r="I206" s="953">
        <v>1248.45</v>
      </c>
      <c r="J206" s="1036">
        <v>936.62</v>
      </c>
      <c r="K206" s="953">
        <v>1322.4</v>
      </c>
      <c r="L206" s="954">
        <v>25</v>
      </c>
      <c r="M206" s="1031">
        <f t="shared" si="36"/>
        <v>3532.4700000000003</v>
      </c>
      <c r="N206" s="1031">
        <f t="shared" si="35"/>
        <v>39967.53</v>
      </c>
    </row>
    <row r="207" spans="2:14" ht="18.75" x14ac:dyDescent="0.3">
      <c r="B207" s="1029" t="s">
        <v>698</v>
      </c>
      <c r="C207" s="950" t="s">
        <v>807</v>
      </c>
      <c r="D207" s="1024" t="s">
        <v>105</v>
      </c>
      <c r="E207" s="960" t="s">
        <v>1067</v>
      </c>
      <c r="F207" s="951">
        <v>25000</v>
      </c>
      <c r="G207" s="952">
        <v>0</v>
      </c>
      <c r="H207" s="1031">
        <v>25000</v>
      </c>
      <c r="I207" s="953">
        <v>717.5</v>
      </c>
      <c r="J207" s="1035">
        <v>0</v>
      </c>
      <c r="K207" s="953">
        <v>760</v>
      </c>
      <c r="L207" s="954">
        <v>25</v>
      </c>
      <c r="M207" s="1031">
        <f t="shared" si="36"/>
        <v>1502.5</v>
      </c>
      <c r="N207" s="1031">
        <f t="shared" si="35"/>
        <v>23497.5</v>
      </c>
    </row>
    <row r="208" spans="2:14" ht="18.75" x14ac:dyDescent="0.3">
      <c r="B208" s="1029" t="s">
        <v>915</v>
      </c>
      <c r="C208" s="999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6"/>
        <v>1502.5</v>
      </c>
      <c r="N208" s="1031">
        <f t="shared" si="35"/>
        <v>23497.5</v>
      </c>
    </row>
    <row r="209" spans="2:14" ht="18.75" x14ac:dyDescent="0.3">
      <c r="B209" s="1029" t="s">
        <v>1058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6"/>
        <v>1502.5</v>
      </c>
      <c r="N209" s="1031">
        <f t="shared" si="35"/>
        <v>23497.5</v>
      </c>
    </row>
    <row r="210" spans="2:14" ht="18.75" x14ac:dyDescent="0.3">
      <c r="B210" s="1027" t="s">
        <v>587</v>
      </c>
      <c r="C210" s="950" t="s">
        <v>807</v>
      </c>
      <c r="D210" s="1024" t="s">
        <v>105</v>
      </c>
      <c r="E210" s="960" t="s">
        <v>1067</v>
      </c>
      <c r="F210" s="951">
        <v>25000</v>
      </c>
      <c r="G210" s="974">
        <v>0</v>
      </c>
      <c r="H210" s="1032">
        <v>25000</v>
      </c>
      <c r="I210" s="951">
        <v>717.5</v>
      </c>
      <c r="J210" s="1036">
        <v>0</v>
      </c>
      <c r="K210" s="951">
        <v>760</v>
      </c>
      <c r="L210" s="951">
        <v>25</v>
      </c>
      <c r="M210" s="1032">
        <f t="shared" si="36"/>
        <v>1502.5</v>
      </c>
      <c r="N210" s="1032">
        <f t="shared" si="35"/>
        <v>23497.5</v>
      </c>
    </row>
    <row r="211" spans="2:14" ht="18.75" x14ac:dyDescent="0.3">
      <c r="B211" s="1027" t="s">
        <v>1150</v>
      </c>
      <c r="C211" s="950" t="s">
        <v>1151</v>
      </c>
      <c r="D211" s="1024" t="s">
        <v>105</v>
      </c>
      <c r="E211" s="960" t="s">
        <v>1067</v>
      </c>
      <c r="F211" s="951">
        <v>25000</v>
      </c>
      <c r="G211" s="974">
        <v>0</v>
      </c>
      <c r="H211" s="1032">
        <v>25000</v>
      </c>
      <c r="I211" s="951">
        <v>717.5</v>
      </c>
      <c r="J211" s="1036">
        <v>0</v>
      </c>
      <c r="K211" s="951">
        <v>760</v>
      </c>
      <c r="L211" s="951">
        <v>25</v>
      </c>
      <c r="M211" s="1032">
        <f t="shared" si="36"/>
        <v>1502.5</v>
      </c>
      <c r="N211" s="1032">
        <f t="shared" si="35"/>
        <v>23497.5</v>
      </c>
    </row>
    <row r="212" spans="2:14" ht="18.75" x14ac:dyDescent="0.3">
      <c r="B212" s="1024" t="s">
        <v>830</v>
      </c>
      <c r="C212" s="950" t="s">
        <v>806</v>
      </c>
      <c r="D212" s="1026" t="s">
        <v>92</v>
      </c>
      <c r="E212" s="960" t="s">
        <v>1067</v>
      </c>
      <c r="F212" s="978">
        <v>30000</v>
      </c>
      <c r="G212" s="979">
        <v>0</v>
      </c>
      <c r="H212" s="1032">
        <v>30000</v>
      </c>
      <c r="I212" s="951">
        <v>861</v>
      </c>
      <c r="J212" s="1036">
        <v>0</v>
      </c>
      <c r="K212" s="951">
        <v>912</v>
      </c>
      <c r="L212" s="951">
        <v>25</v>
      </c>
      <c r="M212" s="1032">
        <f t="shared" si="36"/>
        <v>1798</v>
      </c>
      <c r="N212" s="1032">
        <f t="shared" si="35"/>
        <v>28202</v>
      </c>
    </row>
    <row r="213" spans="2:14" ht="18.75" x14ac:dyDescent="0.3">
      <c r="B213" s="1024" t="s">
        <v>1056</v>
      </c>
      <c r="C213" s="950" t="s">
        <v>806</v>
      </c>
      <c r="D213" s="1026" t="s">
        <v>92</v>
      </c>
      <c r="E213" s="960" t="s">
        <v>1067</v>
      </c>
      <c r="F213" s="978">
        <v>30000</v>
      </c>
      <c r="G213" s="979">
        <v>0</v>
      </c>
      <c r="H213" s="1032">
        <v>30000</v>
      </c>
      <c r="I213" s="951">
        <v>861</v>
      </c>
      <c r="J213" s="1036">
        <v>0</v>
      </c>
      <c r="K213" s="951">
        <v>912</v>
      </c>
      <c r="L213" s="951">
        <v>25</v>
      </c>
      <c r="M213" s="1032">
        <f t="shared" si="36"/>
        <v>1798</v>
      </c>
      <c r="N213" s="1032">
        <f t="shared" si="35"/>
        <v>28202</v>
      </c>
    </row>
    <row r="214" spans="2:14" ht="18.75" x14ac:dyDescent="0.3">
      <c r="B214" s="1027" t="s">
        <v>800</v>
      </c>
      <c r="C214" s="950" t="s">
        <v>806</v>
      </c>
      <c r="D214" s="1024" t="s">
        <v>268</v>
      </c>
      <c r="E214" s="960" t="s">
        <v>1067</v>
      </c>
      <c r="F214" s="951">
        <v>30000</v>
      </c>
      <c r="G214" s="974">
        <v>0</v>
      </c>
      <c r="H214" s="1032">
        <v>30000</v>
      </c>
      <c r="I214" s="951">
        <v>861</v>
      </c>
      <c r="J214" s="1036">
        <v>0</v>
      </c>
      <c r="K214" s="951">
        <v>912</v>
      </c>
      <c r="L214" s="951">
        <v>25</v>
      </c>
      <c r="M214" s="1032">
        <f t="shared" si="36"/>
        <v>1798</v>
      </c>
      <c r="N214" s="1032">
        <f t="shared" si="35"/>
        <v>28202</v>
      </c>
    </row>
    <row r="215" spans="2:14" ht="18.75" x14ac:dyDescent="0.3">
      <c r="B215" s="1029" t="s">
        <v>1333</v>
      </c>
      <c r="C215" s="950" t="s">
        <v>1296</v>
      </c>
      <c r="D215" s="1024" t="s">
        <v>268</v>
      </c>
      <c r="E215" s="960" t="s">
        <v>1067</v>
      </c>
      <c r="F215" s="951">
        <v>30000</v>
      </c>
      <c r="G215" s="952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6"/>
        <v>1798</v>
      </c>
      <c r="N215" s="1031">
        <f t="shared" si="35"/>
        <v>28202</v>
      </c>
    </row>
    <row r="216" spans="2:14" ht="18.75" x14ac:dyDescent="0.3">
      <c r="B216" s="1029" t="s">
        <v>91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2134</v>
      </c>
      <c r="M216" s="1031">
        <f t="shared" si="36"/>
        <v>3907</v>
      </c>
      <c r="N216" s="1031">
        <f t="shared" si="35"/>
        <v>26093</v>
      </c>
    </row>
    <row r="217" spans="2:14" ht="18.75" x14ac:dyDescent="0.3">
      <c r="B217" s="1029" t="s">
        <v>1346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6"/>
        <v>1798</v>
      </c>
      <c r="N217" s="1031">
        <f t="shared" si="35"/>
        <v>28202</v>
      </c>
    </row>
    <row r="218" spans="2:14" ht="18.75" x14ac:dyDescent="0.3">
      <c r="B218" s="1029" t="s">
        <v>1350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6"/>
        <v>1798</v>
      </c>
      <c r="N218" s="1031">
        <f t="shared" si="35"/>
        <v>28202</v>
      </c>
    </row>
    <row r="219" spans="2:14" ht="18.75" x14ac:dyDescent="0.3">
      <c r="B219" s="1027" t="s">
        <v>1388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74">
        <v>0</v>
      </c>
      <c r="H219" s="1032">
        <v>30000</v>
      </c>
      <c r="I219" s="951">
        <v>861</v>
      </c>
      <c r="J219" s="1036">
        <v>0</v>
      </c>
      <c r="K219" s="951">
        <v>912</v>
      </c>
      <c r="L219" s="951">
        <v>25</v>
      </c>
      <c r="M219" s="1032">
        <v>1798</v>
      </c>
      <c r="N219" s="1032">
        <v>28202</v>
      </c>
    </row>
    <row r="220" spans="2:14" ht="18.75" x14ac:dyDescent="0.3">
      <c r="B220" s="1027" t="s">
        <v>1389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74">
        <v>0</v>
      </c>
      <c r="H220" s="1032">
        <v>30000</v>
      </c>
      <c r="I220" s="951">
        <v>861</v>
      </c>
      <c r="J220" s="1036">
        <v>0</v>
      </c>
      <c r="K220" s="951">
        <v>912</v>
      </c>
      <c r="L220" s="951">
        <v>25</v>
      </c>
      <c r="M220" s="1032">
        <v>1798</v>
      </c>
      <c r="N220" s="1032">
        <v>28202</v>
      </c>
    </row>
    <row r="221" spans="2:14" ht="18.75" x14ac:dyDescent="0.3">
      <c r="B221" s="1027" t="s">
        <v>1390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74">
        <v>0</v>
      </c>
      <c r="H221" s="1032">
        <v>30000</v>
      </c>
      <c r="I221" s="951">
        <v>861</v>
      </c>
      <c r="J221" s="1036">
        <v>0</v>
      </c>
      <c r="K221" s="951">
        <v>912</v>
      </c>
      <c r="L221" s="951">
        <v>25</v>
      </c>
      <c r="M221" s="1032">
        <v>1798</v>
      </c>
      <c r="N221" s="1032">
        <v>28202</v>
      </c>
    </row>
    <row r="222" spans="2:14" ht="18.75" x14ac:dyDescent="0.3">
      <c r="B222" s="961" t="s">
        <v>749</v>
      </c>
      <c r="C222" s="999"/>
      <c r="D222" s="962">
        <v>36</v>
      </c>
      <c r="E222" s="962"/>
      <c r="F222" s="963">
        <f>SUM(F186:F221)</f>
        <v>1601500</v>
      </c>
      <c r="G222" s="1071">
        <v>0</v>
      </c>
      <c r="H222" s="963">
        <f t="shared" ref="H222:N222" si="37">SUM(H186:H221)</f>
        <v>1601500</v>
      </c>
      <c r="I222" s="963">
        <f t="shared" si="37"/>
        <v>45963.049999999996</v>
      </c>
      <c r="J222" s="963">
        <f t="shared" si="37"/>
        <v>74518.849999999977</v>
      </c>
      <c r="K222" s="963">
        <f t="shared" si="37"/>
        <v>48685.599999999999</v>
      </c>
      <c r="L222" s="963">
        <f t="shared" si="37"/>
        <v>14004.76</v>
      </c>
      <c r="M222" s="963">
        <f t="shared" si="37"/>
        <v>183172.25999999995</v>
      </c>
      <c r="N222" s="963">
        <f t="shared" si="37"/>
        <v>1418327.7399999998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+D18+D23+D28+D38+D42+D47+D51+D57+D71+D87+D92+D97+D103+D108+D112+D122+D128+D137+D144+D148+D152+D159+D164+D169+D183+D222</f>
        <v>132</v>
      </c>
      <c r="E224" s="1058"/>
      <c r="F224" s="1076">
        <f>+F18+F23+F28+F38+F42+F47+F51+F57+F71+F87+F92+F97+F103+F108+F112+F122+F128+F137+F144+F148+F152+F159+F164+F169+F183+F222</f>
        <v>7021500</v>
      </c>
      <c r="G224" s="1072">
        <v>0</v>
      </c>
      <c r="H224" s="1076">
        <f t="shared" ref="H224:N224" si="38">+H18+H23+H28+H38+H42+H47+H51+H57+H71+H87+H92+H97+H103+H108+H112+H122+H128+H137+H144+H148+H152+H159+H164+H169+H183+H222</f>
        <v>7021500</v>
      </c>
      <c r="I224" s="1076">
        <f t="shared" si="38"/>
        <v>201517.05</v>
      </c>
      <c r="J224" s="1076">
        <f t="shared" si="38"/>
        <v>478333.92999999993</v>
      </c>
      <c r="K224" s="1076">
        <f t="shared" si="38"/>
        <v>210931.91999999995</v>
      </c>
      <c r="L224" s="1076">
        <f t="shared" si="38"/>
        <v>142774.07</v>
      </c>
      <c r="M224" s="1076">
        <f t="shared" si="38"/>
        <v>1033556.9699999997</v>
      </c>
      <c r="N224" s="1076">
        <f t="shared" si="38"/>
        <v>5987943.0299999993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271"/>
      <c r="F230" s="869"/>
      <c r="G230" s="853"/>
      <c r="H230" s="853"/>
      <c r="I230" s="853"/>
      <c r="J230" s="1073"/>
      <c r="K230" s="1022"/>
      <c r="L230" s="1022"/>
      <c r="M230" s="1022"/>
      <c r="N230" s="1022"/>
    </row>
    <row r="231" spans="2:14" ht="15.75" x14ac:dyDescent="0.25">
      <c r="B231" s="853"/>
      <c r="C231" s="871"/>
      <c r="D231" s="1022"/>
      <c r="F231" s="869"/>
      <c r="G231" s="853"/>
      <c r="H231" s="853"/>
      <c r="I231" s="853"/>
      <c r="J231" s="1022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1022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889" t="s">
        <v>1271</v>
      </c>
      <c r="C248" s="1889"/>
      <c r="D248" s="874"/>
      <c r="E248" s="874"/>
      <c r="F248" s="875"/>
      <c r="G248" s="873"/>
      <c r="H248" s="873"/>
      <c r="I248" s="1869" t="s">
        <v>852</v>
      </c>
      <c r="J248" s="1869"/>
      <c r="K248" s="1869"/>
      <c r="L248" s="1869"/>
      <c r="M248" s="1869"/>
      <c r="N248" s="1869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870" t="s">
        <v>1370</v>
      </c>
      <c r="K249" s="1870"/>
      <c r="L249" s="1870"/>
      <c r="M249" s="1870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248:C248"/>
    <mergeCell ref="I248:N248"/>
    <mergeCell ref="J249:M249"/>
    <mergeCell ref="I11:I12"/>
    <mergeCell ref="J11:J12"/>
    <mergeCell ref="K11:K12"/>
    <mergeCell ref="L11:L12"/>
    <mergeCell ref="M11:M12"/>
    <mergeCell ref="N11:N12"/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3" max="14" man="1"/>
  </rowBreaks>
  <drawing r:id="rId2"/>
</worksheet>
</file>

<file path=xl/worksheets/sheet2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927546-ED0B-4F19-A7EC-42D8901F2C63}">
  <dimension ref="A1:S155"/>
  <sheetViews>
    <sheetView zoomScaleNormal="100" zoomScaleSheetLayoutView="70" workbookViewId="0">
      <selection activeCell="C77" sqref="C77"/>
    </sheetView>
  </sheetViews>
  <sheetFormatPr baseColWidth="10" defaultRowHeight="15" x14ac:dyDescent="0.25"/>
  <cols>
    <col min="1" max="1" width="9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735" t="s">
        <v>0</v>
      </c>
      <c r="B5" s="1735"/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  <c r="N5" s="1735"/>
      <c r="O5" s="1735"/>
    </row>
    <row r="6" spans="1:15" x14ac:dyDescent="0.25">
      <c r="A6" s="1735" t="s">
        <v>1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  <c r="N6" s="1735"/>
      <c r="O6" s="1735"/>
    </row>
    <row r="7" spans="1:15" x14ac:dyDescent="0.25">
      <c r="A7" s="1735" t="s">
        <v>3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  <c r="N7" s="1735"/>
      <c r="O7" s="1735"/>
    </row>
    <row r="8" spans="1:15" x14ac:dyDescent="0.25">
      <c r="A8" s="1735" t="s">
        <v>1404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  <c r="N8" s="1735"/>
      <c r="O8" s="1735"/>
    </row>
    <row r="9" spans="1:15" x14ac:dyDescent="0.25">
      <c r="A9" s="1820" t="s">
        <v>441</v>
      </c>
      <c r="B9" s="1820"/>
      <c r="C9" s="1820"/>
      <c r="D9" s="1820"/>
      <c r="E9" s="1820"/>
      <c r="F9" s="1820"/>
      <c r="G9" s="1820"/>
      <c r="H9" s="1820"/>
      <c r="I9" s="1820"/>
      <c r="J9" s="1820"/>
      <c r="K9" s="1820"/>
      <c r="L9" s="1820"/>
      <c r="M9" s="1820"/>
      <c r="N9" s="1820"/>
      <c r="O9" s="1820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92" t="s">
        <v>7</v>
      </c>
      <c r="B11" s="1892" t="s">
        <v>937</v>
      </c>
      <c r="C11" s="1894" t="s">
        <v>9</v>
      </c>
      <c r="D11" s="1892" t="s">
        <v>832</v>
      </c>
      <c r="E11" s="1892" t="s">
        <v>834</v>
      </c>
      <c r="F11" s="1892" t="s">
        <v>209</v>
      </c>
      <c r="G11" s="1051" t="s">
        <v>12</v>
      </c>
      <c r="H11" s="1896" t="s">
        <v>13</v>
      </c>
      <c r="I11" s="1893" t="s">
        <v>14</v>
      </c>
      <c r="J11" s="1893" t="s">
        <v>15</v>
      </c>
      <c r="K11" s="1893" t="s">
        <v>16</v>
      </c>
      <c r="L11" s="1893" t="s">
        <v>17</v>
      </c>
      <c r="M11" s="1893" t="s">
        <v>18</v>
      </c>
      <c r="N11" s="1893" t="s">
        <v>19</v>
      </c>
      <c r="O11" s="1893" t="s">
        <v>20</v>
      </c>
    </row>
    <row r="12" spans="1:15" x14ac:dyDescent="0.25">
      <c r="A12" s="1892"/>
      <c r="B12" s="1892"/>
      <c r="C12" s="1894"/>
      <c r="D12" s="1892"/>
      <c r="E12" s="1892"/>
      <c r="F12" s="1892"/>
      <c r="G12" s="1051" t="s">
        <v>21</v>
      </c>
      <c r="H12" s="1896"/>
      <c r="I12" s="1893"/>
      <c r="J12" s="1893"/>
      <c r="K12" s="1893"/>
      <c r="L12" s="1893"/>
      <c r="M12" s="1893"/>
      <c r="N12" s="1893"/>
      <c r="O12" s="1893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1406</v>
      </c>
      <c r="B14" s="281" t="s">
        <v>806</v>
      </c>
      <c r="C14" s="282" t="s">
        <v>268</v>
      </c>
      <c r="D14" s="281" t="s">
        <v>1281</v>
      </c>
      <c r="E14" s="855">
        <v>45474</v>
      </c>
      <c r="F14" s="855">
        <v>45658</v>
      </c>
      <c r="G14" s="626">
        <v>16000</v>
      </c>
      <c r="H14" s="627">
        <v>0</v>
      </c>
      <c r="I14" s="626">
        <v>16000</v>
      </c>
      <c r="J14" s="468">
        <v>459.2</v>
      </c>
      <c r="K14" s="456">
        <v>0</v>
      </c>
      <c r="L14" s="468">
        <v>486.4</v>
      </c>
      <c r="M14" s="468">
        <v>25</v>
      </c>
      <c r="N14" s="468">
        <f>+J14+K14+L14+M14</f>
        <v>970.59999999999991</v>
      </c>
      <c r="O14" s="468">
        <f>+I14-N14</f>
        <v>15029.4</v>
      </c>
    </row>
    <row r="15" spans="1:15" ht="18" customHeight="1" x14ac:dyDescent="0.25">
      <c r="A15" s="286" t="s">
        <v>1407</v>
      </c>
      <c r="B15" s="281" t="s">
        <v>807</v>
      </c>
      <c r="C15" s="282" t="s">
        <v>1408</v>
      </c>
      <c r="D15" s="281" t="s">
        <v>1281</v>
      </c>
      <c r="E15" s="855">
        <v>45474</v>
      </c>
      <c r="F15" s="855">
        <v>45658</v>
      </c>
      <c r="G15" s="626">
        <v>53333.33</v>
      </c>
      <c r="H15" s="627">
        <v>0</v>
      </c>
      <c r="I15" s="626">
        <v>53333.33</v>
      </c>
      <c r="J15" s="468">
        <v>1530.67</v>
      </c>
      <c r="K15" s="468">
        <v>2324.4499999999998</v>
      </c>
      <c r="L15" s="468">
        <v>1621.33</v>
      </c>
      <c r="M15" s="468">
        <v>25</v>
      </c>
      <c r="N15" s="468">
        <f>+J15+K15+L15+M15</f>
        <v>5501.45</v>
      </c>
      <c r="O15" s="468">
        <f>+I15-N15</f>
        <v>47831.880000000005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69333.33</v>
      </c>
      <c r="H16" s="696">
        <f>SUM(H15)</f>
        <v>0</v>
      </c>
      <c r="I16" s="571">
        <f t="shared" ref="I16:O16" si="0">SUM(I14:I15)</f>
        <v>69333.33</v>
      </c>
      <c r="J16" s="571">
        <f t="shared" si="0"/>
        <v>1989.8700000000001</v>
      </c>
      <c r="K16" s="571">
        <f t="shared" si="0"/>
        <v>2324.4499999999998</v>
      </c>
      <c r="L16" s="571">
        <f t="shared" si="0"/>
        <v>2107.73</v>
      </c>
      <c r="M16" s="571">
        <f t="shared" si="0"/>
        <v>50</v>
      </c>
      <c r="N16" s="571">
        <f t="shared" si="0"/>
        <v>6472.0499999999993</v>
      </c>
      <c r="O16" s="571">
        <f t="shared" si="0"/>
        <v>62861.280000000006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 t="shared" ref="G20:O20" si="1">SUM(G19)</f>
        <v>120000</v>
      </c>
      <c r="H20" s="696">
        <f t="shared" si="1"/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571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6" t="s">
        <v>1282</v>
      </c>
      <c r="B23" s="497" t="s">
        <v>806</v>
      </c>
      <c r="C23" s="282" t="s">
        <v>214</v>
      </c>
      <c r="D23" s="281" t="s">
        <v>1063</v>
      </c>
      <c r="E23" s="855">
        <v>45413</v>
      </c>
      <c r="F23" s="855">
        <v>45597</v>
      </c>
      <c r="G23" s="626">
        <v>75000</v>
      </c>
      <c r="H23" s="487">
        <v>0</v>
      </c>
      <c r="I23" s="457">
        <v>75000</v>
      </c>
      <c r="J23" s="457">
        <v>2152.5</v>
      </c>
      <c r="K23" s="457">
        <v>6309.38</v>
      </c>
      <c r="L23" s="457">
        <v>2280</v>
      </c>
      <c r="M23" s="457">
        <v>2568.4</v>
      </c>
      <c r="N23" s="457">
        <f>+J23+K23+L23+M23</f>
        <v>13310.28</v>
      </c>
      <c r="O23" s="457">
        <f>+I23-N23</f>
        <v>61689.72</v>
      </c>
    </row>
    <row r="24" spans="1:15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57">
        <v>2128</v>
      </c>
      <c r="M24" s="457">
        <v>5025</v>
      </c>
      <c r="N24" s="457">
        <f>+J24+K24+L24+M24</f>
        <v>14530.48</v>
      </c>
      <c r="O24" s="457">
        <f>+I24-N24</f>
        <v>55469.520000000004</v>
      </c>
    </row>
    <row r="25" spans="1:15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145000</v>
      </c>
      <c r="H25" s="696">
        <f>SUM(H24)</f>
        <v>0</v>
      </c>
      <c r="I25" s="571">
        <f t="shared" ref="I25:O25" si="2">SUM(I23:I24)</f>
        <v>145000</v>
      </c>
      <c r="J25" s="571">
        <f t="shared" si="2"/>
        <v>4161.5</v>
      </c>
      <c r="K25" s="571">
        <f t="shared" si="2"/>
        <v>11677.86</v>
      </c>
      <c r="L25" s="571">
        <f t="shared" si="2"/>
        <v>4408</v>
      </c>
      <c r="M25" s="571">
        <f t="shared" si="2"/>
        <v>7593.4</v>
      </c>
      <c r="N25" s="571">
        <f t="shared" si="2"/>
        <v>27840.760000000002</v>
      </c>
      <c r="O25" s="571">
        <f t="shared" si="2"/>
        <v>117159.24</v>
      </c>
    </row>
    <row r="26" spans="1:15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494"/>
      <c r="M26" s="494"/>
      <c r="N26" s="494"/>
      <c r="O26" s="494"/>
    </row>
    <row r="27" spans="1:15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463"/>
      <c r="M27" s="463"/>
      <c r="N27" s="463"/>
      <c r="O27" s="463"/>
    </row>
    <row r="28" spans="1:15" ht="15.75" customHeight="1" x14ac:dyDescent="0.25">
      <c r="A28" s="496" t="s">
        <v>815</v>
      </c>
      <c r="B28" s="497" t="s">
        <v>806</v>
      </c>
      <c r="C28" s="282" t="s">
        <v>1365</v>
      </c>
      <c r="D28" s="281" t="s">
        <v>1063</v>
      </c>
      <c r="E28" s="855">
        <v>45413</v>
      </c>
      <c r="F28" s="855">
        <v>45597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57">
        <v>3496</v>
      </c>
      <c r="M28" s="457">
        <v>2568.4</v>
      </c>
      <c r="N28" s="457">
        <f>+J28+K28+L28+M28</f>
        <v>24998.639999999999</v>
      </c>
      <c r="O28" s="457">
        <f>+I28-N28</f>
        <v>90001.36</v>
      </c>
    </row>
    <row r="29" spans="1:15" ht="15.75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45413</v>
      </c>
      <c r="F29" s="855">
        <v>45597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498">
        <v>2128</v>
      </c>
      <c r="M29" s="498">
        <v>8487.36</v>
      </c>
      <c r="N29" s="457">
        <f>+J29+K29+L29+M29</f>
        <v>17992.84</v>
      </c>
      <c r="O29" s="457">
        <f>+I29-N29</f>
        <v>52007.16</v>
      </c>
    </row>
    <row r="30" spans="1:15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>SUM(H29)</f>
        <v>0</v>
      </c>
      <c r="I30" s="695">
        <f t="shared" ref="I30:O30" si="3">SUM(I28:I29)</f>
        <v>185000</v>
      </c>
      <c r="J30" s="695">
        <f t="shared" si="3"/>
        <v>5309.5</v>
      </c>
      <c r="K30" s="695">
        <f t="shared" si="3"/>
        <v>21002.22</v>
      </c>
      <c r="L30" s="695">
        <f t="shared" si="3"/>
        <v>5624</v>
      </c>
      <c r="M30" s="695">
        <f t="shared" si="3"/>
        <v>11055.76</v>
      </c>
      <c r="N30" s="695">
        <f t="shared" si="3"/>
        <v>42991.479999999996</v>
      </c>
      <c r="O30" s="695">
        <f t="shared" si="3"/>
        <v>142008.52000000002</v>
      </c>
    </row>
    <row r="31" spans="1:15" ht="17.25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ht="17.25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57"/>
      <c r="M32" s="457"/>
      <c r="N32" s="457"/>
      <c r="O32" s="457"/>
    </row>
    <row r="33" spans="1:15" ht="25.5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45413</v>
      </c>
      <c r="F33" s="855">
        <v>45597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489">
        <v>3496</v>
      </c>
      <c r="M33" s="661">
        <v>1431</v>
      </c>
      <c r="N33" s="457">
        <f>+J33+K33+L33+M33</f>
        <v>23861.239999999998</v>
      </c>
      <c r="O33" s="457">
        <f>+I33-N33</f>
        <v>91138.760000000009</v>
      </c>
    </row>
    <row r="34" spans="1:15" ht="24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45383</v>
      </c>
      <c r="F34" s="855">
        <v>45566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489">
        <v>1520</v>
      </c>
      <c r="M34" s="661">
        <v>25</v>
      </c>
      <c r="N34" s="457">
        <f>+J34+K34+L34+M34</f>
        <v>4834</v>
      </c>
      <c r="O34" s="457">
        <f>+I34-N34</f>
        <v>45166</v>
      </c>
    </row>
    <row r="35" spans="1:15" ht="21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>SUM(H34)</f>
        <v>0</v>
      </c>
      <c r="I35" s="695">
        <f t="shared" ref="I35:O35" si="4">SUM(I33:I34)</f>
        <v>165000</v>
      </c>
      <c r="J35" s="695">
        <f t="shared" si="4"/>
        <v>4735.5</v>
      </c>
      <c r="K35" s="695">
        <f t="shared" si="4"/>
        <v>17487.739999999998</v>
      </c>
      <c r="L35" s="695">
        <f t="shared" si="4"/>
        <v>5016</v>
      </c>
      <c r="M35" s="695">
        <f>SUM(M33:M34)</f>
        <v>1456</v>
      </c>
      <c r="N35" s="695">
        <f t="shared" si="4"/>
        <v>28695.239999999998</v>
      </c>
      <c r="O35" s="695">
        <f t="shared" si="4"/>
        <v>136304.76</v>
      </c>
    </row>
    <row r="36" spans="1:15" ht="23.25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522"/>
      <c r="M36" s="686"/>
      <c r="N36" s="463"/>
      <c r="O36" s="463"/>
    </row>
    <row r="37" spans="1:15" ht="30.75" customHeight="1" x14ac:dyDescent="0.25">
      <c r="A37" s="492" t="s">
        <v>1167</v>
      </c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1.5" customHeight="1" x14ac:dyDescent="0.25">
      <c r="A38" s="724" t="s">
        <v>1168</v>
      </c>
      <c r="B38" s="637" t="s">
        <v>807</v>
      </c>
      <c r="C38" s="282" t="s">
        <v>1367</v>
      </c>
      <c r="D38" s="281" t="s">
        <v>1063</v>
      </c>
      <c r="E38" s="855">
        <v>45413</v>
      </c>
      <c r="F38" s="855">
        <v>45597</v>
      </c>
      <c r="G38" s="468">
        <v>95000</v>
      </c>
      <c r="H38" s="456">
        <v>0</v>
      </c>
      <c r="I38" s="489">
        <v>95000</v>
      </c>
      <c r="J38" s="489">
        <v>2726.5</v>
      </c>
      <c r="K38" s="489">
        <v>10929.24</v>
      </c>
      <c r="L38" s="489">
        <v>2888</v>
      </c>
      <c r="M38" s="661">
        <v>2134</v>
      </c>
      <c r="N38" s="457">
        <f>+J38+K38+L38+M38</f>
        <v>18677.739999999998</v>
      </c>
      <c r="O38" s="457">
        <f>+I38-N38</f>
        <v>76322.260000000009</v>
      </c>
    </row>
    <row r="39" spans="1:15" ht="17.25" customHeight="1" x14ac:dyDescent="0.25">
      <c r="A39" s="453" t="s">
        <v>813</v>
      </c>
      <c r="B39" s="453"/>
      <c r="C39" s="453">
        <v>1</v>
      </c>
      <c r="D39" s="525"/>
      <c r="E39" s="500"/>
      <c r="F39" s="855"/>
      <c r="G39" s="697">
        <f>SUM(G38)</f>
        <v>95000</v>
      </c>
      <c r="H39" s="696">
        <f>SUM(H38)</f>
        <v>0</v>
      </c>
      <c r="I39" s="697">
        <f t="shared" ref="I39:O39" si="5">SUM(I38)</f>
        <v>95000</v>
      </c>
      <c r="J39" s="697">
        <f t="shared" si="5"/>
        <v>2726.5</v>
      </c>
      <c r="K39" s="697">
        <f t="shared" si="5"/>
        <v>10929.24</v>
      </c>
      <c r="L39" s="697">
        <f t="shared" si="5"/>
        <v>2888</v>
      </c>
      <c r="M39" s="697">
        <f t="shared" si="5"/>
        <v>2134</v>
      </c>
      <c r="N39" s="697">
        <f t="shared" si="5"/>
        <v>18677.739999999998</v>
      </c>
      <c r="O39" s="697">
        <f t="shared" si="5"/>
        <v>76322.260000000009</v>
      </c>
    </row>
    <row r="40" spans="1:15" ht="17.25" customHeight="1" x14ac:dyDescent="0.25">
      <c r="A40" s="461"/>
      <c r="B40" s="461"/>
      <c r="C40" s="453"/>
      <c r="D40" s="525"/>
      <c r="E40" s="858"/>
      <c r="F40" s="855"/>
      <c r="G40" s="697"/>
      <c r="H40" s="464"/>
      <c r="I40" s="522"/>
      <c r="J40" s="522"/>
      <c r="K40" s="522"/>
      <c r="L40" s="522"/>
      <c r="M40" s="686"/>
      <c r="N40" s="463"/>
      <c r="O40" s="463"/>
    </row>
    <row r="41" spans="1:15" x14ac:dyDescent="0.25">
      <c r="A41" s="1014" t="s">
        <v>1287</v>
      </c>
      <c r="B41" s="465"/>
      <c r="C41" s="492"/>
      <c r="D41" s="465"/>
      <c r="E41" s="500"/>
      <c r="F41" s="855"/>
      <c r="G41" s="695"/>
      <c r="H41" s="696"/>
      <c r="I41" s="695"/>
      <c r="J41" s="695"/>
      <c r="K41" s="695"/>
      <c r="L41" s="695"/>
      <c r="M41" s="695"/>
      <c r="N41" s="695"/>
      <c r="O41" s="695"/>
    </row>
    <row r="42" spans="1:15" x14ac:dyDescent="0.25">
      <c r="A42" s="496" t="s">
        <v>1391</v>
      </c>
      <c r="B42" s="497" t="s">
        <v>807</v>
      </c>
      <c r="C42" s="282" t="s">
        <v>1368</v>
      </c>
      <c r="D42" s="281" t="s">
        <v>1063</v>
      </c>
      <c r="E42" s="855">
        <v>45383</v>
      </c>
      <c r="F42" s="855">
        <v>45536</v>
      </c>
      <c r="G42" s="626">
        <v>95000</v>
      </c>
      <c r="H42" s="487">
        <v>0</v>
      </c>
      <c r="I42" s="498">
        <v>95000</v>
      </c>
      <c r="J42" s="498">
        <v>2726.5</v>
      </c>
      <c r="K42" s="498">
        <v>10929.24</v>
      </c>
      <c r="L42" s="498">
        <v>2888</v>
      </c>
      <c r="M42" s="498">
        <v>8637.92</v>
      </c>
      <c r="N42" s="457">
        <f>+J42+K42+L42+M42</f>
        <v>25181.659999999996</v>
      </c>
      <c r="O42" s="498">
        <f>+I42-N42</f>
        <v>69818.34</v>
      </c>
    </row>
    <row r="43" spans="1:15" ht="17.25" customHeight="1" x14ac:dyDescent="0.25">
      <c r="A43" s="453" t="s">
        <v>813</v>
      </c>
      <c r="B43" s="281"/>
      <c r="C43" s="453">
        <v>1</v>
      </c>
      <c r="D43" s="281"/>
      <c r="E43" s="1019"/>
      <c r="F43" s="857"/>
      <c r="G43" s="697">
        <f t="shared" ref="G43:O43" si="6">SUM(G42)</f>
        <v>95000</v>
      </c>
      <c r="H43" s="696">
        <f>SUM(H42)</f>
        <v>0</v>
      </c>
      <c r="I43" s="697">
        <f t="shared" si="6"/>
        <v>95000</v>
      </c>
      <c r="J43" s="697">
        <f t="shared" si="6"/>
        <v>2726.5</v>
      </c>
      <c r="K43" s="697">
        <f t="shared" si="6"/>
        <v>10929.24</v>
      </c>
      <c r="L43" s="697">
        <f t="shared" si="6"/>
        <v>2888</v>
      </c>
      <c r="M43" s="697">
        <f>SUM(M42)</f>
        <v>8637.92</v>
      </c>
      <c r="N43" s="697">
        <f t="shared" si="6"/>
        <v>25181.659999999996</v>
      </c>
      <c r="O43" s="697">
        <f t="shared" si="6"/>
        <v>69818.34</v>
      </c>
    </row>
    <row r="44" spans="1:15" ht="17.25" customHeight="1" x14ac:dyDescent="0.25">
      <c r="A44" s="496"/>
      <c r="B44" s="497"/>
      <c r="C44" s="282"/>
      <c r="D44" s="281"/>
      <c r="E44" s="856"/>
      <c r="F44" s="857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x14ac:dyDescent="0.25">
      <c r="A46" s="466" t="s">
        <v>842</v>
      </c>
      <c r="B46" s="465"/>
      <c r="C46" s="492"/>
      <c r="D46" s="465"/>
      <c r="E46" s="1019"/>
      <c r="F46" s="857"/>
      <c r="G46" s="695"/>
      <c r="H46" s="696"/>
      <c r="I46" s="697"/>
      <c r="J46" s="697"/>
      <c r="K46" s="697"/>
      <c r="L46" s="697"/>
      <c r="M46" s="697"/>
      <c r="N46" s="697"/>
      <c r="O46" s="697"/>
    </row>
    <row r="47" spans="1:15" ht="18" customHeight="1" x14ac:dyDescent="0.25">
      <c r="A47" s="496" t="s">
        <v>1393</v>
      </c>
      <c r="B47" s="497" t="s">
        <v>807</v>
      </c>
      <c r="C47" s="282" t="s">
        <v>1394</v>
      </c>
      <c r="D47" s="281" t="s">
        <v>1063</v>
      </c>
      <c r="E47" s="855">
        <v>45444</v>
      </c>
      <c r="F47" s="855">
        <v>45627</v>
      </c>
      <c r="G47" s="626">
        <v>100000</v>
      </c>
      <c r="H47" s="487">
        <v>0</v>
      </c>
      <c r="I47" s="498">
        <v>100000</v>
      </c>
      <c r="J47" s="498">
        <v>2870</v>
      </c>
      <c r="K47" s="498">
        <v>12105.37</v>
      </c>
      <c r="L47" s="498">
        <v>3040</v>
      </c>
      <c r="M47" s="498">
        <v>25</v>
      </c>
      <c r="N47" s="457">
        <v>18040.37</v>
      </c>
      <c r="O47" s="498">
        <f>+I47-N47</f>
        <v>81959.63</v>
      </c>
    </row>
    <row r="48" spans="1:15" ht="17.25" customHeight="1" x14ac:dyDescent="0.25">
      <c r="A48" s="496" t="s">
        <v>1154</v>
      </c>
      <c r="B48" s="497" t="s">
        <v>807</v>
      </c>
      <c r="C48" s="282" t="s">
        <v>905</v>
      </c>
      <c r="D48" s="281" t="s">
        <v>1063</v>
      </c>
      <c r="E48" s="855">
        <v>45383</v>
      </c>
      <c r="F48" s="855">
        <v>45566</v>
      </c>
      <c r="G48" s="626">
        <v>50000</v>
      </c>
      <c r="H48" s="487">
        <v>0</v>
      </c>
      <c r="I48" s="498">
        <v>50000</v>
      </c>
      <c r="J48" s="498">
        <v>1435</v>
      </c>
      <c r="K48" s="498">
        <v>1854</v>
      </c>
      <c r="L48" s="498">
        <v>1520</v>
      </c>
      <c r="M48" s="498">
        <v>25</v>
      </c>
      <c r="N48" s="457">
        <f>+J48+K48+L48+M48</f>
        <v>4834</v>
      </c>
      <c r="O48" s="498">
        <f>+I48-N48</f>
        <v>45166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150000</v>
      </c>
      <c r="H49" s="696">
        <f>SUM(H48)</f>
        <v>0</v>
      </c>
      <c r="I49" s="697">
        <f t="shared" ref="I49:O49" si="7">SUM(I47:I48)</f>
        <v>150000</v>
      </c>
      <c r="J49" s="697">
        <f t="shared" si="7"/>
        <v>4305</v>
      </c>
      <c r="K49" s="697">
        <f t="shared" si="7"/>
        <v>13959.37</v>
      </c>
      <c r="L49" s="697">
        <f t="shared" si="7"/>
        <v>4560</v>
      </c>
      <c r="M49" s="697">
        <f t="shared" si="7"/>
        <v>50</v>
      </c>
      <c r="N49" s="697">
        <f t="shared" si="7"/>
        <v>22874.37</v>
      </c>
      <c r="O49" s="697">
        <f t="shared" si="7"/>
        <v>127125.63</v>
      </c>
    </row>
    <row r="50" spans="1:15" x14ac:dyDescent="0.25">
      <c r="A50" s="490"/>
      <c r="B50" s="491"/>
      <c r="C50" s="492"/>
      <c r="D50" s="465"/>
      <c r="E50" s="858"/>
      <c r="F50" s="855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ht="33.7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x14ac:dyDescent="0.25">
      <c r="A52" s="286" t="s">
        <v>624</v>
      </c>
      <c r="B52" s="281" t="s">
        <v>806</v>
      </c>
      <c r="C52" s="286" t="s">
        <v>1392</v>
      </c>
      <c r="D52" s="281" t="s">
        <v>1063</v>
      </c>
      <c r="E52" s="855">
        <v>45474</v>
      </c>
      <c r="F52" s="855">
        <v>45658</v>
      </c>
      <c r="G52" s="626">
        <v>120000</v>
      </c>
      <c r="H52" s="627">
        <v>0</v>
      </c>
      <c r="I52" s="468">
        <v>120000</v>
      </c>
      <c r="J52" s="468">
        <v>3444</v>
      </c>
      <c r="K52" s="468">
        <v>16809.87</v>
      </c>
      <c r="L52" s="628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x14ac:dyDescent="0.25">
      <c r="A53" s="496" t="s">
        <v>1352</v>
      </c>
      <c r="B53" s="497" t="s">
        <v>806</v>
      </c>
      <c r="C53" s="286" t="s">
        <v>1353</v>
      </c>
      <c r="D53" s="281" t="s">
        <v>1063</v>
      </c>
      <c r="E53" s="855">
        <v>45413</v>
      </c>
      <c r="F53" s="855">
        <v>45597</v>
      </c>
      <c r="G53" s="626">
        <v>55000</v>
      </c>
      <c r="H53" s="487">
        <v>0</v>
      </c>
      <c r="I53" s="457">
        <v>55000</v>
      </c>
      <c r="J53" s="457">
        <v>1578.5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98">
        <f>+I53-N53</f>
        <v>49164.82</v>
      </c>
    </row>
    <row r="54" spans="1:15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696">
        <f>SUM(H53)</f>
        <v>0</v>
      </c>
      <c r="I54" s="697">
        <f t="shared" ref="I54:O54" si="8">SUM(I52:I53)</f>
        <v>175000</v>
      </c>
      <c r="J54" s="697">
        <f t="shared" si="8"/>
        <v>5022.5</v>
      </c>
      <c r="K54" s="697">
        <f t="shared" si="8"/>
        <v>19369.55</v>
      </c>
      <c r="L54" s="697">
        <f t="shared" si="8"/>
        <v>5320</v>
      </c>
      <c r="M54" s="697">
        <f>SUM(M52:M53)</f>
        <v>2593.4</v>
      </c>
      <c r="N54" s="697">
        <f t="shared" si="8"/>
        <v>32305.45</v>
      </c>
      <c r="O54" s="697">
        <f t="shared" si="8"/>
        <v>142694.54999999999</v>
      </c>
    </row>
    <row r="55" spans="1:15" x14ac:dyDescent="0.25">
      <c r="A55" s="490"/>
      <c r="B55" s="491"/>
      <c r="C55" s="492"/>
      <c r="D55" s="465"/>
      <c r="E55" s="856"/>
      <c r="F55" s="857"/>
      <c r="G55" s="626"/>
      <c r="H55" s="487"/>
      <c r="I55" s="457"/>
      <c r="J55" s="457"/>
      <c r="K55" s="457"/>
      <c r="L55" s="457"/>
      <c r="M55" s="457"/>
      <c r="N55" s="457"/>
      <c r="O55" s="457"/>
    </row>
    <row r="56" spans="1:15" x14ac:dyDescent="0.25">
      <c r="A56" s="453" t="s">
        <v>787</v>
      </c>
      <c r="B56" s="465"/>
      <c r="C56" s="492"/>
      <c r="D56" s="465"/>
      <c r="E56" s="1019"/>
      <c r="F56" s="857"/>
      <c r="G56" s="695"/>
      <c r="H56" s="696"/>
      <c r="I56" s="697"/>
      <c r="J56" s="697"/>
      <c r="K56" s="697"/>
      <c r="L56" s="698"/>
      <c r="M56" s="697"/>
      <c r="N56" s="697"/>
      <c r="O56" s="697"/>
    </row>
    <row r="57" spans="1:15" ht="30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45444</v>
      </c>
      <c r="F57" s="855">
        <v>45627</v>
      </c>
      <c r="G57" s="626">
        <v>125000</v>
      </c>
      <c r="H57" s="487">
        <v>0</v>
      </c>
      <c r="I57" s="1038">
        <v>125000</v>
      </c>
      <c r="J57" s="1038">
        <v>3587.5</v>
      </c>
      <c r="K57" s="1037">
        <v>17985.990000000002</v>
      </c>
      <c r="L57" s="1038">
        <v>3800</v>
      </c>
      <c r="M57" s="1038">
        <v>25</v>
      </c>
      <c r="N57" s="468">
        <f t="shared" ref="N57:N63" si="9">+J57+K57+L57+M57</f>
        <v>25398.49</v>
      </c>
      <c r="O57" s="498">
        <f t="shared" ref="O57:O63" si="10">+I57-N57</f>
        <v>99601.51</v>
      </c>
    </row>
    <row r="58" spans="1:15" ht="30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si="9"/>
        <v>25398.49</v>
      </c>
      <c r="O58" s="498">
        <f t="shared" si="10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45413</v>
      </c>
      <c r="F59" s="855">
        <v>45597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9"/>
        <v>25398.49</v>
      </c>
      <c r="O59" s="498">
        <f t="shared" si="10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9"/>
        <v>25398.49</v>
      </c>
      <c r="O60" s="498">
        <f t="shared" si="10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9"/>
        <v>25398.49</v>
      </c>
      <c r="O61" s="498">
        <f t="shared" si="10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115000</v>
      </c>
      <c r="H62" s="487">
        <v>0</v>
      </c>
      <c r="I62" s="1038">
        <v>115000</v>
      </c>
      <c r="J62" s="1038">
        <v>3300.5</v>
      </c>
      <c r="K62" s="1038">
        <v>15633.74</v>
      </c>
      <c r="L62" s="1039">
        <v>3496</v>
      </c>
      <c r="M62" s="1038">
        <v>25</v>
      </c>
      <c r="N62" s="468">
        <f t="shared" si="9"/>
        <v>22455.239999999998</v>
      </c>
      <c r="O62" s="498">
        <f t="shared" si="10"/>
        <v>92544.760000000009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627">
        <v>0</v>
      </c>
      <c r="I63" s="1038">
        <v>115000</v>
      </c>
      <c r="J63" s="1038">
        <v>3300.5</v>
      </c>
      <c r="K63" s="1038">
        <v>15204.88</v>
      </c>
      <c r="L63" s="1039">
        <v>3496</v>
      </c>
      <c r="M63" s="1038">
        <v>1740.46</v>
      </c>
      <c r="N63" s="468">
        <f t="shared" si="9"/>
        <v>23741.839999999997</v>
      </c>
      <c r="O63" s="626">
        <f t="shared" si="10"/>
        <v>91258.16</v>
      </c>
    </row>
    <row r="64" spans="1:15" x14ac:dyDescent="0.25">
      <c r="A64" s="466" t="s">
        <v>813</v>
      </c>
      <c r="B64" s="465"/>
      <c r="C64" s="492">
        <v>7</v>
      </c>
      <c r="D64" s="465"/>
      <c r="E64" s="500"/>
      <c r="F64" s="855"/>
      <c r="G64" s="697">
        <f>SUM(G57:G63)</f>
        <v>855000</v>
      </c>
      <c r="H64" s="696">
        <f>SUM(H63)</f>
        <v>0</v>
      </c>
      <c r="I64" s="697">
        <f t="shared" ref="I64:O64" si="11">SUM(I57:I63)</f>
        <v>855000</v>
      </c>
      <c r="J64" s="697">
        <f t="shared" si="11"/>
        <v>24538.5</v>
      </c>
      <c r="K64" s="697">
        <f t="shared" si="11"/>
        <v>120768.57000000002</v>
      </c>
      <c r="L64" s="697">
        <f t="shared" si="11"/>
        <v>25992</v>
      </c>
      <c r="M64" s="697">
        <f t="shared" si="11"/>
        <v>1890.46</v>
      </c>
      <c r="N64" s="697">
        <f t="shared" si="11"/>
        <v>173189.53</v>
      </c>
      <c r="O64" s="697">
        <f t="shared" si="11"/>
        <v>681810.47000000009</v>
      </c>
    </row>
    <row r="65" spans="1:15" x14ac:dyDescent="0.25">
      <c r="A65" s="466"/>
      <c r="B65" s="465"/>
      <c r="C65" s="492"/>
      <c r="D65" s="465"/>
      <c r="E65" s="500"/>
      <c r="F65" s="855"/>
      <c r="G65" s="697"/>
      <c r="H65" s="697"/>
      <c r="I65" s="697"/>
      <c r="J65" s="697"/>
      <c r="K65" s="697"/>
      <c r="L65" s="697"/>
      <c r="M65" s="697"/>
      <c r="N65" s="697"/>
      <c r="O65" s="697"/>
    </row>
    <row r="66" spans="1:15" x14ac:dyDescent="0.25">
      <c r="A66" s="466" t="s">
        <v>821</v>
      </c>
      <c r="B66" s="465"/>
      <c r="C66" s="492"/>
      <c r="D66" s="465"/>
      <c r="E66" s="500"/>
      <c r="F66" s="855"/>
      <c r="G66" s="695"/>
      <c r="H66" s="696"/>
      <c r="I66" s="697"/>
      <c r="J66" s="697"/>
      <c r="K66" s="697"/>
      <c r="L66" s="698"/>
      <c r="M66" s="697"/>
      <c r="N66" s="697"/>
      <c r="O66" s="697"/>
    </row>
    <row r="67" spans="1:15" ht="27" customHeight="1" x14ac:dyDescent="0.25">
      <c r="A67" s="286" t="s">
        <v>593</v>
      </c>
      <c r="B67" s="497" t="s">
        <v>806</v>
      </c>
      <c r="C67" s="282" t="s">
        <v>1361</v>
      </c>
      <c r="D67" s="281" t="s">
        <v>1063</v>
      </c>
      <c r="E67" s="855">
        <v>45413</v>
      </c>
      <c r="F67" s="855">
        <v>45597</v>
      </c>
      <c r="G67" s="626">
        <v>150000</v>
      </c>
      <c r="H67" s="487">
        <v>0</v>
      </c>
      <c r="I67" s="457">
        <v>150000</v>
      </c>
      <c r="J67" s="457">
        <v>4305</v>
      </c>
      <c r="K67" s="457">
        <v>23866.62</v>
      </c>
      <c r="L67" s="489">
        <v>4560</v>
      </c>
      <c r="M67" s="457">
        <v>25</v>
      </c>
      <c r="N67" s="457">
        <f>+J67+K67+L67+M67</f>
        <v>32756.62</v>
      </c>
      <c r="O67" s="457">
        <f>+I67-N67</f>
        <v>117243.38</v>
      </c>
    </row>
    <row r="68" spans="1:15" ht="16.5" customHeight="1" x14ac:dyDescent="0.25">
      <c r="A68" s="286" t="s">
        <v>822</v>
      </c>
      <c r="B68" s="497" t="s">
        <v>806</v>
      </c>
      <c r="C68" s="282" t="s">
        <v>71</v>
      </c>
      <c r="D68" s="281" t="s">
        <v>1063</v>
      </c>
      <c r="E68" s="855">
        <v>45413</v>
      </c>
      <c r="F68" s="855">
        <v>45597</v>
      </c>
      <c r="G68" s="626">
        <v>70000</v>
      </c>
      <c r="H68" s="487">
        <v>0</v>
      </c>
      <c r="I68" s="457">
        <v>70000</v>
      </c>
      <c r="J68" s="457">
        <v>2009</v>
      </c>
      <c r="K68" s="457">
        <v>5368.48</v>
      </c>
      <c r="L68" s="457">
        <v>2128</v>
      </c>
      <c r="M68" s="457">
        <v>25</v>
      </c>
      <c r="N68" s="457">
        <f>+J68+K68+L68+M68</f>
        <v>9530.48</v>
      </c>
      <c r="O68" s="457">
        <f>+I68-N68</f>
        <v>60469.520000000004</v>
      </c>
    </row>
    <row r="69" spans="1:15" ht="16.5" customHeight="1" x14ac:dyDescent="0.25">
      <c r="A69" s="286" t="s">
        <v>1288</v>
      </c>
      <c r="B69" s="497" t="s">
        <v>807</v>
      </c>
      <c r="C69" s="282" t="s">
        <v>417</v>
      </c>
      <c r="D69" s="281" t="s">
        <v>1063</v>
      </c>
      <c r="E69" s="855">
        <v>45383</v>
      </c>
      <c r="F69" s="855">
        <v>45566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4427.58</v>
      </c>
      <c r="L69" s="457">
        <v>1976</v>
      </c>
      <c r="M69" s="457">
        <v>25</v>
      </c>
      <c r="N69" s="457">
        <f>+J69+K69+L69+M69</f>
        <v>8294.08</v>
      </c>
      <c r="O69" s="457">
        <f>+I69-N69</f>
        <v>56705.919999999998</v>
      </c>
    </row>
    <row r="70" spans="1:15" ht="16.5" customHeight="1" x14ac:dyDescent="0.25">
      <c r="A70" s="286" t="s">
        <v>1290</v>
      </c>
      <c r="B70" s="497" t="s">
        <v>1151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x14ac:dyDescent="0.25">
      <c r="A71" s="466" t="s">
        <v>813</v>
      </c>
      <c r="B71" s="465"/>
      <c r="C71" s="492">
        <v>4</v>
      </c>
      <c r="D71" s="465"/>
      <c r="E71" s="500"/>
      <c r="F71" s="855"/>
      <c r="G71" s="695">
        <f>SUM(G67:G70)</f>
        <v>350000</v>
      </c>
      <c r="H71" s="696">
        <f>SUM(H70)</f>
        <v>0</v>
      </c>
      <c r="I71" s="695">
        <f t="shared" ref="I71:O71" si="12">SUM(I67:I70)</f>
        <v>350000</v>
      </c>
      <c r="J71" s="695">
        <f t="shared" si="12"/>
        <v>10045</v>
      </c>
      <c r="K71" s="695">
        <f t="shared" si="12"/>
        <v>38090.26</v>
      </c>
      <c r="L71" s="695">
        <f t="shared" si="12"/>
        <v>10640</v>
      </c>
      <c r="M71" s="695">
        <f t="shared" si="12"/>
        <v>100</v>
      </c>
      <c r="N71" s="695">
        <f t="shared" si="12"/>
        <v>58875.26</v>
      </c>
      <c r="O71" s="695">
        <f t="shared" si="12"/>
        <v>291124.74</v>
      </c>
    </row>
    <row r="72" spans="1:15" x14ac:dyDescent="0.25">
      <c r="A72" s="490"/>
      <c r="B72" s="491"/>
      <c r="C72" s="492"/>
      <c r="D72" s="465"/>
      <c r="E72" s="856"/>
      <c r="F72" s="857"/>
      <c r="G72" s="695"/>
      <c r="H72" s="495"/>
      <c r="I72" s="494"/>
      <c r="J72" s="494"/>
      <c r="K72" s="494"/>
      <c r="L72" s="494"/>
      <c r="M72" s="494"/>
      <c r="N72" s="494"/>
      <c r="O72" s="494"/>
    </row>
    <row r="73" spans="1:15" x14ac:dyDescent="0.25">
      <c r="A73" s="490" t="s">
        <v>629</v>
      </c>
      <c r="B73" s="491"/>
      <c r="C73" s="492"/>
      <c r="D73" s="492"/>
      <c r="E73" s="856"/>
      <c r="F73" s="857"/>
      <c r="G73" s="695"/>
      <c r="H73" s="495"/>
      <c r="I73" s="463"/>
      <c r="J73" s="463"/>
      <c r="K73" s="463"/>
      <c r="L73" s="463"/>
      <c r="M73" s="463"/>
      <c r="N73" s="463"/>
      <c r="O73" s="463"/>
    </row>
    <row r="74" spans="1:15" ht="15.75" customHeight="1" x14ac:dyDescent="0.25">
      <c r="A74" s="496" t="s">
        <v>568</v>
      </c>
      <c r="B74" s="497" t="s">
        <v>807</v>
      </c>
      <c r="C74" s="282" t="s">
        <v>569</v>
      </c>
      <c r="D74" s="281" t="s">
        <v>1063</v>
      </c>
      <c r="E74" s="855">
        <v>45413</v>
      </c>
      <c r="F74" s="855">
        <v>45597</v>
      </c>
      <c r="G74" s="626">
        <v>185000</v>
      </c>
      <c r="H74" s="487">
        <v>0</v>
      </c>
      <c r="I74" s="457">
        <v>185000</v>
      </c>
      <c r="J74" s="457">
        <v>5309.5</v>
      </c>
      <c r="K74" s="457">
        <v>32099.49</v>
      </c>
      <c r="L74" s="457">
        <v>5624</v>
      </c>
      <c r="M74" s="457">
        <v>4557.26</v>
      </c>
      <c r="N74" s="457">
        <f>+J74+K74+L74+M74</f>
        <v>47590.250000000007</v>
      </c>
      <c r="O74" s="457">
        <f>+I74-N74</f>
        <v>137409.75</v>
      </c>
    </row>
    <row r="75" spans="1:15" x14ac:dyDescent="0.25">
      <c r="A75" s="466" t="s">
        <v>813</v>
      </c>
      <c r="B75" s="465"/>
      <c r="C75" s="492">
        <v>1</v>
      </c>
      <c r="D75" s="492"/>
      <c r="E75" s="1016"/>
      <c r="F75" s="855"/>
      <c r="G75" s="695">
        <f>+G74</f>
        <v>185000</v>
      </c>
      <c r="H75" s="696">
        <f t="shared" ref="H75:O75" si="13">SUM(H74)</f>
        <v>0</v>
      </c>
      <c r="I75" s="695">
        <f t="shared" si="13"/>
        <v>185000</v>
      </c>
      <c r="J75" s="695">
        <f t="shared" si="13"/>
        <v>5309.5</v>
      </c>
      <c r="K75" s="695">
        <f t="shared" si="13"/>
        <v>32099.49</v>
      </c>
      <c r="L75" s="695">
        <f t="shared" si="13"/>
        <v>5624</v>
      </c>
      <c r="M75" s="695">
        <f>SUM(M74)</f>
        <v>4557.26</v>
      </c>
      <c r="N75" s="695">
        <f t="shared" si="13"/>
        <v>47590.250000000007</v>
      </c>
      <c r="O75" s="695">
        <f t="shared" si="13"/>
        <v>137409.75</v>
      </c>
    </row>
    <row r="76" spans="1:15" x14ac:dyDescent="0.25">
      <c r="A76" s="490"/>
      <c r="B76" s="491"/>
      <c r="C76" s="492"/>
      <c r="D76" s="492"/>
      <c r="E76" s="856"/>
      <c r="F76" s="857"/>
      <c r="G76" s="695"/>
      <c r="H76" s="495"/>
      <c r="I76" s="494"/>
      <c r="J76" s="494"/>
      <c r="K76" s="494"/>
      <c r="L76" s="494"/>
      <c r="M76" s="494"/>
      <c r="N76" s="494"/>
      <c r="O76" s="494"/>
    </row>
    <row r="77" spans="1:15" x14ac:dyDescent="0.25">
      <c r="A77" s="469" t="s">
        <v>1198</v>
      </c>
      <c r="B77" s="491"/>
      <c r="C77" s="625"/>
      <c r="D77" s="281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573" t="s">
        <v>946</v>
      </c>
      <c r="B78" s="602" t="s">
        <v>806</v>
      </c>
      <c r="C78" s="625" t="s">
        <v>945</v>
      </c>
      <c r="D78" s="281" t="s">
        <v>1063</v>
      </c>
      <c r="E78" s="855">
        <v>45413</v>
      </c>
      <c r="F78" s="855">
        <v>45597</v>
      </c>
      <c r="G78" s="626">
        <v>60000</v>
      </c>
      <c r="H78" s="487">
        <v>0</v>
      </c>
      <c r="I78" s="498">
        <v>60000</v>
      </c>
      <c r="J78" s="498">
        <v>1722</v>
      </c>
      <c r="K78" s="498">
        <v>3486.68</v>
      </c>
      <c r="L78" s="498">
        <v>1824</v>
      </c>
      <c r="M78" s="498">
        <v>25</v>
      </c>
      <c r="N78" s="457">
        <f>+J78+K78+L78+M78</f>
        <v>7057.68</v>
      </c>
      <c r="O78" s="457">
        <f>+I78-N78</f>
        <v>52942.32</v>
      </c>
    </row>
    <row r="79" spans="1:15" x14ac:dyDescent="0.25">
      <c r="A79" s="573" t="s">
        <v>1397</v>
      </c>
      <c r="B79" s="602" t="s">
        <v>806</v>
      </c>
      <c r="C79" s="625" t="s">
        <v>157</v>
      </c>
      <c r="D79" s="281" t="s">
        <v>1063</v>
      </c>
      <c r="E79" s="855">
        <v>45444</v>
      </c>
      <c r="F79" s="855">
        <v>45627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466" t="s">
        <v>813</v>
      </c>
      <c r="B80" s="465"/>
      <c r="C80" s="492">
        <v>2</v>
      </c>
      <c r="D80" s="492"/>
      <c r="E80" s="1016"/>
      <c r="F80" s="860"/>
      <c r="G80" s="695">
        <f>SUM(G78:G79)</f>
        <v>120000</v>
      </c>
      <c r="H80" s="696">
        <f>SUM(H79)</f>
        <v>0</v>
      </c>
      <c r="I80" s="695">
        <f t="shared" ref="I80:O80" si="14">SUM(I78:I79)</f>
        <v>120000</v>
      </c>
      <c r="J80" s="695">
        <f t="shared" si="14"/>
        <v>3444</v>
      </c>
      <c r="K80" s="695">
        <f t="shared" si="14"/>
        <v>6973.36</v>
      </c>
      <c r="L80" s="695">
        <f t="shared" si="14"/>
        <v>3648</v>
      </c>
      <c r="M80" s="695">
        <f>SUM(M78:M79)</f>
        <v>50</v>
      </c>
      <c r="N80" s="695">
        <f t="shared" si="14"/>
        <v>14115.36</v>
      </c>
      <c r="O80" s="695">
        <f t="shared" si="14"/>
        <v>105884.64</v>
      </c>
    </row>
    <row r="81" spans="1:15" x14ac:dyDescent="0.25">
      <c r="A81" s="490"/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5" x14ac:dyDescent="0.25">
      <c r="A82" s="490" t="s">
        <v>1398</v>
      </c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ht="30" x14ac:dyDescent="0.25">
      <c r="A83" s="496" t="s">
        <v>1399</v>
      </c>
      <c r="B83" s="491" t="s">
        <v>807</v>
      </c>
      <c r="C83" s="282" t="s">
        <v>1400</v>
      </c>
      <c r="D83" s="282" t="s">
        <v>1281</v>
      </c>
      <c r="E83" s="855">
        <v>45444</v>
      </c>
      <c r="F83" s="855">
        <v>45627</v>
      </c>
      <c r="G83" s="626">
        <v>120000</v>
      </c>
      <c r="H83" s="487">
        <v>0</v>
      </c>
      <c r="I83" s="498">
        <v>120000</v>
      </c>
      <c r="J83" s="498">
        <v>3444</v>
      </c>
      <c r="K83" s="498">
        <v>16809.87</v>
      </c>
      <c r="L83" s="498">
        <v>3648</v>
      </c>
      <c r="M83" s="498">
        <v>25</v>
      </c>
      <c r="N83" s="457">
        <f>+J83+K83+L83+M83</f>
        <v>23926.87</v>
      </c>
      <c r="O83" s="457">
        <f>+I83-N83</f>
        <v>96073.13</v>
      </c>
    </row>
    <row r="84" spans="1:15" x14ac:dyDescent="0.25">
      <c r="A84" s="466" t="s">
        <v>813</v>
      </c>
      <c r="B84" s="491"/>
      <c r="C84" s="492">
        <v>1</v>
      </c>
      <c r="D84" s="492"/>
      <c r="E84" s="859"/>
      <c r="F84" s="860"/>
      <c r="G84" s="695">
        <f>SUM(G83)</f>
        <v>120000</v>
      </c>
      <c r="H84" s="696">
        <f t="shared" ref="H84:N84" si="15">SUM(H83)</f>
        <v>0</v>
      </c>
      <c r="I84" s="695">
        <f t="shared" si="15"/>
        <v>120000</v>
      </c>
      <c r="J84" s="695">
        <f t="shared" si="15"/>
        <v>3444</v>
      </c>
      <c r="K84" s="695">
        <f t="shared" si="15"/>
        <v>16809.87</v>
      </c>
      <c r="L84" s="695">
        <f t="shared" si="15"/>
        <v>3648</v>
      </c>
      <c r="M84" s="695">
        <f>SUM(M83)</f>
        <v>25</v>
      </c>
      <c r="N84" s="695">
        <f t="shared" si="15"/>
        <v>23926.87</v>
      </c>
      <c r="O84" s="695">
        <f>SUM(O83)</f>
        <v>96073.13</v>
      </c>
    </row>
    <row r="85" spans="1:15" ht="28.5" customHeight="1" x14ac:dyDescent="0.25">
      <c r="A85" s="1014" t="s">
        <v>978</v>
      </c>
      <c r="B85" s="1015"/>
      <c r="C85" s="492"/>
      <c r="D85" s="465"/>
      <c r="E85" s="1016"/>
      <c r="F85" s="860"/>
      <c r="G85" s="695"/>
      <c r="H85" s="696"/>
      <c r="I85" s="697"/>
      <c r="J85" s="697"/>
      <c r="K85" s="697"/>
      <c r="L85" s="698"/>
      <c r="M85" s="697"/>
      <c r="N85" s="697"/>
      <c r="O85" s="697"/>
    </row>
    <row r="86" spans="1:15" ht="16.5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45413</v>
      </c>
      <c r="F86" s="855">
        <v>45597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468">
        <v>25</v>
      </c>
      <c r="N86" s="468">
        <f t="shared" ref="N86:N91" si="16">+J86+K86+L86+M86</f>
        <v>9530.48</v>
      </c>
      <c r="O86" s="468">
        <f t="shared" ref="O86:O91" si="17">+I86-N86</f>
        <v>60469.520000000004</v>
      </c>
    </row>
    <row r="87" spans="1:15" ht="16.5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45413</v>
      </c>
      <c r="F87" s="855">
        <v>45597</v>
      </c>
      <c r="G87" s="626">
        <v>70000</v>
      </c>
      <c r="H87" s="627">
        <v>0</v>
      </c>
      <c r="I87" s="468">
        <v>70000</v>
      </c>
      <c r="J87" s="468">
        <v>2009</v>
      </c>
      <c r="K87" s="468">
        <v>5368.48</v>
      </c>
      <c r="L87" s="628">
        <v>2128</v>
      </c>
      <c r="M87" s="468">
        <v>25</v>
      </c>
      <c r="N87" s="468">
        <f t="shared" si="16"/>
        <v>9530.48</v>
      </c>
      <c r="O87" s="468">
        <f t="shared" si="17"/>
        <v>60469.520000000004</v>
      </c>
    </row>
    <row r="88" spans="1:15" ht="16.5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45413</v>
      </c>
      <c r="F88" s="855">
        <v>45597</v>
      </c>
      <c r="G88" s="626">
        <v>70000</v>
      </c>
      <c r="H88" s="627">
        <v>0</v>
      </c>
      <c r="I88" s="468">
        <v>70000</v>
      </c>
      <c r="J88" s="468">
        <v>2009</v>
      </c>
      <c r="K88" s="468">
        <v>5368.48</v>
      </c>
      <c r="L88" s="628">
        <v>2128</v>
      </c>
      <c r="M88" s="468">
        <v>25</v>
      </c>
      <c r="N88" s="468">
        <f t="shared" si="16"/>
        <v>9530.48</v>
      </c>
      <c r="O88" s="468">
        <f t="shared" si="17"/>
        <v>60469.520000000004</v>
      </c>
    </row>
    <row r="89" spans="1:15" ht="16.5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45383</v>
      </c>
      <c r="F89" s="855">
        <v>45566</v>
      </c>
      <c r="G89" s="626">
        <v>65000</v>
      </c>
      <c r="H89" s="627">
        <v>0</v>
      </c>
      <c r="I89" s="468">
        <v>65000</v>
      </c>
      <c r="J89" s="468">
        <v>1865.5</v>
      </c>
      <c r="K89" s="468">
        <v>4427.58</v>
      </c>
      <c r="L89" s="628">
        <v>1976</v>
      </c>
      <c r="M89" s="468">
        <v>25</v>
      </c>
      <c r="N89" s="468">
        <f t="shared" si="16"/>
        <v>8294.08</v>
      </c>
      <c r="O89" s="468">
        <f t="shared" si="17"/>
        <v>56705.919999999998</v>
      </c>
    </row>
    <row r="90" spans="1:15" ht="16.5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45383</v>
      </c>
      <c r="F90" s="855">
        <v>45566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4427.58</v>
      </c>
      <c r="L90" s="628">
        <v>1976</v>
      </c>
      <c r="M90" s="468">
        <v>25</v>
      </c>
      <c r="N90" s="468">
        <f t="shared" si="16"/>
        <v>8294.08</v>
      </c>
      <c r="O90" s="468">
        <f t="shared" si="17"/>
        <v>56705.919999999998</v>
      </c>
    </row>
    <row r="91" spans="1:15" ht="16.5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45383</v>
      </c>
      <c r="F91" s="855">
        <v>45566</v>
      </c>
      <c r="G91" s="626">
        <v>55000</v>
      </c>
      <c r="H91" s="627">
        <v>0</v>
      </c>
      <c r="I91" s="468">
        <v>55000</v>
      </c>
      <c r="J91" s="468">
        <v>1578.5</v>
      </c>
      <c r="K91" s="468">
        <v>2559.6799999999998</v>
      </c>
      <c r="L91" s="628">
        <v>1672</v>
      </c>
      <c r="M91" s="468">
        <v>25</v>
      </c>
      <c r="N91" s="468">
        <f t="shared" si="16"/>
        <v>5835.18</v>
      </c>
      <c r="O91" s="468">
        <f t="shared" si="17"/>
        <v>49164.82</v>
      </c>
    </row>
    <row r="92" spans="1:15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395000</v>
      </c>
      <c r="H92" s="696">
        <f>SUM(H91)</f>
        <v>0</v>
      </c>
      <c r="I92" s="695">
        <f t="shared" ref="I92:N92" si="18">SUM(I86:I91)</f>
        <v>395000</v>
      </c>
      <c r="J92" s="695">
        <f t="shared" si="18"/>
        <v>11336.5</v>
      </c>
      <c r="K92" s="695">
        <f t="shared" si="18"/>
        <v>27520.28</v>
      </c>
      <c r="L92" s="695">
        <f t="shared" si="18"/>
        <v>12008</v>
      </c>
      <c r="M92" s="695">
        <f>SUM(M86:M91)</f>
        <v>150</v>
      </c>
      <c r="N92" s="695">
        <f t="shared" si="18"/>
        <v>51014.78</v>
      </c>
      <c r="O92" s="695">
        <f>SUM(O86:O91)</f>
        <v>343985.22</v>
      </c>
    </row>
    <row r="93" spans="1:15" x14ac:dyDescent="0.25">
      <c r="A93" s="490"/>
      <c r="B93" s="491"/>
      <c r="C93" s="492"/>
      <c r="D93" s="465"/>
      <c r="E93" s="856"/>
      <c r="F93" s="857"/>
      <c r="G93" s="695"/>
      <c r="H93" s="495"/>
      <c r="I93" s="463"/>
      <c r="J93" s="463"/>
      <c r="K93" s="463"/>
      <c r="L93" s="522"/>
      <c r="M93" s="463"/>
      <c r="N93" s="463"/>
      <c r="O93" s="463"/>
    </row>
    <row r="94" spans="1:15" ht="33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696"/>
      <c r="I94" s="697"/>
      <c r="J94" s="697"/>
      <c r="K94" s="697"/>
      <c r="L94" s="698"/>
      <c r="M94" s="697"/>
      <c r="N94" s="697"/>
      <c r="O94" s="697"/>
    </row>
    <row r="95" spans="1:15" ht="18.75" customHeight="1" x14ac:dyDescent="0.25">
      <c r="A95" s="496" t="s">
        <v>608</v>
      </c>
      <c r="B95" s="497" t="s">
        <v>806</v>
      </c>
      <c r="C95" s="282" t="s">
        <v>117</v>
      </c>
      <c r="D95" s="281" t="s">
        <v>1063</v>
      </c>
      <c r="E95" s="855">
        <v>45413</v>
      </c>
      <c r="F95" s="855">
        <v>45597</v>
      </c>
      <c r="G95" s="626">
        <v>70000</v>
      </c>
      <c r="H95" s="487">
        <v>0</v>
      </c>
      <c r="I95" s="457">
        <v>70000</v>
      </c>
      <c r="J95" s="457">
        <v>2009</v>
      </c>
      <c r="K95" s="457">
        <v>5368.48</v>
      </c>
      <c r="L95" s="489">
        <v>2128</v>
      </c>
      <c r="M95" s="457">
        <v>525</v>
      </c>
      <c r="N95" s="457">
        <f>+J95+K95+L95+M95</f>
        <v>10030.48</v>
      </c>
      <c r="O95" s="457">
        <f>+I95-N95</f>
        <v>59969.520000000004</v>
      </c>
    </row>
    <row r="96" spans="1:15" x14ac:dyDescent="0.25">
      <c r="A96" s="466" t="s">
        <v>813</v>
      </c>
      <c r="B96" s="465"/>
      <c r="C96" s="492">
        <v>1</v>
      </c>
      <c r="D96" s="465"/>
      <c r="E96" s="1016"/>
      <c r="F96" s="860"/>
      <c r="G96" s="695">
        <f>SUM(G95)</f>
        <v>70000</v>
      </c>
      <c r="H96" s="696">
        <f t="shared" ref="H96:O96" si="19">SUM(H95)</f>
        <v>0</v>
      </c>
      <c r="I96" s="695">
        <f t="shared" si="19"/>
        <v>70000</v>
      </c>
      <c r="J96" s="695">
        <f t="shared" si="19"/>
        <v>2009</v>
      </c>
      <c r="K96" s="695">
        <f t="shared" si="19"/>
        <v>5368.48</v>
      </c>
      <c r="L96" s="695">
        <f t="shared" si="19"/>
        <v>2128</v>
      </c>
      <c r="M96" s="695">
        <f>SUM(M95)</f>
        <v>525</v>
      </c>
      <c r="N96" s="695">
        <f>SUM(N95)</f>
        <v>10030.48</v>
      </c>
      <c r="O96" s="695">
        <f t="shared" si="19"/>
        <v>59969.520000000004</v>
      </c>
    </row>
    <row r="97" spans="1:19" x14ac:dyDescent="0.25">
      <c r="A97" s="490"/>
      <c r="B97" s="491"/>
      <c r="C97" s="492"/>
      <c r="D97" s="465"/>
      <c r="E97" s="859"/>
      <c r="F97" s="860"/>
      <c r="G97" s="695"/>
      <c r="H97" s="495"/>
      <c r="I97" s="494"/>
      <c r="J97" s="494"/>
      <c r="K97" s="494"/>
      <c r="L97" s="494"/>
      <c r="M97" s="494"/>
      <c r="N97" s="494"/>
      <c r="O97" s="494"/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x14ac:dyDescent="0.25">
      <c r="A99" s="490" t="s">
        <v>827</v>
      </c>
      <c r="B99" s="491"/>
      <c r="C99" s="492"/>
      <c r="D99" s="465"/>
      <c r="E99" s="710"/>
      <c r="F99" s="711"/>
      <c r="G99" s="695"/>
      <c r="H99" s="495"/>
      <c r="I99" s="463"/>
      <c r="J99" s="463"/>
      <c r="K99" s="463"/>
      <c r="L99" s="522"/>
      <c r="M99" s="463"/>
      <c r="N99" s="463"/>
      <c r="O99" s="463"/>
    </row>
    <row r="100" spans="1:19" ht="15" customHeight="1" x14ac:dyDescent="0.25">
      <c r="A100" s="286" t="s">
        <v>947</v>
      </c>
      <c r="B100" s="281" t="s">
        <v>806</v>
      </c>
      <c r="C100" s="282" t="s">
        <v>489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>+J100+K100+L100+M100</f>
        <v>10902.84</v>
      </c>
      <c r="O100" s="468">
        <f>+I100-N100</f>
        <v>59097.16</v>
      </c>
    </row>
    <row r="101" spans="1:19" ht="15" customHeight="1" x14ac:dyDescent="0.25">
      <c r="A101" s="286" t="s">
        <v>1031</v>
      </c>
      <c r="B101" s="281" t="s">
        <v>807</v>
      </c>
      <c r="C101" s="282" t="s">
        <v>1032</v>
      </c>
      <c r="D101" s="281" t="s">
        <v>1063</v>
      </c>
      <c r="E101" s="855">
        <v>45413</v>
      </c>
      <c r="F101" s="855">
        <v>45597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468">
        <v>2128</v>
      </c>
      <c r="M101" s="468">
        <v>25</v>
      </c>
      <c r="N101" s="457">
        <f t="shared" ref="N101:N121" si="20">+J101+K101+L101+M101</f>
        <v>9530.48</v>
      </c>
      <c r="O101" s="468">
        <f t="shared" ref="O101:O112" si="21">+I101-N101</f>
        <v>60469.520000000004</v>
      </c>
    </row>
    <row r="102" spans="1:19" ht="15" customHeight="1" x14ac:dyDescent="0.25">
      <c r="A102" s="286" t="s">
        <v>1162</v>
      </c>
      <c r="B102" s="281" t="s">
        <v>806</v>
      </c>
      <c r="C102" s="282" t="s">
        <v>1163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468">
        <v>25</v>
      </c>
      <c r="N102" s="457">
        <f t="shared" si="20"/>
        <v>9530.48</v>
      </c>
      <c r="O102" s="468">
        <f t="shared" si="21"/>
        <v>60469.520000000004</v>
      </c>
    </row>
    <row r="103" spans="1:19" ht="15" customHeight="1" x14ac:dyDescent="0.25">
      <c r="A103" s="286" t="s">
        <v>1041</v>
      </c>
      <c r="B103" s="281" t="s">
        <v>806</v>
      </c>
      <c r="C103" s="282" t="s">
        <v>117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468">
        <v>2128</v>
      </c>
      <c r="M103" s="468">
        <v>1740.46</v>
      </c>
      <c r="N103" s="457">
        <f t="shared" si="20"/>
        <v>10902.84</v>
      </c>
      <c r="O103" s="468">
        <f t="shared" si="21"/>
        <v>59097.16</v>
      </c>
    </row>
    <row r="104" spans="1:19" ht="15" customHeight="1" x14ac:dyDescent="0.25">
      <c r="A104" s="286" t="s">
        <v>1042</v>
      </c>
      <c r="B104" s="281" t="s">
        <v>806</v>
      </c>
      <c r="C104" s="282" t="s">
        <v>117</v>
      </c>
      <c r="D104" s="281" t="s">
        <v>1063</v>
      </c>
      <c r="E104" s="855">
        <v>45413</v>
      </c>
      <c r="F104" s="855">
        <v>45597</v>
      </c>
      <c r="G104" s="626">
        <v>120000</v>
      </c>
      <c r="H104" s="627">
        <v>0</v>
      </c>
      <c r="I104" s="468">
        <v>120000</v>
      </c>
      <c r="J104" s="468">
        <v>3444</v>
      </c>
      <c r="K104" s="468">
        <v>16809.87</v>
      </c>
      <c r="L104" s="468">
        <v>3648</v>
      </c>
      <c r="M104" s="468">
        <v>25</v>
      </c>
      <c r="N104" s="468">
        <f t="shared" si="20"/>
        <v>23926.87</v>
      </c>
      <c r="O104" s="468">
        <f t="shared" si="21"/>
        <v>96073.13</v>
      </c>
    </row>
    <row r="105" spans="1:19" ht="15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4682.29</v>
      </c>
      <c r="L105" s="468">
        <v>2128</v>
      </c>
      <c r="M105" s="468">
        <v>3455.92</v>
      </c>
      <c r="N105" s="457">
        <f t="shared" si="20"/>
        <v>12275.210000000001</v>
      </c>
      <c r="O105" s="468">
        <f t="shared" si="21"/>
        <v>57724.79</v>
      </c>
    </row>
    <row r="106" spans="1:19" ht="15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861">
        <v>5025.38</v>
      </c>
      <c r="L106" s="468">
        <v>2128</v>
      </c>
      <c r="M106" s="468">
        <v>1740.46</v>
      </c>
      <c r="N106" s="457">
        <f t="shared" si="20"/>
        <v>10902.84</v>
      </c>
      <c r="O106" s="468">
        <f t="shared" si="21"/>
        <v>59097.16</v>
      </c>
      <c r="P106" s="862"/>
      <c r="Q106" s="862"/>
      <c r="R106" s="862"/>
      <c r="S106" s="862"/>
    </row>
    <row r="107" spans="1:19" ht="15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45323</v>
      </c>
      <c r="F107" s="855">
        <v>45474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20"/>
        <v>9530.48</v>
      </c>
      <c r="O107" s="468">
        <f t="shared" si="21"/>
        <v>60469.520000000004</v>
      </c>
      <c r="P107" s="862"/>
      <c r="Q107" s="862"/>
      <c r="R107" s="862"/>
      <c r="S107" s="862"/>
    </row>
    <row r="108" spans="1:19" ht="15.75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628">
        <v>2128</v>
      </c>
      <c r="M108" s="468">
        <v>25</v>
      </c>
      <c r="N108" s="457">
        <f t="shared" si="20"/>
        <v>9530.48</v>
      </c>
      <c r="O108" s="468">
        <f t="shared" si="21"/>
        <v>60469.520000000004</v>
      </c>
    </row>
    <row r="109" spans="1:19" ht="15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468">
        <v>2128</v>
      </c>
      <c r="M109" s="468">
        <v>25</v>
      </c>
      <c r="N109" s="457">
        <f t="shared" si="20"/>
        <v>9530.48</v>
      </c>
      <c r="O109" s="468">
        <f t="shared" si="21"/>
        <v>60469.520000000004</v>
      </c>
    </row>
    <row r="110" spans="1:19" ht="15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468">
        <v>2128</v>
      </c>
      <c r="M110" s="468">
        <v>25</v>
      </c>
      <c r="N110" s="457">
        <f t="shared" si="20"/>
        <v>9530.48</v>
      </c>
      <c r="O110" s="468">
        <f t="shared" si="21"/>
        <v>60469.520000000004</v>
      </c>
    </row>
    <row r="111" spans="1:19" ht="13.5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468">
        <v>5368.48</v>
      </c>
      <c r="L111" s="468">
        <v>2128</v>
      </c>
      <c r="M111" s="468">
        <v>25</v>
      </c>
      <c r="N111" s="457">
        <f t="shared" si="20"/>
        <v>9530.48</v>
      </c>
      <c r="O111" s="468">
        <f t="shared" si="21"/>
        <v>60469.520000000004</v>
      </c>
    </row>
    <row r="112" spans="1:19" ht="15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20"/>
        <v>8294.08</v>
      </c>
      <c r="O112" s="468">
        <f t="shared" si="21"/>
        <v>56705.919999999998</v>
      </c>
    </row>
    <row r="113" spans="1:15" ht="15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20"/>
        <v>8294.08</v>
      </c>
      <c r="O113" s="468">
        <f>+I113-N113</f>
        <v>56705.919999999998</v>
      </c>
    </row>
    <row r="114" spans="1:15" ht="15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20"/>
        <v>8294.08</v>
      </c>
      <c r="O114" s="468">
        <f t="shared" ref="O114:O129" si="22">+I114-N114</f>
        <v>56705.919999999998</v>
      </c>
    </row>
    <row r="115" spans="1:15" ht="15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20"/>
        <v>8294.08</v>
      </c>
      <c r="O115" s="468">
        <f t="shared" si="22"/>
        <v>56705.919999999998</v>
      </c>
    </row>
    <row r="116" spans="1:15" ht="15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20"/>
        <v>8294.08</v>
      </c>
      <c r="O116" s="468">
        <f t="shared" si="22"/>
        <v>56705.919999999998</v>
      </c>
    </row>
    <row r="117" spans="1:15" ht="15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20"/>
        <v>8294.08</v>
      </c>
      <c r="O117" s="468">
        <f t="shared" si="22"/>
        <v>56705.919999999998</v>
      </c>
    </row>
    <row r="118" spans="1:15" ht="15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20"/>
        <v>8294.08</v>
      </c>
      <c r="O118" s="468">
        <f t="shared" si="22"/>
        <v>56705.919999999998</v>
      </c>
    </row>
    <row r="119" spans="1:15" ht="15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20"/>
        <v>8294.08</v>
      </c>
      <c r="O119" s="468">
        <f t="shared" si="22"/>
        <v>56705.919999999998</v>
      </c>
    </row>
    <row r="120" spans="1:15" ht="15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20"/>
        <v>8294.08</v>
      </c>
      <c r="O120" s="468">
        <f t="shared" si="22"/>
        <v>56705.919999999998</v>
      </c>
    </row>
    <row r="121" spans="1:15" ht="16.5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20"/>
        <v>8294.08</v>
      </c>
      <c r="O121" s="468">
        <f t="shared" si="22"/>
        <v>56705.919999999998</v>
      </c>
    </row>
    <row r="122" spans="1:15" ht="16.5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44348</v>
      </c>
      <c r="F123" s="855">
        <v>45627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68">
        <f>+J123+K123+L123+M123</f>
        <v>8294.08</v>
      </c>
      <c r="O123" s="468">
        <f>+I123-N123</f>
        <v>56705.919999999998</v>
      </c>
    </row>
    <row r="124" spans="1:15" ht="16.5" customHeight="1" x14ac:dyDescent="0.25">
      <c r="A124" s="286" t="s">
        <v>1363</v>
      </c>
      <c r="B124" s="281" t="s">
        <v>806</v>
      </c>
      <c r="C124" s="282" t="s">
        <v>918</v>
      </c>
      <c r="D124" s="281" t="s">
        <v>1063</v>
      </c>
      <c r="E124" s="855">
        <v>45413</v>
      </c>
      <c r="F124" s="855">
        <v>45597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68">
        <f>+J124+K124+L124+M124</f>
        <v>8294.08</v>
      </c>
      <c r="O124" s="468">
        <f>+I124-N124</f>
        <v>56705.919999999998</v>
      </c>
    </row>
    <row r="125" spans="1:15" x14ac:dyDescent="0.25">
      <c r="A125" s="286" t="s">
        <v>1409</v>
      </c>
      <c r="B125" s="281" t="s">
        <v>807</v>
      </c>
      <c r="C125" s="282" t="s">
        <v>918</v>
      </c>
      <c r="D125" s="281" t="s">
        <v>1063</v>
      </c>
      <c r="E125" s="855">
        <v>45474</v>
      </c>
      <c r="F125" s="855">
        <v>45658</v>
      </c>
      <c r="G125" s="626">
        <v>32500</v>
      </c>
      <c r="H125" s="627">
        <v>0</v>
      </c>
      <c r="I125" s="468">
        <v>32500</v>
      </c>
      <c r="J125" s="468">
        <v>932.75</v>
      </c>
      <c r="K125" s="468">
        <v>0</v>
      </c>
      <c r="L125" s="468">
        <v>988</v>
      </c>
      <c r="M125" s="468">
        <v>25</v>
      </c>
      <c r="N125" s="468">
        <f>+J125+K125+L125+M125</f>
        <v>1945.75</v>
      </c>
      <c r="O125" s="468">
        <f>+I125-N125</f>
        <v>30554.25</v>
      </c>
    </row>
    <row r="126" spans="1:15" ht="26.25" customHeight="1" x14ac:dyDescent="0.25">
      <c r="A126" s="286" t="s">
        <v>1410</v>
      </c>
      <c r="B126" s="281" t="s">
        <v>806</v>
      </c>
      <c r="C126" s="1040" t="s">
        <v>1357</v>
      </c>
      <c r="D126" s="281" t="s">
        <v>1063</v>
      </c>
      <c r="E126" s="855">
        <v>45413</v>
      </c>
      <c r="F126" s="855">
        <v>45597</v>
      </c>
      <c r="G126" s="626">
        <v>125000</v>
      </c>
      <c r="H126" s="627">
        <v>0</v>
      </c>
      <c r="I126" s="468">
        <v>125000</v>
      </c>
      <c r="J126" s="1038">
        <v>3587.5</v>
      </c>
      <c r="K126" s="1037">
        <v>17985.990000000002</v>
      </c>
      <c r="L126" s="1038">
        <v>3800</v>
      </c>
      <c r="M126" s="1038">
        <v>25</v>
      </c>
      <c r="N126" s="1038">
        <v>25398.49</v>
      </c>
      <c r="O126" s="1038">
        <v>99601.51</v>
      </c>
    </row>
    <row r="127" spans="1:15" ht="15" customHeight="1" x14ac:dyDescent="0.25">
      <c r="A127" s="286" t="s">
        <v>948</v>
      </c>
      <c r="B127" s="281" t="s">
        <v>806</v>
      </c>
      <c r="C127" s="282" t="s">
        <v>529</v>
      </c>
      <c r="D127" s="281" t="s">
        <v>1063</v>
      </c>
      <c r="E127" s="855">
        <v>45413</v>
      </c>
      <c r="F127" s="855">
        <v>45597</v>
      </c>
      <c r="G127" s="626">
        <v>45000</v>
      </c>
      <c r="H127" s="627">
        <v>0</v>
      </c>
      <c r="I127" s="468">
        <v>45000</v>
      </c>
      <c r="J127" s="468">
        <v>1291.5</v>
      </c>
      <c r="K127" s="468">
        <v>1148.33</v>
      </c>
      <c r="L127" s="468">
        <v>1368</v>
      </c>
      <c r="M127" s="468">
        <v>25</v>
      </c>
      <c r="N127" s="457">
        <f>+J127+K127+L127+M127</f>
        <v>3832.83</v>
      </c>
      <c r="O127" s="468">
        <f t="shared" si="22"/>
        <v>41167.17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>+J128+K128+L128+M128</f>
        <v>5290.97</v>
      </c>
      <c r="O128" s="468">
        <f>+I128-N128</f>
        <v>39709.03</v>
      </c>
    </row>
    <row r="129" spans="1:16" ht="15" customHeight="1" x14ac:dyDescent="0.25">
      <c r="A129" s="286" t="s">
        <v>1299</v>
      </c>
      <c r="B129" s="281" t="s">
        <v>1296</v>
      </c>
      <c r="C129" s="282" t="s">
        <v>1358</v>
      </c>
      <c r="D129" s="281" t="s">
        <v>1063</v>
      </c>
      <c r="E129" s="855">
        <v>45383</v>
      </c>
      <c r="F129" s="855">
        <v>45566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468">
        <v>25</v>
      </c>
      <c r="N129" s="457">
        <f>+J129+K129+L129+M129</f>
        <v>3532.4700000000003</v>
      </c>
      <c r="O129" s="468">
        <f t="shared" si="22"/>
        <v>39967.53</v>
      </c>
    </row>
    <row r="130" spans="1:16" ht="15" customHeight="1" x14ac:dyDescent="0.25">
      <c r="A130" s="286" t="s">
        <v>1301</v>
      </c>
      <c r="B130" s="281" t="s">
        <v>1296</v>
      </c>
      <c r="C130" s="282" t="s">
        <v>1358</v>
      </c>
      <c r="D130" s="281" t="s">
        <v>1063</v>
      </c>
      <c r="E130" s="855">
        <v>45383</v>
      </c>
      <c r="F130" s="855">
        <v>45566</v>
      </c>
      <c r="G130" s="626">
        <v>43500</v>
      </c>
      <c r="H130" s="627">
        <v>0</v>
      </c>
      <c r="I130" s="468">
        <v>43500</v>
      </c>
      <c r="J130" s="468">
        <v>1248.45</v>
      </c>
      <c r="K130" s="468">
        <v>936.62</v>
      </c>
      <c r="L130" s="468">
        <v>1322.4</v>
      </c>
      <c r="M130" s="468">
        <v>25</v>
      </c>
      <c r="N130" s="457">
        <f>+J130+K130+L130+M130</f>
        <v>3532.4700000000003</v>
      </c>
      <c r="O130" s="468">
        <f>+I130-N130</f>
        <v>39967.53</v>
      </c>
    </row>
    <row r="131" spans="1:16" ht="15" customHeight="1" x14ac:dyDescent="0.25">
      <c r="A131" s="286" t="s">
        <v>1302</v>
      </c>
      <c r="B131" s="281" t="s">
        <v>1296</v>
      </c>
      <c r="C131" s="282" t="s">
        <v>1359</v>
      </c>
      <c r="D131" s="281" t="s">
        <v>1063</v>
      </c>
      <c r="E131" s="855">
        <v>45383</v>
      </c>
      <c r="F131" s="855">
        <v>45566</v>
      </c>
      <c r="G131" s="626">
        <v>43500</v>
      </c>
      <c r="H131" s="627">
        <v>0</v>
      </c>
      <c r="I131" s="468">
        <v>43500</v>
      </c>
      <c r="J131" s="468">
        <v>1248.45</v>
      </c>
      <c r="K131" s="468">
        <v>936.62</v>
      </c>
      <c r="L131" s="468">
        <v>1322.4</v>
      </c>
      <c r="M131" s="468">
        <v>25</v>
      </c>
      <c r="N131" s="457">
        <f>+J131+K131+L131+M131</f>
        <v>3532.4700000000003</v>
      </c>
      <c r="O131" s="468">
        <f>+I131-N131</f>
        <v>39967.53</v>
      </c>
    </row>
    <row r="132" spans="1:16" x14ac:dyDescent="0.25">
      <c r="A132" s="490" t="s">
        <v>813</v>
      </c>
      <c r="B132" s="491"/>
      <c r="C132" s="492">
        <v>32</v>
      </c>
      <c r="D132" s="570"/>
      <c r="E132" s="570"/>
      <c r="F132" s="570"/>
      <c r="G132" s="695">
        <f>SUM(G100:G131)</f>
        <v>2113000</v>
      </c>
      <c r="H132" s="696">
        <v>0</v>
      </c>
      <c r="I132" s="695">
        <f t="shared" ref="I132:O132" si="23">SUM(I100:I131)</f>
        <v>2113000</v>
      </c>
      <c r="J132" s="695">
        <f t="shared" si="23"/>
        <v>60643.099999999991</v>
      </c>
      <c r="K132" s="695">
        <f t="shared" si="23"/>
        <v>154541.38999999996</v>
      </c>
      <c r="L132" s="695">
        <f t="shared" si="23"/>
        <v>64235.200000000004</v>
      </c>
      <c r="M132" s="695">
        <f t="shared" si="23"/>
        <v>11092.759999999998</v>
      </c>
      <c r="N132" s="695">
        <f t="shared" si="23"/>
        <v>290512.44999999972</v>
      </c>
      <c r="O132" s="695">
        <f t="shared" si="23"/>
        <v>1822487.5499999998</v>
      </c>
    </row>
    <row r="133" spans="1:16" x14ac:dyDescent="0.25">
      <c r="A133" s="490"/>
      <c r="B133" s="491"/>
      <c r="C133" s="492"/>
      <c r="D133" s="281"/>
      <c r="E133" s="281"/>
      <c r="F133" s="281"/>
      <c r="G133" s="695"/>
      <c r="H133" s="495"/>
      <c r="I133" s="494"/>
      <c r="J133" s="494"/>
      <c r="K133" s="494"/>
      <c r="L133" s="494"/>
      <c r="M133" s="494"/>
      <c r="N133" s="494"/>
      <c r="O133" s="494"/>
    </row>
    <row r="134" spans="1:16" ht="23.25" customHeight="1" x14ac:dyDescent="0.25">
      <c r="A134" s="1052" t="s">
        <v>865</v>
      </c>
      <c r="B134" s="1053"/>
      <c r="C134" s="1054">
        <f>+C16+C20+C25+C30+C35+C39+C43+C49+C54+C64+C71+C75+C80+C84+C92+C96+C132</f>
        <v>69</v>
      </c>
      <c r="D134" s="1054"/>
      <c r="E134" s="1054"/>
      <c r="F134" s="1054"/>
      <c r="G134" s="1055">
        <f>+G16+G20+G25+G30+G35+G39+G43+G49+G54+G64+G71+G75+G80+G84+G92+G96+G132</f>
        <v>5407333.3300000001</v>
      </c>
      <c r="H134" s="1056">
        <v>0</v>
      </c>
      <c r="I134" s="1055">
        <f t="shared" ref="I134:O134" si="24">+I16+I20+I25+I30+I35+I39+I43+I49+I54+I64+I71+I75+I80+I84+I92+I96+I132</f>
        <v>5407333.3300000001</v>
      </c>
      <c r="J134" s="1055">
        <f t="shared" si="24"/>
        <v>155190.46999999997</v>
      </c>
      <c r="K134" s="1055">
        <f t="shared" si="24"/>
        <v>526661.24</v>
      </c>
      <c r="L134" s="1055">
        <f t="shared" si="24"/>
        <v>164382.93</v>
      </c>
      <c r="M134" s="1055">
        <f t="shared" si="24"/>
        <v>54058.16</v>
      </c>
      <c r="N134" s="1055">
        <f t="shared" si="24"/>
        <v>900292.7999999997</v>
      </c>
      <c r="O134" s="1055">
        <f t="shared" si="24"/>
        <v>4507040.5299999993</v>
      </c>
    </row>
    <row r="135" spans="1:16" x14ac:dyDescent="0.25">
      <c r="A135" s="259"/>
      <c r="B135" s="259"/>
      <c r="C135" s="259"/>
      <c r="D135" s="546"/>
      <c r="E135" s="546"/>
      <c r="F135" s="546"/>
      <c r="G135" s="862"/>
      <c r="H135" s="259"/>
      <c r="I135" s="259"/>
      <c r="J135" s="660"/>
      <c r="K135" s="660"/>
      <c r="L135" s="259"/>
      <c r="M135" s="660"/>
      <c r="N135" s="660"/>
      <c r="O135" s="259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537"/>
      <c r="B147" s="537"/>
      <c r="C147" s="537"/>
      <c r="D147" s="692"/>
      <c r="E147" s="692"/>
      <c r="F147" s="692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37"/>
      <c r="B148" s="537"/>
      <c r="C148" s="537"/>
      <c r="D148" s="692"/>
      <c r="E148" s="692"/>
      <c r="F148" s="692"/>
      <c r="G148" s="537"/>
      <c r="H148" s="537"/>
      <c r="I148" s="537"/>
      <c r="J148" s="537"/>
      <c r="K148" s="537"/>
      <c r="L148" s="537"/>
      <c r="M148" s="537"/>
      <c r="N148" s="537"/>
      <c r="O148" s="537"/>
      <c r="P148" s="537"/>
    </row>
    <row r="149" spans="1:16" x14ac:dyDescent="0.25">
      <c r="A149" s="537"/>
      <c r="B149" s="537"/>
      <c r="C149" s="537"/>
      <c r="D149" s="537"/>
      <c r="E149" s="537"/>
      <c r="F149" s="537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42" t="s">
        <v>1373</v>
      </c>
      <c r="B150" s="542"/>
      <c r="C150" s="542"/>
      <c r="D150" s="691"/>
      <c r="E150" s="691"/>
      <c r="F150" s="691"/>
      <c r="G150" s="866"/>
      <c r="H150" s="674" t="s">
        <v>1377</v>
      </c>
      <c r="J150" s="674"/>
      <c r="K150" s="674"/>
      <c r="L150" s="674"/>
      <c r="M150" s="674"/>
      <c r="O150" s="674"/>
      <c r="P150" s="544"/>
    </row>
    <row r="151" spans="1:16" ht="25.5" customHeight="1" x14ac:dyDescent="0.25">
      <c r="A151" s="546" t="s">
        <v>935</v>
      </c>
      <c r="B151" s="546"/>
      <c r="C151" s="546"/>
      <c r="D151" s="538"/>
      <c r="E151" s="538"/>
      <c r="F151" s="538"/>
      <c r="G151" s="467"/>
      <c r="H151" s="537"/>
      <c r="I151" s="1895" t="s">
        <v>1375</v>
      </c>
      <c r="J151" s="1895"/>
      <c r="K151" s="1895"/>
      <c r="L151" s="1895"/>
      <c r="M151" s="1895"/>
      <c r="N151" s="1895"/>
      <c r="O151" s="1895"/>
      <c r="P151" s="539"/>
    </row>
    <row r="152" spans="1:16" x14ac:dyDescent="0.25">
      <c r="A152" s="542" t="s">
        <v>1231</v>
      </c>
      <c r="B152" s="542"/>
      <c r="C152" s="542"/>
      <c r="D152" s="537"/>
      <c r="F152" s="1062"/>
      <c r="G152" s="1062"/>
      <c r="H152" s="1062"/>
      <c r="I152" s="1876" t="s">
        <v>1224</v>
      </c>
      <c r="J152" s="1876"/>
      <c r="K152" s="1876"/>
      <c r="L152" s="1876"/>
      <c r="M152" s="1876"/>
      <c r="N152" s="1876"/>
      <c r="O152" s="1876"/>
      <c r="P152" s="537"/>
    </row>
    <row r="153" spans="1:16" x14ac:dyDescent="0.25">
      <c r="A153" s="546"/>
      <c r="B153" s="546"/>
      <c r="C153" s="546"/>
      <c r="D153" s="547"/>
      <c r="E153" s="547"/>
      <c r="F153" s="547"/>
      <c r="G153" s="482"/>
      <c r="H153" s="541"/>
      <c r="I153" s="540"/>
      <c r="J153" s="537"/>
      <c r="K153" s="673" t="s">
        <v>1374</v>
      </c>
      <c r="L153" s="673"/>
      <c r="M153" s="673"/>
      <c r="N153" s="673"/>
      <c r="O153" s="673"/>
      <c r="P153" s="673"/>
    </row>
    <row r="154" spans="1:16" ht="15.75" x14ac:dyDescent="0.25">
      <c r="A154" s="267"/>
      <c r="B154" s="267"/>
      <c r="C154" s="267"/>
      <c r="D154" s="268"/>
      <c r="E154" s="268"/>
      <c r="F154" s="268"/>
      <c r="G154" s="205"/>
      <c r="H154" s="269"/>
      <c r="I154" s="268"/>
      <c r="J154" s="268"/>
      <c r="K154" s="268"/>
      <c r="L154" s="268"/>
      <c r="M154" s="268"/>
      <c r="N154" s="271"/>
      <c r="O154" s="271"/>
      <c r="P154" s="259"/>
    </row>
    <row r="155" spans="1:16" s="259" customFormat="1" ht="14.25" customHeight="1" x14ac:dyDescent="0.25">
      <c r="D155" s="668"/>
      <c r="E155" s="668"/>
      <c r="F155" s="668"/>
      <c r="G155"/>
    </row>
  </sheetData>
  <mergeCells count="21">
    <mergeCell ref="M11:M12"/>
    <mergeCell ref="N11:N12"/>
    <mergeCell ref="O11:O12"/>
    <mergeCell ref="I151:O151"/>
    <mergeCell ref="I152:O152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57356F-7398-4381-BC12-CDA5CA00FAF0}">
  <sheetPr>
    <pageSetUpPr fitToPage="1"/>
  </sheetPr>
  <dimension ref="B1:O66"/>
  <sheetViews>
    <sheetView topLeftCell="A18" zoomScaleNormal="100" workbookViewId="0">
      <selection activeCell="D37" sqref="D3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624" t="s">
        <v>0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  <c r="O7" s="1624"/>
    </row>
    <row r="8" spans="2:15" x14ac:dyDescent="0.25">
      <c r="B8" s="1624" t="s">
        <v>1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  <c r="O8" s="1624"/>
    </row>
    <row r="9" spans="2:15" x14ac:dyDescent="0.25">
      <c r="B9" s="1624" t="s">
        <v>3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  <c r="O9" s="1624"/>
    </row>
    <row r="10" spans="2:15" x14ac:dyDescent="0.25">
      <c r="B10" s="1624" t="s">
        <v>1416</v>
      </c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  <c r="O10" s="1624"/>
    </row>
    <row r="11" spans="2:15" x14ac:dyDescent="0.25">
      <c r="B11" s="1622" t="s">
        <v>5</v>
      </c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  <c r="N11" s="1622"/>
      <c r="O11" s="1622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898" t="s">
        <v>7</v>
      </c>
      <c r="C13" s="1897" t="s">
        <v>937</v>
      </c>
      <c r="D13" s="1897" t="s">
        <v>8</v>
      </c>
      <c r="E13" s="1897" t="s">
        <v>10</v>
      </c>
      <c r="F13" s="1897" t="s">
        <v>11</v>
      </c>
      <c r="G13" s="1047" t="s">
        <v>12</v>
      </c>
      <c r="H13" s="1897" t="s">
        <v>13</v>
      </c>
      <c r="I13" s="1897" t="s">
        <v>14</v>
      </c>
      <c r="J13" s="1897" t="s">
        <v>15</v>
      </c>
      <c r="K13" s="1897" t="s">
        <v>16</v>
      </c>
      <c r="L13" s="1897" t="s">
        <v>17</v>
      </c>
      <c r="M13" s="1897" t="s">
        <v>18</v>
      </c>
      <c r="N13" s="1897" t="s">
        <v>19</v>
      </c>
      <c r="O13" s="1897" t="s">
        <v>20</v>
      </c>
    </row>
    <row r="14" spans="2:15" x14ac:dyDescent="0.25">
      <c r="B14" s="1899"/>
      <c r="C14" s="1897"/>
      <c r="D14" s="1897"/>
      <c r="E14" s="1897"/>
      <c r="F14" s="1897"/>
      <c r="G14" s="1047" t="s">
        <v>21</v>
      </c>
      <c r="H14" s="1897"/>
      <c r="I14" s="1897"/>
      <c r="J14" s="1897"/>
      <c r="K14" s="1897"/>
      <c r="L14" s="1897"/>
      <c r="M14" s="1897"/>
      <c r="N14" s="1897"/>
      <c r="O14" s="1897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874" t="s">
        <v>1269</v>
      </c>
      <c r="C50" s="1874"/>
      <c r="D50" s="1874"/>
      <c r="E50" s="753"/>
      <c r="F50" s="753"/>
      <c r="G50" s="754"/>
      <c r="H50" s="755"/>
      <c r="J50" s="1875" t="s">
        <v>852</v>
      </c>
      <c r="K50" s="1875"/>
      <c r="L50" s="1875"/>
      <c r="M50" s="1875"/>
      <c r="N50" s="1875"/>
      <c r="O50" s="1875"/>
    </row>
    <row r="51" spans="2:15" s="259" customFormat="1" ht="19.5" customHeight="1" x14ac:dyDescent="0.25">
      <c r="B51" s="1812" t="s">
        <v>1270</v>
      </c>
      <c r="C51" s="1812"/>
      <c r="D51" s="1812"/>
      <c r="E51" s="753"/>
      <c r="F51" s="753"/>
      <c r="G51" s="754"/>
      <c r="H51" s="755"/>
      <c r="J51" s="1876" t="s">
        <v>1224</v>
      </c>
      <c r="K51" s="1876"/>
      <c r="L51" s="1876"/>
      <c r="M51" s="1876"/>
      <c r="N51" s="1876"/>
      <c r="O51" s="1876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813"/>
      <c r="K63" s="1813"/>
      <c r="L63" s="1813"/>
      <c r="M63" s="1813"/>
      <c r="N63" s="1813"/>
      <c r="O63" s="1813"/>
    </row>
    <row r="64" spans="2:15" ht="15.75" x14ac:dyDescent="0.25">
      <c r="B64" s="267"/>
      <c r="C64" s="267"/>
      <c r="D64" s="267"/>
      <c r="E64" s="268"/>
      <c r="F64" s="268"/>
      <c r="G64" s="269"/>
      <c r="H64" s="1741"/>
      <c r="I64" s="1741"/>
      <c r="J64" s="1741"/>
      <c r="K64" s="1741"/>
      <c r="L64" s="1741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85AF83-3304-457F-B878-D89B7A60A35A}">
  <sheetPr>
    <pageSetUpPr fitToPage="1"/>
  </sheetPr>
  <dimension ref="A6:L80"/>
  <sheetViews>
    <sheetView showGridLines="0" topLeftCell="A36" zoomScale="118" zoomScaleNormal="118" zoomScaleSheetLayoutView="100" workbookViewId="0">
      <selection activeCell="C50" sqref="C50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886" t="s">
        <v>0</v>
      </c>
      <c r="B6" s="1886"/>
      <c r="C6" s="1886"/>
      <c r="D6" s="1886"/>
      <c r="E6" s="1886"/>
      <c r="F6" s="1886"/>
      <c r="G6" s="1886"/>
      <c r="H6" s="1886"/>
      <c r="I6" s="1886"/>
      <c r="J6" s="1886"/>
      <c r="K6" s="1886"/>
      <c r="L6" s="1886"/>
    </row>
    <row r="7" spans="1:12" x14ac:dyDescent="0.25">
      <c r="A7" s="1886" t="s">
        <v>1</v>
      </c>
      <c r="B7" s="1886"/>
      <c r="C7" s="1886"/>
      <c r="D7" s="1886"/>
      <c r="E7" s="1886"/>
      <c r="F7" s="1886"/>
      <c r="G7" s="1886"/>
      <c r="H7" s="1886"/>
      <c r="I7" s="1886"/>
      <c r="J7" s="1886"/>
      <c r="K7" s="1886"/>
      <c r="L7" s="1886"/>
    </row>
    <row r="8" spans="1:12" x14ac:dyDescent="0.25">
      <c r="A8" s="1886" t="s">
        <v>3</v>
      </c>
      <c r="B8" s="1886"/>
      <c r="C8" s="1886"/>
      <c r="D8" s="1886"/>
      <c r="E8" s="1886"/>
      <c r="F8" s="1886"/>
      <c r="G8" s="1886"/>
      <c r="H8" s="1886"/>
      <c r="I8" s="1886"/>
      <c r="J8" s="1886"/>
      <c r="K8" s="1886"/>
      <c r="L8" s="1886"/>
    </row>
    <row r="9" spans="1:12" x14ac:dyDescent="0.25">
      <c r="A9" s="1886" t="s">
        <v>1411</v>
      </c>
      <c r="B9" s="1886"/>
      <c r="C9" s="1886"/>
      <c r="D9" s="1886"/>
      <c r="E9" s="1886"/>
      <c r="F9" s="1886"/>
      <c r="G9" s="1886"/>
      <c r="H9" s="1886"/>
      <c r="I9" s="1886"/>
      <c r="J9" s="1886"/>
      <c r="K9" s="1886"/>
      <c r="L9" s="1886"/>
    </row>
    <row r="10" spans="1:12" x14ac:dyDescent="0.25">
      <c r="A10" s="1877" t="s">
        <v>886</v>
      </c>
      <c r="B10" s="1877"/>
      <c r="C10" s="1877"/>
      <c r="D10" s="1877"/>
      <c r="E10" s="1877"/>
      <c r="F10" s="1877"/>
      <c r="G10" s="1877"/>
      <c r="H10" s="1877"/>
      <c r="I10" s="1877"/>
      <c r="J10" s="1877"/>
      <c r="K10" s="1877"/>
      <c r="L10" s="1877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900" t="s">
        <v>7</v>
      </c>
      <c r="B12" s="1900" t="s">
        <v>802</v>
      </c>
      <c r="C12" s="1901" t="s">
        <v>9</v>
      </c>
      <c r="D12" s="1046" t="s">
        <v>12</v>
      </c>
      <c r="E12" s="1903" t="s">
        <v>13</v>
      </c>
      <c r="F12" s="1902" t="s">
        <v>14</v>
      </c>
      <c r="G12" s="1902" t="s">
        <v>15</v>
      </c>
      <c r="H12" s="1902" t="s">
        <v>16</v>
      </c>
      <c r="I12" s="1902" t="s">
        <v>17</v>
      </c>
      <c r="J12" s="1902" t="s">
        <v>18</v>
      </c>
      <c r="K12" s="1902" t="s">
        <v>19</v>
      </c>
      <c r="L12" s="1902" t="s">
        <v>20</v>
      </c>
    </row>
    <row r="13" spans="1:12" ht="16.5" customHeight="1" x14ac:dyDescent="0.25">
      <c r="A13" s="1900"/>
      <c r="B13" s="1900"/>
      <c r="C13" s="1901"/>
      <c r="D13" s="1046" t="s">
        <v>21</v>
      </c>
      <c r="E13" s="1903"/>
      <c r="F13" s="1902"/>
      <c r="G13" s="1902"/>
      <c r="H13" s="1902"/>
      <c r="I13" s="1902"/>
      <c r="J13" s="1902"/>
      <c r="K13" s="1902"/>
      <c r="L13" s="1902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8">
        <f t="shared" si="2"/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8" t="s">
        <v>1412</v>
      </c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890" t="s">
        <v>369</v>
      </c>
      <c r="B36" s="903" t="s">
        <v>806</v>
      </c>
      <c r="C36" s="945" t="s">
        <v>1332</v>
      </c>
      <c r="D36" s="891">
        <v>11500</v>
      </c>
      <c r="E36" s="894">
        <v>0</v>
      </c>
      <c r="F36" s="895">
        <v>11500</v>
      </c>
      <c r="G36" s="895">
        <v>330.05</v>
      </c>
      <c r="H36" s="895">
        <v>1623.06</v>
      </c>
      <c r="I36" s="895">
        <v>349.6</v>
      </c>
      <c r="J36" s="894">
        <v>0</v>
      </c>
      <c r="K36" s="896">
        <f>+G36+H36+I36+J36</f>
        <v>2302.71</v>
      </c>
      <c r="L36" s="891">
        <f>+F36-K36</f>
        <v>9197.2900000000009</v>
      </c>
    </row>
    <row r="37" spans="1:12" ht="15.75" customHeight="1" x14ac:dyDescent="0.25">
      <c r="A37" s="897" t="s">
        <v>813</v>
      </c>
      <c r="B37" s="897"/>
      <c r="C37" s="941">
        <v>1</v>
      </c>
      <c r="D37" s="898">
        <f>+D36</f>
        <v>11500</v>
      </c>
      <c r="E37" s="899">
        <v>0</v>
      </c>
      <c r="F37" s="898">
        <f>+F36</f>
        <v>11500</v>
      </c>
      <c r="G37" s="898">
        <f>+G36</f>
        <v>330.05</v>
      </c>
      <c r="H37" s="898">
        <f>+H36</f>
        <v>1623.06</v>
      </c>
      <c r="I37" s="898">
        <f>+I36</f>
        <v>349.6</v>
      </c>
      <c r="J37" s="899">
        <v>0</v>
      </c>
      <c r="K37" s="898">
        <f>+K36</f>
        <v>2302.71</v>
      </c>
      <c r="L37" s="898">
        <f>+F37-K37</f>
        <v>9197.2900000000009</v>
      </c>
    </row>
    <row r="38" spans="1:12" ht="15.75" customHeight="1" x14ac:dyDescent="0.25">
      <c r="A38" s="897"/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908" t="s">
        <v>978</v>
      </c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0" t="s">
        <v>114</v>
      </c>
      <c r="B40" s="903" t="s">
        <v>807</v>
      </c>
      <c r="C40" s="945" t="s">
        <v>1202</v>
      </c>
      <c r="D40" s="891">
        <v>40000</v>
      </c>
      <c r="E40" s="894">
        <v>0</v>
      </c>
      <c r="F40" s="895">
        <v>40000</v>
      </c>
      <c r="G40" s="895">
        <v>1148</v>
      </c>
      <c r="H40" s="895">
        <v>9409</v>
      </c>
      <c r="I40" s="895">
        <v>1216</v>
      </c>
      <c r="J40" s="894">
        <v>0</v>
      </c>
      <c r="K40" s="896">
        <f>+G40+H40+I40+J40</f>
        <v>11773</v>
      </c>
      <c r="L40" s="891">
        <f>+F40-K40</f>
        <v>28227</v>
      </c>
    </row>
    <row r="41" spans="1:12" ht="15.75" customHeight="1" x14ac:dyDescent="0.25">
      <c r="A41" s="890" t="s">
        <v>409</v>
      </c>
      <c r="B41" s="903" t="s">
        <v>806</v>
      </c>
      <c r="C41" s="945" t="s">
        <v>1332</v>
      </c>
      <c r="D41" s="891">
        <v>11500</v>
      </c>
      <c r="E41" s="894">
        <v>0</v>
      </c>
      <c r="F41" s="895">
        <v>11500</v>
      </c>
      <c r="G41" s="895">
        <v>330.05</v>
      </c>
      <c r="H41" s="895">
        <v>1623.06</v>
      </c>
      <c r="I41" s="895">
        <v>349.6</v>
      </c>
      <c r="J41" s="894">
        <v>0</v>
      </c>
      <c r="K41" s="896">
        <f>+G41+H41+I41+J41</f>
        <v>2302.71</v>
      </c>
      <c r="L41" s="891">
        <f>+F41-K41</f>
        <v>9197.2900000000009</v>
      </c>
    </row>
    <row r="42" spans="1:12" ht="15.75" customHeight="1" x14ac:dyDescent="0.25">
      <c r="A42" s="897" t="s">
        <v>813</v>
      </c>
      <c r="B42" s="897"/>
      <c r="C42" s="941">
        <v>2</v>
      </c>
      <c r="D42" s="898">
        <f>SUM(D40:D41)</f>
        <v>51500</v>
      </c>
      <c r="E42" s="899">
        <v>0</v>
      </c>
      <c r="F42" s="898">
        <f t="shared" ref="F42:L42" si="5">SUM(F40:F41)</f>
        <v>51500</v>
      </c>
      <c r="G42" s="898">
        <f t="shared" si="5"/>
        <v>1478.05</v>
      </c>
      <c r="H42" s="898">
        <f t="shared" si="5"/>
        <v>11032.06</v>
      </c>
      <c r="I42" s="898">
        <f t="shared" si="5"/>
        <v>1565.6</v>
      </c>
      <c r="J42" s="898">
        <f t="shared" si="5"/>
        <v>0</v>
      </c>
      <c r="K42" s="898">
        <f t="shared" si="5"/>
        <v>14075.71</v>
      </c>
      <c r="L42" s="898">
        <f t="shared" si="5"/>
        <v>37424.29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 t="s">
        <v>1413</v>
      </c>
      <c r="B44" s="903"/>
      <c r="C44" s="946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15.75" customHeight="1" x14ac:dyDescent="0.25">
      <c r="A45" s="902" t="s">
        <v>1414</v>
      </c>
      <c r="B45" s="903" t="s">
        <v>806</v>
      </c>
      <c r="C45" s="947" t="s">
        <v>551</v>
      </c>
      <c r="D45" s="891">
        <v>11500</v>
      </c>
      <c r="E45" s="894">
        <v>0</v>
      </c>
      <c r="F45" s="895">
        <v>11500</v>
      </c>
      <c r="G45" s="895">
        <v>330.05</v>
      </c>
      <c r="H45" s="895">
        <v>1623.06</v>
      </c>
      <c r="I45" s="895">
        <v>349.6</v>
      </c>
      <c r="J45" s="894">
        <v>0</v>
      </c>
      <c r="K45" s="896">
        <f>+G45+H45+I45+J45</f>
        <v>2302.71</v>
      </c>
      <c r="L45" s="891">
        <f>+F45-K45</f>
        <v>9197.2900000000009</v>
      </c>
    </row>
    <row r="46" spans="1:12" ht="15.75" customHeight="1" x14ac:dyDescent="0.25">
      <c r="A46" s="897" t="s">
        <v>813</v>
      </c>
      <c r="B46" s="897"/>
      <c r="C46" s="941">
        <v>1</v>
      </c>
      <c r="D46" s="898">
        <f>+D45</f>
        <v>11500</v>
      </c>
      <c r="E46" s="899">
        <v>0</v>
      </c>
      <c r="F46" s="898">
        <f>+F45</f>
        <v>11500</v>
      </c>
      <c r="G46" s="898">
        <f>+G45</f>
        <v>330.05</v>
      </c>
      <c r="H46" s="898">
        <f>+H45</f>
        <v>1623.06</v>
      </c>
      <c r="I46" s="898">
        <f>+I45</f>
        <v>349.6</v>
      </c>
      <c r="J46" s="899">
        <v>0</v>
      </c>
      <c r="K46" s="898">
        <f>+K45</f>
        <v>2302.71</v>
      </c>
      <c r="L46" s="898">
        <f>+F46-K46</f>
        <v>9197.2900000000009</v>
      </c>
    </row>
    <row r="47" spans="1:12" ht="15.75" customHeight="1" x14ac:dyDescent="0.25">
      <c r="A47" s="897"/>
      <c r="B47" s="897"/>
      <c r="C47" s="941"/>
      <c r="D47" s="898"/>
      <c r="E47" s="899"/>
      <c r="F47" s="898"/>
      <c r="G47" s="898"/>
      <c r="H47" s="898"/>
      <c r="I47" s="898"/>
      <c r="J47" s="899"/>
      <c r="K47" s="898"/>
      <c r="L47" s="898"/>
    </row>
    <row r="48" spans="1:12" ht="15.75" customHeight="1" x14ac:dyDescent="0.25">
      <c r="A48" s="897" t="s">
        <v>1012</v>
      </c>
      <c r="B48" s="903"/>
      <c r="C48" s="946"/>
      <c r="D48" s="906"/>
      <c r="E48" s="907"/>
      <c r="F48" s="906"/>
      <c r="G48" s="900"/>
      <c r="H48" s="900"/>
      <c r="I48" s="900"/>
      <c r="J48" s="899"/>
      <c r="K48" s="898"/>
      <c r="L48" s="898"/>
    </row>
    <row r="49" spans="1:12" ht="15.75" customHeight="1" x14ac:dyDescent="0.25">
      <c r="A49" s="902" t="s">
        <v>134</v>
      </c>
      <c r="B49" s="903" t="s">
        <v>807</v>
      </c>
      <c r="C49" s="947" t="s">
        <v>1206</v>
      </c>
      <c r="D49" s="891">
        <v>40000</v>
      </c>
      <c r="E49" s="894">
        <v>0</v>
      </c>
      <c r="F49" s="895">
        <v>40000</v>
      </c>
      <c r="G49" s="895">
        <v>1148</v>
      </c>
      <c r="H49" s="895">
        <v>9409</v>
      </c>
      <c r="I49" s="895">
        <v>1216</v>
      </c>
      <c r="J49" s="894">
        <v>0</v>
      </c>
      <c r="K49" s="896">
        <f>+G49+H49+I49+J49</f>
        <v>11773</v>
      </c>
      <c r="L49" s="891">
        <f>+F49-K49</f>
        <v>28227</v>
      </c>
    </row>
    <row r="50" spans="1:12" ht="15.75" customHeight="1" x14ac:dyDescent="0.25">
      <c r="A50" s="897" t="s">
        <v>813</v>
      </c>
      <c r="B50" s="897"/>
      <c r="C50" s="941">
        <v>1</v>
      </c>
      <c r="D50" s="898">
        <f t="shared" ref="D50:K50" si="6">+D49</f>
        <v>40000</v>
      </c>
      <c r="E50" s="899">
        <v>0</v>
      </c>
      <c r="F50" s="898">
        <f t="shared" si="6"/>
        <v>40000</v>
      </c>
      <c r="G50" s="898">
        <f t="shared" si="6"/>
        <v>1148</v>
      </c>
      <c r="H50" s="898">
        <f t="shared" si="6"/>
        <v>9409</v>
      </c>
      <c r="I50" s="898">
        <f t="shared" si="6"/>
        <v>1216</v>
      </c>
      <c r="J50" s="899">
        <v>0</v>
      </c>
      <c r="K50" s="898">
        <f t="shared" si="6"/>
        <v>11773</v>
      </c>
      <c r="L50" s="898">
        <f>+F50-K50</f>
        <v>28227</v>
      </c>
    </row>
    <row r="51" spans="1:12" ht="15.75" customHeight="1" x14ac:dyDescent="0.25">
      <c r="A51" s="897"/>
      <c r="B51" s="897"/>
      <c r="C51" s="941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897"/>
      <c r="B52" s="897"/>
      <c r="C52" s="941"/>
      <c r="D52" s="906"/>
      <c r="E52" s="907"/>
      <c r="F52" s="906"/>
      <c r="G52" s="900"/>
      <c r="H52" s="900"/>
      <c r="I52" s="900"/>
      <c r="J52" s="899"/>
      <c r="K52" s="898"/>
      <c r="L52" s="898"/>
    </row>
    <row r="53" spans="1:12" ht="22.5" customHeight="1" x14ac:dyDescent="0.25">
      <c r="A53" s="1061" t="s">
        <v>865</v>
      </c>
      <c r="B53" s="1041"/>
      <c r="C53" s="1042">
        <f>+C16+C20+C24+C29+C33+C37+C42+C46+C50</f>
        <v>10</v>
      </c>
      <c r="D53" s="1077">
        <f>+D16+D20+D24+D29+D33+D37+D42+D46+D50</f>
        <v>200500</v>
      </c>
      <c r="E53" s="1045">
        <v>0</v>
      </c>
      <c r="F53" s="1077">
        <f t="shared" ref="F53:L53" si="7">+F16+F20+F24+F29+F33+F37+F42+F46+F50</f>
        <v>200500</v>
      </c>
      <c r="G53" s="1077">
        <f t="shared" si="7"/>
        <v>5754.35</v>
      </c>
      <c r="H53" s="1077">
        <f t="shared" si="7"/>
        <v>37657.86</v>
      </c>
      <c r="I53" s="1077">
        <f t="shared" si="7"/>
        <v>6095.2</v>
      </c>
      <c r="J53" s="1045">
        <v>0</v>
      </c>
      <c r="K53" s="1077">
        <f t="shared" si="7"/>
        <v>49507.409999999996</v>
      </c>
      <c r="L53" s="1077">
        <f t="shared" si="7"/>
        <v>150992.59000000003</v>
      </c>
    </row>
    <row r="66" spans="1:12" ht="38.25" customHeight="1" x14ac:dyDescent="0.25">
      <c r="A66" s="916"/>
      <c r="B66" s="916"/>
      <c r="C66" s="917"/>
      <c r="D66" s="918"/>
      <c r="E66" s="919"/>
      <c r="F66" s="1882" t="s">
        <v>1372</v>
      </c>
      <c r="G66" s="1882"/>
      <c r="H66" s="1882"/>
      <c r="I66" s="1882"/>
      <c r="J66" s="1882"/>
      <c r="K66" s="1882"/>
    </row>
    <row r="67" spans="1:12" x14ac:dyDescent="0.25">
      <c r="A67" s="1083" t="s">
        <v>1238</v>
      </c>
      <c r="B67" s="1083"/>
      <c r="C67" s="921"/>
      <c r="D67" s="915"/>
      <c r="E67" s="915"/>
      <c r="F67" s="1880" t="s">
        <v>1222</v>
      </c>
      <c r="G67" s="1880"/>
      <c r="H67" s="1880"/>
      <c r="I67" s="1880"/>
      <c r="J67" s="1880"/>
      <c r="K67" s="1880"/>
    </row>
    <row r="68" spans="1:12" x14ac:dyDescent="0.25">
      <c r="A68" s="916" t="s">
        <v>1239</v>
      </c>
      <c r="B68" s="916"/>
      <c r="C68" s="915"/>
      <c r="D68" s="915"/>
      <c r="E68" s="923"/>
      <c r="F68" s="1879" t="s">
        <v>1224</v>
      </c>
      <c r="G68" s="1879"/>
      <c r="H68" s="1879"/>
      <c r="I68" s="1879"/>
      <c r="J68" s="1879"/>
      <c r="K68" s="1879"/>
    </row>
    <row r="78" spans="1:12" x14ac:dyDescent="0.25">
      <c r="D78" s="924"/>
      <c r="E78" s="923"/>
      <c r="F78" s="915"/>
      <c r="G78" s="1884"/>
      <c r="H78" s="1884"/>
      <c r="I78" s="1884"/>
      <c r="J78" s="1884"/>
      <c r="K78" s="1884"/>
      <c r="L78" s="1884"/>
    </row>
    <row r="79" spans="1:12" x14ac:dyDescent="0.25">
      <c r="D79" s="925"/>
      <c r="E79" s="1877"/>
      <c r="F79" s="1877"/>
      <c r="G79" s="1877"/>
      <c r="H79" s="1877"/>
      <c r="I79" s="1877"/>
      <c r="J79" s="926"/>
      <c r="K79" s="926"/>
      <c r="L79" s="886"/>
    </row>
    <row r="80" spans="1:12" x14ac:dyDescent="0.25">
      <c r="D80" s="927" t="s">
        <v>641</v>
      </c>
      <c r="E80" s="927"/>
      <c r="F80" s="927"/>
      <c r="G80" s="927"/>
      <c r="H80" s="927"/>
      <c r="I80" s="927"/>
      <c r="J80" s="927"/>
      <c r="K80" s="927"/>
      <c r="L80" s="927"/>
    </row>
  </sheetData>
  <mergeCells count="21">
    <mergeCell ref="F66:K66"/>
    <mergeCell ref="F67:K67"/>
    <mergeCell ref="F68:K68"/>
    <mergeCell ref="G78:L78"/>
    <mergeCell ref="E79:I79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3.3" right="7.0000000000000007E-2" top="0.74803149606299213" bottom="0.26" header="0.31496062992125984" footer="0.31496062992125984"/>
  <pageSetup paperSize="3" scale="59" orientation="landscape" r:id="rId1"/>
  <drawing r:id="rId2"/>
</worksheet>
</file>

<file path=xl/worksheets/sheet2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1FDA68-FFEF-487E-87F0-0CF944778E17}">
  <sheetPr>
    <pageSetUpPr fitToPage="1"/>
  </sheetPr>
  <dimension ref="B6:M39"/>
  <sheetViews>
    <sheetView showGridLines="0" topLeftCell="A17" zoomScale="118" zoomScaleNormal="118" workbookViewId="0">
      <selection activeCell="B40" sqref="B40"/>
    </sheetView>
  </sheetViews>
  <sheetFormatPr baseColWidth="10" defaultRowHeight="15" x14ac:dyDescent="0.25"/>
  <cols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735" t="s">
        <v>0</v>
      </c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</row>
    <row r="7" spans="2:13" x14ac:dyDescent="0.25">
      <c r="B7" s="1735" t="s">
        <v>1</v>
      </c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2:13" x14ac:dyDescent="0.25">
      <c r="B8" s="1735" t="s">
        <v>3</v>
      </c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2:13" x14ac:dyDescent="0.25">
      <c r="B9" s="1735" t="s">
        <v>1415</v>
      </c>
      <c r="C9" s="1735"/>
      <c r="D9" s="1735"/>
      <c r="E9" s="1735"/>
      <c r="F9" s="1735"/>
      <c r="G9" s="1735"/>
      <c r="H9" s="1735"/>
      <c r="I9" s="1735"/>
      <c r="J9" s="1735"/>
      <c r="K9" s="1735"/>
      <c r="L9" s="1735"/>
      <c r="M9" s="1735"/>
    </row>
    <row r="10" spans="2:13" x14ac:dyDescent="0.25">
      <c r="B10" s="1736" t="s">
        <v>1197</v>
      </c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  <c r="M10" s="1736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94" t="s">
        <v>7</v>
      </c>
      <c r="C12" s="1892" t="s">
        <v>802</v>
      </c>
      <c r="D12" s="1892" t="s">
        <v>9</v>
      </c>
      <c r="E12" s="1067" t="s">
        <v>12</v>
      </c>
      <c r="F12" s="1905" t="s">
        <v>13</v>
      </c>
      <c r="G12" s="1904" t="s">
        <v>14</v>
      </c>
      <c r="H12" s="1904" t="s">
        <v>15</v>
      </c>
      <c r="I12" s="1904" t="s">
        <v>16</v>
      </c>
      <c r="J12" s="1904" t="s">
        <v>17</v>
      </c>
      <c r="K12" s="1904" t="s">
        <v>18</v>
      </c>
      <c r="L12" s="1904" t="s">
        <v>19</v>
      </c>
      <c r="M12" s="1904" t="s">
        <v>20</v>
      </c>
    </row>
    <row r="13" spans="2:13" ht="15" customHeight="1" x14ac:dyDescent="0.25">
      <c r="B13" s="1894"/>
      <c r="C13" s="1892"/>
      <c r="D13" s="1892"/>
      <c r="E13" s="1067" t="s">
        <v>21</v>
      </c>
      <c r="F13" s="1905"/>
      <c r="G13" s="1904"/>
      <c r="H13" s="1904"/>
      <c r="I13" s="1904"/>
      <c r="J13" s="1904"/>
      <c r="K13" s="1904"/>
      <c r="L13" s="1904"/>
      <c r="M13" s="1904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>+K15</f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0">+F18</f>
        <v>0</v>
      </c>
      <c r="G19" s="463">
        <f>+G18</f>
        <v>40000</v>
      </c>
      <c r="H19" s="463">
        <f t="shared" si="0"/>
        <v>1148</v>
      </c>
      <c r="I19" s="463">
        <f t="shared" si="0"/>
        <v>9409</v>
      </c>
      <c r="J19" s="463">
        <f t="shared" si="0"/>
        <v>1216</v>
      </c>
      <c r="K19" s="464">
        <f t="shared" si="0"/>
        <v>0</v>
      </c>
      <c r="L19" s="463">
        <f t="shared" si="0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866" t="s">
        <v>1255</v>
      </c>
      <c r="H34" s="1866"/>
      <c r="I34" s="1866"/>
      <c r="J34" s="1866"/>
      <c r="K34" s="1866"/>
      <c r="L34" s="1866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811" t="s">
        <v>852</v>
      </c>
      <c r="H35" s="1811"/>
      <c r="I35" s="1811"/>
      <c r="J35" s="1811"/>
      <c r="K35" s="1811"/>
      <c r="L35" s="1811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812" t="s">
        <v>1257</v>
      </c>
      <c r="H36" s="1812"/>
      <c r="I36" s="1812"/>
      <c r="J36" s="1812"/>
      <c r="K36" s="1812"/>
      <c r="L36" s="1812"/>
      <c r="M36" s="537"/>
    </row>
    <row r="37" spans="2:13" x14ac:dyDescent="0.25">
      <c r="B37" s="546"/>
      <c r="C37" s="546"/>
      <c r="D37" s="547"/>
      <c r="E37" s="541"/>
      <c r="F37" s="540"/>
      <c r="G37" s="537"/>
      <c r="H37" s="1813"/>
      <c r="I37" s="1813"/>
      <c r="J37" s="1813"/>
      <c r="K37" s="1813"/>
      <c r="L37" s="1813"/>
      <c r="M37" s="1813"/>
    </row>
    <row r="38" spans="2:13" ht="15.75" x14ac:dyDescent="0.25">
      <c r="B38" s="267"/>
      <c r="C38" s="267"/>
      <c r="D38" s="268"/>
      <c r="E38" s="269"/>
      <c r="F38" s="1741"/>
      <c r="G38" s="1741"/>
      <c r="H38" s="1741"/>
      <c r="I38" s="1741"/>
      <c r="J38" s="1741"/>
      <c r="K38" s="271"/>
      <c r="L38" s="271"/>
      <c r="M38" s="259"/>
    </row>
    <row r="39" spans="2:13" x14ac:dyDescent="0.25">
      <c r="E39" t="s">
        <v>641</v>
      </c>
    </row>
  </sheetData>
  <mergeCells count="21">
    <mergeCell ref="G34:L34"/>
    <mergeCell ref="G35:L35"/>
    <mergeCell ref="G36:L36"/>
    <mergeCell ref="H37:M37"/>
    <mergeCell ref="F38:J38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63" right="0.7" top="0.75" bottom="0.75" header="0.3" footer="0.3"/>
  <pageSetup paperSize="3" scale="82" orientation="landscape" r:id="rId1"/>
  <drawing r:id="rId2"/>
</worksheet>
</file>

<file path=xl/worksheets/sheet2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8BAC7-0E85-44DA-AB0A-6DB43C08E9CE}">
  <sheetPr>
    <pageSetUpPr fitToPage="1"/>
  </sheetPr>
  <dimension ref="B6:M35"/>
  <sheetViews>
    <sheetView showGridLines="0" topLeftCell="A4" zoomScale="118" zoomScaleNormal="118" workbookViewId="0">
      <selection activeCell="C5" sqref="C5"/>
    </sheetView>
  </sheetViews>
  <sheetFormatPr baseColWidth="10" defaultRowHeight="15" x14ac:dyDescent="0.25"/>
  <cols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735" t="s">
        <v>0</v>
      </c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</row>
    <row r="7" spans="2:13" x14ac:dyDescent="0.25">
      <c r="B7" s="1735" t="s">
        <v>1</v>
      </c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2:13" x14ac:dyDescent="0.25">
      <c r="B8" s="1735" t="s">
        <v>3</v>
      </c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2:13" x14ac:dyDescent="0.25">
      <c r="B9" s="1735" t="s">
        <v>1417</v>
      </c>
      <c r="C9" s="1735"/>
      <c r="D9" s="1735"/>
      <c r="E9" s="1735"/>
      <c r="F9" s="1735"/>
      <c r="G9" s="1735"/>
      <c r="H9" s="1735"/>
      <c r="I9" s="1735"/>
      <c r="J9" s="1735"/>
      <c r="K9" s="1735"/>
      <c r="L9" s="1735"/>
      <c r="M9" s="1735"/>
    </row>
    <row r="10" spans="2:13" x14ac:dyDescent="0.25">
      <c r="B10" s="1736" t="s">
        <v>1197</v>
      </c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  <c r="M10" s="1736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94" t="s">
        <v>7</v>
      </c>
      <c r="C12" s="1892" t="s">
        <v>802</v>
      </c>
      <c r="D12" s="1892" t="s">
        <v>9</v>
      </c>
      <c r="E12" s="1067" t="s">
        <v>12</v>
      </c>
      <c r="F12" s="1905" t="s">
        <v>13</v>
      </c>
      <c r="G12" s="1904" t="s">
        <v>14</v>
      </c>
      <c r="H12" s="1904" t="s">
        <v>15</v>
      </c>
      <c r="I12" s="1904" t="s">
        <v>16</v>
      </c>
      <c r="J12" s="1904" t="s">
        <v>17</v>
      </c>
      <c r="K12" s="1904" t="s">
        <v>18</v>
      </c>
      <c r="L12" s="1904" t="s">
        <v>19</v>
      </c>
      <c r="M12" s="1904" t="s">
        <v>20</v>
      </c>
    </row>
    <row r="13" spans="2:13" ht="15" customHeight="1" x14ac:dyDescent="0.25">
      <c r="B13" s="1894"/>
      <c r="C13" s="1892"/>
      <c r="D13" s="1892"/>
      <c r="E13" s="1067" t="s">
        <v>21</v>
      </c>
      <c r="F13" s="1905"/>
      <c r="G13" s="1904"/>
      <c r="H13" s="1904"/>
      <c r="I13" s="1904"/>
      <c r="J13" s="1904"/>
      <c r="K13" s="1904"/>
      <c r="L13" s="1904"/>
      <c r="M13" s="1904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2407.33</v>
      </c>
      <c r="L15" s="457">
        <f>+H15+I15+J15+K15</f>
        <v>20422.700000000004</v>
      </c>
      <c r="M15" s="457">
        <f>+G15-L15</f>
        <v>79577.299999999988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2407.33</v>
      </c>
      <c r="L16" s="463">
        <f t="shared" si="0"/>
        <v>20422.700000000004</v>
      </c>
      <c r="M16" s="463">
        <f>+G16-L16</f>
        <v>79577.299999999988</v>
      </c>
    </row>
    <row r="17" spans="2:13" ht="15" customHeight="1" x14ac:dyDescent="0.25">
      <c r="B17" s="1063" t="s">
        <v>865</v>
      </c>
      <c r="C17" s="1063"/>
      <c r="D17" s="1064">
        <v>1</v>
      </c>
      <c r="E17" s="1065">
        <f t="shared" ref="E17:M17" si="1">+E16</f>
        <v>100000</v>
      </c>
      <c r="F17" s="1066">
        <f t="shared" si="1"/>
        <v>0</v>
      </c>
      <c r="G17" s="1065">
        <f t="shared" si="1"/>
        <v>100000</v>
      </c>
      <c r="H17" s="1065">
        <f t="shared" si="1"/>
        <v>2870</v>
      </c>
      <c r="I17" s="1065">
        <f t="shared" si="1"/>
        <v>12105.37</v>
      </c>
      <c r="J17" s="1065">
        <f t="shared" si="1"/>
        <v>3040</v>
      </c>
      <c r="K17" s="1068">
        <f t="shared" si="1"/>
        <v>2407.33</v>
      </c>
      <c r="L17" s="1065">
        <f t="shared" si="1"/>
        <v>20422.700000000004</v>
      </c>
      <c r="M17" s="1065">
        <f t="shared" si="1"/>
        <v>79577.299999999988</v>
      </c>
    </row>
    <row r="18" spans="2:13" x14ac:dyDescent="0.25"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  <c r="M18" s="537"/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ht="38.25" customHeight="1" x14ac:dyDescent="0.25">
      <c r="B30" s="542"/>
      <c r="C30" s="542"/>
      <c r="D30" s="543"/>
      <c r="E30" s="544"/>
      <c r="F30" s="545"/>
      <c r="G30" s="1866" t="s">
        <v>1255</v>
      </c>
      <c r="H30" s="1866"/>
      <c r="I30" s="1866"/>
      <c r="J30" s="1866"/>
      <c r="K30" s="1866"/>
      <c r="L30" s="1866"/>
      <c r="M30" s="544"/>
    </row>
    <row r="31" spans="2:13" x14ac:dyDescent="0.25">
      <c r="B31" s="1082" t="s">
        <v>857</v>
      </c>
      <c r="C31" s="1082"/>
      <c r="D31" s="538"/>
      <c r="E31" s="537"/>
      <c r="F31" s="537"/>
      <c r="G31" s="1811" t="s">
        <v>852</v>
      </c>
      <c r="H31" s="1811"/>
      <c r="I31" s="1811"/>
      <c r="J31" s="1811"/>
      <c r="K31" s="1811"/>
      <c r="L31" s="1811"/>
      <c r="M31" s="539"/>
    </row>
    <row r="32" spans="2:13" x14ac:dyDescent="0.25">
      <c r="B32" s="542" t="s">
        <v>1256</v>
      </c>
      <c r="C32" s="542"/>
      <c r="D32" s="537"/>
      <c r="E32" s="537"/>
      <c r="F32" s="540"/>
      <c r="G32" s="1812" t="s">
        <v>1257</v>
      </c>
      <c r="H32" s="1812"/>
      <c r="I32" s="1812"/>
      <c r="J32" s="1812"/>
      <c r="K32" s="1812"/>
      <c r="L32" s="1812"/>
      <c r="M32" s="537"/>
    </row>
    <row r="33" spans="2:13" x14ac:dyDescent="0.25">
      <c r="B33" s="546"/>
      <c r="C33" s="546"/>
      <c r="D33" s="547"/>
      <c r="E33" s="541"/>
      <c r="F33" s="540"/>
      <c r="G33" s="537"/>
      <c r="H33" s="1813"/>
      <c r="I33" s="1813"/>
      <c r="J33" s="1813"/>
      <c r="K33" s="1813"/>
      <c r="L33" s="1813"/>
      <c r="M33" s="1813"/>
    </row>
    <row r="34" spans="2:13" ht="15.75" x14ac:dyDescent="0.25">
      <c r="B34" s="267"/>
      <c r="C34" s="267"/>
      <c r="D34" s="268"/>
      <c r="E34" s="269"/>
      <c r="F34" s="1741"/>
      <c r="G34" s="1741"/>
      <c r="H34" s="1741"/>
      <c r="I34" s="1741"/>
      <c r="J34" s="1741"/>
      <c r="K34" s="271"/>
      <c r="L34" s="271"/>
      <c r="M34" s="259"/>
    </row>
    <row r="35" spans="2:13" x14ac:dyDescent="0.25">
      <c r="E35" t="s">
        <v>641</v>
      </c>
    </row>
  </sheetData>
  <mergeCells count="21">
    <mergeCell ref="G30:L30"/>
    <mergeCell ref="G31:L31"/>
    <mergeCell ref="G32:L32"/>
    <mergeCell ref="H33:M33"/>
    <mergeCell ref="F34:J34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5" orientation="landscape" r:id="rId1"/>
  <drawing r:id="rId2"/>
</worksheet>
</file>

<file path=xl/worksheets/sheet2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B7089C-B2ED-4D62-917E-FF016741DAC3}">
  <dimension ref="B1:O260"/>
  <sheetViews>
    <sheetView showGridLines="0" topLeftCell="B6" zoomScale="77" zoomScaleNormal="77" workbookViewId="0">
      <selection activeCell="B6" sqref="B6:N6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871" t="s">
        <v>0</v>
      </c>
      <c r="C6" s="1871"/>
      <c r="D6" s="1871"/>
      <c r="E6" s="1871"/>
      <c r="F6" s="1871"/>
      <c r="G6" s="1871"/>
      <c r="H6" s="1871"/>
      <c r="I6" s="1871"/>
      <c r="J6" s="1871"/>
      <c r="K6" s="1871"/>
      <c r="L6" s="1871"/>
      <c r="M6" s="1871"/>
      <c r="N6" s="1871"/>
    </row>
    <row r="7" spans="2:14" ht="15.75" x14ac:dyDescent="0.25">
      <c r="B7" s="1871" t="s">
        <v>3</v>
      </c>
      <c r="C7" s="1871"/>
      <c r="D7" s="1871"/>
      <c r="E7" s="1871"/>
      <c r="F7" s="1871"/>
      <c r="G7" s="1871"/>
      <c r="H7" s="1871"/>
      <c r="I7" s="1871"/>
      <c r="J7" s="1871"/>
      <c r="K7" s="1871"/>
      <c r="L7" s="1871"/>
      <c r="M7" s="1871"/>
      <c r="N7" s="1871"/>
    </row>
    <row r="8" spans="2:14" ht="15.75" x14ac:dyDescent="0.25">
      <c r="B8" s="1871" t="s">
        <v>1419</v>
      </c>
      <c r="C8" s="1871"/>
      <c r="D8" s="1871"/>
      <c r="E8" s="1871"/>
      <c r="F8" s="1871"/>
      <c r="G8" s="1871"/>
      <c r="H8" s="1871"/>
      <c r="I8" s="1871"/>
      <c r="J8" s="1871"/>
      <c r="K8" s="1871"/>
      <c r="L8" s="1871"/>
      <c r="M8" s="1871"/>
      <c r="N8" s="1871"/>
    </row>
    <row r="9" spans="2:14" ht="15.75" x14ac:dyDescent="0.25">
      <c r="B9" s="1887" t="s">
        <v>404</v>
      </c>
      <c r="C9" s="1887"/>
      <c r="D9" s="1887"/>
      <c r="E9" s="1887"/>
      <c r="F9" s="1887"/>
      <c r="G9" s="1887"/>
      <c r="H9" s="1887"/>
      <c r="I9" s="1887"/>
      <c r="J9" s="1887"/>
      <c r="K9" s="1887"/>
      <c r="L9" s="1887"/>
      <c r="M9" s="1887"/>
      <c r="N9" s="1887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888" t="s">
        <v>7</v>
      </c>
      <c r="C11" s="1888" t="s">
        <v>802</v>
      </c>
      <c r="D11" s="1888" t="s">
        <v>9</v>
      </c>
      <c r="E11" s="1888" t="s">
        <v>11</v>
      </c>
      <c r="F11" s="1057" t="s">
        <v>12</v>
      </c>
      <c r="G11" s="1890" t="s">
        <v>13</v>
      </c>
      <c r="H11" s="1891" t="s">
        <v>14</v>
      </c>
      <c r="I11" s="1891" t="s">
        <v>15</v>
      </c>
      <c r="J11" s="1891" t="s">
        <v>16</v>
      </c>
      <c r="K11" s="1891" t="s">
        <v>17</v>
      </c>
      <c r="L11" s="1891" t="s">
        <v>18</v>
      </c>
      <c r="M11" s="1891" t="s">
        <v>19</v>
      </c>
      <c r="N11" s="1891" t="s">
        <v>20</v>
      </c>
    </row>
    <row r="12" spans="2:14" ht="15.75" x14ac:dyDescent="0.25">
      <c r="B12" s="1888"/>
      <c r="C12" s="1888"/>
      <c r="D12" s="1888"/>
      <c r="E12" s="1888"/>
      <c r="F12" s="1057" t="s">
        <v>21</v>
      </c>
      <c r="G12" s="1890"/>
      <c r="H12" s="1891"/>
      <c r="I12" s="1891"/>
      <c r="J12" s="1891"/>
      <c r="K12" s="1891"/>
      <c r="L12" s="1891"/>
      <c r="M12" s="1891"/>
      <c r="N12" s="1891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5722.05</v>
      </c>
      <c r="M16" s="953">
        <v>31709.439999999999</v>
      </c>
      <c r="N16" s="953">
        <f>+H16-M16</f>
        <v>98290.559999999998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14085.849999999999</v>
      </c>
      <c r="M18" s="965">
        <f t="shared" si="0"/>
        <v>157488.29999999999</v>
      </c>
      <c r="N18" s="965">
        <f t="shared" si="0"/>
        <v>487511.69999999995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1434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55" t="s">
        <v>962</v>
      </c>
      <c r="C23" s="968" t="s">
        <v>806</v>
      </c>
      <c r="D23" s="960" t="s">
        <v>276</v>
      </c>
      <c r="E23" s="960" t="s">
        <v>307</v>
      </c>
      <c r="F23" s="951">
        <v>37500</v>
      </c>
      <c r="G23" s="974">
        <v>0</v>
      </c>
      <c r="H23" s="951">
        <v>37500</v>
      </c>
      <c r="I23" s="951">
        <v>1076.25</v>
      </c>
      <c r="J23" s="974">
        <v>89.81</v>
      </c>
      <c r="K23" s="951">
        <v>1140</v>
      </c>
      <c r="L23" s="951">
        <v>25</v>
      </c>
      <c r="M23" s="951">
        <f>+I23+J23+K23+L23</f>
        <v>2331.06</v>
      </c>
      <c r="N23" s="951">
        <f>+H23-M23</f>
        <v>35168.94</v>
      </c>
    </row>
    <row r="24" spans="2:14" ht="18.75" x14ac:dyDescent="0.3">
      <c r="B24" s="961" t="s">
        <v>752</v>
      </c>
      <c r="C24" s="950"/>
      <c r="D24" s="962">
        <v>3</v>
      </c>
      <c r="E24" s="962"/>
      <c r="F24" s="963">
        <f>SUM(F21:F23)</f>
        <v>176000</v>
      </c>
      <c r="G24" s="1071">
        <v>0</v>
      </c>
      <c r="H24" s="963">
        <f t="shared" ref="H24:N24" si="1">SUM(H21:H23)</f>
        <v>176000</v>
      </c>
      <c r="I24" s="963">
        <f t="shared" si="1"/>
        <v>5051.2</v>
      </c>
      <c r="J24" s="963">
        <f t="shared" si="1"/>
        <v>11526.81</v>
      </c>
      <c r="K24" s="963">
        <f t="shared" si="1"/>
        <v>5350.4</v>
      </c>
      <c r="L24" s="963">
        <f t="shared" si="1"/>
        <v>6790.46</v>
      </c>
      <c r="M24" s="963">
        <f t="shared" si="1"/>
        <v>28718.870000000003</v>
      </c>
      <c r="N24" s="963">
        <f t="shared" si="1"/>
        <v>147281.13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1</v>
      </c>
      <c r="E28" s="962"/>
      <c r="F28" s="963">
        <f t="shared" ref="F28:N28" si="2">SUM(F27:F27)</f>
        <v>43500</v>
      </c>
      <c r="G28" s="964">
        <f t="shared" si="2"/>
        <v>0</v>
      </c>
      <c r="H28" s="965">
        <f t="shared" si="2"/>
        <v>43500</v>
      </c>
      <c r="I28" s="965">
        <f t="shared" si="2"/>
        <v>1248.45</v>
      </c>
      <c r="J28" s="965">
        <f t="shared" si="2"/>
        <v>936.62</v>
      </c>
      <c r="K28" s="965">
        <f t="shared" si="2"/>
        <v>1322.4</v>
      </c>
      <c r="L28" s="966">
        <f t="shared" si="2"/>
        <v>1296.7</v>
      </c>
      <c r="M28" s="965">
        <f t="shared" si="2"/>
        <v>4804.17</v>
      </c>
      <c r="N28" s="965">
        <f t="shared" si="2"/>
        <v>38695.83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5" t="s">
        <v>1143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74">
        <v>0</v>
      </c>
      <c r="H36" s="951">
        <v>43500</v>
      </c>
      <c r="I36" s="951">
        <v>1248.45</v>
      </c>
      <c r="J36" s="974">
        <v>936.62</v>
      </c>
      <c r="K36" s="951">
        <v>1322.4</v>
      </c>
      <c r="L36" s="951">
        <v>25</v>
      </c>
      <c r="M36" s="951">
        <f>+I36+J36+K36+L36</f>
        <v>3532.4700000000003</v>
      </c>
      <c r="N36" s="951">
        <f>+H36-M36</f>
        <v>39967.53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440000</v>
      </c>
      <c r="G38" s="1071">
        <v>0</v>
      </c>
      <c r="H38" s="963">
        <f t="shared" ref="H38:N38" si="3">SUM(H31:H37)</f>
        <v>440000</v>
      </c>
      <c r="I38" s="963">
        <f>SUM(I31:I37)</f>
        <v>12628.000000000002</v>
      </c>
      <c r="J38" s="963">
        <f>SUM(J31:J37)</f>
        <v>35328.490000000005</v>
      </c>
      <c r="K38" s="963">
        <f t="shared" si="3"/>
        <v>13375.999999999998</v>
      </c>
      <c r="L38" s="963">
        <f t="shared" si="3"/>
        <v>7136.84</v>
      </c>
      <c r="M38" s="963">
        <f t="shared" si="3"/>
        <v>68469.33</v>
      </c>
      <c r="N38" s="963">
        <f t="shared" si="3"/>
        <v>371530.67000000004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1765.46</v>
      </c>
      <c r="M47" s="965">
        <f t="shared" si="5"/>
        <v>5400.1100000000006</v>
      </c>
      <c r="N47" s="965">
        <f t="shared" si="5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68" si="8">+I60+J60+K60+L60</f>
        <v>3532.4700000000003</v>
      </c>
      <c r="N60" s="953">
        <f t="shared" ref="N60:N68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1339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61" t="s">
        <v>755</v>
      </c>
      <c r="C69" s="950"/>
      <c r="D69" s="962">
        <v>9</v>
      </c>
      <c r="E69" s="962"/>
      <c r="F69" s="963">
        <f>SUM(F60:F68)</f>
        <v>283500</v>
      </c>
      <c r="G69" s="964">
        <f>SUM(G66:G67)</f>
        <v>0</v>
      </c>
      <c r="H69" s="963">
        <f t="shared" ref="H69:N69" si="10">SUM(H60:H68)</f>
        <v>283500</v>
      </c>
      <c r="I69" s="963">
        <f t="shared" si="10"/>
        <v>8136.45</v>
      </c>
      <c r="J69" s="963">
        <f t="shared" si="10"/>
        <v>936.62</v>
      </c>
      <c r="K69" s="965">
        <f t="shared" si="10"/>
        <v>8618.4</v>
      </c>
      <c r="L69" s="963">
        <f t="shared" si="10"/>
        <v>7112.7999999999993</v>
      </c>
      <c r="M69" s="963">
        <f t="shared" si="10"/>
        <v>24804.269999999997</v>
      </c>
      <c r="N69" s="963">
        <f t="shared" si="10"/>
        <v>258695.73</v>
      </c>
    </row>
    <row r="70" spans="2:14" ht="18.75" x14ac:dyDescent="0.3">
      <c r="B70" s="958"/>
      <c r="C70" s="950"/>
      <c r="D70" s="960"/>
      <c r="E70" s="960"/>
      <c r="F70" s="951"/>
      <c r="G70" s="952"/>
      <c r="H70" s="953"/>
      <c r="I70" s="953"/>
      <c r="J70" s="953"/>
      <c r="K70" s="953"/>
      <c r="L70" s="954"/>
      <c r="M70" s="953"/>
      <c r="N70" s="953"/>
    </row>
    <row r="71" spans="2:14" ht="18.75" x14ac:dyDescent="0.3">
      <c r="B71" s="975" t="s">
        <v>1134</v>
      </c>
      <c r="C71" s="950"/>
      <c r="D71" s="967"/>
      <c r="E71" s="967"/>
      <c r="F71" s="963"/>
      <c r="G71" s="964"/>
      <c r="H71" s="965"/>
      <c r="I71" s="965"/>
      <c r="J71" s="965"/>
      <c r="K71" s="965"/>
      <c r="L71" s="966"/>
      <c r="M71" s="965"/>
      <c r="N71" s="965"/>
    </row>
    <row r="72" spans="2:14" ht="18.75" x14ac:dyDescent="0.3">
      <c r="B72" s="955" t="s">
        <v>757</v>
      </c>
      <c r="C72" s="950" t="s">
        <v>807</v>
      </c>
      <c r="D72" s="960" t="s">
        <v>662</v>
      </c>
      <c r="E72" s="960" t="s">
        <v>307</v>
      </c>
      <c r="F72" s="951">
        <v>37500</v>
      </c>
      <c r="G72" s="952">
        <v>0</v>
      </c>
      <c r="H72" s="953">
        <v>37500</v>
      </c>
      <c r="I72" s="953">
        <v>1076.25</v>
      </c>
      <c r="J72" s="952">
        <v>89.81</v>
      </c>
      <c r="K72" s="953">
        <v>1140</v>
      </c>
      <c r="L72" s="954">
        <v>1025</v>
      </c>
      <c r="M72" s="953">
        <f t="shared" ref="M72:M82" si="11">+I72+J72+K72+L72</f>
        <v>3331.06</v>
      </c>
      <c r="N72" s="953">
        <f t="shared" ref="N72:N82" si="12">+H72-M72</f>
        <v>34168.94</v>
      </c>
    </row>
    <row r="73" spans="2:14" ht="18.75" x14ac:dyDescent="0.3">
      <c r="B73" s="955" t="s">
        <v>760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52">
        <v>0</v>
      </c>
      <c r="H73" s="953">
        <v>25000</v>
      </c>
      <c r="I73" s="953">
        <v>717.5</v>
      </c>
      <c r="J73" s="952">
        <v>0</v>
      </c>
      <c r="K73" s="953">
        <v>760</v>
      </c>
      <c r="L73" s="954">
        <v>125</v>
      </c>
      <c r="M73" s="953">
        <f t="shared" si="11"/>
        <v>1602.5</v>
      </c>
      <c r="N73" s="953">
        <f t="shared" si="12"/>
        <v>23397.5</v>
      </c>
    </row>
    <row r="74" spans="2:14" ht="18.75" x14ac:dyDescent="0.3">
      <c r="B74" s="955" t="s">
        <v>860</v>
      </c>
      <c r="C74" s="950" t="s">
        <v>807</v>
      </c>
      <c r="D74" s="960" t="s">
        <v>105</v>
      </c>
      <c r="E74" s="960" t="s">
        <v>1067</v>
      </c>
      <c r="F74" s="951">
        <v>25000</v>
      </c>
      <c r="G74" s="974">
        <v>0</v>
      </c>
      <c r="H74" s="951">
        <v>25000</v>
      </c>
      <c r="I74" s="951">
        <v>717.5</v>
      </c>
      <c r="J74" s="974">
        <v>0</v>
      </c>
      <c r="K74" s="951">
        <v>760</v>
      </c>
      <c r="L74" s="951">
        <v>2025</v>
      </c>
      <c r="M74" s="953">
        <f t="shared" si="11"/>
        <v>3502.5</v>
      </c>
      <c r="N74" s="953">
        <f t="shared" si="12"/>
        <v>21497.5</v>
      </c>
    </row>
    <row r="75" spans="2:14" ht="18.75" x14ac:dyDescent="0.3">
      <c r="B75" s="955" t="s">
        <v>913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74">
        <v>0</v>
      </c>
      <c r="H75" s="951">
        <v>25000</v>
      </c>
      <c r="I75" s="951">
        <v>717.5</v>
      </c>
      <c r="J75" s="974">
        <v>0</v>
      </c>
      <c r="K75" s="951">
        <v>760</v>
      </c>
      <c r="L75" s="951">
        <v>1525</v>
      </c>
      <c r="M75" s="951">
        <f t="shared" si="11"/>
        <v>3002.5</v>
      </c>
      <c r="N75" s="951">
        <f t="shared" si="12"/>
        <v>21997.5</v>
      </c>
    </row>
    <row r="76" spans="2:14" ht="21" customHeight="1" x14ac:dyDescent="0.3">
      <c r="B76" s="955" t="s">
        <v>1176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1">
        <f t="shared" si="11"/>
        <v>1502.5</v>
      </c>
      <c r="N76" s="951">
        <f t="shared" si="12"/>
        <v>23497.5</v>
      </c>
    </row>
    <row r="77" spans="2:14" ht="18.75" x14ac:dyDescent="0.3">
      <c r="B77" s="955" t="s">
        <v>1319</v>
      </c>
      <c r="C77" s="968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1">
        <f t="shared" si="11"/>
        <v>1502.5</v>
      </c>
      <c r="N77" s="951">
        <f t="shared" si="12"/>
        <v>23497.5</v>
      </c>
    </row>
    <row r="78" spans="2:14" ht="18.75" x14ac:dyDescent="0.3">
      <c r="B78" s="955" t="s">
        <v>1320</v>
      </c>
      <c r="C78" s="968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1">
        <f t="shared" si="11"/>
        <v>3502.5</v>
      </c>
      <c r="N78" s="951">
        <f t="shared" si="12"/>
        <v>21497.5</v>
      </c>
    </row>
    <row r="79" spans="2:14" ht="18.75" x14ac:dyDescent="0.3">
      <c r="B79" s="955" t="s">
        <v>1321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3025</v>
      </c>
      <c r="M79" s="951">
        <f t="shared" si="11"/>
        <v>4502.5</v>
      </c>
      <c r="N79" s="951">
        <f t="shared" si="12"/>
        <v>20497.5</v>
      </c>
    </row>
    <row r="80" spans="2:14" ht="18.75" x14ac:dyDescent="0.3">
      <c r="B80" s="955" t="s">
        <v>586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1">
        <f t="shared" si="11"/>
        <v>1502.5</v>
      </c>
      <c r="N80" s="951">
        <f t="shared" si="12"/>
        <v>23497.5</v>
      </c>
    </row>
    <row r="81" spans="2:14" ht="18.75" x14ac:dyDescent="0.3">
      <c r="B81" s="955" t="s">
        <v>1075</v>
      </c>
      <c r="C81" s="950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2025</v>
      </c>
      <c r="M81" s="951">
        <f t="shared" si="11"/>
        <v>3502.5</v>
      </c>
      <c r="N81" s="951">
        <f t="shared" si="12"/>
        <v>21497.5</v>
      </c>
    </row>
    <row r="82" spans="2:14" ht="18.75" x14ac:dyDescent="0.3">
      <c r="B82" s="955" t="s">
        <v>119</v>
      </c>
      <c r="C82" s="968" t="s">
        <v>806</v>
      </c>
      <c r="D82" s="960" t="s">
        <v>912</v>
      </c>
      <c r="E82" s="960" t="s">
        <v>1067</v>
      </c>
      <c r="F82" s="951">
        <v>31500</v>
      </c>
      <c r="G82" s="974">
        <v>0</v>
      </c>
      <c r="H82" s="951">
        <v>31500</v>
      </c>
      <c r="I82" s="951">
        <v>904.05</v>
      </c>
      <c r="J82" s="974">
        <v>0</v>
      </c>
      <c r="K82" s="951">
        <v>957.6</v>
      </c>
      <c r="L82" s="951">
        <v>3839.91</v>
      </c>
      <c r="M82" s="953">
        <f t="shared" si="11"/>
        <v>5701.5599999999995</v>
      </c>
      <c r="N82" s="953">
        <f t="shared" si="12"/>
        <v>25798.440000000002</v>
      </c>
    </row>
    <row r="83" spans="2:14" ht="18.75" x14ac:dyDescent="0.3">
      <c r="B83" s="958" t="s">
        <v>1335</v>
      </c>
      <c r="C83" s="950" t="s">
        <v>806</v>
      </c>
      <c r="D83" s="960" t="s">
        <v>912</v>
      </c>
      <c r="E83" s="960" t="s">
        <v>1067</v>
      </c>
      <c r="F83" s="951">
        <v>30000</v>
      </c>
      <c r="G83" s="974">
        <v>0</v>
      </c>
      <c r="H83" s="951">
        <v>30000</v>
      </c>
      <c r="I83" s="953">
        <v>861</v>
      </c>
      <c r="J83" s="952">
        <v>0</v>
      </c>
      <c r="K83" s="953">
        <v>912</v>
      </c>
      <c r="L83" s="954">
        <v>25</v>
      </c>
      <c r="M83" s="953">
        <f>+I83+J83+K83+L83</f>
        <v>1798</v>
      </c>
      <c r="N83" s="953">
        <f>+H83-M83</f>
        <v>28202</v>
      </c>
    </row>
    <row r="84" spans="2:14" ht="18.75" x14ac:dyDescent="0.3">
      <c r="B84" s="961" t="s">
        <v>763</v>
      </c>
      <c r="C84" s="950"/>
      <c r="D84" s="962">
        <v>12</v>
      </c>
      <c r="E84" s="962"/>
      <c r="F84" s="963">
        <f>SUM(F72:F83)</f>
        <v>324000</v>
      </c>
      <c r="G84" s="1071">
        <v>0</v>
      </c>
      <c r="H84" s="963">
        <f t="shared" ref="H84:N84" si="13">SUM(H72:H83)</f>
        <v>324000</v>
      </c>
      <c r="I84" s="963">
        <f t="shared" si="13"/>
        <v>9298.7999999999993</v>
      </c>
      <c r="J84" s="963">
        <f t="shared" si="13"/>
        <v>89.81</v>
      </c>
      <c r="K84" s="963">
        <f t="shared" si="13"/>
        <v>9849.6</v>
      </c>
      <c r="L84" s="963">
        <f t="shared" si="13"/>
        <v>15714.91</v>
      </c>
      <c r="M84" s="963">
        <f t="shared" si="13"/>
        <v>34953.119999999995</v>
      </c>
      <c r="N84" s="963">
        <f t="shared" si="13"/>
        <v>289046.88</v>
      </c>
    </row>
    <row r="85" spans="2:14" ht="18.75" x14ac:dyDescent="0.3">
      <c r="B85" s="958"/>
      <c r="C85" s="950"/>
      <c r="D85" s="967"/>
      <c r="E85" s="967"/>
      <c r="F85" s="951"/>
      <c r="G85" s="952"/>
      <c r="H85" s="953"/>
      <c r="I85" s="953"/>
      <c r="J85" s="953"/>
      <c r="K85" s="953"/>
      <c r="L85" s="954"/>
      <c r="M85" s="953"/>
      <c r="N85" s="953"/>
    </row>
    <row r="86" spans="2:14" ht="18.75" x14ac:dyDescent="0.3">
      <c r="B86" s="961" t="s">
        <v>1126</v>
      </c>
      <c r="C86" s="950"/>
      <c r="D86" s="960"/>
      <c r="E86" s="960"/>
      <c r="F86" s="951"/>
      <c r="G86" s="964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55" t="s">
        <v>162</v>
      </c>
      <c r="C87" s="950" t="s">
        <v>807</v>
      </c>
      <c r="D87" s="960" t="s">
        <v>1217</v>
      </c>
      <c r="E87" s="960" t="s">
        <v>1069</v>
      </c>
      <c r="F87" s="951">
        <v>95000</v>
      </c>
      <c r="G87" s="952">
        <v>0</v>
      </c>
      <c r="H87" s="953">
        <v>95000</v>
      </c>
      <c r="I87" s="953">
        <v>2726.5</v>
      </c>
      <c r="J87" s="953">
        <v>10929.24</v>
      </c>
      <c r="K87" s="953">
        <v>2888</v>
      </c>
      <c r="L87" s="954">
        <v>25</v>
      </c>
      <c r="M87" s="953">
        <f>+I87+J87+K87+L87</f>
        <v>16568.739999999998</v>
      </c>
      <c r="N87" s="953">
        <f>+H87-M87</f>
        <v>78431.260000000009</v>
      </c>
    </row>
    <row r="88" spans="2:14" ht="18.75" x14ac:dyDescent="0.3">
      <c r="B88" s="960" t="s">
        <v>728</v>
      </c>
      <c r="C88" s="976" t="s">
        <v>807</v>
      </c>
      <c r="D88" s="977" t="s">
        <v>166</v>
      </c>
      <c r="E88" s="977" t="s">
        <v>307</v>
      </c>
      <c r="F88" s="978">
        <v>37500</v>
      </c>
      <c r="G88" s="979">
        <v>0</v>
      </c>
      <c r="H88" s="953">
        <v>37500</v>
      </c>
      <c r="I88" s="953">
        <v>1076.25</v>
      </c>
      <c r="J88" s="952">
        <v>0</v>
      </c>
      <c r="K88" s="953">
        <v>1140</v>
      </c>
      <c r="L88" s="954">
        <v>1740.46</v>
      </c>
      <c r="M88" s="953">
        <f>+I88+J88+K88+L88</f>
        <v>3956.71</v>
      </c>
      <c r="N88" s="953">
        <f>+H88-M88</f>
        <v>33543.29</v>
      </c>
    </row>
    <row r="89" spans="2:14" ht="18.75" x14ac:dyDescent="0.3">
      <c r="B89" s="961" t="s">
        <v>749</v>
      </c>
      <c r="C89" s="950"/>
      <c r="D89" s="962">
        <v>2</v>
      </c>
      <c r="E89" s="962"/>
      <c r="F89" s="963">
        <f t="shared" ref="F89:N89" si="14">SUM(F87:F88)</f>
        <v>132500</v>
      </c>
      <c r="G89" s="964">
        <f t="shared" si="14"/>
        <v>0</v>
      </c>
      <c r="H89" s="965">
        <f t="shared" si="14"/>
        <v>132500</v>
      </c>
      <c r="I89" s="965">
        <f t="shared" si="14"/>
        <v>3802.75</v>
      </c>
      <c r="J89" s="965">
        <f t="shared" si="14"/>
        <v>10929.24</v>
      </c>
      <c r="K89" s="965">
        <f t="shared" si="14"/>
        <v>4028</v>
      </c>
      <c r="L89" s="966">
        <f t="shared" si="14"/>
        <v>1765.46</v>
      </c>
      <c r="M89" s="965">
        <f t="shared" si="14"/>
        <v>20525.449999999997</v>
      </c>
      <c r="N89" s="965">
        <f t="shared" si="14"/>
        <v>111974.55000000002</v>
      </c>
    </row>
    <row r="90" spans="2:14" ht="18.75" x14ac:dyDescent="0.3">
      <c r="B90" s="958"/>
      <c r="C90" s="950"/>
      <c r="D90" s="960"/>
      <c r="E90" s="960"/>
      <c r="F90" s="951"/>
      <c r="G90" s="952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61" t="s">
        <v>1127</v>
      </c>
      <c r="C91" s="950"/>
      <c r="D91" s="960"/>
      <c r="E91" s="960"/>
      <c r="F91" s="951"/>
      <c r="G91" s="952"/>
      <c r="H91" s="953"/>
      <c r="I91" s="953"/>
      <c r="J91" s="953"/>
      <c r="K91" s="953"/>
      <c r="L91" s="954"/>
      <c r="M91" s="953"/>
      <c r="N91" s="953"/>
    </row>
    <row r="92" spans="2:14" ht="18.75" x14ac:dyDescent="0.3">
      <c r="B92" s="955" t="s">
        <v>1077</v>
      </c>
      <c r="C92" s="950" t="s">
        <v>806</v>
      </c>
      <c r="D92" s="960" t="s">
        <v>495</v>
      </c>
      <c r="E92" s="960" t="s">
        <v>1069</v>
      </c>
      <c r="F92" s="951">
        <v>55000</v>
      </c>
      <c r="G92" s="974">
        <v>0</v>
      </c>
      <c r="H92" s="951">
        <v>55000</v>
      </c>
      <c r="I92" s="951">
        <v>1578.5</v>
      </c>
      <c r="J92" s="951">
        <v>2559.6799999999998</v>
      </c>
      <c r="K92" s="951">
        <v>1672</v>
      </c>
      <c r="L92" s="951">
        <v>1296.7</v>
      </c>
      <c r="M92" s="953">
        <f>+I92+J92+K92+L92</f>
        <v>7106.88</v>
      </c>
      <c r="N92" s="953">
        <f>+H92-M92</f>
        <v>47893.120000000003</v>
      </c>
    </row>
    <row r="93" spans="2:14" ht="18.75" x14ac:dyDescent="0.3">
      <c r="B93" s="958" t="s">
        <v>531</v>
      </c>
      <c r="C93" s="950" t="s">
        <v>807</v>
      </c>
      <c r="D93" s="960" t="s">
        <v>166</v>
      </c>
      <c r="E93" s="960" t="s">
        <v>1069</v>
      </c>
      <c r="F93" s="951">
        <v>43500</v>
      </c>
      <c r="G93" s="952">
        <v>0</v>
      </c>
      <c r="H93" s="953">
        <v>43500</v>
      </c>
      <c r="I93" s="953">
        <v>1248.45</v>
      </c>
      <c r="J93" s="953">
        <v>936.62</v>
      </c>
      <c r="K93" s="953">
        <v>1322.4</v>
      </c>
      <c r="L93" s="954">
        <v>25</v>
      </c>
      <c r="M93" s="953">
        <f>+I93+J93+K93+L93</f>
        <v>3532.4700000000003</v>
      </c>
      <c r="N93" s="953">
        <f>+H93-M93</f>
        <v>39967.53</v>
      </c>
    </row>
    <row r="94" spans="2:14" ht="18.75" x14ac:dyDescent="0.3">
      <c r="B94" s="961" t="s">
        <v>749</v>
      </c>
      <c r="C94" s="950"/>
      <c r="D94" s="962">
        <v>2</v>
      </c>
      <c r="E94" s="962"/>
      <c r="F94" s="963">
        <f>SUM(F92:F93)</f>
        <v>98500</v>
      </c>
      <c r="G94" s="964">
        <f>SUM(G93:G93)</f>
        <v>0</v>
      </c>
      <c r="H94" s="965">
        <f t="shared" ref="H94:N94" si="15">SUM(H92:H93)</f>
        <v>98500</v>
      </c>
      <c r="I94" s="965">
        <f t="shared" si="15"/>
        <v>2826.95</v>
      </c>
      <c r="J94" s="965">
        <f t="shared" si="15"/>
        <v>3496.2999999999997</v>
      </c>
      <c r="K94" s="965">
        <f t="shared" si="15"/>
        <v>2994.4</v>
      </c>
      <c r="L94" s="966">
        <f>SUM(L92:L93)</f>
        <v>1321.7</v>
      </c>
      <c r="M94" s="965">
        <f t="shared" si="15"/>
        <v>10639.35</v>
      </c>
      <c r="N94" s="965">
        <f t="shared" si="15"/>
        <v>87860.65</v>
      </c>
    </row>
    <row r="95" spans="2:14" ht="18.75" x14ac:dyDescent="0.3">
      <c r="B95" s="958"/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61" t="s">
        <v>839</v>
      </c>
      <c r="C96" s="950"/>
      <c r="D96" s="967"/>
      <c r="E96" s="967"/>
      <c r="F96" s="963"/>
      <c r="G96" s="964"/>
      <c r="H96" s="965"/>
      <c r="I96" s="965"/>
      <c r="J96" s="965"/>
      <c r="K96" s="965"/>
      <c r="L96" s="966"/>
      <c r="M96" s="965"/>
      <c r="N96" s="965"/>
    </row>
    <row r="97" spans="2:14" ht="23.25" customHeight="1" x14ac:dyDescent="0.3">
      <c r="B97" s="955" t="s">
        <v>816</v>
      </c>
      <c r="C97" s="950" t="s">
        <v>807</v>
      </c>
      <c r="D97" s="980" t="s">
        <v>1219</v>
      </c>
      <c r="E97" s="960" t="s">
        <v>1066</v>
      </c>
      <c r="F97" s="951">
        <v>150000</v>
      </c>
      <c r="G97" s="952">
        <v>0</v>
      </c>
      <c r="H97" s="953">
        <v>150000</v>
      </c>
      <c r="I97" s="953">
        <v>4305</v>
      </c>
      <c r="J97" s="953">
        <v>23437.75</v>
      </c>
      <c r="K97" s="953">
        <v>4560</v>
      </c>
      <c r="L97" s="954">
        <v>3912.66</v>
      </c>
      <c r="M97" s="953">
        <f>+I97+J97+K97+L97</f>
        <v>36215.410000000003</v>
      </c>
      <c r="N97" s="953">
        <f>+H97-M97</f>
        <v>113784.59</v>
      </c>
    </row>
    <row r="98" spans="2:14" ht="18.75" x14ac:dyDescent="0.3">
      <c r="B98" s="955" t="s">
        <v>230</v>
      </c>
      <c r="C98" s="968" t="s">
        <v>807</v>
      </c>
      <c r="D98" s="960" t="s">
        <v>604</v>
      </c>
      <c r="E98" s="960" t="s">
        <v>1069</v>
      </c>
      <c r="F98" s="951">
        <v>70000</v>
      </c>
      <c r="G98" s="974">
        <v>0</v>
      </c>
      <c r="H98" s="951">
        <v>70000</v>
      </c>
      <c r="I98" s="951">
        <v>2009</v>
      </c>
      <c r="J98" s="951">
        <v>5368.48</v>
      </c>
      <c r="K98" s="951">
        <v>2128</v>
      </c>
      <c r="L98" s="951">
        <v>25</v>
      </c>
      <c r="M98" s="951">
        <f>+I98+J98+K98+L98</f>
        <v>9530.48</v>
      </c>
      <c r="N98" s="951">
        <f>+H98-M98</f>
        <v>60469.520000000004</v>
      </c>
    </row>
    <row r="99" spans="2:14" ht="18.75" x14ac:dyDescent="0.3">
      <c r="B99" s="958" t="s">
        <v>124</v>
      </c>
      <c r="C99" s="950" t="s">
        <v>807</v>
      </c>
      <c r="D99" s="960" t="s">
        <v>276</v>
      </c>
      <c r="E99" s="960" t="s">
        <v>307</v>
      </c>
      <c r="F99" s="951">
        <v>43500</v>
      </c>
      <c r="G99" s="952">
        <v>0</v>
      </c>
      <c r="H99" s="953">
        <v>43500</v>
      </c>
      <c r="I99" s="953">
        <v>1248.45</v>
      </c>
      <c r="J99" s="952">
        <v>421.98</v>
      </c>
      <c r="K99" s="953">
        <v>1322.4</v>
      </c>
      <c r="L99" s="954">
        <v>3555.92</v>
      </c>
      <c r="M99" s="953">
        <f>+I99+J99+K99+L99</f>
        <v>6548.75</v>
      </c>
      <c r="N99" s="953">
        <f>+H99-M99</f>
        <v>36951.25</v>
      </c>
    </row>
    <row r="100" spans="2:14" ht="18.75" x14ac:dyDescent="0.3">
      <c r="B100" s="961" t="s">
        <v>749</v>
      </c>
      <c r="C100" s="950"/>
      <c r="D100" s="962">
        <v>3</v>
      </c>
      <c r="E100" s="962"/>
      <c r="F100" s="963">
        <f>SUM(F97:F99)</f>
        <v>263500</v>
      </c>
      <c r="G100" s="964">
        <f>SUM(G99:G99)</f>
        <v>0</v>
      </c>
      <c r="H100" s="963">
        <f t="shared" ref="H100:N100" si="16">SUM(H97:H99)</f>
        <v>263500</v>
      </c>
      <c r="I100" s="963">
        <f t="shared" si="16"/>
        <v>7562.45</v>
      </c>
      <c r="J100" s="963">
        <f t="shared" si="16"/>
        <v>29228.21</v>
      </c>
      <c r="K100" s="963">
        <f t="shared" si="16"/>
        <v>8010.4</v>
      </c>
      <c r="L100" s="963">
        <f t="shared" si="16"/>
        <v>7493.58</v>
      </c>
      <c r="M100" s="963">
        <f t="shared" si="16"/>
        <v>52294.64</v>
      </c>
      <c r="N100" s="963">
        <f t="shared" si="16"/>
        <v>211205.36</v>
      </c>
    </row>
    <row r="101" spans="2:14" ht="18.75" x14ac:dyDescent="0.3">
      <c r="B101" s="961"/>
      <c r="C101" s="950"/>
      <c r="D101" s="962"/>
      <c r="E101" s="962"/>
      <c r="F101" s="963"/>
      <c r="G101" s="964"/>
      <c r="H101" s="965"/>
      <c r="I101" s="965"/>
      <c r="J101" s="965"/>
      <c r="K101" s="965"/>
      <c r="L101" s="965"/>
      <c r="M101" s="965"/>
      <c r="N101" s="965"/>
    </row>
    <row r="102" spans="2:14" ht="18.75" customHeight="1" x14ac:dyDescent="0.3">
      <c r="B102" s="981" t="s">
        <v>1167</v>
      </c>
      <c r="C102" s="950"/>
      <c r="D102" s="962"/>
      <c r="E102" s="962"/>
      <c r="F102" s="963"/>
      <c r="G102" s="964"/>
      <c r="H102" s="965"/>
      <c r="I102" s="965"/>
      <c r="J102" s="965"/>
      <c r="K102" s="965"/>
      <c r="L102" s="965"/>
      <c r="M102" s="965"/>
      <c r="N102" s="965"/>
    </row>
    <row r="103" spans="2:14" ht="18.75" x14ac:dyDescent="0.3">
      <c r="B103" s="955" t="s">
        <v>1053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74">
        <v>0</v>
      </c>
      <c r="H103" s="951">
        <v>43500</v>
      </c>
      <c r="I103" s="951">
        <v>1248.45</v>
      </c>
      <c r="J103" s="974">
        <v>936.62</v>
      </c>
      <c r="K103" s="951">
        <v>1322.4</v>
      </c>
      <c r="L103" s="951">
        <v>2025</v>
      </c>
      <c r="M103" s="951">
        <v>5532.47</v>
      </c>
      <c r="N103" s="951">
        <v>37967.53</v>
      </c>
    </row>
    <row r="104" spans="2:14" ht="18.75" x14ac:dyDescent="0.3">
      <c r="B104" s="955" t="s">
        <v>1147</v>
      </c>
      <c r="C104" s="950" t="s">
        <v>807</v>
      </c>
      <c r="D104" s="960" t="s">
        <v>276</v>
      </c>
      <c r="E104" s="960" t="s">
        <v>307</v>
      </c>
      <c r="F104" s="951">
        <v>43500</v>
      </c>
      <c r="G104" s="974">
        <v>0</v>
      </c>
      <c r="H104" s="951">
        <v>43500</v>
      </c>
      <c r="I104" s="951">
        <v>1248.45</v>
      </c>
      <c r="J104" s="974">
        <v>936.62</v>
      </c>
      <c r="K104" s="951">
        <v>1322.4</v>
      </c>
      <c r="L104" s="951">
        <v>25</v>
      </c>
      <c r="M104" s="951">
        <f>+I104+J104+K104+L104</f>
        <v>3532.4700000000003</v>
      </c>
      <c r="N104" s="951">
        <f>+H104-M104</f>
        <v>39967.53</v>
      </c>
    </row>
    <row r="105" spans="2:14" ht="18.75" x14ac:dyDescent="0.3">
      <c r="B105" s="961" t="s">
        <v>749</v>
      </c>
      <c r="C105" s="950"/>
      <c r="D105" s="962">
        <v>2</v>
      </c>
      <c r="E105" s="962"/>
      <c r="F105" s="963">
        <f>SUM(F103:F104)</f>
        <v>87000</v>
      </c>
      <c r="G105" s="1071">
        <v>0</v>
      </c>
      <c r="H105" s="963">
        <f t="shared" ref="H105:N105" si="17">SUM(H103:H104)</f>
        <v>87000</v>
      </c>
      <c r="I105" s="963">
        <f t="shared" si="17"/>
        <v>2496.9</v>
      </c>
      <c r="J105" s="963">
        <f t="shared" si="17"/>
        <v>1873.24</v>
      </c>
      <c r="K105" s="963">
        <f t="shared" si="17"/>
        <v>2644.8</v>
      </c>
      <c r="L105" s="963">
        <f t="shared" si="17"/>
        <v>2050</v>
      </c>
      <c r="M105" s="963">
        <f t="shared" si="17"/>
        <v>9064.94</v>
      </c>
      <c r="N105" s="963">
        <f t="shared" si="17"/>
        <v>77935.06</v>
      </c>
    </row>
    <row r="106" spans="2:14" ht="18.75" x14ac:dyDescent="0.3">
      <c r="B106" s="961"/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61" t="s">
        <v>1128</v>
      </c>
      <c r="C107" s="950"/>
      <c r="D107" s="967"/>
      <c r="E107" s="967"/>
      <c r="F107" s="963"/>
      <c r="G107" s="964"/>
      <c r="H107" s="965"/>
      <c r="I107" s="965"/>
      <c r="J107" s="965"/>
      <c r="K107" s="965"/>
      <c r="L107" s="966"/>
      <c r="M107" s="965"/>
      <c r="N107" s="965"/>
    </row>
    <row r="108" spans="2:14" ht="18.75" x14ac:dyDescent="0.3">
      <c r="B108" s="958" t="s">
        <v>47</v>
      </c>
      <c r="C108" s="950" t="s">
        <v>806</v>
      </c>
      <c r="D108" s="960" t="s">
        <v>49</v>
      </c>
      <c r="E108" s="960" t="s">
        <v>1069</v>
      </c>
      <c r="F108" s="951">
        <v>80000</v>
      </c>
      <c r="G108" s="952">
        <v>0</v>
      </c>
      <c r="H108" s="953">
        <v>80000</v>
      </c>
      <c r="I108" s="953">
        <v>2296</v>
      </c>
      <c r="J108" s="953">
        <v>6972</v>
      </c>
      <c r="K108" s="953">
        <v>2432</v>
      </c>
      <c r="L108" s="954">
        <v>1740.46</v>
      </c>
      <c r="M108" s="953">
        <f>+I108+J108+K108+L108</f>
        <v>13440.46</v>
      </c>
      <c r="N108" s="953">
        <f>+H108-M108</f>
        <v>66559.540000000008</v>
      </c>
    </row>
    <row r="109" spans="2:14" ht="18.75" x14ac:dyDescent="0.3">
      <c r="B109" s="961" t="s">
        <v>749</v>
      </c>
      <c r="C109" s="950"/>
      <c r="D109" s="962">
        <v>1</v>
      </c>
      <c r="E109" s="962"/>
      <c r="F109" s="963">
        <f>SUM(F108:F108)</f>
        <v>80000</v>
      </c>
      <c r="G109" s="952">
        <v>0</v>
      </c>
      <c r="H109" s="965">
        <f t="shared" ref="H109:N109" si="18">SUM(H108:H108)</f>
        <v>80000</v>
      </c>
      <c r="I109" s="965">
        <f t="shared" si="18"/>
        <v>2296</v>
      </c>
      <c r="J109" s="965">
        <f t="shared" si="18"/>
        <v>6972</v>
      </c>
      <c r="K109" s="965">
        <f t="shared" si="18"/>
        <v>2432</v>
      </c>
      <c r="L109" s="965">
        <f t="shared" si="18"/>
        <v>1740.46</v>
      </c>
      <c r="M109" s="965">
        <f t="shared" si="18"/>
        <v>13440.46</v>
      </c>
      <c r="N109" s="965">
        <f t="shared" si="18"/>
        <v>66559.540000000008</v>
      </c>
    </row>
    <row r="110" spans="2:14" ht="18.75" x14ac:dyDescent="0.3">
      <c r="B110" s="961"/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5.75" customHeight="1" x14ac:dyDescent="0.3">
      <c r="B111" s="982" t="s">
        <v>1132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769</v>
      </c>
      <c r="C112" s="950" t="s">
        <v>806</v>
      </c>
      <c r="D112" s="960" t="s">
        <v>1265</v>
      </c>
      <c r="E112" s="960" t="s">
        <v>1066</v>
      </c>
      <c r="F112" s="951">
        <v>185000</v>
      </c>
      <c r="G112" s="952">
        <v>0</v>
      </c>
      <c r="H112" s="953">
        <v>185000</v>
      </c>
      <c r="I112" s="953">
        <v>5309.5</v>
      </c>
      <c r="J112" s="953">
        <v>32099.49</v>
      </c>
      <c r="K112" s="953">
        <v>5624</v>
      </c>
      <c r="L112" s="954">
        <v>25</v>
      </c>
      <c r="M112" s="953">
        <f>+I112+J112+K112+L112</f>
        <v>43057.990000000005</v>
      </c>
      <c r="N112" s="953">
        <f t="shared" ref="N112:N118" si="19">+H112-M112</f>
        <v>141942.01</v>
      </c>
    </row>
    <row r="113" spans="2:14" ht="18.75" x14ac:dyDescent="0.3">
      <c r="B113" s="958" t="s">
        <v>232</v>
      </c>
      <c r="C113" s="968" t="s">
        <v>807</v>
      </c>
      <c r="D113" s="960" t="s">
        <v>1174</v>
      </c>
      <c r="E113" s="960" t="s">
        <v>1069</v>
      </c>
      <c r="F113" s="951">
        <v>80000</v>
      </c>
      <c r="G113" s="952">
        <v>0</v>
      </c>
      <c r="H113" s="953">
        <v>80000</v>
      </c>
      <c r="I113" s="953">
        <v>2296</v>
      </c>
      <c r="J113" s="953">
        <v>6972</v>
      </c>
      <c r="K113" s="953">
        <v>2432</v>
      </c>
      <c r="L113" s="954">
        <v>4283.8599999999997</v>
      </c>
      <c r="M113" s="953">
        <f>+I113+J113+K113+L113</f>
        <v>15983.86</v>
      </c>
      <c r="N113" s="953">
        <f t="shared" si="19"/>
        <v>64016.14</v>
      </c>
    </row>
    <row r="114" spans="2:14" ht="18.75" x14ac:dyDescent="0.3">
      <c r="B114" s="955" t="s">
        <v>65</v>
      </c>
      <c r="C114" s="950" t="s">
        <v>806</v>
      </c>
      <c r="D114" s="960" t="s">
        <v>1174</v>
      </c>
      <c r="E114" s="960" t="s">
        <v>1069</v>
      </c>
      <c r="F114" s="951">
        <v>70000</v>
      </c>
      <c r="G114" s="952">
        <v>0</v>
      </c>
      <c r="H114" s="953">
        <v>70000</v>
      </c>
      <c r="I114" s="953">
        <v>2009</v>
      </c>
      <c r="J114" s="953">
        <v>5368.48</v>
      </c>
      <c r="K114" s="953">
        <v>2128</v>
      </c>
      <c r="L114" s="953">
        <v>10959</v>
      </c>
      <c r="M114" s="953">
        <v>20464.48</v>
      </c>
      <c r="N114" s="953">
        <f>+H114-M114</f>
        <v>49535.520000000004</v>
      </c>
    </row>
    <row r="115" spans="2:14" ht="18.75" x14ac:dyDescent="0.3">
      <c r="B115" s="958" t="s">
        <v>843</v>
      </c>
      <c r="C115" s="968" t="s">
        <v>806</v>
      </c>
      <c r="D115" s="960" t="s">
        <v>1199</v>
      </c>
      <c r="E115" s="960" t="s">
        <v>1069</v>
      </c>
      <c r="F115" s="951">
        <v>60000</v>
      </c>
      <c r="G115" s="952">
        <v>0</v>
      </c>
      <c r="H115" s="953">
        <v>60000</v>
      </c>
      <c r="I115" s="953">
        <v>1722</v>
      </c>
      <c r="J115" s="953">
        <v>3486.68</v>
      </c>
      <c r="K115" s="953">
        <v>1824</v>
      </c>
      <c r="L115" s="954">
        <v>25</v>
      </c>
      <c r="M115" s="953">
        <f>+I115+J115+K115+L115</f>
        <v>7057.68</v>
      </c>
      <c r="N115" s="953">
        <f t="shared" si="19"/>
        <v>52942.32</v>
      </c>
    </row>
    <row r="116" spans="2:14" ht="18.75" x14ac:dyDescent="0.3">
      <c r="B116" s="958" t="s">
        <v>484</v>
      </c>
      <c r="C116" s="950" t="s">
        <v>807</v>
      </c>
      <c r="D116" s="977" t="s">
        <v>166</v>
      </c>
      <c r="E116" s="960" t="s">
        <v>307</v>
      </c>
      <c r="F116" s="951">
        <v>37500</v>
      </c>
      <c r="G116" s="974">
        <v>0</v>
      </c>
      <c r="H116" s="953">
        <v>37500</v>
      </c>
      <c r="I116" s="953">
        <v>1076.25</v>
      </c>
      <c r="J116" s="952">
        <v>89.81</v>
      </c>
      <c r="K116" s="953">
        <v>1140</v>
      </c>
      <c r="L116" s="954">
        <v>728</v>
      </c>
      <c r="M116" s="953">
        <f>+I116+J116+K116+L116</f>
        <v>3034.06</v>
      </c>
      <c r="N116" s="953">
        <f t="shared" si="19"/>
        <v>34465.94</v>
      </c>
    </row>
    <row r="117" spans="2:14" ht="18.75" x14ac:dyDescent="0.3">
      <c r="B117" s="958" t="s">
        <v>1338</v>
      </c>
      <c r="C117" s="950" t="s">
        <v>807</v>
      </c>
      <c r="D117" s="977" t="s">
        <v>166</v>
      </c>
      <c r="E117" s="960" t="s">
        <v>321</v>
      </c>
      <c r="F117" s="951">
        <v>31500</v>
      </c>
      <c r="G117" s="974">
        <v>0</v>
      </c>
      <c r="H117" s="953">
        <v>31500</v>
      </c>
      <c r="I117" s="953">
        <v>904.05</v>
      </c>
      <c r="J117" s="952">
        <v>0</v>
      </c>
      <c r="K117" s="953">
        <v>957.6</v>
      </c>
      <c r="L117" s="954">
        <v>25</v>
      </c>
      <c r="M117" s="953">
        <v>1886.65</v>
      </c>
      <c r="N117" s="953">
        <f t="shared" si="19"/>
        <v>29613.35</v>
      </c>
    </row>
    <row r="118" spans="2:14" ht="18.75" x14ac:dyDescent="0.3">
      <c r="B118" s="958" t="s">
        <v>1322</v>
      </c>
      <c r="C118" s="950" t="s">
        <v>1151</v>
      </c>
      <c r="D118" s="977" t="s">
        <v>327</v>
      </c>
      <c r="E118" s="960" t="s">
        <v>321</v>
      </c>
      <c r="F118" s="951">
        <v>43500</v>
      </c>
      <c r="G118" s="974">
        <v>0</v>
      </c>
      <c r="H118" s="953">
        <v>43500</v>
      </c>
      <c r="I118" s="953">
        <v>1248.45</v>
      </c>
      <c r="J118" s="952">
        <v>936.62</v>
      </c>
      <c r="K118" s="953">
        <v>1322.4</v>
      </c>
      <c r="L118" s="954">
        <v>25</v>
      </c>
      <c r="M118" s="953">
        <f>+I118+J118+K118+L118</f>
        <v>3532.4700000000003</v>
      </c>
      <c r="N118" s="953">
        <f t="shared" si="19"/>
        <v>39967.53</v>
      </c>
    </row>
    <row r="119" spans="2:14" ht="18.75" x14ac:dyDescent="0.3">
      <c r="B119" s="961" t="s">
        <v>749</v>
      </c>
      <c r="C119" s="950"/>
      <c r="D119" s="962">
        <v>7</v>
      </c>
      <c r="E119" s="962"/>
      <c r="F119" s="963">
        <f t="shared" ref="F119:N119" si="20">SUM(F112:F118)</f>
        <v>507500</v>
      </c>
      <c r="G119" s="964">
        <f t="shared" si="20"/>
        <v>0</v>
      </c>
      <c r="H119" s="963">
        <f t="shared" si="20"/>
        <v>507500</v>
      </c>
      <c r="I119" s="963">
        <f t="shared" si="20"/>
        <v>14565.25</v>
      </c>
      <c r="J119" s="963">
        <f t="shared" si="20"/>
        <v>48953.08</v>
      </c>
      <c r="K119" s="963">
        <f t="shared" si="20"/>
        <v>15428</v>
      </c>
      <c r="L119" s="963">
        <f t="shared" si="20"/>
        <v>16070.86</v>
      </c>
      <c r="M119" s="963">
        <f t="shared" si="20"/>
        <v>95017.19</v>
      </c>
      <c r="N119" s="963">
        <f t="shared" si="20"/>
        <v>412482.81000000006</v>
      </c>
    </row>
    <row r="120" spans="2:14" ht="18.75" x14ac:dyDescent="0.3">
      <c r="B120" s="961"/>
      <c r="C120" s="950"/>
      <c r="D120" s="967"/>
      <c r="E120" s="967"/>
      <c r="F120" s="963"/>
      <c r="G120" s="964"/>
      <c r="H120" s="965"/>
      <c r="I120" s="965"/>
      <c r="J120" s="965"/>
      <c r="K120" s="965"/>
      <c r="L120" s="966"/>
      <c r="M120" s="965"/>
      <c r="N120" s="965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23.25" customHeight="1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2025</v>
      </c>
      <c r="M124" s="953">
        <f>+I124+J124+K124+L124</f>
        <v>5532.47</v>
      </c>
      <c r="N124" s="953">
        <f>+H124-M124</f>
        <v>37967.53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>SUM(F123:F124)</f>
        <v>93500</v>
      </c>
      <c r="G125" s="964">
        <f t="shared" ref="G125:N125" si="21">SUM(G123:G124)</f>
        <v>0</v>
      </c>
      <c r="H125" s="963">
        <f t="shared" si="21"/>
        <v>93500</v>
      </c>
      <c r="I125" s="963">
        <f t="shared" si="21"/>
        <v>2683.45</v>
      </c>
      <c r="J125" s="963">
        <f t="shared" si="21"/>
        <v>2790.62</v>
      </c>
      <c r="K125" s="963">
        <f t="shared" si="21"/>
        <v>2842.4</v>
      </c>
      <c r="L125" s="963">
        <f t="shared" si="21"/>
        <v>2753</v>
      </c>
      <c r="M125" s="963">
        <f t="shared" si="21"/>
        <v>11069.470000000001</v>
      </c>
      <c r="N125" s="963">
        <f t="shared" si="21"/>
        <v>82430.53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1131</v>
      </c>
      <c r="C128" s="950" t="s">
        <v>806</v>
      </c>
      <c r="D128" s="960" t="s">
        <v>905</v>
      </c>
      <c r="E128" s="960" t="s">
        <v>307</v>
      </c>
      <c r="F128" s="951">
        <v>80000</v>
      </c>
      <c r="G128" s="974">
        <v>0</v>
      </c>
      <c r="H128" s="951">
        <v>80000</v>
      </c>
      <c r="I128" s="951">
        <v>2296</v>
      </c>
      <c r="J128" s="951">
        <v>7400.87</v>
      </c>
      <c r="K128" s="951">
        <v>2432</v>
      </c>
      <c r="L128" s="951">
        <v>828</v>
      </c>
      <c r="M128" s="951">
        <f t="shared" ref="M128:M133" si="22">+I128+J128+K128+L128</f>
        <v>12956.869999999999</v>
      </c>
      <c r="N128" s="951">
        <f t="shared" ref="N128:N133" si="23">+H128-M128</f>
        <v>67043.13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55000</v>
      </c>
      <c r="G129" s="974">
        <v>0</v>
      </c>
      <c r="H129" s="951">
        <v>55000</v>
      </c>
      <c r="I129" s="951">
        <v>1578.5</v>
      </c>
      <c r="J129" s="951">
        <v>2559.6799999999998</v>
      </c>
      <c r="K129" s="951">
        <v>1672</v>
      </c>
      <c r="L129" s="951">
        <v>125</v>
      </c>
      <c r="M129" s="951">
        <v>5935.18</v>
      </c>
      <c r="N129" s="951">
        <f t="shared" si="23"/>
        <v>49064.82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55000</v>
      </c>
      <c r="G130" s="974">
        <v>0</v>
      </c>
      <c r="H130" s="951">
        <v>55000</v>
      </c>
      <c r="I130" s="951">
        <v>1578.5</v>
      </c>
      <c r="J130" s="951">
        <v>2559.6799999999998</v>
      </c>
      <c r="K130" s="951">
        <v>1672</v>
      </c>
      <c r="L130" s="951">
        <v>728</v>
      </c>
      <c r="M130" s="951">
        <f t="shared" si="22"/>
        <v>6538.18</v>
      </c>
      <c r="N130" s="951">
        <f t="shared" si="23"/>
        <v>48461.82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74">
        <v>0</v>
      </c>
      <c r="H131" s="951">
        <v>37500</v>
      </c>
      <c r="I131" s="951">
        <v>1076.25</v>
      </c>
      <c r="J131" s="974">
        <v>89.81</v>
      </c>
      <c r="K131" s="951">
        <v>1140</v>
      </c>
      <c r="L131" s="951">
        <v>25</v>
      </c>
      <c r="M131" s="951">
        <f t="shared" si="22"/>
        <v>2331.06</v>
      </c>
      <c r="N131" s="951">
        <f t="shared" si="23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74">
        <v>0</v>
      </c>
      <c r="H132" s="951">
        <v>55000</v>
      </c>
      <c r="I132" s="951">
        <v>1578.5</v>
      </c>
      <c r="J132" s="951">
        <v>2559.6799999999998</v>
      </c>
      <c r="K132" s="951">
        <v>1672</v>
      </c>
      <c r="L132" s="951">
        <v>2291.13</v>
      </c>
      <c r="M132" s="951">
        <f t="shared" si="22"/>
        <v>8101.31</v>
      </c>
      <c r="N132" s="951">
        <f t="shared" si="23"/>
        <v>46898.69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55000</v>
      </c>
      <c r="G133" s="974">
        <v>0</v>
      </c>
      <c r="H133" s="951">
        <v>55000</v>
      </c>
      <c r="I133" s="951">
        <v>1578.5</v>
      </c>
      <c r="J133" s="951">
        <v>2559.6799999999998</v>
      </c>
      <c r="K133" s="951">
        <v>1672</v>
      </c>
      <c r="L133" s="951">
        <v>25</v>
      </c>
      <c r="M133" s="951">
        <f t="shared" si="22"/>
        <v>5835.18</v>
      </c>
      <c r="N133" s="951">
        <f t="shared" si="23"/>
        <v>49164.82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337500</v>
      </c>
      <c r="G134" s="964">
        <f>SUM(G132:G133)</f>
        <v>0</v>
      </c>
      <c r="H134" s="963">
        <f t="shared" ref="H134:N134" si="24">SUM(H128:H133)</f>
        <v>337500</v>
      </c>
      <c r="I134" s="963">
        <f t="shared" si="24"/>
        <v>9686.25</v>
      </c>
      <c r="J134" s="963">
        <f t="shared" si="24"/>
        <v>17729.399999999998</v>
      </c>
      <c r="K134" s="963">
        <f t="shared" si="24"/>
        <v>10260</v>
      </c>
      <c r="L134" s="963">
        <f t="shared" si="24"/>
        <v>4022.13</v>
      </c>
      <c r="M134" s="963">
        <f t="shared" si="24"/>
        <v>41697.78</v>
      </c>
      <c r="N134" s="963">
        <f t="shared" si="24"/>
        <v>295802.22000000003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1433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55" t="s">
        <v>42</v>
      </c>
      <c r="C138" s="950" t="s">
        <v>806</v>
      </c>
      <c r="D138" s="960" t="s">
        <v>449</v>
      </c>
      <c r="E138" s="960" t="s">
        <v>1069</v>
      </c>
      <c r="F138" s="951">
        <v>55000</v>
      </c>
      <c r="G138" s="974">
        <v>0</v>
      </c>
      <c r="H138" s="951">
        <v>55000</v>
      </c>
      <c r="I138" s="951">
        <v>1578.5</v>
      </c>
      <c r="J138" s="951">
        <v>2559.6799999999998</v>
      </c>
      <c r="K138" s="951">
        <v>1672</v>
      </c>
      <c r="L138" s="951">
        <v>1396.7</v>
      </c>
      <c r="M138" s="951">
        <f>+I138+J138+K138+L138</f>
        <v>7206.88</v>
      </c>
      <c r="N138" s="951">
        <f>+H138-M138</f>
        <v>47793.120000000003</v>
      </c>
    </row>
    <row r="139" spans="2:14" ht="18.75" x14ac:dyDescent="0.3">
      <c r="B139" s="958" t="s">
        <v>310</v>
      </c>
      <c r="C139" s="950" t="s">
        <v>807</v>
      </c>
      <c r="D139" s="960" t="s">
        <v>276</v>
      </c>
      <c r="E139" s="960" t="s">
        <v>307</v>
      </c>
      <c r="F139" s="951">
        <v>50000</v>
      </c>
      <c r="G139" s="952">
        <v>0</v>
      </c>
      <c r="H139" s="953">
        <v>50000</v>
      </c>
      <c r="I139" s="953">
        <v>1435</v>
      </c>
      <c r="J139" s="953">
        <v>1596.68</v>
      </c>
      <c r="K139" s="953">
        <v>1520</v>
      </c>
      <c r="L139" s="954">
        <v>7270.49</v>
      </c>
      <c r="M139" s="953">
        <f>+I139+J139+K139+L139</f>
        <v>11822.17</v>
      </c>
      <c r="N139" s="953">
        <f>+H139-M139</f>
        <v>38177.83</v>
      </c>
    </row>
    <row r="140" spans="2:14" ht="18.75" x14ac:dyDescent="0.3">
      <c r="B140" s="961" t="s">
        <v>749</v>
      </c>
      <c r="C140" s="950"/>
      <c r="D140" s="962">
        <v>3</v>
      </c>
      <c r="E140" s="962"/>
      <c r="F140" s="963">
        <f>SUM(F137:F139)</f>
        <v>290000</v>
      </c>
      <c r="G140" s="964">
        <f>SUM(G137:G138)</f>
        <v>0</v>
      </c>
      <c r="H140" s="965">
        <f t="shared" ref="H140:N140" si="25">SUM(H137:H139)</f>
        <v>290000</v>
      </c>
      <c r="I140" s="965">
        <f t="shared" si="25"/>
        <v>8323</v>
      </c>
      <c r="J140" s="965">
        <f t="shared" si="25"/>
        <v>36255.85</v>
      </c>
      <c r="K140" s="965">
        <f t="shared" si="25"/>
        <v>8816</v>
      </c>
      <c r="L140" s="966">
        <f t="shared" si="25"/>
        <v>11235.59</v>
      </c>
      <c r="M140" s="965">
        <f t="shared" si="25"/>
        <v>64630.44</v>
      </c>
      <c r="N140" s="965">
        <f t="shared" si="25"/>
        <v>225369.56</v>
      </c>
    </row>
    <row r="141" spans="2:14" ht="18.75" x14ac:dyDescent="0.3">
      <c r="B141" s="961"/>
      <c r="C141" s="950"/>
      <c r="D141" s="962"/>
      <c r="E141" s="962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67" t="s">
        <v>836</v>
      </c>
      <c r="C142" s="988"/>
      <c r="D142" s="989"/>
      <c r="E142" s="989"/>
      <c r="F142" s="949"/>
      <c r="G142" s="949"/>
      <c r="H142" s="990"/>
      <c r="I142" s="991"/>
      <c r="J142" s="965"/>
      <c r="K142" s="965"/>
      <c r="L142" s="966"/>
      <c r="M142" s="965"/>
      <c r="N142" s="965"/>
    </row>
    <row r="143" spans="2:14" ht="18.75" x14ac:dyDescent="0.3">
      <c r="B143" s="960" t="s">
        <v>532</v>
      </c>
      <c r="C143" s="950" t="s">
        <v>807</v>
      </c>
      <c r="D143" s="960" t="s">
        <v>965</v>
      </c>
      <c r="E143" s="960" t="s">
        <v>1069</v>
      </c>
      <c r="F143" s="951">
        <v>80000</v>
      </c>
      <c r="G143" s="971">
        <v>0</v>
      </c>
      <c r="H143" s="972">
        <v>80000</v>
      </c>
      <c r="I143" s="972">
        <v>2296</v>
      </c>
      <c r="J143" s="972">
        <v>7400.87</v>
      </c>
      <c r="K143" s="972">
        <v>2432</v>
      </c>
      <c r="L143" s="973">
        <v>2097.1999999999998</v>
      </c>
      <c r="M143" s="953">
        <f>+I143+J143+K143+L143</f>
        <v>14226.07</v>
      </c>
      <c r="N143" s="953">
        <f>+H143-M143</f>
        <v>65773.929999999993</v>
      </c>
    </row>
    <row r="144" spans="2:14" ht="18.75" x14ac:dyDescent="0.3">
      <c r="B144" s="961" t="s">
        <v>847</v>
      </c>
      <c r="C144" s="992"/>
      <c r="D144" s="962">
        <v>1</v>
      </c>
      <c r="E144" s="962"/>
      <c r="F144" s="963">
        <f t="shared" ref="F144:N144" si="26">SUM(F143)</f>
        <v>80000</v>
      </c>
      <c r="G144" s="993">
        <f t="shared" si="26"/>
        <v>0</v>
      </c>
      <c r="H144" s="994">
        <f t="shared" si="26"/>
        <v>80000</v>
      </c>
      <c r="I144" s="994">
        <f t="shared" si="26"/>
        <v>2296</v>
      </c>
      <c r="J144" s="994">
        <f t="shared" si="26"/>
        <v>7400.87</v>
      </c>
      <c r="K144" s="994">
        <f t="shared" si="26"/>
        <v>2432</v>
      </c>
      <c r="L144" s="995">
        <f t="shared" si="26"/>
        <v>2097.1999999999998</v>
      </c>
      <c r="M144" s="994">
        <f>SUM(M143)</f>
        <v>14226.07</v>
      </c>
      <c r="N144" s="994">
        <f t="shared" si="26"/>
        <v>65773.929999999993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82" t="s">
        <v>1245</v>
      </c>
      <c r="C146" s="950"/>
      <c r="D146" s="967"/>
      <c r="E146" s="967"/>
      <c r="F146" s="963"/>
      <c r="G146" s="964"/>
      <c r="H146" s="965"/>
      <c r="I146" s="965"/>
      <c r="J146" s="965"/>
      <c r="K146" s="965"/>
      <c r="L146" s="966"/>
      <c r="M146" s="965"/>
      <c r="N146" s="965"/>
    </row>
    <row r="147" spans="2:14" ht="18.75" x14ac:dyDescent="0.3">
      <c r="B147" s="955" t="s">
        <v>528</v>
      </c>
      <c r="C147" s="950" t="s">
        <v>806</v>
      </c>
      <c r="D147" s="960" t="s">
        <v>551</v>
      </c>
      <c r="E147" s="960" t="s">
        <v>307</v>
      </c>
      <c r="F147" s="951">
        <v>43500</v>
      </c>
      <c r="G147" s="952">
        <v>0</v>
      </c>
      <c r="H147" s="953">
        <v>43500</v>
      </c>
      <c r="I147" s="953">
        <v>1248.45</v>
      </c>
      <c r="J147" s="952">
        <v>936.62</v>
      </c>
      <c r="K147" s="953">
        <v>1322.4</v>
      </c>
      <c r="L147" s="954">
        <v>25</v>
      </c>
      <c r="M147" s="953">
        <f>+I147+J147+K147+L147</f>
        <v>3532.4700000000003</v>
      </c>
      <c r="N147" s="953">
        <f>+H147-M147</f>
        <v>39967.53</v>
      </c>
    </row>
    <row r="148" spans="2:14" ht="18.75" x14ac:dyDescent="0.3">
      <c r="B148" s="961" t="s">
        <v>749</v>
      </c>
      <c r="C148" s="950"/>
      <c r="D148" s="962">
        <v>1</v>
      </c>
      <c r="E148" s="962"/>
      <c r="F148" s="963">
        <f t="shared" ref="F148:K148" si="27">SUM(F147:F147)</f>
        <v>43500</v>
      </c>
      <c r="G148" s="964">
        <f t="shared" si="27"/>
        <v>0</v>
      </c>
      <c r="H148" s="965">
        <f t="shared" si="27"/>
        <v>43500</v>
      </c>
      <c r="I148" s="965">
        <f t="shared" si="27"/>
        <v>1248.45</v>
      </c>
      <c r="J148" s="996">
        <f t="shared" si="27"/>
        <v>936.62</v>
      </c>
      <c r="K148" s="996">
        <f t="shared" si="27"/>
        <v>1322.4</v>
      </c>
      <c r="L148" s="966">
        <f>SUM(L147:L147)</f>
        <v>25</v>
      </c>
      <c r="M148" s="965">
        <f>SUM(M147)</f>
        <v>3532.4700000000003</v>
      </c>
      <c r="N148" s="965">
        <v>39967.53</v>
      </c>
    </row>
    <row r="149" spans="2:14" ht="18.75" x14ac:dyDescent="0.3">
      <c r="B149" s="958"/>
      <c r="C149" s="950"/>
      <c r="D149" s="960"/>
      <c r="E149" s="960"/>
      <c r="F149" s="951"/>
      <c r="G149" s="952"/>
      <c r="H149" s="953"/>
      <c r="I149" s="953"/>
      <c r="J149" s="953"/>
      <c r="K149" s="953"/>
      <c r="L149" s="954"/>
      <c r="M149" s="953"/>
      <c r="N149" s="953"/>
    </row>
    <row r="150" spans="2:14" ht="18.75" x14ac:dyDescent="0.3">
      <c r="B150" s="997" t="s">
        <v>777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114</v>
      </c>
      <c r="C151" s="950" t="s">
        <v>807</v>
      </c>
      <c r="D151" s="960" t="s">
        <v>778</v>
      </c>
      <c r="E151" s="960" t="s">
        <v>307</v>
      </c>
      <c r="F151" s="951">
        <v>80000</v>
      </c>
      <c r="G151" s="952">
        <v>0</v>
      </c>
      <c r="H151" s="953">
        <v>80000</v>
      </c>
      <c r="I151" s="953">
        <v>2296</v>
      </c>
      <c r="J151" s="953">
        <v>7400.87</v>
      </c>
      <c r="K151" s="953">
        <v>2432</v>
      </c>
      <c r="L151" s="954">
        <v>1296.7</v>
      </c>
      <c r="M151" s="953">
        <f>+I151+J151+K151+L151</f>
        <v>13425.57</v>
      </c>
      <c r="N151" s="953">
        <f>+H151-M151</f>
        <v>66574.429999999993</v>
      </c>
    </row>
    <row r="152" spans="2:14" ht="18.75" x14ac:dyDescent="0.3">
      <c r="B152" s="955" t="s">
        <v>73</v>
      </c>
      <c r="C152" s="950" t="s">
        <v>807</v>
      </c>
      <c r="D152" s="960" t="s">
        <v>778</v>
      </c>
      <c r="E152" s="960" t="s">
        <v>307</v>
      </c>
      <c r="F152" s="951">
        <v>70000</v>
      </c>
      <c r="G152" s="974">
        <v>0</v>
      </c>
      <c r="H152" s="951">
        <v>70000</v>
      </c>
      <c r="I152" s="951">
        <v>2009</v>
      </c>
      <c r="J152" s="951">
        <v>5368.48</v>
      </c>
      <c r="K152" s="951">
        <v>2128</v>
      </c>
      <c r="L152" s="951">
        <v>1296.7</v>
      </c>
      <c r="M152" s="951">
        <f>+I152+J152+K152+L152</f>
        <v>10802.18</v>
      </c>
      <c r="N152" s="951">
        <f>+H152-M152</f>
        <v>59197.82</v>
      </c>
    </row>
    <row r="153" spans="2:14" ht="18.75" x14ac:dyDescent="0.3">
      <c r="B153" s="955" t="s">
        <v>530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2025</v>
      </c>
      <c r="M153" s="953">
        <f>+I153+J153+K153+L153</f>
        <v>5532.47</v>
      </c>
      <c r="N153" s="953">
        <f>+H153-M153</f>
        <v>37967.53</v>
      </c>
    </row>
    <row r="154" spans="2:14" ht="18.75" x14ac:dyDescent="0.3">
      <c r="B154" s="955" t="s">
        <v>1324</v>
      </c>
      <c r="C154" s="950" t="s">
        <v>806</v>
      </c>
      <c r="D154" s="960" t="s">
        <v>1325</v>
      </c>
      <c r="E154" s="960" t="s">
        <v>321</v>
      </c>
      <c r="F154" s="951">
        <v>43500</v>
      </c>
      <c r="G154" s="952">
        <v>0</v>
      </c>
      <c r="H154" s="953">
        <v>43500</v>
      </c>
      <c r="I154" s="953">
        <v>1248.45</v>
      </c>
      <c r="J154" s="952">
        <v>936.62</v>
      </c>
      <c r="K154" s="953">
        <v>1322.4</v>
      </c>
      <c r="L154" s="954">
        <v>25</v>
      </c>
      <c r="M154" s="953">
        <f>+I154+J154+K154+L154</f>
        <v>3532.4700000000003</v>
      </c>
      <c r="N154" s="953">
        <f>+H154-M154</f>
        <v>39967.53</v>
      </c>
    </row>
    <row r="155" spans="2:14" ht="18.75" x14ac:dyDescent="0.3">
      <c r="B155" s="961" t="s">
        <v>749</v>
      </c>
      <c r="C155" s="950"/>
      <c r="D155" s="962">
        <v>4</v>
      </c>
      <c r="E155" s="962"/>
      <c r="F155" s="963">
        <f>SUM(F151:F154)</f>
        <v>237000</v>
      </c>
      <c r="G155" s="993">
        <f>SUM(G154)</f>
        <v>0</v>
      </c>
      <c r="H155" s="963">
        <f t="shared" ref="H155:M155" si="28">SUM(H151:H154)</f>
        <v>237000</v>
      </c>
      <c r="I155" s="963">
        <f t="shared" si="28"/>
        <v>6801.9</v>
      </c>
      <c r="J155" s="963">
        <f t="shared" si="28"/>
        <v>14642.59</v>
      </c>
      <c r="K155" s="963">
        <f t="shared" si="28"/>
        <v>7204.7999999999993</v>
      </c>
      <c r="L155" s="963">
        <f t="shared" si="28"/>
        <v>4643.3999999999996</v>
      </c>
      <c r="M155" s="963">
        <f t="shared" si="28"/>
        <v>33292.69</v>
      </c>
      <c r="N155" s="963">
        <f>SUM(N151:N154)</f>
        <v>203707.31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18.75" x14ac:dyDescent="0.3">
      <c r="B157" s="982" t="s">
        <v>1138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8" t="s">
        <v>241</v>
      </c>
      <c r="C158" s="950" t="s">
        <v>806</v>
      </c>
      <c r="D158" s="960" t="s">
        <v>71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728</v>
      </c>
      <c r="M158" s="953">
        <f>+I158+J158+K158+L158</f>
        <v>12856.869999999999</v>
      </c>
      <c r="N158" s="953">
        <f>+H158-M158</f>
        <v>67143.13</v>
      </c>
    </row>
    <row r="159" spans="2:14" ht="18.75" x14ac:dyDescent="0.3">
      <c r="B159" s="955" t="s">
        <v>77</v>
      </c>
      <c r="C159" s="986" t="s">
        <v>807</v>
      </c>
      <c r="D159" s="960" t="s">
        <v>967</v>
      </c>
      <c r="E159" s="960" t="s">
        <v>1069</v>
      </c>
      <c r="F159" s="951">
        <v>70000</v>
      </c>
      <c r="G159" s="974">
        <v>0</v>
      </c>
      <c r="H159" s="1070">
        <v>70000</v>
      </c>
      <c r="I159" s="956">
        <v>2009</v>
      </c>
      <c r="J159" s="956">
        <v>5368.48</v>
      </c>
      <c r="K159" s="951">
        <v>2128</v>
      </c>
      <c r="L159" s="956">
        <v>828</v>
      </c>
      <c r="M159" s="951">
        <f>+I159+J159+K159+L159</f>
        <v>10333.48</v>
      </c>
      <c r="N159" s="951">
        <f>+H159-M159</f>
        <v>59666.520000000004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>SUM(F158:F159)</f>
        <v>150000</v>
      </c>
      <c r="G160" s="1071">
        <v>0</v>
      </c>
      <c r="H160" s="963">
        <f t="shared" ref="H160:N160" si="29">SUM(H158:H159)</f>
        <v>150000</v>
      </c>
      <c r="I160" s="963">
        <f t="shared" si="29"/>
        <v>4305</v>
      </c>
      <c r="J160" s="963">
        <f t="shared" si="29"/>
        <v>12769.349999999999</v>
      </c>
      <c r="K160" s="963">
        <f t="shared" si="29"/>
        <v>4560</v>
      </c>
      <c r="L160" s="963">
        <f t="shared" si="29"/>
        <v>1556</v>
      </c>
      <c r="M160" s="963">
        <f t="shared" si="29"/>
        <v>23190.35</v>
      </c>
      <c r="N160" s="963">
        <f t="shared" si="29"/>
        <v>126809.65000000001</v>
      </c>
    </row>
    <row r="161" spans="2:14" ht="18.75" x14ac:dyDescent="0.3">
      <c r="B161" s="958"/>
      <c r="C161" s="950"/>
      <c r="D161" s="960"/>
      <c r="E161" s="960"/>
      <c r="F161" s="951"/>
      <c r="G161" s="952"/>
      <c r="H161" s="953"/>
      <c r="I161" s="953"/>
      <c r="J161" s="953"/>
      <c r="K161" s="953"/>
      <c r="L161" s="954"/>
      <c r="M161" s="953"/>
      <c r="N161" s="953"/>
    </row>
    <row r="162" spans="2:14" ht="18.75" customHeight="1" x14ac:dyDescent="0.3">
      <c r="B162" s="982" t="s">
        <v>1133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5" t="s">
        <v>217</v>
      </c>
      <c r="C163" s="950" t="s">
        <v>807</v>
      </c>
      <c r="D163" s="960" t="s">
        <v>633</v>
      </c>
      <c r="E163" s="960" t="s">
        <v>1069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3310.58</v>
      </c>
      <c r="M163" s="953">
        <f>+I163+J163+K163+L163</f>
        <v>15439.449999999999</v>
      </c>
      <c r="N163" s="953">
        <f>+H163-M163</f>
        <v>64560.55</v>
      </c>
    </row>
    <row r="164" spans="2:14" ht="18.75" x14ac:dyDescent="0.3">
      <c r="B164" s="955" t="s">
        <v>1082</v>
      </c>
      <c r="C164" s="950" t="s">
        <v>806</v>
      </c>
      <c r="D164" s="960" t="s">
        <v>551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f>+I164+J164+K164+L164</f>
        <v>3532.4700000000003</v>
      </c>
      <c r="N164" s="953">
        <f>+H164-M164</f>
        <v>39967.53</v>
      </c>
    </row>
    <row r="165" spans="2:14" ht="18.75" x14ac:dyDescent="0.3">
      <c r="B165" s="961" t="s">
        <v>749</v>
      </c>
      <c r="C165" s="950"/>
      <c r="D165" s="962">
        <v>2</v>
      </c>
      <c r="E165" s="962"/>
      <c r="F165" s="963">
        <f>SUM(F163:F164)</f>
        <v>123500</v>
      </c>
      <c r="G165" s="964">
        <f t="shared" ref="G165:N165" si="30">SUM(G163:G164)</f>
        <v>0</v>
      </c>
      <c r="H165" s="965">
        <f>SUM(H163:H164)</f>
        <v>123500</v>
      </c>
      <c r="I165" s="965">
        <f t="shared" si="30"/>
        <v>3544.45</v>
      </c>
      <c r="J165" s="965">
        <f t="shared" si="30"/>
        <v>8337.49</v>
      </c>
      <c r="K165" s="965">
        <f t="shared" si="30"/>
        <v>3754.4</v>
      </c>
      <c r="L165" s="966">
        <f t="shared" si="30"/>
        <v>3335.58</v>
      </c>
      <c r="M165" s="965">
        <f>SUM(M163:M164)</f>
        <v>18971.919999999998</v>
      </c>
      <c r="N165" s="965">
        <f t="shared" si="30"/>
        <v>104528.08</v>
      </c>
    </row>
    <row r="166" spans="2:14" ht="18.75" x14ac:dyDescent="0.3">
      <c r="B166" s="961"/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61" t="s">
        <v>1012</v>
      </c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55" t="s">
        <v>134</v>
      </c>
      <c r="C168" s="950" t="s">
        <v>807</v>
      </c>
      <c r="D168" s="960" t="s">
        <v>489</v>
      </c>
      <c r="E168" s="960" t="s">
        <v>307</v>
      </c>
      <c r="F168" s="951">
        <v>80000</v>
      </c>
      <c r="G168" s="974">
        <v>0</v>
      </c>
      <c r="H168" s="951">
        <v>80000</v>
      </c>
      <c r="I168" s="951">
        <v>2296</v>
      </c>
      <c r="J168" s="951">
        <v>7400.87</v>
      </c>
      <c r="K168" s="951">
        <v>2432</v>
      </c>
      <c r="L168" s="951">
        <v>2568.4</v>
      </c>
      <c r="M168" s="951">
        <f t="shared" ref="M168:M178" si="31">+I168+J168+K168+L168</f>
        <v>14697.269999999999</v>
      </c>
      <c r="N168" s="951">
        <f t="shared" ref="N168:N178" si="32">+H168-M168</f>
        <v>65302.73</v>
      </c>
    </row>
    <row r="169" spans="2:14" ht="18.75" x14ac:dyDescent="0.3">
      <c r="B169" s="955" t="s">
        <v>651</v>
      </c>
      <c r="C169" s="950" t="s">
        <v>806</v>
      </c>
      <c r="D169" s="960" t="s">
        <v>517</v>
      </c>
      <c r="E169" s="960" t="s">
        <v>307</v>
      </c>
      <c r="F169" s="951">
        <v>43500</v>
      </c>
      <c r="G169" s="974">
        <v>0</v>
      </c>
      <c r="H169" s="951">
        <v>43500</v>
      </c>
      <c r="I169" s="951">
        <v>1248.45</v>
      </c>
      <c r="J169" s="974">
        <v>936.62</v>
      </c>
      <c r="K169" s="951">
        <v>1322.4</v>
      </c>
      <c r="L169" s="951">
        <v>25</v>
      </c>
      <c r="M169" s="951">
        <f t="shared" si="31"/>
        <v>3532.4700000000003</v>
      </c>
      <c r="N169" s="951">
        <f t="shared" si="32"/>
        <v>39967.53</v>
      </c>
    </row>
    <row r="170" spans="2:14" ht="18.75" x14ac:dyDescent="0.3">
      <c r="B170" s="955" t="s">
        <v>794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74">
        <v>0</v>
      </c>
      <c r="H170" s="951">
        <v>43500</v>
      </c>
      <c r="I170" s="951">
        <v>1248.45</v>
      </c>
      <c r="J170" s="974">
        <v>936.62</v>
      </c>
      <c r="K170" s="951">
        <v>1322.4</v>
      </c>
      <c r="L170" s="951">
        <v>25</v>
      </c>
      <c r="M170" s="951">
        <f t="shared" si="31"/>
        <v>3532.4700000000003</v>
      </c>
      <c r="N170" s="951">
        <f t="shared" si="32"/>
        <v>39967.53</v>
      </c>
    </row>
    <row r="171" spans="2:14" ht="18.75" x14ac:dyDescent="0.3">
      <c r="B171" s="955" t="s">
        <v>793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74">
        <v>0</v>
      </c>
      <c r="H171" s="951">
        <v>43500</v>
      </c>
      <c r="I171" s="951">
        <v>1248.45</v>
      </c>
      <c r="J171" s="974">
        <v>936.62</v>
      </c>
      <c r="K171" s="951">
        <v>1322.4</v>
      </c>
      <c r="L171" s="951">
        <v>25</v>
      </c>
      <c r="M171" s="951">
        <f t="shared" si="31"/>
        <v>3532.4700000000003</v>
      </c>
      <c r="N171" s="951">
        <f t="shared" si="32"/>
        <v>39967.53</v>
      </c>
    </row>
    <row r="172" spans="2:14" ht="18.75" x14ac:dyDescent="0.3">
      <c r="B172" s="1069" t="s">
        <v>585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74">
        <v>0</v>
      </c>
      <c r="H172" s="951">
        <v>37500</v>
      </c>
      <c r="I172" s="951">
        <v>1076.25</v>
      </c>
      <c r="J172" s="974">
        <v>89.81</v>
      </c>
      <c r="K172" s="951">
        <v>1140</v>
      </c>
      <c r="L172" s="951">
        <v>728</v>
      </c>
      <c r="M172" s="951">
        <f t="shared" si="31"/>
        <v>3034.06</v>
      </c>
      <c r="N172" s="951">
        <f t="shared" si="32"/>
        <v>34465.94</v>
      </c>
    </row>
    <row r="173" spans="2:14" ht="16.5" customHeight="1" x14ac:dyDescent="0.3">
      <c r="B173" s="1069" t="s">
        <v>805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421.98</v>
      </c>
      <c r="K173" s="951">
        <v>1322.4</v>
      </c>
      <c r="L173" s="951">
        <v>4861.92</v>
      </c>
      <c r="M173" s="951">
        <f t="shared" si="31"/>
        <v>7854.75</v>
      </c>
      <c r="N173" s="951">
        <f t="shared" si="32"/>
        <v>35645.25</v>
      </c>
    </row>
    <row r="174" spans="2:14" ht="18.75" x14ac:dyDescent="0.3">
      <c r="B174" s="998" t="s">
        <v>1022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89.81</v>
      </c>
      <c r="K174" s="953">
        <v>1140</v>
      </c>
      <c r="L174" s="954">
        <v>25</v>
      </c>
      <c r="M174" s="953">
        <f t="shared" si="31"/>
        <v>2331.06</v>
      </c>
      <c r="N174" s="953">
        <f t="shared" si="32"/>
        <v>35168.94</v>
      </c>
    </row>
    <row r="175" spans="2:14" ht="18.75" x14ac:dyDescent="0.3">
      <c r="B175" s="998" t="s">
        <v>1326</v>
      </c>
      <c r="C175" s="950" t="s">
        <v>1296</v>
      </c>
      <c r="D175" s="960" t="s">
        <v>517</v>
      </c>
      <c r="E175" s="960" t="s">
        <v>321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1"/>
        <v>3532.4700000000003</v>
      </c>
      <c r="N175" s="953">
        <f t="shared" si="32"/>
        <v>39967.53</v>
      </c>
    </row>
    <row r="176" spans="2:14" ht="18.75" x14ac:dyDescent="0.3">
      <c r="B176" s="998" t="s">
        <v>1327</v>
      </c>
      <c r="C176" s="950" t="s">
        <v>806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1"/>
        <v>3532.4700000000003</v>
      </c>
      <c r="N176" s="953">
        <f t="shared" si="32"/>
        <v>39967.53</v>
      </c>
    </row>
    <row r="177" spans="2:14" ht="18.75" x14ac:dyDescent="0.3">
      <c r="B177" s="998" t="s">
        <v>1328</v>
      </c>
      <c r="C177" s="950" t="s">
        <v>1296</v>
      </c>
      <c r="D177" s="960" t="s">
        <v>517</v>
      </c>
      <c r="E177" s="960" t="s">
        <v>321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1"/>
        <v>2331.06</v>
      </c>
      <c r="N177" s="953">
        <f t="shared" si="32"/>
        <v>35168.94</v>
      </c>
    </row>
    <row r="178" spans="2:14" ht="18.75" x14ac:dyDescent="0.3">
      <c r="B178" s="1069" t="s">
        <v>1386</v>
      </c>
      <c r="C178" s="950" t="s">
        <v>806</v>
      </c>
      <c r="D178" s="960" t="s">
        <v>517</v>
      </c>
      <c r="E178" s="960" t="s">
        <v>321</v>
      </c>
      <c r="F178" s="951">
        <v>37500</v>
      </c>
      <c r="G178" s="974">
        <v>0</v>
      </c>
      <c r="H178" s="951">
        <v>37500</v>
      </c>
      <c r="I178" s="951">
        <v>1076.25</v>
      </c>
      <c r="J178" s="974">
        <v>89.81</v>
      </c>
      <c r="K178" s="951">
        <v>1140</v>
      </c>
      <c r="L178" s="951">
        <v>25</v>
      </c>
      <c r="M178" s="951">
        <f t="shared" si="31"/>
        <v>2331.06</v>
      </c>
      <c r="N178" s="951">
        <f t="shared" si="32"/>
        <v>35168.94</v>
      </c>
    </row>
    <row r="179" spans="2:14" ht="18.75" x14ac:dyDescent="0.3">
      <c r="B179" s="961" t="s">
        <v>749</v>
      </c>
      <c r="C179" s="950"/>
      <c r="D179" s="962">
        <v>11</v>
      </c>
      <c r="E179" s="962"/>
      <c r="F179" s="963">
        <f>SUM(F168:F178)</f>
        <v>491000</v>
      </c>
      <c r="G179" s="964">
        <v>0</v>
      </c>
      <c r="H179" s="963">
        <f>SUM(H168:H178)</f>
        <v>491000</v>
      </c>
      <c r="I179" s="963">
        <f t="shared" ref="I179:N179" si="33">SUM(I168:I178)</f>
        <v>14091.7</v>
      </c>
      <c r="J179" s="963">
        <f t="shared" si="33"/>
        <v>12865.19</v>
      </c>
      <c r="K179" s="963">
        <f t="shared" si="33"/>
        <v>14926.4</v>
      </c>
      <c r="L179" s="963">
        <f t="shared" si="33"/>
        <v>8358.32</v>
      </c>
      <c r="M179" s="963">
        <f t="shared" si="33"/>
        <v>50241.61</v>
      </c>
      <c r="N179" s="963">
        <f t="shared" si="33"/>
        <v>440758.39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1027" t="s">
        <v>80</v>
      </c>
      <c r="C182" s="950" t="s">
        <v>806</v>
      </c>
      <c r="D182" s="1024" t="s">
        <v>721</v>
      </c>
      <c r="E182" s="960" t="s">
        <v>1069</v>
      </c>
      <c r="F182" s="951">
        <v>120000</v>
      </c>
      <c r="G182" s="952">
        <v>0</v>
      </c>
      <c r="H182" s="1031">
        <v>120000</v>
      </c>
      <c r="I182" s="953">
        <v>3444</v>
      </c>
      <c r="J182" s="1032">
        <v>16809.87</v>
      </c>
      <c r="K182" s="953">
        <v>3648</v>
      </c>
      <c r="L182" s="954">
        <v>25</v>
      </c>
      <c r="M182" s="1031">
        <f t="shared" ref="M182:M187" si="34">+I182+J182+K182+L182</f>
        <v>23926.87</v>
      </c>
      <c r="N182" s="1031">
        <f t="shared" ref="N182:N214" si="35">+H182-M182</f>
        <v>96073.13</v>
      </c>
    </row>
    <row r="183" spans="2:14" ht="18.75" x14ac:dyDescent="0.3">
      <c r="B183" s="1027" t="s">
        <v>87</v>
      </c>
      <c r="C183" s="950" t="s">
        <v>806</v>
      </c>
      <c r="D183" s="1024" t="s">
        <v>720</v>
      </c>
      <c r="E183" s="960" t="s">
        <v>1069</v>
      </c>
      <c r="F183" s="951">
        <v>120000</v>
      </c>
      <c r="G183" s="974">
        <v>0</v>
      </c>
      <c r="H183" s="1032">
        <v>120000</v>
      </c>
      <c r="I183" s="951">
        <v>3444</v>
      </c>
      <c r="J183" s="1032">
        <v>16809.87</v>
      </c>
      <c r="K183" s="951">
        <v>3648</v>
      </c>
      <c r="L183" s="951">
        <v>25</v>
      </c>
      <c r="M183" s="1032">
        <f t="shared" si="34"/>
        <v>23926.87</v>
      </c>
      <c r="N183" s="1032">
        <f t="shared" si="35"/>
        <v>96073.13</v>
      </c>
    </row>
    <row r="184" spans="2:14" ht="18.75" x14ac:dyDescent="0.3">
      <c r="B184" s="1027" t="s">
        <v>829</v>
      </c>
      <c r="C184" s="999" t="s">
        <v>806</v>
      </c>
      <c r="D184" s="1024" t="s">
        <v>596</v>
      </c>
      <c r="E184" s="960" t="s">
        <v>1066</v>
      </c>
      <c r="F184" s="951">
        <v>75000</v>
      </c>
      <c r="G184" s="974">
        <v>0</v>
      </c>
      <c r="H184" s="1032">
        <v>75000</v>
      </c>
      <c r="I184" s="951">
        <v>2152.5</v>
      </c>
      <c r="J184" s="1032">
        <v>6309.38</v>
      </c>
      <c r="K184" s="951">
        <v>2280</v>
      </c>
      <c r="L184" s="951">
        <v>25</v>
      </c>
      <c r="M184" s="1032">
        <f t="shared" si="34"/>
        <v>10766.880000000001</v>
      </c>
      <c r="N184" s="1032">
        <f t="shared" si="35"/>
        <v>64233.119999999995</v>
      </c>
    </row>
    <row r="185" spans="2:14" ht="18.75" x14ac:dyDescent="0.3">
      <c r="B185" s="1027" t="s">
        <v>244</v>
      </c>
      <c r="C185" s="950" t="s">
        <v>806</v>
      </c>
      <c r="D185" s="1024" t="s">
        <v>489</v>
      </c>
      <c r="E185" s="960" t="s">
        <v>1064</v>
      </c>
      <c r="F185" s="951">
        <v>80000</v>
      </c>
      <c r="G185" s="974">
        <v>0</v>
      </c>
      <c r="H185" s="1032">
        <v>80000</v>
      </c>
      <c r="I185" s="951">
        <v>2296</v>
      </c>
      <c r="J185" s="1032">
        <v>7400.87</v>
      </c>
      <c r="K185" s="951">
        <v>2432</v>
      </c>
      <c r="L185" s="951">
        <v>25</v>
      </c>
      <c r="M185" s="1032">
        <f t="shared" si="34"/>
        <v>12153.869999999999</v>
      </c>
      <c r="N185" s="1032">
        <f t="shared" si="35"/>
        <v>67846.13</v>
      </c>
    </row>
    <row r="186" spans="2:14" ht="18.75" x14ac:dyDescent="0.3">
      <c r="B186" s="1027" t="s">
        <v>84</v>
      </c>
      <c r="C186" s="950" t="s">
        <v>806</v>
      </c>
      <c r="D186" s="1024" t="s">
        <v>117</v>
      </c>
      <c r="E186" s="960" t="s">
        <v>307</v>
      </c>
      <c r="F186" s="951">
        <v>70000</v>
      </c>
      <c r="G186" s="974">
        <v>0</v>
      </c>
      <c r="H186" s="951">
        <v>70000</v>
      </c>
      <c r="I186" s="951">
        <v>2009</v>
      </c>
      <c r="J186" s="1032">
        <v>5368.48</v>
      </c>
      <c r="K186" s="951">
        <v>2128</v>
      </c>
      <c r="L186" s="951">
        <v>25</v>
      </c>
      <c r="M186" s="1032">
        <f t="shared" si="34"/>
        <v>9530.48</v>
      </c>
      <c r="N186" s="1032">
        <f t="shared" si="35"/>
        <v>60469.520000000004</v>
      </c>
    </row>
    <row r="187" spans="2:14" ht="18.75" x14ac:dyDescent="0.3">
      <c r="B187" s="1027" t="s">
        <v>136</v>
      </c>
      <c r="C187" s="950" t="s">
        <v>807</v>
      </c>
      <c r="D187" s="1024" t="s">
        <v>117</v>
      </c>
      <c r="E187" s="960" t="s">
        <v>1069</v>
      </c>
      <c r="F187" s="951">
        <v>80000</v>
      </c>
      <c r="G187" s="974">
        <v>0</v>
      </c>
      <c r="H187" s="951">
        <v>80000</v>
      </c>
      <c r="I187" s="951">
        <v>2296</v>
      </c>
      <c r="J187" s="1032">
        <v>6564.09</v>
      </c>
      <c r="K187" s="951">
        <v>2432</v>
      </c>
      <c r="L187" s="951">
        <v>4158.92</v>
      </c>
      <c r="M187" s="1032">
        <f t="shared" si="34"/>
        <v>15451.01</v>
      </c>
      <c r="N187" s="1032">
        <f t="shared" si="35"/>
        <v>64548.99</v>
      </c>
    </row>
    <row r="188" spans="2:14" ht="18.75" x14ac:dyDescent="0.3">
      <c r="B188" s="1027" t="s">
        <v>94</v>
      </c>
      <c r="C188" s="950" t="s">
        <v>807</v>
      </c>
      <c r="D188" s="1024" t="s">
        <v>71</v>
      </c>
      <c r="E188" s="960" t="s">
        <v>1069</v>
      </c>
      <c r="F188" s="951">
        <v>70000</v>
      </c>
      <c r="G188" s="974">
        <v>0</v>
      </c>
      <c r="H188" s="951">
        <v>70000</v>
      </c>
      <c r="I188" s="951">
        <v>2009</v>
      </c>
      <c r="J188" s="1032">
        <v>5025.38</v>
      </c>
      <c r="K188" s="951">
        <v>2128</v>
      </c>
      <c r="L188" s="951">
        <v>1740.46</v>
      </c>
      <c r="M188" s="1032">
        <v>10902.84</v>
      </c>
      <c r="N188" s="1032">
        <f t="shared" si="35"/>
        <v>59097.16</v>
      </c>
    </row>
    <row r="189" spans="2:14" ht="18.75" x14ac:dyDescent="0.3">
      <c r="B189" s="1027" t="s">
        <v>799</v>
      </c>
      <c r="C189" s="950" t="s">
        <v>806</v>
      </c>
      <c r="D189" s="1024" t="s">
        <v>633</v>
      </c>
      <c r="E189" s="960" t="s">
        <v>1069</v>
      </c>
      <c r="F189" s="951">
        <v>80000</v>
      </c>
      <c r="G189" s="974">
        <v>0</v>
      </c>
      <c r="H189" s="951">
        <v>80000</v>
      </c>
      <c r="I189" s="951">
        <v>2296</v>
      </c>
      <c r="J189" s="1032">
        <v>6972</v>
      </c>
      <c r="K189" s="951">
        <v>2432</v>
      </c>
      <c r="L189" s="951">
        <v>1740.46</v>
      </c>
      <c r="M189" s="1032">
        <f>+I189+J189+K189+L189</f>
        <v>13440.46</v>
      </c>
      <c r="N189" s="1032">
        <f t="shared" si="35"/>
        <v>66559.540000000008</v>
      </c>
    </row>
    <row r="190" spans="2:14" ht="17.25" customHeight="1" x14ac:dyDescent="0.3">
      <c r="B190" s="1028" t="s">
        <v>177</v>
      </c>
      <c r="C190" s="1001" t="s">
        <v>807</v>
      </c>
      <c r="D190" s="1025" t="s">
        <v>1119</v>
      </c>
      <c r="E190" s="1024" t="s">
        <v>1069</v>
      </c>
      <c r="F190" s="1078">
        <v>43500</v>
      </c>
      <c r="G190" s="1079">
        <v>0</v>
      </c>
      <c r="H190" s="1080">
        <v>43500</v>
      </c>
      <c r="I190" s="1081">
        <v>1248.45</v>
      </c>
      <c r="J190" s="1074">
        <v>936.62</v>
      </c>
      <c r="K190" s="1078">
        <v>1322.4</v>
      </c>
      <c r="L190" s="1081">
        <v>25</v>
      </c>
      <c r="M190" s="1032">
        <f t="shared" ref="M190:M214" si="36">+I190+J190+K190+L190</f>
        <v>3532.4700000000003</v>
      </c>
      <c r="N190" s="1032">
        <f t="shared" si="35"/>
        <v>39967.53</v>
      </c>
    </row>
    <row r="191" spans="2:14" ht="18.75" x14ac:dyDescent="0.3">
      <c r="B191" s="1027" t="s">
        <v>173</v>
      </c>
      <c r="C191" s="950" t="s">
        <v>807</v>
      </c>
      <c r="D191" s="1024" t="s">
        <v>521</v>
      </c>
      <c r="E191" s="960" t="s">
        <v>307</v>
      </c>
      <c r="F191" s="951">
        <v>37500</v>
      </c>
      <c r="G191" s="974">
        <v>0</v>
      </c>
      <c r="H191" s="1032">
        <v>37500</v>
      </c>
      <c r="I191" s="951">
        <v>1076.25</v>
      </c>
      <c r="J191" s="1036">
        <v>0</v>
      </c>
      <c r="K191" s="951">
        <v>1140</v>
      </c>
      <c r="L191" s="951">
        <v>3455.92</v>
      </c>
      <c r="M191" s="1032">
        <f t="shared" si="36"/>
        <v>5672.17</v>
      </c>
      <c r="N191" s="1032">
        <f t="shared" si="35"/>
        <v>31827.83</v>
      </c>
    </row>
    <row r="192" spans="2:14" ht="18.75" x14ac:dyDescent="0.3">
      <c r="B192" s="1027" t="s">
        <v>1062</v>
      </c>
      <c r="C192" s="950" t="s">
        <v>807</v>
      </c>
      <c r="D192" s="1024" t="s">
        <v>521</v>
      </c>
      <c r="E192" s="960" t="s">
        <v>307</v>
      </c>
      <c r="F192" s="951">
        <v>31500</v>
      </c>
      <c r="G192" s="974">
        <v>0</v>
      </c>
      <c r="H192" s="1032">
        <v>31500</v>
      </c>
      <c r="I192" s="951">
        <v>904.05</v>
      </c>
      <c r="J192" s="1036">
        <v>0</v>
      </c>
      <c r="K192" s="951">
        <v>957.6</v>
      </c>
      <c r="L192" s="951">
        <v>25</v>
      </c>
      <c r="M192" s="1032">
        <f t="shared" si="36"/>
        <v>1886.65</v>
      </c>
      <c r="N192" s="1032">
        <f t="shared" si="35"/>
        <v>29613.35</v>
      </c>
    </row>
    <row r="193" spans="2:14" ht="18.75" x14ac:dyDescent="0.3">
      <c r="B193" s="1027" t="s">
        <v>1148</v>
      </c>
      <c r="C193" s="950" t="s">
        <v>807</v>
      </c>
      <c r="D193" s="1024" t="s">
        <v>276</v>
      </c>
      <c r="E193" s="960" t="s">
        <v>307</v>
      </c>
      <c r="F193" s="951">
        <v>31500</v>
      </c>
      <c r="G193" s="952">
        <v>0</v>
      </c>
      <c r="H193" s="1031">
        <v>31500</v>
      </c>
      <c r="I193" s="953">
        <v>904.05</v>
      </c>
      <c r="J193" s="1036">
        <v>0</v>
      </c>
      <c r="K193" s="953">
        <v>957.6</v>
      </c>
      <c r="L193" s="954">
        <v>25</v>
      </c>
      <c r="M193" s="1031">
        <f t="shared" si="36"/>
        <v>1886.65</v>
      </c>
      <c r="N193" s="1031">
        <f t="shared" si="35"/>
        <v>29613.35</v>
      </c>
    </row>
    <row r="194" spans="2:14" ht="18.75" x14ac:dyDescent="0.3">
      <c r="B194" s="1027" t="s">
        <v>1149</v>
      </c>
      <c r="C194" s="950" t="s">
        <v>807</v>
      </c>
      <c r="D194" s="1024" t="s">
        <v>276</v>
      </c>
      <c r="E194" s="960" t="s">
        <v>307</v>
      </c>
      <c r="F194" s="951">
        <v>31500</v>
      </c>
      <c r="G194" s="952">
        <v>0</v>
      </c>
      <c r="H194" s="1031">
        <v>31500</v>
      </c>
      <c r="I194" s="953">
        <v>904.05</v>
      </c>
      <c r="J194" s="1036">
        <v>0</v>
      </c>
      <c r="K194" s="953">
        <v>957.6</v>
      </c>
      <c r="L194" s="954">
        <v>25</v>
      </c>
      <c r="M194" s="1031">
        <f t="shared" si="36"/>
        <v>1886.65</v>
      </c>
      <c r="N194" s="1031">
        <f t="shared" si="35"/>
        <v>29613.35</v>
      </c>
    </row>
    <row r="195" spans="2:14" ht="18.75" x14ac:dyDescent="0.3">
      <c r="B195" s="1027" t="s">
        <v>1165</v>
      </c>
      <c r="C195" s="950" t="s">
        <v>807</v>
      </c>
      <c r="D195" s="1024" t="s">
        <v>276</v>
      </c>
      <c r="E195" s="960" t="s">
        <v>307</v>
      </c>
      <c r="F195" s="951">
        <v>31500</v>
      </c>
      <c r="G195" s="974">
        <v>0</v>
      </c>
      <c r="H195" s="1032">
        <v>31500</v>
      </c>
      <c r="I195" s="951">
        <v>904.05</v>
      </c>
      <c r="J195" s="1036">
        <v>0</v>
      </c>
      <c r="K195" s="951">
        <v>957.6</v>
      </c>
      <c r="L195" s="951">
        <v>25</v>
      </c>
      <c r="M195" s="1031">
        <f t="shared" si="36"/>
        <v>1886.65</v>
      </c>
      <c r="N195" s="1031">
        <f t="shared" si="35"/>
        <v>29613.35</v>
      </c>
    </row>
    <row r="196" spans="2:14" ht="18.75" x14ac:dyDescent="0.3">
      <c r="B196" s="1029" t="s">
        <v>1329</v>
      </c>
      <c r="C196" s="950" t="s">
        <v>1330</v>
      </c>
      <c r="D196" s="1024" t="s">
        <v>1325</v>
      </c>
      <c r="E196" s="960" t="s">
        <v>307</v>
      </c>
      <c r="F196" s="951">
        <v>43500</v>
      </c>
      <c r="G196" s="952">
        <v>0</v>
      </c>
      <c r="H196" s="1031">
        <v>43500</v>
      </c>
      <c r="I196" s="953">
        <v>1248.45</v>
      </c>
      <c r="J196" s="1036">
        <v>936.62</v>
      </c>
      <c r="K196" s="953">
        <v>1322.4</v>
      </c>
      <c r="L196" s="954">
        <v>25</v>
      </c>
      <c r="M196" s="1031">
        <f t="shared" si="36"/>
        <v>3532.4700000000003</v>
      </c>
      <c r="N196" s="1031">
        <f t="shared" si="35"/>
        <v>39967.53</v>
      </c>
    </row>
    <row r="197" spans="2:14" ht="18.75" x14ac:dyDescent="0.3">
      <c r="B197" s="1027" t="s">
        <v>1337</v>
      </c>
      <c r="C197" s="950" t="s">
        <v>806</v>
      </c>
      <c r="D197" s="1024" t="s">
        <v>1325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89.81</v>
      </c>
      <c r="K197" s="951">
        <v>1140</v>
      </c>
      <c r="L197" s="951">
        <v>25</v>
      </c>
      <c r="M197" s="1032">
        <f t="shared" si="36"/>
        <v>2331.06</v>
      </c>
      <c r="N197" s="1032">
        <f t="shared" si="35"/>
        <v>35168.94</v>
      </c>
    </row>
    <row r="198" spans="2:14" ht="18.75" x14ac:dyDescent="0.3">
      <c r="B198" s="1027" t="s">
        <v>1345</v>
      </c>
      <c r="C198" s="950" t="s">
        <v>806</v>
      </c>
      <c r="D198" s="1024" t="s">
        <v>1325</v>
      </c>
      <c r="E198" s="960" t="s">
        <v>307</v>
      </c>
      <c r="F198" s="951">
        <v>37500</v>
      </c>
      <c r="G198" s="974">
        <v>0</v>
      </c>
      <c r="H198" s="1032">
        <v>37500</v>
      </c>
      <c r="I198" s="951">
        <v>1076.25</v>
      </c>
      <c r="J198" s="1036">
        <v>89.81</v>
      </c>
      <c r="K198" s="951">
        <v>1140</v>
      </c>
      <c r="L198" s="951">
        <v>25</v>
      </c>
      <c r="M198" s="1032">
        <f t="shared" si="36"/>
        <v>2331.06</v>
      </c>
      <c r="N198" s="1032">
        <f t="shared" si="35"/>
        <v>35168.94</v>
      </c>
    </row>
    <row r="199" spans="2:14" ht="18.75" x14ac:dyDescent="0.3">
      <c r="B199" s="1027" t="s">
        <v>1351</v>
      </c>
      <c r="C199" s="950" t="s">
        <v>806</v>
      </c>
      <c r="D199" s="1024" t="s">
        <v>1325</v>
      </c>
      <c r="E199" s="960" t="s">
        <v>307</v>
      </c>
      <c r="F199" s="951">
        <v>37500</v>
      </c>
      <c r="G199" s="974">
        <v>0</v>
      </c>
      <c r="H199" s="1032">
        <v>37500</v>
      </c>
      <c r="I199" s="951">
        <v>1076.25</v>
      </c>
      <c r="J199" s="1036">
        <v>89.81</v>
      </c>
      <c r="K199" s="951">
        <v>1140</v>
      </c>
      <c r="L199" s="951">
        <v>25</v>
      </c>
      <c r="M199" s="1032">
        <f t="shared" si="36"/>
        <v>2331.06</v>
      </c>
      <c r="N199" s="1032">
        <f t="shared" si="35"/>
        <v>35168.94</v>
      </c>
    </row>
    <row r="200" spans="2:14" ht="18.75" x14ac:dyDescent="0.3">
      <c r="B200" s="1027" t="s">
        <v>1336</v>
      </c>
      <c r="C200" s="950" t="s">
        <v>806</v>
      </c>
      <c r="D200" s="1024" t="s">
        <v>1325</v>
      </c>
      <c r="E200" s="960" t="s">
        <v>307</v>
      </c>
      <c r="F200" s="951">
        <v>37500</v>
      </c>
      <c r="G200" s="974">
        <v>0</v>
      </c>
      <c r="H200" s="1032">
        <v>37500</v>
      </c>
      <c r="I200" s="951">
        <v>1076.25</v>
      </c>
      <c r="J200" s="1036">
        <v>89.81</v>
      </c>
      <c r="K200" s="951">
        <v>1140</v>
      </c>
      <c r="L200" s="951">
        <v>25</v>
      </c>
      <c r="M200" s="1032">
        <f t="shared" si="36"/>
        <v>2331.06</v>
      </c>
      <c r="N200" s="1032">
        <f t="shared" si="35"/>
        <v>35168.94</v>
      </c>
    </row>
    <row r="201" spans="2:14" ht="18.75" x14ac:dyDescent="0.3">
      <c r="B201" s="1027" t="s">
        <v>1387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6"/>
        <v>2331.06</v>
      </c>
      <c r="N201" s="1032">
        <f t="shared" si="35"/>
        <v>35168.94</v>
      </c>
    </row>
    <row r="202" spans="2:14" ht="18.75" x14ac:dyDescent="0.3">
      <c r="B202" s="1029" t="s">
        <v>1331</v>
      </c>
      <c r="C202" s="950" t="s">
        <v>806</v>
      </c>
      <c r="D202" s="1024" t="s">
        <v>1332</v>
      </c>
      <c r="E202" s="960" t="s">
        <v>321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6"/>
        <v>3532.4700000000003</v>
      </c>
      <c r="N202" s="1031">
        <f t="shared" si="35"/>
        <v>39967.53</v>
      </c>
    </row>
    <row r="203" spans="2:14" ht="18.75" x14ac:dyDescent="0.3">
      <c r="B203" s="1029" t="s">
        <v>698</v>
      </c>
      <c r="C203" s="950" t="s">
        <v>807</v>
      </c>
      <c r="D203" s="1024" t="s">
        <v>105</v>
      </c>
      <c r="E203" s="960" t="s">
        <v>1067</v>
      </c>
      <c r="F203" s="951">
        <v>25000</v>
      </c>
      <c r="G203" s="952">
        <v>0</v>
      </c>
      <c r="H203" s="1031">
        <v>25000</v>
      </c>
      <c r="I203" s="953">
        <v>717.5</v>
      </c>
      <c r="J203" s="1035">
        <v>0</v>
      </c>
      <c r="K203" s="953">
        <v>760</v>
      </c>
      <c r="L203" s="954">
        <v>25</v>
      </c>
      <c r="M203" s="1031">
        <f t="shared" si="36"/>
        <v>1502.5</v>
      </c>
      <c r="N203" s="1031">
        <f t="shared" si="35"/>
        <v>23497.5</v>
      </c>
    </row>
    <row r="204" spans="2:14" ht="18.75" x14ac:dyDescent="0.3">
      <c r="B204" s="1029" t="s">
        <v>915</v>
      </c>
      <c r="C204" s="999" t="s">
        <v>807</v>
      </c>
      <c r="D204" s="1024" t="s">
        <v>105</v>
      </c>
      <c r="E204" s="960" t="s">
        <v>1067</v>
      </c>
      <c r="F204" s="951">
        <v>25000</v>
      </c>
      <c r="G204" s="952">
        <v>0</v>
      </c>
      <c r="H204" s="1031">
        <v>25000</v>
      </c>
      <c r="I204" s="953">
        <v>717.5</v>
      </c>
      <c r="J204" s="1035">
        <v>0</v>
      </c>
      <c r="K204" s="953">
        <v>760</v>
      </c>
      <c r="L204" s="954">
        <v>25</v>
      </c>
      <c r="M204" s="1031">
        <f t="shared" si="36"/>
        <v>1502.5</v>
      </c>
      <c r="N204" s="1031">
        <f t="shared" si="35"/>
        <v>23497.5</v>
      </c>
    </row>
    <row r="205" spans="2:14" ht="18.75" x14ac:dyDescent="0.3">
      <c r="B205" s="1029" t="s">
        <v>1058</v>
      </c>
      <c r="C205" s="999" t="s">
        <v>807</v>
      </c>
      <c r="D205" s="1024" t="s">
        <v>105</v>
      </c>
      <c r="E205" s="960" t="s">
        <v>1067</v>
      </c>
      <c r="F205" s="951">
        <v>25000</v>
      </c>
      <c r="G205" s="952">
        <v>0</v>
      </c>
      <c r="H205" s="1031">
        <v>25000</v>
      </c>
      <c r="I205" s="953">
        <v>717.5</v>
      </c>
      <c r="J205" s="1035">
        <v>0</v>
      </c>
      <c r="K205" s="953">
        <v>760</v>
      </c>
      <c r="L205" s="954">
        <v>25</v>
      </c>
      <c r="M205" s="1031">
        <f t="shared" si="36"/>
        <v>1502.5</v>
      </c>
      <c r="N205" s="1031">
        <f t="shared" si="35"/>
        <v>23497.5</v>
      </c>
    </row>
    <row r="206" spans="2:14" ht="18.75" x14ac:dyDescent="0.3">
      <c r="B206" s="1027" t="s">
        <v>587</v>
      </c>
      <c r="C206" s="950" t="s">
        <v>807</v>
      </c>
      <c r="D206" s="1024" t="s">
        <v>105</v>
      </c>
      <c r="E206" s="960" t="s">
        <v>1067</v>
      </c>
      <c r="F206" s="951">
        <v>25000</v>
      </c>
      <c r="G206" s="974">
        <v>0</v>
      </c>
      <c r="H206" s="1032">
        <v>25000</v>
      </c>
      <c r="I206" s="951">
        <v>717.5</v>
      </c>
      <c r="J206" s="1036">
        <v>0</v>
      </c>
      <c r="K206" s="951">
        <v>760</v>
      </c>
      <c r="L206" s="951">
        <v>25</v>
      </c>
      <c r="M206" s="1032">
        <f t="shared" si="36"/>
        <v>1502.5</v>
      </c>
      <c r="N206" s="1032">
        <f t="shared" si="35"/>
        <v>23497.5</v>
      </c>
    </row>
    <row r="207" spans="2:14" ht="18.75" x14ac:dyDescent="0.3">
      <c r="B207" s="1027" t="s">
        <v>1150</v>
      </c>
      <c r="C207" s="950" t="s">
        <v>1151</v>
      </c>
      <c r="D207" s="1024" t="s">
        <v>105</v>
      </c>
      <c r="E207" s="960" t="s">
        <v>1067</v>
      </c>
      <c r="F207" s="951">
        <v>25000</v>
      </c>
      <c r="G207" s="974">
        <v>0</v>
      </c>
      <c r="H207" s="1032">
        <v>25000</v>
      </c>
      <c r="I207" s="951">
        <v>717.5</v>
      </c>
      <c r="J207" s="1036">
        <v>0</v>
      </c>
      <c r="K207" s="951">
        <v>760</v>
      </c>
      <c r="L207" s="951">
        <v>25</v>
      </c>
      <c r="M207" s="1032">
        <f t="shared" si="36"/>
        <v>1502.5</v>
      </c>
      <c r="N207" s="1032">
        <f t="shared" si="35"/>
        <v>23497.5</v>
      </c>
    </row>
    <row r="208" spans="2:14" ht="18.75" x14ac:dyDescent="0.3">
      <c r="B208" s="1024" t="s">
        <v>830</v>
      </c>
      <c r="C208" s="950" t="s">
        <v>806</v>
      </c>
      <c r="D208" s="1026" t="s">
        <v>92</v>
      </c>
      <c r="E208" s="960" t="s">
        <v>1067</v>
      </c>
      <c r="F208" s="978">
        <v>30000</v>
      </c>
      <c r="G208" s="979">
        <v>0</v>
      </c>
      <c r="H208" s="1032">
        <v>30000</v>
      </c>
      <c r="I208" s="951">
        <v>861</v>
      </c>
      <c r="J208" s="1036">
        <v>0</v>
      </c>
      <c r="K208" s="951">
        <v>912</v>
      </c>
      <c r="L208" s="951">
        <v>25</v>
      </c>
      <c r="M208" s="1032">
        <f t="shared" si="36"/>
        <v>1798</v>
      </c>
      <c r="N208" s="1032">
        <f t="shared" si="35"/>
        <v>28202</v>
      </c>
    </row>
    <row r="209" spans="2:14" ht="18.75" x14ac:dyDescent="0.3">
      <c r="B209" s="1024" t="s">
        <v>1056</v>
      </c>
      <c r="C209" s="950" t="s">
        <v>806</v>
      </c>
      <c r="D209" s="1026" t="s">
        <v>92</v>
      </c>
      <c r="E209" s="960" t="s">
        <v>1067</v>
      </c>
      <c r="F209" s="978">
        <v>30000</v>
      </c>
      <c r="G209" s="979">
        <v>0</v>
      </c>
      <c r="H209" s="1032">
        <v>30000</v>
      </c>
      <c r="I209" s="951">
        <v>861</v>
      </c>
      <c r="J209" s="1036">
        <v>0</v>
      </c>
      <c r="K209" s="951">
        <v>912</v>
      </c>
      <c r="L209" s="951">
        <v>25</v>
      </c>
      <c r="M209" s="1032">
        <f t="shared" si="36"/>
        <v>1798</v>
      </c>
      <c r="N209" s="1032">
        <f t="shared" si="35"/>
        <v>28202</v>
      </c>
    </row>
    <row r="210" spans="2:14" ht="18.75" x14ac:dyDescent="0.3">
      <c r="B210" s="1027" t="s">
        <v>800</v>
      </c>
      <c r="C210" s="950" t="s">
        <v>806</v>
      </c>
      <c r="D210" s="1024" t="s">
        <v>268</v>
      </c>
      <c r="E210" s="960" t="s">
        <v>1067</v>
      </c>
      <c r="F210" s="951">
        <v>30000</v>
      </c>
      <c r="G210" s="974">
        <v>0</v>
      </c>
      <c r="H210" s="1032">
        <v>30000</v>
      </c>
      <c r="I210" s="951">
        <v>861</v>
      </c>
      <c r="J210" s="1036">
        <v>0</v>
      </c>
      <c r="K210" s="951">
        <v>912</v>
      </c>
      <c r="L210" s="951">
        <v>25</v>
      </c>
      <c r="M210" s="1032">
        <f t="shared" si="36"/>
        <v>1798</v>
      </c>
      <c r="N210" s="1032">
        <f t="shared" si="35"/>
        <v>28202</v>
      </c>
    </row>
    <row r="211" spans="2:14" ht="18.75" x14ac:dyDescent="0.3">
      <c r="B211" s="1029" t="s">
        <v>1333</v>
      </c>
      <c r="C211" s="950" t="s">
        <v>1296</v>
      </c>
      <c r="D211" s="1024" t="s">
        <v>268</v>
      </c>
      <c r="E211" s="960" t="s">
        <v>1067</v>
      </c>
      <c r="F211" s="951">
        <v>30000</v>
      </c>
      <c r="G211" s="952">
        <v>0</v>
      </c>
      <c r="H211" s="1031">
        <v>30000</v>
      </c>
      <c r="I211" s="953">
        <v>861</v>
      </c>
      <c r="J211" s="1035">
        <v>0</v>
      </c>
      <c r="K211" s="953">
        <v>912</v>
      </c>
      <c r="L211" s="954">
        <v>25</v>
      </c>
      <c r="M211" s="1031">
        <f t="shared" si="36"/>
        <v>1798</v>
      </c>
      <c r="N211" s="1031">
        <f t="shared" si="35"/>
        <v>28202</v>
      </c>
    </row>
    <row r="212" spans="2:14" ht="18.75" x14ac:dyDescent="0.3">
      <c r="B212" s="1029" t="s">
        <v>91</v>
      </c>
      <c r="C212" s="950" t="s">
        <v>806</v>
      </c>
      <c r="D212" s="1024" t="s">
        <v>92</v>
      </c>
      <c r="E212" s="960" t="s">
        <v>1067</v>
      </c>
      <c r="F212" s="951">
        <v>30000</v>
      </c>
      <c r="G212" s="952">
        <v>0</v>
      </c>
      <c r="H212" s="1031">
        <v>30000</v>
      </c>
      <c r="I212" s="953">
        <v>861</v>
      </c>
      <c r="J212" s="1035">
        <v>0</v>
      </c>
      <c r="K212" s="953">
        <v>912</v>
      </c>
      <c r="L212" s="954">
        <v>2134</v>
      </c>
      <c r="M212" s="1031">
        <f t="shared" si="36"/>
        <v>3907</v>
      </c>
      <c r="N212" s="1031">
        <f t="shared" si="35"/>
        <v>26093</v>
      </c>
    </row>
    <row r="213" spans="2:14" ht="18.75" x14ac:dyDescent="0.3">
      <c r="B213" s="1029" t="s">
        <v>1346</v>
      </c>
      <c r="C213" s="950" t="s">
        <v>806</v>
      </c>
      <c r="D213" s="1024" t="s">
        <v>92</v>
      </c>
      <c r="E213" s="960" t="s">
        <v>1067</v>
      </c>
      <c r="F213" s="951">
        <v>30000</v>
      </c>
      <c r="G213" s="952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6"/>
        <v>1798</v>
      </c>
      <c r="N213" s="1031">
        <f t="shared" si="35"/>
        <v>28202</v>
      </c>
    </row>
    <row r="214" spans="2:14" ht="18.75" x14ac:dyDescent="0.3">
      <c r="B214" s="1029" t="s">
        <v>1350</v>
      </c>
      <c r="C214" s="950" t="s">
        <v>806</v>
      </c>
      <c r="D214" s="1024" t="s">
        <v>92</v>
      </c>
      <c r="E214" s="960" t="s">
        <v>1067</v>
      </c>
      <c r="F214" s="951">
        <v>30000</v>
      </c>
      <c r="G214" s="952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6"/>
        <v>1798</v>
      </c>
      <c r="N214" s="1031">
        <f t="shared" si="35"/>
        <v>28202</v>
      </c>
    </row>
    <row r="215" spans="2:14" ht="18.75" x14ac:dyDescent="0.3">
      <c r="B215" s="1027" t="s">
        <v>1388</v>
      </c>
      <c r="C215" s="950" t="s">
        <v>806</v>
      </c>
      <c r="D215" s="1024" t="s">
        <v>92</v>
      </c>
      <c r="E215" s="960" t="s">
        <v>1067</v>
      </c>
      <c r="F215" s="951">
        <v>30000</v>
      </c>
      <c r="G215" s="974">
        <v>0</v>
      </c>
      <c r="H215" s="1032">
        <v>30000</v>
      </c>
      <c r="I215" s="951">
        <v>861</v>
      </c>
      <c r="J215" s="1036">
        <v>0</v>
      </c>
      <c r="K215" s="951">
        <v>912</v>
      </c>
      <c r="L215" s="951">
        <v>25</v>
      </c>
      <c r="M215" s="1032">
        <v>1798</v>
      </c>
      <c r="N215" s="1032">
        <v>28202</v>
      </c>
    </row>
    <row r="216" spans="2:14" ht="18.75" x14ac:dyDescent="0.3">
      <c r="B216" s="1027" t="s">
        <v>1389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74">
        <v>0</v>
      </c>
      <c r="H216" s="1032">
        <v>30000</v>
      </c>
      <c r="I216" s="951">
        <v>861</v>
      </c>
      <c r="J216" s="1036">
        <v>0</v>
      </c>
      <c r="K216" s="951">
        <v>912</v>
      </c>
      <c r="L216" s="951">
        <v>25</v>
      </c>
      <c r="M216" s="1032">
        <v>1798</v>
      </c>
      <c r="N216" s="1032">
        <v>28202</v>
      </c>
    </row>
    <row r="217" spans="2:14" ht="18.75" x14ac:dyDescent="0.3">
      <c r="B217" s="1027" t="s">
        <v>1390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74">
        <v>0</v>
      </c>
      <c r="H217" s="1032">
        <v>30000</v>
      </c>
      <c r="I217" s="951">
        <v>861</v>
      </c>
      <c r="J217" s="1036">
        <v>0</v>
      </c>
      <c r="K217" s="951">
        <v>912</v>
      </c>
      <c r="L217" s="951">
        <v>25</v>
      </c>
      <c r="M217" s="1032">
        <v>1798</v>
      </c>
      <c r="N217" s="1032">
        <v>28202</v>
      </c>
    </row>
    <row r="218" spans="2:14" ht="18.75" x14ac:dyDescent="0.3">
      <c r="B218" s="1027" t="s">
        <v>1420</v>
      </c>
      <c r="C218" s="950" t="s">
        <v>806</v>
      </c>
      <c r="D218" s="1024" t="s">
        <v>92</v>
      </c>
      <c r="E218" s="960" t="s">
        <v>1067</v>
      </c>
      <c r="F218" s="951">
        <v>24000</v>
      </c>
      <c r="G218" s="974">
        <v>0</v>
      </c>
      <c r="H218" s="1032">
        <v>24000</v>
      </c>
      <c r="I218" s="951">
        <v>688</v>
      </c>
      <c r="J218" s="1036">
        <v>0</v>
      </c>
      <c r="K218" s="951">
        <v>726.6</v>
      </c>
      <c r="L218" s="951">
        <v>25</v>
      </c>
      <c r="M218" s="1032">
        <v>1443.4</v>
      </c>
      <c r="N218" s="1032">
        <v>22556.6</v>
      </c>
    </row>
    <row r="219" spans="2:14" ht="18.75" x14ac:dyDescent="0.3">
      <c r="B219" s="961" t="s">
        <v>749</v>
      </c>
      <c r="C219" s="999"/>
      <c r="D219" s="962">
        <v>37</v>
      </c>
      <c r="E219" s="962"/>
      <c r="F219" s="963">
        <f>SUM(F182:F218)</f>
        <v>1625500</v>
      </c>
      <c r="G219" s="1071">
        <v>0</v>
      </c>
      <c r="H219" s="963">
        <f t="shared" ref="H219:N219" si="37">SUM(H182:H218)</f>
        <v>1625500</v>
      </c>
      <c r="I219" s="963">
        <f t="shared" si="37"/>
        <v>46651.049999999996</v>
      </c>
      <c r="J219" s="963">
        <f t="shared" si="37"/>
        <v>74518.849999999977</v>
      </c>
      <c r="K219" s="963">
        <f t="shared" si="37"/>
        <v>49412.2</v>
      </c>
      <c r="L219" s="963">
        <f t="shared" si="37"/>
        <v>14029.76</v>
      </c>
      <c r="M219" s="963">
        <f t="shared" si="37"/>
        <v>184615.65999999995</v>
      </c>
      <c r="N219" s="963">
        <f t="shared" si="37"/>
        <v>1440884.3399999999</v>
      </c>
    </row>
    <row r="220" spans="2:14" ht="18.75" x14ac:dyDescent="0.3">
      <c r="B220" s="961"/>
      <c r="C220" s="958"/>
      <c r="D220" s="962"/>
      <c r="E220" s="962"/>
      <c r="F220" s="963"/>
      <c r="G220" s="964"/>
      <c r="H220" s="965"/>
      <c r="I220" s="965"/>
      <c r="J220" s="965"/>
      <c r="K220" s="965"/>
      <c r="L220" s="966"/>
      <c r="M220" s="965"/>
      <c r="N220" s="965"/>
    </row>
    <row r="221" spans="2:14" ht="27.75" customHeight="1" x14ac:dyDescent="0.3">
      <c r="B221" s="1058" t="s">
        <v>865</v>
      </c>
      <c r="C221" s="1059"/>
      <c r="D221" s="1058">
        <f>+D18+D24+D28+D38+D42+D47+D51+D57+D69+D84+D89+D94+D100+D105+D109+D119+D125+D134+D140+D144+D148+D155+D160+D165+D179+D219</f>
        <v>129</v>
      </c>
      <c r="E221" s="1058"/>
      <c r="F221" s="1076">
        <f>+F18+F24+F28+F38+F42+F47+F51+F57+F69+F84+F89+F94+F100+F105+F109+F119+F125+F134+F140+F144+F148+F155+F160+F165+F179+F219</f>
        <v>6830500</v>
      </c>
      <c r="G221" s="1072">
        <v>0</v>
      </c>
      <c r="H221" s="1076">
        <f t="shared" ref="H221:N221" si="38">+H18+H24+H28+H38+H42+H47+H51+H57+H69+H84+H89+H94+H100+H105+H109+H119+H125+H134+H140+H144+H148+H155+H160+H165+H179+H219</f>
        <v>6830500</v>
      </c>
      <c r="I221" s="1076">
        <f t="shared" si="38"/>
        <v>196034.55</v>
      </c>
      <c r="J221" s="1076">
        <f t="shared" si="38"/>
        <v>453996.73999999993</v>
      </c>
      <c r="K221" s="1076">
        <f t="shared" si="38"/>
        <v>205122.51999999996</v>
      </c>
      <c r="L221" s="1076">
        <f t="shared" si="38"/>
        <v>138727.26</v>
      </c>
      <c r="M221" s="1076">
        <f t="shared" si="38"/>
        <v>993456.00999999989</v>
      </c>
      <c r="N221" s="1076">
        <f t="shared" si="38"/>
        <v>5837043.9900000002</v>
      </c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1073"/>
      <c r="K224" s="1022"/>
      <c r="L224" s="1022"/>
      <c r="M224" s="1022"/>
      <c r="N224" s="1022"/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271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1022"/>
      <c r="E227" s="271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1022"/>
      <c r="F228" s="869"/>
      <c r="G228" s="853"/>
      <c r="H228" s="853"/>
      <c r="I228" s="853"/>
      <c r="J228" s="1022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72"/>
      <c r="E231" s="853"/>
      <c r="F231" s="852"/>
      <c r="G231" s="853"/>
      <c r="H231" s="853"/>
      <c r="I231" s="853"/>
      <c r="J231" s="853"/>
      <c r="K231" s="1022"/>
      <c r="L231" s="853"/>
      <c r="M231" s="853"/>
      <c r="N231" s="853"/>
    </row>
    <row r="232" spans="2:14" ht="17.25" customHeight="1" x14ac:dyDescent="0.25">
      <c r="B232" s="853"/>
      <c r="C232" s="871"/>
      <c r="D232" s="872"/>
      <c r="E232" s="853"/>
      <c r="F232" s="852"/>
      <c r="G232" s="853"/>
      <c r="H232" s="853"/>
      <c r="I232" s="853"/>
      <c r="J232" s="853"/>
      <c r="K232" s="853"/>
      <c r="L232" s="853"/>
      <c r="M232" s="1022"/>
      <c r="N232" s="1022"/>
    </row>
    <row r="233" spans="2:14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4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4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4" ht="17.25" customHeight="1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73"/>
      <c r="C242" s="874"/>
      <c r="D242" s="873"/>
      <c r="E242" s="873"/>
      <c r="F242" s="875"/>
      <c r="G242" s="873"/>
      <c r="H242" s="873"/>
      <c r="I242" s="873"/>
      <c r="J242" s="873"/>
      <c r="K242" s="873"/>
      <c r="L242" s="873"/>
      <c r="M242" s="873"/>
      <c r="N242" s="873"/>
    </row>
    <row r="243" spans="2:15" ht="15.75" x14ac:dyDescent="0.25">
      <c r="B243" s="873"/>
      <c r="C243" s="871"/>
      <c r="D243" s="873"/>
      <c r="E243" s="873"/>
      <c r="F243" s="875"/>
      <c r="G243" s="873"/>
      <c r="H243" s="873"/>
      <c r="I243" s="873"/>
      <c r="J243" s="873"/>
      <c r="K243" s="873"/>
      <c r="L243" s="873"/>
      <c r="M243" s="873"/>
      <c r="N243" s="873"/>
    </row>
    <row r="244" spans="2:15" ht="15.75" x14ac:dyDescent="0.25">
      <c r="B244" s="871"/>
      <c r="C244" s="871"/>
      <c r="D244" s="871"/>
      <c r="E244" s="871"/>
      <c r="F244" s="876"/>
      <c r="G244" s="877"/>
      <c r="H244" s="878"/>
      <c r="I244" s="879"/>
      <c r="J244" s="880"/>
      <c r="K244" s="880"/>
      <c r="L244" s="880"/>
      <c r="M244" s="880"/>
      <c r="N244" s="880"/>
    </row>
    <row r="245" spans="2:15" ht="15.75" x14ac:dyDescent="0.25">
      <c r="B245" s="1889" t="s">
        <v>1271</v>
      </c>
      <c r="C245" s="1889"/>
      <c r="D245" s="874"/>
      <c r="E245" s="874"/>
      <c r="F245" s="875"/>
      <c r="G245" s="873"/>
      <c r="H245" s="873"/>
      <c r="I245" s="1869" t="s">
        <v>852</v>
      </c>
      <c r="J245" s="1869"/>
      <c r="K245" s="1869"/>
      <c r="L245" s="1869"/>
      <c r="M245" s="1869"/>
      <c r="N245" s="1869"/>
    </row>
    <row r="246" spans="2:15" ht="15.75" x14ac:dyDescent="0.25">
      <c r="B246" s="930" t="s">
        <v>1376</v>
      </c>
      <c r="C246" s="871"/>
      <c r="D246" s="871"/>
      <c r="E246" s="871"/>
      <c r="F246" s="875"/>
      <c r="G246" s="873"/>
      <c r="I246" s="622"/>
      <c r="J246" s="1870" t="s">
        <v>1370</v>
      </c>
      <c r="K246" s="1870"/>
      <c r="L246" s="1870"/>
      <c r="M246" s="1870"/>
      <c r="N246" s="622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874"/>
      <c r="C260" s="851"/>
      <c r="D260" s="874"/>
      <c r="E260" s="874"/>
      <c r="F260" s="883"/>
      <c r="G260" s="874"/>
      <c r="H260" s="884"/>
      <c r="I260" s="882"/>
      <c r="J260" s="873"/>
      <c r="K260" s="885"/>
      <c r="L260" s="885"/>
      <c r="M260" s="885"/>
      <c r="N260" s="885"/>
    </row>
  </sheetData>
  <mergeCells count="19">
    <mergeCell ref="B245:C245"/>
    <mergeCell ref="I245:N245"/>
    <mergeCell ref="J246:M246"/>
    <mergeCell ref="I11:I12"/>
    <mergeCell ref="J11:J12"/>
    <mergeCell ref="K11:K12"/>
    <mergeCell ref="L11:L12"/>
    <mergeCell ref="M11:M12"/>
    <mergeCell ref="N11:N12"/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4" max="13" man="1"/>
    <brk id="190" max="13" man="1"/>
  </rowBreaks>
  <drawing r:id="rId2"/>
</worksheet>
</file>

<file path=xl/worksheets/sheet2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F64A01-B6B6-40FB-9B04-3E73AFF916BA}">
  <dimension ref="A1:S160"/>
  <sheetViews>
    <sheetView topLeftCell="A63" zoomScaleNormal="100" zoomScaleSheetLayoutView="70" workbookViewId="0">
      <selection activeCell="A7" sqref="A7:O7"/>
    </sheetView>
  </sheetViews>
  <sheetFormatPr baseColWidth="10" defaultRowHeight="15" x14ac:dyDescent="0.25"/>
  <cols>
    <col min="1" max="1" width="93.85546875" customWidth="1"/>
    <col min="2" max="2" width="13.140625" customWidth="1"/>
    <col min="3" max="3" width="62.855468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735" t="s">
        <v>0</v>
      </c>
      <c r="B5" s="1735"/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  <c r="N5" s="1735"/>
      <c r="O5" s="1735"/>
    </row>
    <row r="6" spans="1:15" x14ac:dyDescent="0.25">
      <c r="A6" s="1735" t="s">
        <v>1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  <c r="N6" s="1735"/>
      <c r="O6" s="1735"/>
    </row>
    <row r="7" spans="1:15" x14ac:dyDescent="0.25">
      <c r="A7" s="1735" t="s">
        <v>3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  <c r="N7" s="1735"/>
      <c r="O7" s="1735"/>
    </row>
    <row r="8" spans="1:15" x14ac:dyDescent="0.25">
      <c r="A8" s="1735" t="s">
        <v>1428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  <c r="N8" s="1735"/>
      <c r="O8" s="1735"/>
    </row>
    <row r="9" spans="1:15" x14ac:dyDescent="0.25">
      <c r="A9" s="1820" t="s">
        <v>441</v>
      </c>
      <c r="B9" s="1820"/>
      <c r="C9" s="1820"/>
      <c r="D9" s="1820"/>
      <c r="E9" s="1820"/>
      <c r="F9" s="1820"/>
      <c r="G9" s="1820"/>
      <c r="H9" s="1820"/>
      <c r="I9" s="1820"/>
      <c r="J9" s="1820"/>
      <c r="K9" s="1820"/>
      <c r="L9" s="1820"/>
      <c r="M9" s="1820"/>
      <c r="N9" s="1820"/>
      <c r="O9" s="1820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92" t="s">
        <v>7</v>
      </c>
      <c r="B11" s="1892" t="s">
        <v>937</v>
      </c>
      <c r="C11" s="1894" t="s">
        <v>9</v>
      </c>
      <c r="D11" s="1892" t="s">
        <v>832</v>
      </c>
      <c r="E11" s="1892" t="s">
        <v>834</v>
      </c>
      <c r="F11" s="1892" t="s">
        <v>209</v>
      </c>
      <c r="G11" s="1051" t="s">
        <v>12</v>
      </c>
      <c r="H11" s="1896" t="s">
        <v>13</v>
      </c>
      <c r="I11" s="1893" t="s">
        <v>14</v>
      </c>
      <c r="J11" s="1893" t="s">
        <v>15</v>
      </c>
      <c r="K11" s="1893" t="s">
        <v>16</v>
      </c>
      <c r="L11" s="1893" t="s">
        <v>17</v>
      </c>
      <c r="M11" s="1893" t="s">
        <v>18</v>
      </c>
      <c r="N11" s="1893" t="s">
        <v>19</v>
      </c>
      <c r="O11" s="1893" t="s">
        <v>20</v>
      </c>
    </row>
    <row r="12" spans="1:15" x14ac:dyDescent="0.25">
      <c r="A12" s="1892"/>
      <c r="B12" s="1892"/>
      <c r="C12" s="1894"/>
      <c r="D12" s="1892"/>
      <c r="E12" s="1892"/>
      <c r="F12" s="1892"/>
      <c r="G12" s="1051" t="s">
        <v>21</v>
      </c>
      <c r="H12" s="1896"/>
      <c r="I12" s="1893"/>
      <c r="J12" s="1893"/>
      <c r="K12" s="1893"/>
      <c r="L12" s="1893"/>
      <c r="M12" s="1893"/>
      <c r="N12" s="1893"/>
      <c r="O12" s="1893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468">
        <v>25</v>
      </c>
      <c r="N14" s="468">
        <v>18040.37</v>
      </c>
      <c r="O14" s="468">
        <f>+I14-N14</f>
        <v>81959.63</v>
      </c>
    </row>
    <row r="15" spans="1:15" ht="18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571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571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ht="15.7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57">
        <v>4560</v>
      </c>
      <c r="M23" s="457">
        <v>25</v>
      </c>
      <c r="N23" s="457">
        <v>32756.62</v>
      </c>
      <c r="O23" s="457">
        <v>117243.38</v>
      </c>
    </row>
    <row r="24" spans="1:15" x14ac:dyDescent="0.25">
      <c r="A24" s="496" t="s">
        <v>1282</v>
      </c>
      <c r="B24" s="497" t="s">
        <v>806</v>
      </c>
      <c r="C24" s="282" t="s">
        <v>214</v>
      </c>
      <c r="D24" s="281" t="s">
        <v>1063</v>
      </c>
      <c r="E24" s="855">
        <v>45413</v>
      </c>
      <c r="F24" s="855">
        <v>45597</v>
      </c>
      <c r="G24" s="626">
        <v>75000</v>
      </c>
      <c r="H24" s="487">
        <v>0</v>
      </c>
      <c r="I24" s="457">
        <v>75000</v>
      </c>
      <c r="J24" s="457">
        <v>2152.5</v>
      </c>
      <c r="K24" s="457">
        <v>6309.38</v>
      </c>
      <c r="L24" s="457">
        <v>2280</v>
      </c>
      <c r="M24" s="457">
        <v>2568.4</v>
      </c>
      <c r="N24" s="457">
        <f>+J24+K24+L24+M24</f>
        <v>13310.28</v>
      </c>
      <c r="O24" s="457">
        <f>+I24-N24</f>
        <v>61689.72</v>
      </c>
    </row>
    <row r="25" spans="1:15" x14ac:dyDescent="0.25">
      <c r="A25" s="496" t="s">
        <v>814</v>
      </c>
      <c r="B25" s="497" t="s">
        <v>807</v>
      </c>
      <c r="C25" s="282" t="s">
        <v>1180</v>
      </c>
      <c r="D25" s="281" t="s">
        <v>1063</v>
      </c>
      <c r="E25" s="855">
        <v>45413</v>
      </c>
      <c r="F25" s="855">
        <v>45597</v>
      </c>
      <c r="G25" s="626">
        <v>70000</v>
      </c>
      <c r="H25" s="487">
        <v>0</v>
      </c>
      <c r="I25" s="457">
        <v>70000</v>
      </c>
      <c r="J25" s="457">
        <v>2009</v>
      </c>
      <c r="K25" s="457">
        <v>5368.48</v>
      </c>
      <c r="L25" s="457">
        <v>2128</v>
      </c>
      <c r="M25" s="457">
        <v>5025</v>
      </c>
      <c r="N25" s="457">
        <f>+J25+K25+L25+M25</f>
        <v>14530.48</v>
      </c>
      <c r="O25" s="457">
        <f>+I25-N25</f>
        <v>55469.520000000004</v>
      </c>
    </row>
    <row r="26" spans="1:15" x14ac:dyDescent="0.25">
      <c r="A26" s="466" t="s">
        <v>813</v>
      </c>
      <c r="B26" s="465"/>
      <c r="C26" s="492">
        <v>3</v>
      </c>
      <c r="D26" s="281"/>
      <c r="E26" s="1019"/>
      <c r="F26" s="857"/>
      <c r="G26" s="571">
        <f>SUM(G23:G25)</f>
        <v>295000</v>
      </c>
      <c r="H26" s="495">
        <v>0</v>
      </c>
      <c r="I26" s="571">
        <f t="shared" ref="I26:O26" si="2">SUM(I23:I25)</f>
        <v>295000</v>
      </c>
      <c r="J26" s="571">
        <f t="shared" si="2"/>
        <v>8466.5</v>
      </c>
      <c r="K26" s="571">
        <f t="shared" si="2"/>
        <v>35544.479999999996</v>
      </c>
      <c r="L26" s="571">
        <f t="shared" si="2"/>
        <v>8968</v>
      </c>
      <c r="M26" s="571">
        <f t="shared" si="2"/>
        <v>7618.4</v>
      </c>
      <c r="N26" s="571">
        <f t="shared" si="2"/>
        <v>60597.380000000005</v>
      </c>
      <c r="O26" s="571">
        <f t="shared" si="2"/>
        <v>234402.62</v>
      </c>
    </row>
    <row r="27" spans="1:15" x14ac:dyDescent="0.25">
      <c r="A27" s="490"/>
      <c r="B27" s="491"/>
      <c r="C27" s="492"/>
      <c r="D27" s="465"/>
      <c r="E27" s="856"/>
      <c r="F27" s="857"/>
      <c r="G27" s="695"/>
      <c r="H27" s="495"/>
      <c r="I27" s="494"/>
      <c r="J27" s="494"/>
      <c r="K27" s="494"/>
      <c r="L27" s="494"/>
      <c r="M27" s="494"/>
      <c r="N27" s="494"/>
      <c r="O27" s="494"/>
    </row>
    <row r="28" spans="1:15" x14ac:dyDescent="0.25">
      <c r="A28" s="490" t="s">
        <v>838</v>
      </c>
      <c r="B28" s="491"/>
      <c r="C28" s="492"/>
      <c r="D28" s="465"/>
      <c r="E28" s="858"/>
      <c r="F28" s="855"/>
      <c r="G28" s="697"/>
      <c r="H28" s="495"/>
      <c r="I28" s="463"/>
      <c r="J28" s="463"/>
      <c r="K28" s="463"/>
      <c r="L28" s="463"/>
      <c r="M28" s="463"/>
      <c r="N28" s="463"/>
      <c r="O28" s="463"/>
    </row>
    <row r="29" spans="1:15" ht="15.75" customHeight="1" x14ac:dyDescent="0.25">
      <c r="A29" s="496" t="s">
        <v>815</v>
      </c>
      <c r="B29" s="497" t="s">
        <v>806</v>
      </c>
      <c r="C29" s="282" t="s">
        <v>1426</v>
      </c>
      <c r="D29" s="281" t="s">
        <v>1063</v>
      </c>
      <c r="E29" s="855">
        <v>45413</v>
      </c>
      <c r="F29" s="855">
        <v>45597</v>
      </c>
      <c r="G29" s="626">
        <v>115000</v>
      </c>
      <c r="H29" s="487">
        <v>0</v>
      </c>
      <c r="I29" s="457">
        <v>115000</v>
      </c>
      <c r="J29" s="457">
        <v>3300.5</v>
      </c>
      <c r="K29" s="457">
        <v>15633.74</v>
      </c>
      <c r="L29" s="457">
        <v>3496</v>
      </c>
      <c r="M29" s="457">
        <v>2568.4</v>
      </c>
      <c r="N29" s="457">
        <f>+J29+K29+L29+M29</f>
        <v>24998.639999999999</v>
      </c>
      <c r="O29" s="457">
        <f>+I29-N29</f>
        <v>90001.36</v>
      </c>
    </row>
    <row r="30" spans="1:15" ht="15.75" customHeight="1" x14ac:dyDescent="0.25">
      <c r="A30" s="573" t="s">
        <v>917</v>
      </c>
      <c r="B30" s="602" t="s">
        <v>807</v>
      </c>
      <c r="C30" s="282" t="s">
        <v>607</v>
      </c>
      <c r="D30" s="281" t="s">
        <v>1063</v>
      </c>
      <c r="E30" s="855">
        <v>45413</v>
      </c>
      <c r="F30" s="855">
        <v>45597</v>
      </c>
      <c r="G30" s="626">
        <v>70000</v>
      </c>
      <c r="H30" s="487">
        <v>0</v>
      </c>
      <c r="I30" s="626">
        <v>70000</v>
      </c>
      <c r="J30" s="498">
        <v>2009</v>
      </c>
      <c r="K30" s="214">
        <v>5368.48</v>
      </c>
      <c r="L30" s="498">
        <v>2128</v>
      </c>
      <c r="M30" s="498">
        <v>8487.36</v>
      </c>
      <c r="N30" s="457">
        <v>17992.740000000002</v>
      </c>
      <c r="O30" s="457">
        <f>+I30-N30</f>
        <v>52007.259999999995</v>
      </c>
    </row>
    <row r="31" spans="1:15" x14ac:dyDescent="0.25">
      <c r="A31" s="466" t="s">
        <v>813</v>
      </c>
      <c r="B31" s="465"/>
      <c r="C31" s="492">
        <v>2</v>
      </c>
      <c r="D31" s="465"/>
      <c r="E31" s="500"/>
      <c r="F31" s="855"/>
      <c r="G31" s="695">
        <f>SUM(G29:G30)</f>
        <v>185000</v>
      </c>
      <c r="H31" s="696">
        <f>SUM(H30)</f>
        <v>0</v>
      </c>
      <c r="I31" s="695">
        <f t="shared" ref="I31:O31" si="3">SUM(I29:I30)</f>
        <v>185000</v>
      </c>
      <c r="J31" s="695">
        <f t="shared" si="3"/>
        <v>5309.5</v>
      </c>
      <c r="K31" s="695">
        <f t="shared" si="3"/>
        <v>21002.22</v>
      </c>
      <c r="L31" s="695">
        <f t="shared" si="3"/>
        <v>5624</v>
      </c>
      <c r="M31" s="695">
        <f t="shared" si="3"/>
        <v>11055.76</v>
      </c>
      <c r="N31" s="695">
        <f t="shared" si="3"/>
        <v>42991.380000000005</v>
      </c>
      <c r="O31" s="695">
        <f t="shared" si="3"/>
        <v>142008.62</v>
      </c>
    </row>
    <row r="32" spans="1:15" ht="17.25" customHeight="1" x14ac:dyDescent="0.25">
      <c r="A32" s="496"/>
      <c r="B32" s="497"/>
      <c r="C32" s="282"/>
      <c r="D32" s="281"/>
      <c r="E32" s="858"/>
      <c r="F32" s="855"/>
      <c r="G32" s="626"/>
      <c r="H32" s="487"/>
      <c r="I32" s="457"/>
      <c r="J32" s="457"/>
      <c r="K32" s="457"/>
      <c r="L32" s="457"/>
      <c r="M32" s="457"/>
      <c r="N32" s="457"/>
      <c r="O32" s="457"/>
    </row>
    <row r="33" spans="1:15" ht="17.25" customHeight="1" x14ac:dyDescent="0.25">
      <c r="A33" s="453" t="s">
        <v>1128</v>
      </c>
      <c r="B33" s="453"/>
      <c r="C33" s="280"/>
      <c r="D33" s="280"/>
      <c r="E33" s="858"/>
      <c r="F33" s="855"/>
      <c r="G33" s="280"/>
      <c r="H33" s="457"/>
      <c r="I33" s="487"/>
      <c r="J33" s="457"/>
      <c r="K33" s="457"/>
      <c r="L33" s="457"/>
      <c r="M33" s="457"/>
      <c r="N33" s="457"/>
      <c r="O33" s="457"/>
    </row>
    <row r="34" spans="1:15" ht="25.5" customHeight="1" x14ac:dyDescent="0.25">
      <c r="A34" s="280" t="s">
        <v>461</v>
      </c>
      <c r="B34" s="281" t="s">
        <v>807</v>
      </c>
      <c r="C34" s="282" t="s">
        <v>1366</v>
      </c>
      <c r="D34" s="281" t="s">
        <v>1063</v>
      </c>
      <c r="E34" s="855">
        <v>45413</v>
      </c>
      <c r="F34" s="855">
        <v>45597</v>
      </c>
      <c r="G34" s="468">
        <v>115000</v>
      </c>
      <c r="H34" s="456">
        <v>0</v>
      </c>
      <c r="I34" s="489">
        <v>115000</v>
      </c>
      <c r="J34" s="489">
        <v>3300.5</v>
      </c>
      <c r="K34" s="489">
        <v>15633.74</v>
      </c>
      <c r="L34" s="489">
        <v>3496</v>
      </c>
      <c r="M34" s="661">
        <v>1431</v>
      </c>
      <c r="N34" s="457">
        <f>+J34+K34+L34+M34</f>
        <v>23861.239999999998</v>
      </c>
      <c r="O34" s="457">
        <f>+I34-N34</f>
        <v>91138.760000000009</v>
      </c>
    </row>
    <row r="35" spans="1:15" ht="24" customHeight="1" x14ac:dyDescent="0.25">
      <c r="A35" s="280" t="s">
        <v>1283</v>
      </c>
      <c r="B35" s="281" t="s">
        <v>807</v>
      </c>
      <c r="C35" s="282" t="s">
        <v>1418</v>
      </c>
      <c r="D35" s="281" t="s">
        <v>1281</v>
      </c>
      <c r="E35" s="855">
        <v>45383</v>
      </c>
      <c r="F35" s="855">
        <v>45566</v>
      </c>
      <c r="G35" s="468">
        <v>50000</v>
      </c>
      <c r="H35" s="456">
        <v>0</v>
      </c>
      <c r="I35" s="489">
        <v>50000</v>
      </c>
      <c r="J35" s="489">
        <v>1435</v>
      </c>
      <c r="K35" s="489">
        <v>1854</v>
      </c>
      <c r="L35" s="489">
        <v>1520</v>
      </c>
      <c r="M35" s="661">
        <v>728</v>
      </c>
      <c r="N35" s="457">
        <f>+J35+K35+L35+M35</f>
        <v>5537</v>
      </c>
      <c r="O35" s="457">
        <f>+I35-N35</f>
        <v>44463</v>
      </c>
    </row>
    <row r="36" spans="1:15" ht="21" customHeight="1" x14ac:dyDescent="0.25">
      <c r="A36" s="453" t="s">
        <v>813</v>
      </c>
      <c r="B36" s="453"/>
      <c r="C36" s="453">
        <v>2</v>
      </c>
      <c r="D36" s="525"/>
      <c r="E36" s="500"/>
      <c r="F36" s="855"/>
      <c r="G36" s="695">
        <f>SUM(G34:G35)</f>
        <v>165000</v>
      </c>
      <c r="H36" s="696">
        <f>SUM(H35)</f>
        <v>0</v>
      </c>
      <c r="I36" s="695">
        <f t="shared" ref="I36:O36" si="4">SUM(I34:I35)</f>
        <v>165000</v>
      </c>
      <c r="J36" s="695">
        <f t="shared" si="4"/>
        <v>4735.5</v>
      </c>
      <c r="K36" s="695">
        <f t="shared" si="4"/>
        <v>17487.739999999998</v>
      </c>
      <c r="L36" s="695">
        <f t="shared" si="4"/>
        <v>5016</v>
      </c>
      <c r="M36" s="695">
        <f>SUM(M34:M35)</f>
        <v>2159</v>
      </c>
      <c r="N36" s="695">
        <f t="shared" si="4"/>
        <v>29398.239999999998</v>
      </c>
      <c r="O36" s="695">
        <f t="shared" si="4"/>
        <v>135601.76</v>
      </c>
    </row>
    <row r="37" spans="1:15" ht="23.25" customHeight="1" x14ac:dyDescent="0.25">
      <c r="A37" s="461"/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0.75" customHeight="1" x14ac:dyDescent="0.25">
      <c r="A38" s="492" t="s">
        <v>1167</v>
      </c>
      <c r="B38" s="461"/>
      <c r="C38" s="453"/>
      <c r="D38" s="525"/>
      <c r="E38" s="858"/>
      <c r="F38" s="855"/>
      <c r="G38" s="697"/>
      <c r="H38" s="464"/>
      <c r="I38" s="522"/>
      <c r="J38" s="522"/>
      <c r="K38" s="522"/>
      <c r="L38" s="522"/>
      <c r="M38" s="686"/>
      <c r="N38" s="463"/>
      <c r="O38" s="463"/>
    </row>
    <row r="39" spans="1:15" ht="31.5" customHeight="1" x14ac:dyDescent="0.25">
      <c r="A39" s="724" t="s">
        <v>1168</v>
      </c>
      <c r="B39" s="637" t="s">
        <v>807</v>
      </c>
      <c r="C39" s="282" t="s">
        <v>1367</v>
      </c>
      <c r="D39" s="281" t="s">
        <v>1063</v>
      </c>
      <c r="E39" s="855">
        <v>45413</v>
      </c>
      <c r="F39" s="855">
        <v>45597</v>
      </c>
      <c r="G39" s="468">
        <v>95000</v>
      </c>
      <c r="H39" s="456">
        <v>0</v>
      </c>
      <c r="I39" s="489">
        <v>95000</v>
      </c>
      <c r="J39" s="489">
        <v>2726.5</v>
      </c>
      <c r="K39" s="489">
        <v>10929.24</v>
      </c>
      <c r="L39" s="489">
        <v>2888</v>
      </c>
      <c r="M39" s="661">
        <v>2134</v>
      </c>
      <c r="N39" s="457">
        <f>+J39+K39+L39+M39</f>
        <v>18677.739999999998</v>
      </c>
      <c r="O39" s="457">
        <f>+I39-N39</f>
        <v>76322.260000000009</v>
      </c>
    </row>
    <row r="40" spans="1:15" ht="17.25" customHeight="1" x14ac:dyDescent="0.25">
      <c r="A40" s="453" t="s">
        <v>813</v>
      </c>
      <c r="B40" s="453"/>
      <c r="C40" s="453">
        <v>1</v>
      </c>
      <c r="D40" s="525"/>
      <c r="E40" s="500"/>
      <c r="F40" s="855"/>
      <c r="G40" s="697">
        <f>SUM(G39)</f>
        <v>95000</v>
      </c>
      <c r="H40" s="696">
        <f>SUM(H39)</f>
        <v>0</v>
      </c>
      <c r="I40" s="697">
        <f t="shared" ref="I40:O40" si="5">SUM(I39)</f>
        <v>95000</v>
      </c>
      <c r="J40" s="697">
        <f t="shared" si="5"/>
        <v>2726.5</v>
      </c>
      <c r="K40" s="697">
        <f t="shared" si="5"/>
        <v>10929.24</v>
      </c>
      <c r="L40" s="697">
        <f t="shared" si="5"/>
        <v>2888</v>
      </c>
      <c r="M40" s="697">
        <f t="shared" si="5"/>
        <v>2134</v>
      </c>
      <c r="N40" s="697">
        <f t="shared" si="5"/>
        <v>18677.739999999998</v>
      </c>
      <c r="O40" s="697">
        <f t="shared" si="5"/>
        <v>76322.260000000009</v>
      </c>
    </row>
    <row r="41" spans="1:15" ht="17.25" customHeight="1" x14ac:dyDescent="0.25">
      <c r="A41" s="461"/>
      <c r="B41" s="461"/>
      <c r="C41" s="453"/>
      <c r="D41" s="525"/>
      <c r="E41" s="858"/>
      <c r="F41" s="855"/>
      <c r="G41" s="697"/>
      <c r="H41" s="464"/>
      <c r="I41" s="522"/>
      <c r="J41" s="522"/>
      <c r="K41" s="522"/>
      <c r="L41" s="522"/>
      <c r="M41" s="686"/>
      <c r="N41" s="463"/>
      <c r="O41" s="463"/>
    </row>
    <row r="42" spans="1:15" x14ac:dyDescent="0.25">
      <c r="A42" s="1014" t="s">
        <v>1287</v>
      </c>
      <c r="B42" s="465"/>
      <c r="C42" s="492"/>
      <c r="D42" s="465"/>
      <c r="E42" s="500"/>
      <c r="F42" s="855"/>
      <c r="G42" s="695"/>
      <c r="H42" s="696"/>
      <c r="I42" s="695"/>
      <c r="J42" s="695"/>
      <c r="K42" s="695"/>
      <c r="L42" s="695"/>
      <c r="M42" s="695"/>
      <c r="N42" s="695"/>
      <c r="O42" s="695"/>
    </row>
    <row r="43" spans="1:15" x14ac:dyDescent="0.25">
      <c r="A43" s="496" t="s">
        <v>1391</v>
      </c>
      <c r="B43" s="497" t="s">
        <v>807</v>
      </c>
      <c r="C43" s="282" t="s">
        <v>1368</v>
      </c>
      <c r="D43" s="281" t="s">
        <v>1063</v>
      </c>
      <c r="E43" s="855">
        <v>45383</v>
      </c>
      <c r="F43" s="855">
        <v>45536</v>
      </c>
      <c r="G43" s="626">
        <v>95000</v>
      </c>
      <c r="H43" s="487">
        <v>0</v>
      </c>
      <c r="I43" s="498">
        <v>95000</v>
      </c>
      <c r="J43" s="498">
        <v>2726.5</v>
      </c>
      <c r="K43" s="498">
        <v>10929.24</v>
      </c>
      <c r="L43" s="498">
        <v>2888</v>
      </c>
      <c r="M43" s="498">
        <v>8637.92</v>
      </c>
      <c r="N43" s="457">
        <f>+J43+K43+L43+M43</f>
        <v>25181.659999999996</v>
      </c>
      <c r="O43" s="498">
        <f>+I43-N43</f>
        <v>69818.34</v>
      </c>
    </row>
    <row r="44" spans="1:15" ht="17.25" customHeight="1" x14ac:dyDescent="0.25">
      <c r="A44" s="453" t="s">
        <v>813</v>
      </c>
      <c r="B44" s="281"/>
      <c r="C44" s="453">
        <v>1</v>
      </c>
      <c r="D44" s="281"/>
      <c r="E44" s="1019"/>
      <c r="F44" s="857"/>
      <c r="G44" s="697">
        <f>SUM(G43)</f>
        <v>95000</v>
      </c>
      <c r="H44" s="696">
        <f>SUM(H43)</f>
        <v>0</v>
      </c>
      <c r="I44" s="697">
        <f t="shared" ref="I44:O44" si="6">SUM(I43)</f>
        <v>95000</v>
      </c>
      <c r="J44" s="697">
        <f t="shared" si="6"/>
        <v>2726.5</v>
      </c>
      <c r="K44" s="697">
        <f t="shared" si="6"/>
        <v>10929.24</v>
      </c>
      <c r="L44" s="697">
        <f t="shared" si="6"/>
        <v>2888</v>
      </c>
      <c r="M44" s="697">
        <f>SUM(M43)</f>
        <v>8637.92</v>
      </c>
      <c r="N44" s="697">
        <f t="shared" si="6"/>
        <v>25181.659999999996</v>
      </c>
      <c r="O44" s="697">
        <f t="shared" si="6"/>
        <v>69818.34</v>
      </c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17.25" customHeight="1" x14ac:dyDescent="0.25">
      <c r="A46" s="496"/>
      <c r="B46" s="497"/>
      <c r="C46" s="282"/>
      <c r="D46" s="281"/>
      <c r="E46" s="856"/>
      <c r="F46" s="857"/>
      <c r="G46" s="626"/>
      <c r="H46" s="487"/>
      <c r="I46" s="457"/>
      <c r="J46" s="457"/>
      <c r="K46" s="457"/>
      <c r="L46" s="457"/>
      <c r="M46" s="457"/>
      <c r="N46" s="457"/>
      <c r="O46" s="457"/>
    </row>
    <row r="47" spans="1:15" x14ac:dyDescent="0.25">
      <c r="A47" s="466" t="s">
        <v>842</v>
      </c>
      <c r="B47" s="465"/>
      <c r="C47" s="492"/>
      <c r="D47" s="465"/>
      <c r="E47" s="1019"/>
      <c r="F47" s="857"/>
      <c r="G47" s="695"/>
      <c r="H47" s="696"/>
      <c r="I47" s="697"/>
      <c r="J47" s="697"/>
      <c r="K47" s="697"/>
      <c r="L47" s="697"/>
      <c r="M47" s="697"/>
      <c r="N47" s="697"/>
      <c r="O47" s="697"/>
    </row>
    <row r="48" spans="1:15" ht="18" customHeight="1" x14ac:dyDescent="0.25">
      <c r="A48" s="496" t="s">
        <v>1393</v>
      </c>
      <c r="B48" s="497" t="s">
        <v>807</v>
      </c>
      <c r="C48" s="282" t="s">
        <v>1394</v>
      </c>
      <c r="D48" s="281" t="s">
        <v>1063</v>
      </c>
      <c r="E48" s="855">
        <v>45444</v>
      </c>
      <c r="F48" s="855">
        <v>45627</v>
      </c>
      <c r="G48" s="626">
        <v>100000</v>
      </c>
      <c r="H48" s="487">
        <v>0</v>
      </c>
      <c r="I48" s="498">
        <v>100000</v>
      </c>
      <c r="J48" s="498">
        <v>2870</v>
      </c>
      <c r="K48" s="498">
        <v>12105.37</v>
      </c>
      <c r="L48" s="498">
        <v>3040</v>
      </c>
      <c r="M48" s="498">
        <v>25</v>
      </c>
      <c r="N48" s="457">
        <v>18040.37</v>
      </c>
      <c r="O48" s="498">
        <f>+I48-N48</f>
        <v>81959.63</v>
      </c>
    </row>
    <row r="49" spans="1:15" ht="17.25" customHeight="1" x14ac:dyDescent="0.25">
      <c r="A49" s="496" t="s">
        <v>1154</v>
      </c>
      <c r="B49" s="497" t="s">
        <v>807</v>
      </c>
      <c r="C49" s="282" t="s">
        <v>905</v>
      </c>
      <c r="D49" s="281" t="s">
        <v>1063</v>
      </c>
      <c r="E49" s="855">
        <v>45383</v>
      </c>
      <c r="F49" s="855">
        <v>45566</v>
      </c>
      <c r="G49" s="626">
        <v>50000</v>
      </c>
      <c r="H49" s="487">
        <v>0</v>
      </c>
      <c r="I49" s="498">
        <v>50000</v>
      </c>
      <c r="J49" s="498">
        <v>1435</v>
      </c>
      <c r="K49" s="498">
        <v>1854</v>
      </c>
      <c r="L49" s="498">
        <v>1520</v>
      </c>
      <c r="M49" s="498">
        <v>25</v>
      </c>
      <c r="N49" s="457">
        <f>+J49+K49+L49+M49</f>
        <v>4834</v>
      </c>
      <c r="O49" s="498">
        <f>+I49-N49</f>
        <v>45166</v>
      </c>
    </row>
    <row r="50" spans="1:15" x14ac:dyDescent="0.25">
      <c r="A50" s="466" t="s">
        <v>813</v>
      </c>
      <c r="B50" s="465"/>
      <c r="C50" s="492">
        <v>2</v>
      </c>
      <c r="D50" s="465"/>
      <c r="E50" s="500"/>
      <c r="F50" s="855"/>
      <c r="G50" s="697">
        <f>SUM(G48:G49)</f>
        <v>150000</v>
      </c>
      <c r="H50" s="696">
        <f>SUM(H49)</f>
        <v>0</v>
      </c>
      <c r="I50" s="697">
        <f t="shared" ref="I50:N50" si="7">SUM(I48:I49)</f>
        <v>150000</v>
      </c>
      <c r="J50" s="697">
        <f t="shared" si="7"/>
        <v>4305</v>
      </c>
      <c r="K50" s="697">
        <f t="shared" si="7"/>
        <v>13959.37</v>
      </c>
      <c r="L50" s="697">
        <f t="shared" si="7"/>
        <v>4560</v>
      </c>
      <c r="M50" s="697">
        <f t="shared" si="7"/>
        <v>50</v>
      </c>
      <c r="N50" s="697">
        <f t="shared" si="7"/>
        <v>22874.37</v>
      </c>
      <c r="O50" s="697">
        <f>SUM(O48:O49)</f>
        <v>127125.63</v>
      </c>
    </row>
    <row r="51" spans="1:15" x14ac:dyDescent="0.25">
      <c r="A51" s="490"/>
      <c r="B51" s="491"/>
      <c r="C51" s="492"/>
      <c r="D51" s="465"/>
      <c r="E51" s="858"/>
      <c r="F51" s="855"/>
      <c r="G51" s="626"/>
      <c r="H51" s="487"/>
      <c r="I51" s="457"/>
      <c r="J51" s="457"/>
      <c r="K51" s="457"/>
      <c r="L51" s="457"/>
      <c r="M51" s="457"/>
      <c r="N51" s="457"/>
      <c r="O51" s="457"/>
    </row>
    <row r="52" spans="1:15" ht="33.75" customHeight="1" x14ac:dyDescent="0.25">
      <c r="A52" s="1014" t="s">
        <v>1136</v>
      </c>
      <c r="B52" s="1015"/>
      <c r="C52" s="492"/>
      <c r="D52" s="465"/>
      <c r="E52" s="1019"/>
      <c r="F52" s="857"/>
      <c r="G52" s="695"/>
      <c r="H52" s="696"/>
      <c r="I52" s="697"/>
      <c r="J52" s="697"/>
      <c r="K52" s="697"/>
      <c r="L52" s="698"/>
      <c r="M52" s="697"/>
      <c r="N52" s="697"/>
      <c r="O52" s="697"/>
    </row>
    <row r="53" spans="1:15" ht="30" customHeight="1" x14ac:dyDescent="0.25">
      <c r="A53" s="286" t="s">
        <v>624</v>
      </c>
      <c r="B53" s="281" t="s">
        <v>806</v>
      </c>
      <c r="C53" s="749" t="s">
        <v>1425</v>
      </c>
      <c r="D53" s="281" t="s">
        <v>1063</v>
      </c>
      <c r="E53" s="855">
        <v>45474</v>
      </c>
      <c r="F53" s="855">
        <v>45658</v>
      </c>
      <c r="G53" s="626">
        <v>120000</v>
      </c>
      <c r="H53" s="627">
        <v>0</v>
      </c>
      <c r="I53" s="468">
        <v>120000</v>
      </c>
      <c r="J53" s="468">
        <v>3444</v>
      </c>
      <c r="K53" s="468">
        <v>16809.87</v>
      </c>
      <c r="L53" s="628">
        <v>3648</v>
      </c>
      <c r="M53" s="468">
        <v>2568.4</v>
      </c>
      <c r="N53" s="468">
        <f>+J53+K53+L53+M53</f>
        <v>26470.27</v>
      </c>
      <c r="O53" s="626">
        <f>+I53-N53</f>
        <v>93529.73</v>
      </c>
    </row>
    <row r="54" spans="1:15" x14ac:dyDescent="0.25">
      <c r="A54" s="496" t="s">
        <v>1352</v>
      </c>
      <c r="B54" s="497" t="s">
        <v>806</v>
      </c>
      <c r="C54" s="286" t="s">
        <v>1353</v>
      </c>
      <c r="D54" s="281" t="s">
        <v>1063</v>
      </c>
      <c r="E54" s="855">
        <v>45413</v>
      </c>
      <c r="F54" s="855">
        <v>45597</v>
      </c>
      <c r="G54" s="626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98">
        <f>+I54-N54</f>
        <v>49164.82</v>
      </c>
    </row>
    <row r="55" spans="1:15" x14ac:dyDescent="0.25">
      <c r="A55" s="466" t="s">
        <v>813</v>
      </c>
      <c r="B55" s="465"/>
      <c r="C55" s="492">
        <v>2</v>
      </c>
      <c r="D55" s="465"/>
      <c r="E55" s="500"/>
      <c r="F55" s="855"/>
      <c r="G55" s="697">
        <f>SUM(G53:G54)</f>
        <v>175000</v>
      </c>
      <c r="H55" s="696">
        <f>SUM(H54)</f>
        <v>0</v>
      </c>
      <c r="I55" s="697">
        <f t="shared" ref="I55:O55" si="8">SUM(I53:I54)</f>
        <v>175000</v>
      </c>
      <c r="J55" s="697">
        <f t="shared" si="8"/>
        <v>5022.5</v>
      </c>
      <c r="K55" s="697">
        <f t="shared" si="8"/>
        <v>19369.55</v>
      </c>
      <c r="L55" s="697">
        <f t="shared" si="8"/>
        <v>5320</v>
      </c>
      <c r="M55" s="697">
        <f>SUM(M53:M54)</f>
        <v>2593.4</v>
      </c>
      <c r="N55" s="697">
        <f t="shared" si="8"/>
        <v>32305.45</v>
      </c>
      <c r="O55" s="697">
        <f t="shared" si="8"/>
        <v>142694.54999999999</v>
      </c>
    </row>
    <row r="56" spans="1:15" x14ac:dyDescent="0.25">
      <c r="A56" s="490"/>
      <c r="B56" s="491"/>
      <c r="C56" s="492"/>
      <c r="D56" s="465"/>
      <c r="E56" s="856"/>
      <c r="F56" s="857"/>
      <c r="G56" s="626"/>
      <c r="H56" s="487"/>
      <c r="I56" s="457"/>
      <c r="J56" s="457"/>
      <c r="K56" s="457"/>
      <c r="L56" s="457"/>
      <c r="M56" s="457"/>
      <c r="N56" s="457"/>
      <c r="O56" s="457"/>
    </row>
    <row r="57" spans="1:15" x14ac:dyDescent="0.25">
      <c r="A57" s="453" t="s">
        <v>787</v>
      </c>
      <c r="B57" s="465"/>
      <c r="C57" s="492"/>
      <c r="D57" s="465"/>
      <c r="E57" s="1019"/>
      <c r="F57" s="857"/>
      <c r="G57" s="695"/>
      <c r="H57" s="696"/>
      <c r="I57" s="697"/>
      <c r="J57" s="697"/>
      <c r="K57" s="697"/>
      <c r="L57" s="698"/>
      <c r="M57" s="697"/>
      <c r="N57" s="697"/>
      <c r="O57" s="697"/>
    </row>
    <row r="58" spans="1:15" ht="30" x14ac:dyDescent="0.25">
      <c r="A58" s="280" t="s">
        <v>1396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ref="N58:N64" si="9">+J58+K58+L58+M58</f>
        <v>25398.49</v>
      </c>
      <c r="O58" s="498">
        <f t="shared" ref="O58:O64" si="10">+I58-N58</f>
        <v>99601.51</v>
      </c>
    </row>
    <row r="59" spans="1:15" ht="30" x14ac:dyDescent="0.25">
      <c r="A59" s="280" t="s">
        <v>1395</v>
      </c>
      <c r="B59" s="281" t="s">
        <v>806</v>
      </c>
      <c r="C59" s="282" t="s">
        <v>1357</v>
      </c>
      <c r="D59" s="281" t="s">
        <v>1063</v>
      </c>
      <c r="E59" s="855">
        <v>45444</v>
      </c>
      <c r="F59" s="855">
        <v>45627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9"/>
        <v>25398.49</v>
      </c>
      <c r="O59" s="498">
        <f t="shared" si="10"/>
        <v>99601.51</v>
      </c>
    </row>
    <row r="60" spans="1:15" ht="32.25" customHeight="1" x14ac:dyDescent="0.25">
      <c r="A60" s="280" t="s">
        <v>1354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9"/>
        <v>25398.49</v>
      </c>
      <c r="O60" s="498">
        <f t="shared" si="10"/>
        <v>99601.51</v>
      </c>
    </row>
    <row r="61" spans="1:15" ht="32.25" customHeight="1" x14ac:dyDescent="0.25">
      <c r="A61" s="280" t="s">
        <v>548</v>
      </c>
      <c r="B61" s="281" t="s">
        <v>806</v>
      </c>
      <c r="C61" s="282" t="s">
        <v>1355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9"/>
        <v>25398.49</v>
      </c>
      <c r="O61" s="498">
        <f t="shared" si="10"/>
        <v>99601.51</v>
      </c>
    </row>
    <row r="62" spans="1:15" ht="32.25" customHeight="1" x14ac:dyDescent="0.25">
      <c r="A62" s="280" t="s">
        <v>1356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125000</v>
      </c>
      <c r="H62" s="487">
        <v>0</v>
      </c>
      <c r="I62" s="1038">
        <v>125000</v>
      </c>
      <c r="J62" s="1038">
        <v>3587.5</v>
      </c>
      <c r="K62" s="1037">
        <v>17985.990000000002</v>
      </c>
      <c r="L62" s="1038">
        <v>3800</v>
      </c>
      <c r="M62" s="1038">
        <v>25</v>
      </c>
      <c r="N62" s="468">
        <f t="shared" si="9"/>
        <v>25398.49</v>
      </c>
      <c r="O62" s="498">
        <f t="shared" si="10"/>
        <v>99601.51</v>
      </c>
    </row>
    <row r="63" spans="1:15" ht="32.25" customHeight="1" x14ac:dyDescent="0.25">
      <c r="A63" s="280" t="s">
        <v>243</v>
      </c>
      <c r="B63" s="281" t="s">
        <v>806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487">
        <v>0</v>
      </c>
      <c r="I63" s="1038">
        <v>115000</v>
      </c>
      <c r="J63" s="1038">
        <v>3300.5</v>
      </c>
      <c r="K63" s="1038">
        <v>15633.74</v>
      </c>
      <c r="L63" s="1039">
        <v>3496</v>
      </c>
      <c r="M63" s="1038">
        <v>25</v>
      </c>
      <c r="N63" s="468">
        <f t="shared" si="9"/>
        <v>22455.239999999998</v>
      </c>
      <c r="O63" s="498">
        <f t="shared" si="10"/>
        <v>92544.760000000009</v>
      </c>
    </row>
    <row r="64" spans="1:15" ht="32.25" customHeight="1" x14ac:dyDescent="0.25">
      <c r="A64" s="280" t="s">
        <v>116</v>
      </c>
      <c r="B64" s="281" t="s">
        <v>807</v>
      </c>
      <c r="C64" s="282" t="s">
        <v>1357</v>
      </c>
      <c r="D64" s="281" t="s">
        <v>1063</v>
      </c>
      <c r="E64" s="855">
        <v>45413</v>
      </c>
      <c r="F64" s="855">
        <v>45597</v>
      </c>
      <c r="G64" s="626">
        <v>115000</v>
      </c>
      <c r="H64" s="627">
        <v>0</v>
      </c>
      <c r="I64" s="1038">
        <v>115000</v>
      </c>
      <c r="J64" s="1038">
        <v>3300.5</v>
      </c>
      <c r="K64" s="1038">
        <v>15204.88</v>
      </c>
      <c r="L64" s="1039">
        <v>3496</v>
      </c>
      <c r="M64" s="1038">
        <v>1740.46</v>
      </c>
      <c r="N64" s="468">
        <f t="shared" si="9"/>
        <v>23741.839999999997</v>
      </c>
      <c r="O64" s="626">
        <f t="shared" si="10"/>
        <v>91258.16</v>
      </c>
    </row>
    <row r="65" spans="1:15" x14ac:dyDescent="0.25">
      <c r="A65" s="466" t="s">
        <v>813</v>
      </c>
      <c r="B65" s="465"/>
      <c r="C65" s="492">
        <v>7</v>
      </c>
      <c r="D65" s="465"/>
      <c r="E65" s="500"/>
      <c r="F65" s="855"/>
      <c r="G65" s="697">
        <f>SUM(G58:G64)</f>
        <v>855000</v>
      </c>
      <c r="H65" s="696">
        <f>SUM(H64)</f>
        <v>0</v>
      </c>
      <c r="I65" s="697">
        <f t="shared" ref="I65:O65" si="11">SUM(I58:I64)</f>
        <v>855000</v>
      </c>
      <c r="J65" s="697">
        <f t="shared" si="11"/>
        <v>24538.5</v>
      </c>
      <c r="K65" s="697">
        <f t="shared" si="11"/>
        <v>120768.57000000002</v>
      </c>
      <c r="L65" s="697">
        <f t="shared" si="11"/>
        <v>25992</v>
      </c>
      <c r="M65" s="697">
        <f t="shared" si="11"/>
        <v>1890.46</v>
      </c>
      <c r="N65" s="697">
        <f t="shared" si="11"/>
        <v>173189.53</v>
      </c>
      <c r="O65" s="697">
        <f t="shared" si="11"/>
        <v>681810.47000000009</v>
      </c>
    </row>
    <row r="66" spans="1:15" x14ac:dyDescent="0.25">
      <c r="A66" s="466"/>
      <c r="B66" s="465"/>
      <c r="C66" s="492"/>
      <c r="D66" s="465"/>
      <c r="E66" s="500"/>
      <c r="F66" s="855"/>
      <c r="G66" s="697"/>
      <c r="H66" s="697"/>
      <c r="I66" s="697"/>
      <c r="J66" s="697"/>
      <c r="K66" s="697"/>
      <c r="L66" s="697"/>
      <c r="M66" s="697"/>
      <c r="N66" s="697"/>
      <c r="O66" s="697"/>
    </row>
    <row r="67" spans="1:15" x14ac:dyDescent="0.25">
      <c r="A67" s="466" t="s">
        <v>821</v>
      </c>
      <c r="B67" s="465"/>
      <c r="C67" s="492"/>
      <c r="D67" s="465"/>
      <c r="E67" s="500"/>
      <c r="F67" s="855"/>
      <c r="G67" s="695"/>
      <c r="H67" s="696"/>
      <c r="I67" s="697"/>
      <c r="J67" s="697"/>
      <c r="K67" s="697"/>
      <c r="L67" s="698"/>
      <c r="M67" s="697"/>
      <c r="N67" s="697"/>
      <c r="O67" s="697"/>
    </row>
    <row r="68" spans="1:15" ht="30.75" customHeight="1" x14ac:dyDescent="0.25">
      <c r="A68" s="286" t="s">
        <v>593</v>
      </c>
      <c r="B68" s="497" t="s">
        <v>806</v>
      </c>
      <c r="C68" s="282" t="s">
        <v>1361</v>
      </c>
      <c r="D68" s="281" t="s">
        <v>1063</v>
      </c>
      <c r="E68" s="855">
        <v>45413</v>
      </c>
      <c r="F68" s="855">
        <v>45597</v>
      </c>
      <c r="G68" s="626">
        <v>150000</v>
      </c>
      <c r="H68" s="487">
        <v>0</v>
      </c>
      <c r="I68" s="457">
        <v>150000</v>
      </c>
      <c r="J68" s="457">
        <v>4305</v>
      </c>
      <c r="K68" s="457">
        <v>23866.62</v>
      </c>
      <c r="L68" s="489">
        <v>4560</v>
      </c>
      <c r="M68" s="457">
        <v>25</v>
      </c>
      <c r="N68" s="457">
        <f>+J68+K68+L68+M68</f>
        <v>32756.62</v>
      </c>
      <c r="O68" s="457">
        <f>+I68-N68</f>
        <v>117243.38</v>
      </c>
    </row>
    <row r="69" spans="1:15" ht="16.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45413</v>
      </c>
      <c r="F69" s="855">
        <v>45597</v>
      </c>
      <c r="G69" s="626">
        <v>70000</v>
      </c>
      <c r="H69" s="487">
        <v>0</v>
      </c>
      <c r="I69" s="457">
        <v>70000</v>
      </c>
      <c r="J69" s="457">
        <v>2009</v>
      </c>
      <c r="K69" s="457">
        <v>5368.48</v>
      </c>
      <c r="L69" s="457">
        <v>2128</v>
      </c>
      <c r="M69" s="457">
        <v>25</v>
      </c>
      <c r="N69" s="457">
        <f>+J69+K69+L69+M69</f>
        <v>9530.48</v>
      </c>
      <c r="O69" s="457">
        <f>+I69-N69</f>
        <v>60469.520000000004</v>
      </c>
    </row>
    <row r="70" spans="1:15" ht="16.5" customHeight="1" x14ac:dyDescent="0.25">
      <c r="A70" s="286" t="s">
        <v>1288</v>
      </c>
      <c r="B70" s="497" t="s">
        <v>807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ht="16.5" customHeight="1" x14ac:dyDescent="0.25">
      <c r="A71" s="286" t="s">
        <v>1290</v>
      </c>
      <c r="B71" s="497" t="s">
        <v>1151</v>
      </c>
      <c r="C71" s="282" t="s">
        <v>417</v>
      </c>
      <c r="D71" s="281" t="s">
        <v>1063</v>
      </c>
      <c r="E71" s="855">
        <v>45383</v>
      </c>
      <c r="F71" s="855">
        <v>45566</v>
      </c>
      <c r="G71" s="626">
        <v>65000</v>
      </c>
      <c r="H71" s="487">
        <v>0</v>
      </c>
      <c r="I71" s="457">
        <v>65000</v>
      </c>
      <c r="J71" s="457">
        <v>1865.5</v>
      </c>
      <c r="K71" s="457">
        <v>4427.58</v>
      </c>
      <c r="L71" s="457">
        <v>1976</v>
      </c>
      <c r="M71" s="457">
        <v>25</v>
      </c>
      <c r="N71" s="457">
        <f>+J71+K71+L71+M71</f>
        <v>8294.08</v>
      </c>
      <c r="O71" s="457">
        <f>+I71-N71</f>
        <v>56705.919999999998</v>
      </c>
    </row>
    <row r="72" spans="1:15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350000</v>
      </c>
      <c r="H72" s="696">
        <f>SUM(H71)</f>
        <v>0</v>
      </c>
      <c r="I72" s="695">
        <f t="shared" ref="I72:O72" si="12">SUM(I68:I71)</f>
        <v>350000</v>
      </c>
      <c r="J72" s="695">
        <f t="shared" si="12"/>
        <v>10045</v>
      </c>
      <c r="K72" s="695">
        <f t="shared" si="12"/>
        <v>38090.26</v>
      </c>
      <c r="L72" s="695">
        <f t="shared" si="12"/>
        <v>10640</v>
      </c>
      <c r="M72" s="695">
        <f t="shared" si="12"/>
        <v>100</v>
      </c>
      <c r="N72" s="695">
        <f t="shared" si="12"/>
        <v>58875.26</v>
      </c>
      <c r="O72" s="695">
        <f t="shared" si="12"/>
        <v>291124.74</v>
      </c>
    </row>
    <row r="73" spans="1:15" x14ac:dyDescent="0.25">
      <c r="A73" s="490"/>
      <c r="B73" s="491"/>
      <c r="C73" s="492"/>
      <c r="D73" s="465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90" t="s">
        <v>629</v>
      </c>
      <c r="B74" s="491"/>
      <c r="C74" s="492"/>
      <c r="D74" s="492"/>
      <c r="E74" s="856"/>
      <c r="F74" s="857"/>
      <c r="G74" s="695"/>
      <c r="H74" s="495"/>
      <c r="I74" s="463"/>
      <c r="J74" s="463"/>
      <c r="K74" s="463"/>
      <c r="L74" s="463"/>
      <c r="M74" s="463"/>
      <c r="N74" s="463"/>
      <c r="O74" s="463"/>
    </row>
    <row r="75" spans="1:15" ht="15.75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45413</v>
      </c>
      <c r="F75" s="855">
        <v>45597</v>
      </c>
      <c r="G75" s="626">
        <v>185000</v>
      </c>
      <c r="H75" s="487">
        <v>0</v>
      </c>
      <c r="I75" s="457">
        <v>185000</v>
      </c>
      <c r="J75" s="457">
        <v>5309.5</v>
      </c>
      <c r="K75" s="457">
        <v>32099.49</v>
      </c>
      <c r="L75" s="457">
        <v>5624</v>
      </c>
      <c r="M75" s="457">
        <v>4557.26</v>
      </c>
      <c r="N75" s="457">
        <f>+J75+K75+L75+M75</f>
        <v>47590.250000000007</v>
      </c>
      <c r="O75" s="457">
        <f>+I75-N75</f>
        <v>137409.75</v>
      </c>
    </row>
    <row r="76" spans="1:15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696">
        <f t="shared" ref="H76:O76" si="13">SUM(H75)</f>
        <v>0</v>
      </c>
      <c r="I76" s="695">
        <f t="shared" si="13"/>
        <v>185000</v>
      </c>
      <c r="J76" s="695">
        <f t="shared" si="13"/>
        <v>5309.5</v>
      </c>
      <c r="K76" s="695">
        <f t="shared" si="13"/>
        <v>32099.49</v>
      </c>
      <c r="L76" s="695">
        <f t="shared" si="13"/>
        <v>5624</v>
      </c>
      <c r="M76" s="695">
        <f>SUM(M75)</f>
        <v>4557.26</v>
      </c>
      <c r="N76" s="695">
        <f t="shared" si="13"/>
        <v>47590.250000000007</v>
      </c>
      <c r="O76" s="695">
        <f t="shared" si="13"/>
        <v>137409.75</v>
      </c>
    </row>
    <row r="77" spans="1:15" x14ac:dyDescent="0.25">
      <c r="A77" s="490"/>
      <c r="B77" s="491"/>
      <c r="C77" s="492"/>
      <c r="D77" s="492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469" t="s">
        <v>1198</v>
      </c>
      <c r="B78" s="491"/>
      <c r="C78" s="625"/>
      <c r="D78" s="281"/>
      <c r="E78" s="856"/>
      <c r="F78" s="857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573" t="s">
        <v>946</v>
      </c>
      <c r="B79" s="602" t="s">
        <v>806</v>
      </c>
      <c r="C79" s="625" t="s">
        <v>945</v>
      </c>
      <c r="D79" s="281" t="s">
        <v>1063</v>
      </c>
      <c r="E79" s="855">
        <v>45413</v>
      </c>
      <c r="F79" s="855">
        <v>45597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573" t="s">
        <v>1397</v>
      </c>
      <c r="B80" s="602" t="s">
        <v>806</v>
      </c>
      <c r="C80" s="625" t="s">
        <v>157</v>
      </c>
      <c r="D80" s="281" t="s">
        <v>1063</v>
      </c>
      <c r="E80" s="855">
        <v>45444</v>
      </c>
      <c r="F80" s="855">
        <v>45627</v>
      </c>
      <c r="G80" s="626">
        <v>60000</v>
      </c>
      <c r="H80" s="487">
        <v>0</v>
      </c>
      <c r="I80" s="498">
        <v>60000</v>
      </c>
      <c r="J80" s="498">
        <v>1722</v>
      </c>
      <c r="K80" s="498">
        <v>3486.68</v>
      </c>
      <c r="L80" s="498">
        <v>1824</v>
      </c>
      <c r="M80" s="498">
        <v>25</v>
      </c>
      <c r="N80" s="457">
        <f>+J80+K80+L80+M80</f>
        <v>7057.68</v>
      </c>
      <c r="O80" s="457">
        <f>+I80-N80</f>
        <v>52942.32</v>
      </c>
    </row>
    <row r="81" spans="1:15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120000</v>
      </c>
      <c r="H81" s="696">
        <f>SUM(H80)</f>
        <v>0</v>
      </c>
      <c r="I81" s="695">
        <f t="shared" ref="I81:O81" si="14">SUM(I79:I80)</f>
        <v>120000</v>
      </c>
      <c r="J81" s="695">
        <f t="shared" si="14"/>
        <v>3444</v>
      </c>
      <c r="K81" s="695">
        <f t="shared" si="14"/>
        <v>6973.36</v>
      </c>
      <c r="L81" s="695">
        <f t="shared" si="14"/>
        <v>3648</v>
      </c>
      <c r="M81" s="695">
        <f>SUM(M79:M80)</f>
        <v>50</v>
      </c>
      <c r="N81" s="695">
        <f t="shared" si="14"/>
        <v>14115.36</v>
      </c>
      <c r="O81" s="695">
        <f t="shared" si="14"/>
        <v>105884.64</v>
      </c>
    </row>
    <row r="82" spans="1:15" x14ac:dyDescent="0.25">
      <c r="A82" s="490"/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x14ac:dyDescent="0.25">
      <c r="A83" s="490" t="s">
        <v>1421</v>
      </c>
      <c r="B83" s="491"/>
      <c r="C83" s="492"/>
      <c r="D83" s="492"/>
      <c r="E83" s="859"/>
      <c r="F83" s="860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9">
        <v>45505</v>
      </c>
      <c r="F84" s="860">
        <v>45323</v>
      </c>
      <c r="G84" s="626">
        <v>100000</v>
      </c>
      <c r="H84" s="487">
        <v>0</v>
      </c>
      <c r="I84" s="498">
        <v>100000</v>
      </c>
      <c r="J84" s="498">
        <v>2870</v>
      </c>
      <c r="K84" s="498">
        <v>11676.5</v>
      </c>
      <c r="L84" s="498">
        <v>3040</v>
      </c>
      <c r="M84" s="498">
        <v>5026.04</v>
      </c>
      <c r="N84" s="457">
        <v>22612.54</v>
      </c>
      <c r="O84" s="498">
        <v>77387.460000000006</v>
      </c>
    </row>
    <row r="85" spans="1:15" x14ac:dyDescent="0.25">
      <c r="A85" s="286"/>
      <c r="B85" s="281"/>
      <c r="C85" s="492">
        <v>1</v>
      </c>
      <c r="D85" s="281"/>
      <c r="E85" s="859"/>
      <c r="F85" s="860"/>
      <c r="G85" s="695">
        <v>100000</v>
      </c>
      <c r="H85" s="495">
        <v>0</v>
      </c>
      <c r="I85" s="494">
        <v>100000</v>
      </c>
      <c r="J85" s="494">
        <v>2870</v>
      </c>
      <c r="K85" s="494">
        <v>11676.5</v>
      </c>
      <c r="L85" s="494">
        <v>3040</v>
      </c>
      <c r="M85" s="494">
        <v>5026.04</v>
      </c>
      <c r="N85" s="463">
        <v>22612.54</v>
      </c>
      <c r="O85" s="494">
        <v>77387.460000000006</v>
      </c>
    </row>
    <row r="86" spans="1:15" x14ac:dyDescent="0.25">
      <c r="A86" s="286"/>
      <c r="B86" s="281"/>
      <c r="C86" s="282"/>
      <c r="D86" s="492"/>
      <c r="E86" s="859"/>
      <c r="F86" s="860"/>
      <c r="G86" s="695"/>
      <c r="H86" s="495"/>
      <c r="I86" s="494"/>
      <c r="J86" s="494"/>
      <c r="K86" s="494"/>
      <c r="L86" s="494"/>
      <c r="M86" s="494"/>
      <c r="N86" s="494"/>
      <c r="O86" s="494"/>
    </row>
    <row r="87" spans="1:15" x14ac:dyDescent="0.25">
      <c r="A87" s="490" t="s">
        <v>1398</v>
      </c>
      <c r="B87" s="491"/>
      <c r="C87" s="492"/>
      <c r="D87" s="492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5" ht="30" x14ac:dyDescent="0.25">
      <c r="A88" s="496" t="s">
        <v>1399</v>
      </c>
      <c r="B88" s="497" t="s">
        <v>807</v>
      </c>
      <c r="C88" s="282" t="s">
        <v>1400</v>
      </c>
      <c r="D88" s="282" t="s">
        <v>1281</v>
      </c>
      <c r="E88" s="855">
        <v>45444</v>
      </c>
      <c r="F88" s="855">
        <v>45627</v>
      </c>
      <c r="G88" s="626">
        <v>120000</v>
      </c>
      <c r="H88" s="487">
        <v>0</v>
      </c>
      <c r="I88" s="498">
        <v>120000</v>
      </c>
      <c r="J88" s="498">
        <v>3444</v>
      </c>
      <c r="K88" s="498">
        <v>16809.87</v>
      </c>
      <c r="L88" s="498">
        <v>3648</v>
      </c>
      <c r="M88" s="498">
        <v>4169.3999999999996</v>
      </c>
      <c r="N88" s="457">
        <v>28071.27</v>
      </c>
      <c r="O88" s="457">
        <f>+I88-N88</f>
        <v>91928.73</v>
      </c>
    </row>
    <row r="89" spans="1:15" x14ac:dyDescent="0.25">
      <c r="A89" s="466" t="s">
        <v>813</v>
      </c>
      <c r="B89" s="491"/>
      <c r="C89" s="492">
        <v>1</v>
      </c>
      <c r="D89" s="492"/>
      <c r="E89" s="859"/>
      <c r="F89" s="860"/>
      <c r="G89" s="695">
        <f>SUM(G88)</f>
        <v>120000</v>
      </c>
      <c r="H89" s="696">
        <f t="shared" ref="H89:N89" si="15">SUM(H88)</f>
        <v>0</v>
      </c>
      <c r="I89" s="695">
        <f t="shared" si="15"/>
        <v>120000</v>
      </c>
      <c r="J89" s="695">
        <f t="shared" si="15"/>
        <v>3444</v>
      </c>
      <c r="K89" s="695">
        <f t="shared" si="15"/>
        <v>16809.87</v>
      </c>
      <c r="L89" s="695">
        <f t="shared" si="15"/>
        <v>3648</v>
      </c>
      <c r="M89" s="695">
        <f>SUM(M88)</f>
        <v>4169.3999999999996</v>
      </c>
      <c r="N89" s="695">
        <f t="shared" si="15"/>
        <v>28071.27</v>
      </c>
      <c r="O89" s="695">
        <f>SUM(O88)</f>
        <v>91928.73</v>
      </c>
    </row>
    <row r="90" spans="1:15" ht="28.5" customHeight="1" x14ac:dyDescent="0.25">
      <c r="A90" s="1014" t="s">
        <v>978</v>
      </c>
      <c r="B90" s="1015"/>
      <c r="C90" s="492"/>
      <c r="D90" s="465"/>
      <c r="E90" s="1016"/>
      <c r="F90" s="860"/>
      <c r="G90" s="695"/>
      <c r="H90" s="696"/>
      <c r="I90" s="697"/>
      <c r="J90" s="697"/>
      <c r="K90" s="697"/>
      <c r="L90" s="698"/>
      <c r="M90" s="697"/>
      <c r="N90" s="697"/>
      <c r="O90" s="697"/>
    </row>
    <row r="91" spans="1:15" ht="16.5" customHeight="1" x14ac:dyDescent="0.25">
      <c r="A91" s="1017" t="s">
        <v>1045</v>
      </c>
      <c r="B91" s="1018" t="s">
        <v>806</v>
      </c>
      <c r="C91" s="282" t="s">
        <v>78</v>
      </c>
      <c r="D91" s="281" t="s">
        <v>1063</v>
      </c>
      <c r="E91" s="855">
        <v>45413</v>
      </c>
      <c r="F91" s="855">
        <v>45597</v>
      </c>
      <c r="G91" s="626">
        <v>70000</v>
      </c>
      <c r="H91" s="627">
        <v>0</v>
      </c>
      <c r="I91" s="468">
        <v>70000</v>
      </c>
      <c r="J91" s="468">
        <v>2009</v>
      </c>
      <c r="K91" s="468">
        <v>5368.48</v>
      </c>
      <c r="L91" s="628">
        <v>2128</v>
      </c>
      <c r="M91" s="468">
        <v>25</v>
      </c>
      <c r="N91" s="468">
        <f t="shared" ref="N91:N96" si="16">+J91+K91+L91+M91</f>
        <v>9530.48</v>
      </c>
      <c r="O91" s="468">
        <f t="shared" ref="O91:O96" si="17">+I91-N91</f>
        <v>60469.520000000004</v>
      </c>
    </row>
    <row r="92" spans="1:15" ht="16.5" customHeight="1" x14ac:dyDescent="0.25">
      <c r="A92" s="286" t="s">
        <v>611</v>
      </c>
      <c r="B92" s="281" t="s">
        <v>807</v>
      </c>
      <c r="C92" s="282" t="s">
        <v>918</v>
      </c>
      <c r="D92" s="281" t="s">
        <v>1063</v>
      </c>
      <c r="E92" s="855">
        <v>45413</v>
      </c>
      <c r="F92" s="855">
        <v>45597</v>
      </c>
      <c r="G92" s="626">
        <v>70000</v>
      </c>
      <c r="H92" s="627">
        <v>0</v>
      </c>
      <c r="I92" s="468">
        <v>70000</v>
      </c>
      <c r="J92" s="468">
        <v>2009</v>
      </c>
      <c r="K92" s="468">
        <v>5368.48</v>
      </c>
      <c r="L92" s="628">
        <v>2128</v>
      </c>
      <c r="M92" s="468">
        <v>25</v>
      </c>
      <c r="N92" s="468">
        <f t="shared" si="16"/>
        <v>9530.48</v>
      </c>
      <c r="O92" s="468">
        <f t="shared" si="17"/>
        <v>60469.520000000004</v>
      </c>
    </row>
    <row r="93" spans="1:15" ht="16.5" customHeight="1" x14ac:dyDescent="0.25">
      <c r="A93" s="286" t="s">
        <v>610</v>
      </c>
      <c r="B93" s="281" t="s">
        <v>806</v>
      </c>
      <c r="C93" s="282" t="s">
        <v>918</v>
      </c>
      <c r="D93" s="281" t="s">
        <v>1063</v>
      </c>
      <c r="E93" s="855">
        <v>45413</v>
      </c>
      <c r="F93" s="855">
        <v>45597</v>
      </c>
      <c r="G93" s="626">
        <v>70000</v>
      </c>
      <c r="H93" s="627">
        <v>0</v>
      </c>
      <c r="I93" s="468">
        <v>70000</v>
      </c>
      <c r="J93" s="468">
        <v>2009</v>
      </c>
      <c r="K93" s="468">
        <v>5368.48</v>
      </c>
      <c r="L93" s="628">
        <v>2128</v>
      </c>
      <c r="M93" s="468">
        <v>25</v>
      </c>
      <c r="N93" s="468">
        <f t="shared" si="16"/>
        <v>9530.48</v>
      </c>
      <c r="O93" s="468">
        <f t="shared" si="17"/>
        <v>60469.520000000004</v>
      </c>
    </row>
    <row r="94" spans="1:15" ht="16.5" customHeight="1" x14ac:dyDescent="0.25">
      <c r="A94" s="286" t="s">
        <v>1292</v>
      </c>
      <c r="B94" s="281" t="s">
        <v>806</v>
      </c>
      <c r="C94" s="282" t="s">
        <v>918</v>
      </c>
      <c r="D94" s="281" t="s">
        <v>1063</v>
      </c>
      <c r="E94" s="855">
        <v>45383</v>
      </c>
      <c r="F94" s="855">
        <v>45566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628">
        <v>1976</v>
      </c>
      <c r="M94" s="468">
        <v>25</v>
      </c>
      <c r="N94" s="468">
        <f t="shared" si="16"/>
        <v>8294.08</v>
      </c>
      <c r="O94" s="468">
        <f t="shared" si="17"/>
        <v>56705.919999999998</v>
      </c>
    </row>
    <row r="95" spans="1:15" ht="16.5" customHeight="1" x14ac:dyDescent="0.25">
      <c r="A95" s="286" t="s">
        <v>1295</v>
      </c>
      <c r="B95" s="281" t="s">
        <v>1296</v>
      </c>
      <c r="C95" s="282" t="s">
        <v>918</v>
      </c>
      <c r="D95" s="281" t="s">
        <v>1063</v>
      </c>
      <c r="E95" s="855">
        <v>45383</v>
      </c>
      <c r="F95" s="855">
        <v>45566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628">
        <v>1976</v>
      </c>
      <c r="M95" s="468">
        <v>25</v>
      </c>
      <c r="N95" s="468">
        <f t="shared" si="16"/>
        <v>8294.08</v>
      </c>
      <c r="O95" s="468">
        <f t="shared" si="17"/>
        <v>56705.919999999998</v>
      </c>
    </row>
    <row r="96" spans="1:15" ht="16.5" customHeight="1" x14ac:dyDescent="0.25">
      <c r="A96" s="286" t="s">
        <v>1293</v>
      </c>
      <c r="B96" s="281" t="s">
        <v>807</v>
      </c>
      <c r="C96" s="282" t="s">
        <v>1294</v>
      </c>
      <c r="D96" s="281" t="s">
        <v>1063</v>
      </c>
      <c r="E96" s="855">
        <v>45383</v>
      </c>
      <c r="F96" s="855">
        <v>45566</v>
      </c>
      <c r="G96" s="626">
        <v>55000</v>
      </c>
      <c r="H96" s="627">
        <v>0</v>
      </c>
      <c r="I96" s="468">
        <v>55000</v>
      </c>
      <c r="J96" s="468">
        <v>1578.5</v>
      </c>
      <c r="K96" s="468">
        <v>2559.6799999999998</v>
      </c>
      <c r="L96" s="628">
        <v>1672</v>
      </c>
      <c r="M96" s="468">
        <v>25</v>
      </c>
      <c r="N96" s="468">
        <f t="shared" si="16"/>
        <v>5835.18</v>
      </c>
      <c r="O96" s="468">
        <f t="shared" si="17"/>
        <v>49164.82</v>
      </c>
    </row>
    <row r="97" spans="1:19" x14ac:dyDescent="0.25">
      <c r="A97" s="466" t="s">
        <v>813</v>
      </c>
      <c r="B97" s="465"/>
      <c r="C97" s="492">
        <v>6</v>
      </c>
      <c r="D97" s="465"/>
      <c r="E97" s="1016"/>
      <c r="F97" s="860"/>
      <c r="G97" s="695">
        <f>SUM(G91:G96)</f>
        <v>395000</v>
      </c>
      <c r="H97" s="696">
        <f>SUM(H96)</f>
        <v>0</v>
      </c>
      <c r="I97" s="695">
        <f t="shared" ref="I97:N97" si="18">SUM(I91:I96)</f>
        <v>395000</v>
      </c>
      <c r="J97" s="695">
        <f t="shared" si="18"/>
        <v>11336.5</v>
      </c>
      <c r="K97" s="695">
        <f t="shared" si="18"/>
        <v>27520.28</v>
      </c>
      <c r="L97" s="695">
        <f t="shared" si="18"/>
        <v>12008</v>
      </c>
      <c r="M97" s="695">
        <f>SUM(M91:M96)</f>
        <v>150</v>
      </c>
      <c r="N97" s="695">
        <f t="shared" si="18"/>
        <v>51014.78</v>
      </c>
      <c r="O97" s="695">
        <f>SUM(O91:O96)</f>
        <v>343985.22</v>
      </c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ht="33" customHeight="1" x14ac:dyDescent="0.25">
      <c r="A99" s="1014" t="s">
        <v>825</v>
      </c>
      <c r="B99" s="1015"/>
      <c r="C99" s="492"/>
      <c r="D99" s="465"/>
      <c r="E99" s="1019"/>
      <c r="F99" s="857"/>
      <c r="G99" s="695"/>
      <c r="H99" s="696"/>
      <c r="I99" s="697"/>
      <c r="J99" s="697"/>
      <c r="K99" s="697"/>
      <c r="L99" s="698"/>
      <c r="M99" s="697"/>
      <c r="N99" s="697"/>
      <c r="O99" s="697"/>
    </row>
    <row r="100" spans="1:19" ht="18.75" customHeight="1" x14ac:dyDescent="0.25">
      <c r="A100" s="496" t="s">
        <v>608</v>
      </c>
      <c r="B100" s="497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487">
        <v>0</v>
      </c>
      <c r="I100" s="457">
        <v>70000</v>
      </c>
      <c r="J100" s="457">
        <v>2009</v>
      </c>
      <c r="K100" s="457">
        <v>5368.48</v>
      </c>
      <c r="L100" s="489">
        <v>2128</v>
      </c>
      <c r="M100" s="457">
        <v>525</v>
      </c>
      <c r="N100" s="457">
        <f>+J100+K100+L100+M100</f>
        <v>10030.48</v>
      </c>
      <c r="O100" s="457">
        <f>+I100-N100</f>
        <v>59969.520000000004</v>
      </c>
    </row>
    <row r="101" spans="1:19" x14ac:dyDescent="0.25">
      <c r="A101" s="466" t="s">
        <v>813</v>
      </c>
      <c r="B101" s="465"/>
      <c r="C101" s="492">
        <v>1</v>
      </c>
      <c r="D101" s="465"/>
      <c r="E101" s="1016"/>
      <c r="F101" s="860"/>
      <c r="G101" s="695">
        <f>SUM(G100)</f>
        <v>70000</v>
      </c>
      <c r="H101" s="696">
        <f t="shared" ref="H101:O101" si="19">SUM(H100)</f>
        <v>0</v>
      </c>
      <c r="I101" s="695">
        <f t="shared" si="19"/>
        <v>70000</v>
      </c>
      <c r="J101" s="695">
        <f t="shared" si="19"/>
        <v>2009</v>
      </c>
      <c r="K101" s="695">
        <f t="shared" si="19"/>
        <v>5368.48</v>
      </c>
      <c r="L101" s="695">
        <f t="shared" si="19"/>
        <v>2128</v>
      </c>
      <c r="M101" s="695">
        <f>SUM(M100)</f>
        <v>525</v>
      </c>
      <c r="N101" s="695">
        <f>SUM(N100)</f>
        <v>10030.48</v>
      </c>
      <c r="O101" s="695">
        <f t="shared" si="19"/>
        <v>59969.520000000004</v>
      </c>
    </row>
    <row r="102" spans="1:19" x14ac:dyDescent="0.25">
      <c r="A102" s="490"/>
      <c r="B102" s="491"/>
      <c r="C102" s="492"/>
      <c r="D102" s="465"/>
      <c r="E102" s="859"/>
      <c r="F102" s="860"/>
      <c r="G102" s="695"/>
      <c r="H102" s="495"/>
      <c r="I102" s="494"/>
      <c r="J102" s="494"/>
      <c r="K102" s="494"/>
      <c r="L102" s="494"/>
      <c r="M102" s="494"/>
      <c r="N102" s="494"/>
      <c r="O102" s="494"/>
    </row>
    <row r="103" spans="1:19" x14ac:dyDescent="0.25">
      <c r="A103" s="490"/>
      <c r="B103" s="491"/>
      <c r="C103" s="492"/>
      <c r="D103" s="465"/>
      <c r="E103" s="856"/>
      <c r="F103" s="857"/>
      <c r="G103" s="695"/>
      <c r="H103" s="495"/>
      <c r="I103" s="463"/>
      <c r="J103" s="463"/>
      <c r="K103" s="463"/>
      <c r="L103" s="522"/>
      <c r="M103" s="463"/>
      <c r="N103" s="463"/>
      <c r="O103" s="463"/>
    </row>
    <row r="104" spans="1:19" x14ac:dyDescent="0.25">
      <c r="A104" s="490" t="s">
        <v>827</v>
      </c>
      <c r="B104" s="491"/>
      <c r="C104" s="492"/>
      <c r="D104" s="465"/>
      <c r="E104" s="710"/>
      <c r="F104" s="711"/>
      <c r="G104" s="695"/>
      <c r="H104" s="495"/>
      <c r="I104" s="463"/>
      <c r="J104" s="463"/>
      <c r="K104" s="463"/>
      <c r="L104" s="522"/>
      <c r="M104" s="463"/>
      <c r="N104" s="463"/>
      <c r="O104" s="463"/>
    </row>
    <row r="105" spans="1:19" ht="15" customHeight="1" x14ac:dyDescent="0.25">
      <c r="A105" s="286" t="s">
        <v>1042</v>
      </c>
      <c r="B105" s="281" t="s">
        <v>806</v>
      </c>
      <c r="C105" s="282" t="s">
        <v>1423</v>
      </c>
      <c r="D105" s="281" t="s">
        <v>1063</v>
      </c>
      <c r="E105" s="855">
        <v>45413</v>
      </c>
      <c r="F105" s="855">
        <v>45597</v>
      </c>
      <c r="G105" s="626">
        <v>120000</v>
      </c>
      <c r="H105" s="627">
        <v>0</v>
      </c>
      <c r="I105" s="468">
        <v>120000</v>
      </c>
      <c r="J105" s="468">
        <v>3444</v>
      </c>
      <c r="K105" s="468">
        <v>16809.87</v>
      </c>
      <c r="L105" s="468">
        <v>3648</v>
      </c>
      <c r="M105" s="468">
        <v>25</v>
      </c>
      <c r="N105" s="468">
        <f>+J105+K105+L105+M105</f>
        <v>23926.87</v>
      </c>
      <c r="O105" s="468">
        <f>+I105-N105</f>
        <v>96073.13</v>
      </c>
    </row>
    <row r="106" spans="1:19" ht="15" customHeight="1" x14ac:dyDescent="0.25">
      <c r="A106" s="286" t="s">
        <v>947</v>
      </c>
      <c r="B106" s="281" t="s">
        <v>806</v>
      </c>
      <c r="C106" s="282" t="s">
        <v>489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5025.38</v>
      </c>
      <c r="L106" s="468">
        <v>2128</v>
      </c>
      <c r="M106" s="468">
        <v>1740.46</v>
      </c>
      <c r="N106" s="457">
        <f>+J106+K106+L106+M106</f>
        <v>10902.84</v>
      </c>
      <c r="O106" s="468">
        <f>+I106-N106</f>
        <v>59097.16</v>
      </c>
    </row>
    <row r="107" spans="1:19" ht="15" customHeight="1" x14ac:dyDescent="0.25">
      <c r="A107" s="286" t="s">
        <v>1031</v>
      </c>
      <c r="B107" s="281" t="s">
        <v>807</v>
      </c>
      <c r="C107" s="282" t="s">
        <v>1032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ref="N107:N126" si="20">+J107+K107+L107+M107</f>
        <v>9530.48</v>
      </c>
      <c r="O107" s="468">
        <f t="shared" ref="O107:O117" si="21">+I107-N107</f>
        <v>60469.520000000004</v>
      </c>
    </row>
    <row r="108" spans="1:19" ht="15" customHeight="1" x14ac:dyDescent="0.25">
      <c r="A108" s="286" t="s">
        <v>1162</v>
      </c>
      <c r="B108" s="281" t="s">
        <v>806</v>
      </c>
      <c r="C108" s="282" t="s">
        <v>1163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20"/>
        <v>9530.48</v>
      </c>
      <c r="O108" s="468">
        <f t="shared" si="21"/>
        <v>60469.520000000004</v>
      </c>
    </row>
    <row r="109" spans="1:19" ht="15" customHeight="1" x14ac:dyDescent="0.25">
      <c r="A109" s="286" t="s">
        <v>1041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5025.38</v>
      </c>
      <c r="L109" s="468">
        <v>2128</v>
      </c>
      <c r="M109" s="468">
        <v>1740.46</v>
      </c>
      <c r="N109" s="457">
        <f t="shared" si="20"/>
        <v>10902.84</v>
      </c>
      <c r="O109" s="468">
        <f t="shared" si="21"/>
        <v>59097.16</v>
      </c>
    </row>
    <row r="110" spans="1:19" ht="15" customHeight="1" x14ac:dyDescent="0.25">
      <c r="A110" s="286" t="s">
        <v>1043</v>
      </c>
      <c r="B110" s="281" t="s">
        <v>806</v>
      </c>
      <c r="C110" s="282" t="s">
        <v>1044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4682.29</v>
      </c>
      <c r="L110" s="468">
        <v>2128</v>
      </c>
      <c r="M110" s="468">
        <v>3455.92</v>
      </c>
      <c r="N110" s="457">
        <f t="shared" si="20"/>
        <v>12275.210000000001</v>
      </c>
      <c r="O110" s="468">
        <f t="shared" si="21"/>
        <v>57724.79</v>
      </c>
    </row>
    <row r="111" spans="1:19" ht="15" customHeight="1" x14ac:dyDescent="0.25">
      <c r="A111" s="286" t="s">
        <v>961</v>
      </c>
      <c r="B111" s="680" t="s">
        <v>807</v>
      </c>
      <c r="C111" s="282" t="s">
        <v>515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861">
        <v>5025.38</v>
      </c>
      <c r="L111" s="468">
        <v>2128</v>
      </c>
      <c r="M111" s="468">
        <v>1740.46</v>
      </c>
      <c r="N111" s="457">
        <f t="shared" si="20"/>
        <v>10902.84</v>
      </c>
      <c r="O111" s="468">
        <f t="shared" si="21"/>
        <v>59097.16</v>
      </c>
      <c r="P111" s="862"/>
      <c r="Q111" s="862"/>
      <c r="R111" s="862"/>
      <c r="S111" s="862"/>
    </row>
    <row r="112" spans="1:19" ht="15" customHeight="1" x14ac:dyDescent="0.25">
      <c r="A112" s="286" t="s">
        <v>1087</v>
      </c>
      <c r="B112" s="680" t="s">
        <v>807</v>
      </c>
      <c r="C112" s="282" t="s">
        <v>78</v>
      </c>
      <c r="D112" s="281" t="s">
        <v>1063</v>
      </c>
      <c r="E112" s="855">
        <v>45505</v>
      </c>
      <c r="F112" s="855">
        <v>45689</v>
      </c>
      <c r="G112" s="626">
        <v>70000</v>
      </c>
      <c r="H112" s="627">
        <v>0</v>
      </c>
      <c r="I112" s="468">
        <v>70000</v>
      </c>
      <c r="J112" s="468">
        <v>2009</v>
      </c>
      <c r="K112" s="468">
        <v>5368.48</v>
      </c>
      <c r="L112" s="468">
        <v>2128</v>
      </c>
      <c r="M112" s="468">
        <v>25</v>
      </c>
      <c r="N112" s="457">
        <f t="shared" si="20"/>
        <v>9530.48</v>
      </c>
      <c r="O112" s="468">
        <f t="shared" si="21"/>
        <v>60469.520000000004</v>
      </c>
      <c r="P112" s="862"/>
      <c r="Q112" s="862"/>
      <c r="R112" s="862"/>
      <c r="S112" s="862"/>
    </row>
    <row r="113" spans="1:15" ht="15.75" customHeight="1" x14ac:dyDescent="0.25">
      <c r="A113" s="286" t="s">
        <v>920</v>
      </c>
      <c r="B113" s="281" t="s">
        <v>807</v>
      </c>
      <c r="C113" s="282" t="s">
        <v>78</v>
      </c>
      <c r="D113" s="281" t="s">
        <v>1063</v>
      </c>
      <c r="E113" s="855">
        <v>45413</v>
      </c>
      <c r="F113" s="855">
        <v>45597</v>
      </c>
      <c r="G113" s="626">
        <v>70000</v>
      </c>
      <c r="H113" s="627">
        <v>0</v>
      </c>
      <c r="I113" s="468">
        <v>70000</v>
      </c>
      <c r="J113" s="468">
        <v>2009</v>
      </c>
      <c r="K113" s="468">
        <v>5368.48</v>
      </c>
      <c r="L113" s="628">
        <v>2128</v>
      </c>
      <c r="M113" s="468">
        <v>25</v>
      </c>
      <c r="N113" s="457">
        <f t="shared" si="20"/>
        <v>9530.48</v>
      </c>
      <c r="O113" s="468">
        <f t="shared" si="21"/>
        <v>60469.520000000004</v>
      </c>
    </row>
    <row r="114" spans="1:15" ht="15" customHeight="1" x14ac:dyDescent="0.25">
      <c r="A114" s="286" t="s">
        <v>725</v>
      </c>
      <c r="B114" s="281" t="s">
        <v>806</v>
      </c>
      <c r="C114" s="282" t="s">
        <v>117</v>
      </c>
      <c r="D114" s="281" t="s">
        <v>1063</v>
      </c>
      <c r="E114" s="855">
        <v>45413</v>
      </c>
      <c r="F114" s="855">
        <v>45597</v>
      </c>
      <c r="G114" s="626">
        <v>70000</v>
      </c>
      <c r="H114" s="627">
        <v>0</v>
      </c>
      <c r="I114" s="468">
        <v>70000</v>
      </c>
      <c r="J114" s="468">
        <v>2009</v>
      </c>
      <c r="K114" s="468">
        <v>5368.48</v>
      </c>
      <c r="L114" s="468">
        <v>2128</v>
      </c>
      <c r="M114" s="468">
        <v>25</v>
      </c>
      <c r="N114" s="457">
        <f t="shared" si="20"/>
        <v>9530.48</v>
      </c>
      <c r="O114" s="468">
        <f t="shared" si="21"/>
        <v>60469.520000000004</v>
      </c>
    </row>
    <row r="115" spans="1:15" ht="15" customHeight="1" x14ac:dyDescent="0.25">
      <c r="A115" s="286" t="s">
        <v>919</v>
      </c>
      <c r="B115" s="281" t="s">
        <v>807</v>
      </c>
      <c r="C115" s="282" t="s">
        <v>117</v>
      </c>
      <c r="D115" s="281" t="s">
        <v>1063</v>
      </c>
      <c r="E115" s="855">
        <v>45413</v>
      </c>
      <c r="F115" s="855">
        <v>45597</v>
      </c>
      <c r="G115" s="626">
        <v>70000</v>
      </c>
      <c r="H115" s="627">
        <v>0</v>
      </c>
      <c r="I115" s="468">
        <v>70000</v>
      </c>
      <c r="J115" s="468">
        <v>2009</v>
      </c>
      <c r="K115" s="468">
        <v>5368.48</v>
      </c>
      <c r="L115" s="468">
        <v>2128</v>
      </c>
      <c r="M115" s="468">
        <v>25</v>
      </c>
      <c r="N115" s="457">
        <f t="shared" si="20"/>
        <v>9530.48</v>
      </c>
      <c r="O115" s="468">
        <f t="shared" si="21"/>
        <v>60469.520000000004</v>
      </c>
    </row>
    <row r="116" spans="1:15" ht="13.5" customHeight="1" x14ac:dyDescent="0.25">
      <c r="A116" s="286" t="s">
        <v>574</v>
      </c>
      <c r="B116" s="281" t="s">
        <v>806</v>
      </c>
      <c r="C116" s="282" t="s">
        <v>918</v>
      </c>
      <c r="D116" s="281" t="s">
        <v>1063</v>
      </c>
      <c r="E116" s="855">
        <v>45413</v>
      </c>
      <c r="F116" s="855">
        <v>45597</v>
      </c>
      <c r="G116" s="626">
        <v>70000</v>
      </c>
      <c r="H116" s="627">
        <v>0</v>
      </c>
      <c r="I116" s="468">
        <v>70000</v>
      </c>
      <c r="J116" s="468">
        <v>2009</v>
      </c>
      <c r="K116" s="468">
        <v>5368.48</v>
      </c>
      <c r="L116" s="468">
        <v>2128</v>
      </c>
      <c r="M116" s="468">
        <v>25</v>
      </c>
      <c r="N116" s="457">
        <f t="shared" si="20"/>
        <v>9530.48</v>
      </c>
      <c r="O116" s="468">
        <f t="shared" si="21"/>
        <v>60469.520000000004</v>
      </c>
    </row>
    <row r="117" spans="1:15" ht="15" customHeight="1" x14ac:dyDescent="0.25">
      <c r="A117" s="286" t="s">
        <v>1298</v>
      </c>
      <c r="B117" s="281" t="s">
        <v>807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20"/>
        <v>8294.08</v>
      </c>
      <c r="O117" s="468">
        <f t="shared" si="21"/>
        <v>56705.919999999998</v>
      </c>
    </row>
    <row r="118" spans="1:15" ht="15" customHeight="1" x14ac:dyDescent="0.25">
      <c r="A118" s="286" t="s">
        <v>1304</v>
      </c>
      <c r="B118" s="281" t="s">
        <v>806</v>
      </c>
      <c r="C118" s="282" t="s">
        <v>417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20"/>
        <v>8294.08</v>
      </c>
      <c r="O118" s="468">
        <f>+I118-N118</f>
        <v>56705.919999999998</v>
      </c>
    </row>
    <row r="119" spans="1:15" ht="15" customHeight="1" x14ac:dyDescent="0.25">
      <c r="A119" s="286" t="s">
        <v>1305</v>
      </c>
      <c r="B119" s="281" t="s">
        <v>806</v>
      </c>
      <c r="C119" s="282" t="s">
        <v>417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20"/>
        <v>8294.08</v>
      </c>
      <c r="O119" s="468">
        <f t="shared" ref="O119:O134" si="22">+I119-N119</f>
        <v>56705.919999999998</v>
      </c>
    </row>
    <row r="120" spans="1:15" ht="15" customHeight="1" x14ac:dyDescent="0.25">
      <c r="A120" s="286" t="s">
        <v>1306</v>
      </c>
      <c r="B120" s="281" t="s">
        <v>1296</v>
      </c>
      <c r="C120" s="282" t="s">
        <v>417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20"/>
        <v>8294.08</v>
      </c>
      <c r="O120" s="468">
        <f t="shared" si="22"/>
        <v>56705.919999999998</v>
      </c>
    </row>
    <row r="121" spans="1:15" ht="15" customHeight="1" x14ac:dyDescent="0.25">
      <c r="A121" s="286" t="s">
        <v>1307</v>
      </c>
      <c r="B121" s="281" t="s">
        <v>807</v>
      </c>
      <c r="C121" s="282" t="s">
        <v>417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20"/>
        <v>8294.08</v>
      </c>
      <c r="O121" s="468">
        <f t="shared" si="22"/>
        <v>56705.919999999998</v>
      </c>
    </row>
    <row r="122" spans="1:15" ht="15" customHeight="1" x14ac:dyDescent="0.25">
      <c r="A122" s="286" t="s">
        <v>1308</v>
      </c>
      <c r="B122" s="281" t="s">
        <v>806</v>
      </c>
      <c r="C122" s="282" t="s">
        <v>417</v>
      </c>
      <c r="D122" s="281" t="s">
        <v>1063</v>
      </c>
      <c r="E122" s="855">
        <v>45383</v>
      </c>
      <c r="F122" s="855">
        <v>45566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 t="shared" si="20"/>
        <v>8294.08</v>
      </c>
      <c r="O122" s="468">
        <f t="shared" si="22"/>
        <v>56705.919999999998</v>
      </c>
    </row>
    <row r="123" spans="1:15" ht="15" customHeight="1" x14ac:dyDescent="0.25">
      <c r="A123" s="286" t="s">
        <v>1310</v>
      </c>
      <c r="B123" s="281" t="s">
        <v>1296</v>
      </c>
      <c r="C123" s="282" t="s">
        <v>918</v>
      </c>
      <c r="D123" s="281" t="s">
        <v>1063</v>
      </c>
      <c r="E123" s="855">
        <v>45383</v>
      </c>
      <c r="F123" s="855">
        <v>45566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57">
        <f t="shared" si="20"/>
        <v>8294.08</v>
      </c>
      <c r="O123" s="468">
        <f t="shared" si="22"/>
        <v>56705.919999999998</v>
      </c>
    </row>
    <row r="124" spans="1:15" ht="15" customHeight="1" x14ac:dyDescent="0.25">
      <c r="A124" s="286" t="s">
        <v>1311</v>
      </c>
      <c r="B124" s="281" t="s">
        <v>806</v>
      </c>
      <c r="C124" s="282" t="s">
        <v>918</v>
      </c>
      <c r="D124" s="281" t="s">
        <v>1063</v>
      </c>
      <c r="E124" s="855">
        <v>45383</v>
      </c>
      <c r="F124" s="855">
        <v>45566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57">
        <f t="shared" si="20"/>
        <v>8294.08</v>
      </c>
      <c r="O124" s="468">
        <f t="shared" si="22"/>
        <v>56705.919999999998</v>
      </c>
    </row>
    <row r="125" spans="1:15" ht="15" customHeight="1" x14ac:dyDescent="0.25">
      <c r="A125" s="286" t="s">
        <v>1312</v>
      </c>
      <c r="B125" s="281" t="s">
        <v>807</v>
      </c>
      <c r="C125" s="282" t="s">
        <v>918</v>
      </c>
      <c r="D125" s="281" t="s">
        <v>1063</v>
      </c>
      <c r="E125" s="855">
        <v>45383</v>
      </c>
      <c r="F125" s="855">
        <v>45566</v>
      </c>
      <c r="G125" s="626">
        <v>65000</v>
      </c>
      <c r="H125" s="627">
        <v>0</v>
      </c>
      <c r="I125" s="468">
        <v>65000</v>
      </c>
      <c r="J125" s="468">
        <v>1865.5</v>
      </c>
      <c r="K125" s="468">
        <v>4427.58</v>
      </c>
      <c r="L125" s="468">
        <v>1976</v>
      </c>
      <c r="M125" s="468">
        <v>25</v>
      </c>
      <c r="N125" s="457">
        <f t="shared" si="20"/>
        <v>8294.08</v>
      </c>
      <c r="O125" s="468">
        <f t="shared" si="22"/>
        <v>56705.919999999998</v>
      </c>
    </row>
    <row r="126" spans="1:15" ht="16.5" customHeight="1" x14ac:dyDescent="0.25">
      <c r="A126" s="286" t="s">
        <v>1313</v>
      </c>
      <c r="B126" s="281" t="s">
        <v>807</v>
      </c>
      <c r="C126" s="282" t="s">
        <v>918</v>
      </c>
      <c r="D126" s="281" t="s">
        <v>1063</v>
      </c>
      <c r="E126" s="855">
        <v>45383</v>
      </c>
      <c r="F126" s="855">
        <v>45566</v>
      </c>
      <c r="G126" s="626">
        <v>65000</v>
      </c>
      <c r="H126" s="627">
        <v>0</v>
      </c>
      <c r="I126" s="468">
        <v>65000</v>
      </c>
      <c r="J126" s="468">
        <v>1865.5</v>
      </c>
      <c r="K126" s="468">
        <v>4427.58</v>
      </c>
      <c r="L126" s="468">
        <v>1976</v>
      </c>
      <c r="M126" s="468">
        <v>25</v>
      </c>
      <c r="N126" s="457">
        <f t="shared" si="20"/>
        <v>8294.08</v>
      </c>
      <c r="O126" s="468">
        <f t="shared" si="22"/>
        <v>56705.919999999998</v>
      </c>
    </row>
    <row r="127" spans="1:15" ht="16.5" customHeight="1" x14ac:dyDescent="0.25">
      <c r="A127" s="286" t="s">
        <v>1362</v>
      </c>
      <c r="B127" s="281" t="s">
        <v>806</v>
      </c>
      <c r="C127" s="282" t="s">
        <v>823</v>
      </c>
      <c r="D127" s="281" t="s">
        <v>1063</v>
      </c>
      <c r="E127" s="855">
        <v>45413</v>
      </c>
      <c r="F127" s="855">
        <v>45597</v>
      </c>
      <c r="G127" s="626">
        <v>65000</v>
      </c>
      <c r="H127" s="627">
        <v>0</v>
      </c>
      <c r="I127" s="468">
        <v>65000</v>
      </c>
      <c r="J127" s="468">
        <v>1865.5</v>
      </c>
      <c r="K127" s="468">
        <v>4427.58</v>
      </c>
      <c r="L127" s="468">
        <v>1976</v>
      </c>
      <c r="M127" s="468">
        <v>25</v>
      </c>
      <c r="N127" s="457">
        <f>+J127+K127+L127+M127</f>
        <v>8294.08</v>
      </c>
      <c r="O127" s="468">
        <f>+I127-N127</f>
        <v>56705.919999999998</v>
      </c>
    </row>
    <row r="128" spans="1:15" x14ac:dyDescent="0.25">
      <c r="A128" s="286" t="s">
        <v>1401</v>
      </c>
      <c r="B128" s="281" t="s">
        <v>807</v>
      </c>
      <c r="C128" s="280" t="s">
        <v>417</v>
      </c>
      <c r="D128" s="281" t="s">
        <v>1063</v>
      </c>
      <c r="E128" s="855">
        <v>44348</v>
      </c>
      <c r="F128" s="855">
        <v>45627</v>
      </c>
      <c r="G128" s="626">
        <v>65000</v>
      </c>
      <c r="H128" s="627">
        <v>0</v>
      </c>
      <c r="I128" s="468">
        <v>65000</v>
      </c>
      <c r="J128" s="468">
        <v>1865.5</v>
      </c>
      <c r="K128" s="468">
        <v>4427.58</v>
      </c>
      <c r="L128" s="468">
        <v>1976</v>
      </c>
      <c r="M128" s="468">
        <v>25</v>
      </c>
      <c r="N128" s="468">
        <f>+J128+K128+L128+M128</f>
        <v>8294.08</v>
      </c>
      <c r="O128" s="468">
        <f>+I128-N128</f>
        <v>56705.919999999998</v>
      </c>
    </row>
    <row r="129" spans="1:16" ht="16.5" customHeight="1" x14ac:dyDescent="0.25">
      <c r="A129" s="286" t="s">
        <v>1363</v>
      </c>
      <c r="B129" s="281" t="s">
        <v>806</v>
      </c>
      <c r="C129" s="282" t="s">
        <v>918</v>
      </c>
      <c r="D129" s="281" t="s">
        <v>1063</v>
      </c>
      <c r="E129" s="855">
        <v>45413</v>
      </c>
      <c r="F129" s="855">
        <v>45597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68">
        <f>+J129+K129+L129+M129</f>
        <v>8294.08</v>
      </c>
      <c r="O129" s="468">
        <f>+I129-N129</f>
        <v>56705.919999999998</v>
      </c>
    </row>
    <row r="130" spans="1:16" x14ac:dyDescent="0.25">
      <c r="A130" s="286" t="s">
        <v>1409</v>
      </c>
      <c r="B130" s="281" t="s">
        <v>807</v>
      </c>
      <c r="C130" s="282" t="s">
        <v>918</v>
      </c>
      <c r="D130" s="281" t="s">
        <v>1063</v>
      </c>
      <c r="E130" s="855">
        <v>45474</v>
      </c>
      <c r="F130" s="855">
        <v>45658</v>
      </c>
      <c r="G130" s="626">
        <v>65000</v>
      </c>
      <c r="H130" s="627">
        <v>0</v>
      </c>
      <c r="I130" s="468">
        <v>65000</v>
      </c>
      <c r="J130" s="468">
        <v>1865.5</v>
      </c>
      <c r="K130" s="468">
        <v>4427.58</v>
      </c>
      <c r="L130" s="468">
        <v>1976</v>
      </c>
      <c r="M130" s="468">
        <v>25</v>
      </c>
      <c r="N130" s="468">
        <f>+J130+K130+L130+M130</f>
        <v>8294.08</v>
      </c>
      <c r="O130" s="468">
        <f>+I130-N130</f>
        <v>56705.919999999998</v>
      </c>
    </row>
    <row r="131" spans="1:16" ht="26.25" customHeight="1" x14ac:dyDescent="0.25">
      <c r="A131" s="286" t="s">
        <v>1410</v>
      </c>
      <c r="B131" s="281" t="s">
        <v>806</v>
      </c>
      <c r="C131" s="1040" t="s">
        <v>1357</v>
      </c>
      <c r="D131" s="281" t="s">
        <v>1063</v>
      </c>
      <c r="E131" s="855">
        <v>45413</v>
      </c>
      <c r="F131" s="855">
        <v>45597</v>
      </c>
      <c r="G131" s="626">
        <v>125000</v>
      </c>
      <c r="H131" s="627">
        <v>0</v>
      </c>
      <c r="I131" s="468">
        <v>125000</v>
      </c>
      <c r="J131" s="1038">
        <v>3587.5</v>
      </c>
      <c r="K131" s="1037">
        <v>17985.990000000002</v>
      </c>
      <c r="L131" s="1038">
        <v>3800</v>
      </c>
      <c r="M131" s="1038">
        <v>25</v>
      </c>
      <c r="N131" s="1038">
        <v>25398.49</v>
      </c>
      <c r="O131" s="1038">
        <v>99601.51</v>
      </c>
    </row>
    <row r="132" spans="1:16" ht="15" customHeight="1" x14ac:dyDescent="0.25">
      <c r="A132" s="286" t="s">
        <v>948</v>
      </c>
      <c r="B132" s="281" t="s">
        <v>806</v>
      </c>
      <c r="C132" s="282" t="s">
        <v>529</v>
      </c>
      <c r="D132" s="281" t="s">
        <v>1063</v>
      </c>
      <c r="E132" s="855">
        <v>45413</v>
      </c>
      <c r="F132" s="855">
        <v>45597</v>
      </c>
      <c r="G132" s="626">
        <v>45000</v>
      </c>
      <c r="H132" s="627">
        <v>0</v>
      </c>
      <c r="I132" s="468">
        <v>45000</v>
      </c>
      <c r="J132" s="468">
        <v>1291.5</v>
      </c>
      <c r="K132" s="468">
        <v>1148.33</v>
      </c>
      <c r="L132" s="468">
        <v>1368</v>
      </c>
      <c r="M132" s="468">
        <v>25</v>
      </c>
      <c r="N132" s="457">
        <f>+J132+K132+L132+M132</f>
        <v>3832.83</v>
      </c>
      <c r="O132" s="468">
        <f t="shared" si="22"/>
        <v>41167.17</v>
      </c>
    </row>
    <row r="133" spans="1:16" x14ac:dyDescent="0.25">
      <c r="A133" s="286" t="s">
        <v>726</v>
      </c>
      <c r="B133" s="281" t="s">
        <v>806</v>
      </c>
      <c r="C133" s="280" t="s">
        <v>449</v>
      </c>
      <c r="D133" s="281" t="s">
        <v>1063</v>
      </c>
      <c r="E133" s="855">
        <v>45413</v>
      </c>
      <c r="F133" s="855">
        <v>45597</v>
      </c>
      <c r="G133" s="626">
        <v>45000</v>
      </c>
      <c r="H133" s="627">
        <v>0</v>
      </c>
      <c r="I133" s="468">
        <v>45000</v>
      </c>
      <c r="J133" s="468">
        <v>1291.5</v>
      </c>
      <c r="K133" s="468">
        <v>891.01</v>
      </c>
      <c r="L133" s="468">
        <v>1368</v>
      </c>
      <c r="M133" s="468">
        <v>1740.46</v>
      </c>
      <c r="N133" s="457">
        <f>+J133+K133+L133+M133</f>
        <v>5290.97</v>
      </c>
      <c r="O133" s="468">
        <f t="shared" si="22"/>
        <v>39709.03</v>
      </c>
    </row>
    <row r="134" spans="1:16" ht="15" customHeight="1" x14ac:dyDescent="0.25">
      <c r="A134" s="286" t="s">
        <v>1299</v>
      </c>
      <c r="B134" s="281" t="s">
        <v>1296</v>
      </c>
      <c r="C134" s="282" t="s">
        <v>1358</v>
      </c>
      <c r="D134" s="281" t="s">
        <v>1063</v>
      </c>
      <c r="E134" s="855">
        <v>45383</v>
      </c>
      <c r="F134" s="855">
        <v>45566</v>
      </c>
      <c r="G134" s="626">
        <v>43500</v>
      </c>
      <c r="H134" s="627">
        <v>0</v>
      </c>
      <c r="I134" s="468">
        <v>43500</v>
      </c>
      <c r="J134" s="468">
        <v>1248.45</v>
      </c>
      <c r="K134" s="468">
        <v>936.62</v>
      </c>
      <c r="L134" s="468">
        <v>1322.4</v>
      </c>
      <c r="M134" s="468">
        <v>25</v>
      </c>
      <c r="N134" s="457">
        <f>+J134+K134+L134+M134</f>
        <v>3532.4700000000003</v>
      </c>
      <c r="O134" s="468">
        <f t="shared" si="22"/>
        <v>39967.53</v>
      </c>
    </row>
    <row r="135" spans="1:16" ht="15" customHeight="1" x14ac:dyDescent="0.25">
      <c r="A135" s="286" t="s">
        <v>1301</v>
      </c>
      <c r="B135" s="281" t="s">
        <v>1296</v>
      </c>
      <c r="C135" s="282" t="s">
        <v>1358</v>
      </c>
      <c r="D135" s="281" t="s">
        <v>1063</v>
      </c>
      <c r="E135" s="855">
        <v>45383</v>
      </c>
      <c r="F135" s="855">
        <v>45566</v>
      </c>
      <c r="G135" s="626">
        <v>43500</v>
      </c>
      <c r="H135" s="627">
        <v>0</v>
      </c>
      <c r="I135" s="468">
        <v>43500</v>
      </c>
      <c r="J135" s="468">
        <v>1248.45</v>
      </c>
      <c r="K135" s="468">
        <v>936.62</v>
      </c>
      <c r="L135" s="468">
        <v>1322.4</v>
      </c>
      <c r="M135" s="468">
        <v>25</v>
      </c>
      <c r="N135" s="457">
        <f>+J135+K135+L135+M135</f>
        <v>3532.4700000000003</v>
      </c>
      <c r="O135" s="468">
        <f>+I135-N135</f>
        <v>39967.53</v>
      </c>
    </row>
    <row r="136" spans="1:16" ht="15" customHeight="1" x14ac:dyDescent="0.25">
      <c r="A136" s="286" t="s">
        <v>1302</v>
      </c>
      <c r="B136" s="281" t="s">
        <v>1296</v>
      </c>
      <c r="C136" s="282" t="s">
        <v>1359</v>
      </c>
      <c r="D136" s="281" t="s">
        <v>1063</v>
      </c>
      <c r="E136" s="855">
        <v>45383</v>
      </c>
      <c r="F136" s="855">
        <v>45566</v>
      </c>
      <c r="G136" s="626">
        <v>43500</v>
      </c>
      <c r="H136" s="627">
        <v>0</v>
      </c>
      <c r="I136" s="468">
        <v>43500</v>
      </c>
      <c r="J136" s="468">
        <v>1248.45</v>
      </c>
      <c r="K136" s="468">
        <v>936.62</v>
      </c>
      <c r="L136" s="468">
        <v>1322.4</v>
      </c>
      <c r="M136" s="468">
        <v>25</v>
      </c>
      <c r="N136" s="457">
        <f>+J136+K136+L136+M136</f>
        <v>3532.4700000000003</v>
      </c>
      <c r="O136" s="468">
        <f>+I136-N136</f>
        <v>39967.53</v>
      </c>
    </row>
    <row r="137" spans="1:16" x14ac:dyDescent="0.25">
      <c r="A137" s="490" t="s">
        <v>813</v>
      </c>
      <c r="B137" s="491"/>
      <c r="C137" s="492">
        <v>32</v>
      </c>
      <c r="D137" s="570"/>
      <c r="E137" s="570"/>
      <c r="F137" s="570"/>
      <c r="G137" s="695">
        <f>SUM(G105:G136)</f>
        <v>2145500</v>
      </c>
      <c r="H137" s="696">
        <v>0</v>
      </c>
      <c r="I137" s="695">
        <f t="shared" ref="I137:O137" si="23">SUM(I105:I136)</f>
        <v>2145500</v>
      </c>
      <c r="J137" s="695">
        <f t="shared" si="23"/>
        <v>61575.849999999991</v>
      </c>
      <c r="K137" s="695">
        <f t="shared" si="23"/>
        <v>158968.96999999994</v>
      </c>
      <c r="L137" s="695">
        <f t="shared" si="23"/>
        <v>65223.200000000004</v>
      </c>
      <c r="M137" s="695">
        <f t="shared" si="23"/>
        <v>11092.759999999998</v>
      </c>
      <c r="N137" s="695">
        <f t="shared" si="23"/>
        <v>296860.77999999974</v>
      </c>
      <c r="O137" s="695">
        <f t="shared" si="23"/>
        <v>1848639.2199999997</v>
      </c>
    </row>
    <row r="138" spans="1:16" x14ac:dyDescent="0.25">
      <c r="A138" s="490"/>
      <c r="B138" s="491"/>
      <c r="C138" s="492"/>
      <c r="D138" s="281"/>
      <c r="E138" s="281"/>
      <c r="F138" s="281"/>
      <c r="G138" s="695"/>
      <c r="H138" s="495"/>
      <c r="I138" s="494"/>
      <c r="J138" s="494"/>
      <c r="K138" s="494"/>
      <c r="L138" s="494"/>
      <c r="M138" s="494"/>
      <c r="N138" s="494"/>
      <c r="O138" s="494"/>
    </row>
    <row r="139" spans="1:16" ht="23.25" customHeight="1" x14ac:dyDescent="0.25">
      <c r="A139" s="1052" t="s">
        <v>865</v>
      </c>
      <c r="B139" s="1053"/>
      <c r="C139" s="1054">
        <f>+C16+C20+C26+C31+C36+C40+C44+C50+C55+C65+C72+C76+C81+C89+C97+C101+C137+C85</f>
        <v>71</v>
      </c>
      <c r="D139" s="1054"/>
      <c r="E139" s="1054"/>
      <c r="F139" s="1054"/>
      <c r="G139" s="1055">
        <f>+G16+G20+G26+G31+G36+G40+G44+G50+G55+G65+G72+G76+G81+G85+G89+G97+G101+G137</f>
        <v>5750500</v>
      </c>
      <c r="H139" s="1056">
        <v>0</v>
      </c>
      <c r="I139" s="1055">
        <f t="shared" ref="I139:O139" si="24">+I16+I20+I26+I31+I36+I40+I44+I50+I55+I65+I72+I76+I81+I85+I89+I97+I101+I137</f>
        <v>5750500</v>
      </c>
      <c r="J139" s="1055">
        <f t="shared" si="24"/>
        <v>165039.34999999998</v>
      </c>
      <c r="K139" s="1055">
        <f t="shared" si="24"/>
        <v>576412.86</v>
      </c>
      <c r="L139" s="1055">
        <f t="shared" si="24"/>
        <v>174815.2</v>
      </c>
      <c r="M139" s="1055">
        <f t="shared" si="24"/>
        <v>63956.600000000006</v>
      </c>
      <c r="N139" s="1055">
        <f t="shared" si="24"/>
        <v>980223.90999999968</v>
      </c>
      <c r="O139" s="1055">
        <f t="shared" si="24"/>
        <v>4770276.09</v>
      </c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L140" s="259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660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660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660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660"/>
      <c r="M151" s="660"/>
      <c r="N151" s="660"/>
      <c r="O151" s="660"/>
      <c r="P151" s="259"/>
    </row>
    <row r="152" spans="1:16" x14ac:dyDescent="0.25">
      <c r="A152" s="537"/>
      <c r="B152" s="537"/>
      <c r="C152" s="537"/>
      <c r="D152" s="692"/>
      <c r="E152" s="692"/>
      <c r="F152" s="692"/>
      <c r="G152" s="537"/>
      <c r="H152" s="537"/>
      <c r="I152" s="537"/>
      <c r="J152" s="537"/>
      <c r="K152" s="537"/>
      <c r="L152" s="537"/>
      <c r="M152" s="537"/>
      <c r="N152" s="537"/>
      <c r="O152" s="537"/>
      <c r="P152" s="537"/>
    </row>
    <row r="153" spans="1:16" x14ac:dyDescent="0.25">
      <c r="A153" s="537"/>
      <c r="B153" s="537"/>
      <c r="C153" s="537"/>
      <c r="D153" s="692"/>
      <c r="E153" s="692"/>
      <c r="F153" s="692"/>
      <c r="G153" s="537"/>
      <c r="H153" s="537"/>
      <c r="I153" s="537"/>
      <c r="J153" s="537"/>
      <c r="K153" s="537"/>
      <c r="L153" s="537"/>
      <c r="M153" s="537"/>
      <c r="N153" s="537"/>
      <c r="O153" s="537"/>
      <c r="P153" s="537"/>
    </row>
    <row r="154" spans="1:16" x14ac:dyDescent="0.25">
      <c r="A154" s="537"/>
      <c r="B154" s="537"/>
      <c r="C154" s="537"/>
      <c r="D154" s="537"/>
      <c r="E154" s="537"/>
      <c r="F154" s="537"/>
      <c r="G154" s="537"/>
      <c r="H154" s="537"/>
      <c r="I154" s="537"/>
      <c r="J154" s="537"/>
      <c r="K154" s="537"/>
      <c r="L154" s="537"/>
      <c r="M154" s="537"/>
      <c r="N154" s="537"/>
      <c r="O154" s="537"/>
      <c r="P154" s="537"/>
    </row>
    <row r="155" spans="1:16" x14ac:dyDescent="0.25">
      <c r="A155" s="542" t="s">
        <v>1373</v>
      </c>
      <c r="B155" s="542"/>
      <c r="C155" s="542"/>
      <c r="D155" s="691"/>
      <c r="E155" s="691"/>
      <c r="F155" s="691"/>
      <c r="G155" s="866"/>
      <c r="H155" s="674" t="s">
        <v>1377</v>
      </c>
      <c r="J155" s="674"/>
      <c r="K155" s="674"/>
      <c r="L155" s="674"/>
      <c r="M155" s="674"/>
      <c r="O155" s="674"/>
      <c r="P155" s="544"/>
    </row>
    <row r="156" spans="1:16" ht="25.5" customHeight="1" x14ac:dyDescent="0.25">
      <c r="A156" s="546" t="s">
        <v>935</v>
      </c>
      <c r="B156" s="546"/>
      <c r="C156" s="546"/>
      <c r="D156" s="538"/>
      <c r="E156" s="538"/>
      <c r="F156" s="538"/>
      <c r="G156" s="467"/>
      <c r="H156" s="537"/>
      <c r="I156" s="1895" t="s">
        <v>1375</v>
      </c>
      <c r="J156" s="1895"/>
      <c r="K156" s="1895"/>
      <c r="L156" s="1895"/>
      <c r="M156" s="1895"/>
      <c r="N156" s="1895"/>
      <c r="O156" s="1895"/>
      <c r="P156" s="539"/>
    </row>
    <row r="157" spans="1:16" x14ac:dyDescent="0.25">
      <c r="A157" s="542" t="s">
        <v>1231</v>
      </c>
      <c r="B157" s="542"/>
      <c r="C157" s="542"/>
      <c r="D157" s="537"/>
      <c r="F157" s="1062"/>
      <c r="G157" s="1062"/>
      <c r="H157" s="1062"/>
      <c r="I157" s="1876" t="s">
        <v>1224</v>
      </c>
      <c r="J157" s="1876"/>
      <c r="K157" s="1876"/>
      <c r="L157" s="1876"/>
      <c r="M157" s="1876"/>
      <c r="N157" s="1876"/>
      <c r="O157" s="1876"/>
      <c r="P157" s="537"/>
    </row>
    <row r="158" spans="1:16" x14ac:dyDescent="0.25">
      <c r="A158" s="546"/>
      <c r="B158" s="546"/>
      <c r="C158" s="546"/>
      <c r="D158" s="547"/>
      <c r="E158" s="547"/>
      <c r="F158" s="547"/>
      <c r="G158" s="482"/>
      <c r="H158" s="541"/>
      <c r="I158" s="540"/>
      <c r="J158" s="537"/>
      <c r="K158" s="673" t="s">
        <v>1374</v>
      </c>
      <c r="L158" s="673"/>
      <c r="M158" s="673"/>
      <c r="N158" s="673"/>
      <c r="O158" s="673"/>
      <c r="P158" s="673"/>
    </row>
    <row r="159" spans="1:16" ht="15.75" x14ac:dyDescent="0.25">
      <c r="A159" s="267"/>
      <c r="B159" s="267"/>
      <c r="C159" s="267"/>
      <c r="D159" s="268"/>
      <c r="E159" s="268"/>
      <c r="F159" s="268"/>
      <c r="G159" s="205"/>
      <c r="H159" s="269"/>
      <c r="I159" s="268"/>
      <c r="J159" s="268"/>
      <c r="K159" s="268"/>
      <c r="L159" s="268"/>
      <c r="M159" s="268"/>
      <c r="N159" s="271"/>
      <c r="O159" s="271"/>
      <c r="P159" s="259"/>
    </row>
    <row r="160" spans="1:16" s="259" customFormat="1" ht="14.25" customHeight="1" x14ac:dyDescent="0.25">
      <c r="D160" s="668"/>
      <c r="E160" s="668"/>
      <c r="F160" s="668"/>
      <c r="G160"/>
    </row>
  </sheetData>
  <mergeCells count="21">
    <mergeCell ref="M11:M12"/>
    <mergeCell ref="N11:N12"/>
    <mergeCell ref="O11:O12"/>
    <mergeCell ref="I156:O156"/>
    <mergeCell ref="I157:O157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64" right="0.12" top="0.24" bottom="0.23622047244094491" header="0.31496062992125984" footer="3.937007874015748E-2"/>
  <pageSetup paperSize="3" scale="55" fitToHeight="0" orientation="landscape" horizontalDpi="360" verticalDpi="360" r:id="rId1"/>
  <rowBreaks count="1" manualBreakCount="1">
    <brk id="76" max="14" man="1"/>
  </rowBreaks>
  <colBreaks count="1" manualBreakCount="1">
    <brk id="15" max="159" man="1"/>
  </colBreaks>
  <drawing r:id="rId2"/>
</worksheet>
</file>

<file path=xl/worksheets/sheet2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3662B7-9794-4861-A6A9-9DE64CE74583}">
  <sheetPr>
    <pageSetUpPr fitToPage="1"/>
  </sheetPr>
  <dimension ref="B1:O66"/>
  <sheetViews>
    <sheetView topLeftCell="A23" zoomScaleNormal="100" workbookViewId="0">
      <selection activeCell="J4" sqref="J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624" t="s">
        <v>0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  <c r="O7" s="1624"/>
    </row>
    <row r="8" spans="2:15" x14ac:dyDescent="0.25">
      <c r="B8" s="1624" t="s">
        <v>1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  <c r="O8" s="1624"/>
    </row>
    <row r="9" spans="2:15" x14ac:dyDescent="0.25">
      <c r="B9" s="1624" t="s">
        <v>3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  <c r="O9" s="1624"/>
    </row>
    <row r="10" spans="2:15" x14ac:dyDescent="0.25">
      <c r="B10" s="1624" t="s">
        <v>1429</v>
      </c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  <c r="O10" s="1624"/>
    </row>
    <row r="11" spans="2:15" x14ac:dyDescent="0.25">
      <c r="B11" s="1622" t="s">
        <v>5</v>
      </c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  <c r="N11" s="1622"/>
      <c r="O11" s="1622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898" t="s">
        <v>7</v>
      </c>
      <c r="C13" s="1897" t="s">
        <v>937</v>
      </c>
      <c r="D13" s="1897" t="s">
        <v>8</v>
      </c>
      <c r="E13" s="1897" t="s">
        <v>10</v>
      </c>
      <c r="F13" s="1897" t="s">
        <v>11</v>
      </c>
      <c r="G13" s="1047" t="s">
        <v>12</v>
      </c>
      <c r="H13" s="1897" t="s">
        <v>13</v>
      </c>
      <c r="I13" s="1897" t="s">
        <v>14</v>
      </c>
      <c r="J13" s="1897" t="s">
        <v>15</v>
      </c>
      <c r="K13" s="1897" t="s">
        <v>16</v>
      </c>
      <c r="L13" s="1897" t="s">
        <v>17</v>
      </c>
      <c r="M13" s="1897" t="s">
        <v>18</v>
      </c>
      <c r="N13" s="1897" t="s">
        <v>19</v>
      </c>
      <c r="O13" s="1897" t="s">
        <v>20</v>
      </c>
    </row>
    <row r="14" spans="2:15" x14ac:dyDescent="0.25">
      <c r="B14" s="1899"/>
      <c r="C14" s="1897"/>
      <c r="D14" s="1897"/>
      <c r="E14" s="1897"/>
      <c r="F14" s="1897"/>
      <c r="G14" s="1047" t="s">
        <v>21</v>
      </c>
      <c r="H14" s="1897"/>
      <c r="I14" s="1897"/>
      <c r="J14" s="1897"/>
      <c r="K14" s="1897"/>
      <c r="L14" s="1897"/>
      <c r="M14" s="1897"/>
      <c r="N14" s="1897"/>
      <c r="O14" s="1897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874" t="s">
        <v>1269</v>
      </c>
      <c r="C50" s="1874"/>
      <c r="D50" s="1874"/>
      <c r="E50" s="753"/>
      <c r="F50" s="753"/>
      <c r="G50" s="754"/>
      <c r="H50" s="755"/>
      <c r="J50" s="1875" t="s">
        <v>852</v>
      </c>
      <c r="K50" s="1875"/>
      <c r="L50" s="1875"/>
      <c r="M50" s="1875"/>
      <c r="N50" s="1875"/>
      <c r="O50" s="1875"/>
    </row>
    <row r="51" spans="2:15" s="259" customFormat="1" ht="19.5" customHeight="1" x14ac:dyDescent="0.25">
      <c r="B51" s="1812" t="s">
        <v>1270</v>
      </c>
      <c r="C51" s="1812"/>
      <c r="D51" s="1812"/>
      <c r="E51" s="753"/>
      <c r="F51" s="753"/>
      <c r="G51" s="754"/>
      <c r="H51" s="755"/>
      <c r="J51" s="1876" t="s">
        <v>1224</v>
      </c>
      <c r="K51" s="1876"/>
      <c r="L51" s="1876"/>
      <c r="M51" s="1876"/>
      <c r="N51" s="1876"/>
      <c r="O51" s="1876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813"/>
      <c r="K63" s="1813"/>
      <c r="L63" s="1813"/>
      <c r="M63" s="1813"/>
      <c r="N63" s="1813"/>
      <c r="O63" s="1813"/>
    </row>
    <row r="64" spans="2:15" ht="15.75" x14ac:dyDescent="0.25">
      <c r="B64" s="267"/>
      <c r="C64" s="267"/>
      <c r="D64" s="267"/>
      <c r="E64" s="268"/>
      <c r="F64" s="268"/>
      <c r="G64" s="269"/>
      <c r="H64" s="1741"/>
      <c r="I64" s="1741"/>
      <c r="J64" s="1741"/>
      <c r="K64" s="1741"/>
      <c r="L64" s="1741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9D9212-3408-4F77-A5CC-7E6DE467DB00}">
  <sheetPr>
    <pageSetUpPr fitToPage="1"/>
  </sheetPr>
  <dimension ref="A6:L83"/>
  <sheetViews>
    <sheetView showGridLines="0" zoomScale="118" zoomScaleNormal="118" zoomScaleSheetLayoutView="100" workbookViewId="0">
      <selection activeCell="B16" sqref="B16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886" t="s">
        <v>0</v>
      </c>
      <c r="B6" s="1886"/>
      <c r="C6" s="1886"/>
      <c r="D6" s="1886"/>
      <c r="E6" s="1886"/>
      <c r="F6" s="1886"/>
      <c r="G6" s="1886"/>
      <c r="H6" s="1886"/>
      <c r="I6" s="1886"/>
      <c r="J6" s="1886"/>
      <c r="K6" s="1886"/>
      <c r="L6" s="1886"/>
    </row>
    <row r="7" spans="1:12" x14ac:dyDescent="0.25">
      <c r="A7" s="1886" t="s">
        <v>1</v>
      </c>
      <c r="B7" s="1886"/>
      <c r="C7" s="1886"/>
      <c r="D7" s="1886"/>
      <c r="E7" s="1886"/>
      <c r="F7" s="1886"/>
      <c r="G7" s="1886"/>
      <c r="H7" s="1886"/>
      <c r="I7" s="1886"/>
      <c r="J7" s="1886"/>
      <c r="K7" s="1886"/>
      <c r="L7" s="1886"/>
    </row>
    <row r="8" spans="1:12" x14ac:dyDescent="0.25">
      <c r="A8" s="1886" t="s">
        <v>3</v>
      </c>
      <c r="B8" s="1886"/>
      <c r="C8" s="1886"/>
      <c r="D8" s="1886"/>
      <c r="E8" s="1886"/>
      <c r="F8" s="1886"/>
      <c r="G8" s="1886"/>
      <c r="H8" s="1886"/>
      <c r="I8" s="1886"/>
      <c r="J8" s="1886"/>
      <c r="K8" s="1886"/>
      <c r="L8" s="1886"/>
    </row>
    <row r="9" spans="1:12" x14ac:dyDescent="0.25">
      <c r="A9" s="1886" t="s">
        <v>1430</v>
      </c>
      <c r="B9" s="1886"/>
      <c r="C9" s="1886"/>
      <c r="D9" s="1886"/>
      <c r="E9" s="1886"/>
      <c r="F9" s="1886"/>
      <c r="G9" s="1886"/>
      <c r="H9" s="1886"/>
      <c r="I9" s="1886"/>
      <c r="J9" s="1886"/>
      <c r="K9" s="1886"/>
      <c r="L9" s="1886"/>
    </row>
    <row r="10" spans="1:12" x14ac:dyDescent="0.25">
      <c r="A10" s="1877" t="s">
        <v>886</v>
      </c>
      <c r="B10" s="1877"/>
      <c r="C10" s="1877"/>
      <c r="D10" s="1877"/>
      <c r="E10" s="1877"/>
      <c r="F10" s="1877"/>
      <c r="G10" s="1877"/>
      <c r="H10" s="1877"/>
      <c r="I10" s="1877"/>
      <c r="J10" s="1877"/>
      <c r="K10" s="1877"/>
      <c r="L10" s="1877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900" t="s">
        <v>7</v>
      </c>
      <c r="B12" s="1900" t="s">
        <v>802</v>
      </c>
      <c r="C12" s="1901" t="s">
        <v>9</v>
      </c>
      <c r="D12" s="1046" t="s">
        <v>12</v>
      </c>
      <c r="E12" s="1903" t="s">
        <v>13</v>
      </c>
      <c r="F12" s="1902" t="s">
        <v>14</v>
      </c>
      <c r="G12" s="1902" t="s">
        <v>15</v>
      </c>
      <c r="H12" s="1902" t="s">
        <v>16</v>
      </c>
      <c r="I12" s="1902" t="s">
        <v>17</v>
      </c>
      <c r="J12" s="1902" t="s">
        <v>18</v>
      </c>
      <c r="K12" s="1902" t="s">
        <v>19</v>
      </c>
      <c r="L12" s="1902" t="s">
        <v>20</v>
      </c>
    </row>
    <row r="13" spans="1:12" ht="16.5" customHeight="1" x14ac:dyDescent="0.25">
      <c r="A13" s="1900"/>
      <c r="B13" s="1900"/>
      <c r="C13" s="1901"/>
      <c r="D13" s="1046" t="s">
        <v>21</v>
      </c>
      <c r="E13" s="1903"/>
      <c r="F13" s="1902"/>
      <c r="G13" s="1902"/>
      <c r="H13" s="1902"/>
      <c r="I13" s="1902"/>
      <c r="J13" s="1902"/>
      <c r="K13" s="1902"/>
      <c r="L13" s="1902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1204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9"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898"/>
      <c r="G25" s="898"/>
      <c r="H25" s="898"/>
      <c r="I25" s="898"/>
      <c r="J25" s="898"/>
      <c r="K25" s="898"/>
      <c r="L25" s="898"/>
    </row>
    <row r="26" spans="1:12" s="5" customFormat="1" ht="15.75" customHeight="1" x14ac:dyDescent="0.25">
      <c r="A26" s="897" t="s">
        <v>1132</v>
      </c>
      <c r="B26" s="897"/>
      <c r="C26" s="941"/>
      <c r="D26" s="898"/>
      <c r="E26" s="899"/>
      <c r="F26" s="898"/>
      <c r="G26" s="898"/>
      <c r="H26" s="898"/>
      <c r="I26" s="898"/>
      <c r="J26" s="898"/>
      <c r="K26" s="898"/>
      <c r="L26" s="898"/>
    </row>
    <row r="27" spans="1:12" s="5" customFormat="1" ht="15.75" customHeight="1" x14ac:dyDescent="0.25">
      <c r="A27" s="902" t="s">
        <v>484</v>
      </c>
      <c r="B27" s="1085" t="s">
        <v>807</v>
      </c>
      <c r="C27" s="942" t="s">
        <v>1204</v>
      </c>
      <c r="D27" s="891">
        <v>17500</v>
      </c>
      <c r="E27" s="894">
        <v>0</v>
      </c>
      <c r="F27" s="891">
        <v>17500</v>
      </c>
      <c r="G27" s="891">
        <v>502.25</v>
      </c>
      <c r="H27" s="891">
        <v>2469.87</v>
      </c>
      <c r="I27" s="891">
        <v>532</v>
      </c>
      <c r="J27" s="894">
        <v>0</v>
      </c>
      <c r="K27" s="891">
        <v>3504.12</v>
      </c>
      <c r="L27" s="891">
        <v>13995.88</v>
      </c>
    </row>
    <row r="28" spans="1:12" s="5" customFormat="1" ht="15.75" customHeight="1" x14ac:dyDescent="0.25">
      <c r="A28" s="897"/>
      <c r="B28" s="897"/>
      <c r="C28" s="941">
        <v>1</v>
      </c>
      <c r="D28" s="898">
        <v>17500</v>
      </c>
      <c r="E28" s="899">
        <v>0</v>
      </c>
      <c r="F28" s="898">
        <v>17500</v>
      </c>
      <c r="G28" s="898">
        <v>502.25</v>
      </c>
      <c r="H28" s="898">
        <v>2469.87</v>
      </c>
      <c r="I28" s="898">
        <v>532</v>
      </c>
      <c r="J28" s="899">
        <v>0</v>
      </c>
      <c r="K28" s="898">
        <v>3504.12</v>
      </c>
      <c r="L28" s="898">
        <v>13995.88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6">
        <f>+G31+H31+I31+J31</f>
        <v>1301.53</v>
      </c>
      <c r="L31" s="891">
        <f>+F31-K31</f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f t="shared" ref="D32:K32" si="3">+D31</f>
        <v>6500</v>
      </c>
      <c r="E32" s="899">
        <v>0</v>
      </c>
      <c r="F32" s="898">
        <f t="shared" si="3"/>
        <v>6500</v>
      </c>
      <c r="G32" s="898">
        <f t="shared" si="3"/>
        <v>186.55</v>
      </c>
      <c r="H32" s="898">
        <f t="shared" si="3"/>
        <v>917.38</v>
      </c>
      <c r="I32" s="898">
        <f t="shared" si="3"/>
        <v>197.6</v>
      </c>
      <c r="J32" s="899">
        <v>0</v>
      </c>
      <c r="K32" s="898">
        <f t="shared" si="3"/>
        <v>1301.53</v>
      </c>
      <c r="L32" s="898">
        <f>+F32-K32</f>
        <v>5198.47</v>
      </c>
    </row>
    <row r="33" spans="1:12" ht="15.75" customHeight="1" x14ac:dyDescent="0.25">
      <c r="A33" s="897"/>
      <c r="B33" s="897"/>
      <c r="C33" s="941"/>
      <c r="D33" s="906"/>
      <c r="E33" s="907"/>
      <c r="F33" s="906"/>
      <c r="G33" s="900"/>
      <c r="H33" s="900"/>
      <c r="I33" s="900"/>
      <c r="J33" s="899"/>
      <c r="K33" s="898"/>
      <c r="L33" s="898"/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6">
        <f>+G35+H35+I35+J35</f>
        <v>1001.18</v>
      </c>
      <c r="L35" s="891">
        <f>+F35-K35</f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f t="shared" ref="D36:K36" si="4">+D35</f>
        <v>5000</v>
      </c>
      <c r="E36" s="899">
        <v>0</v>
      </c>
      <c r="F36" s="898">
        <f t="shared" si="4"/>
        <v>5000</v>
      </c>
      <c r="G36" s="898">
        <f t="shared" si="4"/>
        <v>143.5</v>
      </c>
      <c r="H36" s="898">
        <f t="shared" si="4"/>
        <v>705.68</v>
      </c>
      <c r="I36" s="898">
        <f t="shared" si="4"/>
        <v>152</v>
      </c>
      <c r="J36" s="899">
        <v>0</v>
      </c>
      <c r="K36" s="898">
        <f t="shared" si="4"/>
        <v>1001.18</v>
      </c>
      <c r="L36" s="898">
        <f>+F36-K36</f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08" t="s">
        <v>1412</v>
      </c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890" t="s">
        <v>369</v>
      </c>
      <c r="B39" s="903" t="s">
        <v>806</v>
      </c>
      <c r="C39" s="944" t="s">
        <v>1435</v>
      </c>
      <c r="D39" s="904">
        <v>11500</v>
      </c>
      <c r="E39" s="932">
        <v>0</v>
      </c>
      <c r="F39" s="933">
        <v>11500</v>
      </c>
      <c r="G39" s="933">
        <v>330.05</v>
      </c>
      <c r="H39" s="933">
        <v>1623.06</v>
      </c>
      <c r="I39" s="933">
        <v>349.6</v>
      </c>
      <c r="J39" s="932">
        <v>0</v>
      </c>
      <c r="K39" s="1086">
        <f>+G39+H39+I39+J39</f>
        <v>2302.71</v>
      </c>
      <c r="L39" s="904">
        <f>+F39-K39</f>
        <v>9197.2900000000009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f>+D39</f>
        <v>11500</v>
      </c>
      <c r="E40" s="899">
        <v>0</v>
      </c>
      <c r="F40" s="898">
        <f>+F39</f>
        <v>11500</v>
      </c>
      <c r="G40" s="898">
        <f>+G39</f>
        <v>330.05</v>
      </c>
      <c r="H40" s="898">
        <f>+H39</f>
        <v>1623.06</v>
      </c>
      <c r="I40" s="898">
        <f>+I39</f>
        <v>349.6</v>
      </c>
      <c r="J40" s="899">
        <v>0</v>
      </c>
      <c r="K40" s="898">
        <f>+K39</f>
        <v>2302.71</v>
      </c>
      <c r="L40" s="898">
        <f>+F40-K40</f>
        <v>9197.2900000000009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40000</v>
      </c>
      <c r="E43" s="894">
        <v>0</v>
      </c>
      <c r="F43" s="895">
        <v>40000</v>
      </c>
      <c r="G43" s="895">
        <v>1148</v>
      </c>
      <c r="H43" s="895">
        <v>9409</v>
      </c>
      <c r="I43" s="895">
        <v>1216</v>
      </c>
      <c r="J43" s="894">
        <v>0</v>
      </c>
      <c r="K43" s="896">
        <f>+G43+H43+I43+J43</f>
        <v>11773</v>
      </c>
      <c r="L43" s="891">
        <f>+F43-K43</f>
        <v>28227</v>
      </c>
    </row>
    <row r="44" spans="1:12" ht="15.75" customHeight="1" x14ac:dyDescent="0.25">
      <c r="A44" s="890" t="s">
        <v>409</v>
      </c>
      <c r="B44" s="903" t="s">
        <v>806</v>
      </c>
      <c r="C44" s="944" t="s">
        <v>529</v>
      </c>
      <c r="D44" s="904">
        <v>11500</v>
      </c>
      <c r="E44" s="932">
        <v>0</v>
      </c>
      <c r="F44" s="933">
        <v>11500</v>
      </c>
      <c r="G44" s="933">
        <v>330.05</v>
      </c>
      <c r="H44" s="933">
        <v>1623.06</v>
      </c>
      <c r="I44" s="933">
        <v>349.6</v>
      </c>
      <c r="J44" s="932">
        <v>0</v>
      </c>
      <c r="K44" s="1086">
        <f>+G44+H44+I44+J44</f>
        <v>2302.71</v>
      </c>
      <c r="L44" s="904">
        <f>+F44-K44</f>
        <v>9197.2900000000009</v>
      </c>
    </row>
    <row r="45" spans="1:12" ht="15.75" customHeight="1" x14ac:dyDescent="0.25">
      <c r="A45" s="897" t="s">
        <v>813</v>
      </c>
      <c r="B45" s="897"/>
      <c r="C45" s="941">
        <v>2</v>
      </c>
      <c r="D45" s="898">
        <f>SUM(D43:D44)</f>
        <v>51500</v>
      </c>
      <c r="E45" s="899">
        <v>0</v>
      </c>
      <c r="F45" s="898">
        <f t="shared" ref="F45:L45" si="5">SUM(F43:F44)</f>
        <v>51500</v>
      </c>
      <c r="G45" s="898">
        <f t="shared" si="5"/>
        <v>1478.05</v>
      </c>
      <c r="H45" s="898">
        <f t="shared" si="5"/>
        <v>11032.06</v>
      </c>
      <c r="I45" s="898">
        <f t="shared" si="5"/>
        <v>1565.6</v>
      </c>
      <c r="J45" s="899">
        <v>0</v>
      </c>
      <c r="K45" s="898">
        <f t="shared" si="5"/>
        <v>14075.71</v>
      </c>
      <c r="L45" s="898">
        <f t="shared" si="5"/>
        <v>37424.29</v>
      </c>
    </row>
    <row r="46" spans="1:12" ht="15.75" customHeight="1" x14ac:dyDescent="0.25">
      <c r="A46" s="897"/>
      <c r="B46" s="897"/>
      <c r="C46" s="941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897" t="s">
        <v>1413</v>
      </c>
      <c r="B47" s="903"/>
      <c r="C47" s="946"/>
      <c r="D47" s="906"/>
      <c r="E47" s="907"/>
      <c r="F47" s="906"/>
      <c r="G47" s="900"/>
      <c r="H47" s="900"/>
      <c r="I47" s="900"/>
      <c r="J47" s="899"/>
      <c r="K47" s="898"/>
      <c r="L47" s="898"/>
    </row>
    <row r="48" spans="1:12" ht="15.75" customHeight="1" x14ac:dyDescent="0.25">
      <c r="A48" s="890" t="s">
        <v>1414</v>
      </c>
      <c r="B48" s="903" t="s">
        <v>806</v>
      </c>
      <c r="C48" s="939" t="s">
        <v>1436</v>
      </c>
      <c r="D48" s="904">
        <v>11500</v>
      </c>
      <c r="E48" s="932">
        <v>0</v>
      </c>
      <c r="F48" s="933">
        <v>11500</v>
      </c>
      <c r="G48" s="933">
        <v>330.05</v>
      </c>
      <c r="H48" s="933">
        <v>1623.06</v>
      </c>
      <c r="I48" s="933">
        <v>349.6</v>
      </c>
      <c r="J48" s="932">
        <v>0</v>
      </c>
      <c r="K48" s="1086">
        <f>+G48+H48+I48+J48</f>
        <v>2302.71</v>
      </c>
      <c r="L48" s="904">
        <f>+F48-K48</f>
        <v>9197.2900000000009</v>
      </c>
    </row>
    <row r="49" spans="1:12" ht="15.75" customHeight="1" x14ac:dyDescent="0.25">
      <c r="A49" s="897" t="s">
        <v>813</v>
      </c>
      <c r="B49" s="897"/>
      <c r="C49" s="941">
        <v>1</v>
      </c>
      <c r="D49" s="898">
        <f>+D48</f>
        <v>11500</v>
      </c>
      <c r="E49" s="899">
        <v>0</v>
      </c>
      <c r="F49" s="898">
        <f>+F48</f>
        <v>11500</v>
      </c>
      <c r="G49" s="898">
        <f>+G48</f>
        <v>330.05</v>
      </c>
      <c r="H49" s="898">
        <f>+H48</f>
        <v>1623.06</v>
      </c>
      <c r="I49" s="898">
        <f>+I48</f>
        <v>349.6</v>
      </c>
      <c r="J49" s="899">
        <v>0</v>
      </c>
      <c r="K49" s="898">
        <f>+K48</f>
        <v>2302.71</v>
      </c>
      <c r="L49" s="898">
        <f>+F49-K49</f>
        <v>9197.2900000000009</v>
      </c>
    </row>
    <row r="50" spans="1:12" ht="15.75" customHeight="1" x14ac:dyDescent="0.25">
      <c r="A50" s="897"/>
      <c r="B50" s="897"/>
      <c r="C50" s="941"/>
      <c r="D50" s="898"/>
      <c r="E50" s="899"/>
      <c r="F50" s="898"/>
      <c r="G50" s="898"/>
      <c r="H50" s="898"/>
      <c r="I50" s="898"/>
      <c r="J50" s="899"/>
      <c r="K50" s="898"/>
      <c r="L50" s="898"/>
    </row>
    <row r="51" spans="1:12" ht="15.75" customHeight="1" x14ac:dyDescent="0.25">
      <c r="A51" s="897" t="s">
        <v>1012</v>
      </c>
      <c r="B51" s="903"/>
      <c r="C51" s="946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902" t="s">
        <v>134</v>
      </c>
      <c r="B52" s="903" t="s">
        <v>807</v>
      </c>
      <c r="C52" s="947" t="s">
        <v>1206</v>
      </c>
      <c r="D52" s="891">
        <v>40000</v>
      </c>
      <c r="E52" s="894">
        <v>0</v>
      </c>
      <c r="F52" s="895">
        <v>40000</v>
      </c>
      <c r="G52" s="895">
        <v>1148</v>
      </c>
      <c r="H52" s="895">
        <v>9409</v>
      </c>
      <c r="I52" s="895">
        <v>1216</v>
      </c>
      <c r="J52" s="894">
        <v>0</v>
      </c>
      <c r="K52" s="896">
        <f>+G52+H52+I52+J52</f>
        <v>11773</v>
      </c>
      <c r="L52" s="891">
        <f>+F52-K52</f>
        <v>28227</v>
      </c>
    </row>
    <row r="53" spans="1:12" ht="15.75" customHeight="1" x14ac:dyDescent="0.25">
      <c r="A53" s="897" t="s">
        <v>813</v>
      </c>
      <c r="B53" s="897"/>
      <c r="C53" s="941">
        <v>1</v>
      </c>
      <c r="D53" s="898">
        <f t="shared" ref="D53:K53" si="6">+D52</f>
        <v>40000</v>
      </c>
      <c r="E53" s="899">
        <v>0</v>
      </c>
      <c r="F53" s="898">
        <f t="shared" si="6"/>
        <v>40000</v>
      </c>
      <c r="G53" s="898">
        <f t="shared" si="6"/>
        <v>1148</v>
      </c>
      <c r="H53" s="898">
        <f t="shared" si="6"/>
        <v>9409</v>
      </c>
      <c r="I53" s="898">
        <f t="shared" si="6"/>
        <v>1216</v>
      </c>
      <c r="J53" s="899">
        <v>0</v>
      </c>
      <c r="K53" s="898">
        <f t="shared" si="6"/>
        <v>11773</v>
      </c>
      <c r="L53" s="898">
        <f>+F53-K53</f>
        <v>28227</v>
      </c>
    </row>
    <row r="54" spans="1:12" ht="15.75" customHeight="1" x14ac:dyDescent="0.25">
      <c r="A54" s="897"/>
      <c r="B54" s="897"/>
      <c r="C54" s="941"/>
      <c r="D54" s="906"/>
      <c r="E54" s="907"/>
      <c r="F54" s="906"/>
      <c r="G54" s="900"/>
      <c r="H54" s="900"/>
      <c r="I54" s="900"/>
      <c r="J54" s="899"/>
      <c r="K54" s="898"/>
      <c r="L54" s="898"/>
    </row>
    <row r="55" spans="1:12" ht="15.75" customHeight="1" x14ac:dyDescent="0.25">
      <c r="A55" s="897"/>
      <c r="B55" s="897"/>
      <c r="C55" s="941"/>
      <c r="D55" s="906"/>
      <c r="E55" s="907"/>
      <c r="F55" s="906"/>
      <c r="G55" s="900"/>
      <c r="H55" s="900"/>
      <c r="I55" s="900"/>
      <c r="J55" s="899"/>
      <c r="K55" s="898"/>
      <c r="L55" s="898"/>
    </row>
    <row r="56" spans="1:12" ht="22.5" customHeight="1" x14ac:dyDescent="0.25">
      <c r="A56" s="1061" t="s">
        <v>865</v>
      </c>
      <c r="B56" s="1041"/>
      <c r="C56" s="1042">
        <f>+C53+C49+C45+C40+C36+C28+C24+C20+C16+C32</f>
        <v>11</v>
      </c>
      <c r="D56" s="1077">
        <f>+D16+D20+D24+D32+D36+D40+D45+D49+D53+D27</f>
        <v>218000</v>
      </c>
      <c r="E56" s="1045">
        <v>0</v>
      </c>
      <c r="F56" s="1077">
        <f t="shared" ref="F56:L56" si="7">+F16+F20+F24+F32+F36+F40+F45+F49+F53+F27</f>
        <v>218000</v>
      </c>
      <c r="G56" s="1077">
        <f t="shared" si="7"/>
        <v>6256.6</v>
      </c>
      <c r="H56" s="1077">
        <f t="shared" si="7"/>
        <v>40127.730000000003</v>
      </c>
      <c r="I56" s="1077">
        <f t="shared" si="7"/>
        <v>6627.2</v>
      </c>
      <c r="J56" s="1045">
        <v>0</v>
      </c>
      <c r="K56" s="1077">
        <f t="shared" si="7"/>
        <v>53011.53</v>
      </c>
      <c r="L56" s="1077">
        <f t="shared" si="7"/>
        <v>164988.47000000003</v>
      </c>
    </row>
    <row r="69" spans="1:11" ht="38.25" customHeight="1" x14ac:dyDescent="0.25">
      <c r="A69" s="916"/>
      <c r="B69" s="916"/>
      <c r="C69" s="917"/>
      <c r="D69" s="918"/>
      <c r="E69" s="919"/>
      <c r="F69" s="1882" t="s">
        <v>1372</v>
      </c>
      <c r="G69" s="1882"/>
      <c r="H69" s="1882"/>
      <c r="I69" s="1882"/>
      <c r="J69" s="1882"/>
      <c r="K69" s="1882"/>
    </row>
    <row r="70" spans="1:11" x14ac:dyDescent="0.25">
      <c r="A70" s="1083" t="s">
        <v>1238</v>
      </c>
      <c r="B70" s="1083"/>
      <c r="C70" s="921"/>
      <c r="D70" s="915"/>
      <c r="E70" s="915"/>
      <c r="F70" s="1880" t="s">
        <v>1222</v>
      </c>
      <c r="G70" s="1880"/>
      <c r="H70" s="1880"/>
      <c r="I70" s="1880"/>
      <c r="J70" s="1880"/>
      <c r="K70" s="1880"/>
    </row>
    <row r="71" spans="1:11" x14ac:dyDescent="0.25">
      <c r="A71" s="916" t="s">
        <v>1239</v>
      </c>
      <c r="B71" s="916"/>
      <c r="C71" s="915"/>
      <c r="D71" s="915"/>
      <c r="E71" s="923"/>
      <c r="F71" s="1879" t="s">
        <v>1224</v>
      </c>
      <c r="G71" s="1879"/>
      <c r="H71" s="1879"/>
      <c r="I71" s="1879"/>
      <c r="J71" s="1879"/>
      <c r="K71" s="1879"/>
    </row>
    <row r="81" spans="4:12" x14ac:dyDescent="0.25">
      <c r="D81" s="924"/>
      <c r="E81" s="923"/>
      <c r="F81" s="915"/>
      <c r="G81" s="1884"/>
      <c r="H81" s="1884"/>
      <c r="I81" s="1884"/>
      <c r="J81" s="1884"/>
      <c r="K81" s="1884"/>
      <c r="L81" s="1884"/>
    </row>
    <row r="82" spans="4:12" x14ac:dyDescent="0.25">
      <c r="D82" s="925"/>
      <c r="E82" s="1877"/>
      <c r="F82" s="1877"/>
      <c r="G82" s="1877"/>
      <c r="H82" s="1877"/>
      <c r="I82" s="1877"/>
      <c r="J82" s="926"/>
      <c r="K82" s="926"/>
      <c r="L82" s="886"/>
    </row>
    <row r="83" spans="4:12" x14ac:dyDescent="0.25">
      <c r="D83" s="927" t="s">
        <v>641</v>
      </c>
      <c r="E83" s="927"/>
      <c r="F83" s="927"/>
      <c r="G83" s="927"/>
      <c r="H83" s="927"/>
      <c r="I83" s="927"/>
      <c r="J83" s="927"/>
      <c r="K83" s="927"/>
      <c r="L83" s="927"/>
    </row>
  </sheetData>
  <mergeCells count="21">
    <mergeCell ref="F69:K69"/>
    <mergeCell ref="F70:K70"/>
    <mergeCell ref="F71:K71"/>
    <mergeCell ref="G81:L81"/>
    <mergeCell ref="E82:I82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3.3" right="7.0000000000000007E-2" top="0.74803149606299213" bottom="0.26" header="0.31496062992125984" footer="0.31496062992125984"/>
  <pageSetup paperSize="3" scale="57" orientation="landscape" r:id="rId1"/>
  <drawing r:id="rId2"/>
</worksheet>
</file>

<file path=xl/worksheets/sheet2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186C57-CF19-4EA4-952A-A76FE9A8F387}">
  <sheetPr>
    <pageSetUpPr fitToPage="1"/>
  </sheetPr>
  <dimension ref="B6:M39"/>
  <sheetViews>
    <sheetView showGridLines="0" topLeftCell="B1" zoomScale="118" zoomScaleNormal="118" workbookViewId="0">
      <selection activeCell="B8" sqref="B8:M8"/>
    </sheetView>
  </sheetViews>
  <sheetFormatPr baseColWidth="10" defaultRowHeight="15" x14ac:dyDescent="0.25"/>
  <cols>
    <col min="1" max="1" width="1.42578125" customWidth="1"/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735" t="s">
        <v>0</v>
      </c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</row>
    <row r="7" spans="2:13" x14ac:dyDescent="0.25">
      <c r="B7" s="1735" t="s">
        <v>1</v>
      </c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2:13" x14ac:dyDescent="0.25">
      <c r="B8" s="1735" t="s">
        <v>3</v>
      </c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2:13" x14ac:dyDescent="0.25">
      <c r="B9" s="1735" t="s">
        <v>1431</v>
      </c>
      <c r="C9" s="1735"/>
      <c r="D9" s="1735"/>
      <c r="E9" s="1735"/>
      <c r="F9" s="1735"/>
      <c r="G9" s="1735"/>
      <c r="H9" s="1735"/>
      <c r="I9" s="1735"/>
      <c r="J9" s="1735"/>
      <c r="K9" s="1735"/>
      <c r="L9" s="1735"/>
      <c r="M9" s="1735"/>
    </row>
    <row r="10" spans="2:13" x14ac:dyDescent="0.25">
      <c r="B10" s="1736" t="s">
        <v>1197</v>
      </c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  <c r="M10" s="1736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94" t="s">
        <v>7</v>
      </c>
      <c r="C12" s="1892" t="s">
        <v>802</v>
      </c>
      <c r="D12" s="1892" t="s">
        <v>9</v>
      </c>
      <c r="E12" s="1067" t="s">
        <v>12</v>
      </c>
      <c r="F12" s="1905" t="s">
        <v>13</v>
      </c>
      <c r="G12" s="1904" t="s">
        <v>14</v>
      </c>
      <c r="H12" s="1904" t="s">
        <v>15</v>
      </c>
      <c r="I12" s="1904" t="s">
        <v>16</v>
      </c>
      <c r="J12" s="1904" t="s">
        <v>17</v>
      </c>
      <c r="K12" s="1904" t="s">
        <v>18</v>
      </c>
      <c r="L12" s="1904" t="s">
        <v>19</v>
      </c>
      <c r="M12" s="1904" t="s">
        <v>20</v>
      </c>
    </row>
    <row r="13" spans="2:13" ht="15" customHeight="1" x14ac:dyDescent="0.25">
      <c r="B13" s="1894"/>
      <c r="C13" s="1892"/>
      <c r="D13" s="1892"/>
      <c r="E13" s="1067" t="s">
        <v>21</v>
      </c>
      <c r="F13" s="1905"/>
      <c r="G13" s="1904"/>
      <c r="H13" s="1904"/>
      <c r="I13" s="1904"/>
      <c r="J13" s="1904"/>
      <c r="K13" s="1904"/>
      <c r="L13" s="1904"/>
      <c r="M13" s="1904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>+K15</f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0">+F18</f>
        <v>0</v>
      </c>
      <c r="G19" s="463">
        <f>+G18</f>
        <v>40000</v>
      </c>
      <c r="H19" s="463">
        <f t="shared" si="0"/>
        <v>1148</v>
      </c>
      <c r="I19" s="463">
        <f t="shared" si="0"/>
        <v>9409</v>
      </c>
      <c r="J19" s="463">
        <f t="shared" si="0"/>
        <v>1216</v>
      </c>
      <c r="K19" s="464">
        <f t="shared" si="0"/>
        <v>0</v>
      </c>
      <c r="L19" s="463">
        <f t="shared" si="0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866" t="s">
        <v>1255</v>
      </c>
      <c r="H34" s="1866"/>
      <c r="I34" s="1866"/>
      <c r="J34" s="1866"/>
      <c r="K34" s="1866"/>
      <c r="L34" s="1866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811" t="s">
        <v>852</v>
      </c>
      <c r="H35" s="1811"/>
      <c r="I35" s="1811"/>
      <c r="J35" s="1811"/>
      <c r="K35" s="1811"/>
      <c r="L35" s="1811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812" t="s">
        <v>1257</v>
      </c>
      <c r="H36" s="1812"/>
      <c r="I36" s="1812"/>
      <c r="J36" s="1812"/>
      <c r="K36" s="1812"/>
      <c r="L36" s="1812"/>
      <c r="M36" s="537"/>
    </row>
    <row r="37" spans="2:13" x14ac:dyDescent="0.25">
      <c r="B37" s="546"/>
      <c r="C37" s="546"/>
      <c r="D37" s="547"/>
      <c r="E37" s="541"/>
      <c r="F37" s="540"/>
      <c r="G37" s="537"/>
      <c r="H37" s="1813"/>
      <c r="I37" s="1813"/>
      <c r="J37" s="1813"/>
      <c r="K37" s="1813"/>
      <c r="L37" s="1813"/>
      <c r="M37" s="1813"/>
    </row>
    <row r="38" spans="2:13" ht="15.75" x14ac:dyDescent="0.25">
      <c r="B38" s="267"/>
      <c r="C38" s="267"/>
      <c r="D38" s="268"/>
      <c r="E38" s="269"/>
      <c r="F38" s="1741"/>
      <c r="G38" s="1741"/>
      <c r="H38" s="1741"/>
      <c r="I38" s="1741"/>
      <c r="J38" s="1741"/>
      <c r="K38" s="271"/>
      <c r="L38" s="271"/>
      <c r="M38" s="259"/>
    </row>
    <row r="39" spans="2:13" x14ac:dyDescent="0.25">
      <c r="E39" t="s">
        <v>641</v>
      </c>
    </row>
  </sheetData>
  <mergeCells count="21">
    <mergeCell ref="G34:L34"/>
    <mergeCell ref="G35:L35"/>
    <mergeCell ref="G36:L36"/>
    <mergeCell ref="H37:M37"/>
    <mergeCell ref="F38:J38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63" right="0.7" top="0.75" bottom="0.75" header="0.3" footer="0.3"/>
  <pageSetup paperSize="3" scale="89" orientation="landscape" r:id="rId1"/>
  <drawing r:id="rId2"/>
</worksheet>
</file>

<file path=xl/worksheets/sheet2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B88AD2-F33E-4071-8FCB-4ECD2D38EF78}">
  <sheetPr>
    <pageSetUpPr fitToPage="1"/>
  </sheetPr>
  <dimension ref="B6:M36"/>
  <sheetViews>
    <sheetView showGridLines="0" zoomScale="118" zoomScaleNormal="118" workbookViewId="0">
      <selection activeCell="B28" sqref="B28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735" t="s">
        <v>0</v>
      </c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</row>
    <row r="7" spans="2:13" x14ac:dyDescent="0.25">
      <c r="B7" s="1735" t="s">
        <v>1</v>
      </c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2:13" x14ac:dyDescent="0.25">
      <c r="B8" s="1735" t="s">
        <v>3</v>
      </c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2:13" x14ac:dyDescent="0.25">
      <c r="B9" s="1735" t="s">
        <v>1432</v>
      </c>
      <c r="C9" s="1735"/>
      <c r="D9" s="1735"/>
      <c r="E9" s="1735"/>
      <c r="F9" s="1735"/>
      <c r="G9" s="1735"/>
      <c r="H9" s="1735"/>
      <c r="I9" s="1735"/>
      <c r="J9" s="1735"/>
      <c r="K9" s="1735"/>
      <c r="L9" s="1735"/>
      <c r="M9" s="1735"/>
    </row>
    <row r="10" spans="2:13" x14ac:dyDescent="0.25">
      <c r="B10" s="1736" t="s">
        <v>1197</v>
      </c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  <c r="M10" s="1736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94" t="s">
        <v>7</v>
      </c>
      <c r="C12" s="1892" t="s">
        <v>802</v>
      </c>
      <c r="D12" s="1892" t="s">
        <v>9</v>
      </c>
      <c r="E12" s="1067" t="s">
        <v>12</v>
      </c>
      <c r="F12" s="1905" t="s">
        <v>13</v>
      </c>
      <c r="G12" s="1904" t="s">
        <v>14</v>
      </c>
      <c r="H12" s="1904" t="s">
        <v>15</v>
      </c>
      <c r="I12" s="1904" t="s">
        <v>16</v>
      </c>
      <c r="J12" s="1904" t="s">
        <v>17</v>
      </c>
      <c r="K12" s="1904" t="s">
        <v>18</v>
      </c>
      <c r="L12" s="1904" t="s">
        <v>19</v>
      </c>
      <c r="M12" s="1904" t="s">
        <v>20</v>
      </c>
    </row>
    <row r="13" spans="2:13" ht="15" customHeight="1" x14ac:dyDescent="0.25">
      <c r="B13" s="1894"/>
      <c r="C13" s="1892"/>
      <c r="D13" s="1892"/>
      <c r="E13" s="1067" t="s">
        <v>21</v>
      </c>
      <c r="F13" s="1905"/>
      <c r="G13" s="1904"/>
      <c r="H13" s="1904"/>
      <c r="I13" s="1904"/>
      <c r="J13" s="1904"/>
      <c r="K13" s="1904"/>
      <c r="L13" s="1904"/>
      <c r="M13" s="1904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866" t="s">
        <v>1255</v>
      </c>
      <c r="H31" s="1866"/>
      <c r="I31" s="1866"/>
      <c r="J31" s="1866"/>
      <c r="K31" s="1866"/>
      <c r="L31" s="1866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811" t="s">
        <v>852</v>
      </c>
      <c r="H32" s="1811"/>
      <c r="I32" s="1811"/>
      <c r="J32" s="1811"/>
      <c r="K32" s="1811"/>
      <c r="L32" s="1811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812" t="s">
        <v>1257</v>
      </c>
      <c r="H33" s="1812"/>
      <c r="I33" s="1812"/>
      <c r="J33" s="1812"/>
      <c r="K33" s="1812"/>
      <c r="L33" s="1812"/>
      <c r="M33" s="537"/>
    </row>
    <row r="34" spans="2:13" x14ac:dyDescent="0.25">
      <c r="B34" s="546"/>
      <c r="C34" s="546"/>
      <c r="D34" s="547"/>
      <c r="E34" s="541"/>
      <c r="F34" s="540"/>
      <c r="G34" s="537"/>
      <c r="H34" s="1813"/>
      <c r="I34" s="1813"/>
      <c r="J34" s="1813"/>
      <c r="K34" s="1813"/>
      <c r="L34" s="1813"/>
      <c r="M34" s="1813"/>
    </row>
    <row r="35" spans="2:13" ht="15.75" x14ac:dyDescent="0.25">
      <c r="B35" s="267"/>
      <c r="C35" s="267"/>
      <c r="D35" s="268"/>
      <c r="E35" s="269"/>
      <c r="F35" s="1741"/>
      <c r="G35" s="1741"/>
      <c r="H35" s="1741"/>
      <c r="I35" s="1741"/>
      <c r="J35" s="1741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9" orientation="landscape" r:id="rId1"/>
  <drawing r:id="rId2"/>
</worksheet>
</file>

<file path=xl/worksheets/sheet2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24F763-6975-473E-A757-C2ECAB6E9C55}">
  <dimension ref="A1:O265"/>
  <sheetViews>
    <sheetView showGridLines="0" topLeftCell="A180" zoomScale="82" zoomScaleNormal="82" workbookViewId="0">
      <selection activeCell="F89" sqref="F89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1:15" ht="24" customHeight="1" x14ac:dyDescent="0.25"/>
    <row r="2" spans="1:15" ht="15.75" x14ac:dyDescent="0.25">
      <c r="B2" s="853"/>
      <c r="C2" s="851"/>
      <c r="D2" s="853"/>
      <c r="E2" s="853"/>
      <c r="F2" s="867"/>
      <c r="G2" s="868"/>
      <c r="H2" s="867"/>
      <c r="I2" s="867"/>
      <c r="J2" s="1089"/>
      <c r="K2" s="867"/>
      <c r="L2" s="1089"/>
      <c r="M2" s="867"/>
      <c r="N2" s="867"/>
    </row>
    <row r="3" spans="1:15" ht="15.75" x14ac:dyDescent="0.25">
      <c r="B3" s="853"/>
      <c r="C3" s="851"/>
      <c r="D3" s="853"/>
      <c r="E3" s="853"/>
      <c r="F3" s="867"/>
      <c r="G3" s="868"/>
      <c r="H3" s="867"/>
      <c r="I3" s="867"/>
      <c r="J3" s="1089"/>
      <c r="K3" s="867"/>
      <c r="L3" s="1089"/>
      <c r="M3" s="867"/>
      <c r="N3" s="867"/>
    </row>
    <row r="4" spans="1:15" ht="15.75" x14ac:dyDescent="0.25">
      <c r="B4" s="869"/>
      <c r="C4" s="851"/>
      <c r="D4" s="853"/>
      <c r="E4" s="853"/>
      <c r="F4" s="867"/>
      <c r="G4" s="868"/>
      <c r="H4" s="867"/>
      <c r="I4" s="867"/>
      <c r="J4" s="1089"/>
      <c r="K4" s="867"/>
      <c r="L4" s="1089"/>
      <c r="M4" s="867"/>
      <c r="N4" s="867"/>
    </row>
    <row r="5" spans="1:15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1089"/>
      <c r="K5" s="867"/>
      <c r="L5" s="1089"/>
      <c r="M5" s="867"/>
      <c r="N5" s="867"/>
    </row>
    <row r="6" spans="1:15" ht="15.75" x14ac:dyDescent="0.25">
      <c r="B6" s="1871" t="s">
        <v>0</v>
      </c>
      <c r="C6" s="1871"/>
      <c r="D6" s="1871"/>
      <c r="E6" s="1871"/>
      <c r="F6" s="1871"/>
      <c r="G6" s="1871"/>
      <c r="H6" s="1871"/>
      <c r="I6" s="1871"/>
      <c r="J6" s="1871"/>
      <c r="K6" s="1871"/>
      <c r="L6" s="1871"/>
      <c r="M6" s="1871"/>
      <c r="N6" s="1871"/>
    </row>
    <row r="7" spans="1:15" ht="15.75" x14ac:dyDescent="0.25">
      <c r="A7" s="1871" t="s">
        <v>1450</v>
      </c>
      <c r="B7" s="1871"/>
      <c r="C7" s="1871"/>
      <c r="D7" s="1871"/>
      <c r="E7" s="1871"/>
      <c r="F7" s="1871"/>
      <c r="G7" s="1871"/>
      <c r="H7" s="1871"/>
      <c r="I7" s="1871"/>
      <c r="J7" s="1871"/>
      <c r="K7" s="1871"/>
      <c r="L7" s="1871"/>
      <c r="M7" s="1871"/>
      <c r="N7" s="1871"/>
      <c r="O7" s="1871"/>
    </row>
    <row r="8" spans="1:15" ht="15.75" x14ac:dyDescent="0.25">
      <c r="B8" s="1871" t="s">
        <v>3</v>
      </c>
      <c r="C8" s="1871"/>
      <c r="D8" s="1871"/>
      <c r="E8" s="1871"/>
      <c r="F8" s="1871"/>
      <c r="G8" s="1871"/>
      <c r="H8" s="1871"/>
      <c r="I8" s="1871"/>
      <c r="J8" s="1871"/>
      <c r="K8" s="1871"/>
      <c r="L8" s="1871"/>
      <c r="M8" s="1871"/>
      <c r="N8" s="1871"/>
    </row>
    <row r="9" spans="1:15" ht="15.75" x14ac:dyDescent="0.25">
      <c r="B9" s="1871" t="s">
        <v>1451</v>
      </c>
      <c r="C9" s="1871"/>
      <c r="D9" s="1871"/>
      <c r="E9" s="1871"/>
      <c r="F9" s="1871"/>
      <c r="G9" s="1871"/>
      <c r="H9" s="1871"/>
      <c r="I9" s="1871"/>
      <c r="J9" s="1871"/>
      <c r="K9" s="1871"/>
      <c r="L9" s="1871"/>
      <c r="M9" s="1871"/>
      <c r="N9" s="1871"/>
    </row>
    <row r="10" spans="1:15" ht="15.75" x14ac:dyDescent="0.25">
      <c r="B10" s="1887" t="s">
        <v>404</v>
      </c>
      <c r="C10" s="1887"/>
      <c r="D10" s="1887"/>
      <c r="E10" s="1887"/>
      <c r="F10" s="1887"/>
      <c r="G10" s="1887"/>
      <c r="H10" s="1887"/>
      <c r="I10" s="1887"/>
      <c r="J10" s="1887"/>
      <c r="K10" s="1887"/>
      <c r="L10" s="1887"/>
      <c r="M10" s="1887"/>
      <c r="N10" s="1887"/>
    </row>
    <row r="11" spans="1:15" ht="15.75" x14ac:dyDescent="0.25">
      <c r="B11" s="851"/>
      <c r="C11" s="851"/>
      <c r="D11" s="851"/>
      <c r="E11" s="851"/>
      <c r="F11" s="851"/>
      <c r="G11" s="851"/>
      <c r="H11" s="851"/>
      <c r="I11" s="851"/>
      <c r="J11" s="1090"/>
      <c r="K11" s="851"/>
      <c r="L11" s="1090"/>
      <c r="M11" s="851"/>
      <c r="N11" s="851"/>
    </row>
    <row r="12" spans="1:15" ht="15.75" x14ac:dyDescent="0.25">
      <c r="B12" s="1888" t="s">
        <v>7</v>
      </c>
      <c r="C12" s="1888" t="s">
        <v>802</v>
      </c>
      <c r="D12" s="1888" t="s">
        <v>9</v>
      </c>
      <c r="E12" s="1888" t="s">
        <v>11</v>
      </c>
      <c r="F12" s="1057" t="s">
        <v>12</v>
      </c>
      <c r="G12" s="1890" t="s">
        <v>13</v>
      </c>
      <c r="H12" s="1891" t="s">
        <v>14</v>
      </c>
      <c r="I12" s="1891" t="s">
        <v>15</v>
      </c>
      <c r="J12" s="1891" t="s">
        <v>16</v>
      </c>
      <c r="K12" s="1891" t="s">
        <v>17</v>
      </c>
      <c r="L12" s="1891" t="s">
        <v>18</v>
      </c>
      <c r="M12" s="1891" t="s">
        <v>19</v>
      </c>
      <c r="N12" s="1891" t="s">
        <v>20</v>
      </c>
    </row>
    <row r="13" spans="1:15" ht="15.75" x14ac:dyDescent="0.25">
      <c r="B13" s="1888"/>
      <c r="C13" s="1888"/>
      <c r="D13" s="1888"/>
      <c r="E13" s="1888"/>
      <c r="F13" s="1057" t="s">
        <v>21</v>
      </c>
      <c r="G13" s="1890"/>
      <c r="H13" s="1891"/>
      <c r="I13" s="1891"/>
      <c r="J13" s="1891"/>
      <c r="K13" s="1891"/>
      <c r="L13" s="1891"/>
      <c r="M13" s="1891"/>
      <c r="N13" s="1891"/>
    </row>
    <row r="14" spans="1:15" ht="18.75" x14ac:dyDescent="0.3">
      <c r="B14" s="949" t="s">
        <v>1140</v>
      </c>
      <c r="C14" s="950"/>
      <c r="D14" s="949"/>
      <c r="E14" s="949"/>
      <c r="F14" s="951"/>
      <c r="G14" s="952"/>
      <c r="H14" s="953"/>
      <c r="I14" s="953"/>
      <c r="J14" s="951"/>
      <c r="K14" s="953"/>
      <c r="L14" s="951"/>
      <c r="M14" s="953"/>
      <c r="N14" s="953"/>
    </row>
    <row r="15" spans="1:15" ht="18.75" x14ac:dyDescent="0.3">
      <c r="B15" s="955" t="s">
        <v>507</v>
      </c>
      <c r="C15" s="950" t="s">
        <v>806</v>
      </c>
      <c r="D15" s="955" t="s">
        <v>142</v>
      </c>
      <c r="E15" s="955" t="s">
        <v>1065</v>
      </c>
      <c r="F15" s="956">
        <v>260000</v>
      </c>
      <c r="G15" s="952">
        <v>0</v>
      </c>
      <c r="H15" s="957">
        <v>260000</v>
      </c>
      <c r="I15" s="953">
        <v>7462</v>
      </c>
      <c r="J15" s="951">
        <v>50246.58</v>
      </c>
      <c r="K15" s="953">
        <v>5883.16</v>
      </c>
      <c r="L15" s="951">
        <v>4169.3999999999996</v>
      </c>
      <c r="M15" s="953">
        <f>+I15+J15+K15+L15</f>
        <v>67761.14</v>
      </c>
      <c r="N15" s="953">
        <f>+H15-M15</f>
        <v>192238.86</v>
      </c>
    </row>
    <row r="16" spans="1:15" ht="18.75" x14ac:dyDescent="0.3">
      <c r="B16" s="958" t="s">
        <v>747</v>
      </c>
      <c r="C16" s="950" t="s">
        <v>806</v>
      </c>
      <c r="D16" s="959" t="s">
        <v>30</v>
      </c>
      <c r="E16" s="955" t="s">
        <v>1065</v>
      </c>
      <c r="F16" s="951">
        <v>210000</v>
      </c>
      <c r="G16" s="952">
        <v>0</v>
      </c>
      <c r="H16" s="953">
        <v>210000</v>
      </c>
      <c r="I16" s="953">
        <v>6027</v>
      </c>
      <c r="J16" s="951">
        <v>38105.33</v>
      </c>
      <c r="K16" s="953">
        <v>5883.16</v>
      </c>
      <c r="L16" s="951">
        <v>4169.3999999999996</v>
      </c>
      <c r="M16" s="953">
        <f>+I16+J16+K16+L16</f>
        <v>54184.890000000007</v>
      </c>
      <c r="N16" s="953">
        <f>+H16-M16</f>
        <v>155815.10999999999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130000</v>
      </c>
      <c r="G17" s="952">
        <v>0</v>
      </c>
      <c r="H17" s="953">
        <v>130000</v>
      </c>
      <c r="I17" s="953">
        <v>3731</v>
      </c>
      <c r="J17" s="951">
        <v>18304.39</v>
      </c>
      <c r="K17" s="953">
        <v>3952</v>
      </c>
      <c r="L17" s="951">
        <v>5722.05</v>
      </c>
      <c r="M17" s="953">
        <v>31709.439999999999</v>
      </c>
      <c r="N17" s="953">
        <f>+H17-M17</f>
        <v>98290.559999999998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1">
        <v>1148.33</v>
      </c>
      <c r="K18" s="953">
        <v>1368</v>
      </c>
      <c r="L18" s="951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4</v>
      </c>
      <c r="E19" s="962"/>
      <c r="F19" s="963">
        <f>SUM(F15:F18)</f>
        <v>645000</v>
      </c>
      <c r="G19" s="964">
        <f t="shared" ref="G19:N19" si="0">SUM(G15:G18)</f>
        <v>0</v>
      </c>
      <c r="H19" s="965">
        <f t="shared" si="0"/>
        <v>645000</v>
      </c>
      <c r="I19" s="965">
        <f t="shared" si="0"/>
        <v>18511.5</v>
      </c>
      <c r="J19" s="963">
        <f t="shared" si="0"/>
        <v>107804.63</v>
      </c>
      <c r="K19" s="965">
        <f t="shared" si="0"/>
        <v>17086.32</v>
      </c>
      <c r="L19" s="963">
        <f t="shared" si="0"/>
        <v>14085.849999999999</v>
      </c>
      <c r="M19" s="965">
        <f t="shared" si="0"/>
        <v>157488.29999999999</v>
      </c>
      <c r="N19" s="965">
        <f t="shared" si="0"/>
        <v>487511.69999999995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1"/>
      <c r="K20" s="953"/>
      <c r="L20" s="951"/>
      <c r="M20" s="953"/>
      <c r="N20" s="953"/>
    </row>
    <row r="21" spans="2:14" ht="18.75" x14ac:dyDescent="0.3">
      <c r="B21" s="961" t="s">
        <v>1434</v>
      </c>
      <c r="C21" s="950"/>
      <c r="D21" s="967"/>
      <c r="E21" s="967"/>
      <c r="F21" s="951"/>
      <c r="G21" s="952"/>
      <c r="H21" s="953"/>
      <c r="I21" s="953"/>
      <c r="J21" s="951"/>
      <c r="K21" s="953"/>
      <c r="L21" s="951"/>
      <c r="M21" s="953"/>
      <c r="N21" s="953"/>
    </row>
    <row r="22" spans="2:14" ht="35.25" customHeight="1" x14ac:dyDescent="0.3">
      <c r="B22" s="958" t="s">
        <v>61</v>
      </c>
      <c r="C22" s="950" t="s">
        <v>806</v>
      </c>
      <c r="D22" s="980" t="s">
        <v>1403</v>
      </c>
      <c r="E22" s="960" t="s">
        <v>1069</v>
      </c>
      <c r="F22" s="951">
        <v>95000</v>
      </c>
      <c r="G22" s="952">
        <v>0</v>
      </c>
      <c r="H22" s="951">
        <v>95000</v>
      </c>
      <c r="I22" s="953">
        <v>2726.5</v>
      </c>
      <c r="J22" s="951">
        <v>10500.38</v>
      </c>
      <c r="K22" s="953">
        <v>2888</v>
      </c>
      <c r="L22" s="951">
        <v>6740.46</v>
      </c>
      <c r="M22" s="953">
        <f>+I22+J22+K22+L22</f>
        <v>22855.34</v>
      </c>
      <c r="N22" s="953">
        <f>+H22-M22</f>
        <v>72144.66</v>
      </c>
    </row>
    <row r="23" spans="2:14" ht="18.75" x14ac:dyDescent="0.3">
      <c r="B23" s="955" t="s">
        <v>756</v>
      </c>
      <c r="C23" s="968" t="s">
        <v>807</v>
      </c>
      <c r="D23" s="960" t="s">
        <v>276</v>
      </c>
      <c r="E23" s="960" t="s">
        <v>307</v>
      </c>
      <c r="F23" s="951">
        <v>43500</v>
      </c>
      <c r="G23" s="974">
        <v>0</v>
      </c>
      <c r="H23" s="951">
        <v>43500</v>
      </c>
      <c r="I23" s="951">
        <v>1248.45</v>
      </c>
      <c r="J23" s="974">
        <v>936.62</v>
      </c>
      <c r="K23" s="951">
        <v>1322.4</v>
      </c>
      <c r="L23" s="951">
        <v>25</v>
      </c>
      <c r="M23" s="953">
        <f>+I23+J23+K23+L23</f>
        <v>3532.4700000000003</v>
      </c>
      <c r="N23" s="953">
        <f>+H23-M23</f>
        <v>39967.53</v>
      </c>
    </row>
    <row r="24" spans="2:14" ht="18.75" x14ac:dyDescent="0.3">
      <c r="B24" s="955" t="s">
        <v>962</v>
      </c>
      <c r="C24" s="968" t="s">
        <v>806</v>
      </c>
      <c r="D24" s="960" t="s">
        <v>276</v>
      </c>
      <c r="E24" s="960" t="s">
        <v>307</v>
      </c>
      <c r="F24" s="951">
        <v>37500</v>
      </c>
      <c r="G24" s="974">
        <v>0</v>
      </c>
      <c r="H24" s="951">
        <v>37500</v>
      </c>
      <c r="I24" s="951">
        <v>1076.25</v>
      </c>
      <c r="J24" s="974">
        <v>89.81</v>
      </c>
      <c r="K24" s="951">
        <v>1140</v>
      </c>
      <c r="L24" s="951">
        <v>25</v>
      </c>
      <c r="M24" s="951">
        <f>+I24+J24+K24+L24</f>
        <v>2331.06</v>
      </c>
      <c r="N24" s="951">
        <f>+H24-M24</f>
        <v>35168.94</v>
      </c>
    </row>
    <row r="25" spans="2:14" ht="18.75" x14ac:dyDescent="0.3">
      <c r="B25" s="961" t="s">
        <v>752</v>
      </c>
      <c r="C25" s="950"/>
      <c r="D25" s="962">
        <v>3</v>
      </c>
      <c r="E25" s="962"/>
      <c r="F25" s="963">
        <f>SUM(F22:F24)</f>
        <v>176000</v>
      </c>
      <c r="G25" s="1071">
        <v>0</v>
      </c>
      <c r="H25" s="963">
        <f t="shared" ref="H25:N25" si="1">SUM(H22:H24)</f>
        <v>176000</v>
      </c>
      <c r="I25" s="963">
        <f>SUM(I22:I24)</f>
        <v>5051.2</v>
      </c>
      <c r="J25" s="963">
        <f t="shared" si="1"/>
        <v>11526.81</v>
      </c>
      <c r="K25" s="963">
        <f t="shared" si="1"/>
        <v>5350.4</v>
      </c>
      <c r="L25" s="963">
        <f t="shared" si="1"/>
        <v>6790.46</v>
      </c>
      <c r="M25" s="963">
        <f t="shared" si="1"/>
        <v>28718.870000000003</v>
      </c>
      <c r="N25" s="963">
        <f t="shared" si="1"/>
        <v>147281.13</v>
      </c>
    </row>
    <row r="26" spans="2:14" ht="18.75" x14ac:dyDescent="0.3">
      <c r="B26" s="961"/>
      <c r="C26" s="950"/>
      <c r="D26" s="967"/>
      <c r="E26" s="967"/>
      <c r="F26" s="963"/>
      <c r="G26" s="952"/>
      <c r="H26" s="965"/>
      <c r="I26" s="965"/>
      <c r="J26" s="963"/>
      <c r="K26" s="965"/>
      <c r="L26" s="963"/>
      <c r="M26" s="965"/>
      <c r="N26" s="965"/>
    </row>
    <row r="27" spans="2:14" ht="18.75" x14ac:dyDescent="0.3">
      <c r="B27" s="961" t="s">
        <v>753</v>
      </c>
      <c r="C27" s="950"/>
      <c r="D27" s="960"/>
      <c r="E27" s="960"/>
      <c r="F27" s="951"/>
      <c r="G27" s="952"/>
      <c r="H27" s="953"/>
      <c r="I27" s="953"/>
      <c r="J27" s="951"/>
      <c r="K27" s="953"/>
      <c r="L27" s="951"/>
      <c r="M27" s="953"/>
      <c r="N27" s="953"/>
    </row>
    <row r="28" spans="2:14" ht="18.75" x14ac:dyDescent="0.3">
      <c r="B28" s="958" t="s">
        <v>224</v>
      </c>
      <c r="C28" s="950" t="s">
        <v>806</v>
      </c>
      <c r="D28" s="960" t="s">
        <v>248</v>
      </c>
      <c r="E28" s="960" t="s">
        <v>307</v>
      </c>
      <c r="F28" s="951">
        <v>43500</v>
      </c>
      <c r="G28" s="952">
        <v>0</v>
      </c>
      <c r="H28" s="953">
        <v>43500</v>
      </c>
      <c r="I28" s="953">
        <v>1248.45</v>
      </c>
      <c r="J28" s="974">
        <v>936.62</v>
      </c>
      <c r="K28" s="953">
        <v>1322.4</v>
      </c>
      <c r="L28" s="951">
        <v>1296.7</v>
      </c>
      <c r="M28" s="953">
        <f>+I28+J28+K28+L28</f>
        <v>4804.17</v>
      </c>
      <c r="N28" s="953">
        <f>+H28-M28</f>
        <v>38695.83</v>
      </c>
    </row>
    <row r="29" spans="2:14" ht="18.75" x14ac:dyDescent="0.3">
      <c r="B29" s="961" t="s">
        <v>749</v>
      </c>
      <c r="C29" s="950"/>
      <c r="D29" s="962">
        <v>1</v>
      </c>
      <c r="E29" s="962"/>
      <c r="F29" s="963">
        <f t="shared" ref="F29:N29" si="2">SUM(F28:F28)</f>
        <v>43500</v>
      </c>
      <c r="G29" s="964">
        <f t="shared" si="2"/>
        <v>0</v>
      </c>
      <c r="H29" s="965">
        <f t="shared" si="2"/>
        <v>43500</v>
      </c>
      <c r="I29" s="965">
        <f t="shared" si="2"/>
        <v>1248.45</v>
      </c>
      <c r="J29" s="963">
        <f t="shared" si="2"/>
        <v>936.62</v>
      </c>
      <c r="K29" s="965">
        <f t="shared" si="2"/>
        <v>1322.4</v>
      </c>
      <c r="L29" s="963">
        <f t="shared" si="2"/>
        <v>1296.7</v>
      </c>
      <c r="M29" s="965">
        <f t="shared" si="2"/>
        <v>4804.17</v>
      </c>
      <c r="N29" s="965">
        <f t="shared" si="2"/>
        <v>38695.83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1"/>
      <c r="K30" s="953"/>
      <c r="L30" s="951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3"/>
      <c r="K31" s="965"/>
      <c r="L31" s="963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1">
        <v>30812.9</v>
      </c>
      <c r="K32" s="953">
        <v>5624</v>
      </c>
      <c r="L32" s="951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74">
        <v>679.3</v>
      </c>
      <c r="K33" s="953">
        <v>1322.4</v>
      </c>
      <c r="L33" s="951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74">
        <v>936.62</v>
      </c>
      <c r="K34" s="953">
        <v>1322.4</v>
      </c>
      <c r="L34" s="951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74">
        <v>89.81</v>
      </c>
      <c r="K35" s="953">
        <v>1140</v>
      </c>
      <c r="L35" s="951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74">
        <v>936.62</v>
      </c>
      <c r="K36" s="953">
        <v>1322.4</v>
      </c>
      <c r="L36" s="951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5" t="s">
        <v>1143</v>
      </c>
      <c r="C37" s="950" t="s">
        <v>807</v>
      </c>
      <c r="D37" s="960" t="s">
        <v>276</v>
      </c>
      <c r="E37" s="960" t="s">
        <v>307</v>
      </c>
      <c r="F37" s="951">
        <v>43500</v>
      </c>
      <c r="G37" s="974">
        <v>0</v>
      </c>
      <c r="H37" s="951">
        <v>43500</v>
      </c>
      <c r="I37" s="951">
        <v>1248.45</v>
      </c>
      <c r="J37" s="974">
        <v>936.62</v>
      </c>
      <c r="K37" s="951">
        <v>1322.4</v>
      </c>
      <c r="L37" s="951">
        <v>25</v>
      </c>
      <c r="M37" s="951">
        <f>+I37+J37+K37+L37</f>
        <v>3532.4700000000003</v>
      </c>
      <c r="N37" s="951">
        <f>+H37-M37</f>
        <v>39967.53</v>
      </c>
    </row>
    <row r="38" spans="2:14" ht="18.75" x14ac:dyDescent="0.3">
      <c r="B38" s="955" t="s">
        <v>1437</v>
      </c>
      <c r="C38" s="950" t="s">
        <v>807</v>
      </c>
      <c r="D38" s="960" t="s">
        <v>276</v>
      </c>
      <c r="E38" s="960" t="s">
        <v>307</v>
      </c>
      <c r="F38" s="951">
        <v>43500</v>
      </c>
      <c r="G38" s="974">
        <v>0</v>
      </c>
      <c r="H38" s="951">
        <v>43500</v>
      </c>
      <c r="I38" s="951">
        <v>1248.45</v>
      </c>
      <c r="J38" s="974">
        <v>936.62</v>
      </c>
      <c r="K38" s="951">
        <v>1322.4</v>
      </c>
      <c r="L38" s="951">
        <v>25</v>
      </c>
      <c r="M38" s="951">
        <f>+I38+J38+K38+L38</f>
        <v>3532.4700000000003</v>
      </c>
      <c r="N38" s="951">
        <f>+H38-M38</f>
        <v>39967.53</v>
      </c>
    </row>
    <row r="39" spans="2:14" ht="18.75" x14ac:dyDescent="0.3">
      <c r="B39" s="955" t="s">
        <v>1323</v>
      </c>
      <c r="C39" s="950" t="s">
        <v>807</v>
      </c>
      <c r="D39" s="960" t="s">
        <v>337</v>
      </c>
      <c r="E39" s="960" t="s">
        <v>321</v>
      </c>
      <c r="F39" s="951">
        <v>55000</v>
      </c>
      <c r="G39" s="974">
        <v>0</v>
      </c>
      <c r="H39" s="951">
        <v>55000</v>
      </c>
      <c r="I39" s="951">
        <v>1578.5</v>
      </c>
      <c r="J39" s="951">
        <v>2559.6799999999998</v>
      </c>
      <c r="K39" s="951">
        <v>1672</v>
      </c>
      <c r="L39" s="951">
        <v>25</v>
      </c>
      <c r="M39" s="951">
        <f>+I39+J39+K39+L39</f>
        <v>5835.18</v>
      </c>
      <c r="N39" s="951">
        <f>+H39-M39</f>
        <v>49164.82</v>
      </c>
    </row>
    <row r="40" spans="2:14" ht="18.75" x14ac:dyDescent="0.3">
      <c r="B40" s="958" t="s">
        <v>1347</v>
      </c>
      <c r="C40" s="950" t="s">
        <v>807</v>
      </c>
      <c r="D40" s="977" t="s">
        <v>327</v>
      </c>
      <c r="E40" s="960" t="s">
        <v>321</v>
      </c>
      <c r="F40" s="951">
        <v>43500</v>
      </c>
      <c r="G40" s="952">
        <v>0</v>
      </c>
      <c r="H40" s="953">
        <v>43500</v>
      </c>
      <c r="I40" s="953">
        <v>1248.45</v>
      </c>
      <c r="J40" s="974">
        <v>936.62</v>
      </c>
      <c r="K40" s="953">
        <v>1322.4</v>
      </c>
      <c r="L40" s="951">
        <v>25</v>
      </c>
      <c r="M40" s="953">
        <f>+I40+J40+K40+L40</f>
        <v>3532.4700000000003</v>
      </c>
      <c r="N40" s="953">
        <f>+H40-M40</f>
        <v>39967.53</v>
      </c>
    </row>
    <row r="41" spans="2:14" ht="18.75" x14ac:dyDescent="0.3">
      <c r="B41" s="961" t="s">
        <v>749</v>
      </c>
      <c r="C41" s="950"/>
      <c r="D41" s="962">
        <v>9</v>
      </c>
      <c r="E41" s="962"/>
      <c r="F41" s="963">
        <f>SUM(F32:F40)</f>
        <v>538500</v>
      </c>
      <c r="G41" s="1071">
        <v>0</v>
      </c>
      <c r="H41" s="963">
        <f t="shared" ref="H41:N41" si="3">SUM(H32:H40)</f>
        <v>538500</v>
      </c>
      <c r="I41" s="963">
        <f t="shared" si="3"/>
        <v>15454.950000000003</v>
      </c>
      <c r="J41" s="963">
        <f t="shared" si="3"/>
        <v>38824.790000000008</v>
      </c>
      <c r="K41" s="963">
        <f t="shared" si="3"/>
        <v>16370.399999999998</v>
      </c>
      <c r="L41" s="963">
        <f t="shared" si="3"/>
        <v>7186.84</v>
      </c>
      <c r="M41" s="963">
        <f t="shared" si="3"/>
        <v>77836.98000000001</v>
      </c>
      <c r="N41" s="963">
        <f t="shared" si="3"/>
        <v>460663.02</v>
      </c>
    </row>
    <row r="42" spans="2:14" ht="18.75" x14ac:dyDescent="0.3">
      <c r="B42" s="961"/>
      <c r="C42" s="950"/>
      <c r="D42" s="962"/>
      <c r="E42" s="962"/>
      <c r="F42" s="963"/>
      <c r="G42" s="964"/>
      <c r="H42" s="965"/>
      <c r="I42" s="965"/>
      <c r="J42" s="963"/>
      <c r="K42" s="965"/>
      <c r="L42" s="963"/>
      <c r="M42" s="965"/>
      <c r="N42" s="965"/>
    </row>
    <row r="43" spans="2:14" ht="18.75" x14ac:dyDescent="0.3">
      <c r="B43" s="961" t="s">
        <v>1144</v>
      </c>
      <c r="C43" s="950"/>
      <c r="D43" s="962"/>
      <c r="E43" s="962"/>
      <c r="F43" s="963"/>
      <c r="G43" s="964"/>
      <c r="H43" s="965"/>
      <c r="I43" s="965"/>
      <c r="J43" s="963"/>
      <c r="K43" s="965"/>
      <c r="L43" s="963"/>
      <c r="M43" s="965"/>
      <c r="N43" s="965"/>
    </row>
    <row r="44" spans="2:14" ht="18.75" customHeight="1" x14ac:dyDescent="0.3">
      <c r="B44" s="955" t="s">
        <v>924</v>
      </c>
      <c r="C44" s="969" t="s">
        <v>807</v>
      </c>
      <c r="D44" s="970" t="s">
        <v>925</v>
      </c>
      <c r="E44" s="960" t="s">
        <v>1069</v>
      </c>
      <c r="F44" s="951">
        <v>75000</v>
      </c>
      <c r="G44" s="971">
        <v>0</v>
      </c>
      <c r="H44" s="972">
        <v>75000</v>
      </c>
      <c r="I44" s="972">
        <v>2152.5</v>
      </c>
      <c r="J44" s="951">
        <v>6309.38</v>
      </c>
      <c r="K44" s="972">
        <v>2280</v>
      </c>
      <c r="L44" s="951">
        <v>25</v>
      </c>
      <c r="M44" s="953">
        <f>+I44+J44+K44+L44</f>
        <v>10766.880000000001</v>
      </c>
      <c r="N44" s="953">
        <f>+H44-M44</f>
        <v>64233.119999999995</v>
      </c>
    </row>
    <row r="45" spans="2:14" ht="18.75" x14ac:dyDescent="0.3">
      <c r="B45" s="961" t="s">
        <v>749</v>
      </c>
      <c r="C45" s="950"/>
      <c r="D45" s="962">
        <v>1</v>
      </c>
      <c r="E45" s="962"/>
      <c r="F45" s="963">
        <f>SUM(F44)</f>
        <v>75000</v>
      </c>
      <c r="G45" s="964">
        <f>SUM(G44)</f>
        <v>0</v>
      </c>
      <c r="H45" s="965">
        <v>75000</v>
      </c>
      <c r="I45" s="965">
        <f t="shared" ref="I45:N45" si="4">SUM(I44)</f>
        <v>2152.5</v>
      </c>
      <c r="J45" s="963">
        <f t="shared" si="4"/>
        <v>6309.38</v>
      </c>
      <c r="K45" s="965">
        <f t="shared" si="4"/>
        <v>2280</v>
      </c>
      <c r="L45" s="963">
        <f t="shared" si="4"/>
        <v>25</v>
      </c>
      <c r="M45" s="965">
        <f t="shared" si="4"/>
        <v>10766.880000000001</v>
      </c>
      <c r="N45" s="965">
        <f t="shared" si="4"/>
        <v>64233.119999999995</v>
      </c>
    </row>
    <row r="46" spans="2:14" ht="18.75" x14ac:dyDescent="0.3">
      <c r="B46" s="961"/>
      <c r="C46" s="950"/>
      <c r="D46" s="962"/>
      <c r="E46" s="962"/>
      <c r="F46" s="963"/>
      <c r="G46" s="964"/>
      <c r="H46" s="965"/>
      <c r="I46" s="965"/>
      <c r="J46" s="963"/>
      <c r="K46" s="965"/>
      <c r="L46" s="963"/>
      <c r="M46" s="965"/>
      <c r="N46" s="965"/>
    </row>
    <row r="47" spans="2:14" ht="18.75" x14ac:dyDescent="0.3">
      <c r="B47" s="961" t="s">
        <v>644</v>
      </c>
      <c r="C47" s="950"/>
      <c r="D47" s="967"/>
      <c r="E47" s="967"/>
      <c r="F47" s="963"/>
      <c r="G47" s="952"/>
      <c r="H47" s="965"/>
      <c r="I47" s="965"/>
      <c r="J47" s="963"/>
      <c r="K47" s="965"/>
      <c r="L47" s="963"/>
      <c r="M47" s="965"/>
      <c r="N47" s="965"/>
    </row>
    <row r="48" spans="2:14" ht="18.75" x14ac:dyDescent="0.3">
      <c r="B48" s="958" t="s">
        <v>751</v>
      </c>
      <c r="C48" s="950" t="s">
        <v>806</v>
      </c>
      <c r="D48" s="960" t="s">
        <v>120</v>
      </c>
      <c r="E48" s="960" t="s">
        <v>1067</v>
      </c>
      <c r="F48" s="951">
        <v>30000</v>
      </c>
      <c r="G48" s="952">
        <v>0</v>
      </c>
      <c r="H48" s="953">
        <v>30000</v>
      </c>
      <c r="I48" s="953">
        <v>861</v>
      </c>
      <c r="J48" s="974">
        <v>0</v>
      </c>
      <c r="K48" s="953">
        <v>912</v>
      </c>
      <c r="L48" s="951">
        <v>1740.46</v>
      </c>
      <c r="M48" s="953">
        <f>+I48+J48+K48+L48</f>
        <v>3513.46</v>
      </c>
      <c r="N48" s="953">
        <f>+H48-M48</f>
        <v>26486.54</v>
      </c>
    </row>
    <row r="49" spans="2:14" ht="18.75" x14ac:dyDescent="0.3">
      <c r="B49" s="955" t="s">
        <v>1177</v>
      </c>
      <c r="C49" s="950" t="s">
        <v>807</v>
      </c>
      <c r="D49" s="960" t="s">
        <v>125</v>
      </c>
      <c r="E49" s="960" t="s">
        <v>307</v>
      </c>
      <c r="F49" s="951">
        <v>31500</v>
      </c>
      <c r="G49" s="974">
        <v>0</v>
      </c>
      <c r="H49" s="951">
        <v>31500</v>
      </c>
      <c r="I49" s="974">
        <v>904.05</v>
      </c>
      <c r="J49" s="974">
        <v>0</v>
      </c>
      <c r="K49" s="951">
        <v>957.6</v>
      </c>
      <c r="L49" s="951">
        <v>25</v>
      </c>
      <c r="M49" s="953">
        <f>+I49+J49+K49+L49</f>
        <v>1886.65</v>
      </c>
      <c r="N49" s="953">
        <f>+H49-M49</f>
        <v>29613.35</v>
      </c>
    </row>
    <row r="50" spans="2:14" ht="18.75" x14ac:dyDescent="0.3">
      <c r="B50" s="961" t="s">
        <v>749</v>
      </c>
      <c r="C50" s="950"/>
      <c r="D50" s="962">
        <v>2</v>
      </c>
      <c r="E50" s="962"/>
      <c r="F50" s="963">
        <f>SUM(F48:F49)</f>
        <v>61500</v>
      </c>
      <c r="G50" s="964">
        <f t="shared" ref="G50:N50" si="5">SUM(G48:G49)</f>
        <v>0</v>
      </c>
      <c r="H50" s="965">
        <f t="shared" si="5"/>
        <v>61500</v>
      </c>
      <c r="I50" s="965">
        <f t="shared" si="5"/>
        <v>1765.05</v>
      </c>
      <c r="J50" s="1071">
        <f t="shared" si="5"/>
        <v>0</v>
      </c>
      <c r="K50" s="965">
        <f t="shared" si="5"/>
        <v>1869.6</v>
      </c>
      <c r="L50" s="963">
        <f t="shared" si="5"/>
        <v>1765.46</v>
      </c>
      <c r="M50" s="965">
        <f t="shared" si="5"/>
        <v>5400.1100000000006</v>
      </c>
      <c r="N50" s="965">
        <f t="shared" si="5"/>
        <v>56099.89</v>
      </c>
    </row>
    <row r="51" spans="2:14" ht="18.75" x14ac:dyDescent="0.3">
      <c r="B51" s="961"/>
      <c r="C51" s="950"/>
      <c r="D51" s="967"/>
      <c r="E51" s="967"/>
      <c r="F51" s="963"/>
      <c r="G51" s="964"/>
      <c r="H51" s="965"/>
      <c r="I51" s="965"/>
      <c r="J51" s="963"/>
      <c r="K51" s="965"/>
      <c r="L51" s="963"/>
      <c r="M51" s="965"/>
      <c r="N51" s="965"/>
    </row>
    <row r="52" spans="2:14" ht="18.75" x14ac:dyDescent="0.3">
      <c r="B52" s="961" t="s">
        <v>645</v>
      </c>
      <c r="C52" s="950"/>
      <c r="D52" s="967"/>
      <c r="E52" s="967"/>
      <c r="F52" s="963"/>
      <c r="G52" s="964"/>
      <c r="H52" s="965"/>
      <c r="I52" s="965"/>
      <c r="J52" s="963"/>
      <c r="K52" s="965"/>
      <c r="L52" s="963"/>
      <c r="M52" s="965"/>
      <c r="N52" s="965"/>
    </row>
    <row r="53" spans="2:14" ht="18.75" x14ac:dyDescent="0.3">
      <c r="B53" s="958" t="s">
        <v>226</v>
      </c>
      <c r="C53" s="950" t="s">
        <v>806</v>
      </c>
      <c r="D53" s="959" t="s">
        <v>1019</v>
      </c>
      <c r="E53" s="960" t="s">
        <v>307</v>
      </c>
      <c r="F53" s="951">
        <v>35000</v>
      </c>
      <c r="G53" s="952">
        <v>0</v>
      </c>
      <c r="H53" s="953">
        <v>35000</v>
      </c>
      <c r="I53" s="953">
        <v>1004.5</v>
      </c>
      <c r="J53" s="974">
        <v>0</v>
      </c>
      <c r="K53" s="953">
        <v>1064</v>
      </c>
      <c r="L53" s="951">
        <v>25</v>
      </c>
      <c r="M53" s="953">
        <f>+I53+J53+K53+L53</f>
        <v>2093.5</v>
      </c>
      <c r="N53" s="953">
        <f>+H53-M53</f>
        <v>32906.5</v>
      </c>
    </row>
    <row r="54" spans="2:14" ht="18.75" x14ac:dyDescent="0.3">
      <c r="B54" s="961" t="s">
        <v>749</v>
      </c>
      <c r="C54" s="950"/>
      <c r="D54" s="962">
        <v>1</v>
      </c>
      <c r="E54" s="962"/>
      <c r="F54" s="963">
        <f t="shared" ref="F54:N54" si="6">SUM(F53:F53)</f>
        <v>35000</v>
      </c>
      <c r="G54" s="964">
        <f t="shared" si="6"/>
        <v>0</v>
      </c>
      <c r="H54" s="965">
        <f t="shared" si="6"/>
        <v>35000</v>
      </c>
      <c r="I54" s="965">
        <f t="shared" si="6"/>
        <v>1004.5</v>
      </c>
      <c r="J54" s="1071">
        <f t="shared" si="6"/>
        <v>0</v>
      </c>
      <c r="K54" s="965">
        <f t="shared" si="6"/>
        <v>1064</v>
      </c>
      <c r="L54" s="963">
        <f t="shared" si="6"/>
        <v>25</v>
      </c>
      <c r="M54" s="965">
        <f t="shared" si="6"/>
        <v>2093.5</v>
      </c>
      <c r="N54" s="965">
        <f t="shared" si="6"/>
        <v>32906.5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3"/>
      <c r="K55" s="965"/>
      <c r="L55" s="963"/>
      <c r="M55" s="965"/>
      <c r="N55" s="965"/>
    </row>
    <row r="56" spans="2:14" ht="18.75" x14ac:dyDescent="0.3">
      <c r="B56" s="961" t="s">
        <v>1145</v>
      </c>
      <c r="C56" s="950"/>
      <c r="D56" s="967"/>
      <c r="E56" s="967"/>
      <c r="F56" s="963"/>
      <c r="G56" s="952"/>
      <c r="H56" s="965"/>
      <c r="I56" s="965"/>
      <c r="J56" s="963"/>
      <c r="K56" s="965"/>
      <c r="L56" s="963"/>
      <c r="M56" s="965"/>
      <c r="N56" s="965"/>
    </row>
    <row r="57" spans="2:14" ht="18.75" x14ac:dyDescent="0.3">
      <c r="B57" s="958" t="s">
        <v>169</v>
      </c>
      <c r="C57" s="950" t="s">
        <v>807</v>
      </c>
      <c r="D57" s="960" t="s">
        <v>309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74">
        <v>936.62</v>
      </c>
      <c r="K57" s="953">
        <v>1322.4</v>
      </c>
      <c r="L57" s="951">
        <v>1296.7</v>
      </c>
      <c r="M57" s="953">
        <f>+I57+J57+K57+L57</f>
        <v>4804.17</v>
      </c>
      <c r="N57" s="953">
        <f>+H57-M57</f>
        <v>38695.83</v>
      </c>
    </row>
    <row r="58" spans="2:14" ht="18.75" x14ac:dyDescent="0.3">
      <c r="B58" s="958" t="s">
        <v>346</v>
      </c>
      <c r="C58" s="950" t="s">
        <v>806</v>
      </c>
      <c r="D58" s="960" t="s">
        <v>309</v>
      </c>
      <c r="E58" s="960" t="s">
        <v>307</v>
      </c>
      <c r="F58" s="951">
        <v>31500</v>
      </c>
      <c r="G58" s="952">
        <v>0</v>
      </c>
      <c r="H58" s="953">
        <v>31500</v>
      </c>
      <c r="I58" s="953">
        <v>904.05</v>
      </c>
      <c r="J58" s="974">
        <v>0</v>
      </c>
      <c r="K58" s="953">
        <v>957.6</v>
      </c>
      <c r="L58" s="951">
        <v>525</v>
      </c>
      <c r="M58" s="953">
        <f>+I58+J58+K58+L58</f>
        <v>2386.65</v>
      </c>
      <c r="N58" s="953">
        <f>+H58-M58</f>
        <v>29113.35</v>
      </c>
    </row>
    <row r="59" spans="2:14" ht="18.75" x14ac:dyDescent="0.3">
      <c r="B59" s="958" t="s">
        <v>171</v>
      </c>
      <c r="C59" s="950" t="s">
        <v>806</v>
      </c>
      <c r="D59" s="960" t="s">
        <v>309</v>
      </c>
      <c r="E59" s="960" t="s">
        <v>307</v>
      </c>
      <c r="F59" s="951">
        <v>31500</v>
      </c>
      <c r="G59" s="952">
        <v>0</v>
      </c>
      <c r="H59" s="953">
        <v>31500</v>
      </c>
      <c r="I59" s="953">
        <v>904.05</v>
      </c>
      <c r="J59" s="974">
        <v>0</v>
      </c>
      <c r="K59" s="953">
        <v>957.6</v>
      </c>
      <c r="L59" s="951">
        <v>454.5</v>
      </c>
      <c r="M59" s="953">
        <f>+I59+J59+K59+L59</f>
        <v>2316.15</v>
      </c>
      <c r="N59" s="953">
        <f>+H59-M59</f>
        <v>29183.85</v>
      </c>
    </row>
    <row r="60" spans="2:14" ht="18.75" x14ac:dyDescent="0.3">
      <c r="B60" s="961" t="s">
        <v>749</v>
      </c>
      <c r="C60" s="950"/>
      <c r="D60" s="962">
        <v>3</v>
      </c>
      <c r="E60" s="962"/>
      <c r="F60" s="963">
        <f>SUM(F57:F59)</f>
        <v>106500</v>
      </c>
      <c r="G60" s="964">
        <f t="shared" ref="G60:N60" si="7">SUM(G57:G59)</f>
        <v>0</v>
      </c>
      <c r="H60" s="965">
        <f>SUM(H57:H59)</f>
        <v>106500</v>
      </c>
      <c r="I60" s="965">
        <f>SUM(I57:I59)</f>
        <v>3056.55</v>
      </c>
      <c r="J60" s="1071">
        <f>SUM(J57:J59)</f>
        <v>936.62</v>
      </c>
      <c r="K60" s="965">
        <f t="shared" si="7"/>
        <v>3237.6</v>
      </c>
      <c r="L60" s="963">
        <f>SUM(L57:L59)</f>
        <v>2276.1999999999998</v>
      </c>
      <c r="M60" s="965">
        <f t="shared" si="7"/>
        <v>9506.9699999999993</v>
      </c>
      <c r="N60" s="965">
        <f t="shared" si="7"/>
        <v>96993.03</v>
      </c>
    </row>
    <row r="61" spans="2:14" ht="18.75" x14ac:dyDescent="0.3">
      <c r="B61" s="961"/>
      <c r="C61" s="950"/>
      <c r="D61" s="967"/>
      <c r="E61" s="967"/>
      <c r="F61" s="963"/>
      <c r="G61" s="964"/>
      <c r="H61" s="965"/>
      <c r="I61" s="965"/>
      <c r="J61" s="963"/>
      <c r="K61" s="964"/>
      <c r="L61" s="963"/>
      <c r="M61" s="965"/>
      <c r="N61" s="965"/>
    </row>
    <row r="62" spans="2:14" ht="18.75" x14ac:dyDescent="0.3">
      <c r="B62" s="961" t="s">
        <v>1135</v>
      </c>
      <c r="C62" s="950"/>
      <c r="D62" s="967"/>
      <c r="E62" s="967"/>
      <c r="F62" s="963"/>
      <c r="G62" s="964"/>
      <c r="H62" s="965"/>
      <c r="I62" s="965"/>
      <c r="J62" s="963"/>
      <c r="K62" s="965"/>
      <c r="L62" s="963"/>
      <c r="M62" s="965"/>
      <c r="N62" s="965"/>
    </row>
    <row r="63" spans="2:14" ht="18.75" x14ac:dyDescent="0.3">
      <c r="B63" s="955" t="s">
        <v>545</v>
      </c>
      <c r="C63" s="950" t="s">
        <v>806</v>
      </c>
      <c r="D63" s="960" t="s">
        <v>1139</v>
      </c>
      <c r="E63" s="960" t="s">
        <v>307</v>
      </c>
      <c r="F63" s="951">
        <v>43500</v>
      </c>
      <c r="G63" s="952">
        <v>0</v>
      </c>
      <c r="H63" s="953">
        <v>43500</v>
      </c>
      <c r="I63" s="953">
        <v>1248.45</v>
      </c>
      <c r="J63" s="951">
        <v>936.62</v>
      </c>
      <c r="K63" s="953">
        <v>1322.4</v>
      </c>
      <c r="L63" s="951">
        <v>25</v>
      </c>
      <c r="M63" s="953">
        <f t="shared" ref="M63:M71" si="8">+I63+J63+K63+L63</f>
        <v>3532.4700000000003</v>
      </c>
      <c r="N63" s="953">
        <f t="shared" ref="N63:N71" si="9">+H63-M63</f>
        <v>39967.53</v>
      </c>
    </row>
    <row r="64" spans="2:14" ht="18.75" x14ac:dyDescent="0.3">
      <c r="B64" s="958" t="s">
        <v>99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74">
        <v>0</v>
      </c>
      <c r="K64" s="953">
        <v>912</v>
      </c>
      <c r="L64" s="951">
        <v>125</v>
      </c>
      <c r="M64" s="953">
        <f t="shared" si="8"/>
        <v>1898</v>
      </c>
      <c r="N64" s="953">
        <f t="shared" si="9"/>
        <v>28102</v>
      </c>
    </row>
    <row r="65" spans="2:14" ht="18.75" x14ac:dyDescent="0.3">
      <c r="B65" s="958" t="s">
        <v>129</v>
      </c>
      <c r="C65" s="950" t="s">
        <v>806</v>
      </c>
      <c r="D65" s="960" t="s">
        <v>1019</v>
      </c>
      <c r="E65" s="960" t="s">
        <v>1067</v>
      </c>
      <c r="F65" s="951">
        <v>30000</v>
      </c>
      <c r="G65" s="952">
        <v>0</v>
      </c>
      <c r="H65" s="953">
        <v>30000</v>
      </c>
      <c r="I65" s="953">
        <v>861</v>
      </c>
      <c r="J65" s="974">
        <v>0</v>
      </c>
      <c r="K65" s="953">
        <v>912</v>
      </c>
      <c r="L65" s="951">
        <v>4269.3999999999996</v>
      </c>
      <c r="M65" s="953">
        <f t="shared" si="8"/>
        <v>6042.4</v>
      </c>
      <c r="N65" s="953">
        <f t="shared" si="9"/>
        <v>23957.599999999999</v>
      </c>
    </row>
    <row r="66" spans="2:14" ht="18.75" x14ac:dyDescent="0.3">
      <c r="B66" s="958" t="s">
        <v>649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52">
        <v>0</v>
      </c>
      <c r="H66" s="953">
        <v>30000</v>
      </c>
      <c r="I66" s="953">
        <v>861</v>
      </c>
      <c r="J66" s="974">
        <v>0</v>
      </c>
      <c r="K66" s="953">
        <v>912</v>
      </c>
      <c r="L66" s="951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5" t="s">
        <v>1175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1">
        <v>861</v>
      </c>
      <c r="J67" s="974">
        <v>0</v>
      </c>
      <c r="K67" s="951">
        <v>912</v>
      </c>
      <c r="L67" s="951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899</v>
      </c>
      <c r="C68" s="950" t="s">
        <v>806</v>
      </c>
      <c r="D68" s="960" t="s">
        <v>92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74">
        <v>0</v>
      </c>
      <c r="K68" s="953">
        <v>912</v>
      </c>
      <c r="L68" s="951">
        <v>2568.4</v>
      </c>
      <c r="M68" s="953">
        <f t="shared" si="8"/>
        <v>4341.3999999999996</v>
      </c>
      <c r="N68" s="953">
        <f t="shared" si="9"/>
        <v>25658.6</v>
      </c>
    </row>
    <row r="69" spans="2:14" ht="18.75" x14ac:dyDescent="0.3">
      <c r="B69" s="958" t="s">
        <v>1146</v>
      </c>
      <c r="C69" s="950" t="s">
        <v>806</v>
      </c>
      <c r="D69" s="960" t="s">
        <v>92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74">
        <v>0</v>
      </c>
      <c r="K69" s="953">
        <v>912</v>
      </c>
      <c r="L69" s="951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1317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74">
        <v>0</v>
      </c>
      <c r="K70" s="953">
        <v>912</v>
      </c>
      <c r="L70" s="951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74">
        <v>0</v>
      </c>
      <c r="K71" s="953">
        <v>912</v>
      </c>
      <c r="L71" s="951">
        <v>25</v>
      </c>
      <c r="M71" s="953">
        <f t="shared" si="8"/>
        <v>1798</v>
      </c>
      <c r="N71" s="953">
        <f t="shared" si="9"/>
        <v>28202</v>
      </c>
    </row>
    <row r="72" spans="2:14" ht="18.75" x14ac:dyDescent="0.3">
      <c r="B72" s="958" t="s">
        <v>1438</v>
      </c>
      <c r="C72" s="950" t="s">
        <v>806</v>
      </c>
      <c r="D72" s="960" t="s">
        <v>1019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74">
        <v>0</v>
      </c>
      <c r="K72" s="953">
        <v>912</v>
      </c>
      <c r="L72" s="951">
        <v>25</v>
      </c>
      <c r="M72" s="953">
        <f>+I72+J72+K72+L72</f>
        <v>1798</v>
      </c>
      <c r="N72" s="953">
        <f>+H72-M72</f>
        <v>28202</v>
      </c>
    </row>
    <row r="73" spans="2:14" ht="18.75" x14ac:dyDescent="0.3">
      <c r="B73" s="958" t="s">
        <v>1439</v>
      </c>
      <c r="C73" s="950" t="s">
        <v>806</v>
      </c>
      <c r="D73" s="960" t="s">
        <v>268</v>
      </c>
      <c r="E73" s="960" t="s">
        <v>1067</v>
      </c>
      <c r="F73" s="951">
        <v>30000</v>
      </c>
      <c r="G73" s="974">
        <v>0</v>
      </c>
      <c r="H73" s="951">
        <v>30000</v>
      </c>
      <c r="I73" s="953">
        <v>861</v>
      </c>
      <c r="J73" s="974">
        <v>0</v>
      </c>
      <c r="K73" s="953">
        <v>912</v>
      </c>
      <c r="L73" s="951">
        <v>25</v>
      </c>
      <c r="M73" s="953">
        <f>+I73+J73+K73+L73</f>
        <v>1798</v>
      </c>
      <c r="N73" s="953">
        <f>+H73-M73</f>
        <v>28202</v>
      </c>
    </row>
    <row r="74" spans="2:14" ht="18.75" x14ac:dyDescent="0.3">
      <c r="B74" s="961" t="s">
        <v>755</v>
      </c>
      <c r="C74" s="950"/>
      <c r="D74" s="962">
        <v>11</v>
      </c>
      <c r="E74" s="962"/>
      <c r="F74" s="963">
        <f>SUM(F63:F73)</f>
        <v>343500</v>
      </c>
      <c r="G74" s="964">
        <f>SUM(G71:G73)</f>
        <v>0</v>
      </c>
      <c r="H74" s="963">
        <f t="shared" ref="H74:N74" si="10">SUM(H63:H73)</f>
        <v>343500</v>
      </c>
      <c r="I74" s="963">
        <f t="shared" si="10"/>
        <v>9858.4500000000007</v>
      </c>
      <c r="J74" s="963">
        <f t="shared" si="10"/>
        <v>936.62</v>
      </c>
      <c r="K74" s="963">
        <f t="shared" si="10"/>
        <v>10442.4</v>
      </c>
      <c r="L74" s="963">
        <f t="shared" si="10"/>
        <v>7162.7999999999993</v>
      </c>
      <c r="M74" s="963">
        <f t="shared" si="10"/>
        <v>28400.269999999997</v>
      </c>
      <c r="N74" s="963">
        <f t="shared" si="10"/>
        <v>315099.73</v>
      </c>
    </row>
    <row r="75" spans="2:14" ht="18.75" x14ac:dyDescent="0.3">
      <c r="B75" s="958"/>
      <c r="C75" s="950"/>
      <c r="D75" s="960"/>
      <c r="E75" s="960"/>
      <c r="F75" s="951"/>
      <c r="G75" s="952"/>
      <c r="H75" s="953"/>
      <c r="I75" s="953"/>
      <c r="J75" s="951"/>
      <c r="K75" s="953"/>
      <c r="L75" s="951"/>
      <c r="M75" s="953"/>
      <c r="N75" s="953"/>
    </row>
    <row r="76" spans="2:14" ht="18.75" x14ac:dyDescent="0.3">
      <c r="B76" s="975" t="s">
        <v>1134</v>
      </c>
      <c r="C76" s="950"/>
      <c r="D76" s="967"/>
      <c r="E76" s="967"/>
      <c r="F76" s="963"/>
      <c r="G76" s="964"/>
      <c r="H76" s="965"/>
      <c r="I76" s="965"/>
      <c r="J76" s="963"/>
      <c r="K76" s="965"/>
      <c r="L76" s="963"/>
      <c r="M76" s="965"/>
      <c r="N76" s="965"/>
    </row>
    <row r="77" spans="2:14" ht="18.75" x14ac:dyDescent="0.3">
      <c r="B77" s="955" t="s">
        <v>757</v>
      </c>
      <c r="C77" s="950" t="s">
        <v>807</v>
      </c>
      <c r="D77" s="960" t="s">
        <v>662</v>
      </c>
      <c r="E77" s="960" t="s">
        <v>307</v>
      </c>
      <c r="F77" s="951">
        <v>43500</v>
      </c>
      <c r="G77" s="952">
        <v>0</v>
      </c>
      <c r="H77" s="953">
        <v>43500</v>
      </c>
      <c r="I77" s="953">
        <v>1248.25</v>
      </c>
      <c r="J77" s="974">
        <v>936.32</v>
      </c>
      <c r="K77" s="953">
        <v>1322.4</v>
      </c>
      <c r="L77" s="951">
        <v>1025</v>
      </c>
      <c r="M77" s="953">
        <f t="shared" ref="M77:M87" si="11">+I77+J77+K77+L77</f>
        <v>4531.97</v>
      </c>
      <c r="N77" s="953">
        <f t="shared" ref="N77:N87" si="12">+H77-M77</f>
        <v>38968.03</v>
      </c>
    </row>
    <row r="78" spans="2:14" ht="18.75" x14ac:dyDescent="0.3">
      <c r="B78" s="955" t="s">
        <v>760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74">
        <v>0</v>
      </c>
      <c r="K78" s="953">
        <v>760</v>
      </c>
      <c r="L78" s="951">
        <v>125</v>
      </c>
      <c r="M78" s="953">
        <f t="shared" si="11"/>
        <v>1602.5</v>
      </c>
      <c r="N78" s="953">
        <f t="shared" si="12"/>
        <v>23397.5</v>
      </c>
    </row>
    <row r="79" spans="2:14" ht="18.75" x14ac:dyDescent="0.3">
      <c r="B79" s="955" t="s">
        <v>860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1"/>
        <v>1502.5</v>
      </c>
      <c r="N79" s="953">
        <f t="shared" si="12"/>
        <v>23497.5</v>
      </c>
    </row>
    <row r="80" spans="2:14" ht="18.75" x14ac:dyDescent="0.3">
      <c r="B80" s="955" t="s">
        <v>913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1525</v>
      </c>
      <c r="M80" s="951">
        <f t="shared" si="11"/>
        <v>3002.5</v>
      </c>
      <c r="N80" s="951">
        <f t="shared" si="12"/>
        <v>21997.5</v>
      </c>
    </row>
    <row r="81" spans="2:14" ht="21" customHeight="1" x14ac:dyDescent="0.3">
      <c r="B81" s="955" t="s">
        <v>1176</v>
      </c>
      <c r="C81" s="950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1">
        <f t="shared" si="11"/>
        <v>1502.5</v>
      </c>
      <c r="N81" s="951">
        <f t="shared" si="12"/>
        <v>23497.5</v>
      </c>
    </row>
    <row r="82" spans="2:14" ht="18.75" x14ac:dyDescent="0.3">
      <c r="B82" s="955" t="s">
        <v>1319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1">
        <f t="shared" si="11"/>
        <v>1502.5</v>
      </c>
      <c r="N82" s="951">
        <f t="shared" si="12"/>
        <v>23497.5</v>
      </c>
    </row>
    <row r="83" spans="2:14" ht="18.75" x14ac:dyDescent="0.3">
      <c r="B83" s="955" t="s">
        <v>1320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2025</v>
      </c>
      <c r="M83" s="951">
        <f t="shared" si="11"/>
        <v>3502.5</v>
      </c>
      <c r="N83" s="951">
        <f t="shared" si="12"/>
        <v>21497.5</v>
      </c>
    </row>
    <row r="84" spans="2:14" ht="18.75" x14ac:dyDescent="0.3">
      <c r="B84" s="955" t="s">
        <v>1321</v>
      </c>
      <c r="C84" s="968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3025</v>
      </c>
      <c r="M84" s="951">
        <f t="shared" si="11"/>
        <v>4502.5</v>
      </c>
      <c r="N84" s="951">
        <f t="shared" si="12"/>
        <v>20497.5</v>
      </c>
    </row>
    <row r="85" spans="2:14" ht="18.75" x14ac:dyDescent="0.3">
      <c r="B85" s="955" t="s">
        <v>586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74">
        <v>0</v>
      </c>
      <c r="H85" s="951">
        <v>25000</v>
      </c>
      <c r="I85" s="951">
        <v>717.5</v>
      </c>
      <c r="J85" s="974">
        <v>0</v>
      </c>
      <c r="K85" s="951">
        <v>760</v>
      </c>
      <c r="L85" s="951">
        <v>25</v>
      </c>
      <c r="M85" s="951">
        <f t="shared" si="11"/>
        <v>1502.5</v>
      </c>
      <c r="N85" s="951">
        <f t="shared" si="12"/>
        <v>23497.5</v>
      </c>
    </row>
    <row r="86" spans="2:14" ht="18.75" x14ac:dyDescent="0.3">
      <c r="B86" s="955" t="s">
        <v>1075</v>
      </c>
      <c r="C86" s="950" t="s">
        <v>807</v>
      </c>
      <c r="D86" s="960" t="s">
        <v>105</v>
      </c>
      <c r="E86" s="960" t="s">
        <v>1067</v>
      </c>
      <c r="F86" s="951">
        <v>25000</v>
      </c>
      <c r="G86" s="974">
        <v>0</v>
      </c>
      <c r="H86" s="951">
        <v>25000</v>
      </c>
      <c r="I86" s="951">
        <v>717.5</v>
      </c>
      <c r="J86" s="974">
        <v>0</v>
      </c>
      <c r="K86" s="951">
        <v>760</v>
      </c>
      <c r="L86" s="951">
        <v>2025</v>
      </c>
      <c r="M86" s="951">
        <f t="shared" si="11"/>
        <v>3502.5</v>
      </c>
      <c r="N86" s="951">
        <f t="shared" si="12"/>
        <v>21497.5</v>
      </c>
    </row>
    <row r="87" spans="2:14" ht="18.75" x14ac:dyDescent="0.3">
      <c r="B87" s="955" t="s">
        <v>119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3839.91</v>
      </c>
      <c r="M87" s="953">
        <f t="shared" si="11"/>
        <v>5701.5599999999995</v>
      </c>
      <c r="N87" s="953">
        <f t="shared" si="12"/>
        <v>25798.440000000002</v>
      </c>
    </row>
    <row r="88" spans="2:14" ht="18.75" x14ac:dyDescent="0.3">
      <c r="B88" s="958" t="s">
        <v>1335</v>
      </c>
      <c r="C88" s="950" t="s">
        <v>806</v>
      </c>
      <c r="D88" s="960" t="s">
        <v>912</v>
      </c>
      <c r="E88" s="960" t="s">
        <v>1067</v>
      </c>
      <c r="F88" s="951">
        <v>30000</v>
      </c>
      <c r="G88" s="974">
        <v>0</v>
      </c>
      <c r="H88" s="951">
        <v>30000</v>
      </c>
      <c r="I88" s="953">
        <v>861</v>
      </c>
      <c r="J88" s="974">
        <v>0</v>
      </c>
      <c r="K88" s="953">
        <v>912</v>
      </c>
      <c r="L88" s="951">
        <v>25</v>
      </c>
      <c r="M88" s="953">
        <f>+I88+J88+K88+L88</f>
        <v>1798</v>
      </c>
      <c r="N88" s="953">
        <f>+H88-M88</f>
        <v>28202</v>
      </c>
    </row>
    <row r="89" spans="2:14" ht="18.75" x14ac:dyDescent="0.3">
      <c r="B89" s="961" t="s">
        <v>763</v>
      </c>
      <c r="C89" s="950"/>
      <c r="D89" s="962">
        <v>12</v>
      </c>
      <c r="E89" s="962"/>
      <c r="F89" s="963">
        <f>SUM(F77:F88)</f>
        <v>330000</v>
      </c>
      <c r="G89" s="1071">
        <v>0</v>
      </c>
      <c r="H89" s="963">
        <f t="shared" ref="H89:N89" si="13">SUM(H77:H88)</f>
        <v>330000</v>
      </c>
      <c r="I89" s="963">
        <f t="shared" si="13"/>
        <v>9470.7999999999993</v>
      </c>
      <c r="J89" s="963">
        <f t="shared" si="13"/>
        <v>936.32</v>
      </c>
      <c r="K89" s="963">
        <f t="shared" si="13"/>
        <v>10032</v>
      </c>
      <c r="L89" s="963">
        <f t="shared" si="13"/>
        <v>13714.91</v>
      </c>
      <c r="M89" s="963">
        <f t="shared" si="13"/>
        <v>34154.03</v>
      </c>
      <c r="N89" s="963">
        <f t="shared" si="13"/>
        <v>295845.96999999997</v>
      </c>
    </row>
    <row r="90" spans="2:14" ht="18.75" x14ac:dyDescent="0.3">
      <c r="B90" s="958"/>
      <c r="C90" s="950"/>
      <c r="D90" s="967"/>
      <c r="E90" s="967"/>
      <c r="F90" s="951"/>
      <c r="G90" s="952"/>
      <c r="H90" s="953"/>
      <c r="I90" s="953"/>
      <c r="J90" s="951"/>
      <c r="K90" s="953"/>
      <c r="L90" s="951"/>
      <c r="M90" s="953"/>
      <c r="N90" s="953"/>
    </row>
    <row r="91" spans="2:14" ht="18.75" x14ac:dyDescent="0.3">
      <c r="B91" s="961" t="s">
        <v>1126</v>
      </c>
      <c r="C91" s="950"/>
      <c r="D91" s="960"/>
      <c r="E91" s="960"/>
      <c r="F91" s="951"/>
      <c r="G91" s="964"/>
      <c r="H91" s="953"/>
      <c r="I91" s="953"/>
      <c r="J91" s="951"/>
      <c r="K91" s="953"/>
      <c r="L91" s="951"/>
      <c r="M91" s="953"/>
      <c r="N91" s="953"/>
    </row>
    <row r="92" spans="2:14" ht="18.75" x14ac:dyDescent="0.3">
      <c r="B92" s="955" t="s">
        <v>162</v>
      </c>
      <c r="C92" s="950" t="s">
        <v>807</v>
      </c>
      <c r="D92" s="960" t="s">
        <v>711</v>
      </c>
      <c r="E92" s="960" t="s">
        <v>1069</v>
      </c>
      <c r="F92" s="951">
        <v>55000</v>
      </c>
      <c r="G92" s="952">
        <v>0</v>
      </c>
      <c r="H92" s="953">
        <v>55000</v>
      </c>
      <c r="I92" s="953">
        <v>1578.5</v>
      </c>
      <c r="J92" s="951">
        <v>2559.6799999999998</v>
      </c>
      <c r="K92" s="953">
        <v>1672</v>
      </c>
      <c r="L92" s="951">
        <v>25</v>
      </c>
      <c r="M92" s="953">
        <f>+I92+J92+K92+L92</f>
        <v>5835.18</v>
      </c>
      <c r="N92" s="953">
        <f>+H92-M92</f>
        <v>49164.82</v>
      </c>
    </row>
    <row r="93" spans="2:14" ht="18.75" x14ac:dyDescent="0.3">
      <c r="B93" s="960" t="s">
        <v>728</v>
      </c>
      <c r="C93" s="976" t="s">
        <v>807</v>
      </c>
      <c r="D93" s="977" t="s">
        <v>166</v>
      </c>
      <c r="E93" s="977" t="s">
        <v>307</v>
      </c>
      <c r="F93" s="978">
        <v>37500</v>
      </c>
      <c r="G93" s="979">
        <v>0</v>
      </c>
      <c r="H93" s="953">
        <v>37500</v>
      </c>
      <c r="I93" s="953">
        <v>1076.25</v>
      </c>
      <c r="J93" s="974">
        <v>0</v>
      </c>
      <c r="K93" s="953">
        <v>1140</v>
      </c>
      <c r="L93" s="951">
        <v>1740.46</v>
      </c>
      <c r="M93" s="953">
        <f>+I93+J93+K93+L93</f>
        <v>3956.71</v>
      </c>
      <c r="N93" s="953">
        <f>+H93-M93</f>
        <v>33543.29</v>
      </c>
    </row>
    <row r="94" spans="2:14" ht="18.75" x14ac:dyDescent="0.3">
      <c r="B94" s="961" t="s">
        <v>749</v>
      </c>
      <c r="C94" s="950"/>
      <c r="D94" s="962">
        <v>2</v>
      </c>
      <c r="E94" s="962"/>
      <c r="F94" s="963">
        <f t="shared" ref="F94:N94" si="14">SUM(F92:F93)</f>
        <v>92500</v>
      </c>
      <c r="G94" s="964">
        <f t="shared" si="14"/>
        <v>0</v>
      </c>
      <c r="H94" s="965">
        <f t="shared" si="14"/>
        <v>92500</v>
      </c>
      <c r="I94" s="965">
        <f t="shared" si="14"/>
        <v>2654.75</v>
      </c>
      <c r="J94" s="963">
        <f t="shared" si="14"/>
        <v>2559.6799999999998</v>
      </c>
      <c r="K94" s="965">
        <f t="shared" si="14"/>
        <v>2812</v>
      </c>
      <c r="L94" s="963">
        <f t="shared" si="14"/>
        <v>1765.46</v>
      </c>
      <c r="M94" s="965">
        <f t="shared" si="14"/>
        <v>9791.89</v>
      </c>
      <c r="N94" s="965">
        <f t="shared" si="14"/>
        <v>82708.11</v>
      </c>
    </row>
    <row r="95" spans="2:14" ht="18.75" x14ac:dyDescent="0.3">
      <c r="B95" s="958"/>
      <c r="C95" s="950"/>
      <c r="D95" s="960"/>
      <c r="E95" s="960"/>
      <c r="F95" s="951"/>
      <c r="G95" s="952"/>
      <c r="H95" s="953"/>
      <c r="I95" s="953"/>
      <c r="J95" s="951"/>
      <c r="K95" s="953"/>
      <c r="L95" s="951"/>
      <c r="M95" s="953"/>
      <c r="N95" s="953"/>
    </row>
    <row r="96" spans="2:14" ht="18.75" x14ac:dyDescent="0.3">
      <c r="B96" s="961" t="s">
        <v>1127</v>
      </c>
      <c r="C96" s="950"/>
      <c r="D96" s="960"/>
      <c r="E96" s="960"/>
      <c r="F96" s="951"/>
      <c r="G96" s="952"/>
      <c r="H96" s="953"/>
      <c r="I96" s="953"/>
      <c r="J96" s="951"/>
      <c r="K96" s="953"/>
      <c r="L96" s="951"/>
      <c r="M96" s="953"/>
      <c r="N96" s="953"/>
    </row>
    <row r="97" spans="2:14" ht="18.75" x14ac:dyDescent="0.3">
      <c r="B97" s="955" t="s">
        <v>1077</v>
      </c>
      <c r="C97" s="950" t="s">
        <v>806</v>
      </c>
      <c r="D97" s="960" t="s">
        <v>495</v>
      </c>
      <c r="E97" s="960" t="s">
        <v>1069</v>
      </c>
      <c r="F97" s="951">
        <v>55000</v>
      </c>
      <c r="G97" s="974">
        <v>0</v>
      </c>
      <c r="H97" s="951">
        <v>55000</v>
      </c>
      <c r="I97" s="951">
        <v>1578.5</v>
      </c>
      <c r="J97" s="951">
        <v>2559.6799999999998</v>
      </c>
      <c r="K97" s="951">
        <v>1672</v>
      </c>
      <c r="L97" s="951">
        <v>1296.7</v>
      </c>
      <c r="M97" s="953">
        <f>+I97+J97+K97+L97</f>
        <v>7106.88</v>
      </c>
      <c r="N97" s="953">
        <f>+H97-M97</f>
        <v>47893.120000000003</v>
      </c>
    </row>
    <row r="98" spans="2:14" ht="18.75" x14ac:dyDescent="0.3">
      <c r="B98" s="958" t="s">
        <v>531</v>
      </c>
      <c r="C98" s="950" t="s">
        <v>807</v>
      </c>
      <c r="D98" s="960" t="s">
        <v>166</v>
      </c>
      <c r="E98" s="960" t="s">
        <v>1069</v>
      </c>
      <c r="F98" s="951">
        <v>43500</v>
      </c>
      <c r="G98" s="952">
        <v>0</v>
      </c>
      <c r="H98" s="953">
        <v>43500</v>
      </c>
      <c r="I98" s="953">
        <v>1248.45</v>
      </c>
      <c r="J98" s="951">
        <v>936.62</v>
      </c>
      <c r="K98" s="953">
        <v>1322.4</v>
      </c>
      <c r="L98" s="951">
        <v>25</v>
      </c>
      <c r="M98" s="953">
        <f>+I98+J98+K98+L98</f>
        <v>3532.4700000000003</v>
      </c>
      <c r="N98" s="953">
        <f>+H98-M98</f>
        <v>39967.53</v>
      </c>
    </row>
    <row r="99" spans="2:14" ht="18.75" x14ac:dyDescent="0.3">
      <c r="B99" s="961" t="s">
        <v>749</v>
      </c>
      <c r="C99" s="950"/>
      <c r="D99" s="962">
        <v>2</v>
      </c>
      <c r="E99" s="962"/>
      <c r="F99" s="963">
        <f>SUM(F97:F98)</f>
        <v>98500</v>
      </c>
      <c r="G99" s="964">
        <f>SUM(G98:G98)</f>
        <v>0</v>
      </c>
      <c r="H99" s="965">
        <f t="shared" ref="H99:N99" si="15">SUM(H97:H98)</f>
        <v>98500</v>
      </c>
      <c r="I99" s="965">
        <f t="shared" si="15"/>
        <v>2826.95</v>
      </c>
      <c r="J99" s="963">
        <f t="shared" si="15"/>
        <v>3496.2999999999997</v>
      </c>
      <c r="K99" s="965">
        <f t="shared" si="15"/>
        <v>2994.4</v>
      </c>
      <c r="L99" s="963">
        <f>SUM(L97:L98)</f>
        <v>1321.7</v>
      </c>
      <c r="M99" s="965">
        <f t="shared" si="15"/>
        <v>10639.35</v>
      </c>
      <c r="N99" s="965">
        <f t="shared" si="15"/>
        <v>87860.65</v>
      </c>
    </row>
    <row r="100" spans="2:14" ht="18.75" x14ac:dyDescent="0.3">
      <c r="B100" s="958"/>
      <c r="C100" s="950"/>
      <c r="D100" s="960"/>
      <c r="E100" s="960"/>
      <c r="F100" s="951"/>
      <c r="G100" s="952"/>
      <c r="H100" s="953"/>
      <c r="I100" s="953"/>
      <c r="J100" s="951"/>
      <c r="K100" s="953"/>
      <c r="L100" s="951"/>
      <c r="M100" s="953"/>
      <c r="N100" s="953"/>
    </row>
    <row r="101" spans="2:14" ht="18.75" x14ac:dyDescent="0.3">
      <c r="B101" s="961" t="s">
        <v>839</v>
      </c>
      <c r="C101" s="950"/>
      <c r="D101" s="967"/>
      <c r="E101" s="967"/>
      <c r="F101" s="963"/>
      <c r="G101" s="964"/>
      <c r="H101" s="965"/>
      <c r="I101" s="965"/>
      <c r="J101" s="963"/>
      <c r="K101" s="965"/>
      <c r="L101" s="963"/>
      <c r="M101" s="965"/>
      <c r="N101" s="965"/>
    </row>
    <row r="102" spans="2:14" ht="23.25" customHeight="1" x14ac:dyDescent="0.3">
      <c r="B102" s="955" t="s">
        <v>816</v>
      </c>
      <c r="C102" s="950" t="s">
        <v>807</v>
      </c>
      <c r="D102" s="980" t="s">
        <v>1219</v>
      </c>
      <c r="E102" s="960" t="s">
        <v>1066</v>
      </c>
      <c r="F102" s="951">
        <v>150000</v>
      </c>
      <c r="G102" s="952">
        <v>0</v>
      </c>
      <c r="H102" s="953">
        <v>150000</v>
      </c>
      <c r="I102" s="953">
        <v>4305</v>
      </c>
      <c r="J102" s="951">
        <v>23437.75</v>
      </c>
      <c r="K102" s="953">
        <v>4560</v>
      </c>
      <c r="L102" s="951">
        <v>3912.66</v>
      </c>
      <c r="M102" s="953">
        <f>+I102+J102+K102+L102</f>
        <v>36215.410000000003</v>
      </c>
      <c r="N102" s="953">
        <f>+H102-M102</f>
        <v>113784.59</v>
      </c>
    </row>
    <row r="103" spans="2:14" ht="18.75" x14ac:dyDescent="0.3">
      <c r="B103" s="955" t="s">
        <v>230</v>
      </c>
      <c r="C103" s="968" t="s">
        <v>807</v>
      </c>
      <c r="D103" s="960" t="s">
        <v>604</v>
      </c>
      <c r="E103" s="960" t="s">
        <v>1069</v>
      </c>
      <c r="F103" s="951">
        <v>70000</v>
      </c>
      <c r="G103" s="974">
        <v>0</v>
      </c>
      <c r="H103" s="951">
        <v>70000</v>
      </c>
      <c r="I103" s="951">
        <v>2009</v>
      </c>
      <c r="J103" s="974">
        <v>0</v>
      </c>
      <c r="K103" s="951">
        <v>2128</v>
      </c>
      <c r="L103" s="951">
        <v>25</v>
      </c>
      <c r="M103" s="951">
        <f>+I103+J103+K103+L103</f>
        <v>4162</v>
      </c>
      <c r="N103" s="951">
        <f>+H103-M103</f>
        <v>65838</v>
      </c>
    </row>
    <row r="104" spans="2:14" ht="18.75" x14ac:dyDescent="0.3">
      <c r="B104" s="958" t="s">
        <v>124</v>
      </c>
      <c r="C104" s="950" t="s">
        <v>807</v>
      </c>
      <c r="D104" s="960" t="s">
        <v>276</v>
      </c>
      <c r="E104" s="960" t="s">
        <v>307</v>
      </c>
      <c r="F104" s="951">
        <v>43500</v>
      </c>
      <c r="G104" s="952">
        <v>0</v>
      </c>
      <c r="H104" s="953">
        <v>43500</v>
      </c>
      <c r="I104" s="953">
        <v>1248.45</v>
      </c>
      <c r="J104" s="974">
        <v>421.98</v>
      </c>
      <c r="K104" s="953">
        <v>1322.4</v>
      </c>
      <c r="L104" s="951">
        <v>3555.92</v>
      </c>
      <c r="M104" s="953">
        <f>+I104+J104+K104+L104</f>
        <v>6548.75</v>
      </c>
      <c r="N104" s="953">
        <v>36951.25</v>
      </c>
    </row>
    <row r="105" spans="2:14" ht="18.75" x14ac:dyDescent="0.3">
      <c r="B105" s="961" t="s">
        <v>749</v>
      </c>
      <c r="C105" s="950"/>
      <c r="D105" s="962">
        <v>3</v>
      </c>
      <c r="E105" s="962"/>
      <c r="F105" s="963">
        <f>SUM(F102:F104)</f>
        <v>263500</v>
      </c>
      <c r="G105" s="964">
        <f>SUM(G104:G104)</f>
        <v>0</v>
      </c>
      <c r="H105" s="963">
        <f t="shared" ref="H105:M105" si="16">SUM(H102:H104)</f>
        <v>263500</v>
      </c>
      <c r="I105" s="963">
        <f t="shared" si="16"/>
        <v>7562.45</v>
      </c>
      <c r="J105" s="963">
        <f>SUM(J102:J104)</f>
        <v>23859.73</v>
      </c>
      <c r="K105" s="963">
        <f t="shared" si="16"/>
        <v>8010.4</v>
      </c>
      <c r="L105" s="963">
        <f t="shared" si="16"/>
        <v>7493.58</v>
      </c>
      <c r="M105" s="963">
        <f t="shared" si="16"/>
        <v>46926.16</v>
      </c>
      <c r="N105" s="963">
        <f>SUM(N102:N104)</f>
        <v>216573.84</v>
      </c>
    </row>
    <row r="106" spans="2:14" ht="18.75" x14ac:dyDescent="0.3">
      <c r="B106" s="961"/>
      <c r="C106" s="950"/>
      <c r="D106" s="962"/>
      <c r="E106" s="962"/>
      <c r="F106" s="963"/>
      <c r="G106" s="964"/>
      <c r="H106" s="965"/>
      <c r="I106" s="965"/>
      <c r="J106" s="963"/>
      <c r="K106" s="965"/>
      <c r="L106" s="963"/>
      <c r="M106" s="965"/>
      <c r="N106" s="965"/>
    </row>
    <row r="107" spans="2:14" ht="18.75" customHeight="1" x14ac:dyDescent="0.3">
      <c r="B107" s="981" t="s">
        <v>1167</v>
      </c>
      <c r="C107" s="950"/>
      <c r="D107" s="962"/>
      <c r="E107" s="962"/>
      <c r="F107" s="963"/>
      <c r="G107" s="964"/>
      <c r="H107" s="965"/>
      <c r="I107" s="965"/>
      <c r="J107" s="963"/>
      <c r="K107" s="965"/>
      <c r="L107" s="963"/>
      <c r="M107" s="965"/>
      <c r="N107" s="965"/>
    </row>
    <row r="108" spans="2:14" ht="18.75" x14ac:dyDescent="0.3">
      <c r="B108" s="955" t="s">
        <v>1053</v>
      </c>
      <c r="C108" s="950" t="s">
        <v>807</v>
      </c>
      <c r="D108" s="960" t="s">
        <v>276</v>
      </c>
      <c r="E108" s="960" t="s">
        <v>307</v>
      </c>
      <c r="F108" s="951">
        <v>43500</v>
      </c>
      <c r="G108" s="974">
        <v>0</v>
      </c>
      <c r="H108" s="951">
        <v>43500</v>
      </c>
      <c r="I108" s="951">
        <v>1248.45</v>
      </c>
      <c r="J108" s="974">
        <v>936.62</v>
      </c>
      <c r="K108" s="951">
        <v>1322.4</v>
      </c>
      <c r="L108" s="951">
        <v>2025</v>
      </c>
      <c r="M108" s="951">
        <v>5532.47</v>
      </c>
      <c r="N108" s="951">
        <v>37967.53</v>
      </c>
    </row>
    <row r="109" spans="2:14" ht="18.75" x14ac:dyDescent="0.3">
      <c r="B109" s="955" t="s">
        <v>1147</v>
      </c>
      <c r="C109" s="950" t="s">
        <v>807</v>
      </c>
      <c r="D109" s="960" t="s">
        <v>276</v>
      </c>
      <c r="E109" s="960" t="s">
        <v>307</v>
      </c>
      <c r="F109" s="951">
        <v>43500</v>
      </c>
      <c r="G109" s="974">
        <v>0</v>
      </c>
      <c r="H109" s="951">
        <v>43500</v>
      </c>
      <c r="I109" s="951">
        <v>1248.45</v>
      </c>
      <c r="J109" s="974">
        <v>936.62</v>
      </c>
      <c r="K109" s="951">
        <v>1322.4</v>
      </c>
      <c r="L109" s="951">
        <v>25</v>
      </c>
      <c r="M109" s="951">
        <f>+I109+J109+K109+L109</f>
        <v>3532.4700000000003</v>
      </c>
      <c r="N109" s="951">
        <f>+H109-M109</f>
        <v>39967.53</v>
      </c>
    </row>
    <row r="110" spans="2:14" ht="18.75" x14ac:dyDescent="0.3">
      <c r="B110" s="961" t="s">
        <v>749</v>
      </c>
      <c r="C110" s="950"/>
      <c r="D110" s="962">
        <v>2</v>
      </c>
      <c r="E110" s="962"/>
      <c r="F110" s="963">
        <f>SUM(F108:F109)</f>
        <v>87000</v>
      </c>
      <c r="G110" s="1071">
        <v>0</v>
      </c>
      <c r="H110" s="963">
        <f t="shared" ref="H110:M110" si="17">SUM(H108:H109)</f>
        <v>87000</v>
      </c>
      <c r="I110" s="963">
        <f t="shared" si="17"/>
        <v>2496.9</v>
      </c>
      <c r="J110" s="963">
        <f t="shared" si="17"/>
        <v>1873.24</v>
      </c>
      <c r="K110" s="963">
        <f t="shared" si="17"/>
        <v>2644.8</v>
      </c>
      <c r="L110" s="963">
        <f t="shared" si="17"/>
        <v>2050</v>
      </c>
      <c r="M110" s="963">
        <f t="shared" si="17"/>
        <v>9064.94</v>
      </c>
      <c r="N110" s="963">
        <f>SUM(N108:N109)</f>
        <v>77935.06</v>
      </c>
    </row>
    <row r="111" spans="2:14" ht="18.75" x14ac:dyDescent="0.3">
      <c r="B111" s="961"/>
      <c r="C111" s="950"/>
      <c r="D111" s="962"/>
      <c r="E111" s="962"/>
      <c r="F111" s="963"/>
      <c r="G111" s="964"/>
      <c r="H111" s="965"/>
      <c r="I111" s="965"/>
      <c r="J111" s="963"/>
      <c r="K111" s="965"/>
      <c r="L111" s="963"/>
      <c r="M111" s="965"/>
      <c r="N111" s="965"/>
    </row>
    <row r="112" spans="2:14" ht="18.75" x14ac:dyDescent="0.3">
      <c r="B112" s="961" t="s">
        <v>1128</v>
      </c>
      <c r="C112" s="950"/>
      <c r="D112" s="967"/>
      <c r="E112" s="967"/>
      <c r="F112" s="963"/>
      <c r="G112" s="964"/>
      <c r="H112" s="965"/>
      <c r="I112" s="965"/>
      <c r="J112" s="963"/>
      <c r="K112" s="965"/>
      <c r="L112" s="963"/>
      <c r="M112" s="965"/>
      <c r="N112" s="965"/>
    </row>
    <row r="113" spans="2:14" ht="18.75" x14ac:dyDescent="0.3">
      <c r="B113" s="958" t="s">
        <v>47</v>
      </c>
      <c r="C113" s="950" t="s">
        <v>806</v>
      </c>
      <c r="D113" s="960" t="s">
        <v>49</v>
      </c>
      <c r="E113" s="960" t="s">
        <v>1069</v>
      </c>
      <c r="F113" s="951">
        <v>80000</v>
      </c>
      <c r="G113" s="952">
        <v>0</v>
      </c>
      <c r="H113" s="953">
        <v>80000</v>
      </c>
      <c r="I113" s="953">
        <v>2296</v>
      </c>
      <c r="J113" s="951">
        <v>6972</v>
      </c>
      <c r="K113" s="953">
        <v>2432</v>
      </c>
      <c r="L113" s="951">
        <v>1740.46</v>
      </c>
      <c r="M113" s="953">
        <f>+I113+J113+K113+L113</f>
        <v>13440.46</v>
      </c>
      <c r="N113" s="953">
        <f>+H113-M113</f>
        <v>66559.540000000008</v>
      </c>
    </row>
    <row r="114" spans="2:14" ht="18.75" x14ac:dyDescent="0.3">
      <c r="B114" s="961" t="s">
        <v>749</v>
      </c>
      <c r="C114" s="950"/>
      <c r="D114" s="962">
        <v>1</v>
      </c>
      <c r="E114" s="962"/>
      <c r="F114" s="963">
        <f>SUM(F113:F113)</f>
        <v>80000</v>
      </c>
      <c r="G114" s="952">
        <v>0</v>
      </c>
      <c r="H114" s="965">
        <f t="shared" ref="H114:N114" si="18">SUM(H113:H113)</f>
        <v>80000</v>
      </c>
      <c r="I114" s="965">
        <f t="shared" si="18"/>
        <v>2296</v>
      </c>
      <c r="J114" s="963">
        <f t="shared" si="18"/>
        <v>6972</v>
      </c>
      <c r="K114" s="965">
        <f t="shared" si="18"/>
        <v>2432</v>
      </c>
      <c r="L114" s="963">
        <f t="shared" si="18"/>
        <v>1740.46</v>
      </c>
      <c r="M114" s="965">
        <f t="shared" si="18"/>
        <v>13440.46</v>
      </c>
      <c r="N114" s="965">
        <f t="shared" si="18"/>
        <v>66559.540000000008</v>
      </c>
    </row>
    <row r="115" spans="2:14" ht="18.75" x14ac:dyDescent="0.3">
      <c r="B115" s="961"/>
      <c r="C115" s="950"/>
      <c r="D115" s="967"/>
      <c r="E115" s="967"/>
      <c r="F115" s="963"/>
      <c r="G115" s="964"/>
      <c r="H115" s="965"/>
      <c r="I115" s="965"/>
      <c r="J115" s="963"/>
      <c r="K115" s="965"/>
      <c r="L115" s="963"/>
      <c r="M115" s="965"/>
      <c r="N115" s="965"/>
    </row>
    <row r="116" spans="2:14" ht="15.75" customHeight="1" x14ac:dyDescent="0.3">
      <c r="B116" s="982" t="s">
        <v>1132</v>
      </c>
      <c r="C116" s="950"/>
      <c r="D116" s="967"/>
      <c r="E116" s="967"/>
      <c r="F116" s="963"/>
      <c r="G116" s="964"/>
      <c r="H116" s="965"/>
      <c r="I116" s="965"/>
      <c r="J116" s="963"/>
      <c r="K116" s="965"/>
      <c r="L116" s="963"/>
      <c r="M116" s="965"/>
      <c r="N116" s="965"/>
    </row>
    <row r="117" spans="2:14" ht="18.75" x14ac:dyDescent="0.3">
      <c r="B117" s="958" t="s">
        <v>769</v>
      </c>
      <c r="C117" s="950" t="s">
        <v>806</v>
      </c>
      <c r="D117" s="960" t="s">
        <v>1265</v>
      </c>
      <c r="E117" s="960" t="s">
        <v>1066</v>
      </c>
      <c r="F117" s="951">
        <v>185000</v>
      </c>
      <c r="G117" s="952">
        <v>0</v>
      </c>
      <c r="H117" s="953">
        <v>185000</v>
      </c>
      <c r="I117" s="953">
        <v>5309.5</v>
      </c>
      <c r="J117" s="951">
        <v>32099.49</v>
      </c>
      <c r="K117" s="953">
        <v>5624</v>
      </c>
      <c r="L117" s="951">
        <v>25</v>
      </c>
      <c r="M117" s="953">
        <f>+I117+J117+K117+L117</f>
        <v>43057.990000000005</v>
      </c>
      <c r="N117" s="953">
        <f t="shared" ref="N117:N123" si="19">+H117-M117</f>
        <v>141942.01</v>
      </c>
    </row>
    <row r="118" spans="2:14" ht="18.75" x14ac:dyDescent="0.3">
      <c r="B118" s="958" t="s">
        <v>232</v>
      </c>
      <c r="C118" s="968" t="s">
        <v>807</v>
      </c>
      <c r="D118" s="960" t="s">
        <v>1174</v>
      </c>
      <c r="E118" s="960" t="s">
        <v>1069</v>
      </c>
      <c r="F118" s="951">
        <v>80000</v>
      </c>
      <c r="G118" s="952">
        <v>0</v>
      </c>
      <c r="H118" s="953">
        <v>80000</v>
      </c>
      <c r="I118" s="953">
        <v>2296</v>
      </c>
      <c r="J118" s="951">
        <v>6972</v>
      </c>
      <c r="K118" s="953">
        <v>2432</v>
      </c>
      <c r="L118" s="951">
        <v>5884.86</v>
      </c>
      <c r="M118" s="953">
        <f>+I118+J118+K118+L118</f>
        <v>17584.86</v>
      </c>
      <c r="N118" s="953">
        <f t="shared" si="19"/>
        <v>62415.14</v>
      </c>
    </row>
    <row r="119" spans="2:14" ht="18.75" x14ac:dyDescent="0.3">
      <c r="B119" s="955" t="s">
        <v>65</v>
      </c>
      <c r="C119" s="950" t="s">
        <v>806</v>
      </c>
      <c r="D119" s="960" t="s">
        <v>1174</v>
      </c>
      <c r="E119" s="960" t="s">
        <v>1069</v>
      </c>
      <c r="F119" s="951">
        <v>70000</v>
      </c>
      <c r="G119" s="952">
        <v>0</v>
      </c>
      <c r="H119" s="953">
        <v>70000</v>
      </c>
      <c r="I119" s="953">
        <v>2009</v>
      </c>
      <c r="J119" s="951">
        <v>5368.48</v>
      </c>
      <c r="K119" s="953">
        <v>2128</v>
      </c>
      <c r="L119" s="951">
        <v>13823.93</v>
      </c>
      <c r="M119" s="953">
        <v>23329.41</v>
      </c>
      <c r="N119" s="953">
        <f>+H119-M119</f>
        <v>46670.59</v>
      </c>
    </row>
    <row r="120" spans="2:14" ht="18.75" x14ac:dyDescent="0.3">
      <c r="B120" s="958" t="s">
        <v>843</v>
      </c>
      <c r="C120" s="968" t="s">
        <v>806</v>
      </c>
      <c r="D120" s="960" t="s">
        <v>1199</v>
      </c>
      <c r="E120" s="960" t="s">
        <v>1069</v>
      </c>
      <c r="F120" s="951">
        <v>60000</v>
      </c>
      <c r="G120" s="952">
        <v>0</v>
      </c>
      <c r="H120" s="953">
        <v>60000</v>
      </c>
      <c r="I120" s="953">
        <v>1722</v>
      </c>
      <c r="J120" s="951">
        <v>3486.68</v>
      </c>
      <c r="K120" s="953">
        <v>1824</v>
      </c>
      <c r="L120" s="951">
        <v>25</v>
      </c>
      <c r="M120" s="953">
        <f>+I120+J120+K120+L120</f>
        <v>7057.68</v>
      </c>
      <c r="N120" s="953">
        <f t="shared" si="19"/>
        <v>52942.32</v>
      </c>
    </row>
    <row r="121" spans="2:14" ht="18.75" x14ac:dyDescent="0.3">
      <c r="B121" s="958" t="s">
        <v>484</v>
      </c>
      <c r="C121" s="950" t="s">
        <v>807</v>
      </c>
      <c r="D121" s="977" t="s">
        <v>166</v>
      </c>
      <c r="E121" s="960" t="s">
        <v>307</v>
      </c>
      <c r="F121" s="951">
        <v>37500</v>
      </c>
      <c r="G121" s="974">
        <v>0</v>
      </c>
      <c r="H121" s="953">
        <v>37500</v>
      </c>
      <c r="I121" s="953">
        <v>1076.25</v>
      </c>
      <c r="J121" s="974">
        <v>89.81</v>
      </c>
      <c r="K121" s="953">
        <v>1140</v>
      </c>
      <c r="L121" s="951">
        <v>728</v>
      </c>
      <c r="M121" s="953">
        <f>+I121+J121+K121+L121</f>
        <v>3034.06</v>
      </c>
      <c r="N121" s="953">
        <f t="shared" si="19"/>
        <v>34465.94</v>
      </c>
    </row>
    <row r="122" spans="2:14" ht="18.75" x14ac:dyDescent="0.3">
      <c r="B122" s="958" t="s">
        <v>1338</v>
      </c>
      <c r="C122" s="950" t="s">
        <v>807</v>
      </c>
      <c r="D122" s="977" t="s">
        <v>166</v>
      </c>
      <c r="E122" s="960" t="s">
        <v>321</v>
      </c>
      <c r="F122" s="951">
        <v>31500</v>
      </c>
      <c r="G122" s="974">
        <v>0</v>
      </c>
      <c r="H122" s="953">
        <v>31500</v>
      </c>
      <c r="I122" s="953">
        <v>904.05</v>
      </c>
      <c r="J122" s="974">
        <v>0</v>
      </c>
      <c r="K122" s="953">
        <v>957.6</v>
      </c>
      <c r="L122" s="951">
        <v>25</v>
      </c>
      <c r="M122" s="953">
        <v>1886.65</v>
      </c>
      <c r="N122" s="953">
        <f t="shared" si="19"/>
        <v>29613.35</v>
      </c>
    </row>
    <row r="123" spans="2:14" ht="18.75" x14ac:dyDescent="0.3">
      <c r="B123" s="958" t="s">
        <v>1322</v>
      </c>
      <c r="C123" s="950" t="s">
        <v>1151</v>
      </c>
      <c r="D123" s="977" t="s">
        <v>327</v>
      </c>
      <c r="E123" s="960" t="s">
        <v>321</v>
      </c>
      <c r="F123" s="951">
        <v>43500</v>
      </c>
      <c r="G123" s="974">
        <v>0</v>
      </c>
      <c r="H123" s="953">
        <v>43500</v>
      </c>
      <c r="I123" s="953">
        <v>1248.45</v>
      </c>
      <c r="J123" s="974">
        <v>936.62</v>
      </c>
      <c r="K123" s="953">
        <v>1322.4</v>
      </c>
      <c r="L123" s="951">
        <v>25</v>
      </c>
      <c r="M123" s="953">
        <f>+I123+J123+K123+L123</f>
        <v>3532.4700000000003</v>
      </c>
      <c r="N123" s="953">
        <f t="shared" si="19"/>
        <v>39967.53</v>
      </c>
    </row>
    <row r="124" spans="2:14" ht="18.75" x14ac:dyDescent="0.3">
      <c r="B124" s="961" t="s">
        <v>749</v>
      </c>
      <c r="C124" s="950"/>
      <c r="D124" s="962">
        <v>7</v>
      </c>
      <c r="E124" s="962"/>
      <c r="F124" s="963">
        <f t="shared" ref="F124:L124" si="20">SUM(F117:F123)</f>
        <v>507500</v>
      </c>
      <c r="G124" s="964">
        <f t="shared" si="20"/>
        <v>0</v>
      </c>
      <c r="H124" s="963">
        <f t="shared" si="20"/>
        <v>507500</v>
      </c>
      <c r="I124" s="963">
        <f t="shared" si="20"/>
        <v>14565.25</v>
      </c>
      <c r="J124" s="963">
        <f t="shared" si="20"/>
        <v>48953.08</v>
      </c>
      <c r="K124" s="963">
        <f t="shared" si="20"/>
        <v>15428</v>
      </c>
      <c r="L124" s="963">
        <f t="shared" si="20"/>
        <v>20536.79</v>
      </c>
      <c r="M124" s="963">
        <f>SUM(M117:M123)</f>
        <v>99483.12</v>
      </c>
      <c r="N124" s="963">
        <f>SUM(N117:N123)</f>
        <v>408016.88</v>
      </c>
    </row>
    <row r="125" spans="2:14" ht="18.75" x14ac:dyDescent="0.3">
      <c r="B125" s="961"/>
      <c r="C125" s="950"/>
      <c r="D125" s="967"/>
      <c r="E125" s="967"/>
      <c r="F125" s="963"/>
      <c r="G125" s="964"/>
      <c r="H125" s="965"/>
      <c r="I125" s="965"/>
      <c r="J125" s="963"/>
      <c r="K125" s="965"/>
      <c r="L125" s="963"/>
      <c r="M125" s="965"/>
      <c r="N125" s="965"/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1"/>
      <c r="K126" s="953"/>
      <c r="L126" s="951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3"/>
      <c r="K127" s="965"/>
      <c r="L127" s="963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1">
        <v>1854</v>
      </c>
      <c r="K128" s="953">
        <v>1520</v>
      </c>
      <c r="L128" s="951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74">
        <v>936.62</v>
      </c>
      <c r="K129" s="953">
        <v>1322.4</v>
      </c>
      <c r="L129" s="951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>SUM(F128:F129)</f>
        <v>93500</v>
      </c>
      <c r="G130" s="964">
        <f t="shared" ref="G130:N130" si="21">SUM(G128:G129)</f>
        <v>0</v>
      </c>
      <c r="H130" s="963">
        <f t="shared" si="21"/>
        <v>93500</v>
      </c>
      <c r="I130" s="963">
        <f t="shared" si="21"/>
        <v>2683.45</v>
      </c>
      <c r="J130" s="963">
        <f t="shared" si="21"/>
        <v>2790.62</v>
      </c>
      <c r="K130" s="963">
        <f t="shared" si="21"/>
        <v>2842.4</v>
      </c>
      <c r="L130" s="963">
        <f t="shared" si="21"/>
        <v>2753</v>
      </c>
      <c r="M130" s="963">
        <f t="shared" si="21"/>
        <v>11069.470000000001</v>
      </c>
      <c r="N130" s="963">
        <f t="shared" si="21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1"/>
      <c r="K131" s="963"/>
      <c r="L131" s="951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3"/>
      <c r="K132" s="965"/>
      <c r="L132" s="963"/>
      <c r="M132" s="965"/>
      <c r="N132" s="965"/>
    </row>
    <row r="133" spans="2:14" ht="18.75" x14ac:dyDescent="0.3">
      <c r="B133" s="955" t="s">
        <v>1131</v>
      </c>
      <c r="C133" s="950" t="s">
        <v>806</v>
      </c>
      <c r="D133" s="960" t="s">
        <v>905</v>
      </c>
      <c r="E133" s="960" t="s">
        <v>307</v>
      </c>
      <c r="F133" s="951">
        <v>80000</v>
      </c>
      <c r="G133" s="974">
        <v>0</v>
      </c>
      <c r="H133" s="951">
        <v>80000</v>
      </c>
      <c r="I133" s="951">
        <v>2296</v>
      </c>
      <c r="J133" s="951">
        <v>7400.87</v>
      </c>
      <c r="K133" s="951">
        <v>2432</v>
      </c>
      <c r="L133" s="951">
        <v>828</v>
      </c>
      <c r="M133" s="951">
        <f>+I133+J133+K133+L133</f>
        <v>12956.869999999999</v>
      </c>
      <c r="N133" s="951">
        <f>+H133-M133</f>
        <v>67043.13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55000</v>
      </c>
      <c r="G134" s="974">
        <v>0</v>
      </c>
      <c r="H134" s="951">
        <v>55000</v>
      </c>
      <c r="I134" s="951">
        <v>1578.5</v>
      </c>
      <c r="J134" s="951">
        <v>2559.6799999999998</v>
      </c>
      <c r="K134" s="951">
        <v>1672</v>
      </c>
      <c r="L134" s="951">
        <v>125</v>
      </c>
      <c r="M134" s="951">
        <v>5935.18</v>
      </c>
      <c r="N134" s="951">
        <f>+H134-M134</f>
        <v>49064.82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55000</v>
      </c>
      <c r="G135" s="974">
        <v>0</v>
      </c>
      <c r="H135" s="951">
        <v>55000</v>
      </c>
      <c r="I135" s="951">
        <v>1578.5</v>
      </c>
      <c r="J135" s="951">
        <v>2559.6799999999998</v>
      </c>
      <c r="K135" s="951">
        <v>1672</v>
      </c>
      <c r="L135" s="951">
        <v>728</v>
      </c>
      <c r="M135" s="951">
        <f>+I135+J135+K135+L135</f>
        <v>6538.18</v>
      </c>
      <c r="N135" s="951">
        <f>+H135-M135</f>
        <v>48461.82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74">
        <v>0</v>
      </c>
      <c r="H136" s="951">
        <v>37500</v>
      </c>
      <c r="I136" s="951">
        <v>1076.25</v>
      </c>
      <c r="J136" s="974">
        <v>89.81</v>
      </c>
      <c r="K136" s="951">
        <v>1140</v>
      </c>
      <c r="L136" s="951">
        <v>25</v>
      </c>
      <c r="M136" s="951">
        <f>+I136+J136+K136+L136</f>
        <v>2331.06</v>
      </c>
      <c r="N136" s="951">
        <f>+H136-M136</f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74">
        <v>0</v>
      </c>
      <c r="H137" s="951">
        <v>55000</v>
      </c>
      <c r="I137" s="951">
        <v>1578.5</v>
      </c>
      <c r="J137" s="951">
        <v>2559.6799999999998</v>
      </c>
      <c r="K137" s="951">
        <v>1672</v>
      </c>
      <c r="L137" s="951">
        <v>2291.13</v>
      </c>
      <c r="M137" s="951">
        <f>+I137+J137+K137+L137</f>
        <v>8101.31</v>
      </c>
      <c r="N137" s="951">
        <f>+H137-M137</f>
        <v>46898.69</v>
      </c>
    </row>
    <row r="138" spans="2:14" ht="18.75" x14ac:dyDescent="0.3">
      <c r="B138" s="961" t="s">
        <v>749</v>
      </c>
      <c r="C138" s="950"/>
      <c r="D138" s="962">
        <v>5</v>
      </c>
      <c r="E138" s="962"/>
      <c r="F138" s="963">
        <f>SUM(F133:F137)</f>
        <v>282500</v>
      </c>
      <c r="G138" s="964">
        <f>SUM(G137:G137)</f>
        <v>0</v>
      </c>
      <c r="H138" s="963">
        <f t="shared" ref="H138:N138" si="22">SUM(H133:H137)</f>
        <v>282500</v>
      </c>
      <c r="I138" s="963">
        <f t="shared" si="22"/>
        <v>8107.75</v>
      </c>
      <c r="J138" s="963">
        <f t="shared" si="22"/>
        <v>15169.72</v>
      </c>
      <c r="K138" s="963">
        <f t="shared" si="22"/>
        <v>8588</v>
      </c>
      <c r="L138" s="963">
        <f t="shared" si="22"/>
        <v>3997.13</v>
      </c>
      <c r="M138" s="963">
        <f t="shared" si="22"/>
        <v>35862.6</v>
      </c>
      <c r="N138" s="963">
        <f t="shared" si="22"/>
        <v>246637.40000000002</v>
      </c>
    </row>
    <row r="139" spans="2:14" ht="18.75" x14ac:dyDescent="0.3">
      <c r="B139" s="958"/>
      <c r="C139" s="950"/>
      <c r="D139" s="960"/>
      <c r="E139" s="960"/>
      <c r="F139" s="951"/>
      <c r="G139" s="952"/>
      <c r="H139" s="953"/>
      <c r="I139" s="953"/>
      <c r="J139" s="951"/>
      <c r="K139" s="953"/>
      <c r="L139" s="951"/>
      <c r="M139" s="953"/>
      <c r="N139" s="953"/>
    </row>
    <row r="140" spans="2:14" ht="18.75" x14ac:dyDescent="0.3">
      <c r="B140" s="961" t="s">
        <v>787</v>
      </c>
      <c r="C140" s="950"/>
      <c r="D140" s="967"/>
      <c r="E140" s="967"/>
      <c r="F140" s="963"/>
      <c r="G140" s="964"/>
      <c r="H140" s="965"/>
      <c r="I140" s="965"/>
      <c r="J140" s="963"/>
      <c r="K140" s="965"/>
      <c r="L140" s="963"/>
      <c r="M140" s="965"/>
      <c r="N140" s="965"/>
    </row>
    <row r="141" spans="2:14" ht="18.75" x14ac:dyDescent="0.3">
      <c r="B141" s="958" t="s">
        <v>69</v>
      </c>
      <c r="C141" s="950" t="s">
        <v>806</v>
      </c>
      <c r="D141" s="960" t="s">
        <v>1433</v>
      </c>
      <c r="E141" s="960" t="s">
        <v>307</v>
      </c>
      <c r="F141" s="951">
        <v>185000</v>
      </c>
      <c r="G141" s="952">
        <v>0</v>
      </c>
      <c r="H141" s="953">
        <v>185000</v>
      </c>
      <c r="I141" s="953">
        <v>5309.5</v>
      </c>
      <c r="J141" s="951">
        <v>32099.49</v>
      </c>
      <c r="K141" s="953">
        <v>5624</v>
      </c>
      <c r="L141" s="951">
        <v>2568.4</v>
      </c>
      <c r="M141" s="953">
        <f>+I141+J141+K141+L141</f>
        <v>45601.390000000007</v>
      </c>
      <c r="N141" s="953">
        <f>+H141-M141</f>
        <v>139398.60999999999</v>
      </c>
    </row>
    <row r="142" spans="2:14" ht="18.75" x14ac:dyDescent="0.3">
      <c r="B142" s="955" t="s">
        <v>42</v>
      </c>
      <c r="C142" s="950" t="s">
        <v>806</v>
      </c>
      <c r="D142" s="960" t="s">
        <v>449</v>
      </c>
      <c r="E142" s="960" t="s">
        <v>1069</v>
      </c>
      <c r="F142" s="951">
        <v>55000</v>
      </c>
      <c r="G142" s="974">
        <v>0</v>
      </c>
      <c r="H142" s="951">
        <v>55000</v>
      </c>
      <c r="I142" s="951">
        <v>1578.5</v>
      </c>
      <c r="J142" s="951">
        <v>2559.6799999999998</v>
      </c>
      <c r="K142" s="951">
        <v>1672</v>
      </c>
      <c r="L142" s="951">
        <v>1396.7</v>
      </c>
      <c r="M142" s="951">
        <f>+I142+J142+K142+L142</f>
        <v>7206.88</v>
      </c>
      <c r="N142" s="951">
        <f>+H142-M142</f>
        <v>47793.120000000003</v>
      </c>
    </row>
    <row r="143" spans="2:14" ht="18.75" x14ac:dyDescent="0.3">
      <c r="B143" s="958" t="s">
        <v>310</v>
      </c>
      <c r="C143" s="950" t="s">
        <v>807</v>
      </c>
      <c r="D143" s="960" t="s">
        <v>276</v>
      </c>
      <c r="E143" s="960" t="s">
        <v>307</v>
      </c>
      <c r="F143" s="951">
        <v>50000</v>
      </c>
      <c r="G143" s="952">
        <v>0</v>
      </c>
      <c r="H143" s="953">
        <v>50000</v>
      </c>
      <c r="I143" s="953">
        <v>1435</v>
      </c>
      <c r="J143" s="951">
        <v>1596.68</v>
      </c>
      <c r="K143" s="953">
        <v>1520</v>
      </c>
      <c r="L143" s="951">
        <v>7270.49</v>
      </c>
      <c r="M143" s="953">
        <f>+I143+J143+K143+L143</f>
        <v>11822.17</v>
      </c>
      <c r="N143" s="953">
        <f>+H143-M143</f>
        <v>38177.83</v>
      </c>
    </row>
    <row r="144" spans="2:14" ht="18.75" x14ac:dyDescent="0.3">
      <c r="B144" s="961" t="s">
        <v>749</v>
      </c>
      <c r="C144" s="950"/>
      <c r="D144" s="962">
        <v>3</v>
      </c>
      <c r="E144" s="962"/>
      <c r="F144" s="963">
        <f>SUM(F141:F143)</f>
        <v>290000</v>
      </c>
      <c r="G144" s="964">
        <f>SUM(G141:G142)</f>
        <v>0</v>
      </c>
      <c r="H144" s="965">
        <f t="shared" ref="H144:N144" si="23">SUM(H141:H143)</f>
        <v>290000</v>
      </c>
      <c r="I144" s="965">
        <f t="shared" si="23"/>
        <v>8323</v>
      </c>
      <c r="J144" s="963">
        <f t="shared" si="23"/>
        <v>36255.85</v>
      </c>
      <c r="K144" s="965">
        <f t="shared" si="23"/>
        <v>8816</v>
      </c>
      <c r="L144" s="963">
        <f t="shared" si="23"/>
        <v>11235.59</v>
      </c>
      <c r="M144" s="965">
        <f t="shared" si="23"/>
        <v>64630.44</v>
      </c>
      <c r="N144" s="965">
        <f t="shared" si="23"/>
        <v>225369.56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3"/>
      <c r="K145" s="965"/>
      <c r="L145" s="963"/>
      <c r="M145" s="965"/>
      <c r="N145" s="965"/>
    </row>
    <row r="146" spans="2:14" ht="18.75" x14ac:dyDescent="0.3">
      <c r="B146" s="967" t="s">
        <v>836</v>
      </c>
      <c r="C146" s="988"/>
      <c r="D146" s="989"/>
      <c r="E146" s="989"/>
      <c r="F146" s="949"/>
      <c r="G146" s="949"/>
      <c r="H146" s="990"/>
      <c r="I146" s="991"/>
      <c r="J146" s="963"/>
      <c r="K146" s="965"/>
      <c r="L146" s="963"/>
      <c r="M146" s="965"/>
      <c r="N146" s="965"/>
    </row>
    <row r="147" spans="2:14" ht="18.75" x14ac:dyDescent="0.3">
      <c r="B147" s="960" t="s">
        <v>532</v>
      </c>
      <c r="C147" s="950" t="s">
        <v>807</v>
      </c>
      <c r="D147" s="960" t="s">
        <v>965</v>
      </c>
      <c r="E147" s="960" t="s">
        <v>1069</v>
      </c>
      <c r="F147" s="951">
        <v>80000</v>
      </c>
      <c r="G147" s="971">
        <v>0</v>
      </c>
      <c r="H147" s="972">
        <v>80000</v>
      </c>
      <c r="I147" s="972">
        <v>2296</v>
      </c>
      <c r="J147" s="951">
        <v>7400.87</v>
      </c>
      <c r="K147" s="972">
        <v>2432</v>
      </c>
      <c r="L147" s="951">
        <v>2097.1999999999998</v>
      </c>
      <c r="M147" s="953">
        <f>+I147+J147+K147+L147</f>
        <v>14226.07</v>
      </c>
      <c r="N147" s="953">
        <f>+H147-M147</f>
        <v>65773.929999999993</v>
      </c>
    </row>
    <row r="148" spans="2:14" ht="18.75" x14ac:dyDescent="0.3">
      <c r="B148" s="961" t="s">
        <v>847</v>
      </c>
      <c r="C148" s="992"/>
      <c r="D148" s="962">
        <v>1</v>
      </c>
      <c r="E148" s="962"/>
      <c r="F148" s="963">
        <f t="shared" ref="F148:N148" si="24">SUM(F147)</f>
        <v>80000</v>
      </c>
      <c r="G148" s="993">
        <f t="shared" si="24"/>
        <v>0</v>
      </c>
      <c r="H148" s="994">
        <f t="shared" si="24"/>
        <v>80000</v>
      </c>
      <c r="I148" s="994">
        <f t="shared" si="24"/>
        <v>2296</v>
      </c>
      <c r="J148" s="963">
        <f t="shared" si="24"/>
        <v>7400.87</v>
      </c>
      <c r="K148" s="994">
        <f t="shared" si="24"/>
        <v>2432</v>
      </c>
      <c r="L148" s="963">
        <f t="shared" si="24"/>
        <v>2097.1999999999998</v>
      </c>
      <c r="M148" s="994">
        <f>SUM(M147)</f>
        <v>14226.07</v>
      </c>
      <c r="N148" s="994">
        <f t="shared" si="24"/>
        <v>65773.929999999993</v>
      </c>
    </row>
    <row r="149" spans="2:14" ht="18.75" x14ac:dyDescent="0.3">
      <c r="B149" s="961"/>
      <c r="C149" s="950"/>
      <c r="D149" s="962"/>
      <c r="E149" s="962"/>
      <c r="F149" s="963"/>
      <c r="G149" s="964"/>
      <c r="H149" s="965"/>
      <c r="I149" s="965"/>
      <c r="J149" s="963"/>
      <c r="K149" s="965"/>
      <c r="L149" s="963"/>
      <c r="M149" s="965"/>
      <c r="N149" s="965"/>
    </row>
    <row r="150" spans="2:14" ht="18.75" x14ac:dyDescent="0.3">
      <c r="B150" s="982" t="s">
        <v>1245</v>
      </c>
      <c r="C150" s="950"/>
      <c r="D150" s="967"/>
      <c r="E150" s="967"/>
      <c r="F150" s="963"/>
      <c r="G150" s="964"/>
      <c r="H150" s="965"/>
      <c r="I150" s="965"/>
      <c r="J150" s="963"/>
      <c r="K150" s="965"/>
      <c r="L150" s="963"/>
      <c r="M150" s="965"/>
      <c r="N150" s="965"/>
    </row>
    <row r="151" spans="2:14" ht="18.75" x14ac:dyDescent="0.3">
      <c r="B151" s="955" t="s">
        <v>528</v>
      </c>
      <c r="C151" s="950" t="s">
        <v>806</v>
      </c>
      <c r="D151" s="960" t="s">
        <v>551</v>
      </c>
      <c r="E151" s="960" t="s">
        <v>307</v>
      </c>
      <c r="F151" s="951">
        <v>43500</v>
      </c>
      <c r="G151" s="952">
        <v>0</v>
      </c>
      <c r="H151" s="953">
        <v>43500</v>
      </c>
      <c r="I151" s="953">
        <v>1248.45</v>
      </c>
      <c r="J151" s="974">
        <v>936.62</v>
      </c>
      <c r="K151" s="953">
        <v>1322.4</v>
      </c>
      <c r="L151" s="951">
        <v>25</v>
      </c>
      <c r="M151" s="953">
        <f>+I151+J151+K151+L151</f>
        <v>3532.4700000000003</v>
      </c>
      <c r="N151" s="953">
        <f>+H151-M151</f>
        <v>39967.53</v>
      </c>
    </row>
    <row r="152" spans="2:14" ht="18.75" x14ac:dyDescent="0.3">
      <c r="B152" s="961" t="s">
        <v>749</v>
      </c>
      <c r="C152" s="950"/>
      <c r="D152" s="962">
        <v>1</v>
      </c>
      <c r="E152" s="962"/>
      <c r="F152" s="963">
        <f t="shared" ref="F152:K152" si="25">SUM(F151:F151)</f>
        <v>43500</v>
      </c>
      <c r="G152" s="964">
        <f t="shared" si="25"/>
        <v>0</v>
      </c>
      <c r="H152" s="965">
        <f t="shared" si="25"/>
        <v>43500</v>
      </c>
      <c r="I152" s="965">
        <f t="shared" si="25"/>
        <v>1248.45</v>
      </c>
      <c r="J152" s="1091">
        <f t="shared" si="25"/>
        <v>936.62</v>
      </c>
      <c r="K152" s="996">
        <f t="shared" si="25"/>
        <v>1322.4</v>
      </c>
      <c r="L152" s="963">
        <f>SUM(L151:L151)</f>
        <v>25</v>
      </c>
      <c r="M152" s="965">
        <f>SUM(M151)</f>
        <v>3532.4700000000003</v>
      </c>
      <c r="N152" s="965">
        <v>39967.53</v>
      </c>
    </row>
    <row r="153" spans="2:14" ht="18.75" x14ac:dyDescent="0.3">
      <c r="B153" s="958"/>
      <c r="C153" s="950"/>
      <c r="D153" s="960"/>
      <c r="E153" s="960"/>
      <c r="F153" s="951"/>
      <c r="G153" s="952"/>
      <c r="H153" s="953"/>
      <c r="I153" s="953"/>
      <c r="J153" s="951"/>
      <c r="K153" s="953"/>
      <c r="L153" s="951"/>
      <c r="M153" s="953"/>
      <c r="N153" s="953"/>
    </row>
    <row r="154" spans="2:14" ht="18.75" x14ac:dyDescent="0.3">
      <c r="B154" s="997" t="s">
        <v>777</v>
      </c>
      <c r="C154" s="950"/>
      <c r="D154" s="967"/>
      <c r="E154" s="967"/>
      <c r="F154" s="963"/>
      <c r="G154" s="964"/>
      <c r="H154" s="965"/>
      <c r="I154" s="965"/>
      <c r="J154" s="963"/>
      <c r="K154" s="965"/>
      <c r="L154" s="963"/>
      <c r="M154" s="965"/>
      <c r="N154" s="965"/>
    </row>
    <row r="155" spans="2:14" ht="18.75" x14ac:dyDescent="0.3">
      <c r="B155" s="955" t="s">
        <v>114</v>
      </c>
      <c r="C155" s="950" t="s">
        <v>807</v>
      </c>
      <c r="D155" s="960" t="s">
        <v>778</v>
      </c>
      <c r="E155" s="960" t="s">
        <v>307</v>
      </c>
      <c r="F155" s="951">
        <v>80000</v>
      </c>
      <c r="G155" s="952">
        <v>0</v>
      </c>
      <c r="H155" s="953">
        <v>80000</v>
      </c>
      <c r="I155" s="953">
        <v>2296</v>
      </c>
      <c r="J155" s="951">
        <v>7400.87</v>
      </c>
      <c r="K155" s="953">
        <v>2432</v>
      </c>
      <c r="L155" s="951">
        <v>1296.7</v>
      </c>
      <c r="M155" s="953">
        <f>+I155+J155+K155+L155</f>
        <v>13425.57</v>
      </c>
      <c r="N155" s="953">
        <f>+H155-M155</f>
        <v>66574.429999999993</v>
      </c>
    </row>
    <row r="156" spans="2:14" ht="18.75" x14ac:dyDescent="0.3">
      <c r="B156" s="955" t="s">
        <v>73</v>
      </c>
      <c r="C156" s="950" t="s">
        <v>807</v>
      </c>
      <c r="D156" s="960" t="s">
        <v>778</v>
      </c>
      <c r="E156" s="960" t="s">
        <v>307</v>
      </c>
      <c r="F156" s="951">
        <v>70000</v>
      </c>
      <c r="G156" s="974">
        <v>0</v>
      </c>
      <c r="H156" s="951">
        <v>70000</v>
      </c>
      <c r="I156" s="951">
        <v>2009</v>
      </c>
      <c r="J156" s="951">
        <v>5368.48</v>
      </c>
      <c r="K156" s="951">
        <v>2128</v>
      </c>
      <c r="L156" s="951">
        <v>1296.7</v>
      </c>
      <c r="M156" s="951">
        <f>+I156+J156+K156+L156</f>
        <v>10802.18</v>
      </c>
      <c r="N156" s="951">
        <f>+H156-M156</f>
        <v>59197.82</v>
      </c>
    </row>
    <row r="157" spans="2:14" ht="18.75" x14ac:dyDescent="0.3">
      <c r="B157" s="955" t="s">
        <v>530</v>
      </c>
      <c r="C157" s="950" t="s">
        <v>806</v>
      </c>
      <c r="D157" s="960" t="s">
        <v>551</v>
      </c>
      <c r="E157" s="960" t="s">
        <v>307</v>
      </c>
      <c r="F157" s="951">
        <v>43500</v>
      </c>
      <c r="G157" s="952">
        <v>0</v>
      </c>
      <c r="H157" s="953">
        <v>43500</v>
      </c>
      <c r="I157" s="953">
        <v>1248.45</v>
      </c>
      <c r="J157" s="974">
        <v>936.62</v>
      </c>
      <c r="K157" s="953">
        <v>1322.4</v>
      </c>
      <c r="L157" s="951">
        <v>2025</v>
      </c>
      <c r="M157" s="953">
        <f>+I157+J157+K157+L157</f>
        <v>5532.47</v>
      </c>
      <c r="N157" s="953">
        <f>+H157-M157</f>
        <v>37967.53</v>
      </c>
    </row>
    <row r="158" spans="2:14" ht="18.75" x14ac:dyDescent="0.3">
      <c r="B158" s="955" t="s">
        <v>1324</v>
      </c>
      <c r="C158" s="950" t="s">
        <v>806</v>
      </c>
      <c r="D158" s="960" t="s">
        <v>1325</v>
      </c>
      <c r="E158" s="960" t="s">
        <v>321</v>
      </c>
      <c r="F158" s="951">
        <v>43500</v>
      </c>
      <c r="G158" s="952">
        <v>0</v>
      </c>
      <c r="H158" s="953">
        <v>43500</v>
      </c>
      <c r="I158" s="953">
        <v>1248.45</v>
      </c>
      <c r="J158" s="974">
        <v>936.62</v>
      </c>
      <c r="K158" s="953">
        <v>1322.4</v>
      </c>
      <c r="L158" s="951">
        <v>25</v>
      </c>
      <c r="M158" s="953">
        <f>+I158+J158+K158+L158</f>
        <v>3532.4700000000003</v>
      </c>
      <c r="N158" s="953">
        <f>+H158-M158</f>
        <v>39967.53</v>
      </c>
    </row>
    <row r="159" spans="2:14" ht="18.75" x14ac:dyDescent="0.3">
      <c r="B159" s="961" t="s">
        <v>749</v>
      </c>
      <c r="C159" s="950"/>
      <c r="D159" s="962">
        <v>4</v>
      </c>
      <c r="E159" s="962"/>
      <c r="F159" s="963">
        <f>SUM(F155:F158)</f>
        <v>237000</v>
      </c>
      <c r="G159" s="993">
        <f>SUM(G158)</f>
        <v>0</v>
      </c>
      <c r="H159" s="963">
        <f t="shared" ref="H159:M159" si="26">SUM(H155:H158)</f>
        <v>237000</v>
      </c>
      <c r="I159" s="963">
        <f t="shared" si="26"/>
        <v>6801.9</v>
      </c>
      <c r="J159" s="963">
        <f t="shared" si="26"/>
        <v>14642.59</v>
      </c>
      <c r="K159" s="963">
        <f t="shared" si="26"/>
        <v>7204.7999999999993</v>
      </c>
      <c r="L159" s="963">
        <f t="shared" si="26"/>
        <v>4643.3999999999996</v>
      </c>
      <c r="M159" s="963">
        <f t="shared" si="26"/>
        <v>33292.69</v>
      </c>
      <c r="N159" s="963">
        <f>SUM(N155:N158)</f>
        <v>203707.31</v>
      </c>
    </row>
    <row r="160" spans="2:14" ht="18.75" x14ac:dyDescent="0.3">
      <c r="B160" s="958"/>
      <c r="C160" s="950"/>
      <c r="D160" s="960"/>
      <c r="E160" s="960"/>
      <c r="F160" s="951"/>
      <c r="G160" s="952"/>
      <c r="H160" s="953"/>
      <c r="I160" s="953"/>
      <c r="J160" s="951"/>
      <c r="K160" s="953"/>
      <c r="L160" s="951"/>
      <c r="M160" s="953"/>
      <c r="N160" s="953"/>
    </row>
    <row r="161" spans="2:14" ht="18.75" x14ac:dyDescent="0.3">
      <c r="B161" s="982" t="s">
        <v>1138</v>
      </c>
      <c r="C161" s="950"/>
      <c r="D161" s="967"/>
      <c r="E161" s="967"/>
      <c r="F161" s="963"/>
      <c r="G161" s="964"/>
      <c r="H161" s="965"/>
      <c r="I161" s="965"/>
      <c r="J161" s="963"/>
      <c r="K161" s="965"/>
      <c r="L161" s="963"/>
      <c r="M161" s="965"/>
      <c r="N161" s="965"/>
    </row>
    <row r="162" spans="2:14" ht="18.75" x14ac:dyDescent="0.3">
      <c r="B162" s="958" t="s">
        <v>241</v>
      </c>
      <c r="C162" s="950" t="s">
        <v>806</v>
      </c>
      <c r="D162" s="960" t="s">
        <v>71</v>
      </c>
      <c r="E162" s="960" t="s">
        <v>1069</v>
      </c>
      <c r="F162" s="951">
        <v>80000</v>
      </c>
      <c r="G162" s="952">
        <v>0</v>
      </c>
      <c r="H162" s="953">
        <v>80000</v>
      </c>
      <c r="I162" s="953">
        <v>2296</v>
      </c>
      <c r="J162" s="951">
        <v>7400.87</v>
      </c>
      <c r="K162" s="953">
        <v>2432</v>
      </c>
      <c r="L162" s="951">
        <v>728</v>
      </c>
      <c r="M162" s="953">
        <f>+I162+J162+K162+L162</f>
        <v>12856.869999999999</v>
      </c>
      <c r="N162" s="953">
        <f>+H162-M162</f>
        <v>67143.13</v>
      </c>
    </row>
    <row r="163" spans="2:14" ht="18.75" x14ac:dyDescent="0.3">
      <c r="B163" s="955" t="s">
        <v>77</v>
      </c>
      <c r="C163" s="986" t="s">
        <v>807</v>
      </c>
      <c r="D163" s="960" t="s">
        <v>967</v>
      </c>
      <c r="E163" s="960" t="s">
        <v>1069</v>
      </c>
      <c r="F163" s="951">
        <v>70000</v>
      </c>
      <c r="G163" s="974">
        <v>0</v>
      </c>
      <c r="H163" s="1070">
        <v>70000</v>
      </c>
      <c r="I163" s="956">
        <v>2009</v>
      </c>
      <c r="J163" s="956">
        <v>5368.48</v>
      </c>
      <c r="K163" s="951">
        <v>2128</v>
      </c>
      <c r="L163" s="956">
        <v>828</v>
      </c>
      <c r="M163" s="951">
        <f>+I163+J163+K163+L163</f>
        <v>10333.48</v>
      </c>
      <c r="N163" s="951">
        <f>+H163-M163</f>
        <v>59666.520000000004</v>
      </c>
    </row>
    <row r="164" spans="2:14" ht="18.75" x14ac:dyDescent="0.3">
      <c r="B164" s="961" t="s">
        <v>749</v>
      </c>
      <c r="C164" s="950"/>
      <c r="D164" s="962">
        <v>2</v>
      </c>
      <c r="E164" s="962"/>
      <c r="F164" s="963">
        <f>SUM(F162:F163)</f>
        <v>150000</v>
      </c>
      <c r="G164" s="1071">
        <v>0</v>
      </c>
      <c r="H164" s="963">
        <f t="shared" ref="H164:N164" si="27">SUM(H162:H163)</f>
        <v>150000</v>
      </c>
      <c r="I164" s="963">
        <f t="shared" si="27"/>
        <v>4305</v>
      </c>
      <c r="J164" s="963">
        <f t="shared" si="27"/>
        <v>12769.349999999999</v>
      </c>
      <c r="K164" s="963">
        <f t="shared" si="27"/>
        <v>4560</v>
      </c>
      <c r="L164" s="963">
        <f t="shared" si="27"/>
        <v>1556</v>
      </c>
      <c r="M164" s="963">
        <f t="shared" si="27"/>
        <v>23190.35</v>
      </c>
      <c r="N164" s="963">
        <f t="shared" si="27"/>
        <v>126809.65000000001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1"/>
      <c r="K165" s="953"/>
      <c r="L165" s="951"/>
      <c r="M165" s="953"/>
      <c r="N165" s="953"/>
    </row>
    <row r="166" spans="2:14" ht="18.75" customHeight="1" x14ac:dyDescent="0.3">
      <c r="B166" s="982" t="s">
        <v>1133</v>
      </c>
      <c r="C166" s="950"/>
      <c r="D166" s="967"/>
      <c r="E166" s="967"/>
      <c r="F166" s="963"/>
      <c r="G166" s="964"/>
      <c r="H166" s="965"/>
      <c r="I166" s="965"/>
      <c r="J166" s="963"/>
      <c r="K166" s="965"/>
      <c r="L166" s="963"/>
      <c r="M166" s="965"/>
      <c r="N166" s="965"/>
    </row>
    <row r="167" spans="2:14" ht="18.75" x14ac:dyDescent="0.3">
      <c r="B167" s="955" t="s">
        <v>217</v>
      </c>
      <c r="C167" s="950" t="s">
        <v>807</v>
      </c>
      <c r="D167" s="960" t="s">
        <v>633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1">
        <v>7400.87</v>
      </c>
      <c r="K167" s="953">
        <v>2432</v>
      </c>
      <c r="L167" s="951">
        <v>3310.58</v>
      </c>
      <c r="M167" s="953">
        <f>+I167+J167+K167+L167</f>
        <v>15439.449999999999</v>
      </c>
      <c r="N167" s="953">
        <f>+H167-M167</f>
        <v>64560.55</v>
      </c>
    </row>
    <row r="168" spans="2:14" ht="18.75" x14ac:dyDescent="0.3">
      <c r="B168" s="955" t="s">
        <v>1082</v>
      </c>
      <c r="C168" s="950" t="s">
        <v>806</v>
      </c>
      <c r="D168" s="960" t="s">
        <v>551</v>
      </c>
      <c r="E168" s="960" t="s">
        <v>307</v>
      </c>
      <c r="F168" s="951">
        <v>43500</v>
      </c>
      <c r="G168" s="952">
        <v>0</v>
      </c>
      <c r="H168" s="953">
        <v>43500</v>
      </c>
      <c r="I168" s="953">
        <v>1248.45</v>
      </c>
      <c r="J168" s="974">
        <v>936.62</v>
      </c>
      <c r="K168" s="953">
        <v>1322.4</v>
      </c>
      <c r="L168" s="951">
        <v>25</v>
      </c>
      <c r="M168" s="953">
        <f>+I168+J168+K168+L168</f>
        <v>3532.4700000000003</v>
      </c>
      <c r="N168" s="953">
        <f>+H168-M168</f>
        <v>39967.53</v>
      </c>
    </row>
    <row r="169" spans="2:14" ht="18.75" x14ac:dyDescent="0.3">
      <c r="B169" s="961" t="s">
        <v>749</v>
      </c>
      <c r="C169" s="950"/>
      <c r="D169" s="962">
        <v>2</v>
      </c>
      <c r="E169" s="962"/>
      <c r="F169" s="963">
        <f>SUM(F167:F168)</f>
        <v>123500</v>
      </c>
      <c r="G169" s="964">
        <f t="shared" ref="G169:N169" si="28">SUM(G167:G168)</f>
        <v>0</v>
      </c>
      <c r="H169" s="965">
        <f>SUM(H167:H168)</f>
        <v>123500</v>
      </c>
      <c r="I169" s="965">
        <f t="shared" si="28"/>
        <v>3544.45</v>
      </c>
      <c r="J169" s="963">
        <f t="shared" si="28"/>
        <v>8337.49</v>
      </c>
      <c r="K169" s="965">
        <f t="shared" si="28"/>
        <v>3754.4</v>
      </c>
      <c r="L169" s="963">
        <f t="shared" si="28"/>
        <v>3335.58</v>
      </c>
      <c r="M169" s="965">
        <f>SUM(M167:M168)</f>
        <v>18971.919999999998</v>
      </c>
      <c r="N169" s="965">
        <f t="shared" si="28"/>
        <v>104528.08</v>
      </c>
    </row>
    <row r="170" spans="2:14" ht="18.75" x14ac:dyDescent="0.3">
      <c r="B170" s="961"/>
      <c r="C170" s="950"/>
      <c r="D170" s="967"/>
      <c r="E170" s="967"/>
      <c r="F170" s="963"/>
      <c r="G170" s="964"/>
      <c r="H170" s="965"/>
      <c r="I170" s="965"/>
      <c r="J170" s="963"/>
      <c r="K170" s="965"/>
      <c r="L170" s="963"/>
      <c r="M170" s="965"/>
      <c r="N170" s="965"/>
    </row>
    <row r="171" spans="2:14" ht="18.75" x14ac:dyDescent="0.3">
      <c r="B171" s="961" t="s">
        <v>1012</v>
      </c>
      <c r="C171" s="950"/>
      <c r="D171" s="967"/>
      <c r="E171" s="967"/>
      <c r="F171" s="963"/>
      <c r="G171" s="964"/>
      <c r="H171" s="965"/>
      <c r="I171" s="965"/>
      <c r="J171" s="963"/>
      <c r="K171" s="965"/>
      <c r="L171" s="963"/>
      <c r="M171" s="965"/>
      <c r="N171" s="965"/>
    </row>
    <row r="172" spans="2:14" ht="18.75" x14ac:dyDescent="0.3">
      <c r="B172" s="955" t="s">
        <v>134</v>
      </c>
      <c r="C172" s="950" t="s">
        <v>807</v>
      </c>
      <c r="D172" s="960" t="s">
        <v>489</v>
      </c>
      <c r="E172" s="960" t="s">
        <v>307</v>
      </c>
      <c r="F172" s="951">
        <v>80000</v>
      </c>
      <c r="G172" s="974">
        <v>0</v>
      </c>
      <c r="H172" s="951">
        <v>80000</v>
      </c>
      <c r="I172" s="951">
        <v>2296</v>
      </c>
      <c r="J172" s="951">
        <v>7400.87</v>
      </c>
      <c r="K172" s="951">
        <v>2432</v>
      </c>
      <c r="L172" s="951">
        <v>2568.4</v>
      </c>
      <c r="M172" s="951">
        <f t="shared" ref="M172:M182" si="29">+I172+J172+K172+L172</f>
        <v>14697.269999999999</v>
      </c>
      <c r="N172" s="951">
        <f t="shared" ref="N172:N182" si="30">+H172-M172</f>
        <v>65302.73</v>
      </c>
    </row>
    <row r="173" spans="2:14" ht="18.75" x14ac:dyDescent="0.3">
      <c r="B173" s="955" t="s">
        <v>651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936.62</v>
      </c>
      <c r="K173" s="951">
        <v>1322.4</v>
      </c>
      <c r="L173" s="951">
        <v>25</v>
      </c>
      <c r="M173" s="951">
        <f t="shared" si="29"/>
        <v>3532.4700000000003</v>
      </c>
      <c r="N173" s="951">
        <f t="shared" si="30"/>
        <v>39967.53</v>
      </c>
    </row>
    <row r="174" spans="2:14" ht="18.75" x14ac:dyDescent="0.3">
      <c r="B174" s="955" t="s">
        <v>794</v>
      </c>
      <c r="C174" s="950" t="s">
        <v>806</v>
      </c>
      <c r="D174" s="960" t="s">
        <v>517</v>
      </c>
      <c r="E174" s="960" t="s">
        <v>307</v>
      </c>
      <c r="F174" s="951">
        <v>43500</v>
      </c>
      <c r="G174" s="974">
        <v>0</v>
      </c>
      <c r="H174" s="951">
        <v>43500</v>
      </c>
      <c r="I174" s="951">
        <v>1248.45</v>
      </c>
      <c r="J174" s="974">
        <v>936.62</v>
      </c>
      <c r="K174" s="951">
        <v>1322.4</v>
      </c>
      <c r="L174" s="951">
        <v>25</v>
      </c>
      <c r="M174" s="951">
        <f t="shared" si="29"/>
        <v>3532.4700000000003</v>
      </c>
      <c r="N174" s="951">
        <f t="shared" si="30"/>
        <v>39967.53</v>
      </c>
    </row>
    <row r="175" spans="2:14" ht="18.75" x14ac:dyDescent="0.3">
      <c r="B175" s="955" t="s">
        <v>793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74">
        <v>0</v>
      </c>
      <c r="H175" s="951">
        <v>43500</v>
      </c>
      <c r="I175" s="951">
        <v>1248.45</v>
      </c>
      <c r="J175" s="974">
        <v>936.62</v>
      </c>
      <c r="K175" s="951">
        <v>1322.4</v>
      </c>
      <c r="L175" s="951">
        <v>25</v>
      </c>
      <c r="M175" s="951">
        <f t="shared" si="29"/>
        <v>3532.4700000000003</v>
      </c>
      <c r="N175" s="951">
        <f t="shared" si="30"/>
        <v>39967.53</v>
      </c>
    </row>
    <row r="176" spans="2:14" ht="18.75" x14ac:dyDescent="0.3">
      <c r="B176" s="1069" t="s">
        <v>585</v>
      </c>
      <c r="C176" s="950" t="s">
        <v>806</v>
      </c>
      <c r="D176" s="960" t="s">
        <v>517</v>
      </c>
      <c r="E176" s="960" t="s">
        <v>307</v>
      </c>
      <c r="F176" s="951">
        <v>37500</v>
      </c>
      <c r="G176" s="974">
        <v>0</v>
      </c>
      <c r="H176" s="951">
        <v>37500</v>
      </c>
      <c r="I176" s="951">
        <v>1076.25</v>
      </c>
      <c r="J176" s="974">
        <v>89.81</v>
      </c>
      <c r="K176" s="951">
        <v>1140</v>
      </c>
      <c r="L176" s="951">
        <v>728</v>
      </c>
      <c r="M176" s="951">
        <f t="shared" si="29"/>
        <v>3034.06</v>
      </c>
      <c r="N176" s="951">
        <f t="shared" si="30"/>
        <v>34465.94</v>
      </c>
    </row>
    <row r="177" spans="2:14" ht="16.5" customHeight="1" x14ac:dyDescent="0.3">
      <c r="B177" s="1069" t="s">
        <v>805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74">
        <v>0</v>
      </c>
      <c r="H177" s="951">
        <v>43500</v>
      </c>
      <c r="I177" s="951">
        <v>1248.45</v>
      </c>
      <c r="J177" s="974">
        <v>421.98</v>
      </c>
      <c r="K177" s="951">
        <v>1322.4</v>
      </c>
      <c r="L177" s="951">
        <v>4861.92</v>
      </c>
      <c r="M177" s="951">
        <f t="shared" si="29"/>
        <v>7854.75</v>
      </c>
      <c r="N177" s="951">
        <f t="shared" si="30"/>
        <v>35645.25</v>
      </c>
    </row>
    <row r="178" spans="2:14" ht="18.75" x14ac:dyDescent="0.3">
      <c r="B178" s="998" t="s">
        <v>1022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74">
        <v>89.81</v>
      </c>
      <c r="K178" s="953">
        <v>1140</v>
      </c>
      <c r="L178" s="951">
        <v>25</v>
      </c>
      <c r="M178" s="953">
        <f t="shared" si="29"/>
        <v>2331.06</v>
      </c>
      <c r="N178" s="953">
        <f t="shared" si="30"/>
        <v>35168.94</v>
      </c>
    </row>
    <row r="179" spans="2:14" ht="18.75" x14ac:dyDescent="0.3">
      <c r="B179" s="998" t="s">
        <v>1326</v>
      </c>
      <c r="C179" s="950" t="s">
        <v>1296</v>
      </c>
      <c r="D179" s="960" t="s">
        <v>517</v>
      </c>
      <c r="E179" s="960" t="s">
        <v>321</v>
      </c>
      <c r="F179" s="951">
        <v>43500</v>
      </c>
      <c r="G179" s="952">
        <v>0</v>
      </c>
      <c r="H179" s="953">
        <v>43500</v>
      </c>
      <c r="I179" s="953">
        <v>1248.45</v>
      </c>
      <c r="J179" s="974">
        <v>936.62</v>
      </c>
      <c r="K179" s="953">
        <v>1322.4</v>
      </c>
      <c r="L179" s="951">
        <v>25</v>
      </c>
      <c r="M179" s="953">
        <f t="shared" si="29"/>
        <v>3532.4700000000003</v>
      </c>
      <c r="N179" s="953">
        <f t="shared" si="30"/>
        <v>39967.53</v>
      </c>
    </row>
    <row r="180" spans="2:14" ht="18.75" x14ac:dyDescent="0.3">
      <c r="B180" s="998" t="s">
        <v>1327</v>
      </c>
      <c r="C180" s="950" t="s">
        <v>806</v>
      </c>
      <c r="D180" s="960" t="s">
        <v>517</v>
      </c>
      <c r="E180" s="960" t="s">
        <v>321</v>
      </c>
      <c r="F180" s="951">
        <v>43500</v>
      </c>
      <c r="G180" s="952">
        <v>0</v>
      </c>
      <c r="H180" s="953">
        <v>43500</v>
      </c>
      <c r="I180" s="953">
        <v>1248.45</v>
      </c>
      <c r="J180" s="974">
        <v>936.62</v>
      </c>
      <c r="K180" s="953">
        <v>1322.4</v>
      </c>
      <c r="L180" s="951">
        <v>25</v>
      </c>
      <c r="M180" s="953">
        <f t="shared" si="29"/>
        <v>3532.4700000000003</v>
      </c>
      <c r="N180" s="953">
        <f t="shared" si="30"/>
        <v>39967.53</v>
      </c>
    </row>
    <row r="181" spans="2:14" ht="18.75" x14ac:dyDescent="0.3">
      <c r="B181" s="998" t="s">
        <v>1328</v>
      </c>
      <c r="C181" s="950" t="s">
        <v>1296</v>
      </c>
      <c r="D181" s="960" t="s">
        <v>517</v>
      </c>
      <c r="E181" s="960" t="s">
        <v>321</v>
      </c>
      <c r="F181" s="951">
        <v>37500</v>
      </c>
      <c r="G181" s="952">
        <v>0</v>
      </c>
      <c r="H181" s="953">
        <v>37500</v>
      </c>
      <c r="I181" s="953">
        <v>1076.25</v>
      </c>
      <c r="J181" s="974">
        <v>89.81</v>
      </c>
      <c r="K181" s="953">
        <v>1140</v>
      </c>
      <c r="L181" s="951">
        <v>25</v>
      </c>
      <c r="M181" s="953">
        <f t="shared" si="29"/>
        <v>2331.06</v>
      </c>
      <c r="N181" s="953">
        <f t="shared" si="30"/>
        <v>35168.94</v>
      </c>
    </row>
    <row r="182" spans="2:14" ht="18.75" x14ac:dyDescent="0.3">
      <c r="B182" s="1069" t="s">
        <v>1386</v>
      </c>
      <c r="C182" s="950" t="s">
        <v>806</v>
      </c>
      <c r="D182" s="960" t="s">
        <v>517</v>
      </c>
      <c r="E182" s="960" t="s">
        <v>321</v>
      </c>
      <c r="F182" s="951">
        <v>37500</v>
      </c>
      <c r="G182" s="974">
        <v>0</v>
      </c>
      <c r="H182" s="951">
        <v>37500</v>
      </c>
      <c r="I182" s="951">
        <v>1076.25</v>
      </c>
      <c r="J182" s="974">
        <v>89.81</v>
      </c>
      <c r="K182" s="951">
        <v>1140</v>
      </c>
      <c r="L182" s="951">
        <v>25</v>
      </c>
      <c r="M182" s="951">
        <f t="shared" si="29"/>
        <v>2331.06</v>
      </c>
      <c r="N182" s="951">
        <f t="shared" si="30"/>
        <v>35168.94</v>
      </c>
    </row>
    <row r="183" spans="2:14" ht="18.75" x14ac:dyDescent="0.3">
      <c r="B183" s="961" t="s">
        <v>749</v>
      </c>
      <c r="C183" s="950"/>
      <c r="D183" s="962">
        <v>11</v>
      </c>
      <c r="E183" s="962"/>
      <c r="F183" s="963">
        <f>SUM(F172:F182)</f>
        <v>491000</v>
      </c>
      <c r="G183" s="964">
        <v>0</v>
      </c>
      <c r="H183" s="963">
        <f>SUM(H172:H182)</f>
        <v>491000</v>
      </c>
      <c r="I183" s="963">
        <f t="shared" ref="I183:N183" si="31">SUM(I172:I182)</f>
        <v>14091.7</v>
      </c>
      <c r="J183" s="963">
        <f t="shared" si="31"/>
        <v>12865.19</v>
      </c>
      <c r="K183" s="963">
        <f t="shared" si="31"/>
        <v>14926.4</v>
      </c>
      <c r="L183" s="963">
        <f t="shared" si="31"/>
        <v>8358.32</v>
      </c>
      <c r="M183" s="963">
        <f t="shared" si="31"/>
        <v>50241.61</v>
      </c>
      <c r="N183" s="963">
        <f t="shared" si="31"/>
        <v>440758.39</v>
      </c>
    </row>
    <row r="184" spans="2:14" ht="18.75" x14ac:dyDescent="0.3">
      <c r="B184" s="958"/>
      <c r="C184" s="950"/>
      <c r="D184" s="960"/>
      <c r="E184" s="960"/>
      <c r="F184" s="963"/>
      <c r="G184" s="964"/>
      <c r="H184" s="965"/>
      <c r="I184" s="965"/>
      <c r="J184" s="963"/>
      <c r="K184" s="965"/>
      <c r="L184" s="963"/>
      <c r="M184" s="965"/>
      <c r="N184" s="965"/>
    </row>
    <row r="185" spans="2:14" ht="18.75" x14ac:dyDescent="0.3">
      <c r="B185" s="961" t="s">
        <v>1221</v>
      </c>
      <c r="C185" s="950"/>
      <c r="D185" s="967"/>
      <c r="E185" s="967"/>
      <c r="F185" s="963"/>
      <c r="G185" s="964"/>
      <c r="H185" s="965"/>
      <c r="I185" s="965"/>
      <c r="J185" s="963"/>
      <c r="K185" s="965"/>
      <c r="L185" s="963"/>
      <c r="M185" s="965"/>
      <c r="N185" s="965"/>
    </row>
    <row r="186" spans="2:14" ht="18.75" x14ac:dyDescent="0.3">
      <c r="B186" s="1027" t="s">
        <v>80</v>
      </c>
      <c r="C186" s="950" t="s">
        <v>806</v>
      </c>
      <c r="D186" s="1024" t="s">
        <v>721</v>
      </c>
      <c r="E186" s="960" t="s">
        <v>1069</v>
      </c>
      <c r="F186" s="951">
        <v>120000</v>
      </c>
      <c r="G186" s="952">
        <v>0</v>
      </c>
      <c r="H186" s="1031">
        <v>120000</v>
      </c>
      <c r="I186" s="953">
        <v>3444</v>
      </c>
      <c r="J186" s="1032">
        <v>16809.87</v>
      </c>
      <c r="K186" s="953">
        <v>3648</v>
      </c>
      <c r="L186" s="951">
        <v>25</v>
      </c>
      <c r="M186" s="1031">
        <f t="shared" ref="M186:M191" si="32">+I186+J186+K186+L186</f>
        <v>23926.87</v>
      </c>
      <c r="N186" s="1031">
        <f t="shared" ref="N186:N219" si="33">+H186-M186</f>
        <v>96073.13</v>
      </c>
    </row>
    <row r="187" spans="2:14" ht="18.75" x14ac:dyDescent="0.3">
      <c r="B187" s="1027" t="s">
        <v>87</v>
      </c>
      <c r="C187" s="950" t="s">
        <v>806</v>
      </c>
      <c r="D187" s="1024" t="s">
        <v>720</v>
      </c>
      <c r="E187" s="960" t="s">
        <v>1069</v>
      </c>
      <c r="F187" s="951">
        <v>120000</v>
      </c>
      <c r="G187" s="974">
        <v>0</v>
      </c>
      <c r="H187" s="1032">
        <v>120000</v>
      </c>
      <c r="I187" s="951">
        <v>3444</v>
      </c>
      <c r="J187" s="1032">
        <v>16809.87</v>
      </c>
      <c r="K187" s="951">
        <v>3648</v>
      </c>
      <c r="L187" s="951">
        <v>25</v>
      </c>
      <c r="M187" s="1032">
        <f t="shared" si="32"/>
        <v>23926.87</v>
      </c>
      <c r="N187" s="1032">
        <f t="shared" si="33"/>
        <v>96073.13</v>
      </c>
    </row>
    <row r="188" spans="2:14" ht="18.75" x14ac:dyDescent="0.3">
      <c r="B188" s="1027" t="s">
        <v>829</v>
      </c>
      <c r="C188" s="999" t="s">
        <v>806</v>
      </c>
      <c r="D188" s="1024" t="s">
        <v>596</v>
      </c>
      <c r="E188" s="960" t="s">
        <v>1066</v>
      </c>
      <c r="F188" s="951">
        <v>75000</v>
      </c>
      <c r="G188" s="974">
        <v>0</v>
      </c>
      <c r="H188" s="1032">
        <v>75000</v>
      </c>
      <c r="I188" s="951">
        <v>2152.5</v>
      </c>
      <c r="J188" s="1032">
        <v>6309.38</v>
      </c>
      <c r="K188" s="951">
        <v>2280</v>
      </c>
      <c r="L188" s="951">
        <v>25</v>
      </c>
      <c r="M188" s="1032">
        <f t="shared" si="32"/>
        <v>10766.880000000001</v>
      </c>
      <c r="N188" s="1032">
        <f t="shared" si="33"/>
        <v>64233.119999999995</v>
      </c>
    </row>
    <row r="189" spans="2:14" ht="18.75" x14ac:dyDescent="0.3">
      <c r="B189" s="1027" t="s">
        <v>244</v>
      </c>
      <c r="C189" s="950" t="s">
        <v>806</v>
      </c>
      <c r="D189" s="1024" t="s">
        <v>489</v>
      </c>
      <c r="E189" s="960" t="s">
        <v>1064</v>
      </c>
      <c r="F189" s="951">
        <v>80000</v>
      </c>
      <c r="G189" s="974">
        <v>0</v>
      </c>
      <c r="H189" s="1032">
        <v>80000</v>
      </c>
      <c r="I189" s="951">
        <v>2296</v>
      </c>
      <c r="J189" s="1032">
        <v>7400.87</v>
      </c>
      <c r="K189" s="951">
        <v>2432</v>
      </c>
      <c r="L189" s="951">
        <v>25</v>
      </c>
      <c r="M189" s="1032">
        <f t="shared" si="32"/>
        <v>12153.869999999999</v>
      </c>
      <c r="N189" s="1032">
        <f t="shared" si="33"/>
        <v>67846.13</v>
      </c>
    </row>
    <row r="190" spans="2:14" ht="18.75" x14ac:dyDescent="0.3">
      <c r="B190" s="1027" t="s">
        <v>84</v>
      </c>
      <c r="C190" s="950" t="s">
        <v>806</v>
      </c>
      <c r="D190" s="1024" t="s">
        <v>117</v>
      </c>
      <c r="E190" s="960" t="s">
        <v>307</v>
      </c>
      <c r="F190" s="951">
        <v>70000</v>
      </c>
      <c r="G190" s="974">
        <v>0</v>
      </c>
      <c r="H190" s="951">
        <v>70000</v>
      </c>
      <c r="I190" s="951">
        <v>2009</v>
      </c>
      <c r="J190" s="1032">
        <v>5368.48</v>
      </c>
      <c r="K190" s="951">
        <v>2128</v>
      </c>
      <c r="L190" s="951">
        <v>25</v>
      </c>
      <c r="M190" s="1032">
        <f t="shared" si="32"/>
        <v>9530.48</v>
      </c>
      <c r="N190" s="1032">
        <f t="shared" si="33"/>
        <v>60469.520000000004</v>
      </c>
    </row>
    <row r="191" spans="2:14" ht="18.75" x14ac:dyDescent="0.3">
      <c r="B191" s="1027" t="s">
        <v>136</v>
      </c>
      <c r="C191" s="950" t="s">
        <v>807</v>
      </c>
      <c r="D191" s="1024" t="s">
        <v>117</v>
      </c>
      <c r="E191" s="960" t="s">
        <v>1069</v>
      </c>
      <c r="F191" s="951">
        <v>80000</v>
      </c>
      <c r="G191" s="974">
        <v>0</v>
      </c>
      <c r="H191" s="951">
        <v>80000</v>
      </c>
      <c r="I191" s="951">
        <v>2296</v>
      </c>
      <c r="J191" s="1032">
        <v>6564.09</v>
      </c>
      <c r="K191" s="951">
        <v>2432</v>
      </c>
      <c r="L191" s="951">
        <v>4158.92</v>
      </c>
      <c r="M191" s="1032">
        <f t="shared" si="32"/>
        <v>15451.01</v>
      </c>
      <c r="N191" s="1032">
        <f t="shared" si="33"/>
        <v>64548.99</v>
      </c>
    </row>
    <row r="192" spans="2:14" ht="18.75" x14ac:dyDescent="0.3">
      <c r="B192" s="1027" t="s">
        <v>94</v>
      </c>
      <c r="C192" s="950" t="s">
        <v>807</v>
      </c>
      <c r="D192" s="1024" t="s">
        <v>71</v>
      </c>
      <c r="E192" s="960" t="s">
        <v>1069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5025.38</v>
      </c>
      <c r="K192" s="951">
        <v>2128</v>
      </c>
      <c r="L192" s="951">
        <v>1740.46</v>
      </c>
      <c r="M192" s="1032">
        <v>10902.84</v>
      </c>
      <c r="N192" s="1032">
        <f t="shared" si="33"/>
        <v>59097.16</v>
      </c>
    </row>
    <row r="193" spans="2:14" ht="18.75" x14ac:dyDescent="0.3">
      <c r="B193" s="1027" t="s">
        <v>799</v>
      </c>
      <c r="C193" s="950" t="s">
        <v>806</v>
      </c>
      <c r="D193" s="1024" t="s">
        <v>633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6972</v>
      </c>
      <c r="K193" s="951">
        <v>2432</v>
      </c>
      <c r="L193" s="951">
        <v>1740.46</v>
      </c>
      <c r="M193" s="1032">
        <f>+I193+J193+K193+L193</f>
        <v>13440.46</v>
      </c>
      <c r="N193" s="1032">
        <f t="shared" si="33"/>
        <v>66559.540000000008</v>
      </c>
    </row>
    <row r="194" spans="2:14" ht="17.25" customHeight="1" x14ac:dyDescent="0.3">
      <c r="B194" s="1028" t="s">
        <v>177</v>
      </c>
      <c r="C194" s="1001" t="s">
        <v>807</v>
      </c>
      <c r="D194" s="1025" t="s">
        <v>1119</v>
      </c>
      <c r="E194" s="1024" t="s">
        <v>1069</v>
      </c>
      <c r="F194" s="1078">
        <v>55000</v>
      </c>
      <c r="G194" s="1079">
        <v>0</v>
      </c>
      <c r="H194" s="1080">
        <v>55000</v>
      </c>
      <c r="I194" s="1081">
        <v>1578.5</v>
      </c>
      <c r="J194" s="1074">
        <v>2559.6799999999998</v>
      </c>
      <c r="K194" s="1078">
        <v>1672</v>
      </c>
      <c r="L194" s="1081">
        <v>25</v>
      </c>
      <c r="M194" s="1032">
        <f t="shared" ref="M194:M219" si="34">+I194+J194+K194+L194</f>
        <v>5835.18</v>
      </c>
      <c r="N194" s="1032">
        <f t="shared" si="33"/>
        <v>49164.82</v>
      </c>
    </row>
    <row r="195" spans="2:14" ht="18.75" x14ac:dyDescent="0.3">
      <c r="B195" s="1027" t="s">
        <v>173</v>
      </c>
      <c r="C195" s="950" t="s">
        <v>807</v>
      </c>
      <c r="D195" s="1024" t="s">
        <v>521</v>
      </c>
      <c r="E195" s="960" t="s">
        <v>307</v>
      </c>
      <c r="F195" s="951">
        <v>37500</v>
      </c>
      <c r="G195" s="974">
        <v>0</v>
      </c>
      <c r="H195" s="1032">
        <v>37500</v>
      </c>
      <c r="I195" s="951">
        <v>1076.25</v>
      </c>
      <c r="J195" s="1036">
        <v>0</v>
      </c>
      <c r="K195" s="951">
        <v>1140</v>
      </c>
      <c r="L195" s="951">
        <v>1740.46</v>
      </c>
      <c r="M195" s="1032">
        <f t="shared" si="34"/>
        <v>3956.71</v>
      </c>
      <c r="N195" s="1032">
        <f t="shared" si="33"/>
        <v>33543.29</v>
      </c>
    </row>
    <row r="196" spans="2:14" ht="18.75" x14ac:dyDescent="0.3">
      <c r="B196" s="1027" t="s">
        <v>1062</v>
      </c>
      <c r="C196" s="950" t="s">
        <v>807</v>
      </c>
      <c r="D196" s="1024" t="s">
        <v>521</v>
      </c>
      <c r="E196" s="960" t="s">
        <v>307</v>
      </c>
      <c r="F196" s="951">
        <v>31500</v>
      </c>
      <c r="G196" s="974">
        <v>0</v>
      </c>
      <c r="H196" s="1032">
        <v>31500</v>
      </c>
      <c r="I196" s="951">
        <v>904.05</v>
      </c>
      <c r="J196" s="1036">
        <v>0</v>
      </c>
      <c r="K196" s="951">
        <v>957.6</v>
      </c>
      <c r="L196" s="951">
        <v>25</v>
      </c>
      <c r="M196" s="1032">
        <f t="shared" si="34"/>
        <v>1886.65</v>
      </c>
      <c r="N196" s="1032">
        <f t="shared" si="33"/>
        <v>29613.35</v>
      </c>
    </row>
    <row r="197" spans="2:14" ht="18.75" x14ac:dyDescent="0.3">
      <c r="B197" s="1027" t="s">
        <v>1148</v>
      </c>
      <c r="C197" s="950" t="s">
        <v>807</v>
      </c>
      <c r="D197" s="1024" t="s">
        <v>276</v>
      </c>
      <c r="E197" s="960" t="s">
        <v>307</v>
      </c>
      <c r="F197" s="951">
        <v>31500</v>
      </c>
      <c r="G197" s="952">
        <v>0</v>
      </c>
      <c r="H197" s="1031">
        <v>31500</v>
      </c>
      <c r="I197" s="953">
        <v>904.05</v>
      </c>
      <c r="J197" s="1036">
        <v>0</v>
      </c>
      <c r="K197" s="953">
        <v>957.6</v>
      </c>
      <c r="L197" s="951">
        <v>25</v>
      </c>
      <c r="M197" s="1031">
        <f t="shared" si="34"/>
        <v>1886.65</v>
      </c>
      <c r="N197" s="1031">
        <f t="shared" si="33"/>
        <v>29613.35</v>
      </c>
    </row>
    <row r="198" spans="2:14" ht="18.75" x14ac:dyDescent="0.3">
      <c r="B198" s="1027" t="s">
        <v>1149</v>
      </c>
      <c r="C198" s="950" t="s">
        <v>807</v>
      </c>
      <c r="D198" s="1024" t="s">
        <v>276</v>
      </c>
      <c r="E198" s="960" t="s">
        <v>307</v>
      </c>
      <c r="F198" s="951">
        <v>31500</v>
      </c>
      <c r="G198" s="952">
        <v>0</v>
      </c>
      <c r="H198" s="1031">
        <v>31500</v>
      </c>
      <c r="I198" s="953">
        <v>904.05</v>
      </c>
      <c r="J198" s="1036">
        <v>0</v>
      </c>
      <c r="K198" s="953">
        <v>957.6</v>
      </c>
      <c r="L198" s="951">
        <v>25</v>
      </c>
      <c r="M198" s="1031">
        <f t="shared" si="34"/>
        <v>1886.65</v>
      </c>
      <c r="N198" s="1031">
        <f t="shared" si="33"/>
        <v>29613.35</v>
      </c>
    </row>
    <row r="199" spans="2:14" ht="18.75" x14ac:dyDescent="0.3">
      <c r="B199" s="1027" t="s">
        <v>1165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74">
        <v>0</v>
      </c>
      <c r="H199" s="1032">
        <v>31500</v>
      </c>
      <c r="I199" s="951">
        <v>904.05</v>
      </c>
      <c r="J199" s="1036">
        <v>0</v>
      </c>
      <c r="K199" s="951">
        <v>957.6</v>
      </c>
      <c r="L199" s="951">
        <v>25</v>
      </c>
      <c r="M199" s="1031">
        <f t="shared" si="34"/>
        <v>1886.65</v>
      </c>
      <c r="N199" s="1031">
        <f t="shared" si="33"/>
        <v>29613.35</v>
      </c>
    </row>
    <row r="200" spans="2:14" ht="18.75" x14ac:dyDescent="0.3">
      <c r="B200" s="1027" t="s">
        <v>1440</v>
      </c>
      <c r="C200" s="950" t="s">
        <v>807</v>
      </c>
      <c r="D200" s="1024" t="s">
        <v>276</v>
      </c>
      <c r="E200" s="960" t="s">
        <v>307</v>
      </c>
      <c r="F200" s="951">
        <v>37500</v>
      </c>
      <c r="G200" s="974">
        <v>0</v>
      </c>
      <c r="H200" s="1032">
        <v>37500</v>
      </c>
      <c r="I200" s="951">
        <v>1076.25</v>
      </c>
      <c r="J200" s="1036">
        <v>89.81</v>
      </c>
      <c r="K200" s="951">
        <v>1140</v>
      </c>
      <c r="L200" s="951">
        <v>25</v>
      </c>
      <c r="M200" s="1032">
        <v>2331.06</v>
      </c>
      <c r="N200" s="1032">
        <f>+H200-M200</f>
        <v>35168.94</v>
      </c>
    </row>
    <row r="201" spans="2:14" ht="18.75" x14ac:dyDescent="0.3">
      <c r="B201" s="1029" t="s">
        <v>1329</v>
      </c>
      <c r="C201" s="950" t="s">
        <v>1330</v>
      </c>
      <c r="D201" s="1024" t="s">
        <v>1325</v>
      </c>
      <c r="E201" s="960" t="s">
        <v>307</v>
      </c>
      <c r="F201" s="951">
        <v>43500</v>
      </c>
      <c r="G201" s="952">
        <v>0</v>
      </c>
      <c r="H201" s="1031">
        <v>43500</v>
      </c>
      <c r="I201" s="953">
        <v>1248.45</v>
      </c>
      <c r="J201" s="1036">
        <v>936.62</v>
      </c>
      <c r="K201" s="953">
        <v>1322.4</v>
      </c>
      <c r="L201" s="951">
        <v>25</v>
      </c>
      <c r="M201" s="1031">
        <f t="shared" si="34"/>
        <v>3532.4700000000003</v>
      </c>
      <c r="N201" s="1031">
        <f t="shared" si="33"/>
        <v>39967.53</v>
      </c>
    </row>
    <row r="202" spans="2:14" ht="18.75" x14ac:dyDescent="0.3">
      <c r="B202" s="1027" t="s">
        <v>1337</v>
      </c>
      <c r="C202" s="950" t="s">
        <v>806</v>
      </c>
      <c r="D202" s="1024" t="s">
        <v>1325</v>
      </c>
      <c r="E202" s="960" t="s">
        <v>307</v>
      </c>
      <c r="F202" s="951">
        <v>37500</v>
      </c>
      <c r="G202" s="974">
        <v>0</v>
      </c>
      <c r="H202" s="1032">
        <v>37500</v>
      </c>
      <c r="I202" s="951">
        <v>1076.25</v>
      </c>
      <c r="J202" s="1036">
        <v>89.81</v>
      </c>
      <c r="K202" s="951">
        <v>1140</v>
      </c>
      <c r="L202" s="951">
        <v>25</v>
      </c>
      <c r="M202" s="1032">
        <f t="shared" si="34"/>
        <v>2331.06</v>
      </c>
      <c r="N202" s="1032">
        <f t="shared" si="33"/>
        <v>35168.94</v>
      </c>
    </row>
    <row r="203" spans="2:14" ht="18.75" x14ac:dyDescent="0.3">
      <c r="B203" s="1027" t="s">
        <v>1345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4"/>
        <v>2331.06</v>
      </c>
      <c r="N203" s="1032">
        <f t="shared" si="33"/>
        <v>35168.94</v>
      </c>
    </row>
    <row r="204" spans="2:14" ht="18.75" x14ac:dyDescent="0.3">
      <c r="B204" s="1027" t="s">
        <v>1351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4"/>
        <v>2331.06</v>
      </c>
      <c r="N204" s="1032">
        <f t="shared" si="33"/>
        <v>35168.94</v>
      </c>
    </row>
    <row r="205" spans="2:14" ht="18.75" x14ac:dyDescent="0.3">
      <c r="B205" s="1027" t="s">
        <v>1336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4"/>
        <v>2331.06</v>
      </c>
      <c r="N205" s="1032">
        <f t="shared" si="33"/>
        <v>35168.94</v>
      </c>
    </row>
    <row r="206" spans="2:14" ht="18.75" x14ac:dyDescent="0.3">
      <c r="B206" s="1027" t="s">
        <v>1387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34"/>
        <v>2331.06</v>
      </c>
      <c r="N206" s="1032">
        <f t="shared" si="33"/>
        <v>35168.94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6">
        <v>936.62</v>
      </c>
      <c r="K207" s="953">
        <v>1322.4</v>
      </c>
      <c r="L207" s="951">
        <v>25</v>
      </c>
      <c r="M207" s="1031">
        <f t="shared" si="34"/>
        <v>3532.4700000000003</v>
      </c>
      <c r="N207" s="1031">
        <f t="shared" si="33"/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6">
        <v>0</v>
      </c>
      <c r="K208" s="953">
        <v>760</v>
      </c>
      <c r="L208" s="951">
        <v>25</v>
      </c>
      <c r="M208" s="1031">
        <f t="shared" si="34"/>
        <v>1502.5</v>
      </c>
      <c r="N208" s="1031">
        <f t="shared" si="33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6">
        <v>0</v>
      </c>
      <c r="K209" s="953">
        <v>760</v>
      </c>
      <c r="L209" s="951">
        <v>25</v>
      </c>
      <c r="M209" s="1031">
        <f t="shared" si="34"/>
        <v>1502.5</v>
      </c>
      <c r="N209" s="1031">
        <f t="shared" si="33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6">
        <v>0</v>
      </c>
      <c r="K210" s="953">
        <v>760</v>
      </c>
      <c r="L210" s="951">
        <v>25</v>
      </c>
      <c r="M210" s="1031">
        <f t="shared" si="34"/>
        <v>1502.5</v>
      </c>
      <c r="N210" s="1031">
        <f t="shared" si="33"/>
        <v>23497.5</v>
      </c>
    </row>
    <row r="211" spans="2:14" ht="18.75" x14ac:dyDescent="0.3">
      <c r="B211" s="1027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74">
        <v>0</v>
      </c>
      <c r="H211" s="1032">
        <v>25000</v>
      </c>
      <c r="I211" s="951">
        <v>717.5</v>
      </c>
      <c r="J211" s="1036">
        <v>0</v>
      </c>
      <c r="K211" s="951">
        <v>760</v>
      </c>
      <c r="L211" s="951">
        <v>25</v>
      </c>
      <c r="M211" s="1032">
        <f t="shared" si="34"/>
        <v>1502.5</v>
      </c>
      <c r="N211" s="1032">
        <f t="shared" si="33"/>
        <v>23497.5</v>
      </c>
    </row>
    <row r="212" spans="2:14" ht="18.75" x14ac:dyDescent="0.3">
      <c r="B212" s="1027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74">
        <v>0</v>
      </c>
      <c r="H212" s="1032">
        <v>25000</v>
      </c>
      <c r="I212" s="951">
        <v>717.5</v>
      </c>
      <c r="J212" s="1036">
        <v>0</v>
      </c>
      <c r="K212" s="951">
        <v>760</v>
      </c>
      <c r="L212" s="951">
        <v>25</v>
      </c>
      <c r="M212" s="1032">
        <f t="shared" si="34"/>
        <v>1502.5</v>
      </c>
      <c r="N212" s="1032">
        <f t="shared" si="33"/>
        <v>23497.5</v>
      </c>
    </row>
    <row r="213" spans="2:14" ht="18.75" x14ac:dyDescent="0.3">
      <c r="B213" s="1024" t="s">
        <v>830</v>
      </c>
      <c r="C213" s="950" t="s">
        <v>806</v>
      </c>
      <c r="D213" s="1026" t="s">
        <v>92</v>
      </c>
      <c r="E213" s="960" t="s">
        <v>1067</v>
      </c>
      <c r="F213" s="978">
        <v>30000</v>
      </c>
      <c r="G213" s="979">
        <v>0</v>
      </c>
      <c r="H213" s="1032">
        <v>30000</v>
      </c>
      <c r="I213" s="951">
        <v>861</v>
      </c>
      <c r="J213" s="1036">
        <v>0</v>
      </c>
      <c r="K213" s="951">
        <v>912</v>
      </c>
      <c r="L213" s="951">
        <v>25</v>
      </c>
      <c r="M213" s="1032">
        <f t="shared" si="34"/>
        <v>1798</v>
      </c>
      <c r="N213" s="1032">
        <f t="shared" si="33"/>
        <v>28202</v>
      </c>
    </row>
    <row r="214" spans="2:14" ht="18.75" x14ac:dyDescent="0.3">
      <c r="B214" s="1024" t="s">
        <v>1056</v>
      </c>
      <c r="C214" s="950" t="s">
        <v>806</v>
      </c>
      <c r="D214" s="1026" t="s">
        <v>92</v>
      </c>
      <c r="E214" s="960" t="s">
        <v>1067</v>
      </c>
      <c r="F214" s="978">
        <v>30000</v>
      </c>
      <c r="G214" s="979">
        <v>0</v>
      </c>
      <c r="H214" s="1032">
        <v>30000</v>
      </c>
      <c r="I214" s="951">
        <v>861</v>
      </c>
      <c r="J214" s="1036">
        <v>0</v>
      </c>
      <c r="K214" s="951">
        <v>912</v>
      </c>
      <c r="L214" s="951">
        <v>25</v>
      </c>
      <c r="M214" s="1032">
        <f t="shared" si="34"/>
        <v>1798</v>
      </c>
      <c r="N214" s="1032">
        <f t="shared" si="33"/>
        <v>28202</v>
      </c>
    </row>
    <row r="215" spans="2:14" ht="18.75" x14ac:dyDescent="0.3">
      <c r="B215" s="1027" t="s">
        <v>800</v>
      </c>
      <c r="C215" s="950" t="s">
        <v>806</v>
      </c>
      <c r="D215" s="1024" t="s">
        <v>268</v>
      </c>
      <c r="E215" s="960" t="s">
        <v>1067</v>
      </c>
      <c r="F215" s="951">
        <v>30000</v>
      </c>
      <c r="G215" s="974">
        <v>0</v>
      </c>
      <c r="H215" s="1032">
        <v>30000</v>
      </c>
      <c r="I215" s="951">
        <v>861</v>
      </c>
      <c r="J215" s="1036">
        <v>0</v>
      </c>
      <c r="K215" s="951">
        <v>912</v>
      </c>
      <c r="L215" s="951">
        <v>25</v>
      </c>
      <c r="M215" s="1032">
        <f t="shared" si="34"/>
        <v>1798</v>
      </c>
      <c r="N215" s="1032">
        <f t="shared" si="33"/>
        <v>28202</v>
      </c>
    </row>
    <row r="216" spans="2:14" ht="18.75" x14ac:dyDescent="0.3">
      <c r="B216" s="1029" t="s">
        <v>1333</v>
      </c>
      <c r="C216" s="950" t="s">
        <v>1296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6">
        <v>0</v>
      </c>
      <c r="K216" s="953">
        <v>912</v>
      </c>
      <c r="L216" s="951">
        <v>25</v>
      </c>
      <c r="M216" s="1031">
        <f t="shared" si="34"/>
        <v>1798</v>
      </c>
      <c r="N216" s="1031">
        <f t="shared" si="33"/>
        <v>28202</v>
      </c>
    </row>
    <row r="217" spans="2:14" ht="18.75" x14ac:dyDescent="0.3">
      <c r="B217" s="1029" t="s">
        <v>91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6">
        <v>0</v>
      </c>
      <c r="K217" s="953">
        <v>912</v>
      </c>
      <c r="L217" s="951">
        <v>2134</v>
      </c>
      <c r="M217" s="1031">
        <f t="shared" si="34"/>
        <v>3907</v>
      </c>
      <c r="N217" s="1031">
        <f t="shared" si="33"/>
        <v>26093</v>
      </c>
    </row>
    <row r="218" spans="2:14" ht="18.75" x14ac:dyDescent="0.3">
      <c r="B218" s="1029" t="s">
        <v>1346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6">
        <v>0</v>
      </c>
      <c r="K218" s="953">
        <v>912</v>
      </c>
      <c r="L218" s="951">
        <v>25</v>
      </c>
      <c r="M218" s="1031">
        <f t="shared" si="34"/>
        <v>1798</v>
      </c>
      <c r="N218" s="1031">
        <f t="shared" si="33"/>
        <v>28202</v>
      </c>
    </row>
    <row r="219" spans="2:14" ht="18.75" x14ac:dyDescent="0.3">
      <c r="B219" s="1029" t="s">
        <v>1350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6">
        <v>0</v>
      </c>
      <c r="K219" s="953">
        <v>912</v>
      </c>
      <c r="L219" s="951">
        <v>25</v>
      </c>
      <c r="M219" s="1031">
        <f t="shared" si="34"/>
        <v>1798</v>
      </c>
      <c r="N219" s="1031">
        <f t="shared" si="33"/>
        <v>28202</v>
      </c>
    </row>
    <row r="220" spans="2:14" ht="18.75" x14ac:dyDescent="0.3">
      <c r="B220" s="1027" t="s">
        <v>1388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74">
        <v>0</v>
      </c>
      <c r="H220" s="1032">
        <v>30000</v>
      </c>
      <c r="I220" s="951">
        <v>861</v>
      </c>
      <c r="J220" s="1036">
        <v>0</v>
      </c>
      <c r="K220" s="951">
        <v>912</v>
      </c>
      <c r="L220" s="951">
        <v>25</v>
      </c>
      <c r="M220" s="1032">
        <v>1798</v>
      </c>
      <c r="N220" s="1032">
        <v>28202</v>
      </c>
    </row>
    <row r="221" spans="2:14" ht="18.75" x14ac:dyDescent="0.3">
      <c r="B221" s="1027" t="s">
        <v>1389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74">
        <v>0</v>
      </c>
      <c r="H221" s="1032">
        <v>30000</v>
      </c>
      <c r="I221" s="951">
        <v>861</v>
      </c>
      <c r="J221" s="1036">
        <v>0</v>
      </c>
      <c r="K221" s="951">
        <v>912</v>
      </c>
      <c r="L221" s="951">
        <v>25</v>
      </c>
      <c r="M221" s="1032">
        <v>1798</v>
      </c>
      <c r="N221" s="1032">
        <v>28202</v>
      </c>
    </row>
    <row r="222" spans="2:14" ht="18.75" x14ac:dyDescent="0.3">
      <c r="B222" s="1027" t="s">
        <v>1390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1420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961" t="s">
        <v>749</v>
      </c>
      <c r="C224" s="999"/>
      <c r="D224" s="962">
        <v>38</v>
      </c>
      <c r="E224" s="962"/>
      <c r="F224" s="963">
        <f>SUM(F186:F223)</f>
        <v>1680500</v>
      </c>
      <c r="G224" s="1071">
        <v>0</v>
      </c>
      <c r="H224" s="963">
        <f t="shared" ref="H224:N224" si="35">SUM(H186:H223)</f>
        <v>1680500</v>
      </c>
      <c r="I224" s="963">
        <f t="shared" si="35"/>
        <v>48230.349999999991</v>
      </c>
      <c r="J224" s="963">
        <f t="shared" si="35"/>
        <v>76231.719999999972</v>
      </c>
      <c r="K224" s="963">
        <f t="shared" si="35"/>
        <v>51087.199999999997</v>
      </c>
      <c r="L224" s="963">
        <f t="shared" si="35"/>
        <v>12339.3</v>
      </c>
      <c r="M224" s="963">
        <f t="shared" si="35"/>
        <v>187888.56999999995</v>
      </c>
      <c r="N224" s="963">
        <f t="shared" si="35"/>
        <v>1492611.4299999997</v>
      </c>
    </row>
    <row r="225" spans="2:14" ht="18.75" x14ac:dyDescent="0.3">
      <c r="B225" s="961"/>
      <c r="C225" s="958"/>
      <c r="D225" s="962"/>
      <c r="E225" s="962"/>
      <c r="F225" s="963"/>
      <c r="G225" s="964"/>
      <c r="H225" s="965"/>
      <c r="I225" s="965"/>
      <c r="J225" s="963"/>
      <c r="K225" s="965"/>
      <c r="L225" s="963"/>
      <c r="M225" s="965"/>
      <c r="N225" s="965"/>
    </row>
    <row r="226" spans="2:14" ht="27.75" customHeight="1" x14ac:dyDescent="0.35">
      <c r="B226" s="1115" t="s">
        <v>865</v>
      </c>
      <c r="C226" s="1116"/>
      <c r="D226" s="1115">
        <v>133</v>
      </c>
      <c r="E226" s="1115"/>
      <c r="F226" s="1117">
        <f>+F19+F25+F29+F41+F45+F50+F54+F60+F74+F89+F94+F99+F105+F110+F114+F124+F130+F138+F144+F148+F152+F159+F164+F169+F183+F224</f>
        <v>6955000</v>
      </c>
      <c r="G226" s="1118">
        <v>0</v>
      </c>
      <c r="H226" s="1117">
        <f t="shared" ref="H226:N226" si="36">+H19+H25+H29+H41+H45+H50+H54+H60+H74+H89+H94+H99+H105+H110+H114+H124+H130+H138+H144+H148+H152+H159+H164+H169+H183+H224</f>
        <v>6955000</v>
      </c>
      <c r="I226" s="1117">
        <f t="shared" si="36"/>
        <v>199608.3</v>
      </c>
      <c r="J226" s="1117">
        <f t="shared" si="36"/>
        <v>443325.83999999991</v>
      </c>
      <c r="K226" s="1117">
        <f t="shared" si="36"/>
        <v>208910.31999999995</v>
      </c>
      <c r="L226" s="1117">
        <f t="shared" si="36"/>
        <v>139577.72999999998</v>
      </c>
      <c r="M226" s="1117">
        <f t="shared" si="36"/>
        <v>991422.19</v>
      </c>
      <c r="N226" s="1117">
        <f t="shared" si="36"/>
        <v>5963577.8099999987</v>
      </c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69"/>
      <c r="K227" s="1022"/>
      <c r="L227" s="1093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69"/>
      <c r="K228" s="1022"/>
      <c r="L228" s="1093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1092"/>
      <c r="K229" s="1022"/>
      <c r="L229" s="1093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69"/>
      <c r="K230" s="1022"/>
      <c r="L230" s="1093"/>
      <c r="M230" s="1022"/>
      <c r="N230" s="1022"/>
    </row>
    <row r="231" spans="2:14" ht="15.75" x14ac:dyDescent="0.25">
      <c r="B231" s="853"/>
      <c r="C231" s="871"/>
      <c r="D231" s="853"/>
      <c r="E231" s="271"/>
      <c r="F231" s="869"/>
      <c r="G231" s="853"/>
      <c r="H231" s="853"/>
      <c r="I231" s="853"/>
      <c r="J231" s="869"/>
      <c r="K231" s="1022"/>
      <c r="L231" s="1093"/>
      <c r="M231" s="1022"/>
      <c r="N231" s="1022"/>
    </row>
    <row r="232" spans="2:14" ht="15.75" x14ac:dyDescent="0.25">
      <c r="B232" s="853"/>
      <c r="C232" s="871"/>
      <c r="D232" s="1022"/>
      <c r="E232" s="271"/>
      <c r="F232" s="869"/>
      <c r="G232" s="853"/>
      <c r="H232" s="853"/>
      <c r="I232" s="853"/>
      <c r="J232" s="1092"/>
      <c r="K232" s="1022"/>
      <c r="L232" s="1093"/>
      <c r="M232" s="1022"/>
      <c r="N232" s="1022"/>
    </row>
    <row r="233" spans="2:14" ht="15.75" x14ac:dyDescent="0.25">
      <c r="B233" s="853"/>
      <c r="C233" s="871"/>
      <c r="D233" s="1022"/>
      <c r="F233" s="869"/>
      <c r="G233" s="853"/>
      <c r="H233" s="853"/>
      <c r="I233" s="853"/>
      <c r="J233" s="1093"/>
      <c r="K233" s="1022"/>
      <c r="L233" s="1093"/>
      <c r="M233" s="1022"/>
      <c r="N233" s="1022"/>
    </row>
    <row r="234" spans="2:14" ht="15.75" x14ac:dyDescent="0.25">
      <c r="B234" s="853"/>
      <c r="C234" s="871"/>
      <c r="D234" s="853"/>
      <c r="E234" s="271"/>
      <c r="F234" s="869"/>
      <c r="G234" s="853"/>
      <c r="H234" s="853"/>
      <c r="I234" s="853"/>
      <c r="J234" s="869"/>
      <c r="K234" s="1022"/>
      <c r="L234" s="1093"/>
      <c r="M234" s="1022"/>
      <c r="N234" s="1022"/>
    </row>
    <row r="235" spans="2:14" ht="15.75" x14ac:dyDescent="0.25">
      <c r="B235" s="853"/>
      <c r="C235" s="871"/>
      <c r="D235" s="1022"/>
      <c r="E235" s="853"/>
      <c r="F235" s="869"/>
      <c r="G235" s="853"/>
      <c r="H235" s="853"/>
      <c r="I235" s="853"/>
      <c r="J235" s="869"/>
      <c r="K235" s="1022"/>
      <c r="L235" s="1093"/>
      <c r="M235" s="1022"/>
      <c r="N235" s="1022"/>
    </row>
    <row r="236" spans="2:14" ht="15.75" x14ac:dyDescent="0.25">
      <c r="B236" s="853"/>
      <c r="C236" s="871"/>
      <c r="D236" s="872"/>
      <c r="E236" s="853"/>
      <c r="F236" s="852"/>
      <c r="G236" s="853"/>
      <c r="H236" s="853"/>
      <c r="I236" s="853"/>
      <c r="J236" s="869"/>
      <c r="K236" s="1022"/>
      <c r="L236" s="869"/>
      <c r="M236" s="853"/>
      <c r="N236" s="853"/>
    </row>
    <row r="237" spans="2:14" ht="17.25" customHeight="1" x14ac:dyDescent="0.25">
      <c r="B237" s="853"/>
      <c r="C237" s="871"/>
      <c r="D237" s="872"/>
      <c r="E237" s="853"/>
      <c r="F237" s="852"/>
      <c r="G237" s="853"/>
      <c r="H237" s="853"/>
      <c r="I237" s="853"/>
      <c r="J237" s="869"/>
      <c r="K237" s="853"/>
      <c r="L237" s="869"/>
      <c r="M237" s="1022"/>
      <c r="N237" s="1022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69"/>
      <c r="K238" s="853"/>
      <c r="L238" s="869"/>
      <c r="M238" s="853"/>
      <c r="N238" s="853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69"/>
      <c r="K239" s="853"/>
      <c r="L239" s="869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69"/>
      <c r="K240" s="853"/>
      <c r="L240" s="869"/>
      <c r="M240" s="853"/>
      <c r="N240" s="853"/>
    </row>
    <row r="241" spans="2:15" ht="17.25" customHeight="1" x14ac:dyDescent="0.25">
      <c r="B241" s="853"/>
      <c r="C241" s="871"/>
      <c r="D241" s="853"/>
      <c r="E241" s="853"/>
      <c r="F241" s="852"/>
      <c r="G241" s="853"/>
      <c r="H241" s="853"/>
      <c r="I241" s="853"/>
      <c r="J241" s="869"/>
      <c r="K241" s="853"/>
      <c r="L241" s="869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69"/>
      <c r="K242" s="853"/>
      <c r="L242" s="869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69"/>
      <c r="K243" s="853"/>
      <c r="L243" s="869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69"/>
      <c r="K244" s="853"/>
      <c r="L244" s="869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69"/>
      <c r="K245" s="853"/>
      <c r="L245" s="869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69"/>
      <c r="K246" s="853"/>
      <c r="L246" s="869"/>
      <c r="M246" s="853"/>
      <c r="N246" s="853"/>
    </row>
    <row r="247" spans="2:15" ht="15.75" x14ac:dyDescent="0.25">
      <c r="B247" s="873"/>
      <c r="C247" s="874"/>
      <c r="D247" s="873"/>
      <c r="E247" s="873"/>
      <c r="F247" s="875"/>
      <c r="G247" s="873"/>
      <c r="H247" s="873"/>
      <c r="I247" s="873"/>
      <c r="J247" s="1094"/>
      <c r="K247" s="873"/>
      <c r="L247" s="1094"/>
      <c r="M247" s="873"/>
      <c r="N247" s="873"/>
    </row>
    <row r="248" spans="2:15" ht="15.75" x14ac:dyDescent="0.25">
      <c r="B248" s="873"/>
      <c r="C248" s="871"/>
      <c r="D248" s="873"/>
      <c r="E248" s="873"/>
      <c r="F248" s="875"/>
      <c r="G248" s="873"/>
      <c r="H248" s="873"/>
      <c r="I248" s="873"/>
      <c r="J248" s="1094"/>
      <c r="K248" s="873"/>
      <c r="L248" s="1094"/>
      <c r="M248" s="873"/>
      <c r="N248" s="873"/>
    </row>
    <row r="249" spans="2:15" ht="15.75" x14ac:dyDescent="0.25">
      <c r="B249" s="871"/>
      <c r="C249" s="871"/>
      <c r="D249" s="871"/>
      <c r="E249" s="871"/>
      <c r="F249" s="876"/>
      <c r="G249" s="877"/>
      <c r="H249" s="878"/>
      <c r="I249" s="879"/>
      <c r="J249" s="1095"/>
      <c r="K249" s="880"/>
      <c r="L249" s="1095"/>
      <c r="M249" s="880"/>
      <c r="N249" s="880"/>
    </row>
    <row r="250" spans="2:15" ht="15.75" x14ac:dyDescent="0.25">
      <c r="B250" s="1889" t="s">
        <v>1271</v>
      </c>
      <c r="C250" s="1889"/>
      <c r="D250" s="874"/>
      <c r="E250" s="874"/>
      <c r="F250" s="875"/>
      <c r="G250" s="873"/>
      <c r="H250" s="873"/>
      <c r="I250" s="1869" t="s">
        <v>852</v>
      </c>
      <c r="J250" s="1869"/>
      <c r="K250" s="1869"/>
      <c r="L250" s="1869"/>
      <c r="M250" s="1869"/>
      <c r="N250" s="1869"/>
    </row>
    <row r="251" spans="2:15" ht="15.75" x14ac:dyDescent="0.25">
      <c r="B251" s="930" t="s">
        <v>1376</v>
      </c>
      <c r="C251" s="871"/>
      <c r="D251" s="871"/>
      <c r="E251" s="871"/>
      <c r="F251" s="875"/>
      <c r="G251" s="873"/>
      <c r="I251" s="622"/>
      <c r="J251" s="1870" t="s">
        <v>1370</v>
      </c>
      <c r="K251" s="1870"/>
      <c r="L251" s="1870"/>
      <c r="M251" s="1870"/>
      <c r="N251" s="622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519"/>
      <c r="K252" s="928"/>
      <c r="L252" s="519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519"/>
      <c r="K253" s="928"/>
      <c r="L253" s="519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519"/>
      <c r="K254" s="928"/>
      <c r="L254" s="519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519"/>
      <c r="K255" s="928"/>
      <c r="L255" s="519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519"/>
      <c r="K256" s="928"/>
      <c r="L256" s="519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519"/>
      <c r="K257" s="928"/>
      <c r="L257" s="519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519"/>
      <c r="K258" s="928"/>
      <c r="L258" s="519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519"/>
      <c r="K259" s="928"/>
      <c r="L259" s="519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519"/>
      <c r="K260" s="928"/>
      <c r="L260" s="519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519"/>
      <c r="K261" s="928"/>
      <c r="L261" s="519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519"/>
      <c r="K262" s="928"/>
      <c r="L262" s="519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519"/>
      <c r="K263" s="928"/>
      <c r="L263" s="519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519"/>
      <c r="K264" s="928"/>
      <c r="L264" s="519"/>
      <c r="M264" s="928"/>
      <c r="N264" s="928"/>
      <c r="O264" s="537"/>
    </row>
    <row r="265" spans="2:15" ht="15.75" x14ac:dyDescent="0.25">
      <c r="B265" s="874"/>
      <c r="C265" s="851"/>
      <c r="D265" s="874"/>
      <c r="E265" s="874"/>
      <c r="F265" s="883"/>
      <c r="G265" s="874"/>
      <c r="H265" s="884"/>
      <c r="I265" s="882"/>
      <c r="J265" s="1094"/>
      <c r="K265" s="885"/>
      <c r="L265" s="1096"/>
      <c r="M265" s="885"/>
      <c r="N265" s="885"/>
    </row>
  </sheetData>
  <mergeCells count="21">
    <mergeCell ref="B250:C250"/>
    <mergeCell ref="I250:N250"/>
    <mergeCell ref="J251:M251"/>
    <mergeCell ref="I12:I13"/>
    <mergeCell ref="J12:J13"/>
    <mergeCell ref="K12:K13"/>
    <mergeCell ref="L12:L13"/>
    <mergeCell ref="M12:M13"/>
    <mergeCell ref="N12:N13"/>
    <mergeCell ref="B6:N6"/>
    <mergeCell ref="B8:N8"/>
    <mergeCell ref="B9:N9"/>
    <mergeCell ref="B10:N10"/>
    <mergeCell ref="B12:B13"/>
    <mergeCell ref="C12:C13"/>
    <mergeCell ref="D12:D13"/>
    <mergeCell ref="E12:E13"/>
    <mergeCell ref="G12:G13"/>
    <mergeCell ref="H12:H13"/>
    <mergeCell ref="A7:M7"/>
    <mergeCell ref="N7:O7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9" max="13" man="1"/>
    <brk id="194" max="13" man="1"/>
  </rowBreaks>
  <drawing r:id="rId2"/>
</worksheet>
</file>

<file path=xl/worksheets/sheet2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B22F96-8876-4FC9-8FBA-740EAEA25407}">
  <dimension ref="A1:S157"/>
  <sheetViews>
    <sheetView zoomScale="89" zoomScaleNormal="89" zoomScaleSheetLayoutView="70" workbookViewId="0">
      <selection activeCell="A8" sqref="A8:O8"/>
    </sheetView>
  </sheetViews>
  <sheetFormatPr baseColWidth="10" defaultRowHeight="15" x14ac:dyDescent="0.25"/>
  <cols>
    <col min="1" max="1" width="64" customWidth="1"/>
    <col min="2" max="2" width="9.7109375" customWidth="1"/>
    <col min="3" max="3" width="68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2.7109375" customWidth="1"/>
    <col min="12" max="12" width="15" customWidth="1"/>
    <col min="13" max="13" width="11.85546875" style="259" bestFit="1" customWidth="1"/>
    <col min="14" max="14" width="12.5703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99"/>
      <c r="M4" s="311"/>
      <c r="N4" s="311"/>
      <c r="O4" s="311"/>
    </row>
    <row r="5" spans="1:15" ht="21" customHeight="1" x14ac:dyDescent="0.25">
      <c r="A5" s="1735" t="s">
        <v>0</v>
      </c>
      <c r="B5" s="1735"/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  <c r="N5" s="1735"/>
      <c r="O5" s="1735"/>
    </row>
    <row r="6" spans="1:15" x14ac:dyDescent="0.25">
      <c r="A6" s="1735" t="s">
        <v>1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  <c r="N6" s="1735"/>
      <c r="O6" s="1735"/>
    </row>
    <row r="7" spans="1:15" x14ac:dyDescent="0.25">
      <c r="A7" s="1735" t="s">
        <v>3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  <c r="N7" s="1735"/>
      <c r="O7" s="1735"/>
    </row>
    <row r="8" spans="1:15" x14ac:dyDescent="0.25">
      <c r="A8" s="1735" t="s">
        <v>1452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  <c r="N8" s="1735"/>
      <c r="O8" s="1735"/>
    </row>
    <row r="9" spans="1:15" x14ac:dyDescent="0.25">
      <c r="A9" s="1820" t="s">
        <v>441</v>
      </c>
      <c r="B9" s="1820"/>
      <c r="C9" s="1820"/>
      <c r="D9" s="1820"/>
      <c r="E9" s="1820"/>
      <c r="F9" s="1820"/>
      <c r="G9" s="1820"/>
      <c r="H9" s="1820"/>
      <c r="I9" s="1820"/>
      <c r="J9" s="1820"/>
      <c r="K9" s="1820"/>
      <c r="L9" s="1820"/>
      <c r="M9" s="1820"/>
      <c r="N9" s="1820"/>
      <c r="O9" s="1820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892" t="s">
        <v>7</v>
      </c>
      <c r="B11" s="1892" t="s">
        <v>937</v>
      </c>
      <c r="C11" s="1894" t="s">
        <v>9</v>
      </c>
      <c r="D11" s="1892" t="s">
        <v>832</v>
      </c>
      <c r="E11" s="1892" t="s">
        <v>834</v>
      </c>
      <c r="F11" s="1892" t="s">
        <v>209</v>
      </c>
      <c r="G11" s="1051" t="s">
        <v>12</v>
      </c>
      <c r="H11" s="1896" t="s">
        <v>13</v>
      </c>
      <c r="I11" s="1893" t="s">
        <v>14</v>
      </c>
      <c r="J11" s="1893" t="s">
        <v>15</v>
      </c>
      <c r="K11" s="1893" t="s">
        <v>16</v>
      </c>
      <c r="L11" s="1906" t="s">
        <v>17</v>
      </c>
      <c r="M11" s="1893" t="s">
        <v>18</v>
      </c>
      <c r="N11" s="1893" t="s">
        <v>19</v>
      </c>
      <c r="O11" s="1893" t="s">
        <v>20</v>
      </c>
    </row>
    <row r="12" spans="1:15" x14ac:dyDescent="0.25">
      <c r="A12" s="1892"/>
      <c r="B12" s="1892"/>
      <c r="C12" s="1894"/>
      <c r="D12" s="1892"/>
      <c r="E12" s="1892"/>
      <c r="F12" s="1892"/>
      <c r="G12" s="1051" t="s">
        <v>21</v>
      </c>
      <c r="H12" s="1896"/>
      <c r="I12" s="1893"/>
      <c r="J12" s="1893"/>
      <c r="K12" s="1893"/>
      <c r="L12" s="1906"/>
      <c r="M12" s="1893"/>
      <c r="N12" s="1893"/>
      <c r="O12" s="1893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18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18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15.7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15.75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45413</v>
      </c>
      <c r="F28" s="855">
        <v>45597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15.75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45413</v>
      </c>
      <c r="F29" s="855">
        <v>45597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>SUM(H29)</f>
        <v>0</v>
      </c>
      <c r="I30" s="695">
        <f t="shared" ref="I30:O30" si="3">SUM(I28:I29)</f>
        <v>185000</v>
      </c>
      <c r="J30" s="695">
        <f t="shared" si="3"/>
        <v>5309.5</v>
      </c>
      <c r="K30" s="695">
        <f t="shared" si="3"/>
        <v>21002.22</v>
      </c>
      <c r="L30" s="695">
        <f t="shared" si="3"/>
        <v>5624</v>
      </c>
      <c r="M30" s="1099">
        <f>SUM(M28:M29)</f>
        <v>7593.4</v>
      </c>
      <c r="N30" s="695">
        <f t="shared" si="3"/>
        <v>39529.119999999995</v>
      </c>
      <c r="O30" s="695">
        <f t="shared" si="3"/>
        <v>145470.88</v>
      </c>
    </row>
    <row r="31" spans="1:15" ht="17.25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68"/>
      <c r="M31" s="675"/>
      <c r="N31" s="457"/>
      <c r="O31" s="457"/>
    </row>
    <row r="32" spans="1:15" ht="17.25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68"/>
      <c r="M32" s="675"/>
      <c r="N32" s="457"/>
      <c r="O32" s="457"/>
    </row>
    <row r="33" spans="1:15" ht="19.5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45413</v>
      </c>
      <c r="F33" s="855">
        <v>45597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628">
        <v>3496</v>
      </c>
      <c r="M33" s="1101">
        <v>1431</v>
      </c>
      <c r="N33" s="457">
        <f>+J33+K33+L33+M33</f>
        <v>23861.239999999998</v>
      </c>
      <c r="O33" s="457">
        <f>+I33-N33</f>
        <v>91138.760000000009</v>
      </c>
    </row>
    <row r="34" spans="1:15" ht="20.25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45200</v>
      </c>
      <c r="F34" s="855">
        <v>45717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628">
        <v>1520</v>
      </c>
      <c r="M34" s="1101">
        <v>728</v>
      </c>
      <c r="N34" s="457">
        <f>+J34+K34+L34+M34</f>
        <v>5537</v>
      </c>
      <c r="O34" s="457">
        <f>+I34-N34</f>
        <v>44463</v>
      </c>
    </row>
    <row r="35" spans="1:15" ht="18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>SUM(H34)</f>
        <v>0</v>
      </c>
      <c r="I35" s="695">
        <f t="shared" ref="I35:O35" si="4">SUM(I33:I34)</f>
        <v>165000</v>
      </c>
      <c r="J35" s="695">
        <f t="shared" si="4"/>
        <v>4735.5</v>
      </c>
      <c r="K35" s="695">
        <f t="shared" si="4"/>
        <v>17487.739999999998</v>
      </c>
      <c r="L35" s="695">
        <f t="shared" si="4"/>
        <v>5016</v>
      </c>
      <c r="M35" s="1099">
        <f>SUM(M33:M34)</f>
        <v>2159</v>
      </c>
      <c r="N35" s="695">
        <f t="shared" si="4"/>
        <v>29398.239999999998</v>
      </c>
      <c r="O35" s="695">
        <f t="shared" si="4"/>
        <v>135601.76</v>
      </c>
    </row>
    <row r="36" spans="1:15" ht="23.25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698"/>
      <c r="M36" s="1102"/>
      <c r="N36" s="463"/>
      <c r="O36" s="463"/>
    </row>
    <row r="37" spans="1:15" x14ac:dyDescent="0.25">
      <c r="A37" s="1014" t="s">
        <v>1287</v>
      </c>
      <c r="B37" s="465"/>
      <c r="C37" s="492"/>
      <c r="D37" s="465"/>
      <c r="E37" s="500"/>
      <c r="F37" s="855"/>
      <c r="G37" s="695"/>
      <c r="H37" s="696"/>
      <c r="I37" s="695"/>
      <c r="J37" s="695"/>
      <c r="K37" s="695"/>
      <c r="L37" s="695"/>
      <c r="M37" s="1099"/>
      <c r="N37" s="695"/>
      <c r="O37" s="695"/>
    </row>
    <row r="38" spans="1:15" x14ac:dyDescent="0.25">
      <c r="A38" s="496" t="s">
        <v>1391</v>
      </c>
      <c r="B38" s="497" t="s">
        <v>807</v>
      </c>
      <c r="C38" s="282" t="s">
        <v>1368</v>
      </c>
      <c r="D38" s="281" t="s">
        <v>1063</v>
      </c>
      <c r="E38" s="855">
        <v>45200</v>
      </c>
      <c r="F38" s="855">
        <v>45717</v>
      </c>
      <c r="G38" s="626">
        <v>95000</v>
      </c>
      <c r="H38" s="487">
        <v>0</v>
      </c>
      <c r="I38" s="498">
        <v>95000</v>
      </c>
      <c r="J38" s="498">
        <v>2726.5</v>
      </c>
      <c r="K38" s="498">
        <v>10929.24</v>
      </c>
      <c r="L38" s="626">
        <v>2888</v>
      </c>
      <c r="M38" s="1100">
        <v>8637.92</v>
      </c>
      <c r="N38" s="457">
        <f>+J38+K38+L38+M38</f>
        <v>25181.659999999996</v>
      </c>
      <c r="O38" s="498">
        <f>+I38-N38</f>
        <v>69818.34</v>
      </c>
    </row>
    <row r="39" spans="1:15" ht="17.25" customHeight="1" x14ac:dyDescent="0.25">
      <c r="A39" s="453" t="s">
        <v>813</v>
      </c>
      <c r="B39" s="281"/>
      <c r="C39" s="453">
        <v>1</v>
      </c>
      <c r="D39" s="281"/>
      <c r="E39" s="1019"/>
      <c r="F39" s="857"/>
      <c r="G39" s="697">
        <f>SUM(G38)</f>
        <v>95000</v>
      </c>
      <c r="H39" s="696">
        <f>SUM(H38)</f>
        <v>0</v>
      </c>
      <c r="I39" s="697">
        <f t="shared" ref="I39:O39" si="5">SUM(I38)</f>
        <v>95000</v>
      </c>
      <c r="J39" s="697">
        <f t="shared" si="5"/>
        <v>2726.5</v>
      </c>
      <c r="K39" s="697">
        <f t="shared" si="5"/>
        <v>10929.24</v>
      </c>
      <c r="L39" s="697">
        <f t="shared" si="5"/>
        <v>2888</v>
      </c>
      <c r="M39" s="676">
        <f>SUM(M38)</f>
        <v>8637.92</v>
      </c>
      <c r="N39" s="697">
        <f t="shared" si="5"/>
        <v>25181.659999999996</v>
      </c>
      <c r="O39" s="697">
        <f t="shared" si="5"/>
        <v>69818.34</v>
      </c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68"/>
      <c r="M40" s="675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76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626">
        <v>3040</v>
      </c>
      <c r="M42" s="1100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45200</v>
      </c>
      <c r="F43" s="855">
        <v>45717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626">
        <v>1520</v>
      </c>
      <c r="M43" s="1100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>SUM(H43)</f>
        <v>0</v>
      </c>
      <c r="I44" s="697">
        <f t="shared" ref="I44:N44" si="6">SUM(I42:I43)</f>
        <v>150000</v>
      </c>
      <c r="J44" s="697">
        <f t="shared" si="6"/>
        <v>4305</v>
      </c>
      <c r="K44" s="697">
        <f t="shared" si="6"/>
        <v>13959.37</v>
      </c>
      <c r="L44" s="697">
        <f t="shared" si="6"/>
        <v>4560</v>
      </c>
      <c r="M44" s="676">
        <f t="shared" si="6"/>
        <v>50</v>
      </c>
      <c r="N44" s="697">
        <f t="shared" si="6"/>
        <v>22874.37</v>
      </c>
      <c r="O44" s="697">
        <f>SUM(O42:O43)</f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68"/>
      <c r="M45" s="675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76"/>
      <c r="N46" s="697"/>
      <c r="O46" s="697"/>
    </row>
    <row r="47" spans="1:15" ht="30" customHeight="1" x14ac:dyDescent="0.25">
      <c r="A47" s="286" t="s">
        <v>624</v>
      </c>
      <c r="B47" s="281" t="s">
        <v>806</v>
      </c>
      <c r="C47" s="749" t="s">
        <v>1425</v>
      </c>
      <c r="D47" s="281" t="s">
        <v>1063</v>
      </c>
      <c r="E47" s="855">
        <v>45474</v>
      </c>
      <c r="F47" s="855">
        <v>45658</v>
      </c>
      <c r="G47" s="626">
        <v>120000</v>
      </c>
      <c r="H47" s="627">
        <v>0</v>
      </c>
      <c r="I47" s="468">
        <v>120000</v>
      </c>
      <c r="J47" s="468">
        <v>3444</v>
      </c>
      <c r="K47" s="468">
        <v>16809.87</v>
      </c>
      <c r="L47" s="628">
        <v>3648</v>
      </c>
      <c r="M47" s="675">
        <v>2568.4</v>
      </c>
      <c r="N47" s="468">
        <f>+J47+K47+L47+M47</f>
        <v>26470.27</v>
      </c>
      <c r="O47" s="626">
        <f>+I47-N47</f>
        <v>93529.73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628">
        <v>1672</v>
      </c>
      <c r="M48" s="675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175000</v>
      </c>
      <c r="H49" s="696">
        <f>SUM(H48)</f>
        <v>0</v>
      </c>
      <c r="I49" s="697">
        <f t="shared" ref="I49:O49" si="7">SUM(I47:I48)</f>
        <v>175000</v>
      </c>
      <c r="J49" s="697">
        <f t="shared" si="7"/>
        <v>5022.5</v>
      </c>
      <c r="K49" s="697">
        <f t="shared" si="7"/>
        <v>19369.55</v>
      </c>
      <c r="L49" s="697">
        <f t="shared" si="7"/>
        <v>5320</v>
      </c>
      <c r="M49" s="676">
        <f>SUM(M47:M48)</f>
        <v>2593.4</v>
      </c>
      <c r="N49" s="697">
        <f t="shared" si="7"/>
        <v>32305.45</v>
      </c>
      <c r="O49" s="697">
        <f t="shared" si="7"/>
        <v>142694.54999999999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68"/>
      <c r="M50" s="675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76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103">
        <v>25</v>
      </c>
      <c r="N52" s="468">
        <f t="shared" ref="N52:N58" si="8">+J52+K52+L52+M52</f>
        <v>25398.49</v>
      </c>
      <c r="O52" s="498">
        <f t="shared" ref="O52:O58" si="9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103">
        <v>25</v>
      </c>
      <c r="N53" s="468">
        <f t="shared" si="8"/>
        <v>25398.49</v>
      </c>
      <c r="O53" s="498">
        <f t="shared" si="9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103">
        <v>25</v>
      </c>
      <c r="N54" s="468">
        <f t="shared" si="8"/>
        <v>25398.49</v>
      </c>
      <c r="O54" s="498">
        <f t="shared" si="9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103">
        <v>25</v>
      </c>
      <c r="N55" s="468">
        <f t="shared" si="8"/>
        <v>25398.49</v>
      </c>
      <c r="O55" s="498">
        <f t="shared" si="9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103">
        <v>25</v>
      </c>
      <c r="N56" s="468">
        <f t="shared" si="8"/>
        <v>25398.49</v>
      </c>
      <c r="O56" s="498">
        <f t="shared" si="9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103">
        <v>25</v>
      </c>
      <c r="N57" s="468">
        <f t="shared" si="8"/>
        <v>22455.239999999998</v>
      </c>
      <c r="O57" s="498">
        <f t="shared" si="9"/>
        <v>92544.760000000009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627">
        <v>0</v>
      </c>
      <c r="I58" s="1038">
        <v>115000</v>
      </c>
      <c r="J58" s="1038">
        <v>3300.5</v>
      </c>
      <c r="K58" s="1038">
        <v>15204.88</v>
      </c>
      <c r="L58" s="1039">
        <v>3496</v>
      </c>
      <c r="M58" s="1103">
        <v>1740.46</v>
      </c>
      <c r="N58" s="468">
        <f t="shared" si="8"/>
        <v>23741.839999999997</v>
      </c>
      <c r="O58" s="626">
        <f t="shared" si="9"/>
        <v>91258.16</v>
      </c>
    </row>
    <row r="59" spans="1:15" x14ac:dyDescent="0.25">
      <c r="A59" s="466" t="s">
        <v>813</v>
      </c>
      <c r="B59" s="465"/>
      <c r="C59" s="492">
        <v>7</v>
      </c>
      <c r="D59" s="465"/>
      <c r="E59" s="500"/>
      <c r="F59" s="855"/>
      <c r="G59" s="697">
        <f>SUM(G52:G58)</f>
        <v>855000</v>
      </c>
      <c r="H59" s="696">
        <f>SUM(H58)</f>
        <v>0</v>
      </c>
      <c r="I59" s="697">
        <f t="shared" ref="I59:O59" si="10">SUM(I52:I58)</f>
        <v>855000</v>
      </c>
      <c r="J59" s="697">
        <f t="shared" si="10"/>
        <v>24538.5</v>
      </c>
      <c r="K59" s="697">
        <f t="shared" si="10"/>
        <v>120768.57000000002</v>
      </c>
      <c r="L59" s="697">
        <f t="shared" si="10"/>
        <v>25992</v>
      </c>
      <c r="M59" s="676">
        <f t="shared" si="10"/>
        <v>1890.46</v>
      </c>
      <c r="N59" s="697">
        <f t="shared" si="10"/>
        <v>173189.53</v>
      </c>
      <c r="O59" s="697">
        <f t="shared" si="10"/>
        <v>681810.47000000009</v>
      </c>
    </row>
    <row r="60" spans="1:15" x14ac:dyDescent="0.25">
      <c r="A60" s="466"/>
      <c r="B60" s="465"/>
      <c r="C60" s="492"/>
      <c r="D60" s="465"/>
      <c r="E60" s="500"/>
      <c r="F60" s="855"/>
      <c r="G60" s="697"/>
      <c r="H60" s="697"/>
      <c r="I60" s="697"/>
      <c r="J60" s="697"/>
      <c r="K60" s="697"/>
      <c r="L60" s="697"/>
      <c r="M60" s="676"/>
      <c r="N60" s="697"/>
      <c r="O60" s="697"/>
    </row>
    <row r="61" spans="1:15" x14ac:dyDescent="0.25">
      <c r="A61" s="466" t="s">
        <v>821</v>
      </c>
      <c r="B61" s="465"/>
      <c r="C61" s="492"/>
      <c r="D61" s="465"/>
      <c r="E61" s="500"/>
      <c r="F61" s="855"/>
      <c r="G61" s="695"/>
      <c r="H61" s="696"/>
      <c r="I61" s="697"/>
      <c r="J61" s="697"/>
      <c r="K61" s="697"/>
      <c r="L61" s="698"/>
      <c r="M61" s="676"/>
      <c r="N61" s="697"/>
      <c r="O61" s="697"/>
    </row>
    <row r="62" spans="1:15" ht="30.75" customHeight="1" x14ac:dyDescent="0.25">
      <c r="A62" s="286" t="s">
        <v>593</v>
      </c>
      <c r="B62" s="497" t="s">
        <v>806</v>
      </c>
      <c r="C62" s="282" t="s">
        <v>1361</v>
      </c>
      <c r="D62" s="281" t="s">
        <v>1063</v>
      </c>
      <c r="E62" s="855">
        <v>45413</v>
      </c>
      <c r="F62" s="855">
        <v>45597</v>
      </c>
      <c r="G62" s="626">
        <v>150000</v>
      </c>
      <c r="H62" s="487">
        <v>0</v>
      </c>
      <c r="I62" s="457">
        <v>150000</v>
      </c>
      <c r="J62" s="457">
        <v>4305</v>
      </c>
      <c r="K62" s="457">
        <v>23866.62</v>
      </c>
      <c r="L62" s="628">
        <v>4560</v>
      </c>
      <c r="M62" s="675">
        <v>25</v>
      </c>
      <c r="N62" s="457">
        <f>+J62+K62+L62+M62</f>
        <v>32756.62</v>
      </c>
      <c r="O62" s="457">
        <f>+I62-N62</f>
        <v>117243.38</v>
      </c>
    </row>
    <row r="63" spans="1:15" ht="16.5" customHeight="1" x14ac:dyDescent="0.25">
      <c r="A63" s="286" t="s">
        <v>822</v>
      </c>
      <c r="B63" s="497" t="s">
        <v>806</v>
      </c>
      <c r="C63" s="282" t="s">
        <v>71</v>
      </c>
      <c r="D63" s="281" t="s">
        <v>1063</v>
      </c>
      <c r="E63" s="855">
        <v>45413</v>
      </c>
      <c r="F63" s="855">
        <v>45597</v>
      </c>
      <c r="G63" s="626">
        <v>70000</v>
      </c>
      <c r="H63" s="487">
        <v>0</v>
      </c>
      <c r="I63" s="457">
        <v>70000</v>
      </c>
      <c r="J63" s="457">
        <v>2009</v>
      </c>
      <c r="K63" s="457">
        <v>5368.48</v>
      </c>
      <c r="L63" s="468">
        <v>2128</v>
      </c>
      <c r="M63" s="675">
        <v>25</v>
      </c>
      <c r="N63" s="457">
        <f>+J63+K63+L63+M63</f>
        <v>9530.48</v>
      </c>
      <c r="O63" s="457">
        <f>+I63-N63</f>
        <v>60469.520000000004</v>
      </c>
    </row>
    <row r="64" spans="1:15" ht="16.5" customHeight="1" x14ac:dyDescent="0.25">
      <c r="A64" s="286" t="s">
        <v>1288</v>
      </c>
      <c r="B64" s="497" t="s">
        <v>807</v>
      </c>
      <c r="C64" s="282" t="s">
        <v>417</v>
      </c>
      <c r="D64" s="281" t="s">
        <v>1063</v>
      </c>
      <c r="E64" s="855">
        <v>45200</v>
      </c>
      <c r="F64" s="855">
        <v>45717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68">
        <v>1976</v>
      </c>
      <c r="M64" s="675">
        <v>25</v>
      </c>
      <c r="N64" s="457">
        <f>+J64+K64+L64+M64</f>
        <v>8294.08</v>
      </c>
      <c r="O64" s="457">
        <f>+I64-N64</f>
        <v>56705.919999999998</v>
      </c>
    </row>
    <row r="65" spans="1:15" ht="16.5" customHeight="1" x14ac:dyDescent="0.25">
      <c r="A65" s="286" t="s">
        <v>1290</v>
      </c>
      <c r="B65" s="497" t="s">
        <v>1151</v>
      </c>
      <c r="C65" s="282" t="s">
        <v>417</v>
      </c>
      <c r="D65" s="281" t="s">
        <v>1063</v>
      </c>
      <c r="E65" s="855">
        <v>45200</v>
      </c>
      <c r="F65" s="855">
        <v>45717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68">
        <v>1976</v>
      </c>
      <c r="M65" s="675">
        <v>25</v>
      </c>
      <c r="N65" s="457">
        <f>+J65+K65+L65+M65</f>
        <v>8294.08</v>
      </c>
      <c r="O65" s="457">
        <f>+I65-N65</f>
        <v>56705.919999999998</v>
      </c>
    </row>
    <row r="66" spans="1:15" x14ac:dyDescent="0.25">
      <c r="A66" s="466" t="s">
        <v>813</v>
      </c>
      <c r="B66" s="465"/>
      <c r="C66" s="492">
        <v>4</v>
      </c>
      <c r="D66" s="465"/>
      <c r="E66" s="500"/>
      <c r="F66" s="855"/>
      <c r="G66" s="695">
        <f>SUM(G62:G65)</f>
        <v>350000</v>
      </c>
      <c r="H66" s="696">
        <f>SUM(H65)</f>
        <v>0</v>
      </c>
      <c r="I66" s="695">
        <f t="shared" ref="I66:O66" si="11">SUM(I62:I65)</f>
        <v>350000</v>
      </c>
      <c r="J66" s="695">
        <f t="shared" si="11"/>
        <v>10045</v>
      </c>
      <c r="K66" s="695">
        <f t="shared" si="11"/>
        <v>38090.26</v>
      </c>
      <c r="L66" s="695">
        <f t="shared" si="11"/>
        <v>10640</v>
      </c>
      <c r="M66" s="1099">
        <f t="shared" si="11"/>
        <v>100</v>
      </c>
      <c r="N66" s="695">
        <f t="shared" si="11"/>
        <v>58875.26</v>
      </c>
      <c r="O66" s="695">
        <f t="shared" si="11"/>
        <v>291124.74</v>
      </c>
    </row>
    <row r="67" spans="1:15" x14ac:dyDescent="0.25">
      <c r="A67" s="490"/>
      <c r="B67" s="491"/>
      <c r="C67" s="492"/>
      <c r="D67" s="465"/>
      <c r="E67" s="856"/>
      <c r="F67" s="857"/>
      <c r="G67" s="695"/>
      <c r="H67" s="495"/>
      <c r="I67" s="494"/>
      <c r="J67" s="494"/>
      <c r="K67" s="494"/>
      <c r="L67" s="695"/>
      <c r="M67" s="1099"/>
      <c r="N67" s="494"/>
      <c r="O67" s="494"/>
    </row>
    <row r="68" spans="1:15" x14ac:dyDescent="0.25">
      <c r="A68" s="490" t="s">
        <v>629</v>
      </c>
      <c r="B68" s="491"/>
      <c r="C68" s="492"/>
      <c r="D68" s="492"/>
      <c r="E68" s="856"/>
      <c r="F68" s="857"/>
      <c r="G68" s="695"/>
      <c r="H68" s="495"/>
      <c r="I68" s="463"/>
      <c r="J68" s="463"/>
      <c r="K68" s="463"/>
      <c r="L68" s="697"/>
      <c r="M68" s="676"/>
      <c r="N68" s="463"/>
      <c r="O68" s="463"/>
    </row>
    <row r="69" spans="1:15" ht="15.75" customHeight="1" x14ac:dyDescent="0.25">
      <c r="A69" s="496" t="s">
        <v>568</v>
      </c>
      <c r="B69" s="497" t="s">
        <v>807</v>
      </c>
      <c r="C69" s="282" t="s">
        <v>1427</v>
      </c>
      <c r="D69" s="281" t="s">
        <v>1063</v>
      </c>
      <c r="E69" s="855">
        <v>45413</v>
      </c>
      <c r="F69" s="855">
        <v>45597</v>
      </c>
      <c r="G69" s="626">
        <v>185000</v>
      </c>
      <c r="H69" s="487">
        <v>0</v>
      </c>
      <c r="I69" s="457">
        <v>185000</v>
      </c>
      <c r="J69" s="457">
        <v>5309.5</v>
      </c>
      <c r="K69" s="457">
        <v>32099.49</v>
      </c>
      <c r="L69" s="468">
        <v>5624</v>
      </c>
      <c r="M69" s="675">
        <v>4557.26</v>
      </c>
      <c r="N69" s="457">
        <f>+J69+K69+L69+M69</f>
        <v>47590.250000000007</v>
      </c>
      <c r="O69" s="457">
        <f>+I69-N69</f>
        <v>137409.75</v>
      </c>
    </row>
    <row r="70" spans="1:15" x14ac:dyDescent="0.25">
      <c r="A70" s="466" t="s">
        <v>813</v>
      </c>
      <c r="B70" s="465"/>
      <c r="C70" s="492">
        <v>1</v>
      </c>
      <c r="D70" s="492"/>
      <c r="E70" s="1016"/>
      <c r="F70" s="855"/>
      <c r="G70" s="695">
        <f>+G69</f>
        <v>185000</v>
      </c>
      <c r="H70" s="696">
        <f t="shared" ref="H70:O70" si="12">SUM(H69)</f>
        <v>0</v>
      </c>
      <c r="I70" s="695">
        <f t="shared" si="12"/>
        <v>185000</v>
      </c>
      <c r="J70" s="695">
        <f t="shared" si="12"/>
        <v>5309.5</v>
      </c>
      <c r="K70" s="695">
        <f t="shared" si="12"/>
        <v>32099.49</v>
      </c>
      <c r="L70" s="695">
        <f t="shared" si="12"/>
        <v>5624</v>
      </c>
      <c r="M70" s="1099">
        <f>SUM(M69)</f>
        <v>4557.26</v>
      </c>
      <c r="N70" s="695">
        <f t="shared" si="12"/>
        <v>47590.250000000007</v>
      </c>
      <c r="O70" s="695">
        <f t="shared" si="12"/>
        <v>137409.75</v>
      </c>
    </row>
    <row r="71" spans="1:15" x14ac:dyDescent="0.25">
      <c r="A71" s="490"/>
      <c r="B71" s="491"/>
      <c r="C71" s="492"/>
      <c r="D71" s="492"/>
      <c r="E71" s="856"/>
      <c r="F71" s="857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x14ac:dyDescent="0.25">
      <c r="A72" s="469" t="s">
        <v>1198</v>
      </c>
      <c r="B72" s="491"/>
      <c r="C72" s="625"/>
      <c r="D72" s="281"/>
      <c r="E72" s="856"/>
      <c r="F72" s="857"/>
      <c r="G72" s="695"/>
      <c r="H72" s="495"/>
      <c r="I72" s="494"/>
      <c r="J72" s="494"/>
      <c r="K72" s="494"/>
      <c r="L72" s="695"/>
      <c r="M72" s="1099"/>
      <c r="N72" s="494"/>
      <c r="O72" s="494"/>
    </row>
    <row r="73" spans="1:15" x14ac:dyDescent="0.25">
      <c r="A73" s="573" t="s">
        <v>946</v>
      </c>
      <c r="B73" s="602" t="s">
        <v>806</v>
      </c>
      <c r="C73" s="625" t="s">
        <v>945</v>
      </c>
      <c r="D73" s="281" t="s">
        <v>1063</v>
      </c>
      <c r="E73" s="855">
        <v>45413</v>
      </c>
      <c r="F73" s="855">
        <v>45597</v>
      </c>
      <c r="G73" s="626">
        <v>60000</v>
      </c>
      <c r="H73" s="487">
        <v>0</v>
      </c>
      <c r="I73" s="498">
        <v>60000</v>
      </c>
      <c r="J73" s="498">
        <v>1722</v>
      </c>
      <c r="K73" s="498">
        <v>3486.68</v>
      </c>
      <c r="L73" s="626">
        <v>1824</v>
      </c>
      <c r="M73" s="1100">
        <v>25</v>
      </c>
      <c r="N73" s="457">
        <f>+J73+K73+L73+M73</f>
        <v>7057.68</v>
      </c>
      <c r="O73" s="457">
        <f>+I73-N73</f>
        <v>52942.32</v>
      </c>
    </row>
    <row r="74" spans="1:15" x14ac:dyDescent="0.25">
      <c r="A74" s="573" t="s">
        <v>1397</v>
      </c>
      <c r="B74" s="602" t="s">
        <v>806</v>
      </c>
      <c r="C74" s="625" t="s">
        <v>157</v>
      </c>
      <c r="D74" s="281" t="s">
        <v>1063</v>
      </c>
      <c r="E74" s="855">
        <v>45444</v>
      </c>
      <c r="F74" s="855">
        <v>45627</v>
      </c>
      <c r="G74" s="626">
        <v>60000</v>
      </c>
      <c r="H74" s="487">
        <v>0</v>
      </c>
      <c r="I74" s="498">
        <v>60000</v>
      </c>
      <c r="J74" s="498">
        <v>1722</v>
      </c>
      <c r="K74" s="498">
        <v>3486.68</v>
      </c>
      <c r="L74" s="626">
        <v>1824</v>
      </c>
      <c r="M74" s="1100">
        <v>25</v>
      </c>
      <c r="N74" s="457">
        <f>+J74+K74+L74+M74</f>
        <v>7057.68</v>
      </c>
      <c r="O74" s="457">
        <f>+I74-N74</f>
        <v>52942.32</v>
      </c>
    </row>
    <row r="75" spans="1:15" x14ac:dyDescent="0.25">
      <c r="A75" s="466" t="s">
        <v>813</v>
      </c>
      <c r="B75" s="465"/>
      <c r="C75" s="492">
        <v>2</v>
      </c>
      <c r="D75" s="492"/>
      <c r="E75" s="1016"/>
      <c r="F75" s="860"/>
      <c r="G75" s="695">
        <f>SUM(G73:G74)</f>
        <v>120000</v>
      </c>
      <c r="H75" s="696">
        <f>SUM(H74)</f>
        <v>0</v>
      </c>
      <c r="I75" s="695">
        <f t="shared" ref="I75:O75" si="13">SUM(I73:I74)</f>
        <v>120000</v>
      </c>
      <c r="J75" s="695">
        <f t="shared" si="13"/>
        <v>3444</v>
      </c>
      <c r="K75" s="695">
        <f t="shared" si="13"/>
        <v>6973.36</v>
      </c>
      <c r="L75" s="695">
        <f t="shared" si="13"/>
        <v>3648</v>
      </c>
      <c r="M75" s="1099">
        <f>SUM(M73:M74)</f>
        <v>50</v>
      </c>
      <c r="N75" s="695">
        <f t="shared" si="13"/>
        <v>14115.36</v>
      </c>
      <c r="O75" s="695">
        <f t="shared" si="13"/>
        <v>105884.64</v>
      </c>
    </row>
    <row r="76" spans="1:15" x14ac:dyDescent="0.25">
      <c r="A76" s="490"/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x14ac:dyDescent="0.25">
      <c r="A77" s="490" t="s">
        <v>1421</v>
      </c>
      <c r="B77" s="491"/>
      <c r="C77" s="492"/>
      <c r="D77" s="492"/>
      <c r="E77" s="859"/>
      <c r="F77" s="860"/>
      <c r="G77" s="695"/>
      <c r="H77" s="495"/>
      <c r="I77" s="494"/>
      <c r="J77" s="494"/>
      <c r="K77" s="494"/>
      <c r="L77" s="695"/>
      <c r="M77" s="1099"/>
      <c r="N77" s="494"/>
      <c r="O77" s="494"/>
    </row>
    <row r="78" spans="1:15" x14ac:dyDescent="0.25">
      <c r="A78" s="286" t="s">
        <v>715</v>
      </c>
      <c r="B78" s="281" t="s">
        <v>807</v>
      </c>
      <c r="C78" s="282" t="s">
        <v>1422</v>
      </c>
      <c r="D78" s="281" t="s">
        <v>1063</v>
      </c>
      <c r="E78" s="859">
        <v>45505</v>
      </c>
      <c r="F78" s="860">
        <v>45323</v>
      </c>
      <c r="G78" s="626">
        <v>100000</v>
      </c>
      <c r="H78" s="487">
        <v>0</v>
      </c>
      <c r="I78" s="498">
        <v>100000</v>
      </c>
      <c r="J78" s="498">
        <v>2870</v>
      </c>
      <c r="K78" s="498">
        <v>11676.5</v>
      </c>
      <c r="L78" s="626">
        <v>3040</v>
      </c>
      <c r="M78" s="1100">
        <v>5026.04</v>
      </c>
      <c r="N78" s="457">
        <v>22612.54</v>
      </c>
      <c r="O78" s="498">
        <v>77387.460000000006</v>
      </c>
    </row>
    <row r="79" spans="1:15" x14ac:dyDescent="0.25">
      <c r="A79" s="466" t="s">
        <v>813</v>
      </c>
      <c r="B79" s="281"/>
      <c r="C79" s="492">
        <v>1</v>
      </c>
      <c r="D79" s="281"/>
      <c r="E79" s="859"/>
      <c r="F79" s="860"/>
      <c r="G79" s="695">
        <v>100000</v>
      </c>
      <c r="H79" s="495">
        <v>0</v>
      </c>
      <c r="I79" s="494">
        <v>100000</v>
      </c>
      <c r="J79" s="494">
        <v>2870</v>
      </c>
      <c r="K79" s="494">
        <v>11676.5</v>
      </c>
      <c r="L79" s="695">
        <v>3040</v>
      </c>
      <c r="M79" s="1099">
        <v>5026.04</v>
      </c>
      <c r="N79" s="463">
        <v>22612.54</v>
      </c>
      <c r="O79" s="494">
        <v>77387.460000000006</v>
      </c>
    </row>
    <row r="80" spans="1:15" x14ac:dyDescent="0.25">
      <c r="A80" s="286"/>
      <c r="B80" s="281"/>
      <c r="C80" s="282"/>
      <c r="D80" s="492"/>
      <c r="E80" s="859"/>
      <c r="F80" s="860"/>
      <c r="G80" s="695"/>
      <c r="H80" s="495"/>
      <c r="I80" s="494"/>
      <c r="J80" s="494"/>
      <c r="K80" s="494"/>
      <c r="L80" s="695"/>
      <c r="M80" s="1099"/>
      <c r="N80" s="494"/>
      <c r="O80" s="494"/>
    </row>
    <row r="81" spans="1:15" x14ac:dyDescent="0.25">
      <c r="A81" s="490" t="s">
        <v>1398</v>
      </c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695"/>
      <c r="M81" s="1099"/>
      <c r="N81" s="494"/>
      <c r="O81" s="494"/>
    </row>
    <row r="82" spans="1:15" x14ac:dyDescent="0.25">
      <c r="A82" s="496" t="s">
        <v>1399</v>
      </c>
      <c r="B82" s="497" t="s">
        <v>807</v>
      </c>
      <c r="C82" s="282" t="s">
        <v>1400</v>
      </c>
      <c r="D82" s="282" t="s">
        <v>1281</v>
      </c>
      <c r="E82" s="855">
        <v>45444</v>
      </c>
      <c r="F82" s="855">
        <v>45627</v>
      </c>
      <c r="G82" s="626">
        <v>120000</v>
      </c>
      <c r="H82" s="487">
        <v>0</v>
      </c>
      <c r="I82" s="498">
        <v>120000</v>
      </c>
      <c r="J82" s="498">
        <v>3444</v>
      </c>
      <c r="K82" s="498">
        <v>16809.87</v>
      </c>
      <c r="L82" s="626">
        <v>3648</v>
      </c>
      <c r="M82" s="1100">
        <v>4169.3999999999996</v>
      </c>
      <c r="N82" s="457">
        <v>28071.27</v>
      </c>
      <c r="O82" s="457">
        <f>+I82-N82</f>
        <v>91928.73</v>
      </c>
    </row>
    <row r="83" spans="1:15" x14ac:dyDescent="0.25">
      <c r="A83" s="466" t="s">
        <v>813</v>
      </c>
      <c r="B83" s="491"/>
      <c r="C83" s="492">
        <v>1</v>
      </c>
      <c r="D83" s="492"/>
      <c r="E83" s="859"/>
      <c r="F83" s="860"/>
      <c r="G83" s="695">
        <f>SUM(G82)</f>
        <v>120000</v>
      </c>
      <c r="H83" s="696">
        <f t="shared" ref="H83:N83" si="14">SUM(H82)</f>
        <v>0</v>
      </c>
      <c r="I83" s="695">
        <f t="shared" si="14"/>
        <v>120000</v>
      </c>
      <c r="J83" s="695">
        <f t="shared" si="14"/>
        <v>3444</v>
      </c>
      <c r="K83" s="695">
        <f t="shared" si="14"/>
        <v>16809.87</v>
      </c>
      <c r="L83" s="695">
        <f t="shared" si="14"/>
        <v>3648</v>
      </c>
      <c r="M83" s="1099">
        <f>SUM(M82)</f>
        <v>4169.3999999999996</v>
      </c>
      <c r="N83" s="695">
        <f t="shared" si="14"/>
        <v>28071.27</v>
      </c>
      <c r="O83" s="695">
        <f>SUM(O82)</f>
        <v>91928.73</v>
      </c>
    </row>
    <row r="84" spans="1:15" ht="28.5" customHeight="1" x14ac:dyDescent="0.25">
      <c r="A84" s="1014" t="s">
        <v>978</v>
      </c>
      <c r="B84" s="1015"/>
      <c r="C84" s="492"/>
      <c r="D84" s="465"/>
      <c r="E84" s="1016"/>
      <c r="F84" s="860"/>
      <c r="G84" s="695"/>
      <c r="H84" s="696"/>
      <c r="I84" s="697"/>
      <c r="J84" s="697"/>
      <c r="K84" s="697"/>
      <c r="L84" s="698"/>
      <c r="M84" s="676"/>
      <c r="N84" s="697"/>
      <c r="O84" s="697"/>
    </row>
    <row r="85" spans="1:15" ht="16.5" customHeight="1" x14ac:dyDescent="0.25">
      <c r="A85" s="1017" t="s">
        <v>1045</v>
      </c>
      <c r="B85" s="1018" t="s">
        <v>806</v>
      </c>
      <c r="C85" s="282" t="s">
        <v>78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675">
        <v>25</v>
      </c>
      <c r="N85" s="468">
        <f t="shared" ref="N85:N90" si="15">+J85+K85+L85+M85</f>
        <v>9530.48</v>
      </c>
      <c r="O85" s="468">
        <f t="shared" ref="O85:O90" si="16">+I85-N85</f>
        <v>60469.520000000004</v>
      </c>
    </row>
    <row r="86" spans="1:15" ht="16.5" customHeight="1" x14ac:dyDescent="0.25">
      <c r="A86" s="286" t="s">
        <v>611</v>
      </c>
      <c r="B86" s="281" t="s">
        <v>807</v>
      </c>
      <c r="C86" s="282" t="s">
        <v>918</v>
      </c>
      <c r="D86" s="281" t="s">
        <v>1063</v>
      </c>
      <c r="E86" s="855">
        <v>45413</v>
      </c>
      <c r="F86" s="855">
        <v>45597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675">
        <v>25</v>
      </c>
      <c r="N86" s="468">
        <f t="shared" si="15"/>
        <v>9530.48</v>
      </c>
      <c r="O86" s="468">
        <f t="shared" si="16"/>
        <v>60469.520000000004</v>
      </c>
    </row>
    <row r="87" spans="1:15" ht="16.5" customHeight="1" x14ac:dyDescent="0.25">
      <c r="A87" s="286" t="s">
        <v>610</v>
      </c>
      <c r="B87" s="281" t="s">
        <v>806</v>
      </c>
      <c r="C87" s="282" t="s">
        <v>918</v>
      </c>
      <c r="D87" s="281" t="s">
        <v>1063</v>
      </c>
      <c r="E87" s="855">
        <v>45413</v>
      </c>
      <c r="F87" s="855">
        <v>45597</v>
      </c>
      <c r="G87" s="626">
        <v>70000</v>
      </c>
      <c r="H87" s="627">
        <v>0</v>
      </c>
      <c r="I87" s="468">
        <v>70000</v>
      </c>
      <c r="J87" s="468">
        <v>2009</v>
      </c>
      <c r="K87" s="468">
        <v>5368.48</v>
      </c>
      <c r="L87" s="628">
        <v>2128</v>
      </c>
      <c r="M87" s="675">
        <v>25</v>
      </c>
      <c r="N87" s="468">
        <f t="shared" si="15"/>
        <v>9530.48</v>
      </c>
      <c r="O87" s="468">
        <f t="shared" si="16"/>
        <v>60469.520000000004</v>
      </c>
    </row>
    <row r="88" spans="1:15" ht="16.5" customHeight="1" x14ac:dyDescent="0.25">
      <c r="A88" s="286" t="s">
        <v>1292</v>
      </c>
      <c r="B88" s="281" t="s">
        <v>806</v>
      </c>
      <c r="C88" s="282" t="s">
        <v>918</v>
      </c>
      <c r="D88" s="281" t="s">
        <v>1063</v>
      </c>
      <c r="E88" s="855">
        <v>45200</v>
      </c>
      <c r="F88" s="855">
        <v>45717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628">
        <v>1976</v>
      </c>
      <c r="M88" s="675">
        <v>25</v>
      </c>
      <c r="N88" s="468">
        <f t="shared" si="15"/>
        <v>8294.08</v>
      </c>
      <c r="O88" s="468">
        <f t="shared" si="16"/>
        <v>56705.919999999998</v>
      </c>
    </row>
    <row r="89" spans="1:15" ht="16.5" customHeight="1" x14ac:dyDescent="0.25">
      <c r="A89" s="286" t="s">
        <v>1295</v>
      </c>
      <c r="B89" s="281" t="s">
        <v>1296</v>
      </c>
      <c r="C89" s="282" t="s">
        <v>918</v>
      </c>
      <c r="D89" s="281" t="s">
        <v>1063</v>
      </c>
      <c r="E89" s="855">
        <v>45200</v>
      </c>
      <c r="F89" s="855">
        <v>45717</v>
      </c>
      <c r="G89" s="626">
        <v>65000</v>
      </c>
      <c r="H89" s="627">
        <v>0</v>
      </c>
      <c r="I89" s="468">
        <v>65000</v>
      </c>
      <c r="J89" s="468">
        <v>1865.5</v>
      </c>
      <c r="K89" s="468">
        <v>4427.58</v>
      </c>
      <c r="L89" s="628">
        <v>1976</v>
      </c>
      <c r="M89" s="675">
        <v>25</v>
      </c>
      <c r="N89" s="468">
        <f t="shared" si="15"/>
        <v>8294.08</v>
      </c>
      <c r="O89" s="468">
        <f t="shared" si="16"/>
        <v>56705.919999999998</v>
      </c>
    </row>
    <row r="90" spans="1:15" ht="16.5" customHeight="1" x14ac:dyDescent="0.25">
      <c r="A90" s="286" t="s">
        <v>1293</v>
      </c>
      <c r="B90" s="281" t="s">
        <v>807</v>
      </c>
      <c r="C90" s="282" t="s">
        <v>1294</v>
      </c>
      <c r="D90" s="281" t="s">
        <v>1063</v>
      </c>
      <c r="E90" s="855">
        <v>45200</v>
      </c>
      <c r="F90" s="855">
        <v>45717</v>
      </c>
      <c r="G90" s="626">
        <v>55000</v>
      </c>
      <c r="H90" s="627">
        <v>0</v>
      </c>
      <c r="I90" s="468">
        <v>55000</v>
      </c>
      <c r="J90" s="468">
        <v>1578.5</v>
      </c>
      <c r="K90" s="468">
        <v>2559.6799999999998</v>
      </c>
      <c r="L90" s="628">
        <v>1672</v>
      </c>
      <c r="M90" s="675">
        <v>25</v>
      </c>
      <c r="N90" s="468">
        <f t="shared" si="15"/>
        <v>5835.18</v>
      </c>
      <c r="O90" s="468">
        <f t="shared" si="16"/>
        <v>49164.82</v>
      </c>
    </row>
    <row r="91" spans="1:15" x14ac:dyDescent="0.25">
      <c r="A91" s="466" t="s">
        <v>813</v>
      </c>
      <c r="B91" s="465"/>
      <c r="C91" s="492">
        <v>6</v>
      </c>
      <c r="D91" s="465"/>
      <c r="E91" s="1016"/>
      <c r="F91" s="860"/>
      <c r="G91" s="695">
        <f>SUM(G85:G90)</f>
        <v>395000</v>
      </c>
      <c r="H91" s="696">
        <f>SUM(H90)</f>
        <v>0</v>
      </c>
      <c r="I91" s="695">
        <f t="shared" ref="I91:N91" si="17">SUM(I85:I90)</f>
        <v>395000</v>
      </c>
      <c r="J91" s="695">
        <f t="shared" si="17"/>
        <v>11336.5</v>
      </c>
      <c r="K91" s="695">
        <f t="shared" si="17"/>
        <v>27520.28</v>
      </c>
      <c r="L91" s="695">
        <f t="shared" si="17"/>
        <v>12008</v>
      </c>
      <c r="M91" s="1099">
        <f>SUM(M85:M90)</f>
        <v>150</v>
      </c>
      <c r="N91" s="695">
        <f t="shared" si="17"/>
        <v>51014.78</v>
      </c>
      <c r="O91" s="695">
        <f>SUM(O85:O90)</f>
        <v>343985.22</v>
      </c>
    </row>
    <row r="92" spans="1:15" x14ac:dyDescent="0.25">
      <c r="A92" s="490"/>
      <c r="B92" s="491"/>
      <c r="C92" s="492"/>
      <c r="D92" s="465"/>
      <c r="E92" s="856"/>
      <c r="F92" s="857"/>
      <c r="G92" s="695"/>
      <c r="H92" s="495"/>
      <c r="I92" s="463"/>
      <c r="J92" s="463"/>
      <c r="K92" s="463"/>
      <c r="L92" s="698"/>
      <c r="M92" s="676"/>
      <c r="N92" s="463"/>
      <c r="O92" s="463"/>
    </row>
    <row r="93" spans="1:15" ht="33" customHeight="1" x14ac:dyDescent="0.25">
      <c r="A93" s="1014" t="s">
        <v>825</v>
      </c>
      <c r="B93" s="1015"/>
      <c r="C93" s="492"/>
      <c r="D93" s="465"/>
      <c r="E93" s="1019"/>
      <c r="F93" s="857"/>
      <c r="G93" s="695"/>
      <c r="H93" s="696"/>
      <c r="I93" s="697"/>
      <c r="J93" s="697"/>
      <c r="K93" s="697"/>
      <c r="L93" s="698"/>
      <c r="M93" s="676"/>
      <c r="N93" s="697"/>
      <c r="O93" s="697"/>
    </row>
    <row r="94" spans="1:15" ht="18.75" customHeight="1" x14ac:dyDescent="0.25">
      <c r="A94" s="496" t="s">
        <v>608</v>
      </c>
      <c r="B94" s="497" t="s">
        <v>806</v>
      </c>
      <c r="C94" s="282" t="s">
        <v>117</v>
      </c>
      <c r="D94" s="281" t="s">
        <v>1063</v>
      </c>
      <c r="E94" s="855">
        <v>45413</v>
      </c>
      <c r="F94" s="855">
        <v>45597</v>
      </c>
      <c r="G94" s="626">
        <v>70000</v>
      </c>
      <c r="H94" s="487">
        <v>0</v>
      </c>
      <c r="I94" s="457">
        <v>70000</v>
      </c>
      <c r="J94" s="457">
        <v>2009</v>
      </c>
      <c r="K94" s="457">
        <v>5368.48</v>
      </c>
      <c r="L94" s="628">
        <v>2128</v>
      </c>
      <c r="M94" s="675">
        <v>525</v>
      </c>
      <c r="N94" s="457">
        <f>+J94+K94+L94+M94</f>
        <v>10030.48</v>
      </c>
      <c r="O94" s="457">
        <f>+I94-N94</f>
        <v>59969.520000000004</v>
      </c>
    </row>
    <row r="95" spans="1:15" x14ac:dyDescent="0.25">
      <c r="A95" s="466" t="s">
        <v>813</v>
      </c>
      <c r="B95" s="465"/>
      <c r="C95" s="492">
        <v>1</v>
      </c>
      <c r="D95" s="465"/>
      <c r="E95" s="1016"/>
      <c r="F95" s="860"/>
      <c r="G95" s="695">
        <f>SUM(G94)</f>
        <v>70000</v>
      </c>
      <c r="H95" s="696">
        <f t="shared" ref="H95:O95" si="18">SUM(H94)</f>
        <v>0</v>
      </c>
      <c r="I95" s="695">
        <f t="shared" si="18"/>
        <v>70000</v>
      </c>
      <c r="J95" s="695">
        <f t="shared" si="18"/>
        <v>2009</v>
      </c>
      <c r="K95" s="695">
        <f t="shared" si="18"/>
        <v>5368.48</v>
      </c>
      <c r="L95" s="695">
        <f t="shared" si="18"/>
        <v>2128</v>
      </c>
      <c r="M95" s="1099">
        <f>SUM(M94)</f>
        <v>525</v>
      </c>
      <c r="N95" s="695">
        <f>SUM(N94)</f>
        <v>10030.48</v>
      </c>
      <c r="O95" s="695">
        <f t="shared" si="18"/>
        <v>59969.520000000004</v>
      </c>
    </row>
    <row r="96" spans="1:15" x14ac:dyDescent="0.25">
      <c r="A96" s="490"/>
      <c r="B96" s="491"/>
      <c r="C96" s="492"/>
      <c r="D96" s="465"/>
      <c r="E96" s="859"/>
      <c r="F96" s="860"/>
      <c r="G96" s="695"/>
      <c r="H96" s="495"/>
      <c r="I96" s="494"/>
      <c r="J96" s="494"/>
      <c r="K96" s="494"/>
      <c r="L96" s="695"/>
      <c r="M96" s="1099"/>
      <c r="N96" s="494"/>
      <c r="O96" s="494"/>
    </row>
    <row r="97" spans="1:19" x14ac:dyDescent="0.25">
      <c r="A97" s="490"/>
      <c r="B97" s="491"/>
      <c r="C97" s="492"/>
      <c r="D97" s="465"/>
      <c r="E97" s="856"/>
      <c r="F97" s="857"/>
      <c r="G97" s="695"/>
      <c r="H97" s="495"/>
      <c r="I97" s="463"/>
      <c r="J97" s="463"/>
      <c r="K97" s="463"/>
      <c r="L97" s="698"/>
      <c r="M97" s="676"/>
      <c r="N97" s="463"/>
      <c r="O97" s="463"/>
    </row>
    <row r="98" spans="1:19" x14ac:dyDescent="0.25">
      <c r="A98" s="490" t="s">
        <v>827</v>
      </c>
      <c r="B98" s="491"/>
      <c r="C98" s="492"/>
      <c r="D98" s="465"/>
      <c r="E98" s="710"/>
      <c r="F98" s="711"/>
      <c r="G98" s="695"/>
      <c r="H98" s="495"/>
      <c r="I98" s="463"/>
      <c r="J98" s="463"/>
      <c r="K98" s="463"/>
      <c r="L98" s="698"/>
      <c r="M98" s="676"/>
      <c r="N98" s="463"/>
      <c r="O98" s="463"/>
    </row>
    <row r="99" spans="1:19" ht="15" customHeight="1" x14ac:dyDescent="0.25">
      <c r="A99" s="286" t="s">
        <v>1042</v>
      </c>
      <c r="B99" s="281" t="s">
        <v>806</v>
      </c>
      <c r="C99" s="282" t="s">
        <v>1423</v>
      </c>
      <c r="D99" s="281" t="s">
        <v>1063</v>
      </c>
      <c r="E99" s="855">
        <v>45413</v>
      </c>
      <c r="F99" s="855">
        <v>45597</v>
      </c>
      <c r="G99" s="626">
        <v>120000</v>
      </c>
      <c r="H99" s="627">
        <v>0</v>
      </c>
      <c r="I99" s="468">
        <v>120000</v>
      </c>
      <c r="J99" s="468">
        <v>3444</v>
      </c>
      <c r="K99" s="468">
        <v>16809.87</v>
      </c>
      <c r="L99" s="468">
        <v>3648</v>
      </c>
      <c r="M99" s="675">
        <v>25</v>
      </c>
      <c r="N99" s="468">
        <f>+J99+K99+L99+M99</f>
        <v>23926.87</v>
      </c>
      <c r="O99" s="468">
        <f>+I99-N99</f>
        <v>96073.13</v>
      </c>
    </row>
    <row r="100" spans="1:19" ht="15" customHeight="1" x14ac:dyDescent="0.25">
      <c r="A100" s="286" t="s">
        <v>947</v>
      </c>
      <c r="B100" s="281" t="s">
        <v>806</v>
      </c>
      <c r="C100" s="282" t="s">
        <v>489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675">
        <v>1740.46</v>
      </c>
      <c r="N100" s="457">
        <f>+J100+K100+L100+M100</f>
        <v>10902.84</v>
      </c>
      <c r="O100" s="468">
        <f>+I100-N100</f>
        <v>59097.16</v>
      </c>
    </row>
    <row r="101" spans="1:19" ht="15" customHeight="1" x14ac:dyDescent="0.25">
      <c r="A101" s="286" t="s">
        <v>1031</v>
      </c>
      <c r="B101" s="281" t="s">
        <v>807</v>
      </c>
      <c r="C101" s="282" t="s">
        <v>1032</v>
      </c>
      <c r="D101" s="281" t="s">
        <v>1063</v>
      </c>
      <c r="E101" s="855">
        <v>45413</v>
      </c>
      <c r="F101" s="855">
        <v>45597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468">
        <v>2128</v>
      </c>
      <c r="M101" s="675">
        <v>25</v>
      </c>
      <c r="N101" s="457">
        <f t="shared" ref="N101:N120" si="19">+J101+K101+L101+M101</f>
        <v>9530.48</v>
      </c>
      <c r="O101" s="468">
        <f t="shared" ref="O101:O111" si="20">+I101-N101</f>
        <v>60469.520000000004</v>
      </c>
    </row>
    <row r="102" spans="1:19" ht="15" customHeight="1" x14ac:dyDescent="0.25">
      <c r="A102" s="286" t="s">
        <v>1162</v>
      </c>
      <c r="B102" s="281" t="s">
        <v>806</v>
      </c>
      <c r="C102" s="282" t="s">
        <v>1163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675">
        <v>25</v>
      </c>
      <c r="N102" s="457">
        <f t="shared" si="19"/>
        <v>9530.48</v>
      </c>
      <c r="O102" s="468">
        <f t="shared" si="20"/>
        <v>60469.520000000004</v>
      </c>
    </row>
    <row r="103" spans="1:19" ht="15" customHeight="1" x14ac:dyDescent="0.25">
      <c r="A103" s="286" t="s">
        <v>1041</v>
      </c>
      <c r="B103" s="281" t="s">
        <v>806</v>
      </c>
      <c r="C103" s="282" t="s">
        <v>117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468">
        <v>2128</v>
      </c>
      <c r="M103" s="675">
        <v>1740.46</v>
      </c>
      <c r="N103" s="457">
        <f t="shared" si="19"/>
        <v>10902.84</v>
      </c>
      <c r="O103" s="468">
        <f t="shared" si="20"/>
        <v>59097.16</v>
      </c>
    </row>
    <row r="104" spans="1:19" ht="15" customHeight="1" x14ac:dyDescent="0.25">
      <c r="A104" s="286" t="s">
        <v>1043</v>
      </c>
      <c r="B104" s="281" t="s">
        <v>806</v>
      </c>
      <c r="C104" s="282" t="s">
        <v>1044</v>
      </c>
      <c r="D104" s="281" t="s">
        <v>1063</v>
      </c>
      <c r="E104" s="855">
        <v>45413</v>
      </c>
      <c r="F104" s="855">
        <v>45597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4682.29</v>
      </c>
      <c r="L104" s="468">
        <v>2128</v>
      </c>
      <c r="M104" s="675">
        <v>3455.92</v>
      </c>
      <c r="N104" s="457">
        <f t="shared" si="19"/>
        <v>12275.210000000001</v>
      </c>
      <c r="O104" s="468">
        <f t="shared" si="20"/>
        <v>57724.79</v>
      </c>
    </row>
    <row r="105" spans="1:19" ht="15" customHeight="1" x14ac:dyDescent="0.25">
      <c r="A105" s="286" t="s">
        <v>961</v>
      </c>
      <c r="B105" s="680" t="s">
        <v>807</v>
      </c>
      <c r="C105" s="282" t="s">
        <v>515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861">
        <v>5025.38</v>
      </c>
      <c r="L105" s="468">
        <v>2128</v>
      </c>
      <c r="M105" s="675">
        <v>1740.46</v>
      </c>
      <c r="N105" s="457">
        <f t="shared" si="19"/>
        <v>10902.84</v>
      </c>
      <c r="O105" s="468">
        <f t="shared" si="20"/>
        <v>59097.16</v>
      </c>
      <c r="P105" s="862"/>
      <c r="Q105" s="862"/>
      <c r="R105" s="862"/>
      <c r="S105" s="862"/>
    </row>
    <row r="106" spans="1:19" ht="15" customHeight="1" x14ac:dyDescent="0.25">
      <c r="A106" s="286" t="s">
        <v>1087</v>
      </c>
      <c r="B106" s="680" t="s">
        <v>807</v>
      </c>
      <c r="C106" s="282" t="s">
        <v>78</v>
      </c>
      <c r="D106" s="281" t="s">
        <v>1063</v>
      </c>
      <c r="E106" s="855">
        <v>45505</v>
      </c>
      <c r="F106" s="855">
        <v>45689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675">
        <v>25</v>
      </c>
      <c r="N106" s="457">
        <f t="shared" si="19"/>
        <v>9530.48</v>
      </c>
      <c r="O106" s="468">
        <f t="shared" si="20"/>
        <v>60469.520000000004</v>
      </c>
      <c r="P106" s="862"/>
      <c r="Q106" s="862"/>
      <c r="R106" s="862"/>
      <c r="S106" s="862"/>
    </row>
    <row r="107" spans="1:19" ht="15.75" customHeight="1" x14ac:dyDescent="0.25">
      <c r="A107" s="286" t="s">
        <v>920</v>
      </c>
      <c r="B107" s="281" t="s">
        <v>807</v>
      </c>
      <c r="C107" s="282" t="s">
        <v>78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628">
        <v>2128</v>
      </c>
      <c r="M107" s="675">
        <v>25</v>
      </c>
      <c r="N107" s="457">
        <f t="shared" si="19"/>
        <v>9530.48</v>
      </c>
      <c r="O107" s="468">
        <f t="shared" si="20"/>
        <v>60469.520000000004</v>
      </c>
    </row>
    <row r="108" spans="1:19" ht="15" customHeight="1" x14ac:dyDescent="0.25">
      <c r="A108" s="286" t="s">
        <v>725</v>
      </c>
      <c r="B108" s="281" t="s">
        <v>806</v>
      </c>
      <c r="C108" s="282" t="s">
        <v>117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675">
        <v>25</v>
      </c>
      <c r="N108" s="457">
        <f t="shared" si="19"/>
        <v>9530.48</v>
      </c>
      <c r="O108" s="468">
        <f t="shared" si="20"/>
        <v>60469.520000000004</v>
      </c>
    </row>
    <row r="109" spans="1:19" ht="15" customHeight="1" x14ac:dyDescent="0.25">
      <c r="A109" s="286" t="s">
        <v>919</v>
      </c>
      <c r="B109" s="281" t="s">
        <v>807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468">
        <v>2128</v>
      </c>
      <c r="M109" s="675">
        <v>25</v>
      </c>
      <c r="N109" s="457">
        <f t="shared" si="19"/>
        <v>9530.48</v>
      </c>
      <c r="O109" s="468">
        <f t="shared" si="20"/>
        <v>60469.520000000004</v>
      </c>
    </row>
    <row r="110" spans="1:19" ht="13.5" customHeight="1" x14ac:dyDescent="0.25">
      <c r="A110" s="286" t="s">
        <v>574</v>
      </c>
      <c r="B110" s="281" t="s">
        <v>806</v>
      </c>
      <c r="C110" s="282" t="s">
        <v>918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468">
        <v>2128</v>
      </c>
      <c r="M110" s="675">
        <v>25</v>
      </c>
      <c r="N110" s="457">
        <f t="shared" si="19"/>
        <v>9530.48</v>
      </c>
      <c r="O110" s="468">
        <f t="shared" si="20"/>
        <v>60469.520000000004</v>
      </c>
    </row>
    <row r="111" spans="1:19" ht="15" customHeight="1" x14ac:dyDescent="0.25">
      <c r="A111" s="286" t="s">
        <v>1298</v>
      </c>
      <c r="B111" s="281" t="s">
        <v>807</v>
      </c>
      <c r="C111" s="282" t="s">
        <v>918</v>
      </c>
      <c r="D111" s="281" t="s">
        <v>1063</v>
      </c>
      <c r="E111" s="855">
        <v>45200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19"/>
        <v>8294.08</v>
      </c>
      <c r="O111" s="468">
        <f t="shared" si="20"/>
        <v>56705.919999999998</v>
      </c>
    </row>
    <row r="112" spans="1:19" ht="15" customHeight="1" x14ac:dyDescent="0.25">
      <c r="A112" s="286" t="s">
        <v>1304</v>
      </c>
      <c r="B112" s="281" t="s">
        <v>806</v>
      </c>
      <c r="C112" s="282" t="s">
        <v>417</v>
      </c>
      <c r="D112" s="281" t="s">
        <v>1063</v>
      </c>
      <c r="E112" s="855">
        <v>45200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19"/>
        <v>8294.08</v>
      </c>
      <c r="O112" s="468">
        <f>+I112-N112</f>
        <v>56705.919999999998</v>
      </c>
    </row>
    <row r="113" spans="1:15" ht="15" customHeight="1" x14ac:dyDescent="0.25">
      <c r="A113" s="286" t="s">
        <v>1305</v>
      </c>
      <c r="B113" s="281" t="s">
        <v>806</v>
      </c>
      <c r="C113" s="282" t="s">
        <v>417</v>
      </c>
      <c r="D113" s="281" t="s">
        <v>1063</v>
      </c>
      <c r="E113" s="855">
        <v>45200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19"/>
        <v>8294.08</v>
      </c>
      <c r="O113" s="468">
        <f t="shared" ref="O113:O129" si="21">+I113-N113</f>
        <v>56705.919999999998</v>
      </c>
    </row>
    <row r="114" spans="1:15" ht="15" customHeight="1" x14ac:dyDescent="0.25">
      <c r="A114" s="286" t="s">
        <v>1306</v>
      </c>
      <c r="B114" s="281" t="s">
        <v>1296</v>
      </c>
      <c r="C114" s="282" t="s">
        <v>417</v>
      </c>
      <c r="D114" s="281" t="s">
        <v>1063</v>
      </c>
      <c r="E114" s="855">
        <v>45200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19"/>
        <v>8294.08</v>
      </c>
      <c r="O114" s="468">
        <f t="shared" si="21"/>
        <v>56705.919999999998</v>
      </c>
    </row>
    <row r="115" spans="1:15" ht="15" customHeight="1" x14ac:dyDescent="0.25">
      <c r="A115" s="286" t="s">
        <v>1307</v>
      </c>
      <c r="B115" s="281" t="s">
        <v>807</v>
      </c>
      <c r="C115" s="282" t="s">
        <v>417</v>
      </c>
      <c r="D115" s="281" t="s">
        <v>1063</v>
      </c>
      <c r="E115" s="855">
        <v>45200</v>
      </c>
      <c r="F115" s="855">
        <v>45717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 t="shared" si="19"/>
        <v>8294.08</v>
      </c>
      <c r="O115" s="468">
        <f t="shared" si="21"/>
        <v>56705.919999999998</v>
      </c>
    </row>
    <row r="116" spans="1:15" ht="15" customHeight="1" x14ac:dyDescent="0.25">
      <c r="A116" s="286" t="s">
        <v>1308</v>
      </c>
      <c r="B116" s="281" t="s">
        <v>806</v>
      </c>
      <c r="C116" s="282" t="s">
        <v>417</v>
      </c>
      <c r="D116" s="281" t="s">
        <v>1063</v>
      </c>
      <c r="E116" s="855">
        <v>45200</v>
      </c>
      <c r="F116" s="855">
        <v>45717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57">
        <f t="shared" si="19"/>
        <v>8294.08</v>
      </c>
      <c r="O116" s="468">
        <f t="shared" si="21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45200</v>
      </c>
      <c r="F117" s="855">
        <v>45717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675">
        <v>25</v>
      </c>
      <c r="N117" s="457">
        <f t="shared" si="19"/>
        <v>8294.08</v>
      </c>
      <c r="O117" s="468">
        <f t="shared" si="21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45200</v>
      </c>
      <c r="F118" s="855">
        <v>45717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57">
        <f t="shared" si="19"/>
        <v>8294.08</v>
      </c>
      <c r="O118" s="468">
        <f t="shared" si="21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45200</v>
      </c>
      <c r="F119" s="855">
        <v>45717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57">
        <f t="shared" si="19"/>
        <v>8294.08</v>
      </c>
      <c r="O119" s="468">
        <f t="shared" si="21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45200</v>
      </c>
      <c r="F120" s="855">
        <v>45717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675">
        <v>25</v>
      </c>
      <c r="N120" s="457">
        <f t="shared" si="19"/>
        <v>8294.08</v>
      </c>
      <c r="O120" s="468">
        <f t="shared" si="21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675">
        <v>25</v>
      </c>
      <c r="N121" s="457">
        <f>+J121+K121+L121+M121</f>
        <v>8294.08</v>
      </c>
      <c r="O121" s="468">
        <f>+I121-N121</f>
        <v>56705.919999999998</v>
      </c>
    </row>
    <row r="122" spans="1:15" x14ac:dyDescent="0.25">
      <c r="A122" s="286" t="s">
        <v>1401</v>
      </c>
      <c r="B122" s="281" t="s">
        <v>807</v>
      </c>
      <c r="C122" s="280" t="s">
        <v>417</v>
      </c>
      <c r="D122" s="281" t="s">
        <v>1063</v>
      </c>
      <c r="E122" s="855">
        <v>44348</v>
      </c>
      <c r="F122" s="855">
        <v>45627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675">
        <v>25</v>
      </c>
      <c r="N122" s="468">
        <f>+J122+K122+L122+M122</f>
        <v>8294.08</v>
      </c>
      <c r="O122" s="468">
        <f>+I122-N122</f>
        <v>56705.919999999998</v>
      </c>
    </row>
    <row r="123" spans="1:15" x14ac:dyDescent="0.25">
      <c r="A123" s="286" t="s">
        <v>1441</v>
      </c>
      <c r="B123" s="281" t="s">
        <v>806</v>
      </c>
      <c r="C123" s="280" t="s">
        <v>417</v>
      </c>
      <c r="D123" s="281" t="s">
        <v>1063</v>
      </c>
      <c r="E123" s="855">
        <v>45536</v>
      </c>
      <c r="F123" s="855">
        <v>45352</v>
      </c>
      <c r="G123" s="626">
        <v>70000</v>
      </c>
      <c r="H123" s="627">
        <v>0</v>
      </c>
      <c r="I123" s="468">
        <v>70000</v>
      </c>
      <c r="J123" s="468">
        <v>2009</v>
      </c>
      <c r="K123" s="468">
        <v>5368.48</v>
      </c>
      <c r="L123" s="468">
        <v>2128</v>
      </c>
      <c r="M123" s="675">
        <v>25</v>
      </c>
      <c r="N123" s="468">
        <f>+J123+K123+L123+M123</f>
        <v>9530.48</v>
      </c>
      <c r="O123" s="468">
        <f>+I123-N123</f>
        <v>60469.520000000004</v>
      </c>
    </row>
    <row r="124" spans="1:15" ht="16.5" customHeight="1" x14ac:dyDescent="0.25">
      <c r="A124" s="286" t="s">
        <v>1363</v>
      </c>
      <c r="B124" s="281" t="s">
        <v>806</v>
      </c>
      <c r="C124" s="282" t="s">
        <v>918</v>
      </c>
      <c r="D124" s="281" t="s">
        <v>1063</v>
      </c>
      <c r="E124" s="855">
        <v>45413</v>
      </c>
      <c r="F124" s="855">
        <v>45597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675">
        <v>25</v>
      </c>
      <c r="N124" s="468">
        <f>+J124+K124+L124+M124</f>
        <v>8294.08</v>
      </c>
      <c r="O124" s="468">
        <f>+I124-N124</f>
        <v>56705.919999999998</v>
      </c>
    </row>
    <row r="125" spans="1:15" x14ac:dyDescent="0.25">
      <c r="A125" s="286" t="s">
        <v>1409</v>
      </c>
      <c r="B125" s="281" t="s">
        <v>807</v>
      </c>
      <c r="C125" s="282" t="s">
        <v>918</v>
      </c>
      <c r="D125" s="281" t="s">
        <v>1063</v>
      </c>
      <c r="E125" s="855">
        <v>45474</v>
      </c>
      <c r="F125" s="855">
        <v>45658</v>
      </c>
      <c r="G125" s="626">
        <v>65000</v>
      </c>
      <c r="H125" s="627">
        <v>0</v>
      </c>
      <c r="I125" s="468">
        <v>65000</v>
      </c>
      <c r="J125" s="468">
        <v>1865.5</v>
      </c>
      <c r="K125" s="468">
        <v>4427.58</v>
      </c>
      <c r="L125" s="468">
        <v>1976</v>
      </c>
      <c r="M125" s="675">
        <v>25</v>
      </c>
      <c r="N125" s="468">
        <f>+J125+K125+L125+M125</f>
        <v>8294.08</v>
      </c>
      <c r="O125" s="468">
        <f>+I125-N125</f>
        <v>56705.919999999998</v>
      </c>
    </row>
    <row r="126" spans="1:15" ht="13.5" customHeight="1" x14ac:dyDescent="0.25">
      <c r="A126" s="286" t="s">
        <v>1410</v>
      </c>
      <c r="B126" s="281" t="s">
        <v>806</v>
      </c>
      <c r="C126" s="1040" t="s">
        <v>1357</v>
      </c>
      <c r="D126" s="281" t="s">
        <v>1063</v>
      </c>
      <c r="E126" s="855">
        <v>45413</v>
      </c>
      <c r="F126" s="855">
        <v>45597</v>
      </c>
      <c r="G126" s="626">
        <v>125000</v>
      </c>
      <c r="H126" s="627">
        <v>0</v>
      </c>
      <c r="I126" s="468">
        <v>125000</v>
      </c>
      <c r="J126" s="1038">
        <v>3587.5</v>
      </c>
      <c r="K126" s="1037">
        <v>17985.990000000002</v>
      </c>
      <c r="L126" s="1038">
        <v>3800</v>
      </c>
      <c r="M126" s="1103">
        <v>25</v>
      </c>
      <c r="N126" s="1038">
        <v>25398.49</v>
      </c>
      <c r="O126" s="1038">
        <v>99601.51</v>
      </c>
    </row>
    <row r="127" spans="1:15" ht="15" customHeight="1" x14ac:dyDescent="0.25">
      <c r="A127" s="286" t="s">
        <v>948</v>
      </c>
      <c r="B127" s="281" t="s">
        <v>806</v>
      </c>
      <c r="C127" s="282" t="s">
        <v>529</v>
      </c>
      <c r="D127" s="281" t="s">
        <v>1063</v>
      </c>
      <c r="E127" s="855">
        <v>45413</v>
      </c>
      <c r="F127" s="855">
        <v>45597</v>
      </c>
      <c r="G127" s="626">
        <v>45000</v>
      </c>
      <c r="H127" s="627">
        <v>0</v>
      </c>
      <c r="I127" s="468">
        <v>45000</v>
      </c>
      <c r="J127" s="468">
        <v>1291.5</v>
      </c>
      <c r="K127" s="468">
        <v>1148.33</v>
      </c>
      <c r="L127" s="468">
        <v>1368</v>
      </c>
      <c r="M127" s="675">
        <v>25</v>
      </c>
      <c r="N127" s="457">
        <f t="shared" ref="N127:N132" si="22">+J127+K127+L127+M127</f>
        <v>3832.83</v>
      </c>
      <c r="O127" s="468">
        <f t="shared" si="21"/>
        <v>41167.17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675">
        <v>1740.46</v>
      </c>
      <c r="N128" s="457">
        <f t="shared" si="22"/>
        <v>5290.97</v>
      </c>
      <c r="O128" s="468">
        <f t="shared" si="21"/>
        <v>39709.03</v>
      </c>
    </row>
    <row r="129" spans="1:16" ht="15" customHeight="1" x14ac:dyDescent="0.25">
      <c r="A129" s="286" t="s">
        <v>1299</v>
      </c>
      <c r="B129" s="281" t="s">
        <v>1296</v>
      </c>
      <c r="C129" s="282" t="s">
        <v>1358</v>
      </c>
      <c r="D129" s="281" t="s">
        <v>1063</v>
      </c>
      <c r="E129" s="855">
        <v>45200</v>
      </c>
      <c r="F129" s="855">
        <v>45748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675">
        <v>25</v>
      </c>
      <c r="N129" s="457">
        <f t="shared" si="22"/>
        <v>3532.4700000000003</v>
      </c>
      <c r="O129" s="468">
        <f t="shared" si="21"/>
        <v>39967.53</v>
      </c>
    </row>
    <row r="130" spans="1:16" ht="15" customHeight="1" x14ac:dyDescent="0.25">
      <c r="A130" s="286" t="s">
        <v>1301</v>
      </c>
      <c r="B130" s="281" t="s">
        <v>1296</v>
      </c>
      <c r="C130" s="282" t="s">
        <v>1358</v>
      </c>
      <c r="D130" s="281" t="s">
        <v>1063</v>
      </c>
      <c r="E130" s="855">
        <v>45200</v>
      </c>
      <c r="F130" s="855">
        <v>45748</v>
      </c>
      <c r="G130" s="626">
        <v>43500</v>
      </c>
      <c r="H130" s="627">
        <v>0</v>
      </c>
      <c r="I130" s="468">
        <v>43500</v>
      </c>
      <c r="J130" s="468">
        <v>1248.45</v>
      </c>
      <c r="K130" s="468">
        <v>936.62</v>
      </c>
      <c r="L130" s="468">
        <v>1322.4</v>
      </c>
      <c r="M130" s="675">
        <v>25</v>
      </c>
      <c r="N130" s="457">
        <f t="shared" si="22"/>
        <v>3532.4700000000003</v>
      </c>
      <c r="O130" s="468">
        <f>+I130-N130</f>
        <v>39967.53</v>
      </c>
    </row>
    <row r="131" spans="1:16" ht="15" customHeight="1" x14ac:dyDescent="0.25">
      <c r="A131" s="286" t="s">
        <v>1302</v>
      </c>
      <c r="B131" s="281" t="s">
        <v>1296</v>
      </c>
      <c r="C131" s="282" t="s">
        <v>1359</v>
      </c>
      <c r="D131" s="281" t="s">
        <v>1063</v>
      </c>
      <c r="E131" s="855">
        <v>45200</v>
      </c>
      <c r="F131" s="855">
        <v>45748</v>
      </c>
      <c r="G131" s="626">
        <v>43500</v>
      </c>
      <c r="H131" s="627">
        <v>0</v>
      </c>
      <c r="I131" s="468">
        <v>43500</v>
      </c>
      <c r="J131" s="468">
        <v>1248.45</v>
      </c>
      <c r="K131" s="468">
        <v>936.62</v>
      </c>
      <c r="L131" s="468">
        <v>1322.4</v>
      </c>
      <c r="M131" s="675">
        <v>25</v>
      </c>
      <c r="N131" s="457">
        <f t="shared" si="22"/>
        <v>3532.4700000000003</v>
      </c>
      <c r="O131" s="468">
        <f>+I131-N131</f>
        <v>39967.53</v>
      </c>
    </row>
    <row r="132" spans="1:16" ht="15" customHeight="1" x14ac:dyDescent="0.25">
      <c r="A132" s="286" t="s">
        <v>1442</v>
      </c>
      <c r="B132" s="281" t="s">
        <v>806</v>
      </c>
      <c r="C132" s="282" t="s">
        <v>105</v>
      </c>
      <c r="D132" s="281" t="s">
        <v>1063</v>
      </c>
      <c r="E132" s="855">
        <v>45536</v>
      </c>
      <c r="F132" s="855">
        <v>45323</v>
      </c>
      <c r="G132" s="626">
        <v>25000</v>
      </c>
      <c r="H132" s="627">
        <v>0</v>
      </c>
      <c r="I132" s="468">
        <v>25000</v>
      </c>
      <c r="J132" s="468">
        <v>717.5</v>
      </c>
      <c r="K132" s="627">
        <v>0</v>
      </c>
      <c r="L132" s="468">
        <v>760</v>
      </c>
      <c r="M132" s="675">
        <v>25</v>
      </c>
      <c r="N132" s="457">
        <f t="shared" si="22"/>
        <v>1502.5</v>
      </c>
      <c r="O132" s="468">
        <f>+I132-N132</f>
        <v>23497.5</v>
      </c>
    </row>
    <row r="133" spans="1:16" x14ac:dyDescent="0.25">
      <c r="A133" s="490" t="s">
        <v>813</v>
      </c>
      <c r="B133" s="491"/>
      <c r="C133" s="492">
        <v>34</v>
      </c>
      <c r="D133" s="570"/>
      <c r="E133" s="570"/>
      <c r="F133" s="570"/>
      <c r="G133" s="695">
        <f>SUM(G99:G132)</f>
        <v>2240500</v>
      </c>
      <c r="H133" s="696">
        <v>0</v>
      </c>
      <c r="I133" s="695">
        <f t="shared" ref="I133:O133" si="23">SUM(I99:I132)</f>
        <v>2240500</v>
      </c>
      <c r="J133" s="695">
        <f t="shared" si="23"/>
        <v>64302.349999999991</v>
      </c>
      <c r="K133" s="695">
        <f t="shared" si="23"/>
        <v>164337.44999999995</v>
      </c>
      <c r="L133" s="695">
        <f t="shared" si="23"/>
        <v>68111.199999999997</v>
      </c>
      <c r="M133" s="1099">
        <f t="shared" si="23"/>
        <v>11142.759999999998</v>
      </c>
      <c r="N133" s="695">
        <f t="shared" si="23"/>
        <v>307893.75999999972</v>
      </c>
      <c r="O133" s="695">
        <f t="shared" si="23"/>
        <v>1932606.2399999998</v>
      </c>
    </row>
    <row r="134" spans="1:16" x14ac:dyDescent="0.25">
      <c r="A134" s="490"/>
      <c r="B134" s="491"/>
      <c r="C134" s="492"/>
      <c r="D134" s="281"/>
      <c r="E134" s="281"/>
      <c r="F134" s="281"/>
      <c r="G134" s="695"/>
      <c r="H134" s="495"/>
      <c r="I134" s="494"/>
      <c r="J134" s="494"/>
      <c r="K134" s="494"/>
      <c r="L134" s="695"/>
      <c r="M134" s="1099"/>
      <c r="N134" s="494"/>
      <c r="O134" s="494"/>
    </row>
    <row r="135" spans="1:16" ht="23.25" customHeight="1" x14ac:dyDescent="0.25">
      <c r="A135" s="1052" t="s">
        <v>865</v>
      </c>
      <c r="B135" s="1053"/>
      <c r="C135" s="1054">
        <f>+C16+C20+C25+C30+C35+C39+C44+C49+C59+C66+C70+C75+C83+C91+C95+C133+C79</f>
        <v>71</v>
      </c>
      <c r="D135" s="1054"/>
      <c r="E135" s="1054"/>
      <c r="F135" s="1054"/>
      <c r="G135" s="1055">
        <f>+G16+G20+G25+G30+G35+G39+G44+G49+G59+G66+G70+G75+G79+G83+G91+G95+G133</f>
        <v>5675500</v>
      </c>
      <c r="H135" s="1056">
        <v>0</v>
      </c>
      <c r="I135" s="1055">
        <f t="shared" ref="I135:O135" si="24">+I16+I20+I25+I30+I35+I39+I44+I49+I59+I66+I70+I75+I79+I83+I91+I95+I133</f>
        <v>5675500</v>
      </c>
      <c r="J135" s="1055">
        <f t="shared" si="24"/>
        <v>162886.84999999998</v>
      </c>
      <c r="K135" s="1055">
        <f t="shared" si="24"/>
        <v>564542.71999999997</v>
      </c>
      <c r="L135" s="1055">
        <f t="shared" si="24"/>
        <v>172535.2</v>
      </c>
      <c r="M135" s="1055">
        <f t="shared" si="24"/>
        <v>55841.84</v>
      </c>
      <c r="N135" s="1055">
        <f t="shared" si="24"/>
        <v>955806.60999999987</v>
      </c>
      <c r="O135" s="1055">
        <f t="shared" si="24"/>
        <v>4719693.3899999997</v>
      </c>
    </row>
    <row r="136" spans="1:16" x14ac:dyDescent="0.25">
      <c r="A136" s="259"/>
      <c r="B136" s="259"/>
      <c r="C136" s="259"/>
      <c r="D136" s="546"/>
      <c r="E136" s="546"/>
      <c r="F136" s="546"/>
      <c r="G136" s="862"/>
      <c r="H136" s="259"/>
      <c r="I136" s="259"/>
      <c r="J136" s="660"/>
      <c r="K136" s="660"/>
      <c r="M136" s="660"/>
      <c r="N136" s="660"/>
      <c r="O136" s="259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537"/>
      <c r="B148" s="537"/>
      <c r="C148" s="537"/>
      <c r="D148" s="692"/>
      <c r="E148" s="692"/>
      <c r="F148" s="692"/>
      <c r="G148" s="537"/>
      <c r="H148" s="537"/>
      <c r="I148" s="537"/>
      <c r="J148" s="537"/>
      <c r="K148" s="537"/>
      <c r="L148" s="537"/>
      <c r="M148" s="537"/>
      <c r="N148" s="537"/>
      <c r="O148" s="537"/>
      <c r="P148" s="537"/>
    </row>
    <row r="149" spans="1:16" x14ac:dyDescent="0.25">
      <c r="A149" s="537"/>
      <c r="B149" s="537"/>
      <c r="C149" s="537"/>
      <c r="D149" s="692"/>
      <c r="E149" s="692"/>
      <c r="F149" s="692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37"/>
      <c r="B150" s="537"/>
      <c r="C150" s="537"/>
      <c r="D150" s="537"/>
      <c r="E150" s="537"/>
      <c r="F150" s="537"/>
      <c r="G150" s="537"/>
      <c r="H150" s="537"/>
      <c r="I150" s="537"/>
      <c r="J150" s="537"/>
      <c r="K150" s="537"/>
      <c r="L150" s="537"/>
      <c r="M150" s="537"/>
      <c r="N150" s="537"/>
      <c r="O150" s="537"/>
      <c r="P150" s="537"/>
    </row>
    <row r="151" spans="1:16" x14ac:dyDescent="0.25">
      <c r="A151" s="542" t="s">
        <v>1449</v>
      </c>
      <c r="B151" s="542"/>
      <c r="C151" s="542"/>
      <c r="D151" s="691"/>
      <c r="E151" s="691"/>
      <c r="F151" s="691"/>
      <c r="G151" s="866"/>
      <c r="H151" s="674" t="s">
        <v>1377</v>
      </c>
      <c r="J151" s="674"/>
      <c r="K151" s="674"/>
      <c r="L151" s="1097"/>
      <c r="M151" s="674"/>
      <c r="O151" s="674"/>
      <c r="P151" s="544"/>
    </row>
    <row r="152" spans="1:16" ht="25.5" customHeight="1" x14ac:dyDescent="0.25">
      <c r="A152" s="546" t="s">
        <v>935</v>
      </c>
      <c r="B152" s="546"/>
      <c r="C152" s="546"/>
      <c r="D152" s="538"/>
      <c r="E152" s="538"/>
      <c r="F152" s="538"/>
      <c r="G152" s="467"/>
      <c r="H152" s="537"/>
      <c r="I152" s="1895" t="s">
        <v>1375</v>
      </c>
      <c r="J152" s="1895"/>
      <c r="K152" s="1895"/>
      <c r="L152" s="1895"/>
      <c r="M152" s="1895"/>
      <c r="N152" s="1895"/>
      <c r="O152" s="1895"/>
      <c r="P152" s="539"/>
    </row>
    <row r="153" spans="1:16" x14ac:dyDescent="0.25">
      <c r="A153" s="542" t="s">
        <v>1231</v>
      </c>
      <c r="B153" s="542"/>
      <c r="C153" s="542"/>
      <c r="D153" s="537"/>
      <c r="F153" s="1062"/>
      <c r="G153" s="1062"/>
      <c r="H153" s="1062"/>
      <c r="I153" s="1876" t="s">
        <v>1224</v>
      </c>
      <c r="J153" s="1876"/>
      <c r="K153" s="1876"/>
      <c r="L153" s="1876"/>
      <c r="M153" s="1876"/>
      <c r="N153" s="1876"/>
      <c r="O153" s="1876"/>
      <c r="P153" s="537"/>
    </row>
    <row r="154" spans="1:16" x14ac:dyDescent="0.25">
      <c r="A154" s="546"/>
      <c r="B154" s="546"/>
      <c r="C154" s="546"/>
      <c r="D154" s="547"/>
      <c r="E154" s="547"/>
      <c r="F154" s="547"/>
      <c r="G154" s="546"/>
      <c r="H154" s="541"/>
      <c r="I154" s="540"/>
      <c r="J154" s="537"/>
      <c r="K154" s="673" t="s">
        <v>1374</v>
      </c>
      <c r="L154" s="513"/>
      <c r="M154" s="673"/>
      <c r="N154" s="673"/>
      <c r="O154" s="673"/>
      <c r="P154" s="673"/>
    </row>
    <row r="155" spans="1:16" ht="15.75" x14ac:dyDescent="0.25">
      <c r="A155" s="267"/>
      <c r="B155" s="267"/>
      <c r="C155" s="267"/>
      <c r="D155" s="268"/>
      <c r="E155" s="268"/>
      <c r="F155" s="268"/>
      <c r="G155" s="268"/>
      <c r="H155" s="269"/>
      <c r="I155" s="268"/>
      <c r="J155" s="268"/>
      <c r="K155" s="268"/>
      <c r="L155" s="268"/>
      <c r="M155" s="268"/>
      <c r="N155" s="271"/>
      <c r="O155" s="271"/>
      <c r="P155" s="259"/>
    </row>
    <row r="156" spans="1:16" s="259" customFormat="1" ht="14.25" customHeight="1" x14ac:dyDescent="0.25">
      <c r="D156" s="668"/>
      <c r="E156" s="668"/>
      <c r="F156" s="668"/>
    </row>
    <row r="157" spans="1:16" x14ac:dyDescent="0.25">
      <c r="K157" s="259"/>
      <c r="L157" s="259"/>
    </row>
  </sheetData>
  <mergeCells count="21">
    <mergeCell ref="M11:M12"/>
    <mergeCell ref="N11:N12"/>
    <mergeCell ref="O11:O12"/>
    <mergeCell ref="I152:O152"/>
    <mergeCell ref="I153:O153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64" right="0.12" top="0.24" bottom="0.23622047244094491" header="0.31496062992125984" footer="3.937007874015748E-2"/>
  <pageSetup paperSize="3" scale="55" fitToHeight="0" orientation="landscape" horizontalDpi="360" verticalDpi="360" r:id="rId1"/>
  <rowBreaks count="1" manualBreakCount="1">
    <brk id="70" max="14" man="1"/>
  </rowBreaks>
  <colBreaks count="1" manualBreakCount="1">
    <brk id="15" max="159" man="1"/>
  </colBreaks>
  <drawing r:id="rId2"/>
</worksheet>
</file>

<file path=xl/worksheets/sheet2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8CEAD4-CF70-4166-B495-B3B868BE185C}">
  <sheetPr>
    <pageSetUpPr fitToPage="1"/>
  </sheetPr>
  <dimension ref="B1:O66"/>
  <sheetViews>
    <sheetView zoomScaleNormal="100" workbookViewId="0">
      <selection activeCell="B10" sqref="B10:O10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624" t="s">
        <v>0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  <c r="O7" s="1624"/>
    </row>
    <row r="8" spans="2:15" x14ac:dyDescent="0.25">
      <c r="B8" s="1624" t="s">
        <v>1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  <c r="O8" s="1624"/>
    </row>
    <row r="9" spans="2:15" x14ac:dyDescent="0.25">
      <c r="B9" s="1624" t="s">
        <v>3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  <c r="O9" s="1624"/>
    </row>
    <row r="10" spans="2:15" x14ac:dyDescent="0.25">
      <c r="B10" s="1624" t="s">
        <v>1453</v>
      </c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  <c r="O10" s="1624"/>
    </row>
    <row r="11" spans="2:15" x14ac:dyDescent="0.25">
      <c r="B11" s="1622" t="s">
        <v>5</v>
      </c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  <c r="N11" s="1622"/>
      <c r="O11" s="1622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898" t="s">
        <v>7</v>
      </c>
      <c r="C13" s="1897" t="s">
        <v>937</v>
      </c>
      <c r="D13" s="1897" t="s">
        <v>8</v>
      </c>
      <c r="E13" s="1897" t="s">
        <v>10</v>
      </c>
      <c r="F13" s="1897" t="s">
        <v>11</v>
      </c>
      <c r="G13" s="1047" t="s">
        <v>12</v>
      </c>
      <c r="H13" s="1897" t="s">
        <v>13</v>
      </c>
      <c r="I13" s="1897" t="s">
        <v>14</v>
      </c>
      <c r="J13" s="1897" t="s">
        <v>15</v>
      </c>
      <c r="K13" s="1897" t="s">
        <v>16</v>
      </c>
      <c r="L13" s="1897" t="s">
        <v>17</v>
      </c>
      <c r="M13" s="1897" t="s">
        <v>18</v>
      </c>
      <c r="N13" s="1897" t="s">
        <v>19</v>
      </c>
      <c r="O13" s="1897" t="s">
        <v>20</v>
      </c>
    </row>
    <row r="14" spans="2:15" x14ac:dyDescent="0.25">
      <c r="B14" s="1899"/>
      <c r="C14" s="1897"/>
      <c r="D14" s="1897"/>
      <c r="E14" s="1897"/>
      <c r="F14" s="1897"/>
      <c r="G14" s="1047" t="s">
        <v>21</v>
      </c>
      <c r="H14" s="1897"/>
      <c r="I14" s="1897"/>
      <c r="J14" s="1897"/>
      <c r="K14" s="1897"/>
      <c r="L14" s="1897"/>
      <c r="M14" s="1897"/>
      <c r="N14" s="1897"/>
      <c r="O14" s="1897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1447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1448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874" t="s">
        <v>1269</v>
      </c>
      <c r="C50" s="1874"/>
      <c r="D50" s="1874"/>
      <c r="E50" s="753"/>
      <c r="F50" s="753"/>
      <c r="G50" s="754"/>
      <c r="H50" s="755"/>
      <c r="J50" s="1875" t="s">
        <v>852</v>
      </c>
      <c r="K50" s="1875"/>
      <c r="L50" s="1875"/>
      <c r="M50" s="1875"/>
      <c r="N50" s="1875"/>
      <c r="O50" s="1875"/>
    </row>
    <row r="51" spans="2:15" s="259" customFormat="1" ht="19.5" customHeight="1" x14ac:dyDescent="0.25">
      <c r="B51" s="1812" t="s">
        <v>1270</v>
      </c>
      <c r="C51" s="1812"/>
      <c r="D51" s="1812"/>
      <c r="E51" s="753"/>
      <c r="F51" s="753"/>
      <c r="G51" s="754"/>
      <c r="H51" s="755"/>
      <c r="J51" s="1876" t="s">
        <v>1224</v>
      </c>
      <c r="K51" s="1876"/>
      <c r="L51" s="1876"/>
      <c r="M51" s="1876"/>
      <c r="N51" s="1876"/>
      <c r="O51" s="1876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813"/>
      <c r="K63" s="1813"/>
      <c r="L63" s="1813"/>
      <c r="M63" s="1813"/>
      <c r="N63" s="1813"/>
      <c r="O63" s="1813"/>
    </row>
    <row r="64" spans="2:15" ht="15.75" x14ac:dyDescent="0.25">
      <c r="B64" s="267"/>
      <c r="C64" s="267"/>
      <c r="D64" s="267"/>
      <c r="E64" s="268"/>
      <c r="F64" s="268"/>
      <c r="G64" s="269"/>
      <c r="H64" s="1741"/>
      <c r="I64" s="1741"/>
      <c r="J64" s="1741"/>
      <c r="K64" s="1741"/>
      <c r="L64" s="1741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65" orientation="landscape" r:id="rId1"/>
  <drawing r:id="rId2"/>
</worksheet>
</file>

<file path=xl/worksheets/sheet2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6A0D7-4960-425E-BFAC-978D8AD7426D}">
  <sheetPr>
    <pageSetUpPr fitToPage="1"/>
  </sheetPr>
  <dimension ref="B5:M82"/>
  <sheetViews>
    <sheetView showGridLines="0" zoomScale="118" zoomScaleNormal="118" zoomScaleSheetLayoutView="100" workbookViewId="0">
      <selection activeCell="B8" sqref="B8:M8"/>
    </sheetView>
  </sheetViews>
  <sheetFormatPr baseColWidth="10" defaultRowHeight="15" x14ac:dyDescent="0.25"/>
  <cols>
    <col min="1" max="1" width="4.7109375" customWidth="1"/>
    <col min="2" max="2" width="57.42578125" customWidth="1"/>
    <col min="3" max="3" width="10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886" t="s">
        <v>0</v>
      </c>
      <c r="C5" s="1886"/>
      <c r="D5" s="1886"/>
      <c r="E5" s="1886"/>
      <c r="F5" s="1886"/>
      <c r="G5" s="1886"/>
      <c r="H5" s="1886"/>
      <c r="I5" s="1886"/>
      <c r="J5" s="1886"/>
      <c r="K5" s="1886"/>
      <c r="L5" s="1886"/>
      <c r="M5" s="1886"/>
    </row>
    <row r="6" spans="2:13" x14ac:dyDescent="0.25">
      <c r="B6" s="1886" t="s">
        <v>1</v>
      </c>
      <c r="C6" s="1886"/>
      <c r="D6" s="1886"/>
      <c r="E6" s="1886"/>
      <c r="F6" s="1886"/>
      <c r="G6" s="1886"/>
      <c r="H6" s="1886"/>
      <c r="I6" s="1886"/>
      <c r="J6" s="1886"/>
      <c r="K6" s="1886"/>
      <c r="L6" s="1886"/>
      <c r="M6" s="1886"/>
    </row>
    <row r="7" spans="2:13" x14ac:dyDescent="0.25">
      <c r="B7" s="1886" t="s">
        <v>3</v>
      </c>
      <c r="C7" s="1886"/>
      <c r="D7" s="1886"/>
      <c r="E7" s="1886"/>
      <c r="F7" s="1886"/>
      <c r="G7" s="1886"/>
      <c r="H7" s="1886"/>
      <c r="I7" s="1886"/>
      <c r="J7" s="1886"/>
      <c r="K7" s="1886"/>
      <c r="L7" s="1886"/>
      <c r="M7" s="1886"/>
    </row>
    <row r="8" spans="2:13" x14ac:dyDescent="0.25">
      <c r="B8" s="1886" t="s">
        <v>1454</v>
      </c>
      <c r="C8" s="1886"/>
      <c r="D8" s="1886"/>
      <c r="E8" s="1886"/>
      <c r="F8" s="1886"/>
      <c r="G8" s="1886"/>
      <c r="H8" s="1886"/>
      <c r="I8" s="1886"/>
      <c r="J8" s="1886"/>
      <c r="K8" s="1886"/>
      <c r="L8" s="1886"/>
      <c r="M8" s="1886"/>
    </row>
    <row r="9" spans="2:13" x14ac:dyDescent="0.25">
      <c r="B9" s="1877" t="s">
        <v>886</v>
      </c>
      <c r="C9" s="1877"/>
      <c r="D9" s="1877"/>
      <c r="E9" s="1877"/>
      <c r="F9" s="1877"/>
      <c r="G9" s="1877"/>
      <c r="H9" s="1877"/>
      <c r="I9" s="1877"/>
      <c r="J9" s="1877"/>
      <c r="K9" s="1877"/>
      <c r="L9" s="1877"/>
      <c r="M9" s="1877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900" t="s">
        <v>7</v>
      </c>
      <c r="C11" s="1900" t="s">
        <v>802</v>
      </c>
      <c r="D11" s="1901" t="s">
        <v>9</v>
      </c>
      <c r="E11" s="1046" t="s">
        <v>12</v>
      </c>
      <c r="F11" s="1903" t="s">
        <v>13</v>
      </c>
      <c r="G11" s="1902" t="s">
        <v>14</v>
      </c>
      <c r="H11" s="1902" t="s">
        <v>15</v>
      </c>
      <c r="I11" s="1902" t="s">
        <v>16</v>
      </c>
      <c r="J11" s="1902" t="s">
        <v>17</v>
      </c>
      <c r="K11" s="1902" t="s">
        <v>18</v>
      </c>
      <c r="L11" s="1902" t="s">
        <v>19</v>
      </c>
      <c r="M11" s="1902" t="s">
        <v>20</v>
      </c>
    </row>
    <row r="12" spans="2:13" ht="16.5" customHeight="1" x14ac:dyDescent="0.25">
      <c r="B12" s="1900"/>
      <c r="C12" s="1900"/>
      <c r="D12" s="1901"/>
      <c r="E12" s="1046" t="s">
        <v>21</v>
      </c>
      <c r="F12" s="1903"/>
      <c r="G12" s="1902"/>
      <c r="H12" s="1902"/>
      <c r="I12" s="1902"/>
      <c r="J12" s="1902"/>
      <c r="K12" s="1902"/>
      <c r="L12" s="1902"/>
      <c r="M12" s="1902"/>
    </row>
    <row r="13" spans="2:13" ht="15.75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5.75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5.75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5.75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5.75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5.75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5.75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5.75" customHeight="1" x14ac:dyDescent="0.25">
      <c r="B21" s="897" t="s">
        <v>788</v>
      </c>
      <c r="C21" s="897"/>
      <c r="D21" s="941"/>
      <c r="E21" s="898"/>
      <c r="F21" s="899"/>
      <c r="G21" s="900"/>
      <c r="H21" s="900"/>
      <c r="I21" s="900"/>
      <c r="J21" s="900"/>
      <c r="K21" s="899"/>
      <c r="L21" s="901"/>
      <c r="M21" s="898"/>
    </row>
    <row r="22" spans="2:13" s="5" customFormat="1" ht="15.75" customHeight="1" x14ac:dyDescent="0.25">
      <c r="B22" s="902" t="s">
        <v>124</v>
      </c>
      <c r="C22" s="903" t="s">
        <v>807</v>
      </c>
      <c r="D22" s="942" t="s">
        <v>604</v>
      </c>
      <c r="E22" s="891">
        <v>26500</v>
      </c>
      <c r="F22" s="894">
        <v>0</v>
      </c>
      <c r="G22" s="895">
        <v>26500</v>
      </c>
      <c r="H22" s="895">
        <v>760.55</v>
      </c>
      <c r="I22" s="895">
        <v>4260.3100000000004</v>
      </c>
      <c r="J22" s="895">
        <v>805.6</v>
      </c>
      <c r="K22" s="894">
        <v>0</v>
      </c>
      <c r="L22" s="896">
        <f>+H22+I22+J22+K22</f>
        <v>5826.4600000000009</v>
      </c>
      <c r="M22" s="891">
        <f>+G22-L22</f>
        <v>20673.54</v>
      </c>
    </row>
    <row r="23" spans="2:13" s="5" customFormat="1" ht="15.75" customHeight="1" x14ac:dyDescent="0.25">
      <c r="B23" s="897" t="s">
        <v>813</v>
      </c>
      <c r="C23" s="897"/>
      <c r="D23" s="941">
        <v>1</v>
      </c>
      <c r="E23" s="898">
        <f>SUM(E22)</f>
        <v>26500</v>
      </c>
      <c r="F23" s="899">
        <v>0</v>
      </c>
      <c r="G23" s="898">
        <f t="shared" ref="G23:M23" si="2">SUM(G22)</f>
        <v>26500</v>
      </c>
      <c r="H23" s="898">
        <f t="shared" si="2"/>
        <v>760.55</v>
      </c>
      <c r="I23" s="898">
        <f t="shared" si="2"/>
        <v>4260.3100000000004</v>
      </c>
      <c r="J23" s="898">
        <f t="shared" si="2"/>
        <v>805.6</v>
      </c>
      <c r="K23" s="899">
        <v>0</v>
      </c>
      <c r="L23" s="898">
        <f t="shared" si="2"/>
        <v>5826.4600000000009</v>
      </c>
      <c r="M23" s="898">
        <f t="shared" si="2"/>
        <v>20673.54</v>
      </c>
    </row>
    <row r="24" spans="2:13" s="5" customFormat="1" ht="15.75" customHeight="1" x14ac:dyDescent="0.25">
      <c r="B24" s="897"/>
      <c r="C24" s="897"/>
      <c r="D24" s="941"/>
      <c r="E24" s="898"/>
      <c r="F24" s="899"/>
      <c r="G24" s="898"/>
      <c r="H24" s="898"/>
      <c r="I24" s="898"/>
      <c r="J24" s="898"/>
      <c r="K24" s="898"/>
      <c r="L24" s="898"/>
      <c r="M24" s="898"/>
    </row>
    <row r="25" spans="2:13" s="5" customFormat="1" ht="15.75" customHeight="1" x14ac:dyDescent="0.25">
      <c r="B25" s="897" t="s">
        <v>1132</v>
      </c>
      <c r="C25" s="897"/>
      <c r="D25" s="941"/>
      <c r="E25" s="898"/>
      <c r="F25" s="899"/>
      <c r="G25" s="898"/>
      <c r="H25" s="898"/>
      <c r="I25" s="898"/>
      <c r="J25" s="898"/>
      <c r="K25" s="898"/>
      <c r="L25" s="898"/>
      <c r="M25" s="898"/>
    </row>
    <row r="26" spans="2:13" s="5" customFormat="1" ht="15.75" customHeight="1" x14ac:dyDescent="0.25">
      <c r="B26" s="902" t="s">
        <v>484</v>
      </c>
      <c r="C26" s="1085" t="s">
        <v>807</v>
      </c>
      <c r="D26" s="942" t="s">
        <v>1204</v>
      </c>
      <c r="E26" s="891">
        <v>17500</v>
      </c>
      <c r="F26" s="894">
        <v>0</v>
      </c>
      <c r="G26" s="891">
        <v>17500</v>
      </c>
      <c r="H26" s="891">
        <v>502.25</v>
      </c>
      <c r="I26" s="891">
        <v>2469.87</v>
      </c>
      <c r="J26" s="891">
        <v>532</v>
      </c>
      <c r="K26" s="894">
        <v>0</v>
      </c>
      <c r="L26" s="891">
        <v>3504.12</v>
      </c>
      <c r="M26" s="891">
        <v>13995.88</v>
      </c>
    </row>
    <row r="27" spans="2:13" s="5" customFormat="1" ht="15.75" customHeight="1" x14ac:dyDescent="0.25">
      <c r="B27" s="897" t="s">
        <v>813</v>
      </c>
      <c r="C27" s="897"/>
      <c r="D27" s="941">
        <v>1</v>
      </c>
      <c r="E27" s="898">
        <v>17500</v>
      </c>
      <c r="F27" s="899">
        <v>0</v>
      </c>
      <c r="G27" s="898">
        <v>17500</v>
      </c>
      <c r="H27" s="898">
        <v>502.25</v>
      </c>
      <c r="I27" s="898">
        <v>2469.87</v>
      </c>
      <c r="J27" s="898">
        <v>532</v>
      </c>
      <c r="K27" s="899">
        <v>0</v>
      </c>
      <c r="L27" s="898">
        <v>3504.12</v>
      </c>
      <c r="M27" s="898">
        <v>13995.88</v>
      </c>
    </row>
    <row r="28" spans="2:13" ht="15.75" customHeight="1" x14ac:dyDescent="0.25">
      <c r="B28" s="897"/>
      <c r="C28" s="897"/>
      <c r="D28" s="941"/>
      <c r="E28" s="906"/>
      <c r="F28" s="907"/>
      <c r="G28" s="906"/>
      <c r="H28" s="900"/>
      <c r="I28" s="900"/>
      <c r="J28" s="900"/>
      <c r="K28" s="899"/>
      <c r="L28" s="898"/>
      <c r="M28" s="898"/>
    </row>
    <row r="29" spans="2:13" ht="15.75" customHeight="1" x14ac:dyDescent="0.25">
      <c r="B29" s="908" t="s">
        <v>1136</v>
      </c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5.75" customHeight="1" x14ac:dyDescent="0.25">
      <c r="B30" s="890" t="s">
        <v>697</v>
      </c>
      <c r="C30" s="903" t="s">
        <v>807</v>
      </c>
      <c r="D30" s="942" t="s">
        <v>1207</v>
      </c>
      <c r="E30" s="891">
        <v>6500</v>
      </c>
      <c r="F30" s="894">
        <v>0</v>
      </c>
      <c r="G30" s="895">
        <v>6500</v>
      </c>
      <c r="H30" s="895">
        <v>186.55</v>
      </c>
      <c r="I30" s="895">
        <v>917.38</v>
      </c>
      <c r="J30" s="895">
        <v>197.6</v>
      </c>
      <c r="K30" s="894">
        <v>0</v>
      </c>
      <c r="L30" s="896">
        <f>+H30+I30+J30+K30</f>
        <v>1301.53</v>
      </c>
      <c r="M30" s="891">
        <f>+G30-L30</f>
        <v>5198.47</v>
      </c>
    </row>
    <row r="31" spans="2:13" ht="15.75" customHeight="1" x14ac:dyDescent="0.25">
      <c r="B31" s="897" t="s">
        <v>813</v>
      </c>
      <c r="C31" s="897"/>
      <c r="D31" s="941">
        <v>1</v>
      </c>
      <c r="E31" s="898">
        <f t="shared" ref="E31:L31" si="3">+E30</f>
        <v>6500</v>
      </c>
      <c r="F31" s="899">
        <v>0</v>
      </c>
      <c r="G31" s="898">
        <f t="shared" si="3"/>
        <v>6500</v>
      </c>
      <c r="H31" s="898">
        <f t="shared" si="3"/>
        <v>186.55</v>
      </c>
      <c r="I31" s="898">
        <f t="shared" si="3"/>
        <v>917.38</v>
      </c>
      <c r="J31" s="898">
        <f t="shared" si="3"/>
        <v>197.6</v>
      </c>
      <c r="K31" s="899">
        <v>0</v>
      </c>
      <c r="L31" s="898">
        <f t="shared" si="3"/>
        <v>1301.53</v>
      </c>
      <c r="M31" s="898">
        <f>+G31-L31</f>
        <v>5198.47</v>
      </c>
    </row>
    <row r="32" spans="2:13" ht="15.75" customHeight="1" x14ac:dyDescent="0.25">
      <c r="B32" s="897"/>
      <c r="C32" s="897"/>
      <c r="D32" s="941"/>
      <c r="E32" s="906"/>
      <c r="F32" s="907"/>
      <c r="G32" s="906"/>
      <c r="H32" s="900"/>
      <c r="I32" s="900"/>
      <c r="J32" s="900"/>
      <c r="K32" s="899"/>
      <c r="L32" s="898"/>
      <c r="M32" s="898"/>
    </row>
    <row r="33" spans="2:13" ht="15.75" customHeight="1" x14ac:dyDescent="0.25">
      <c r="B33" s="897" t="s">
        <v>787</v>
      </c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5.75" customHeight="1" x14ac:dyDescent="0.25">
      <c r="B34" s="902" t="s">
        <v>310</v>
      </c>
      <c r="C34" s="903" t="s">
        <v>807</v>
      </c>
      <c r="D34" s="942" t="s">
        <v>1204</v>
      </c>
      <c r="E34" s="891">
        <v>5000</v>
      </c>
      <c r="F34" s="894">
        <v>0</v>
      </c>
      <c r="G34" s="895">
        <v>5000</v>
      </c>
      <c r="H34" s="895">
        <v>143.5</v>
      </c>
      <c r="I34" s="895">
        <v>705.68</v>
      </c>
      <c r="J34" s="895">
        <v>152</v>
      </c>
      <c r="K34" s="894">
        <v>0</v>
      </c>
      <c r="L34" s="896">
        <f>+H34+I34+J34+K34</f>
        <v>1001.18</v>
      </c>
      <c r="M34" s="891">
        <f>+G34-L34</f>
        <v>3998.82</v>
      </c>
    </row>
    <row r="35" spans="2:13" ht="15.75" customHeight="1" x14ac:dyDescent="0.25">
      <c r="B35" s="897" t="s">
        <v>813</v>
      </c>
      <c r="C35" s="897"/>
      <c r="D35" s="941">
        <v>1</v>
      </c>
      <c r="E35" s="898">
        <f t="shared" ref="E35:L35" si="4">+E34</f>
        <v>5000</v>
      </c>
      <c r="F35" s="899">
        <v>0</v>
      </c>
      <c r="G35" s="898">
        <f t="shared" si="4"/>
        <v>5000</v>
      </c>
      <c r="H35" s="898">
        <f t="shared" si="4"/>
        <v>143.5</v>
      </c>
      <c r="I35" s="898">
        <f t="shared" si="4"/>
        <v>705.68</v>
      </c>
      <c r="J35" s="898">
        <f t="shared" si="4"/>
        <v>152</v>
      </c>
      <c r="K35" s="899">
        <v>0</v>
      </c>
      <c r="L35" s="898">
        <f t="shared" si="4"/>
        <v>1001.18</v>
      </c>
      <c r="M35" s="898">
        <f>+G35-L35</f>
        <v>3998.82</v>
      </c>
    </row>
    <row r="36" spans="2:13" ht="15.75" customHeight="1" x14ac:dyDescent="0.25">
      <c r="B36" s="897"/>
      <c r="C36" s="897"/>
      <c r="D36" s="941"/>
      <c r="E36" s="906"/>
      <c r="F36" s="907"/>
      <c r="G36" s="906"/>
      <c r="H36" s="900"/>
      <c r="I36" s="900"/>
      <c r="J36" s="900"/>
      <c r="K36" s="899"/>
      <c r="L36" s="898"/>
      <c r="M36" s="898"/>
    </row>
    <row r="37" spans="2:13" ht="15.75" customHeight="1" x14ac:dyDescent="0.25">
      <c r="B37" s="908" t="s">
        <v>1412</v>
      </c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5.75" customHeight="1" x14ac:dyDescent="0.25">
      <c r="B38" s="890" t="s">
        <v>369</v>
      </c>
      <c r="C38" s="903" t="s">
        <v>806</v>
      </c>
      <c r="D38" s="944" t="s">
        <v>1435</v>
      </c>
      <c r="E38" s="904">
        <v>11500</v>
      </c>
      <c r="F38" s="932">
        <v>0</v>
      </c>
      <c r="G38" s="933">
        <v>11500</v>
      </c>
      <c r="H38" s="933">
        <v>330.05</v>
      </c>
      <c r="I38" s="933">
        <v>1623.06</v>
      </c>
      <c r="J38" s="933">
        <v>349.6</v>
      </c>
      <c r="K38" s="932">
        <v>0</v>
      </c>
      <c r="L38" s="1086">
        <f>+H38+I38+J38+K38</f>
        <v>2302.71</v>
      </c>
      <c r="M38" s="904">
        <f>+G38-L38</f>
        <v>9197.2900000000009</v>
      </c>
    </row>
    <row r="39" spans="2:13" ht="15.75" customHeight="1" x14ac:dyDescent="0.25">
      <c r="B39" s="897" t="s">
        <v>813</v>
      </c>
      <c r="C39" s="897"/>
      <c r="D39" s="941">
        <v>1</v>
      </c>
      <c r="E39" s="898">
        <f>+E38</f>
        <v>11500</v>
      </c>
      <c r="F39" s="899">
        <v>0</v>
      </c>
      <c r="G39" s="898">
        <f>+G38</f>
        <v>11500</v>
      </c>
      <c r="H39" s="898">
        <f>+H38</f>
        <v>330.05</v>
      </c>
      <c r="I39" s="898">
        <f>+I38</f>
        <v>1623.06</v>
      </c>
      <c r="J39" s="898">
        <f>+J38</f>
        <v>349.6</v>
      </c>
      <c r="K39" s="899">
        <v>0</v>
      </c>
      <c r="L39" s="898">
        <f>+L38</f>
        <v>2302.71</v>
      </c>
      <c r="M39" s="898">
        <f>+G39-L39</f>
        <v>9197.2900000000009</v>
      </c>
    </row>
    <row r="40" spans="2:13" ht="15.75" customHeight="1" x14ac:dyDescent="0.25">
      <c r="B40" s="897"/>
      <c r="C40" s="897"/>
      <c r="D40" s="941"/>
      <c r="E40" s="906"/>
      <c r="F40" s="907"/>
      <c r="G40" s="906"/>
      <c r="H40" s="900"/>
      <c r="I40" s="900"/>
      <c r="J40" s="900"/>
      <c r="K40" s="899"/>
      <c r="L40" s="898"/>
      <c r="M40" s="898"/>
    </row>
    <row r="41" spans="2:13" ht="15.75" customHeight="1" x14ac:dyDescent="0.25">
      <c r="B41" s="908" t="s">
        <v>978</v>
      </c>
      <c r="C41" s="897"/>
      <c r="D41" s="941"/>
      <c r="E41" s="906"/>
      <c r="F41" s="907"/>
      <c r="G41" s="906"/>
      <c r="H41" s="900"/>
      <c r="I41" s="900"/>
      <c r="J41" s="900"/>
      <c r="K41" s="899"/>
      <c r="L41" s="898"/>
      <c r="M41" s="898"/>
    </row>
    <row r="42" spans="2:13" ht="15.75" customHeight="1" x14ac:dyDescent="0.25">
      <c r="B42" s="890" t="s">
        <v>114</v>
      </c>
      <c r="C42" s="903" t="s">
        <v>807</v>
      </c>
      <c r="D42" s="945" t="s">
        <v>1202</v>
      </c>
      <c r="E42" s="891">
        <v>40000</v>
      </c>
      <c r="F42" s="894">
        <v>0</v>
      </c>
      <c r="G42" s="895">
        <v>40000</v>
      </c>
      <c r="H42" s="895">
        <v>1148</v>
      </c>
      <c r="I42" s="895">
        <v>9409</v>
      </c>
      <c r="J42" s="895">
        <v>1216</v>
      </c>
      <c r="K42" s="894">
        <v>0</v>
      </c>
      <c r="L42" s="896">
        <f>+H42+I42+J42+K42</f>
        <v>11773</v>
      </c>
      <c r="M42" s="891">
        <f>+G42-L42</f>
        <v>28227</v>
      </c>
    </row>
    <row r="43" spans="2:13" ht="15.75" customHeight="1" x14ac:dyDescent="0.25">
      <c r="B43" s="890" t="s">
        <v>409</v>
      </c>
      <c r="C43" s="903" t="s">
        <v>806</v>
      </c>
      <c r="D43" s="944" t="s">
        <v>529</v>
      </c>
      <c r="E43" s="904">
        <v>11500</v>
      </c>
      <c r="F43" s="932">
        <v>0</v>
      </c>
      <c r="G43" s="933">
        <v>11500</v>
      </c>
      <c r="H43" s="933">
        <v>330.05</v>
      </c>
      <c r="I43" s="933">
        <v>1623.06</v>
      </c>
      <c r="J43" s="933">
        <v>349.6</v>
      </c>
      <c r="K43" s="932">
        <v>0</v>
      </c>
      <c r="L43" s="1086">
        <f>+H43+I43+J43+K43</f>
        <v>2302.71</v>
      </c>
      <c r="M43" s="904">
        <f>+G43-L43</f>
        <v>9197.2900000000009</v>
      </c>
    </row>
    <row r="44" spans="2:13" ht="15.75" customHeight="1" x14ac:dyDescent="0.25">
      <c r="B44" s="897" t="s">
        <v>813</v>
      </c>
      <c r="C44" s="897"/>
      <c r="D44" s="941">
        <v>2</v>
      </c>
      <c r="E44" s="898">
        <f>SUM(E42:E43)</f>
        <v>51500</v>
      </c>
      <c r="F44" s="899">
        <v>0</v>
      </c>
      <c r="G44" s="898">
        <f t="shared" ref="G44:M44" si="5">SUM(G42:G43)</f>
        <v>51500</v>
      </c>
      <c r="H44" s="898">
        <f t="shared" si="5"/>
        <v>1478.05</v>
      </c>
      <c r="I44" s="898">
        <f t="shared" si="5"/>
        <v>11032.06</v>
      </c>
      <c r="J44" s="898">
        <f t="shared" si="5"/>
        <v>1565.6</v>
      </c>
      <c r="K44" s="899">
        <v>0</v>
      </c>
      <c r="L44" s="898">
        <f t="shared" si="5"/>
        <v>14075.71</v>
      </c>
      <c r="M44" s="898">
        <f t="shared" si="5"/>
        <v>37424.29</v>
      </c>
    </row>
    <row r="45" spans="2:13" ht="15.75" customHeight="1" x14ac:dyDescent="0.25">
      <c r="B45" s="897"/>
      <c r="C45" s="897"/>
      <c r="D45" s="941"/>
      <c r="E45" s="906"/>
      <c r="F45" s="907"/>
      <c r="G45" s="906"/>
      <c r="H45" s="900"/>
      <c r="I45" s="900"/>
      <c r="J45" s="900"/>
      <c r="K45" s="899"/>
      <c r="L45" s="898"/>
      <c r="M45" s="898"/>
    </row>
    <row r="46" spans="2:13" ht="15.75" customHeight="1" x14ac:dyDescent="0.25">
      <c r="B46" s="897" t="s">
        <v>1413</v>
      </c>
      <c r="C46" s="903"/>
      <c r="D46" s="946"/>
      <c r="E46" s="906"/>
      <c r="F46" s="907"/>
      <c r="G46" s="906"/>
      <c r="H46" s="900"/>
      <c r="I46" s="900"/>
      <c r="J46" s="900"/>
      <c r="K46" s="899"/>
      <c r="L46" s="898"/>
      <c r="M46" s="898"/>
    </row>
    <row r="47" spans="2:13" ht="15.75" customHeight="1" x14ac:dyDescent="0.25">
      <c r="B47" s="890" t="s">
        <v>1414</v>
      </c>
      <c r="C47" s="903" t="s">
        <v>806</v>
      </c>
      <c r="D47" s="939" t="s">
        <v>1436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5.75" customHeight="1" x14ac:dyDescent="0.25">
      <c r="B48" s="897" t="s">
        <v>813</v>
      </c>
      <c r="C48" s="897"/>
      <c r="D48" s="941">
        <v>1</v>
      </c>
      <c r="E48" s="898">
        <f>+E47</f>
        <v>11500</v>
      </c>
      <c r="F48" s="899">
        <v>0</v>
      </c>
      <c r="G48" s="898">
        <f>+G47</f>
        <v>11500</v>
      </c>
      <c r="H48" s="898">
        <f>+H47</f>
        <v>330.05</v>
      </c>
      <c r="I48" s="898">
        <f>+I47</f>
        <v>1623.06</v>
      </c>
      <c r="J48" s="898">
        <f>+J47</f>
        <v>349.6</v>
      </c>
      <c r="K48" s="899">
        <v>0</v>
      </c>
      <c r="L48" s="898">
        <f>+L47</f>
        <v>2302.71</v>
      </c>
      <c r="M48" s="898">
        <f>+G48-L48</f>
        <v>9197.2900000000009</v>
      </c>
    </row>
    <row r="49" spans="2:13" ht="15.75" customHeight="1" x14ac:dyDescent="0.25">
      <c r="B49" s="897"/>
      <c r="C49" s="897"/>
      <c r="D49" s="941"/>
      <c r="E49" s="898"/>
      <c r="F49" s="899"/>
      <c r="G49" s="898"/>
      <c r="H49" s="898"/>
      <c r="I49" s="898"/>
      <c r="J49" s="898"/>
      <c r="K49" s="899"/>
      <c r="L49" s="898"/>
      <c r="M49" s="898"/>
    </row>
    <row r="50" spans="2:13" ht="15.75" customHeight="1" x14ac:dyDescent="0.25">
      <c r="B50" s="897" t="s">
        <v>1012</v>
      </c>
      <c r="C50" s="903"/>
      <c r="D50" s="946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5.75" customHeight="1" x14ac:dyDescent="0.25">
      <c r="B51" s="902" t="s">
        <v>134</v>
      </c>
      <c r="C51" s="903" t="s">
        <v>807</v>
      </c>
      <c r="D51" s="947" t="s">
        <v>1206</v>
      </c>
      <c r="E51" s="891">
        <v>40000</v>
      </c>
      <c r="F51" s="894">
        <v>0</v>
      </c>
      <c r="G51" s="895">
        <v>40000</v>
      </c>
      <c r="H51" s="895">
        <v>1148</v>
      </c>
      <c r="I51" s="895">
        <v>9409</v>
      </c>
      <c r="J51" s="895">
        <v>1216</v>
      </c>
      <c r="K51" s="894">
        <v>0</v>
      </c>
      <c r="L51" s="896">
        <f>+H51+I51+J51+K51</f>
        <v>11773</v>
      </c>
      <c r="M51" s="891">
        <f>+G51-L51</f>
        <v>28227</v>
      </c>
    </row>
    <row r="52" spans="2:13" ht="15.75" customHeight="1" x14ac:dyDescent="0.25">
      <c r="B52" s="897" t="s">
        <v>813</v>
      </c>
      <c r="C52" s="897"/>
      <c r="D52" s="941">
        <v>1</v>
      </c>
      <c r="E52" s="898">
        <f t="shared" ref="E52:L52" si="6">+E51</f>
        <v>40000</v>
      </c>
      <c r="F52" s="899">
        <v>0</v>
      </c>
      <c r="G52" s="898">
        <f t="shared" si="6"/>
        <v>40000</v>
      </c>
      <c r="H52" s="898">
        <f t="shared" si="6"/>
        <v>1148</v>
      </c>
      <c r="I52" s="898">
        <f t="shared" si="6"/>
        <v>9409</v>
      </c>
      <c r="J52" s="898">
        <f t="shared" si="6"/>
        <v>1216</v>
      </c>
      <c r="K52" s="899">
        <v>0</v>
      </c>
      <c r="L52" s="898">
        <f t="shared" si="6"/>
        <v>11773</v>
      </c>
      <c r="M52" s="898">
        <f>+G52-L52</f>
        <v>28227</v>
      </c>
    </row>
    <row r="53" spans="2:13" ht="15.75" customHeight="1" x14ac:dyDescent="0.25">
      <c r="B53" s="897"/>
      <c r="C53" s="897"/>
      <c r="D53" s="941"/>
      <c r="E53" s="906"/>
      <c r="F53" s="907"/>
      <c r="G53" s="906"/>
      <c r="H53" s="900"/>
      <c r="I53" s="900"/>
      <c r="J53" s="900"/>
      <c r="K53" s="899"/>
      <c r="L53" s="898"/>
      <c r="M53" s="898"/>
    </row>
    <row r="54" spans="2:13" ht="15.75" customHeight="1" x14ac:dyDescent="0.25">
      <c r="B54" s="897"/>
      <c r="C54" s="897"/>
      <c r="D54" s="941"/>
      <c r="E54" s="906"/>
      <c r="F54" s="907"/>
      <c r="G54" s="906"/>
      <c r="H54" s="900"/>
      <c r="I54" s="900"/>
      <c r="J54" s="900"/>
      <c r="K54" s="899"/>
      <c r="L54" s="898"/>
      <c r="M54" s="898"/>
    </row>
    <row r="55" spans="2:13" ht="22.5" customHeight="1" x14ac:dyDescent="0.25">
      <c r="B55" s="1061" t="s">
        <v>865</v>
      </c>
      <c r="C55" s="1041"/>
      <c r="D55" s="1042">
        <f>+D52+D48+D44+D39+D35+D27+D23+D19+D15+D31</f>
        <v>11</v>
      </c>
      <c r="E55" s="1077">
        <f>+E15+E19+E23+E31+E35+E39+E44+E48+E52+E26</f>
        <v>218000</v>
      </c>
      <c r="F55" s="1045">
        <v>0</v>
      </c>
      <c r="G55" s="1077">
        <f t="shared" ref="G55:M55" si="7">+G15+G19+G23+G31+G35+G39+G44+G48+G52+G26</f>
        <v>218000</v>
      </c>
      <c r="H55" s="1077">
        <f t="shared" si="7"/>
        <v>6256.6</v>
      </c>
      <c r="I55" s="1077">
        <f t="shared" si="7"/>
        <v>40127.730000000003</v>
      </c>
      <c r="J55" s="1077">
        <f t="shared" si="7"/>
        <v>6627.2</v>
      </c>
      <c r="K55" s="1045">
        <v>0</v>
      </c>
      <c r="L55" s="1077">
        <f t="shared" si="7"/>
        <v>53011.53</v>
      </c>
      <c r="M55" s="1077">
        <f t="shared" si="7"/>
        <v>164988.47000000003</v>
      </c>
    </row>
    <row r="68" spans="2:13" ht="38.25" customHeight="1" x14ac:dyDescent="0.25">
      <c r="B68" s="916"/>
      <c r="C68" s="916"/>
      <c r="D68" s="917"/>
      <c r="E68" s="918"/>
      <c r="F68" s="919"/>
      <c r="G68" s="1882" t="s">
        <v>1372</v>
      </c>
      <c r="H68" s="1882"/>
      <c r="I68" s="1882"/>
      <c r="J68" s="1882"/>
      <c r="K68" s="1882"/>
      <c r="L68" s="1882"/>
    </row>
    <row r="69" spans="2:13" x14ac:dyDescent="0.25">
      <c r="B69" s="1083" t="s">
        <v>1238</v>
      </c>
      <c r="C69" s="1083"/>
      <c r="D69" s="921"/>
      <c r="E69" s="915"/>
      <c r="F69" s="915"/>
      <c r="G69" s="1880" t="s">
        <v>1222</v>
      </c>
      <c r="H69" s="1880"/>
      <c r="I69" s="1880"/>
      <c r="J69" s="1880"/>
      <c r="K69" s="1880"/>
      <c r="L69" s="1880"/>
    </row>
    <row r="70" spans="2:13" x14ac:dyDescent="0.25">
      <c r="B70" s="916" t="s">
        <v>1239</v>
      </c>
      <c r="C70" s="916"/>
      <c r="D70" s="915"/>
      <c r="E70" s="915"/>
      <c r="F70" s="923"/>
      <c r="G70" s="1879" t="s">
        <v>1224</v>
      </c>
      <c r="H70" s="1879"/>
      <c r="I70" s="1879"/>
      <c r="J70" s="1879"/>
      <c r="K70" s="1879"/>
      <c r="L70" s="1879"/>
    </row>
    <row r="80" spans="2:13" x14ac:dyDescent="0.25">
      <c r="E80" s="924"/>
      <c r="F80" s="923"/>
      <c r="G80" s="915"/>
      <c r="H80" s="1884"/>
      <c r="I80" s="1884"/>
      <c r="J80" s="1884"/>
      <c r="K80" s="1884"/>
      <c r="L80" s="1884"/>
      <c r="M80" s="1884"/>
    </row>
    <row r="81" spans="5:13" x14ac:dyDescent="0.25">
      <c r="E81" s="925"/>
      <c r="F81" s="1877"/>
      <c r="G81" s="1877"/>
      <c r="H81" s="1877"/>
      <c r="I81" s="1877"/>
      <c r="J81" s="1877"/>
      <c r="K81" s="926"/>
      <c r="L81" s="926"/>
      <c r="M81" s="886"/>
    </row>
    <row r="82" spans="5:13" x14ac:dyDescent="0.25">
      <c r="E82" s="927" t="s">
        <v>641</v>
      </c>
      <c r="F82" s="927"/>
      <c r="G82" s="927"/>
      <c r="H82" s="927"/>
      <c r="I82" s="927"/>
      <c r="J82" s="927"/>
      <c r="K82" s="927"/>
      <c r="L82" s="927"/>
      <c r="M82" s="927"/>
    </row>
  </sheetData>
  <mergeCells count="21">
    <mergeCell ref="G68:L68"/>
    <mergeCell ref="G69:L69"/>
    <mergeCell ref="G70:L70"/>
    <mergeCell ref="H80:M80"/>
    <mergeCell ref="F81:J81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3.3" right="7.0000000000000007E-2" top="0.74803149606299213" bottom="0.26" header="0.31496062992125984" footer="0.31496062992125984"/>
  <pageSetup paperSize="3" scale="57" orientation="landscape" r:id="rId1"/>
  <drawing r:id="rId2"/>
</worksheet>
</file>

<file path=xl/worksheets/sheet2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4CD314-D15E-4736-B66B-DAC0F104A2F1}">
  <sheetPr>
    <pageSetUpPr fitToPage="1"/>
  </sheetPr>
  <dimension ref="B5:M43"/>
  <sheetViews>
    <sheetView showGridLines="0" topLeftCell="B1" zoomScale="118" zoomScaleNormal="118" workbookViewId="0">
      <selection activeCell="B28" sqref="B28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735" t="s">
        <v>0</v>
      </c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</row>
    <row r="6" spans="2:13" x14ac:dyDescent="0.25">
      <c r="B6" s="1735" t="s">
        <v>1</v>
      </c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</row>
    <row r="7" spans="2:13" x14ac:dyDescent="0.25">
      <c r="B7" s="1735" t="s">
        <v>3</v>
      </c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2:13" x14ac:dyDescent="0.25">
      <c r="B8" s="1735" t="s">
        <v>1455</v>
      </c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2:13" x14ac:dyDescent="0.25">
      <c r="B9" s="1736" t="s">
        <v>1197</v>
      </c>
      <c r="C9" s="1736"/>
      <c r="D9" s="1736"/>
      <c r="E9" s="1736"/>
      <c r="F9" s="1736"/>
      <c r="G9" s="1736"/>
      <c r="H9" s="1736"/>
      <c r="I9" s="1736"/>
      <c r="J9" s="1736"/>
      <c r="K9" s="1736"/>
      <c r="L9" s="1736"/>
      <c r="M9" s="1736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894" t="s">
        <v>7</v>
      </c>
      <c r="C11" s="1892" t="s">
        <v>802</v>
      </c>
      <c r="D11" s="1892" t="s">
        <v>9</v>
      </c>
      <c r="E11" s="1067" t="s">
        <v>12</v>
      </c>
      <c r="F11" s="1905" t="s">
        <v>13</v>
      </c>
      <c r="G11" s="1904" t="s">
        <v>14</v>
      </c>
      <c r="H11" s="1904" t="s">
        <v>15</v>
      </c>
      <c r="I11" s="1904" t="s">
        <v>16</v>
      </c>
      <c r="J11" s="1904" t="s">
        <v>17</v>
      </c>
      <c r="K11" s="1904" t="s">
        <v>18</v>
      </c>
      <c r="L11" s="1904" t="s">
        <v>19</v>
      </c>
      <c r="M11" s="1904" t="s">
        <v>20</v>
      </c>
    </row>
    <row r="12" spans="2:13" ht="15" customHeight="1" x14ac:dyDescent="0.25">
      <c r="B12" s="1894"/>
      <c r="C12" s="1892"/>
      <c r="D12" s="1892"/>
      <c r="E12" s="1067" t="s">
        <v>21</v>
      </c>
      <c r="F12" s="1905"/>
      <c r="G12" s="1904"/>
      <c r="H12" s="1904"/>
      <c r="I12" s="1904"/>
      <c r="J12" s="1904"/>
      <c r="K12" s="1904"/>
      <c r="L12" s="1904"/>
      <c r="M12" s="1904"/>
    </row>
    <row r="13" spans="2:13" s="259" customFormat="1" ht="22.5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2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>+K14</f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0">+F18</f>
        <v>0</v>
      </c>
      <c r="G19" s="463">
        <f>+G18</f>
        <v>40000</v>
      </c>
      <c r="H19" s="463">
        <f t="shared" si="0"/>
        <v>1148</v>
      </c>
      <c r="I19" s="463">
        <f t="shared" si="0"/>
        <v>9409</v>
      </c>
      <c r="J19" s="463">
        <f t="shared" si="0"/>
        <v>1216</v>
      </c>
      <c r="K19" s="1112">
        <f t="shared" si="0"/>
        <v>0</v>
      </c>
      <c r="L19" s="463">
        <f t="shared" si="0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461"/>
      <c r="C24" s="461"/>
      <c r="D24" s="453"/>
      <c r="E24" s="463"/>
      <c r="F24" s="464"/>
      <c r="G24" s="522"/>
      <c r="H24" s="522"/>
      <c r="I24" s="522"/>
      <c r="J24" s="522"/>
      <c r="K24" s="1112"/>
      <c r="L24" s="217"/>
      <c r="M24" s="463"/>
    </row>
    <row r="25" spans="2:13" ht="15" customHeight="1" x14ac:dyDescent="0.25">
      <c r="B25" s="1063" t="s">
        <v>865</v>
      </c>
      <c r="C25" s="1063"/>
      <c r="D25" s="1064">
        <f>+D23+D19+D15</f>
        <v>3</v>
      </c>
      <c r="E25" s="1065">
        <f>+E15+E19+E23</f>
        <v>120000</v>
      </c>
      <c r="F25" s="1075">
        <f>+F19</f>
        <v>0</v>
      </c>
      <c r="G25" s="1065">
        <f>+G15+G19+G23</f>
        <v>120000</v>
      </c>
      <c r="H25" s="1065">
        <f>+H15+H19+H23</f>
        <v>3444</v>
      </c>
      <c r="I25" s="1065">
        <f>+I15+I19+I23</f>
        <v>27187.559999999998</v>
      </c>
      <c r="J25" s="1065">
        <f>+J15+J19+J23</f>
        <v>3648</v>
      </c>
      <c r="K25" s="1114">
        <f>+K19</f>
        <v>0</v>
      </c>
      <c r="L25" s="1065">
        <f>+L15+L19+L23</f>
        <v>34279.56</v>
      </c>
      <c r="M25" s="1065">
        <f>+M15+M19+M23</f>
        <v>85720.44</v>
      </c>
    </row>
    <row r="38" spans="2:13" ht="38.25" customHeight="1" x14ac:dyDescent="0.25">
      <c r="B38" s="542"/>
      <c r="C38" s="542"/>
      <c r="D38" s="543"/>
      <c r="E38" s="544"/>
      <c r="F38" s="545"/>
      <c r="G38" s="1866" t="s">
        <v>1250</v>
      </c>
      <c r="H38" s="1866"/>
      <c r="I38" s="1866"/>
      <c r="J38" s="1866"/>
      <c r="K38" s="1866"/>
      <c r="L38" s="1866"/>
      <c r="M38" s="544"/>
    </row>
    <row r="39" spans="2:13" x14ac:dyDescent="0.25">
      <c r="B39" s="1082" t="s">
        <v>857</v>
      </c>
      <c r="C39" s="546"/>
      <c r="D39" s="538"/>
      <c r="E39" s="537"/>
      <c r="F39" s="537"/>
      <c r="G39" s="1811" t="s">
        <v>852</v>
      </c>
      <c r="H39" s="1811"/>
      <c r="I39" s="1811"/>
      <c r="J39" s="1811"/>
      <c r="K39" s="1811"/>
      <c r="L39" s="1811"/>
      <c r="M39" s="539"/>
    </row>
    <row r="40" spans="2:13" x14ac:dyDescent="0.25">
      <c r="B40" s="542" t="s">
        <v>1256</v>
      </c>
      <c r="C40" s="542"/>
      <c r="D40" s="537"/>
      <c r="E40" s="537"/>
      <c r="F40" s="540"/>
      <c r="G40" s="1812" t="s">
        <v>1257</v>
      </c>
      <c r="H40" s="1812"/>
      <c r="I40" s="1812"/>
      <c r="J40" s="1812"/>
      <c r="K40" s="1812"/>
      <c r="L40" s="1812"/>
      <c r="M40" s="537"/>
    </row>
    <row r="41" spans="2:13" x14ac:dyDescent="0.25">
      <c r="B41" s="546"/>
      <c r="C41" s="546"/>
      <c r="D41" s="547"/>
      <c r="E41" s="541"/>
      <c r="F41" s="540"/>
      <c r="G41" s="537"/>
      <c r="H41" s="1813"/>
      <c r="I41" s="1813"/>
      <c r="J41" s="1813"/>
      <c r="K41" s="1813"/>
      <c r="L41" s="1813"/>
      <c r="M41" s="1813"/>
    </row>
    <row r="42" spans="2:13" ht="15.75" x14ac:dyDescent="0.25">
      <c r="B42" s="267"/>
      <c r="C42" s="267"/>
      <c r="D42" s="268"/>
      <c r="E42" s="269"/>
      <c r="F42" s="1741"/>
      <c r="G42" s="1741"/>
      <c r="H42" s="1741"/>
      <c r="I42" s="1741"/>
      <c r="J42" s="1741"/>
      <c r="K42" s="271"/>
      <c r="L42" s="271"/>
      <c r="M42" s="259"/>
    </row>
    <row r="43" spans="2:13" x14ac:dyDescent="0.25">
      <c r="E43" t="s">
        <v>641</v>
      </c>
    </row>
  </sheetData>
  <mergeCells count="21">
    <mergeCell ref="G38:L38"/>
    <mergeCell ref="G39:L39"/>
    <mergeCell ref="G40:L40"/>
    <mergeCell ref="H41:M41"/>
    <mergeCell ref="F42:J42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63" right="0.7" top="0.75" bottom="0.75" header="0.3" footer="0.3"/>
  <pageSetup paperSize="3" scale="87" orientation="landscape" r:id="rId1"/>
  <drawing r:id="rId2"/>
</worksheet>
</file>

<file path=xl/worksheets/sheet2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F91656-9843-4F56-8224-1DC98B832AB8}">
  <sheetPr>
    <pageSetUpPr fitToPage="1"/>
  </sheetPr>
  <dimension ref="B6:M36"/>
  <sheetViews>
    <sheetView showGridLines="0" zoomScale="118" zoomScaleNormal="118" workbookViewId="0">
      <selection activeCell="C25" sqref="C25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735" t="s">
        <v>0</v>
      </c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</row>
    <row r="7" spans="2:13" x14ac:dyDescent="0.25">
      <c r="B7" s="1735" t="s">
        <v>1</v>
      </c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2:13" x14ac:dyDescent="0.25">
      <c r="B8" s="1735" t="s">
        <v>3</v>
      </c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2:13" x14ac:dyDescent="0.25">
      <c r="B9" s="1735" t="s">
        <v>1456</v>
      </c>
      <c r="C9" s="1735"/>
      <c r="D9" s="1735"/>
      <c r="E9" s="1735"/>
      <c r="F9" s="1735"/>
      <c r="G9" s="1735"/>
      <c r="H9" s="1735"/>
      <c r="I9" s="1735"/>
      <c r="J9" s="1735"/>
      <c r="K9" s="1735"/>
      <c r="L9" s="1735"/>
      <c r="M9" s="1735"/>
    </row>
    <row r="10" spans="2:13" x14ac:dyDescent="0.25">
      <c r="B10" s="1736" t="s">
        <v>1197</v>
      </c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  <c r="M10" s="1736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94" t="s">
        <v>7</v>
      </c>
      <c r="C12" s="1892" t="s">
        <v>802</v>
      </c>
      <c r="D12" s="1892" t="s">
        <v>9</v>
      </c>
      <c r="E12" s="1067" t="s">
        <v>12</v>
      </c>
      <c r="F12" s="1905" t="s">
        <v>13</v>
      </c>
      <c r="G12" s="1904" t="s">
        <v>14</v>
      </c>
      <c r="H12" s="1904" t="s">
        <v>15</v>
      </c>
      <c r="I12" s="1904" t="s">
        <v>16</v>
      </c>
      <c r="J12" s="1904" t="s">
        <v>17</v>
      </c>
      <c r="K12" s="1904" t="s">
        <v>18</v>
      </c>
      <c r="L12" s="1904" t="s">
        <v>19</v>
      </c>
      <c r="M12" s="1904" t="s">
        <v>20</v>
      </c>
    </row>
    <row r="13" spans="2:13" ht="15" customHeight="1" x14ac:dyDescent="0.25">
      <c r="B13" s="1894"/>
      <c r="C13" s="1892"/>
      <c r="D13" s="1892"/>
      <c r="E13" s="1067" t="s">
        <v>21</v>
      </c>
      <c r="F13" s="1905"/>
      <c r="G13" s="1904"/>
      <c r="H13" s="1904"/>
      <c r="I13" s="1904"/>
      <c r="J13" s="1904"/>
      <c r="K13" s="1904"/>
      <c r="L13" s="1904"/>
      <c r="M13" s="1904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866" t="s">
        <v>1255</v>
      </c>
      <c r="H31" s="1866"/>
      <c r="I31" s="1866"/>
      <c r="J31" s="1866"/>
      <c r="K31" s="1866"/>
      <c r="L31" s="1866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811" t="s">
        <v>852</v>
      </c>
      <c r="H32" s="1811"/>
      <c r="I32" s="1811"/>
      <c r="J32" s="1811"/>
      <c r="K32" s="1811"/>
      <c r="L32" s="1811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812" t="s">
        <v>1257</v>
      </c>
      <c r="H33" s="1812"/>
      <c r="I33" s="1812"/>
      <c r="J33" s="1812"/>
      <c r="K33" s="1812"/>
      <c r="L33" s="1812"/>
      <c r="M33" s="537"/>
    </row>
    <row r="34" spans="2:13" x14ac:dyDescent="0.25">
      <c r="B34" s="546"/>
      <c r="C34" s="546"/>
      <c r="D34" s="547"/>
      <c r="E34" s="541"/>
      <c r="F34" s="540"/>
      <c r="G34" s="537"/>
      <c r="H34" s="1813"/>
      <c r="I34" s="1813"/>
      <c r="J34" s="1813"/>
      <c r="K34" s="1813"/>
      <c r="L34" s="1813"/>
      <c r="M34" s="1813"/>
    </row>
    <row r="35" spans="2:13" ht="15.75" x14ac:dyDescent="0.25">
      <c r="B35" s="267"/>
      <c r="C35" s="267"/>
      <c r="D35" s="268"/>
      <c r="E35" s="269"/>
      <c r="F35" s="1741"/>
      <c r="G35" s="1741"/>
      <c r="H35" s="1741"/>
      <c r="I35" s="1741"/>
      <c r="J35" s="1741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9" orientation="landscape" r:id="rId1"/>
  <drawing r:id="rId2"/>
</worksheet>
</file>

<file path=xl/worksheets/sheet2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4047F9-86A8-4D3A-97CF-925426C709EA}">
  <dimension ref="B1:O43"/>
  <sheetViews>
    <sheetView topLeftCell="A7" zoomScaleNormal="100" workbookViewId="0">
      <selection activeCell="J24" sqref="I22:J24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259"/>
      <c r="C6" s="259"/>
      <c r="D6" s="259"/>
      <c r="E6" s="259"/>
      <c r="F6" s="259"/>
      <c r="G6" s="259"/>
      <c r="H6" s="259"/>
      <c r="I6" s="259"/>
      <c r="J6" s="259"/>
      <c r="K6" s="259"/>
      <c r="L6" s="259"/>
      <c r="M6" s="259"/>
      <c r="N6" s="259"/>
      <c r="O6" s="259"/>
    </row>
    <row r="7" spans="2:15" x14ac:dyDescent="0.25">
      <c r="B7" s="1624" t="s">
        <v>0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  <c r="O7" s="259"/>
    </row>
    <row r="8" spans="2:15" x14ac:dyDescent="0.25">
      <c r="B8" s="1624" t="s">
        <v>1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  <c r="O8" s="259"/>
    </row>
    <row r="9" spans="2:15" x14ac:dyDescent="0.25">
      <c r="B9" s="1624" t="s">
        <v>3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  <c r="O9" s="259"/>
    </row>
    <row r="10" spans="2:15" x14ac:dyDescent="0.25">
      <c r="B10" s="1624" t="s">
        <v>1457</v>
      </c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  <c r="O10" s="259"/>
    </row>
    <row r="11" spans="2:15" x14ac:dyDescent="0.25">
      <c r="B11" s="1823" t="s">
        <v>412</v>
      </c>
      <c r="C11" s="1823"/>
      <c r="D11" s="1823"/>
      <c r="E11" s="1823"/>
      <c r="F11" s="1823"/>
      <c r="G11" s="1823"/>
      <c r="H11" s="1823"/>
      <c r="I11" s="1823"/>
      <c r="J11" s="1823"/>
      <c r="K11" s="1823"/>
      <c r="L11" s="1823"/>
      <c r="M11" s="1823"/>
      <c r="N11" s="1823"/>
      <c r="O11" s="259"/>
    </row>
    <row r="12" spans="2:15" x14ac:dyDescent="0.25"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  <c r="O12" s="259"/>
    </row>
    <row r="13" spans="2:15" x14ac:dyDescent="0.25">
      <c r="B13" s="1894" t="s">
        <v>7</v>
      </c>
      <c r="C13" s="1892" t="s">
        <v>937</v>
      </c>
      <c r="D13" s="1892" t="s">
        <v>9</v>
      </c>
      <c r="E13" s="1067" t="s">
        <v>832</v>
      </c>
      <c r="F13" s="1905" t="s">
        <v>12</v>
      </c>
      <c r="G13" s="1904" t="s">
        <v>13</v>
      </c>
      <c r="H13" s="1904" t="s">
        <v>14</v>
      </c>
      <c r="I13" s="1904" t="s">
        <v>15</v>
      </c>
      <c r="J13" s="1904" t="s">
        <v>16</v>
      </c>
      <c r="K13" s="1904" t="s">
        <v>17</v>
      </c>
      <c r="L13" s="1904" t="s">
        <v>18</v>
      </c>
      <c r="M13" s="1904" t="s">
        <v>19</v>
      </c>
      <c r="N13" s="1894" t="s">
        <v>20</v>
      </c>
    </row>
    <row r="14" spans="2:15" x14ac:dyDescent="0.25">
      <c r="B14" s="1894"/>
      <c r="C14" s="1892"/>
      <c r="D14" s="1892"/>
      <c r="E14" s="1067" t="s">
        <v>21</v>
      </c>
      <c r="F14" s="1905" t="s">
        <v>21</v>
      </c>
      <c r="G14" s="1904"/>
      <c r="H14" s="1904"/>
      <c r="I14" s="1904"/>
      <c r="J14" s="1904"/>
      <c r="K14" s="1904"/>
      <c r="L14" s="1904"/>
      <c r="M14" s="1904"/>
      <c r="N14" s="1894"/>
    </row>
    <row r="15" spans="2:15" x14ac:dyDescent="0.25">
      <c r="B15" s="461" t="s">
        <v>1443</v>
      </c>
      <c r="C15" s="523"/>
      <c r="D15" s="280"/>
      <c r="E15" s="280"/>
      <c r="F15" s="280"/>
      <c r="G15" s="280"/>
      <c r="H15" s="457"/>
      <c r="I15" s="487"/>
      <c r="J15" s="457"/>
      <c r="K15" s="457"/>
      <c r="L15" s="457"/>
      <c r="M15" s="457"/>
      <c r="N15" s="457"/>
    </row>
    <row r="16" spans="2:15" ht="18.75" customHeight="1" x14ac:dyDescent="0.25">
      <c r="B16" s="724" t="s">
        <v>1168</v>
      </c>
      <c r="C16" s="637" t="s">
        <v>807</v>
      </c>
      <c r="D16" s="286" t="s">
        <v>846</v>
      </c>
      <c r="E16" s="286" t="s">
        <v>848</v>
      </c>
      <c r="F16" s="457">
        <v>80000</v>
      </c>
      <c r="G16" s="456">
        <v>0</v>
      </c>
      <c r="H16" s="489">
        <v>80000</v>
      </c>
      <c r="I16" s="458">
        <v>2296</v>
      </c>
      <c r="J16" s="458">
        <v>7400.87</v>
      </c>
      <c r="K16" s="457">
        <v>2432</v>
      </c>
      <c r="L16" s="458">
        <v>2134</v>
      </c>
      <c r="M16" s="457">
        <v>14262.87</v>
      </c>
      <c r="N16" s="457">
        <v>65737.13</v>
      </c>
    </row>
    <row r="17" spans="2:15" x14ac:dyDescent="0.25">
      <c r="B17" s="461" t="s">
        <v>749</v>
      </c>
      <c r="C17" s="634"/>
      <c r="D17" s="635">
        <v>1</v>
      </c>
      <c r="E17" s="453"/>
      <c r="F17" s="525">
        <f t="shared" ref="F17:N17" si="0">SUM(F16)</f>
        <v>80000</v>
      </c>
      <c r="G17" s="526">
        <f t="shared" si="0"/>
        <v>0</v>
      </c>
      <c r="H17" s="525">
        <f t="shared" si="0"/>
        <v>80000</v>
      </c>
      <c r="I17" s="525">
        <f t="shared" si="0"/>
        <v>2296</v>
      </c>
      <c r="J17" s="525">
        <f t="shared" si="0"/>
        <v>7400.87</v>
      </c>
      <c r="K17" s="525">
        <f t="shared" si="0"/>
        <v>2432</v>
      </c>
      <c r="L17" s="525">
        <f t="shared" si="0"/>
        <v>2134</v>
      </c>
      <c r="M17" s="525">
        <f t="shared" si="0"/>
        <v>14262.87</v>
      </c>
      <c r="N17" s="525">
        <f t="shared" si="0"/>
        <v>65737.13</v>
      </c>
    </row>
    <row r="18" spans="2:15" x14ac:dyDescent="0.25">
      <c r="B18" s="524"/>
      <c r="C18" s="634"/>
      <c r="D18" s="636"/>
      <c r="E18" s="453"/>
      <c r="F18" s="453"/>
      <c r="G18" s="526"/>
      <c r="H18" s="494"/>
      <c r="I18" s="495"/>
      <c r="J18" s="494"/>
      <c r="K18" s="494"/>
      <c r="L18" s="494"/>
      <c r="M18" s="494"/>
      <c r="N18" s="494"/>
    </row>
    <row r="19" spans="2:15" ht="22.5" customHeight="1" x14ac:dyDescent="0.25">
      <c r="B19" s="1088" t="s">
        <v>865</v>
      </c>
      <c r="C19" s="1087"/>
      <c r="D19" s="1049">
        <v>1</v>
      </c>
      <c r="E19" s="1067"/>
      <c r="F19" s="1104">
        <v>80000</v>
      </c>
      <c r="G19" s="1105">
        <f>SUM(G18)</f>
        <v>0</v>
      </c>
      <c r="H19" s="1104">
        <v>80000</v>
      </c>
      <c r="I19" s="1106">
        <v>2296</v>
      </c>
      <c r="J19" s="1106">
        <v>7400.87</v>
      </c>
      <c r="K19" s="1106">
        <v>2432</v>
      </c>
      <c r="L19" s="1106">
        <v>2134</v>
      </c>
      <c r="M19" s="1106">
        <v>14262.87</v>
      </c>
      <c r="N19" s="1107">
        <v>65737.13</v>
      </c>
    </row>
    <row r="20" spans="2:15" x14ac:dyDescent="0.25"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  <c r="O20" s="259"/>
    </row>
    <row r="21" spans="2:15" x14ac:dyDescent="0.25"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  <c r="O21" s="259"/>
    </row>
    <row r="22" spans="2:15" x14ac:dyDescent="0.25"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  <c r="O22" s="259"/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542" t="s">
        <v>1258</v>
      </c>
      <c r="C34" s="542"/>
      <c r="D34" s="542"/>
      <c r="E34" s="543"/>
      <c r="F34" s="543"/>
      <c r="G34" s="544"/>
      <c r="H34" s="545"/>
      <c r="I34" s="1810" t="s">
        <v>1225</v>
      </c>
      <c r="J34" s="1810"/>
      <c r="K34" s="1810"/>
      <c r="L34" s="1810"/>
      <c r="M34" s="1810"/>
      <c r="N34" s="1810"/>
      <c r="O34" s="544"/>
    </row>
    <row r="35" spans="2:15" x14ac:dyDescent="0.25">
      <c r="B35" s="546" t="s">
        <v>1444</v>
      </c>
      <c r="C35" s="546"/>
      <c r="D35" s="546"/>
      <c r="E35" s="538"/>
      <c r="F35" s="537"/>
      <c r="G35" s="537"/>
      <c r="H35" s="537"/>
      <c r="I35" s="1811" t="s">
        <v>852</v>
      </c>
      <c r="J35" s="1811"/>
      <c r="K35" s="1811"/>
      <c r="L35" s="1811"/>
      <c r="M35" s="1811"/>
      <c r="N35" s="1811"/>
      <c r="O35" s="539"/>
    </row>
    <row r="36" spans="2:15" x14ac:dyDescent="0.25">
      <c r="B36" s="542" t="s">
        <v>1230</v>
      </c>
      <c r="C36" s="542"/>
      <c r="D36" s="542"/>
      <c r="E36" s="537"/>
      <c r="F36" s="537"/>
      <c r="G36" s="537"/>
      <c r="H36" s="540"/>
      <c r="I36" s="1812" t="s">
        <v>1445</v>
      </c>
      <c r="J36" s="1812"/>
      <c r="K36" s="1812"/>
      <c r="L36" s="1812"/>
      <c r="M36" s="1812"/>
      <c r="N36" s="1812"/>
      <c r="O36" s="537"/>
    </row>
    <row r="37" spans="2:15" x14ac:dyDescent="0.25">
      <c r="B37" s="546"/>
      <c r="C37" s="546"/>
      <c r="D37" s="546"/>
      <c r="E37" s="547"/>
      <c r="F37" s="546"/>
      <c r="G37" s="541"/>
      <c r="H37" s="540"/>
      <c r="I37" s="537"/>
      <c r="J37" s="1813"/>
      <c r="K37" s="1813"/>
      <c r="L37" s="1813"/>
      <c r="M37" s="1813"/>
      <c r="N37" s="1813"/>
      <c r="O37" s="1813"/>
    </row>
    <row r="38" spans="2:15" ht="15.75" x14ac:dyDescent="0.25">
      <c r="B38" s="267"/>
      <c r="C38" s="267"/>
      <c r="D38" s="267"/>
      <c r="E38" s="268"/>
      <c r="F38" s="268"/>
      <c r="G38" s="269"/>
      <c r="H38" s="1741"/>
      <c r="I38" s="1741"/>
      <c r="J38" s="1741"/>
      <c r="K38" s="1741"/>
      <c r="L38" s="1741"/>
      <c r="M38" s="271"/>
      <c r="N38" s="271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259"/>
      <c r="C40" s="259"/>
      <c r="D40" s="259"/>
      <c r="E40" s="259"/>
      <c r="F40" s="259"/>
      <c r="G40" s="259"/>
      <c r="H40" s="259"/>
      <c r="I40" s="259"/>
      <c r="J40" s="259"/>
      <c r="K40" s="259"/>
      <c r="L40" s="259"/>
      <c r="M40" s="259"/>
      <c r="N40" s="259"/>
      <c r="O40" s="259"/>
    </row>
    <row r="41" spans="2:15" x14ac:dyDescent="0.25"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  <c r="O41" s="259"/>
    </row>
    <row r="42" spans="2:15" x14ac:dyDescent="0.25"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  <c r="O42" s="259"/>
    </row>
    <row r="43" spans="2:15" x14ac:dyDescent="0.25"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</row>
  </sheetData>
  <mergeCells count="22">
    <mergeCell ref="J37:O37"/>
    <mergeCell ref="H38:L38"/>
    <mergeCell ref="H13:H14"/>
    <mergeCell ref="I13:I14"/>
    <mergeCell ref="J13:J14"/>
    <mergeCell ref="K13:K14"/>
    <mergeCell ref="L13:L14"/>
    <mergeCell ref="M13:M14"/>
    <mergeCell ref="N13:N14"/>
    <mergeCell ref="I34:N34"/>
    <mergeCell ref="I35:N35"/>
    <mergeCell ref="I36:N36"/>
    <mergeCell ref="B13:B14"/>
    <mergeCell ref="C13:C14"/>
    <mergeCell ref="D13:D14"/>
    <mergeCell ref="G13:G14"/>
    <mergeCell ref="B7:N7"/>
    <mergeCell ref="B8:N8"/>
    <mergeCell ref="B9:N9"/>
    <mergeCell ref="B10:N10"/>
    <mergeCell ref="B11:N11"/>
    <mergeCell ref="F13:F14"/>
  </mergeCells>
  <pageMargins left="1.299212598425197" right="0.70866141732283472" top="1.1417322834645669" bottom="0.74803149606299213" header="0.31496062992125984" footer="0.31496062992125984"/>
  <pageSetup scale="50" orientation="landscape" r:id="rId1"/>
  <drawing r:id="rId2"/>
</worksheet>
</file>

<file path=xl/worksheets/sheet2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814B5C-F974-4A68-BC8F-B715B820636D}">
  <dimension ref="A1:N265"/>
  <sheetViews>
    <sheetView showGridLines="0" topLeftCell="A8" zoomScale="62" zoomScaleNormal="62" workbookViewId="0">
      <selection activeCell="E225" sqref="E225"/>
    </sheetView>
  </sheetViews>
  <sheetFormatPr baseColWidth="10" defaultRowHeight="15" x14ac:dyDescent="0.25"/>
  <cols>
    <col min="1" max="1" width="81.140625" customWidth="1"/>
    <col min="2" max="2" width="14.7109375" customWidth="1"/>
    <col min="3" max="3" width="54.140625" customWidth="1"/>
    <col min="4" max="4" width="33.710937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867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867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867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867"/>
      <c r="M5" s="867"/>
    </row>
    <row r="6" spans="1:14" ht="15.75" x14ac:dyDescent="0.25">
      <c r="A6" s="1871" t="s">
        <v>0</v>
      </c>
      <c r="B6" s="1871"/>
      <c r="C6" s="1871"/>
      <c r="D6" s="1871"/>
      <c r="E6" s="1871"/>
      <c r="F6" s="1871"/>
      <c r="G6" s="1871"/>
      <c r="H6" s="1871"/>
      <c r="I6" s="1871"/>
      <c r="J6" s="1871"/>
      <c r="K6" s="1871"/>
      <c r="L6" s="1871"/>
      <c r="M6" s="1871"/>
    </row>
    <row r="7" spans="1:14" ht="15.75" x14ac:dyDescent="0.25">
      <c r="A7" s="1871"/>
      <c r="B7" s="1871"/>
      <c r="C7" s="1871"/>
      <c r="D7" s="1871"/>
      <c r="E7" s="1871"/>
      <c r="F7" s="1871"/>
      <c r="G7" s="1871"/>
      <c r="H7" s="1871"/>
      <c r="I7" s="1871"/>
      <c r="J7" s="1871"/>
      <c r="K7" s="1871"/>
      <c r="L7" s="1871"/>
      <c r="M7" s="1871"/>
      <c r="N7" s="1871"/>
    </row>
    <row r="8" spans="1:14" ht="15.75" x14ac:dyDescent="0.25">
      <c r="A8" s="1871" t="s">
        <v>1460</v>
      </c>
      <c r="B8" s="1871"/>
      <c r="C8" s="1871"/>
      <c r="D8" s="1871"/>
      <c r="E8" s="1871"/>
      <c r="F8" s="1871"/>
      <c r="G8" s="1871"/>
      <c r="H8" s="1871"/>
      <c r="I8" s="1871"/>
      <c r="J8" s="1871"/>
      <c r="K8" s="1871"/>
      <c r="L8" s="1871"/>
      <c r="M8" s="1871"/>
    </row>
    <row r="9" spans="1:14" ht="15.75" x14ac:dyDescent="0.25">
      <c r="A9" s="1871" t="s">
        <v>1451</v>
      </c>
      <c r="B9" s="1871"/>
      <c r="C9" s="1871"/>
      <c r="D9" s="1871"/>
      <c r="E9" s="1871"/>
      <c r="F9" s="1871"/>
      <c r="G9" s="1871"/>
      <c r="H9" s="1871"/>
      <c r="I9" s="1871"/>
      <c r="J9" s="1871"/>
      <c r="K9" s="1871"/>
      <c r="L9" s="1871"/>
      <c r="M9" s="1871"/>
    </row>
    <row r="10" spans="1:14" ht="15.75" x14ac:dyDescent="0.25">
      <c r="A10" s="1887" t="s">
        <v>404</v>
      </c>
      <c r="B10" s="1887"/>
      <c r="C10" s="1887"/>
      <c r="D10" s="1887"/>
      <c r="E10" s="1887"/>
      <c r="F10" s="1887"/>
      <c r="G10" s="1887"/>
      <c r="H10" s="1887"/>
      <c r="I10" s="1887"/>
      <c r="J10" s="1887"/>
      <c r="K10" s="1887"/>
      <c r="L10" s="1887"/>
      <c r="M10" s="1887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851"/>
      <c r="M11" s="851"/>
    </row>
    <row r="12" spans="1:14" ht="15.75" x14ac:dyDescent="0.25">
      <c r="A12" s="1888" t="s">
        <v>7</v>
      </c>
      <c r="B12" s="1888" t="s">
        <v>802</v>
      </c>
      <c r="C12" s="1888" t="s">
        <v>9</v>
      </c>
      <c r="D12" s="1888" t="s">
        <v>11</v>
      </c>
      <c r="E12" s="1057" t="s">
        <v>12</v>
      </c>
      <c r="F12" s="1890" t="s">
        <v>13</v>
      </c>
      <c r="G12" s="1891" t="s">
        <v>14</v>
      </c>
      <c r="H12" s="1891" t="s">
        <v>15</v>
      </c>
      <c r="I12" s="1891" t="s">
        <v>16</v>
      </c>
      <c r="J12" s="1891" t="s">
        <v>17</v>
      </c>
      <c r="K12" s="1891" t="s">
        <v>18</v>
      </c>
      <c r="L12" s="1891" t="s">
        <v>19</v>
      </c>
      <c r="M12" s="1891" t="s">
        <v>20</v>
      </c>
    </row>
    <row r="13" spans="1:14" ht="15.75" x14ac:dyDescent="0.25">
      <c r="A13" s="1888"/>
      <c r="B13" s="1888"/>
      <c r="C13" s="1888"/>
      <c r="D13" s="1888"/>
      <c r="E13" s="1057" t="s">
        <v>21</v>
      </c>
      <c r="F13" s="1890"/>
      <c r="G13" s="1891"/>
      <c r="H13" s="1891"/>
      <c r="I13" s="1891"/>
      <c r="J13" s="1891"/>
      <c r="K13" s="1891"/>
      <c r="L13" s="1891"/>
      <c r="M13" s="1891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3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3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3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3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3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5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3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3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3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3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25</v>
      </c>
      <c r="L24" s="951">
        <f>+H24+I24+J24+K24</f>
        <v>2331.06</v>
      </c>
      <c r="M24" s="951">
        <f>+G24-L24</f>
        <v>35168.94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1">SUM(G22:G24)</f>
        <v>176000</v>
      </c>
      <c r="H25" s="963">
        <f>SUM(H22:H24)</f>
        <v>5051.2</v>
      </c>
      <c r="I25" s="963">
        <f t="shared" si="1"/>
        <v>11526.81</v>
      </c>
      <c r="J25" s="963">
        <f t="shared" si="1"/>
        <v>5350.4</v>
      </c>
      <c r="K25" s="963">
        <f t="shared" si="1"/>
        <v>6790.46</v>
      </c>
      <c r="L25" s="963">
        <f t="shared" si="1"/>
        <v>28718.870000000003</v>
      </c>
      <c r="M25" s="963">
        <f t="shared" si="1"/>
        <v>147281.13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5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3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3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2">SUM(E28:E28)</f>
        <v>43500</v>
      </c>
      <c r="F29" s="964">
        <f t="shared" si="2"/>
        <v>0</v>
      </c>
      <c r="G29" s="965">
        <f t="shared" si="2"/>
        <v>43500</v>
      </c>
      <c r="H29" s="965">
        <f t="shared" si="2"/>
        <v>1248.45</v>
      </c>
      <c r="I29" s="963">
        <f t="shared" si="2"/>
        <v>936.62</v>
      </c>
      <c r="J29" s="965">
        <f t="shared" si="2"/>
        <v>1322.4</v>
      </c>
      <c r="K29" s="963">
        <f t="shared" si="2"/>
        <v>1296.7</v>
      </c>
      <c r="L29" s="965">
        <f t="shared" si="2"/>
        <v>4804.17</v>
      </c>
      <c r="M29" s="965">
        <f t="shared" si="2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3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5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3">
        <f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3">
        <f>+H33+I33+J33+K33</f>
        <v>4990.6100000000006</v>
      </c>
      <c r="M33" s="953">
        <f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3">
        <f>+H34+I34+J34+K34</f>
        <v>3632.4700000000003</v>
      </c>
      <c r="M34" s="953">
        <f>+G34-L34</f>
        <v>39867.53</v>
      </c>
    </row>
    <row r="35" spans="1:13" ht="18.75" x14ac:dyDescent="0.3">
      <c r="A35" s="958" t="s">
        <v>1315</v>
      </c>
      <c r="B35" s="950" t="s">
        <v>806</v>
      </c>
      <c r="C35" s="960" t="s">
        <v>276</v>
      </c>
      <c r="D35" s="960" t="s">
        <v>321</v>
      </c>
      <c r="E35" s="951">
        <v>37500</v>
      </c>
      <c r="F35" s="952">
        <v>0</v>
      </c>
      <c r="G35" s="953">
        <v>37500</v>
      </c>
      <c r="H35" s="953">
        <v>1076.25</v>
      </c>
      <c r="I35" s="974">
        <v>89.81</v>
      </c>
      <c r="J35" s="953">
        <v>1140</v>
      </c>
      <c r="K35" s="951">
        <v>25</v>
      </c>
      <c r="L35" s="953">
        <v>2331.06</v>
      </c>
      <c r="M35" s="953">
        <v>35168.94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3">
        <f>+H36+I36+J36+K36</f>
        <v>3532.4700000000003</v>
      </c>
      <c r="M36" s="953">
        <f>+G36-L36</f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>+H37+I37+J37+K37</f>
        <v>3532.4700000000003</v>
      </c>
      <c r="M37" s="951">
        <f>+G37-L37</f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>+H38+I38+J38+K38</f>
        <v>3532.4700000000003</v>
      </c>
      <c r="M38" s="951">
        <f>+G38-L38</f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>+H39+I39+J39+K39</f>
        <v>5835.18</v>
      </c>
      <c r="M39" s="951">
        <f>+G39-L39</f>
        <v>49164.82</v>
      </c>
    </row>
    <row r="40" spans="1:13" ht="18.75" x14ac:dyDescent="0.3">
      <c r="A40" s="958" t="s">
        <v>1347</v>
      </c>
      <c r="B40" s="950" t="s">
        <v>807</v>
      </c>
      <c r="C40" s="977" t="s">
        <v>327</v>
      </c>
      <c r="D40" s="960" t="s">
        <v>321</v>
      </c>
      <c r="E40" s="951">
        <v>43500</v>
      </c>
      <c r="F40" s="952">
        <v>0</v>
      </c>
      <c r="G40" s="953">
        <v>43500</v>
      </c>
      <c r="H40" s="953">
        <v>1248.45</v>
      </c>
      <c r="I40" s="974">
        <v>936.62</v>
      </c>
      <c r="J40" s="953">
        <v>1322.4</v>
      </c>
      <c r="K40" s="951">
        <v>25</v>
      </c>
      <c r="L40" s="953">
        <f>+H40+I40+J40+K40</f>
        <v>3532.4700000000003</v>
      </c>
      <c r="M40" s="953">
        <f>+G40-L40</f>
        <v>39967.53</v>
      </c>
    </row>
    <row r="41" spans="1:13" ht="18.75" x14ac:dyDescent="0.3">
      <c r="A41" s="961" t="s">
        <v>749</v>
      </c>
      <c r="B41" s="950"/>
      <c r="C41" s="962">
        <v>9</v>
      </c>
      <c r="D41" s="962"/>
      <c r="E41" s="963">
        <f>SUM(E32:E40)</f>
        <v>538500</v>
      </c>
      <c r="F41" s="1071">
        <v>0</v>
      </c>
      <c r="G41" s="963">
        <f t="shared" ref="G41:M41" si="3">SUM(G32:G40)</f>
        <v>538500</v>
      </c>
      <c r="H41" s="963">
        <f t="shared" si="3"/>
        <v>15454.950000000003</v>
      </c>
      <c r="I41" s="963">
        <f t="shared" si="3"/>
        <v>38824.790000000008</v>
      </c>
      <c r="J41" s="963">
        <f t="shared" si="3"/>
        <v>16370.399999999998</v>
      </c>
      <c r="K41" s="963">
        <f t="shared" si="3"/>
        <v>7186.84</v>
      </c>
      <c r="L41" s="963">
        <f t="shared" si="3"/>
        <v>77836.98000000001</v>
      </c>
      <c r="M41" s="963">
        <f t="shared" si="3"/>
        <v>460663.02</v>
      </c>
    </row>
    <row r="42" spans="1:13" ht="18.75" x14ac:dyDescent="0.3">
      <c r="A42" s="961"/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5"/>
      <c r="M42" s="965"/>
    </row>
    <row r="43" spans="1:13" ht="18.75" x14ac:dyDescent="0.3">
      <c r="A43" s="961" t="s">
        <v>1144</v>
      </c>
      <c r="B43" s="950"/>
      <c r="C43" s="962"/>
      <c r="D43" s="962"/>
      <c r="E43" s="963"/>
      <c r="F43" s="964"/>
      <c r="G43" s="965"/>
      <c r="H43" s="965"/>
      <c r="I43" s="963"/>
      <c r="J43" s="965"/>
      <c r="K43" s="963"/>
      <c r="L43" s="965"/>
      <c r="M43" s="965"/>
    </row>
    <row r="44" spans="1:13" ht="18.75" customHeight="1" x14ac:dyDescent="0.3">
      <c r="A44" s="955" t="s">
        <v>924</v>
      </c>
      <c r="B44" s="969" t="s">
        <v>807</v>
      </c>
      <c r="C44" s="970" t="s">
        <v>925</v>
      </c>
      <c r="D44" s="960" t="s">
        <v>1069</v>
      </c>
      <c r="E44" s="951">
        <v>75000</v>
      </c>
      <c r="F44" s="971">
        <v>0</v>
      </c>
      <c r="G44" s="972">
        <v>75000</v>
      </c>
      <c r="H44" s="972">
        <v>2152.5</v>
      </c>
      <c r="I44" s="951">
        <v>6309.38</v>
      </c>
      <c r="J44" s="972">
        <v>2280</v>
      </c>
      <c r="K44" s="951">
        <v>25</v>
      </c>
      <c r="L44" s="953">
        <f>+H44+I44+J44+K44</f>
        <v>10766.880000000001</v>
      </c>
      <c r="M44" s="953">
        <f>+G44-L44</f>
        <v>64233.119999999995</v>
      </c>
    </row>
    <row r="45" spans="1:13" ht="18.75" x14ac:dyDescent="0.3">
      <c r="A45" s="961" t="s">
        <v>749</v>
      </c>
      <c r="B45" s="950"/>
      <c r="C45" s="962">
        <v>1</v>
      </c>
      <c r="D45" s="962"/>
      <c r="E45" s="963">
        <f>SUM(E44)</f>
        <v>75000</v>
      </c>
      <c r="F45" s="964">
        <f>SUM(F44)</f>
        <v>0</v>
      </c>
      <c r="G45" s="965">
        <v>75000</v>
      </c>
      <c r="H45" s="965">
        <f t="shared" ref="H45:M45" si="4">SUM(H44)</f>
        <v>2152.5</v>
      </c>
      <c r="I45" s="963">
        <f t="shared" si="4"/>
        <v>6309.38</v>
      </c>
      <c r="J45" s="965">
        <f t="shared" si="4"/>
        <v>2280</v>
      </c>
      <c r="K45" s="963">
        <f t="shared" si="4"/>
        <v>25</v>
      </c>
      <c r="L45" s="965">
        <f t="shared" si="4"/>
        <v>10766.880000000001</v>
      </c>
      <c r="M45" s="965">
        <f t="shared" si="4"/>
        <v>64233.119999999995</v>
      </c>
    </row>
    <row r="46" spans="1:13" ht="18.75" x14ac:dyDescent="0.3">
      <c r="A46" s="961"/>
      <c r="B46" s="950"/>
      <c r="C46" s="962"/>
      <c r="D46" s="962"/>
      <c r="E46" s="963"/>
      <c r="F46" s="964"/>
      <c r="G46" s="965"/>
      <c r="H46" s="965"/>
      <c r="I46" s="963"/>
      <c r="J46" s="965"/>
      <c r="K46" s="963"/>
      <c r="L46" s="965"/>
      <c r="M46" s="965"/>
    </row>
    <row r="47" spans="1:13" ht="18.75" x14ac:dyDescent="0.3">
      <c r="A47" s="961" t="s">
        <v>644</v>
      </c>
      <c r="B47" s="950"/>
      <c r="C47" s="967"/>
      <c r="D47" s="967"/>
      <c r="E47" s="963"/>
      <c r="F47" s="952"/>
      <c r="G47" s="965"/>
      <c r="H47" s="965"/>
      <c r="I47" s="963"/>
      <c r="J47" s="965"/>
      <c r="K47" s="963"/>
      <c r="L47" s="965"/>
      <c r="M47" s="965"/>
    </row>
    <row r="48" spans="1:13" ht="18.75" x14ac:dyDescent="0.3">
      <c r="A48" s="958" t="s">
        <v>751</v>
      </c>
      <c r="B48" s="950" t="s">
        <v>806</v>
      </c>
      <c r="C48" s="960" t="s">
        <v>120</v>
      </c>
      <c r="D48" s="960" t="s">
        <v>1067</v>
      </c>
      <c r="E48" s="951">
        <v>30000</v>
      </c>
      <c r="F48" s="952">
        <v>0</v>
      </c>
      <c r="G48" s="953">
        <v>30000</v>
      </c>
      <c r="H48" s="953">
        <v>861</v>
      </c>
      <c r="I48" s="974">
        <v>0</v>
      </c>
      <c r="J48" s="953">
        <v>912</v>
      </c>
      <c r="K48" s="951">
        <v>1740.46</v>
      </c>
      <c r="L48" s="953">
        <f>+H48+I48+J48+K48</f>
        <v>3513.46</v>
      </c>
      <c r="M48" s="953">
        <f>+G48-L48</f>
        <v>26486.54</v>
      </c>
    </row>
    <row r="49" spans="1:13" ht="18.75" x14ac:dyDescent="0.3">
      <c r="A49" s="955" t="s">
        <v>1177</v>
      </c>
      <c r="B49" s="950" t="s">
        <v>807</v>
      </c>
      <c r="C49" s="960" t="s">
        <v>125</v>
      </c>
      <c r="D49" s="960" t="s">
        <v>307</v>
      </c>
      <c r="E49" s="951">
        <v>31500</v>
      </c>
      <c r="F49" s="974">
        <v>0</v>
      </c>
      <c r="G49" s="951">
        <v>31500</v>
      </c>
      <c r="H49" s="974">
        <v>904.05</v>
      </c>
      <c r="I49" s="974">
        <v>0</v>
      </c>
      <c r="J49" s="951">
        <v>957.6</v>
      </c>
      <c r="K49" s="951">
        <v>25</v>
      </c>
      <c r="L49" s="953">
        <f>+H49+I49+J49+K49</f>
        <v>1886.65</v>
      </c>
      <c r="M49" s="953">
        <f>+G49-L49</f>
        <v>29613.35</v>
      </c>
    </row>
    <row r="50" spans="1:13" ht="18.75" x14ac:dyDescent="0.3">
      <c r="A50" s="961" t="s">
        <v>749</v>
      </c>
      <c r="B50" s="950"/>
      <c r="C50" s="962">
        <v>2</v>
      </c>
      <c r="D50" s="962"/>
      <c r="E50" s="963">
        <f>SUM(E48:E49)</f>
        <v>61500</v>
      </c>
      <c r="F50" s="964">
        <f t="shared" ref="F50:M50" si="5">SUM(F48:F49)</f>
        <v>0</v>
      </c>
      <c r="G50" s="965">
        <f t="shared" si="5"/>
        <v>61500</v>
      </c>
      <c r="H50" s="965">
        <f t="shared" si="5"/>
        <v>1765.05</v>
      </c>
      <c r="I50" s="1071">
        <f t="shared" si="5"/>
        <v>0</v>
      </c>
      <c r="J50" s="965">
        <f t="shared" si="5"/>
        <v>1869.6</v>
      </c>
      <c r="K50" s="963">
        <f t="shared" si="5"/>
        <v>1765.46</v>
      </c>
      <c r="L50" s="965">
        <f t="shared" si="5"/>
        <v>5400.1100000000006</v>
      </c>
      <c r="M50" s="965">
        <f t="shared" si="5"/>
        <v>56099.89</v>
      </c>
    </row>
    <row r="51" spans="1:13" ht="18.75" x14ac:dyDescent="0.3">
      <c r="A51" s="961"/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5"/>
      <c r="M51" s="965"/>
    </row>
    <row r="52" spans="1:13" ht="18.75" x14ac:dyDescent="0.3">
      <c r="A52" s="961" t="s">
        <v>645</v>
      </c>
      <c r="B52" s="950"/>
      <c r="C52" s="967"/>
      <c r="D52" s="967"/>
      <c r="E52" s="963"/>
      <c r="F52" s="964"/>
      <c r="G52" s="965"/>
      <c r="H52" s="965"/>
      <c r="I52" s="963"/>
      <c r="J52" s="965"/>
      <c r="K52" s="963"/>
      <c r="L52" s="965"/>
      <c r="M52" s="965"/>
    </row>
    <row r="53" spans="1:13" ht="18.75" x14ac:dyDescent="0.3">
      <c r="A53" s="958" t="s">
        <v>226</v>
      </c>
      <c r="B53" s="950" t="s">
        <v>806</v>
      </c>
      <c r="C53" s="959" t="s">
        <v>1461</v>
      </c>
      <c r="D53" s="960" t="s">
        <v>307</v>
      </c>
      <c r="E53" s="951">
        <v>35000</v>
      </c>
      <c r="F53" s="952">
        <v>0</v>
      </c>
      <c r="G53" s="953">
        <v>35000</v>
      </c>
      <c r="H53" s="953">
        <v>1004.5</v>
      </c>
      <c r="I53" s="974">
        <v>0</v>
      </c>
      <c r="J53" s="953">
        <v>1064</v>
      </c>
      <c r="K53" s="951">
        <v>25</v>
      </c>
      <c r="L53" s="953">
        <f>+H53+I53+J53+K53</f>
        <v>2093.5</v>
      </c>
      <c r="M53" s="953">
        <f>+G53-L53</f>
        <v>32906.5</v>
      </c>
    </row>
    <row r="54" spans="1:13" ht="18.75" x14ac:dyDescent="0.3">
      <c r="A54" s="961" t="s">
        <v>749</v>
      </c>
      <c r="B54" s="950"/>
      <c r="C54" s="962">
        <v>1</v>
      </c>
      <c r="D54" s="962"/>
      <c r="E54" s="963">
        <f t="shared" ref="E54:M54" si="6">SUM(E53:E53)</f>
        <v>35000</v>
      </c>
      <c r="F54" s="964">
        <f t="shared" si="6"/>
        <v>0</v>
      </c>
      <c r="G54" s="965">
        <f t="shared" si="6"/>
        <v>35000</v>
      </c>
      <c r="H54" s="965">
        <f t="shared" si="6"/>
        <v>1004.5</v>
      </c>
      <c r="I54" s="1071">
        <f t="shared" si="6"/>
        <v>0</v>
      </c>
      <c r="J54" s="965">
        <f t="shared" si="6"/>
        <v>1064</v>
      </c>
      <c r="K54" s="963">
        <f t="shared" si="6"/>
        <v>25</v>
      </c>
      <c r="L54" s="965">
        <f t="shared" si="6"/>
        <v>2093.5</v>
      </c>
      <c r="M54" s="965">
        <f t="shared" si="6"/>
        <v>32906.5</v>
      </c>
    </row>
    <row r="55" spans="1:13" ht="18.75" x14ac:dyDescent="0.3">
      <c r="A55" s="961"/>
      <c r="B55" s="950"/>
      <c r="C55" s="967"/>
      <c r="D55" s="967"/>
      <c r="E55" s="963"/>
      <c r="F55" s="964"/>
      <c r="G55" s="965"/>
      <c r="H55" s="965"/>
      <c r="I55" s="963"/>
      <c r="J55" s="965"/>
      <c r="K55" s="963"/>
      <c r="L55" s="965"/>
      <c r="M55" s="965"/>
    </row>
    <row r="56" spans="1:13" ht="18.75" x14ac:dyDescent="0.3">
      <c r="A56" s="961" t="s">
        <v>1145</v>
      </c>
      <c r="B56" s="950"/>
      <c r="C56" s="967"/>
      <c r="D56" s="967"/>
      <c r="E56" s="963"/>
      <c r="F56" s="952"/>
      <c r="G56" s="965"/>
      <c r="H56" s="965"/>
      <c r="I56" s="963"/>
      <c r="J56" s="965"/>
      <c r="K56" s="963"/>
      <c r="L56" s="965"/>
      <c r="M56" s="965"/>
    </row>
    <row r="57" spans="1:13" ht="18.75" x14ac:dyDescent="0.3">
      <c r="A57" s="958" t="s">
        <v>169</v>
      </c>
      <c r="B57" s="950" t="s">
        <v>807</v>
      </c>
      <c r="C57" s="960" t="s">
        <v>309</v>
      </c>
      <c r="D57" s="960" t="s">
        <v>307</v>
      </c>
      <c r="E57" s="951">
        <v>43500</v>
      </c>
      <c r="F57" s="952">
        <v>0</v>
      </c>
      <c r="G57" s="953">
        <v>43500</v>
      </c>
      <c r="H57" s="953">
        <v>1248.45</v>
      </c>
      <c r="I57" s="974">
        <v>936.62</v>
      </c>
      <c r="J57" s="953">
        <v>1322.4</v>
      </c>
      <c r="K57" s="951">
        <v>1296.7</v>
      </c>
      <c r="L57" s="953">
        <f>+H57+I57+J57+K57</f>
        <v>4804.17</v>
      </c>
      <c r="M57" s="953">
        <f>+G57-L57</f>
        <v>38695.83</v>
      </c>
    </row>
    <row r="58" spans="1:13" ht="18.75" x14ac:dyDescent="0.3">
      <c r="A58" s="958" t="s">
        <v>346</v>
      </c>
      <c r="B58" s="950" t="s">
        <v>806</v>
      </c>
      <c r="C58" s="960" t="s">
        <v>309</v>
      </c>
      <c r="D58" s="960" t="s">
        <v>307</v>
      </c>
      <c r="E58" s="951">
        <v>31500</v>
      </c>
      <c r="F58" s="952">
        <v>0</v>
      </c>
      <c r="G58" s="953">
        <v>31500</v>
      </c>
      <c r="H58" s="953">
        <v>904.05</v>
      </c>
      <c r="I58" s="974">
        <v>0</v>
      </c>
      <c r="J58" s="953">
        <v>957.6</v>
      </c>
      <c r="K58" s="951">
        <v>525</v>
      </c>
      <c r="L58" s="953">
        <f>+H58+I58+J58+K58</f>
        <v>2386.65</v>
      </c>
      <c r="M58" s="953">
        <f>+G58-L58</f>
        <v>29113.35</v>
      </c>
    </row>
    <row r="59" spans="1:13" ht="18.75" x14ac:dyDescent="0.3">
      <c r="A59" s="958" t="s">
        <v>171</v>
      </c>
      <c r="B59" s="950" t="s">
        <v>806</v>
      </c>
      <c r="C59" s="960" t="s">
        <v>309</v>
      </c>
      <c r="D59" s="960" t="s">
        <v>307</v>
      </c>
      <c r="E59" s="951">
        <v>31500</v>
      </c>
      <c r="F59" s="952">
        <v>0</v>
      </c>
      <c r="G59" s="953">
        <v>31500</v>
      </c>
      <c r="H59" s="953">
        <v>904.05</v>
      </c>
      <c r="I59" s="974">
        <v>0</v>
      </c>
      <c r="J59" s="953">
        <v>957.6</v>
      </c>
      <c r="K59" s="951">
        <v>454.5</v>
      </c>
      <c r="L59" s="953">
        <f>+H59+I59+J59+K59</f>
        <v>2316.15</v>
      </c>
      <c r="M59" s="953">
        <f>+G59-L59</f>
        <v>29183.85</v>
      </c>
    </row>
    <row r="60" spans="1:13" ht="18.75" x14ac:dyDescent="0.3">
      <c r="A60" s="961" t="s">
        <v>749</v>
      </c>
      <c r="B60" s="950"/>
      <c r="C60" s="962">
        <v>3</v>
      </c>
      <c r="D60" s="962"/>
      <c r="E60" s="963">
        <f>SUM(E57:E59)</f>
        <v>106500</v>
      </c>
      <c r="F60" s="964">
        <f t="shared" ref="F60:M60" si="7">SUM(F57:F59)</f>
        <v>0</v>
      </c>
      <c r="G60" s="965">
        <f>SUM(G57:G59)</f>
        <v>106500</v>
      </c>
      <c r="H60" s="965">
        <f>SUM(H57:H59)</f>
        <v>3056.55</v>
      </c>
      <c r="I60" s="1071">
        <f>SUM(I57:I59)</f>
        <v>936.62</v>
      </c>
      <c r="J60" s="965">
        <f t="shared" si="7"/>
        <v>3237.6</v>
      </c>
      <c r="K60" s="963">
        <f>SUM(K57:K59)</f>
        <v>2276.1999999999998</v>
      </c>
      <c r="L60" s="965">
        <f t="shared" si="7"/>
        <v>9506.9699999999993</v>
      </c>
      <c r="M60" s="965">
        <f t="shared" si="7"/>
        <v>96993.03</v>
      </c>
    </row>
    <row r="61" spans="1:13" ht="18.75" x14ac:dyDescent="0.3">
      <c r="A61" s="961"/>
      <c r="B61" s="950"/>
      <c r="C61" s="967"/>
      <c r="D61" s="967"/>
      <c r="E61" s="963"/>
      <c r="F61" s="964"/>
      <c r="G61" s="965"/>
      <c r="H61" s="965"/>
      <c r="I61" s="963"/>
      <c r="J61" s="964"/>
      <c r="K61" s="963"/>
      <c r="L61" s="965"/>
      <c r="M61" s="965"/>
    </row>
    <row r="62" spans="1:13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5"/>
      <c r="I62" s="963"/>
      <c r="J62" s="965"/>
      <c r="K62" s="963"/>
      <c r="L62" s="965"/>
      <c r="M62" s="965"/>
    </row>
    <row r="63" spans="1:13" ht="18.75" x14ac:dyDescent="0.3">
      <c r="A63" s="955" t="s">
        <v>545</v>
      </c>
      <c r="B63" s="950" t="s">
        <v>806</v>
      </c>
      <c r="C63" s="960" t="s">
        <v>1139</v>
      </c>
      <c r="D63" s="960" t="s">
        <v>307</v>
      </c>
      <c r="E63" s="951">
        <v>43500</v>
      </c>
      <c r="F63" s="952">
        <v>0</v>
      </c>
      <c r="G63" s="953">
        <v>43500</v>
      </c>
      <c r="H63" s="953">
        <v>1248.45</v>
      </c>
      <c r="I63" s="951">
        <v>936.62</v>
      </c>
      <c r="J63" s="953">
        <v>1322.4</v>
      </c>
      <c r="K63" s="951">
        <v>25</v>
      </c>
      <c r="L63" s="953">
        <f t="shared" ref="L63:L73" si="8">+H63+I63+J63+K63</f>
        <v>3532.4700000000003</v>
      </c>
      <c r="M63" s="953">
        <f t="shared" ref="M63:M73" si="9"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3">
        <f t="shared" si="8"/>
        <v>1898</v>
      </c>
      <c r="M64" s="953">
        <f t="shared" si="9"/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4269.3999999999996</v>
      </c>
      <c r="L65" s="953">
        <f t="shared" si="8"/>
        <v>6042.4</v>
      </c>
      <c r="M65" s="953">
        <f t="shared" si="9"/>
        <v>23957.599999999999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3">
        <f t="shared" si="8"/>
        <v>1798</v>
      </c>
      <c r="M66" s="953">
        <f t="shared" si="9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3">
        <f t="shared" si="8"/>
        <v>1798</v>
      </c>
      <c r="M67" s="953">
        <f t="shared" si="9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3">
        <f t="shared" si="8"/>
        <v>4341.3999999999996</v>
      </c>
      <c r="M68" s="953">
        <f t="shared" si="9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3">
        <f t="shared" si="8"/>
        <v>1798</v>
      </c>
      <c r="M69" s="953">
        <f t="shared" si="9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3">
        <f t="shared" si="8"/>
        <v>1798</v>
      </c>
      <c r="M70" s="953">
        <f t="shared" si="9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3">
        <f t="shared" si="8"/>
        <v>1798</v>
      </c>
      <c r="M71" s="953">
        <f t="shared" si="9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3">
        <f t="shared" si="8"/>
        <v>1798</v>
      </c>
      <c r="M72" s="953">
        <f t="shared" si="9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3">
        <f t="shared" si="8"/>
        <v>1798</v>
      </c>
      <c r="M73" s="953">
        <f t="shared" si="9"/>
        <v>28202</v>
      </c>
    </row>
    <row r="74" spans="1:13" ht="18.75" x14ac:dyDescent="0.3">
      <c r="A74" s="961" t="s">
        <v>755</v>
      </c>
      <c r="B74" s="950"/>
      <c r="C74" s="962">
        <v>11</v>
      </c>
      <c r="D74" s="962"/>
      <c r="E74" s="963">
        <f>SUM(E63:E73)</f>
        <v>343500</v>
      </c>
      <c r="F74" s="964">
        <f>SUM(F71:F73)</f>
        <v>0</v>
      </c>
      <c r="G74" s="963">
        <f t="shared" ref="G74:M74" si="10">SUM(G63:G73)</f>
        <v>343500</v>
      </c>
      <c r="H74" s="963">
        <f t="shared" si="10"/>
        <v>9858.4500000000007</v>
      </c>
      <c r="I74" s="963">
        <f t="shared" si="10"/>
        <v>936.62</v>
      </c>
      <c r="J74" s="963">
        <f t="shared" si="10"/>
        <v>10442.4</v>
      </c>
      <c r="K74" s="963">
        <f t="shared" si="10"/>
        <v>7162.7999999999993</v>
      </c>
      <c r="L74" s="963">
        <f t="shared" si="10"/>
        <v>28400.269999999997</v>
      </c>
      <c r="M74" s="963">
        <f t="shared" si="10"/>
        <v>315099.73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3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5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936.32</v>
      </c>
      <c r="J77" s="953">
        <v>1322.4</v>
      </c>
      <c r="K77" s="951">
        <v>1025</v>
      </c>
      <c r="L77" s="953">
        <f t="shared" ref="L77:L87" si="11">+H77+I77+J77+K77</f>
        <v>4532.17</v>
      </c>
      <c r="M77" s="953">
        <f t="shared" ref="M77:M87" si="12">+G77-L77</f>
        <v>38967.83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3">
        <f t="shared" si="11"/>
        <v>1602.5</v>
      </c>
      <c r="M78" s="953">
        <f t="shared" si="12"/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3">
        <f t="shared" si="11"/>
        <v>1502.5</v>
      </c>
      <c r="M79" s="953">
        <f t="shared" si="12"/>
        <v>23497.5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1525</v>
      </c>
      <c r="L80" s="951">
        <f t="shared" si="11"/>
        <v>3002.5</v>
      </c>
      <c r="M80" s="951">
        <f t="shared" si="12"/>
        <v>21997.5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1"/>
        <v>1502.5</v>
      </c>
      <c r="M81" s="951">
        <f t="shared" si="12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1"/>
        <v>1502.5</v>
      </c>
      <c r="M82" s="951">
        <f t="shared" si="12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2025</v>
      </c>
      <c r="L83" s="951">
        <f t="shared" si="11"/>
        <v>3502.5</v>
      </c>
      <c r="M83" s="951">
        <f t="shared" si="12"/>
        <v>21497.5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3025</v>
      </c>
      <c r="L84" s="951">
        <f t="shared" si="11"/>
        <v>4502.5</v>
      </c>
      <c r="M84" s="951">
        <f t="shared" si="12"/>
        <v>20497.5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1"/>
        <v>1502.5</v>
      </c>
      <c r="M85" s="951">
        <f t="shared" si="12"/>
        <v>23497.5</v>
      </c>
    </row>
    <row r="86" spans="1:13" ht="18.75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2025</v>
      </c>
      <c r="L86" s="951">
        <f t="shared" si="11"/>
        <v>3502.5</v>
      </c>
      <c r="M86" s="951">
        <f t="shared" si="12"/>
        <v>21497.5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31500</v>
      </c>
      <c r="F87" s="974">
        <v>0</v>
      </c>
      <c r="G87" s="951">
        <v>31500</v>
      </c>
      <c r="H87" s="951">
        <v>904.05</v>
      </c>
      <c r="I87" s="974">
        <v>0</v>
      </c>
      <c r="J87" s="951">
        <v>957.6</v>
      </c>
      <c r="K87" s="951">
        <v>3839.91</v>
      </c>
      <c r="L87" s="953">
        <f t="shared" si="11"/>
        <v>5701.5599999999995</v>
      </c>
      <c r="M87" s="953">
        <f t="shared" si="12"/>
        <v>25798.440000000002</v>
      </c>
    </row>
    <row r="88" spans="1:13" ht="18.75" x14ac:dyDescent="0.3">
      <c r="A88" s="958" t="s">
        <v>1335</v>
      </c>
      <c r="B88" s="950" t="s">
        <v>806</v>
      </c>
      <c r="C88" s="960" t="s">
        <v>912</v>
      </c>
      <c r="D88" s="960" t="s">
        <v>1067</v>
      </c>
      <c r="E88" s="951">
        <v>30000</v>
      </c>
      <c r="F88" s="974">
        <v>0</v>
      </c>
      <c r="G88" s="951">
        <v>30000</v>
      </c>
      <c r="H88" s="953">
        <v>861</v>
      </c>
      <c r="I88" s="974">
        <v>0</v>
      </c>
      <c r="J88" s="953">
        <v>912</v>
      </c>
      <c r="K88" s="951">
        <v>25</v>
      </c>
      <c r="L88" s="953">
        <f>+H88+I88+J88+K88</f>
        <v>1798</v>
      </c>
      <c r="M88" s="953">
        <f>+G88-L88</f>
        <v>28202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330000</v>
      </c>
      <c r="F89" s="1071">
        <v>0</v>
      </c>
      <c r="G89" s="963">
        <f t="shared" ref="G89:M89" si="13">SUM(G77:G88)</f>
        <v>330000</v>
      </c>
      <c r="H89" s="963">
        <f t="shared" si="13"/>
        <v>9471</v>
      </c>
      <c r="I89" s="963">
        <f t="shared" si="13"/>
        <v>936.32</v>
      </c>
      <c r="J89" s="963">
        <f t="shared" si="13"/>
        <v>10032</v>
      </c>
      <c r="K89" s="963">
        <f t="shared" si="13"/>
        <v>13714.91</v>
      </c>
      <c r="L89" s="963">
        <f t="shared" si="13"/>
        <v>34154.229999999996</v>
      </c>
      <c r="M89" s="963">
        <f t="shared" si="13"/>
        <v>295845.77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3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3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3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3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 t="shared" ref="E94:M94" si="14">SUM(E92:E93)</f>
        <v>92500</v>
      </c>
      <c r="F94" s="964">
        <f t="shared" si="14"/>
        <v>0</v>
      </c>
      <c r="G94" s="965">
        <f t="shared" si="14"/>
        <v>92500</v>
      </c>
      <c r="H94" s="965">
        <f t="shared" si="14"/>
        <v>2654.75</v>
      </c>
      <c r="I94" s="963">
        <f t="shared" si="14"/>
        <v>2559.6799999999998</v>
      </c>
      <c r="J94" s="965">
        <f t="shared" si="14"/>
        <v>2812</v>
      </c>
      <c r="K94" s="963">
        <f t="shared" si="14"/>
        <v>1765.46</v>
      </c>
      <c r="L94" s="965">
        <f t="shared" si="14"/>
        <v>9791.89</v>
      </c>
      <c r="M94" s="965">
        <f t="shared" si="14"/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3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3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3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1069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3">
        <f>+H98+I98+J98+K98</f>
        <v>3532.4700000000003</v>
      </c>
      <c r="M98" s="953">
        <f>+G98-L98</f>
        <v>39967.53</v>
      </c>
    </row>
    <row r="99" spans="1:13" ht="18.75" x14ac:dyDescent="0.3">
      <c r="A99" s="961" t="s">
        <v>749</v>
      </c>
      <c r="B99" s="950"/>
      <c r="C99" s="962">
        <v>2</v>
      </c>
      <c r="D99" s="962"/>
      <c r="E99" s="963">
        <f>SUM(E97:E98)</f>
        <v>98500</v>
      </c>
      <c r="F99" s="964">
        <f>SUM(F98:F98)</f>
        <v>0</v>
      </c>
      <c r="G99" s="965">
        <f t="shared" ref="G99:M99" si="15">SUM(G97:G98)</f>
        <v>98500</v>
      </c>
      <c r="H99" s="965">
        <f t="shared" si="15"/>
        <v>2826.95</v>
      </c>
      <c r="I99" s="963">
        <f t="shared" si="15"/>
        <v>3496.2999999999997</v>
      </c>
      <c r="J99" s="965">
        <f t="shared" si="15"/>
        <v>2994.4</v>
      </c>
      <c r="K99" s="963">
        <f>SUM(K97:K98)</f>
        <v>1321.7</v>
      </c>
      <c r="L99" s="965">
        <f t="shared" si="15"/>
        <v>10639.35</v>
      </c>
      <c r="M99" s="965">
        <f t="shared" si="15"/>
        <v>87860.65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3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5"/>
      <c r="M101" s="965"/>
    </row>
    <row r="102" spans="1:13" ht="23.25" customHeight="1" x14ac:dyDescent="0.3">
      <c r="A102" s="955" t="s">
        <v>816</v>
      </c>
      <c r="B102" s="950" t="s">
        <v>807</v>
      </c>
      <c r="C102" s="980" t="s">
        <v>1219</v>
      </c>
      <c r="D102" s="960" t="s">
        <v>1066</v>
      </c>
      <c r="E102" s="951">
        <v>150000</v>
      </c>
      <c r="F102" s="952">
        <v>0</v>
      </c>
      <c r="G102" s="953">
        <v>150000</v>
      </c>
      <c r="H102" s="953">
        <v>4305</v>
      </c>
      <c r="I102" s="951">
        <v>23437.75</v>
      </c>
      <c r="J102" s="953">
        <v>4560</v>
      </c>
      <c r="K102" s="951">
        <v>3912.66</v>
      </c>
      <c r="L102" s="953">
        <f>+H102+I102+J102+K102</f>
        <v>36215.410000000003</v>
      </c>
      <c r="M102" s="953">
        <f>+G102-L102</f>
        <v>113784.59</v>
      </c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74">
        <v>0</v>
      </c>
      <c r="J103" s="951">
        <v>2128</v>
      </c>
      <c r="K103" s="951">
        <v>25</v>
      </c>
      <c r="L103" s="951">
        <f>+H103+I103+J103+K103</f>
        <v>4162</v>
      </c>
      <c r="M103" s="951">
        <f>+G103-L103</f>
        <v>65838</v>
      </c>
    </row>
    <row r="104" spans="1:13" ht="18.75" x14ac:dyDescent="0.3">
      <c r="A104" s="958" t="s">
        <v>124</v>
      </c>
      <c r="B104" s="950" t="s">
        <v>807</v>
      </c>
      <c r="C104" s="960" t="s">
        <v>276</v>
      </c>
      <c r="D104" s="960" t="s">
        <v>307</v>
      </c>
      <c r="E104" s="951">
        <v>43500</v>
      </c>
      <c r="F104" s="952">
        <v>0</v>
      </c>
      <c r="G104" s="953">
        <v>43500</v>
      </c>
      <c r="H104" s="953">
        <v>1248.45</v>
      </c>
      <c r="I104" s="974">
        <v>421.98</v>
      </c>
      <c r="J104" s="953">
        <v>1322.4</v>
      </c>
      <c r="K104" s="951">
        <v>3555.92</v>
      </c>
      <c r="L104" s="953">
        <f>+H104+I104+J104+K104</f>
        <v>6548.75</v>
      </c>
      <c r="M104" s="953">
        <v>36951.25</v>
      </c>
    </row>
    <row r="105" spans="1:13" ht="18.75" x14ac:dyDescent="0.3">
      <c r="A105" s="961" t="s">
        <v>749</v>
      </c>
      <c r="B105" s="950"/>
      <c r="C105" s="962">
        <v>3</v>
      </c>
      <c r="D105" s="962"/>
      <c r="E105" s="963">
        <f>SUM(E102:E104)</f>
        <v>263500</v>
      </c>
      <c r="F105" s="964">
        <f>SUM(F104:F104)</f>
        <v>0</v>
      </c>
      <c r="G105" s="963">
        <f t="shared" ref="G105:L105" si="16">SUM(G102:G104)</f>
        <v>263500</v>
      </c>
      <c r="H105" s="963">
        <f t="shared" si="16"/>
        <v>7562.45</v>
      </c>
      <c r="I105" s="963">
        <f>SUM(I102:I104)</f>
        <v>23859.73</v>
      </c>
      <c r="J105" s="963">
        <f t="shared" si="16"/>
        <v>8010.4</v>
      </c>
      <c r="K105" s="963">
        <f t="shared" si="16"/>
        <v>7493.58</v>
      </c>
      <c r="L105" s="963">
        <f t="shared" si="16"/>
        <v>46926.16</v>
      </c>
      <c r="M105" s="963">
        <f>SUM(M102:M104)</f>
        <v>216573.84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5"/>
      <c r="M106" s="965"/>
    </row>
    <row r="107" spans="1:13" ht="18.7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3"/>
      <c r="J107" s="965"/>
      <c r="K107" s="963"/>
      <c r="L107" s="965"/>
      <c r="M107" s="965"/>
    </row>
    <row r="108" spans="1:13" ht="18.75" x14ac:dyDescent="0.3">
      <c r="A108" s="955" t="s">
        <v>1053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v>3532.47</v>
      </c>
      <c r="M108" s="951">
        <v>39937.53</v>
      </c>
    </row>
    <row r="109" spans="1:13" ht="18.75" x14ac:dyDescent="0.3">
      <c r="A109" s="955" t="s">
        <v>1147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974">
        <v>936.62</v>
      </c>
      <c r="J109" s="951">
        <v>1322.4</v>
      </c>
      <c r="K109" s="951">
        <v>25</v>
      </c>
      <c r="L109" s="951">
        <f>+H109+I109+J109+K109</f>
        <v>3532.4700000000003</v>
      </c>
      <c r="M109" s="951">
        <f>+G109-L109</f>
        <v>39967.53</v>
      </c>
    </row>
    <row r="110" spans="1:13" ht="18.75" x14ac:dyDescent="0.3">
      <c r="A110" s="961" t="s">
        <v>749</v>
      </c>
      <c r="B110" s="950"/>
      <c r="C110" s="962">
        <v>2</v>
      </c>
      <c r="D110" s="962"/>
      <c r="E110" s="963">
        <f>SUM(E108:E109)</f>
        <v>87000</v>
      </c>
      <c r="F110" s="1071">
        <v>0</v>
      </c>
      <c r="G110" s="963">
        <f t="shared" ref="G110:L110" si="17">SUM(G108:G109)</f>
        <v>87000</v>
      </c>
      <c r="H110" s="963">
        <f t="shared" si="17"/>
        <v>2496.9</v>
      </c>
      <c r="I110" s="963">
        <f t="shared" si="17"/>
        <v>1873.24</v>
      </c>
      <c r="J110" s="963">
        <f t="shared" si="17"/>
        <v>2644.8</v>
      </c>
      <c r="K110" s="963">
        <f t="shared" si="17"/>
        <v>50</v>
      </c>
      <c r="L110" s="963">
        <f t="shared" si="17"/>
        <v>7064.9400000000005</v>
      </c>
      <c r="M110" s="963">
        <f>SUM(M108:M109)</f>
        <v>79905.06</v>
      </c>
    </row>
    <row r="111" spans="1:13" ht="18.75" x14ac:dyDescent="0.3">
      <c r="A111" s="961"/>
      <c r="B111" s="950"/>
      <c r="C111" s="962"/>
      <c r="D111" s="962"/>
      <c r="E111" s="963"/>
      <c r="F111" s="964"/>
      <c r="G111" s="965"/>
      <c r="H111" s="965"/>
      <c r="I111" s="963"/>
      <c r="J111" s="965"/>
      <c r="K111" s="963"/>
      <c r="L111" s="965"/>
      <c r="M111" s="965"/>
    </row>
    <row r="112" spans="1:13" ht="18.75" x14ac:dyDescent="0.3">
      <c r="A112" s="961" t="s">
        <v>1128</v>
      </c>
      <c r="B112" s="950"/>
      <c r="C112" s="967"/>
      <c r="D112" s="967"/>
      <c r="E112" s="963"/>
      <c r="F112" s="964"/>
      <c r="G112" s="965"/>
      <c r="H112" s="965"/>
      <c r="I112" s="963"/>
      <c r="J112" s="965"/>
      <c r="K112" s="963"/>
      <c r="L112" s="965"/>
      <c r="M112" s="965"/>
    </row>
    <row r="113" spans="1:13" ht="18.75" x14ac:dyDescent="0.3">
      <c r="A113" s="958" t="s">
        <v>47</v>
      </c>
      <c r="B113" s="950" t="s">
        <v>806</v>
      </c>
      <c r="C113" s="960" t="s">
        <v>49</v>
      </c>
      <c r="D113" s="960" t="s">
        <v>1069</v>
      </c>
      <c r="E113" s="951">
        <v>80000</v>
      </c>
      <c r="F113" s="952">
        <v>0</v>
      </c>
      <c r="G113" s="953">
        <v>80000</v>
      </c>
      <c r="H113" s="953">
        <v>2296</v>
      </c>
      <c r="I113" s="951">
        <v>6972</v>
      </c>
      <c r="J113" s="953">
        <v>2432</v>
      </c>
      <c r="K113" s="951">
        <v>1740.46</v>
      </c>
      <c r="L113" s="953">
        <f>+H113+I113+J113+K113</f>
        <v>13440.46</v>
      </c>
      <c r="M113" s="953">
        <f>+G113-L113</f>
        <v>66559.540000000008</v>
      </c>
    </row>
    <row r="114" spans="1:13" ht="18.75" x14ac:dyDescent="0.3">
      <c r="A114" s="961" t="s">
        <v>749</v>
      </c>
      <c r="B114" s="950"/>
      <c r="C114" s="962">
        <v>1</v>
      </c>
      <c r="D114" s="962"/>
      <c r="E114" s="963">
        <f>SUM(E113:E113)</f>
        <v>80000</v>
      </c>
      <c r="F114" s="952">
        <v>0</v>
      </c>
      <c r="G114" s="965">
        <f t="shared" ref="G114:M114" si="18">SUM(G113:G113)</f>
        <v>80000</v>
      </c>
      <c r="H114" s="965">
        <f t="shared" si="18"/>
        <v>2296</v>
      </c>
      <c r="I114" s="963">
        <f t="shared" si="18"/>
        <v>6972</v>
      </c>
      <c r="J114" s="965">
        <f t="shared" si="18"/>
        <v>2432</v>
      </c>
      <c r="K114" s="963">
        <f t="shared" si="18"/>
        <v>1740.46</v>
      </c>
      <c r="L114" s="965">
        <f t="shared" si="18"/>
        <v>13440.46</v>
      </c>
      <c r="M114" s="965">
        <f t="shared" si="18"/>
        <v>66559.540000000008</v>
      </c>
    </row>
    <row r="115" spans="1:13" ht="18.75" x14ac:dyDescent="0.3">
      <c r="A115" s="961"/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5"/>
      <c r="M115" s="965"/>
    </row>
    <row r="116" spans="1:13" ht="15.75" customHeight="1" x14ac:dyDescent="0.3">
      <c r="A116" s="982" t="s">
        <v>1462</v>
      </c>
      <c r="B116" s="950"/>
      <c r="C116" s="967"/>
      <c r="D116" s="967"/>
      <c r="E116" s="963"/>
      <c r="F116" s="964"/>
      <c r="G116" s="965"/>
      <c r="H116" s="965"/>
      <c r="I116" s="963"/>
      <c r="J116" s="965"/>
      <c r="K116" s="963"/>
      <c r="L116" s="965"/>
      <c r="M116" s="965"/>
    </row>
    <row r="117" spans="1:13" ht="18.75" x14ac:dyDescent="0.3">
      <c r="A117" s="958" t="s">
        <v>769</v>
      </c>
      <c r="B117" s="950" t="s">
        <v>806</v>
      </c>
      <c r="C117" s="960" t="s">
        <v>1265</v>
      </c>
      <c r="D117" s="960" t="s">
        <v>1066</v>
      </c>
      <c r="E117" s="951">
        <v>185000</v>
      </c>
      <c r="F117" s="952">
        <v>0</v>
      </c>
      <c r="G117" s="953">
        <v>185000</v>
      </c>
      <c r="H117" s="953">
        <v>5309.5</v>
      </c>
      <c r="I117" s="951">
        <v>32099.49</v>
      </c>
      <c r="J117" s="953">
        <v>5624</v>
      </c>
      <c r="K117" s="951">
        <v>25</v>
      </c>
      <c r="L117" s="953">
        <f>+H117+I117+J117+K117</f>
        <v>43057.990000000005</v>
      </c>
      <c r="M117" s="953">
        <f t="shared" ref="M117:M123" si="19">+G117-L117</f>
        <v>141942.01</v>
      </c>
    </row>
    <row r="118" spans="1:13" ht="18.75" x14ac:dyDescent="0.3">
      <c r="A118" s="958" t="s">
        <v>232</v>
      </c>
      <c r="B118" s="968" t="s">
        <v>807</v>
      </c>
      <c r="C118" s="960" t="s">
        <v>1174</v>
      </c>
      <c r="D118" s="960" t="s">
        <v>1069</v>
      </c>
      <c r="E118" s="951">
        <v>80000</v>
      </c>
      <c r="F118" s="952">
        <v>0</v>
      </c>
      <c r="G118" s="953">
        <v>80000</v>
      </c>
      <c r="H118" s="953">
        <v>2296</v>
      </c>
      <c r="I118" s="951">
        <v>6972</v>
      </c>
      <c r="J118" s="953">
        <v>2432</v>
      </c>
      <c r="K118" s="951">
        <v>5884.86</v>
      </c>
      <c r="L118" s="953">
        <f>+H118+I118+J118+K118</f>
        <v>17584.86</v>
      </c>
      <c r="M118" s="953">
        <f t="shared" si="19"/>
        <v>62415.14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23">
        <v>0</v>
      </c>
      <c r="G119" s="1007">
        <v>70000</v>
      </c>
      <c r="H119" s="1007">
        <v>2009</v>
      </c>
      <c r="I119" s="1122">
        <v>5368.48</v>
      </c>
      <c r="J119" s="1007">
        <v>2128</v>
      </c>
      <c r="K119" s="1122">
        <v>12115.42</v>
      </c>
      <c r="L119" s="1007">
        <v>21620.9</v>
      </c>
      <c r="M119" s="1007">
        <f>+G119-L119</f>
        <v>48379.1</v>
      </c>
    </row>
    <row r="120" spans="1:13" ht="18.75" x14ac:dyDescent="0.3">
      <c r="A120" s="958" t="s">
        <v>843</v>
      </c>
      <c r="B120" s="968" t="s">
        <v>806</v>
      </c>
      <c r="C120" s="960" t="s">
        <v>1199</v>
      </c>
      <c r="D120" s="960" t="s">
        <v>1069</v>
      </c>
      <c r="E120" s="951">
        <v>60000</v>
      </c>
      <c r="F120" s="952">
        <v>0</v>
      </c>
      <c r="G120" s="953">
        <v>60000</v>
      </c>
      <c r="H120" s="953">
        <v>1722</v>
      </c>
      <c r="I120" s="951">
        <v>3486.68</v>
      </c>
      <c r="J120" s="953">
        <v>1824</v>
      </c>
      <c r="K120" s="951">
        <v>25</v>
      </c>
      <c r="L120" s="953">
        <f>+H120+I120+J120+K120</f>
        <v>7057.68</v>
      </c>
      <c r="M120" s="953">
        <f t="shared" si="19"/>
        <v>52942.32</v>
      </c>
    </row>
    <row r="121" spans="1:13" ht="18.75" x14ac:dyDescent="0.3">
      <c r="A121" s="958" t="s">
        <v>484</v>
      </c>
      <c r="B121" s="950" t="s">
        <v>807</v>
      </c>
      <c r="C121" s="977" t="s">
        <v>166</v>
      </c>
      <c r="D121" s="960" t="s">
        <v>307</v>
      </c>
      <c r="E121" s="951">
        <v>37500</v>
      </c>
      <c r="F121" s="974">
        <v>0</v>
      </c>
      <c r="G121" s="953">
        <v>37500</v>
      </c>
      <c r="H121" s="953">
        <v>1076.25</v>
      </c>
      <c r="I121" s="974">
        <v>89.81</v>
      </c>
      <c r="J121" s="953">
        <v>1140</v>
      </c>
      <c r="K121" s="951">
        <v>728</v>
      </c>
      <c r="L121" s="953">
        <f>+H121+I121+J121+K121</f>
        <v>3034.06</v>
      </c>
      <c r="M121" s="953">
        <f t="shared" si="19"/>
        <v>34465.94</v>
      </c>
    </row>
    <row r="122" spans="1:13" ht="18.75" x14ac:dyDescent="0.3">
      <c r="A122" s="958" t="s">
        <v>1338</v>
      </c>
      <c r="B122" s="950" t="s">
        <v>807</v>
      </c>
      <c r="C122" s="977" t="s">
        <v>166</v>
      </c>
      <c r="D122" s="960" t="s">
        <v>321</v>
      </c>
      <c r="E122" s="951">
        <v>31500</v>
      </c>
      <c r="F122" s="974">
        <v>0</v>
      </c>
      <c r="G122" s="953">
        <v>31500</v>
      </c>
      <c r="H122" s="953">
        <v>904.05</v>
      </c>
      <c r="I122" s="974">
        <v>0</v>
      </c>
      <c r="J122" s="953">
        <v>957.6</v>
      </c>
      <c r="K122" s="951">
        <v>25</v>
      </c>
      <c r="L122" s="953">
        <v>1886.65</v>
      </c>
      <c r="M122" s="953">
        <f t="shared" si="19"/>
        <v>29613.35</v>
      </c>
    </row>
    <row r="123" spans="1:13" ht="18.75" x14ac:dyDescent="0.3">
      <c r="A123" s="958" t="s">
        <v>1322</v>
      </c>
      <c r="B123" s="950" t="s">
        <v>1151</v>
      </c>
      <c r="C123" s="977" t="s">
        <v>327</v>
      </c>
      <c r="D123" s="960" t="s">
        <v>321</v>
      </c>
      <c r="E123" s="951">
        <v>43500</v>
      </c>
      <c r="F123" s="974">
        <v>0</v>
      </c>
      <c r="G123" s="953">
        <v>43500</v>
      </c>
      <c r="H123" s="953">
        <v>1248.45</v>
      </c>
      <c r="I123" s="974">
        <v>936.62</v>
      </c>
      <c r="J123" s="953">
        <v>1322.4</v>
      </c>
      <c r="K123" s="951">
        <v>25</v>
      </c>
      <c r="L123" s="953">
        <f>+H123+I123+J123+K123</f>
        <v>3532.4700000000003</v>
      </c>
      <c r="M123" s="953">
        <f t="shared" si="19"/>
        <v>39967.53</v>
      </c>
    </row>
    <row r="124" spans="1:13" ht="18.75" x14ac:dyDescent="0.3">
      <c r="A124" s="961" t="s">
        <v>749</v>
      </c>
      <c r="B124" s="950"/>
      <c r="C124" s="962">
        <v>7</v>
      </c>
      <c r="D124" s="962"/>
      <c r="E124" s="963">
        <f t="shared" ref="E124:K124" si="20">SUM(E117:E123)</f>
        <v>507500</v>
      </c>
      <c r="F124" s="964">
        <f t="shared" si="20"/>
        <v>0</v>
      </c>
      <c r="G124" s="963">
        <f t="shared" si="20"/>
        <v>507500</v>
      </c>
      <c r="H124" s="963">
        <f t="shared" si="20"/>
        <v>14565.25</v>
      </c>
      <c r="I124" s="963">
        <f t="shared" si="20"/>
        <v>48953.08</v>
      </c>
      <c r="J124" s="963">
        <f t="shared" si="20"/>
        <v>15428</v>
      </c>
      <c r="K124" s="963">
        <f t="shared" si="20"/>
        <v>18828.28</v>
      </c>
      <c r="L124" s="963">
        <f>SUM(L117:L123)</f>
        <v>97774.609999999986</v>
      </c>
      <c r="M124" s="963">
        <f>SUM(M117:M123)</f>
        <v>409725.39</v>
      </c>
    </row>
    <row r="125" spans="1:13" ht="18.75" x14ac:dyDescent="0.3">
      <c r="A125" s="961"/>
      <c r="B125" s="950"/>
      <c r="C125" s="967"/>
      <c r="D125" s="967"/>
      <c r="E125" s="963"/>
      <c r="F125" s="964"/>
      <c r="G125" s="965"/>
      <c r="H125" s="965"/>
      <c r="I125" s="963"/>
      <c r="J125" s="965"/>
      <c r="K125" s="963"/>
      <c r="L125" s="965"/>
      <c r="M125" s="965"/>
    </row>
    <row r="126" spans="1:13" ht="23.25" customHeight="1" x14ac:dyDescent="0.3">
      <c r="A126" s="982" t="s">
        <v>1136</v>
      </c>
      <c r="B126" s="950"/>
      <c r="C126" s="967"/>
      <c r="D126" s="967"/>
      <c r="E126" s="963"/>
      <c r="F126" s="964"/>
      <c r="G126" s="965"/>
      <c r="H126" s="965"/>
      <c r="I126" s="963"/>
      <c r="J126" s="965"/>
      <c r="K126" s="963"/>
      <c r="L126" s="965"/>
      <c r="M126" s="965"/>
    </row>
    <row r="127" spans="1:13" ht="18.75" x14ac:dyDescent="0.3">
      <c r="A127" s="955" t="s">
        <v>419</v>
      </c>
      <c r="B127" s="950" t="s">
        <v>806</v>
      </c>
      <c r="C127" s="960" t="s">
        <v>449</v>
      </c>
      <c r="D127" s="960" t="s">
        <v>1069</v>
      </c>
      <c r="E127" s="951">
        <v>50000</v>
      </c>
      <c r="F127" s="952">
        <v>0</v>
      </c>
      <c r="G127" s="953">
        <v>50000</v>
      </c>
      <c r="H127" s="953">
        <v>1435</v>
      </c>
      <c r="I127" s="951">
        <v>1854</v>
      </c>
      <c r="J127" s="953">
        <v>1520</v>
      </c>
      <c r="K127" s="951">
        <v>728</v>
      </c>
      <c r="L127" s="953">
        <f>+H127+I127+J127+K127</f>
        <v>5537</v>
      </c>
      <c r="M127" s="953">
        <f>+G127-L127</f>
        <v>44463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974">
        <v>936.62</v>
      </c>
      <c r="J128" s="953">
        <v>1322.4</v>
      </c>
      <c r="K128" s="951">
        <v>2025</v>
      </c>
      <c r="L128" s="953">
        <f>+H128+I128+J128+K128</f>
        <v>5532.47</v>
      </c>
      <c r="M128" s="953">
        <f>+G128-L128</f>
        <v>37967.53</v>
      </c>
    </row>
    <row r="129" spans="1:13" ht="18.75" x14ac:dyDescent="0.3">
      <c r="A129" s="961" t="s">
        <v>749</v>
      </c>
      <c r="B129" s="950"/>
      <c r="C129" s="962">
        <v>2</v>
      </c>
      <c r="D129" s="962"/>
      <c r="E129" s="963">
        <f>SUM(E127:E128)</f>
        <v>93500</v>
      </c>
      <c r="F129" s="964">
        <f t="shared" ref="F129:M129" si="21">SUM(F127:F128)</f>
        <v>0</v>
      </c>
      <c r="G129" s="963">
        <f t="shared" si="21"/>
        <v>93500</v>
      </c>
      <c r="H129" s="963">
        <f t="shared" si="21"/>
        <v>2683.45</v>
      </c>
      <c r="I129" s="963">
        <f t="shared" si="21"/>
        <v>2790.62</v>
      </c>
      <c r="J129" s="963">
        <f t="shared" si="21"/>
        <v>2842.4</v>
      </c>
      <c r="K129" s="963">
        <f t="shared" si="21"/>
        <v>2753</v>
      </c>
      <c r="L129" s="963">
        <f t="shared" si="21"/>
        <v>11069.470000000001</v>
      </c>
      <c r="M129" s="963">
        <f t="shared" si="21"/>
        <v>82430.53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1"/>
      <c r="J130" s="963"/>
      <c r="K130" s="951"/>
      <c r="L130" s="953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3"/>
      <c r="J131" s="965"/>
      <c r="K131" s="963"/>
      <c r="L131" s="965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1">
        <v>7400.87</v>
      </c>
      <c r="J132" s="951">
        <v>2432</v>
      </c>
      <c r="K132" s="951">
        <v>828</v>
      </c>
      <c r="L132" s="951">
        <f>+H132+I132+J132+K132</f>
        <v>12956.869999999999</v>
      </c>
      <c r="M132" s="951">
        <f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125</v>
      </c>
      <c r="L133" s="951">
        <v>5935.18</v>
      </c>
      <c r="M133" s="951">
        <f>+G133-L133</f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728</v>
      </c>
      <c r="L134" s="951">
        <f>+H134+I134+J134+K134</f>
        <v>6538.18</v>
      </c>
      <c r="M134" s="951">
        <f>+G134-L134</f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37500</v>
      </c>
      <c r="F135" s="974">
        <v>0</v>
      </c>
      <c r="G135" s="951">
        <v>37500</v>
      </c>
      <c r="H135" s="951">
        <v>1076.25</v>
      </c>
      <c r="I135" s="974">
        <v>89.81</v>
      </c>
      <c r="J135" s="951">
        <v>1140</v>
      </c>
      <c r="K135" s="951">
        <v>25</v>
      </c>
      <c r="L135" s="951">
        <f>+H135+I135+J135+K135</f>
        <v>2331.06</v>
      </c>
      <c r="M135" s="951">
        <f>+G135-L135</f>
        <v>35168.94</v>
      </c>
    </row>
    <row r="136" spans="1:13" ht="18.75" x14ac:dyDescent="0.3">
      <c r="A136" s="955" t="s">
        <v>875</v>
      </c>
      <c r="B136" s="950" t="s">
        <v>807</v>
      </c>
      <c r="C136" s="960" t="s">
        <v>1036</v>
      </c>
      <c r="D136" s="960" t="s">
        <v>307</v>
      </c>
      <c r="E136" s="951">
        <v>55000</v>
      </c>
      <c r="F136" s="974">
        <v>0</v>
      </c>
      <c r="G136" s="951">
        <v>55000</v>
      </c>
      <c r="H136" s="951">
        <v>1578.5</v>
      </c>
      <c r="I136" s="951">
        <v>2559.6799999999998</v>
      </c>
      <c r="J136" s="951">
        <v>1672</v>
      </c>
      <c r="K136" s="951">
        <v>2291.13</v>
      </c>
      <c r="L136" s="951">
        <f>+H136+I136+J136+K136</f>
        <v>8101.31</v>
      </c>
      <c r="M136" s="951">
        <f>+G136-L136</f>
        <v>46898.69</v>
      </c>
    </row>
    <row r="137" spans="1:13" ht="18.75" x14ac:dyDescent="0.3">
      <c r="A137" s="961" t="s">
        <v>749</v>
      </c>
      <c r="B137" s="950"/>
      <c r="C137" s="962">
        <v>5</v>
      </c>
      <c r="D137" s="962"/>
      <c r="E137" s="963">
        <f>SUM(E132:E136)</f>
        <v>282500</v>
      </c>
      <c r="F137" s="964">
        <f>SUM(F136:F136)</f>
        <v>0</v>
      </c>
      <c r="G137" s="963">
        <f t="shared" ref="G137:M137" si="22">SUM(G132:G136)</f>
        <v>282500</v>
      </c>
      <c r="H137" s="963">
        <f t="shared" si="22"/>
        <v>8107.75</v>
      </c>
      <c r="I137" s="963">
        <f t="shared" si="22"/>
        <v>15169.72</v>
      </c>
      <c r="J137" s="963">
        <f t="shared" si="22"/>
        <v>8588</v>
      </c>
      <c r="K137" s="963">
        <f t="shared" si="22"/>
        <v>3997.13</v>
      </c>
      <c r="L137" s="963">
        <f t="shared" si="22"/>
        <v>35862.6</v>
      </c>
      <c r="M137" s="963">
        <f t="shared" si="22"/>
        <v>246637.40000000002</v>
      </c>
    </row>
    <row r="138" spans="1:13" ht="18.75" x14ac:dyDescent="0.3">
      <c r="A138" s="958"/>
      <c r="B138" s="950"/>
      <c r="C138" s="960"/>
      <c r="D138" s="960"/>
      <c r="E138" s="951"/>
      <c r="F138" s="952"/>
      <c r="G138" s="953"/>
      <c r="H138" s="953"/>
      <c r="I138" s="951"/>
      <c r="J138" s="953"/>
      <c r="K138" s="951"/>
      <c r="L138" s="953"/>
      <c r="M138" s="953"/>
    </row>
    <row r="139" spans="1:13" ht="18.75" x14ac:dyDescent="0.3">
      <c r="A139" s="961" t="s">
        <v>787</v>
      </c>
      <c r="B139" s="950"/>
      <c r="C139" s="967"/>
      <c r="D139" s="967"/>
      <c r="E139" s="963"/>
      <c r="F139" s="964"/>
      <c r="G139" s="965"/>
      <c r="H139" s="965"/>
      <c r="I139" s="963"/>
      <c r="J139" s="965"/>
      <c r="K139" s="963"/>
      <c r="L139" s="965"/>
      <c r="M139" s="965"/>
    </row>
    <row r="140" spans="1:13" ht="18.75" x14ac:dyDescent="0.3">
      <c r="A140" s="958" t="s">
        <v>69</v>
      </c>
      <c r="B140" s="950" t="s">
        <v>806</v>
      </c>
      <c r="C140" s="960" t="s">
        <v>1433</v>
      </c>
      <c r="D140" s="960" t="s">
        <v>307</v>
      </c>
      <c r="E140" s="951">
        <v>185000</v>
      </c>
      <c r="F140" s="952">
        <v>0</v>
      </c>
      <c r="G140" s="953">
        <v>185000</v>
      </c>
      <c r="H140" s="953">
        <v>5309.5</v>
      </c>
      <c r="I140" s="951">
        <v>32099.49</v>
      </c>
      <c r="J140" s="953">
        <v>5624</v>
      </c>
      <c r="K140" s="951">
        <v>2568.4</v>
      </c>
      <c r="L140" s="953">
        <f>+H140+I140+J140+K140</f>
        <v>45601.390000000007</v>
      </c>
      <c r="M140" s="953">
        <f>+G140-L140</f>
        <v>139398.60999999999</v>
      </c>
    </row>
    <row r="141" spans="1:13" ht="18.75" x14ac:dyDescent="0.3">
      <c r="A141" s="955" t="s">
        <v>42</v>
      </c>
      <c r="B141" s="950" t="s">
        <v>806</v>
      </c>
      <c r="C141" s="960" t="s">
        <v>449</v>
      </c>
      <c r="D141" s="960" t="s">
        <v>1069</v>
      </c>
      <c r="E141" s="951">
        <v>55000</v>
      </c>
      <c r="F141" s="974">
        <v>0</v>
      </c>
      <c r="G141" s="951">
        <v>55000</v>
      </c>
      <c r="H141" s="951">
        <v>1578.5</v>
      </c>
      <c r="I141" s="951">
        <v>2559.6799999999998</v>
      </c>
      <c r="J141" s="951">
        <v>1672</v>
      </c>
      <c r="K141" s="951">
        <v>1396.7</v>
      </c>
      <c r="L141" s="951">
        <f>+H141+I141+J141+K141</f>
        <v>7206.88</v>
      </c>
      <c r="M141" s="951">
        <f>+G141-L141</f>
        <v>47793.120000000003</v>
      </c>
    </row>
    <row r="142" spans="1:13" ht="18.75" x14ac:dyDescent="0.3">
      <c r="A142" s="958" t="s">
        <v>310</v>
      </c>
      <c r="B142" s="950" t="s">
        <v>807</v>
      </c>
      <c r="C142" s="960" t="s">
        <v>276</v>
      </c>
      <c r="D142" s="960" t="s">
        <v>307</v>
      </c>
      <c r="E142" s="951">
        <v>50000</v>
      </c>
      <c r="F142" s="952">
        <v>0</v>
      </c>
      <c r="G142" s="953">
        <v>50000</v>
      </c>
      <c r="H142" s="953">
        <v>1435</v>
      </c>
      <c r="I142" s="951">
        <v>1596.68</v>
      </c>
      <c r="J142" s="953">
        <v>1520</v>
      </c>
      <c r="K142" s="951">
        <v>5012.18</v>
      </c>
      <c r="L142" s="953">
        <f>+H142+I142+J142+K142</f>
        <v>9563.86</v>
      </c>
      <c r="M142" s="953">
        <f>+G142-L142</f>
        <v>40436.14</v>
      </c>
    </row>
    <row r="143" spans="1:13" ht="18.75" x14ac:dyDescent="0.3">
      <c r="A143" s="961" t="s">
        <v>749</v>
      </c>
      <c r="B143" s="950"/>
      <c r="C143" s="962">
        <v>3</v>
      </c>
      <c r="D143" s="962"/>
      <c r="E143" s="963">
        <f>SUM(E140:E142)</f>
        <v>290000</v>
      </c>
      <c r="F143" s="964">
        <f>SUM(F140:F141)</f>
        <v>0</v>
      </c>
      <c r="G143" s="965">
        <f t="shared" ref="G143:M143" si="23">SUM(G140:G142)</f>
        <v>290000</v>
      </c>
      <c r="H143" s="965">
        <f t="shared" si="23"/>
        <v>8323</v>
      </c>
      <c r="I143" s="963">
        <f t="shared" si="23"/>
        <v>36255.85</v>
      </c>
      <c r="J143" s="965">
        <f t="shared" si="23"/>
        <v>8816</v>
      </c>
      <c r="K143" s="963">
        <f t="shared" si="23"/>
        <v>8977.2800000000007</v>
      </c>
      <c r="L143" s="965">
        <f t="shared" si="23"/>
        <v>62372.130000000005</v>
      </c>
      <c r="M143" s="965">
        <f t="shared" si="23"/>
        <v>227627.87</v>
      </c>
    </row>
    <row r="144" spans="1:13" ht="18.75" x14ac:dyDescent="0.3">
      <c r="A144" s="961"/>
      <c r="B144" s="950"/>
      <c r="C144" s="962"/>
      <c r="D144" s="962"/>
      <c r="E144" s="963"/>
      <c r="F144" s="964"/>
      <c r="G144" s="965"/>
      <c r="H144" s="965"/>
      <c r="I144" s="963"/>
      <c r="J144" s="965"/>
      <c r="K144" s="963"/>
      <c r="L144" s="965"/>
      <c r="M144" s="965"/>
    </row>
    <row r="145" spans="1:13" ht="18.75" x14ac:dyDescent="0.3">
      <c r="A145" s="967" t="s">
        <v>1458</v>
      </c>
      <c r="B145" s="988"/>
      <c r="C145" s="989"/>
      <c r="D145" s="989"/>
      <c r="E145" s="949"/>
      <c r="F145" s="949"/>
      <c r="G145" s="990"/>
      <c r="H145" s="991"/>
      <c r="I145" s="963"/>
      <c r="J145" s="965"/>
      <c r="K145" s="963"/>
      <c r="L145" s="965"/>
      <c r="M145" s="965"/>
    </row>
    <row r="146" spans="1:13" ht="18.75" x14ac:dyDescent="0.3">
      <c r="A146" s="960" t="s">
        <v>532</v>
      </c>
      <c r="B146" s="950" t="s">
        <v>807</v>
      </c>
      <c r="C146" s="960" t="s">
        <v>965</v>
      </c>
      <c r="D146" s="960" t="s">
        <v>1069</v>
      </c>
      <c r="E146" s="951">
        <v>80000</v>
      </c>
      <c r="F146" s="971">
        <v>0</v>
      </c>
      <c r="G146" s="972">
        <v>80000</v>
      </c>
      <c r="H146" s="972">
        <v>2296</v>
      </c>
      <c r="I146" s="951">
        <v>7400.87</v>
      </c>
      <c r="J146" s="972">
        <v>2432</v>
      </c>
      <c r="K146" s="951">
        <v>2097.1999999999998</v>
      </c>
      <c r="L146" s="953">
        <f>+H146+I146+J146+K146</f>
        <v>14226.07</v>
      </c>
      <c r="M146" s="953">
        <f>+G146-L146</f>
        <v>65773.929999999993</v>
      </c>
    </row>
    <row r="147" spans="1:13" ht="18.75" x14ac:dyDescent="0.3">
      <c r="A147" s="961" t="s">
        <v>847</v>
      </c>
      <c r="B147" s="992"/>
      <c r="C147" s="962">
        <v>1</v>
      </c>
      <c r="D147" s="962"/>
      <c r="E147" s="963">
        <f t="shared" ref="E147:M147" si="24">SUM(E146)</f>
        <v>80000</v>
      </c>
      <c r="F147" s="993">
        <f t="shared" si="24"/>
        <v>0</v>
      </c>
      <c r="G147" s="994">
        <f t="shared" si="24"/>
        <v>80000</v>
      </c>
      <c r="H147" s="994">
        <f t="shared" si="24"/>
        <v>2296</v>
      </c>
      <c r="I147" s="963">
        <f t="shared" si="24"/>
        <v>7400.87</v>
      </c>
      <c r="J147" s="994">
        <f t="shared" si="24"/>
        <v>2432</v>
      </c>
      <c r="K147" s="963">
        <f t="shared" si="24"/>
        <v>2097.1999999999998</v>
      </c>
      <c r="L147" s="994">
        <f>SUM(L146)</f>
        <v>14226.07</v>
      </c>
      <c r="M147" s="994">
        <f t="shared" si="24"/>
        <v>65773.929999999993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3"/>
      <c r="J148" s="965"/>
      <c r="K148" s="963"/>
      <c r="L148" s="965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3"/>
      <c r="J149" s="965"/>
      <c r="K149" s="963"/>
      <c r="L149" s="965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974">
        <v>936.62</v>
      </c>
      <c r="J150" s="953">
        <v>1322.4</v>
      </c>
      <c r="K150" s="951">
        <v>25</v>
      </c>
      <c r="L150" s="953">
        <f>+H150+I150+J150+K150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25">SUM(E150:E150)</f>
        <v>43500</v>
      </c>
      <c r="F151" s="964">
        <f t="shared" si="25"/>
        <v>0</v>
      </c>
      <c r="G151" s="965">
        <f t="shared" si="25"/>
        <v>43500</v>
      </c>
      <c r="H151" s="965">
        <f t="shared" si="25"/>
        <v>1248.45</v>
      </c>
      <c r="I151" s="1091">
        <f t="shared" si="25"/>
        <v>936.62</v>
      </c>
      <c r="J151" s="996">
        <f t="shared" si="25"/>
        <v>1322.4</v>
      </c>
      <c r="K151" s="963">
        <f>SUM(K150:K150)</f>
        <v>25</v>
      </c>
      <c r="L151" s="965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1"/>
      <c r="J152" s="953"/>
      <c r="K152" s="951"/>
      <c r="L152" s="953"/>
      <c r="M152" s="953"/>
    </row>
    <row r="153" spans="1:13" ht="18.75" x14ac:dyDescent="0.3">
      <c r="A153" s="997" t="s">
        <v>1459</v>
      </c>
      <c r="B153" s="950"/>
      <c r="C153" s="967"/>
      <c r="D153" s="967"/>
      <c r="E153" s="963"/>
      <c r="F153" s="964"/>
      <c r="G153" s="965"/>
      <c r="H153" s="965"/>
      <c r="I153" s="963"/>
      <c r="J153" s="965"/>
      <c r="K153" s="963"/>
      <c r="L153" s="965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1">
        <v>7400.87</v>
      </c>
      <c r="J154" s="953">
        <v>2432</v>
      </c>
      <c r="K154" s="951">
        <v>1296.7</v>
      </c>
      <c r="L154" s="953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1">
        <v>5368.48</v>
      </c>
      <c r="J155" s="951">
        <v>2128</v>
      </c>
      <c r="K155" s="951">
        <v>1296.7</v>
      </c>
      <c r="L155" s="951">
        <f>+H155+I155+J155+K155</f>
        <v>10802.18</v>
      </c>
      <c r="M155" s="951">
        <f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2025</v>
      </c>
      <c r="L156" s="953">
        <f>+H156+I156+J156+K156</f>
        <v>5532.47</v>
      </c>
      <c r="M156" s="953">
        <f>+G156-L156</f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1325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974">
        <v>936.62</v>
      </c>
      <c r="J157" s="953">
        <v>1322.4</v>
      </c>
      <c r="K157" s="951">
        <v>25</v>
      </c>
      <c r="L157" s="953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749</v>
      </c>
      <c r="B158" s="950"/>
      <c r="C158" s="962">
        <v>4</v>
      </c>
      <c r="D158" s="962"/>
      <c r="E158" s="963">
        <f>SUM(E154:E157)</f>
        <v>237000</v>
      </c>
      <c r="F158" s="993">
        <f>SUM(F157)</f>
        <v>0</v>
      </c>
      <c r="G158" s="963">
        <f t="shared" ref="G158:L158" si="26">SUM(G154:G157)</f>
        <v>237000</v>
      </c>
      <c r="H158" s="963">
        <f t="shared" si="26"/>
        <v>6801.9</v>
      </c>
      <c r="I158" s="963">
        <f t="shared" si="26"/>
        <v>14642.59</v>
      </c>
      <c r="J158" s="963">
        <f t="shared" si="26"/>
        <v>7204.7999999999993</v>
      </c>
      <c r="K158" s="963">
        <f t="shared" si="26"/>
        <v>4643.3999999999996</v>
      </c>
      <c r="L158" s="963">
        <f t="shared" si="26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1"/>
      <c r="J159" s="953"/>
      <c r="K159" s="951"/>
      <c r="L159" s="953"/>
      <c r="M159" s="953"/>
    </row>
    <row r="160" spans="1:13" ht="18.75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3"/>
      <c r="J160" s="965"/>
      <c r="K160" s="963"/>
      <c r="L160" s="965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1">
        <v>7400.87</v>
      </c>
      <c r="J161" s="953">
        <v>2432</v>
      </c>
      <c r="K161" s="951">
        <v>728</v>
      </c>
      <c r="L161" s="953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56">
        <v>5368.48</v>
      </c>
      <c r="J162" s="951">
        <v>2128</v>
      </c>
      <c r="K162" s="956">
        <v>828</v>
      </c>
      <c r="L162" s="951">
        <f>+H162+I162+J162+K162</f>
        <v>10333.48</v>
      </c>
      <c r="M162" s="951">
        <f>+G162-L162</f>
        <v>59666.520000000004</v>
      </c>
    </row>
    <row r="163" spans="1:13" ht="18.75" x14ac:dyDescent="0.3">
      <c r="A163" s="961" t="s">
        <v>749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M163" si="27">SUM(G161:G162)</f>
        <v>150000</v>
      </c>
      <c r="H163" s="963">
        <f t="shared" si="27"/>
        <v>4305</v>
      </c>
      <c r="I163" s="963">
        <f t="shared" si="27"/>
        <v>12769.349999999999</v>
      </c>
      <c r="J163" s="963">
        <f t="shared" si="27"/>
        <v>4560</v>
      </c>
      <c r="K163" s="963">
        <f t="shared" si="27"/>
        <v>1556</v>
      </c>
      <c r="L163" s="963">
        <f t="shared" si="27"/>
        <v>23190.35</v>
      </c>
      <c r="M163" s="963">
        <f t="shared" si="27"/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1"/>
      <c r="J164" s="953"/>
      <c r="K164" s="951"/>
      <c r="L164" s="953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3"/>
      <c r="J165" s="965"/>
      <c r="K165" s="963"/>
      <c r="L165" s="965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1">
        <v>7400.87</v>
      </c>
      <c r="J166" s="953">
        <v>2432</v>
      </c>
      <c r="K166" s="951">
        <v>3310.58</v>
      </c>
      <c r="L166" s="953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974">
        <v>936.62</v>
      </c>
      <c r="J167" s="953">
        <v>1322.4</v>
      </c>
      <c r="K167" s="951">
        <v>25</v>
      </c>
      <c r="L167" s="953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28">SUM(F166:F167)</f>
        <v>0</v>
      </c>
      <c r="G168" s="965">
        <f>SUM(G166:G167)</f>
        <v>123500</v>
      </c>
      <c r="H168" s="965">
        <f t="shared" si="28"/>
        <v>3544.45</v>
      </c>
      <c r="I168" s="963">
        <f t="shared" si="28"/>
        <v>8337.49</v>
      </c>
      <c r="J168" s="965">
        <f t="shared" si="28"/>
        <v>3754.4</v>
      </c>
      <c r="K168" s="963">
        <f t="shared" si="28"/>
        <v>3335.58</v>
      </c>
      <c r="L168" s="965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5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3"/>
      <c r="J170" s="965"/>
      <c r="K170" s="963"/>
      <c r="L170" s="965"/>
      <c r="M170" s="965"/>
    </row>
    <row r="171" spans="1:13" ht="18.75" x14ac:dyDescent="0.3">
      <c r="A171" s="955" t="s">
        <v>134</v>
      </c>
      <c r="B171" s="950" t="s">
        <v>807</v>
      </c>
      <c r="C171" s="960" t="s">
        <v>489</v>
      </c>
      <c r="D171" s="960" t="s">
        <v>307</v>
      </c>
      <c r="E171" s="951">
        <v>80000</v>
      </c>
      <c r="F171" s="974">
        <v>0</v>
      </c>
      <c r="G171" s="951">
        <v>80000</v>
      </c>
      <c r="H171" s="951">
        <v>2296</v>
      </c>
      <c r="I171" s="951">
        <v>7400.87</v>
      </c>
      <c r="J171" s="951">
        <v>2432</v>
      </c>
      <c r="K171" s="951">
        <v>2568.4</v>
      </c>
      <c r="L171" s="951">
        <f t="shared" ref="L171:L181" si="29">+H171+I171+J171+K171</f>
        <v>14697.269999999999</v>
      </c>
      <c r="M171" s="951">
        <f t="shared" ref="M171:M181" si="30">+G171-L171</f>
        <v>65302.73</v>
      </c>
    </row>
    <row r="172" spans="1:13" ht="18.75" x14ac:dyDescent="0.3">
      <c r="A172" s="955" t="s">
        <v>651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29"/>
        <v>3532.4700000000003</v>
      </c>
      <c r="M172" s="951">
        <f t="shared" si="30"/>
        <v>39967.53</v>
      </c>
    </row>
    <row r="173" spans="1:13" ht="18.75" x14ac:dyDescent="0.3">
      <c r="A173" s="955" t="s">
        <v>794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936.62</v>
      </c>
      <c r="J173" s="951">
        <v>1322.4</v>
      </c>
      <c r="K173" s="951">
        <v>25</v>
      </c>
      <c r="L173" s="951">
        <f t="shared" si="29"/>
        <v>3532.4700000000003</v>
      </c>
      <c r="M173" s="951">
        <f t="shared" si="30"/>
        <v>39967.53</v>
      </c>
    </row>
    <row r="174" spans="1:13" ht="18.75" x14ac:dyDescent="0.3">
      <c r="A174" s="955" t="s">
        <v>793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936.62</v>
      </c>
      <c r="J174" s="951">
        <v>1322.4</v>
      </c>
      <c r="K174" s="951">
        <v>25</v>
      </c>
      <c r="L174" s="951">
        <f t="shared" si="29"/>
        <v>3532.4700000000003</v>
      </c>
      <c r="M174" s="951">
        <f t="shared" si="30"/>
        <v>39967.53</v>
      </c>
    </row>
    <row r="175" spans="1:13" ht="18.75" x14ac:dyDescent="0.3">
      <c r="A175" s="1069" t="s">
        <v>585</v>
      </c>
      <c r="B175" s="950" t="s">
        <v>806</v>
      </c>
      <c r="C175" s="960" t="s">
        <v>517</v>
      </c>
      <c r="D175" s="960" t="s">
        <v>307</v>
      </c>
      <c r="E175" s="951">
        <v>37500</v>
      </c>
      <c r="F175" s="974">
        <v>0</v>
      </c>
      <c r="G175" s="951">
        <v>37500</v>
      </c>
      <c r="H175" s="951">
        <v>1076.25</v>
      </c>
      <c r="I175" s="974">
        <v>89.81</v>
      </c>
      <c r="J175" s="951">
        <v>1140</v>
      </c>
      <c r="K175" s="951">
        <v>728</v>
      </c>
      <c r="L175" s="951">
        <f t="shared" si="29"/>
        <v>3034.06</v>
      </c>
      <c r="M175" s="951">
        <f t="shared" si="30"/>
        <v>34465.94</v>
      </c>
    </row>
    <row r="176" spans="1:13" ht="16.5" customHeight="1" x14ac:dyDescent="0.3">
      <c r="A176" s="1069" t="s">
        <v>805</v>
      </c>
      <c r="B176" s="950" t="s">
        <v>806</v>
      </c>
      <c r="C176" s="960" t="s">
        <v>517</v>
      </c>
      <c r="D176" s="960" t="s">
        <v>307</v>
      </c>
      <c r="E176" s="951">
        <v>43500</v>
      </c>
      <c r="F176" s="974">
        <v>0</v>
      </c>
      <c r="G176" s="951">
        <v>43500</v>
      </c>
      <c r="H176" s="951">
        <v>1248.45</v>
      </c>
      <c r="I176" s="974">
        <v>421.98</v>
      </c>
      <c r="J176" s="951">
        <v>1322.4</v>
      </c>
      <c r="K176" s="951">
        <v>4861.92</v>
      </c>
      <c r="L176" s="951">
        <f t="shared" si="29"/>
        <v>7854.75</v>
      </c>
      <c r="M176" s="951">
        <f t="shared" si="30"/>
        <v>35645.25</v>
      </c>
    </row>
    <row r="177" spans="1:13" ht="18.75" x14ac:dyDescent="0.3">
      <c r="A177" s="998" t="s">
        <v>1022</v>
      </c>
      <c r="B177" s="950" t="s">
        <v>806</v>
      </c>
      <c r="C177" s="960" t="s">
        <v>517</v>
      </c>
      <c r="D177" s="960" t="s">
        <v>307</v>
      </c>
      <c r="E177" s="951">
        <v>37500</v>
      </c>
      <c r="F177" s="952">
        <v>0</v>
      </c>
      <c r="G177" s="953">
        <v>37500</v>
      </c>
      <c r="H177" s="953">
        <v>1076.25</v>
      </c>
      <c r="I177" s="974">
        <v>89.81</v>
      </c>
      <c r="J177" s="953">
        <v>1140</v>
      </c>
      <c r="K177" s="951">
        <v>25</v>
      </c>
      <c r="L177" s="953">
        <f t="shared" si="29"/>
        <v>2331.06</v>
      </c>
      <c r="M177" s="953">
        <f t="shared" si="30"/>
        <v>35168.94</v>
      </c>
    </row>
    <row r="178" spans="1:13" ht="18.75" x14ac:dyDescent="0.3">
      <c r="A178" s="998" t="s">
        <v>1326</v>
      </c>
      <c r="B178" s="950" t="s">
        <v>1296</v>
      </c>
      <c r="C178" s="960" t="s">
        <v>517</v>
      </c>
      <c r="D178" s="960" t="s">
        <v>321</v>
      </c>
      <c r="E178" s="951">
        <v>43500</v>
      </c>
      <c r="F178" s="952">
        <v>0</v>
      </c>
      <c r="G178" s="953">
        <v>43500</v>
      </c>
      <c r="H178" s="953">
        <v>1248.45</v>
      </c>
      <c r="I178" s="974">
        <v>936.62</v>
      </c>
      <c r="J178" s="953">
        <v>1322.4</v>
      </c>
      <c r="K178" s="951">
        <v>25</v>
      </c>
      <c r="L178" s="953">
        <f t="shared" si="29"/>
        <v>3532.4700000000003</v>
      </c>
      <c r="M178" s="953">
        <f t="shared" si="30"/>
        <v>39967.53</v>
      </c>
    </row>
    <row r="179" spans="1:13" ht="18.75" x14ac:dyDescent="0.3">
      <c r="A179" s="998" t="s">
        <v>1327</v>
      </c>
      <c r="B179" s="950" t="s">
        <v>806</v>
      </c>
      <c r="C179" s="960" t="s">
        <v>517</v>
      </c>
      <c r="D179" s="960" t="s">
        <v>321</v>
      </c>
      <c r="E179" s="951">
        <v>43500</v>
      </c>
      <c r="F179" s="952">
        <v>0</v>
      </c>
      <c r="G179" s="953">
        <v>43500</v>
      </c>
      <c r="H179" s="953">
        <v>1248.45</v>
      </c>
      <c r="I179" s="974">
        <v>936.62</v>
      </c>
      <c r="J179" s="953">
        <v>1322.4</v>
      </c>
      <c r="K179" s="951">
        <v>25</v>
      </c>
      <c r="L179" s="953">
        <f t="shared" si="29"/>
        <v>3532.4700000000003</v>
      </c>
      <c r="M179" s="953">
        <f t="shared" si="30"/>
        <v>39967.53</v>
      </c>
    </row>
    <row r="180" spans="1:13" ht="18.75" x14ac:dyDescent="0.3">
      <c r="A180" s="998" t="s">
        <v>1328</v>
      </c>
      <c r="B180" s="950" t="s">
        <v>1296</v>
      </c>
      <c r="C180" s="960" t="s">
        <v>517</v>
      </c>
      <c r="D180" s="960" t="s">
        <v>321</v>
      </c>
      <c r="E180" s="951">
        <v>37500</v>
      </c>
      <c r="F180" s="952">
        <v>0</v>
      </c>
      <c r="G180" s="953">
        <v>37500</v>
      </c>
      <c r="H180" s="953">
        <v>1076.25</v>
      </c>
      <c r="I180" s="974">
        <v>89.81</v>
      </c>
      <c r="J180" s="953">
        <v>1140</v>
      </c>
      <c r="K180" s="951">
        <v>25</v>
      </c>
      <c r="L180" s="953">
        <f t="shared" si="29"/>
        <v>2331.06</v>
      </c>
      <c r="M180" s="953">
        <f t="shared" si="30"/>
        <v>35168.94</v>
      </c>
    </row>
    <row r="181" spans="1:13" ht="18.75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37500</v>
      </c>
      <c r="F181" s="974">
        <v>0</v>
      </c>
      <c r="G181" s="951">
        <v>37500</v>
      </c>
      <c r="H181" s="951">
        <v>1076.25</v>
      </c>
      <c r="I181" s="974">
        <v>89.81</v>
      </c>
      <c r="J181" s="951">
        <v>1140</v>
      </c>
      <c r="K181" s="951">
        <v>25</v>
      </c>
      <c r="L181" s="951">
        <f t="shared" si="29"/>
        <v>2331.06</v>
      </c>
      <c r="M181" s="951">
        <f t="shared" si="30"/>
        <v>35168.94</v>
      </c>
    </row>
    <row r="182" spans="1:13" ht="18.75" x14ac:dyDescent="0.3">
      <c r="A182" s="961" t="s">
        <v>749</v>
      </c>
      <c r="B182" s="950"/>
      <c r="C182" s="962">
        <v>11</v>
      </c>
      <c r="D182" s="962"/>
      <c r="E182" s="963">
        <f>SUM(E171:E181)</f>
        <v>491000</v>
      </c>
      <c r="F182" s="964">
        <v>0</v>
      </c>
      <c r="G182" s="963">
        <f t="shared" ref="G182:M182" si="31">SUM(G171:G181)</f>
        <v>491000</v>
      </c>
      <c r="H182" s="963">
        <f t="shared" si="31"/>
        <v>14091.7</v>
      </c>
      <c r="I182" s="963">
        <f t="shared" si="31"/>
        <v>12865.19</v>
      </c>
      <c r="J182" s="963">
        <f t="shared" si="31"/>
        <v>14926.4</v>
      </c>
      <c r="K182" s="963">
        <f t="shared" si="31"/>
        <v>8358.32</v>
      </c>
      <c r="L182" s="963">
        <f t="shared" si="31"/>
        <v>50241.61</v>
      </c>
      <c r="M182" s="963">
        <f t="shared" si="31"/>
        <v>440758.39</v>
      </c>
    </row>
    <row r="183" spans="1:13" ht="18.75" x14ac:dyDescent="0.3">
      <c r="A183" s="958"/>
      <c r="B183" s="950"/>
      <c r="C183" s="960"/>
      <c r="D183" s="960"/>
      <c r="E183" s="963"/>
      <c r="F183" s="964"/>
      <c r="G183" s="965"/>
      <c r="H183" s="965"/>
      <c r="I183" s="963"/>
      <c r="J183" s="965"/>
      <c r="K183" s="963"/>
      <c r="L183" s="965"/>
      <c r="M183" s="965"/>
    </row>
    <row r="184" spans="1:13" ht="18.75" x14ac:dyDescent="0.3">
      <c r="A184" s="961" t="s">
        <v>1221</v>
      </c>
      <c r="B184" s="950"/>
      <c r="C184" s="967"/>
      <c r="D184" s="967"/>
      <c r="E184" s="963"/>
      <c r="F184" s="964"/>
      <c r="G184" s="965"/>
      <c r="H184" s="965"/>
      <c r="I184" s="963"/>
      <c r="J184" s="965"/>
      <c r="K184" s="963"/>
      <c r="L184" s="965"/>
      <c r="M184" s="965"/>
    </row>
    <row r="185" spans="1:13" ht="18.75" x14ac:dyDescent="0.3">
      <c r="A185" s="1027" t="s">
        <v>80</v>
      </c>
      <c r="B185" s="950" t="s">
        <v>806</v>
      </c>
      <c r="C185" s="1024" t="s">
        <v>721</v>
      </c>
      <c r="D185" s="960" t="s">
        <v>1069</v>
      </c>
      <c r="E185" s="951">
        <v>120000</v>
      </c>
      <c r="F185" s="952">
        <v>0</v>
      </c>
      <c r="G185" s="1031">
        <v>120000</v>
      </c>
      <c r="H185" s="953">
        <v>3444</v>
      </c>
      <c r="I185" s="1032">
        <v>16809.87</v>
      </c>
      <c r="J185" s="953">
        <v>3648</v>
      </c>
      <c r="K185" s="951">
        <v>25</v>
      </c>
      <c r="L185" s="1031">
        <f t="shared" ref="L185:L190" si="32">+H185+I185+J185+K185</f>
        <v>23926.87</v>
      </c>
      <c r="M185" s="1031">
        <f t="shared" ref="M185:M218" si="33">+G185-L185</f>
        <v>96073.13</v>
      </c>
    </row>
    <row r="186" spans="1:13" ht="18.75" x14ac:dyDescent="0.3">
      <c r="A186" s="1027" t="s">
        <v>87</v>
      </c>
      <c r="B186" s="950" t="s">
        <v>806</v>
      </c>
      <c r="C186" s="1024" t="s">
        <v>720</v>
      </c>
      <c r="D186" s="960" t="s">
        <v>1069</v>
      </c>
      <c r="E186" s="951">
        <v>120000</v>
      </c>
      <c r="F186" s="974">
        <v>0</v>
      </c>
      <c r="G186" s="1032">
        <v>120000</v>
      </c>
      <c r="H186" s="951">
        <v>3444</v>
      </c>
      <c r="I186" s="1032">
        <v>16809.87</v>
      </c>
      <c r="J186" s="951">
        <v>3648</v>
      </c>
      <c r="K186" s="951">
        <v>25</v>
      </c>
      <c r="L186" s="1032">
        <f t="shared" si="32"/>
        <v>23926.87</v>
      </c>
      <c r="M186" s="1032">
        <f t="shared" si="33"/>
        <v>96073.13</v>
      </c>
    </row>
    <row r="187" spans="1:13" ht="18.75" x14ac:dyDescent="0.3">
      <c r="A187" s="1027" t="s">
        <v>829</v>
      </c>
      <c r="B187" s="999" t="s">
        <v>806</v>
      </c>
      <c r="C187" s="1024" t="s">
        <v>596</v>
      </c>
      <c r="D187" s="960" t="s">
        <v>1066</v>
      </c>
      <c r="E187" s="951">
        <v>75000</v>
      </c>
      <c r="F187" s="974">
        <v>0</v>
      </c>
      <c r="G187" s="1032">
        <v>75000</v>
      </c>
      <c r="H187" s="951">
        <v>2152.5</v>
      </c>
      <c r="I187" s="1032">
        <v>6309.38</v>
      </c>
      <c r="J187" s="951">
        <v>2280</v>
      </c>
      <c r="K187" s="951">
        <v>25</v>
      </c>
      <c r="L187" s="1032">
        <f t="shared" si="32"/>
        <v>10766.880000000001</v>
      </c>
      <c r="M187" s="1032">
        <f t="shared" si="33"/>
        <v>64233.119999999995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 t="shared" si="32"/>
        <v>12153.869999999999</v>
      </c>
      <c r="M188" s="1032">
        <f t="shared" si="33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 t="shared" si="32"/>
        <v>9530.48</v>
      </c>
      <c r="M189" s="1032">
        <f t="shared" si="33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 t="shared" si="32"/>
        <v>15451.01</v>
      </c>
      <c r="M190" s="1032">
        <f t="shared" si="33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2">
        <f t="shared" si="33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2">
        <f t="shared" si="33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25</v>
      </c>
      <c r="L193" s="1032">
        <f t="shared" ref="L193:L218" si="34">+H193+I193+J193+K193</f>
        <v>5835.18</v>
      </c>
      <c r="M193" s="1032">
        <f t="shared" si="33"/>
        <v>49164.82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37500</v>
      </c>
      <c r="F194" s="974">
        <v>0</v>
      </c>
      <c r="G194" s="1032">
        <v>37500</v>
      </c>
      <c r="H194" s="951">
        <v>1076.25</v>
      </c>
      <c r="I194" s="1036">
        <v>0</v>
      </c>
      <c r="J194" s="951">
        <v>1140</v>
      </c>
      <c r="K194" s="951">
        <v>1740.46</v>
      </c>
      <c r="L194" s="1032">
        <f t="shared" si="34"/>
        <v>3956.71</v>
      </c>
      <c r="M194" s="1032">
        <f t="shared" si="33"/>
        <v>33543.29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31500</v>
      </c>
      <c r="F195" s="974">
        <v>0</v>
      </c>
      <c r="G195" s="1032">
        <v>31500</v>
      </c>
      <c r="H195" s="951">
        <v>904.05</v>
      </c>
      <c r="I195" s="1036">
        <v>0</v>
      </c>
      <c r="J195" s="951">
        <v>957.6</v>
      </c>
      <c r="K195" s="951">
        <v>25</v>
      </c>
      <c r="L195" s="1032">
        <f t="shared" si="34"/>
        <v>1886.65</v>
      </c>
      <c r="M195" s="1032">
        <f t="shared" si="33"/>
        <v>29613.35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31500</v>
      </c>
      <c r="F196" s="952">
        <v>0</v>
      </c>
      <c r="G196" s="1031">
        <v>31500</v>
      </c>
      <c r="H196" s="953">
        <v>904.05</v>
      </c>
      <c r="I196" s="1036">
        <v>0</v>
      </c>
      <c r="J196" s="953">
        <v>957.6</v>
      </c>
      <c r="K196" s="951">
        <v>25</v>
      </c>
      <c r="L196" s="1031">
        <f t="shared" si="34"/>
        <v>1886.65</v>
      </c>
      <c r="M196" s="1031">
        <f t="shared" si="33"/>
        <v>29613.35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31500</v>
      </c>
      <c r="F197" s="952">
        <v>0</v>
      </c>
      <c r="G197" s="1031">
        <v>31500</v>
      </c>
      <c r="H197" s="953">
        <v>904.05</v>
      </c>
      <c r="I197" s="1036">
        <v>0</v>
      </c>
      <c r="J197" s="953">
        <v>957.6</v>
      </c>
      <c r="K197" s="951">
        <v>25</v>
      </c>
      <c r="L197" s="1031">
        <f t="shared" si="34"/>
        <v>1886.65</v>
      </c>
      <c r="M197" s="1031">
        <f t="shared" si="33"/>
        <v>29613.35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34"/>
        <v>3532.4700000000003</v>
      </c>
      <c r="M198" s="1032">
        <f t="shared" si="33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2">
        <f t="shared" si="33"/>
        <v>35168.94</v>
      </c>
    </row>
    <row r="200" spans="1:13" ht="18.75" x14ac:dyDescent="0.3">
      <c r="A200" s="1029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52">
        <v>0</v>
      </c>
      <c r="G200" s="1031">
        <v>43500</v>
      </c>
      <c r="H200" s="953">
        <v>1248.45</v>
      </c>
      <c r="I200" s="1036">
        <v>936.62</v>
      </c>
      <c r="J200" s="953">
        <v>1322.4</v>
      </c>
      <c r="K200" s="951">
        <v>25</v>
      </c>
      <c r="L200" s="1031">
        <f t="shared" si="34"/>
        <v>3532.4700000000003</v>
      </c>
      <c r="M200" s="1031">
        <f t="shared" si="33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f t="shared" si="34"/>
        <v>2331.06</v>
      </c>
      <c r="M201" s="1032">
        <f t="shared" si="33"/>
        <v>35168.94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37500</v>
      </c>
      <c r="F202" s="974">
        <v>0</v>
      </c>
      <c r="G202" s="1032">
        <v>37500</v>
      </c>
      <c r="H202" s="951">
        <v>1076.25</v>
      </c>
      <c r="I202" s="1036">
        <v>89.81</v>
      </c>
      <c r="J202" s="951">
        <v>1140</v>
      </c>
      <c r="K202" s="951">
        <v>25</v>
      </c>
      <c r="L202" s="1032">
        <f t="shared" si="34"/>
        <v>2331.06</v>
      </c>
      <c r="M202" s="1032">
        <f t="shared" si="33"/>
        <v>35168.94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37500</v>
      </c>
      <c r="F203" s="974">
        <v>0</v>
      </c>
      <c r="G203" s="1032">
        <v>37500</v>
      </c>
      <c r="H203" s="951">
        <v>1076.25</v>
      </c>
      <c r="I203" s="1036">
        <v>89.81</v>
      </c>
      <c r="J203" s="951">
        <v>1140</v>
      </c>
      <c r="K203" s="951">
        <v>25</v>
      </c>
      <c r="L203" s="1032">
        <f t="shared" si="34"/>
        <v>2331.06</v>
      </c>
      <c r="M203" s="1032">
        <f t="shared" si="33"/>
        <v>35168.94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37500</v>
      </c>
      <c r="F204" s="974">
        <v>0</v>
      </c>
      <c r="G204" s="1032">
        <v>37500</v>
      </c>
      <c r="H204" s="951">
        <v>1076.25</v>
      </c>
      <c r="I204" s="1036">
        <v>89.81</v>
      </c>
      <c r="J204" s="951">
        <v>1140</v>
      </c>
      <c r="K204" s="951">
        <v>25</v>
      </c>
      <c r="L204" s="1032">
        <f t="shared" si="34"/>
        <v>2331.06</v>
      </c>
      <c r="M204" s="1032">
        <f t="shared" si="33"/>
        <v>35168.94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37500</v>
      </c>
      <c r="F205" s="974">
        <v>0</v>
      </c>
      <c r="G205" s="1032">
        <v>37500</v>
      </c>
      <c r="H205" s="951">
        <v>1076.25</v>
      </c>
      <c r="I205" s="1036">
        <v>89.81</v>
      </c>
      <c r="J205" s="951">
        <v>1140</v>
      </c>
      <c r="K205" s="951">
        <v>25</v>
      </c>
      <c r="L205" s="1032">
        <f t="shared" si="34"/>
        <v>2331.06</v>
      </c>
      <c r="M205" s="1032">
        <f t="shared" si="33"/>
        <v>35168.94</v>
      </c>
    </row>
    <row r="206" spans="1:13" ht="18.75" x14ac:dyDescent="0.3">
      <c r="A206" s="1029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52">
        <v>0</v>
      </c>
      <c r="G206" s="1031">
        <v>43500</v>
      </c>
      <c r="H206" s="953">
        <v>1248.45</v>
      </c>
      <c r="I206" s="1036">
        <v>936.62</v>
      </c>
      <c r="J206" s="953">
        <v>1322.4</v>
      </c>
      <c r="K206" s="951">
        <v>25</v>
      </c>
      <c r="L206" s="1031">
        <f t="shared" si="34"/>
        <v>3532.4700000000003</v>
      </c>
      <c r="M206" s="1031">
        <f t="shared" si="33"/>
        <v>39967.53</v>
      </c>
    </row>
    <row r="207" spans="1:13" ht="18.75" x14ac:dyDescent="0.3">
      <c r="A207" s="1029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1">
        <f t="shared" si="34"/>
        <v>1502.5</v>
      </c>
      <c r="M207" s="1031">
        <f t="shared" si="33"/>
        <v>23497.5</v>
      </c>
    </row>
    <row r="208" spans="1:13" ht="18.75" x14ac:dyDescent="0.3">
      <c r="A208" s="1029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1">
        <f t="shared" si="34"/>
        <v>1502.5</v>
      </c>
      <c r="M208" s="1031">
        <f t="shared" si="33"/>
        <v>23497.5</v>
      </c>
    </row>
    <row r="209" spans="1:13" ht="18.75" x14ac:dyDescent="0.3">
      <c r="A209" s="1029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1">
        <f t="shared" si="34"/>
        <v>1502.5</v>
      </c>
      <c r="M209" s="1031">
        <f t="shared" si="33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34"/>
        <v>1502.5</v>
      </c>
      <c r="M210" s="1032">
        <f t="shared" si="33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34"/>
        <v>1502.5</v>
      </c>
      <c r="M211" s="1032">
        <f t="shared" si="33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34"/>
        <v>1798</v>
      </c>
      <c r="M212" s="1032">
        <f t="shared" si="33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34"/>
        <v>1798</v>
      </c>
      <c r="M213" s="1032">
        <f t="shared" si="33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34"/>
        <v>1798</v>
      </c>
      <c r="M214" s="1032">
        <f t="shared" si="33"/>
        <v>28202</v>
      </c>
    </row>
    <row r="215" spans="1:13" ht="18.75" x14ac:dyDescent="0.3">
      <c r="A215" s="1029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1">
        <f t="shared" si="34"/>
        <v>1798</v>
      </c>
      <c r="M215" s="1031">
        <f t="shared" si="33"/>
        <v>28202</v>
      </c>
    </row>
    <row r="216" spans="1:13" ht="18.75" x14ac:dyDescent="0.3">
      <c r="A216" s="1029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2134</v>
      </c>
      <c r="L216" s="1031">
        <f t="shared" si="34"/>
        <v>3907</v>
      </c>
      <c r="M216" s="1031">
        <f t="shared" si="33"/>
        <v>26093</v>
      </c>
    </row>
    <row r="217" spans="1:13" ht="18.75" x14ac:dyDescent="0.3">
      <c r="A217" s="1029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1">
        <f t="shared" si="34"/>
        <v>1798</v>
      </c>
      <c r="M217" s="1031">
        <f t="shared" si="33"/>
        <v>28202</v>
      </c>
    </row>
    <row r="218" spans="1:13" ht="18.75" x14ac:dyDescent="0.3">
      <c r="A218" s="1029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1">
        <f t="shared" si="34"/>
        <v>1798</v>
      </c>
      <c r="M218" s="1031">
        <f t="shared" si="33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2"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2">
        <v>28202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2">
        <v>28202</v>
      </c>
    </row>
    <row r="223" spans="1:13" ht="18.75" x14ac:dyDescent="0.3">
      <c r="A223" s="961" t="s">
        <v>749</v>
      </c>
      <c r="B223" s="999"/>
      <c r="C223" s="962">
        <v>38</v>
      </c>
      <c r="D223" s="962"/>
      <c r="E223" s="963">
        <f>SUM(E185:E222)</f>
        <v>1692500</v>
      </c>
      <c r="F223" s="1071">
        <v>0</v>
      </c>
      <c r="G223" s="963">
        <f t="shared" ref="G223:L223" si="35">SUM(G185:G222)</f>
        <v>1692500</v>
      </c>
      <c r="H223" s="963">
        <f t="shared" si="35"/>
        <v>48574.75</v>
      </c>
      <c r="I223" s="963">
        <f t="shared" si="35"/>
        <v>77168.339999999967</v>
      </c>
      <c r="J223" s="963">
        <f t="shared" si="35"/>
        <v>51452</v>
      </c>
      <c r="K223" s="963">
        <f t="shared" si="35"/>
        <v>12339.3</v>
      </c>
      <c r="L223" s="963">
        <f t="shared" si="35"/>
        <v>189534.38999999996</v>
      </c>
      <c r="M223" s="963">
        <f>SUM(M185:M222)</f>
        <v>1502965.6099999999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5"/>
      <c r="M224" s="965"/>
    </row>
    <row r="225" spans="1:13" ht="27.75" customHeight="1" x14ac:dyDescent="0.3">
      <c r="A225" s="1058" t="s">
        <v>865</v>
      </c>
      <c r="B225" s="1059"/>
      <c r="C225" s="1058">
        <v>133</v>
      </c>
      <c r="D225" s="1058"/>
      <c r="E225" s="1076">
        <f>+E19+E25+E29+E41+E45+E50+E54+E60+E74+E89+E94+E99+E105+E110+E114+E124+E129+E137+E143+E147+E151+E158+E163+E168+E182+E223</f>
        <v>6967000</v>
      </c>
      <c r="F225" s="1072">
        <v>0</v>
      </c>
      <c r="G225" s="1076">
        <f>+G19+G25+G29+G41+G45+G50+G54+G60+G74+G89+G94+G99+G105+G110+G114+G124+G129+G137+G143+G147+G151+G158+G163+G168+G182+G223</f>
        <v>6967000</v>
      </c>
      <c r="H225" s="1076">
        <f>+H19+H25+H29+H41+H45+H50+H54+H60+H74+H89+H94+H99+H105+H110+H114+H124+H129+H137+H143+H147+H151+H158+H163+H168+H182+H223</f>
        <v>199952.90000000002</v>
      </c>
      <c r="I225" s="1076">
        <f>+I19+I25+I29+I41+I45+I50+I54+I60+I74+I89+I94+I99+I105+I110+I114+I124+I129+I137+I143+I147+I151+I158+I163+I168+I182+I223</f>
        <v>444262.4599999999</v>
      </c>
      <c r="J225" s="1076">
        <f>+J19+J25+J29+J41+J45+J50+J54+J60+J74+J89+J94+J99+J105+J110+J114+J124+J129+J137+J143+J147+J151+J158+J163+J168+J182+J223</f>
        <v>209275.11999999997</v>
      </c>
      <c r="K225" s="1076">
        <v>132110.89000000001</v>
      </c>
      <c r="L225" s="1076">
        <v>985601.67</v>
      </c>
      <c r="M225" s="1076">
        <v>5981398.3300000001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22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22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22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22"/>
      <c r="M229" s="1022"/>
    </row>
    <row r="230" spans="1:13" ht="15.75" x14ac:dyDescent="0.25">
      <c r="A230" s="853"/>
      <c r="B230" s="871"/>
      <c r="C230" s="853"/>
      <c r="D230" s="271"/>
      <c r="E230" s="869"/>
      <c r="F230" s="853"/>
      <c r="G230" s="853"/>
      <c r="H230" s="853"/>
      <c r="I230" s="869"/>
      <c r="J230" s="1022"/>
      <c r="K230" s="1093"/>
      <c r="L230" s="1022"/>
      <c r="M230" s="1022"/>
    </row>
    <row r="231" spans="1:13" ht="15.75" x14ac:dyDescent="0.25">
      <c r="A231" s="853"/>
      <c r="B231" s="871"/>
      <c r="C231" s="1022"/>
      <c r="D231" s="271"/>
      <c r="E231" s="869"/>
      <c r="F231" s="853"/>
      <c r="G231" s="853"/>
      <c r="H231" s="853"/>
      <c r="I231" s="1092"/>
      <c r="J231" s="1022"/>
      <c r="K231" s="1093"/>
      <c r="L231" s="1022"/>
      <c r="M231" s="1022"/>
    </row>
    <row r="232" spans="1:13" ht="15.75" x14ac:dyDescent="0.25">
      <c r="A232" s="853"/>
      <c r="B232" s="871"/>
      <c r="C232" s="1022"/>
      <c r="D232" s="271"/>
      <c r="E232" s="869"/>
      <c r="F232" s="853"/>
      <c r="G232" s="853"/>
      <c r="H232" s="853"/>
      <c r="I232" s="1092"/>
      <c r="J232" s="1022"/>
      <c r="K232" s="1093"/>
      <c r="L232" s="1022"/>
      <c r="M232" s="1022"/>
    </row>
    <row r="233" spans="1:13" ht="15.75" x14ac:dyDescent="0.25">
      <c r="A233" s="853"/>
      <c r="B233" s="871"/>
      <c r="C233" s="1022"/>
      <c r="E233" s="869"/>
      <c r="F233" s="853"/>
      <c r="G233" s="853"/>
      <c r="H233" s="853"/>
      <c r="I233" s="1093"/>
      <c r="J233" s="1022"/>
      <c r="K233" s="1093"/>
      <c r="L233" s="1022"/>
      <c r="M233" s="1022"/>
    </row>
    <row r="234" spans="1:13" ht="15.75" x14ac:dyDescent="0.25">
      <c r="A234" s="853"/>
      <c r="B234" s="871"/>
      <c r="C234" s="853"/>
      <c r="D234" s="271"/>
      <c r="E234" s="869"/>
      <c r="F234" s="853"/>
      <c r="G234" s="853"/>
      <c r="H234" s="853"/>
      <c r="I234" s="869"/>
      <c r="J234" s="1022"/>
      <c r="K234" s="1093"/>
      <c r="L234" s="1022"/>
      <c r="M234" s="1022"/>
    </row>
    <row r="235" spans="1:13" ht="15.75" x14ac:dyDescent="0.25">
      <c r="A235" s="853"/>
      <c r="B235" s="871"/>
      <c r="C235" s="1022"/>
      <c r="D235" s="853"/>
      <c r="E235" s="869"/>
      <c r="F235" s="853"/>
      <c r="G235" s="853"/>
      <c r="H235" s="853"/>
      <c r="I235" s="869"/>
      <c r="J235" s="1022"/>
      <c r="K235" s="1093"/>
      <c r="L235" s="1022"/>
      <c r="M235" s="1022"/>
    </row>
    <row r="236" spans="1:13" ht="15.75" x14ac:dyDescent="0.25">
      <c r="A236" s="853"/>
      <c r="B236" s="871"/>
      <c r="C236" s="872"/>
      <c r="D236" s="853"/>
      <c r="E236" s="852"/>
      <c r="F236" s="853"/>
      <c r="G236" s="853"/>
      <c r="H236" s="853"/>
      <c r="I236" s="869"/>
      <c r="J236" s="1022"/>
      <c r="K236" s="869"/>
      <c r="L236" s="853"/>
      <c r="M236" s="853"/>
    </row>
    <row r="237" spans="1:13" ht="17.25" customHeight="1" x14ac:dyDescent="0.25">
      <c r="A237" s="853"/>
      <c r="B237" s="871"/>
      <c r="C237" s="872"/>
      <c r="D237" s="853"/>
      <c r="E237" s="852"/>
      <c r="F237" s="853"/>
      <c r="G237" s="853"/>
      <c r="H237" s="853"/>
      <c r="I237" s="869"/>
      <c r="J237" s="853"/>
      <c r="K237" s="869"/>
      <c r="L237" s="1022"/>
      <c r="M237" s="1022"/>
    </row>
    <row r="238" spans="1:13" ht="15.75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53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53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53"/>
      <c r="M240" s="853"/>
    </row>
    <row r="241" spans="1:14" ht="17.25" customHeight="1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53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53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53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53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53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53"/>
      <c r="M246" s="853"/>
    </row>
    <row r="247" spans="1:14" ht="15.75" x14ac:dyDescent="0.25">
      <c r="A247" s="873"/>
      <c r="B247" s="874"/>
      <c r="C247" s="873"/>
      <c r="D247" s="873"/>
      <c r="E247" s="875"/>
      <c r="F247" s="873"/>
      <c r="G247" s="873"/>
      <c r="H247" s="873"/>
      <c r="I247" s="1094"/>
      <c r="J247" s="873"/>
      <c r="K247" s="1094"/>
      <c r="L247" s="873"/>
      <c r="M247" s="873"/>
    </row>
    <row r="248" spans="1:14" ht="15.75" x14ac:dyDescent="0.25">
      <c r="A248" s="873"/>
      <c r="B248" s="871"/>
      <c r="C248" s="873"/>
      <c r="D248" s="873"/>
      <c r="E248" s="875"/>
      <c r="F248" s="873"/>
      <c r="G248" s="873"/>
      <c r="H248" s="873"/>
      <c r="I248" s="1094"/>
      <c r="J248" s="873"/>
      <c r="K248" s="1094"/>
      <c r="L248" s="873"/>
      <c r="M248" s="873"/>
    </row>
    <row r="249" spans="1:14" ht="15.75" x14ac:dyDescent="0.25">
      <c r="A249" s="871"/>
      <c r="B249" s="871"/>
      <c r="C249" s="871"/>
      <c r="D249" s="871"/>
      <c r="E249" s="876"/>
      <c r="F249" s="877"/>
      <c r="G249" s="878"/>
      <c r="H249" s="879"/>
      <c r="I249" s="1095"/>
      <c r="J249" s="880"/>
      <c r="K249" s="1095"/>
      <c r="L249" s="880"/>
      <c r="M249" s="880"/>
    </row>
    <row r="250" spans="1:14" ht="15.75" x14ac:dyDescent="0.25">
      <c r="A250" s="1889" t="s">
        <v>1271</v>
      </c>
      <c r="B250" s="1889"/>
      <c r="C250" s="874"/>
      <c r="D250" s="874"/>
      <c r="E250" s="875"/>
      <c r="F250" s="873"/>
      <c r="G250" s="873"/>
      <c r="H250" s="1869" t="s">
        <v>852</v>
      </c>
      <c r="I250" s="1869"/>
      <c r="J250" s="1869"/>
      <c r="K250" s="1869"/>
      <c r="L250" s="1869"/>
      <c r="M250" s="1869"/>
    </row>
    <row r="251" spans="1:14" ht="15.75" x14ac:dyDescent="0.25">
      <c r="A251" s="930" t="s">
        <v>1376</v>
      </c>
      <c r="B251" s="871"/>
      <c r="C251" s="871"/>
      <c r="D251" s="871"/>
      <c r="E251" s="875"/>
      <c r="F251" s="873"/>
      <c r="H251" s="622"/>
      <c r="I251" s="1870" t="s">
        <v>1370</v>
      </c>
      <c r="J251" s="1870"/>
      <c r="K251" s="1870"/>
      <c r="L251" s="1870"/>
      <c r="M251" s="622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928"/>
      <c r="M252" s="928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928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928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928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928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928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928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928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928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928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928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928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928"/>
      <c r="M264" s="928"/>
      <c r="N264" s="537"/>
    </row>
    <row r="265" spans="1:14" ht="15.75" x14ac:dyDescent="0.25">
      <c r="A265" s="874"/>
      <c r="B265" s="851"/>
      <c r="C265" s="874"/>
      <c r="D265" s="874"/>
      <c r="E265" s="883"/>
      <c r="F265" s="874"/>
      <c r="G265" s="884"/>
      <c r="H265" s="882"/>
      <c r="I265" s="1094"/>
      <c r="J265" s="885"/>
      <c r="K265" s="1096"/>
      <c r="L265" s="885"/>
      <c r="M265" s="885"/>
    </row>
  </sheetData>
  <mergeCells count="20">
    <mergeCell ref="I251:L251"/>
    <mergeCell ref="A7:N7"/>
    <mergeCell ref="H12:H13"/>
    <mergeCell ref="I12:I13"/>
    <mergeCell ref="J12:J13"/>
    <mergeCell ref="K12:K13"/>
    <mergeCell ref="L12:L13"/>
    <mergeCell ref="M12:M13"/>
    <mergeCell ref="A12:A13"/>
    <mergeCell ref="B12:B13"/>
    <mergeCell ref="C12:C13"/>
    <mergeCell ref="D12:D13"/>
    <mergeCell ref="F12:F13"/>
    <mergeCell ref="G12:G13"/>
    <mergeCell ref="A6:M6"/>
    <mergeCell ref="A8:M8"/>
    <mergeCell ref="A9:M9"/>
    <mergeCell ref="A10:M10"/>
    <mergeCell ref="A250:B250"/>
    <mergeCell ref="H250:M250"/>
  </mergeCells>
  <pageMargins left="0.85" right="0.23" top="0.15748031496062992" bottom="0" header="0.11811023622047245" footer="0"/>
  <pageSetup paperSize="345" scale="30" fitToHeight="0" orientation="landscape" r:id="rId1"/>
  <drawing r:id="rId2"/>
</worksheet>
</file>

<file path=xl/worksheets/sheet2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57B27D-02B2-4C3C-8CA4-FA4F8E028FEF}">
  <dimension ref="A1:S154"/>
  <sheetViews>
    <sheetView topLeftCell="A18" zoomScale="82" zoomScaleNormal="82" zoomScaleSheetLayoutView="70" workbookViewId="0">
      <selection activeCell="A9" sqref="A9:O9"/>
    </sheetView>
  </sheetViews>
  <sheetFormatPr baseColWidth="10" defaultRowHeight="15" x14ac:dyDescent="0.25"/>
  <cols>
    <col min="1" max="1" width="64" customWidth="1"/>
    <col min="2" max="2" width="9.7109375" customWidth="1"/>
    <col min="3" max="3" width="61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2.7109375" customWidth="1"/>
    <col min="12" max="12" width="1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99"/>
      <c r="M4" s="311"/>
      <c r="N4" s="311"/>
      <c r="O4" s="311"/>
    </row>
    <row r="5" spans="1:15" ht="21" customHeight="1" x14ac:dyDescent="0.25">
      <c r="A5" s="1735" t="s">
        <v>0</v>
      </c>
      <c r="B5" s="1735"/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  <c r="N5" s="1735"/>
      <c r="O5" s="1735"/>
    </row>
    <row r="6" spans="1:15" x14ac:dyDescent="0.25">
      <c r="A6" s="1735" t="s">
        <v>1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  <c r="N6" s="1735"/>
      <c r="O6" s="1735"/>
    </row>
    <row r="7" spans="1:15" x14ac:dyDescent="0.25">
      <c r="A7" s="1735" t="s">
        <v>3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  <c r="N7" s="1735"/>
      <c r="O7" s="1735"/>
    </row>
    <row r="8" spans="1:15" x14ac:dyDescent="0.25">
      <c r="A8" s="1735" t="s">
        <v>1452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  <c r="N8" s="1735"/>
      <c r="O8" s="1735"/>
    </row>
    <row r="9" spans="1:15" x14ac:dyDescent="0.25">
      <c r="A9" s="1820" t="s">
        <v>441</v>
      </c>
      <c r="B9" s="1820"/>
      <c r="C9" s="1820"/>
      <c r="D9" s="1820"/>
      <c r="E9" s="1820"/>
      <c r="F9" s="1820"/>
      <c r="G9" s="1820"/>
      <c r="H9" s="1820"/>
      <c r="I9" s="1820"/>
      <c r="J9" s="1820"/>
      <c r="K9" s="1820"/>
      <c r="L9" s="1820"/>
      <c r="M9" s="1820"/>
      <c r="N9" s="1820"/>
      <c r="O9" s="1820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892" t="s">
        <v>7</v>
      </c>
      <c r="B11" s="1892" t="s">
        <v>937</v>
      </c>
      <c r="C11" s="1894" t="s">
        <v>9</v>
      </c>
      <c r="D11" s="1892" t="s">
        <v>832</v>
      </c>
      <c r="E11" s="1892" t="s">
        <v>834</v>
      </c>
      <c r="F11" s="1892" t="s">
        <v>209</v>
      </c>
      <c r="G11" s="1051" t="s">
        <v>12</v>
      </c>
      <c r="H11" s="1896" t="s">
        <v>13</v>
      </c>
      <c r="I11" s="1893" t="s">
        <v>14</v>
      </c>
      <c r="J11" s="1893" t="s">
        <v>15</v>
      </c>
      <c r="K11" s="1893" t="s">
        <v>16</v>
      </c>
      <c r="L11" s="1906" t="s">
        <v>17</v>
      </c>
      <c r="M11" s="1893" t="s">
        <v>18</v>
      </c>
      <c r="N11" s="1893" t="s">
        <v>19</v>
      </c>
      <c r="O11" s="1893" t="s">
        <v>20</v>
      </c>
    </row>
    <row r="12" spans="1:15" x14ac:dyDescent="0.25">
      <c r="A12" s="1892"/>
      <c r="B12" s="1892"/>
      <c r="C12" s="1894"/>
      <c r="D12" s="1892"/>
      <c r="E12" s="1892"/>
      <c r="F12" s="1892"/>
      <c r="G12" s="1051" t="s">
        <v>21</v>
      </c>
      <c r="H12" s="1896"/>
      <c r="I12" s="1893"/>
      <c r="J12" s="1893"/>
      <c r="K12" s="1893"/>
      <c r="L12" s="1906"/>
      <c r="M12" s="1893"/>
      <c r="N12" s="1893"/>
      <c r="O12" s="1893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>SUM(H29)</f>
        <v>0</v>
      </c>
      <c r="I30" s="695">
        <f t="shared" ref="I30:O30" si="3">SUM(I28:I29)</f>
        <v>185000</v>
      </c>
      <c r="J30" s="695">
        <f t="shared" si="3"/>
        <v>5309.5</v>
      </c>
      <c r="K30" s="695">
        <f t="shared" si="3"/>
        <v>21002.22</v>
      </c>
      <c r="L30" s="695">
        <f t="shared" si="3"/>
        <v>5624</v>
      </c>
      <c r="M30" s="1099">
        <f>SUM(M28:M29)</f>
        <v>7593.4</v>
      </c>
      <c r="N30" s="695">
        <f t="shared" si="3"/>
        <v>39529.119999999995</v>
      </c>
      <c r="O30" s="695">
        <f t="shared" si="3"/>
        <v>145470.88</v>
      </c>
    </row>
    <row r="31" spans="1:15" ht="21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68"/>
      <c r="M31" s="675"/>
      <c r="N31" s="457"/>
      <c r="O31" s="457"/>
    </row>
    <row r="32" spans="1:15" ht="21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68"/>
      <c r="M32" s="675"/>
      <c r="N32" s="457"/>
      <c r="O32" s="457"/>
    </row>
    <row r="33" spans="1:15" ht="21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45597</v>
      </c>
      <c r="F33" s="855">
        <v>45748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628">
        <v>3496</v>
      </c>
      <c r="M33" s="1101">
        <v>1431</v>
      </c>
      <c r="N33" s="457">
        <f>+J33+K33+L33+M33</f>
        <v>23861.239999999998</v>
      </c>
      <c r="O33" s="457">
        <f>+I33-N33</f>
        <v>91138.760000000009</v>
      </c>
    </row>
    <row r="34" spans="1:15" ht="21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45200</v>
      </c>
      <c r="F34" s="855">
        <v>45717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628">
        <v>1520</v>
      </c>
      <c r="M34" s="1101">
        <v>728</v>
      </c>
      <c r="N34" s="457">
        <f>+J34+K34+L34+M34</f>
        <v>5537</v>
      </c>
      <c r="O34" s="457">
        <f>+I34-N34</f>
        <v>44463</v>
      </c>
    </row>
    <row r="35" spans="1:15" ht="21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>SUM(H34)</f>
        <v>0</v>
      </c>
      <c r="I35" s="695">
        <f t="shared" ref="I35:O35" si="4">SUM(I33:I34)</f>
        <v>165000</v>
      </c>
      <c r="J35" s="695">
        <f t="shared" si="4"/>
        <v>4735.5</v>
      </c>
      <c r="K35" s="695">
        <f t="shared" si="4"/>
        <v>17487.739999999998</v>
      </c>
      <c r="L35" s="695">
        <f t="shared" si="4"/>
        <v>5016</v>
      </c>
      <c r="M35" s="1099">
        <f>SUM(M33:M34)</f>
        <v>2159</v>
      </c>
      <c r="N35" s="695">
        <f t="shared" si="4"/>
        <v>29398.239999999998</v>
      </c>
      <c r="O35" s="695">
        <f t="shared" si="4"/>
        <v>135601.76</v>
      </c>
    </row>
    <row r="36" spans="1:15" ht="21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698"/>
      <c r="M36" s="1102"/>
      <c r="N36" s="463"/>
      <c r="O36" s="463"/>
    </row>
    <row r="37" spans="1:15" ht="21" customHeight="1" x14ac:dyDescent="0.25">
      <c r="A37" s="1014" t="s">
        <v>1287</v>
      </c>
      <c r="B37" s="465"/>
      <c r="C37" s="492"/>
      <c r="D37" s="465"/>
      <c r="E37" s="500"/>
      <c r="F37" s="855"/>
      <c r="G37" s="695"/>
      <c r="H37" s="696"/>
      <c r="I37" s="695"/>
      <c r="J37" s="695"/>
      <c r="K37" s="695"/>
      <c r="L37" s="695"/>
      <c r="M37" s="1099"/>
      <c r="N37" s="695"/>
      <c r="O37" s="695"/>
    </row>
    <row r="38" spans="1:15" ht="21" customHeight="1" x14ac:dyDescent="0.25">
      <c r="A38" s="496" t="s">
        <v>1391</v>
      </c>
      <c r="B38" s="497" t="s">
        <v>807</v>
      </c>
      <c r="C38" s="282" t="s">
        <v>1368</v>
      </c>
      <c r="D38" s="281" t="s">
        <v>1063</v>
      </c>
      <c r="E38" s="855">
        <v>45200</v>
      </c>
      <c r="F38" s="855">
        <v>45717</v>
      </c>
      <c r="G38" s="626">
        <v>95000</v>
      </c>
      <c r="H38" s="487">
        <v>0</v>
      </c>
      <c r="I38" s="498">
        <v>95000</v>
      </c>
      <c r="J38" s="498">
        <v>2726.5</v>
      </c>
      <c r="K38" s="498">
        <v>10929.24</v>
      </c>
      <c r="L38" s="626">
        <v>2888</v>
      </c>
      <c r="M38" s="1100">
        <v>8637.92</v>
      </c>
      <c r="N38" s="457">
        <f>+J38+K38+L38+M38</f>
        <v>25181.659999999996</v>
      </c>
      <c r="O38" s="498">
        <f>+I38-N38</f>
        <v>69818.34</v>
      </c>
    </row>
    <row r="39" spans="1:15" ht="21" customHeight="1" x14ac:dyDescent="0.25">
      <c r="A39" s="453" t="s">
        <v>813</v>
      </c>
      <c r="B39" s="281"/>
      <c r="C39" s="453">
        <v>1</v>
      </c>
      <c r="D39" s="281"/>
      <c r="E39" s="1019"/>
      <c r="F39" s="857"/>
      <c r="G39" s="697">
        <f>SUM(G38)</f>
        <v>95000</v>
      </c>
      <c r="H39" s="696">
        <f>SUM(H38)</f>
        <v>0</v>
      </c>
      <c r="I39" s="697">
        <f t="shared" ref="I39:O39" si="5">SUM(I38)</f>
        <v>95000</v>
      </c>
      <c r="J39" s="697">
        <f t="shared" si="5"/>
        <v>2726.5</v>
      </c>
      <c r="K39" s="697">
        <f t="shared" si="5"/>
        <v>10929.24</v>
      </c>
      <c r="L39" s="697">
        <f t="shared" si="5"/>
        <v>2888</v>
      </c>
      <c r="M39" s="676">
        <f>SUM(M38)</f>
        <v>8637.92</v>
      </c>
      <c r="N39" s="697">
        <f t="shared" si="5"/>
        <v>25181.659999999996</v>
      </c>
      <c r="O39" s="697">
        <f t="shared" si="5"/>
        <v>69818.34</v>
      </c>
    </row>
    <row r="40" spans="1:15" ht="21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68"/>
      <c r="M40" s="675"/>
      <c r="N40" s="457"/>
      <c r="O40" s="457"/>
    </row>
    <row r="41" spans="1:15" ht="32.25" customHeight="1" x14ac:dyDescent="0.25">
      <c r="A41" s="1014" t="s">
        <v>1136</v>
      </c>
      <c r="B41" s="1015"/>
      <c r="C41" s="492"/>
      <c r="D41" s="465"/>
      <c r="E41" s="1019"/>
      <c r="F41" s="857"/>
      <c r="G41" s="695"/>
      <c r="H41" s="696"/>
      <c r="I41" s="697"/>
      <c r="J41" s="697"/>
      <c r="K41" s="697"/>
      <c r="L41" s="698"/>
      <c r="M41" s="676"/>
      <c r="N41" s="697"/>
      <c r="O41" s="697"/>
    </row>
    <row r="42" spans="1:15" ht="26.25" customHeight="1" x14ac:dyDescent="0.25">
      <c r="A42" s="286" t="s">
        <v>624</v>
      </c>
      <c r="B42" s="281" t="s">
        <v>806</v>
      </c>
      <c r="C42" s="749" t="s">
        <v>1425</v>
      </c>
      <c r="D42" s="281" t="s">
        <v>1063</v>
      </c>
      <c r="E42" s="855">
        <v>45474</v>
      </c>
      <c r="F42" s="855">
        <v>45658</v>
      </c>
      <c r="G42" s="626">
        <v>120000</v>
      </c>
      <c r="H42" s="627">
        <v>0</v>
      </c>
      <c r="I42" s="468">
        <v>120000</v>
      </c>
      <c r="J42" s="468">
        <v>3444</v>
      </c>
      <c r="K42" s="468">
        <v>16809.87</v>
      </c>
      <c r="L42" s="628">
        <v>3648</v>
      </c>
      <c r="M42" s="675">
        <v>2568.4</v>
      </c>
      <c r="N42" s="468">
        <f>+J42+K42+L42+M42</f>
        <v>26470.27</v>
      </c>
      <c r="O42" s="626">
        <f>+I42-N42</f>
        <v>93529.73</v>
      </c>
    </row>
    <row r="43" spans="1:15" ht="21" customHeight="1" x14ac:dyDescent="0.25">
      <c r="A43" s="496" t="s">
        <v>1352</v>
      </c>
      <c r="B43" s="497" t="s">
        <v>806</v>
      </c>
      <c r="C43" s="286" t="s">
        <v>1464</v>
      </c>
      <c r="D43" s="281" t="s">
        <v>1063</v>
      </c>
      <c r="E43" s="855">
        <v>45597</v>
      </c>
      <c r="F43" s="855">
        <v>45748</v>
      </c>
      <c r="G43" s="626">
        <v>55000</v>
      </c>
      <c r="H43" s="487">
        <v>0</v>
      </c>
      <c r="I43" s="457">
        <v>55000</v>
      </c>
      <c r="J43" s="457">
        <v>1578.5</v>
      </c>
      <c r="K43" s="457">
        <v>2559.6799999999998</v>
      </c>
      <c r="L43" s="628">
        <v>1672</v>
      </c>
      <c r="M43" s="675">
        <v>25</v>
      </c>
      <c r="N43" s="457">
        <v>5835.18</v>
      </c>
      <c r="O43" s="498">
        <f>+I43-N43</f>
        <v>49164.82</v>
      </c>
    </row>
    <row r="44" spans="1:15" ht="21" customHeight="1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175000</v>
      </c>
      <c r="H44" s="696">
        <f>SUM(H43)</f>
        <v>0</v>
      </c>
      <c r="I44" s="697">
        <f t="shared" ref="I44:O44" si="6">SUM(I42:I43)</f>
        <v>175000</v>
      </c>
      <c r="J44" s="697">
        <f t="shared" si="6"/>
        <v>5022.5</v>
      </c>
      <c r="K44" s="697">
        <f t="shared" si="6"/>
        <v>19369.55</v>
      </c>
      <c r="L44" s="697">
        <f t="shared" si="6"/>
        <v>5320</v>
      </c>
      <c r="M44" s="676">
        <f>SUM(M42:M43)</f>
        <v>2593.4</v>
      </c>
      <c r="N44" s="697">
        <f t="shared" si="6"/>
        <v>32305.45</v>
      </c>
      <c r="O44" s="697">
        <f t="shared" si="6"/>
        <v>142694.54999999999</v>
      </c>
    </row>
    <row r="45" spans="1:15" ht="21" customHeight="1" x14ac:dyDescent="0.25">
      <c r="A45" s="490"/>
      <c r="B45" s="491"/>
      <c r="C45" s="492"/>
      <c r="D45" s="465"/>
      <c r="E45" s="856"/>
      <c r="F45" s="857"/>
      <c r="G45" s="626"/>
      <c r="H45" s="487"/>
      <c r="I45" s="457"/>
      <c r="J45" s="457"/>
      <c r="K45" s="457"/>
      <c r="L45" s="468"/>
      <c r="M45" s="675"/>
      <c r="N45" s="457"/>
      <c r="O45" s="457"/>
    </row>
    <row r="46" spans="1:15" ht="21" customHeight="1" x14ac:dyDescent="0.25">
      <c r="A46" s="453" t="s">
        <v>787</v>
      </c>
      <c r="B46" s="46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76"/>
      <c r="N46" s="697"/>
      <c r="O46" s="697"/>
    </row>
    <row r="47" spans="1:15" ht="33" customHeight="1" x14ac:dyDescent="0.25">
      <c r="A47" s="280" t="s">
        <v>1396</v>
      </c>
      <c r="B47" s="281" t="s">
        <v>806</v>
      </c>
      <c r="C47" s="282" t="s">
        <v>1357</v>
      </c>
      <c r="D47" s="281" t="s">
        <v>1063</v>
      </c>
      <c r="E47" s="855">
        <v>45444</v>
      </c>
      <c r="F47" s="855">
        <v>45627</v>
      </c>
      <c r="G47" s="626">
        <v>125000</v>
      </c>
      <c r="H47" s="487">
        <v>0</v>
      </c>
      <c r="I47" s="1038">
        <v>125000</v>
      </c>
      <c r="J47" s="1038">
        <v>3587.5</v>
      </c>
      <c r="K47" s="1037">
        <v>17985.990000000002</v>
      </c>
      <c r="L47" s="1038">
        <v>3800</v>
      </c>
      <c r="M47" s="1103">
        <v>25</v>
      </c>
      <c r="N47" s="468">
        <f t="shared" ref="N47:N53" si="7">+J47+K47+L47+M47</f>
        <v>25398.49</v>
      </c>
      <c r="O47" s="498">
        <f t="shared" ref="O47:O53" si="8">+I47-N47</f>
        <v>99601.51</v>
      </c>
    </row>
    <row r="48" spans="1:15" ht="33" customHeight="1" x14ac:dyDescent="0.25">
      <c r="A48" s="280" t="s">
        <v>1395</v>
      </c>
      <c r="B48" s="281" t="s">
        <v>806</v>
      </c>
      <c r="C48" s="282" t="s">
        <v>1357</v>
      </c>
      <c r="D48" s="281" t="s">
        <v>1063</v>
      </c>
      <c r="E48" s="855">
        <v>45444</v>
      </c>
      <c r="F48" s="855">
        <v>45627</v>
      </c>
      <c r="G48" s="626">
        <v>125000</v>
      </c>
      <c r="H48" s="487">
        <v>0</v>
      </c>
      <c r="I48" s="1038">
        <v>125000</v>
      </c>
      <c r="J48" s="1038">
        <v>3587.5</v>
      </c>
      <c r="K48" s="1037">
        <v>17985.990000000002</v>
      </c>
      <c r="L48" s="1038">
        <v>3800</v>
      </c>
      <c r="M48" s="1103">
        <v>25</v>
      </c>
      <c r="N48" s="468">
        <f t="shared" si="7"/>
        <v>25398.49</v>
      </c>
      <c r="O48" s="498">
        <f t="shared" si="8"/>
        <v>99601.51</v>
      </c>
    </row>
    <row r="49" spans="1:15" ht="33" customHeight="1" x14ac:dyDescent="0.25">
      <c r="A49" s="280" t="s">
        <v>1354</v>
      </c>
      <c r="B49" s="281" t="s">
        <v>806</v>
      </c>
      <c r="C49" s="282" t="s">
        <v>1355</v>
      </c>
      <c r="D49" s="281" t="s">
        <v>1063</v>
      </c>
      <c r="E49" s="855">
        <v>45597</v>
      </c>
      <c r="F49" s="855">
        <v>45748</v>
      </c>
      <c r="G49" s="626">
        <v>125000</v>
      </c>
      <c r="H49" s="487">
        <v>0</v>
      </c>
      <c r="I49" s="1038">
        <v>125000</v>
      </c>
      <c r="J49" s="1038">
        <v>3587.5</v>
      </c>
      <c r="K49" s="1037">
        <v>17985.990000000002</v>
      </c>
      <c r="L49" s="1038">
        <v>3800</v>
      </c>
      <c r="M49" s="1103">
        <v>25</v>
      </c>
      <c r="N49" s="468">
        <f t="shared" si="7"/>
        <v>25398.49</v>
      </c>
      <c r="O49" s="498">
        <f t="shared" si="8"/>
        <v>99601.51</v>
      </c>
    </row>
    <row r="50" spans="1:15" ht="33" customHeight="1" x14ac:dyDescent="0.25">
      <c r="A50" s="280" t="s">
        <v>548</v>
      </c>
      <c r="B50" s="281" t="s">
        <v>806</v>
      </c>
      <c r="C50" s="282" t="s">
        <v>1355</v>
      </c>
      <c r="D50" s="281" t="s">
        <v>1063</v>
      </c>
      <c r="E50" s="855">
        <v>45597</v>
      </c>
      <c r="F50" s="855">
        <v>45748</v>
      </c>
      <c r="G50" s="626">
        <v>125000</v>
      </c>
      <c r="H50" s="487">
        <v>0</v>
      </c>
      <c r="I50" s="1038">
        <v>125000</v>
      </c>
      <c r="J50" s="1038">
        <v>3587.5</v>
      </c>
      <c r="K50" s="1037">
        <v>17985.990000000002</v>
      </c>
      <c r="L50" s="1038">
        <v>3800</v>
      </c>
      <c r="M50" s="1103">
        <v>25</v>
      </c>
      <c r="N50" s="468">
        <f t="shared" si="7"/>
        <v>25398.49</v>
      </c>
      <c r="O50" s="498">
        <f t="shared" si="8"/>
        <v>99601.51</v>
      </c>
    </row>
    <row r="51" spans="1:15" ht="33" customHeight="1" x14ac:dyDescent="0.25">
      <c r="A51" s="280" t="s">
        <v>1356</v>
      </c>
      <c r="B51" s="281" t="s">
        <v>806</v>
      </c>
      <c r="C51" s="282" t="s">
        <v>1357</v>
      </c>
      <c r="D51" s="281" t="s">
        <v>1063</v>
      </c>
      <c r="E51" s="855">
        <v>45597</v>
      </c>
      <c r="F51" s="855">
        <v>45748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103">
        <v>25</v>
      </c>
      <c r="N51" s="468">
        <f t="shared" si="7"/>
        <v>25398.49</v>
      </c>
      <c r="O51" s="498">
        <f t="shared" si="8"/>
        <v>99601.51</v>
      </c>
    </row>
    <row r="52" spans="1:15" ht="33" customHeight="1" x14ac:dyDescent="0.25">
      <c r="A52" s="280" t="s">
        <v>243</v>
      </c>
      <c r="B52" s="281" t="s">
        <v>806</v>
      </c>
      <c r="C52" s="282" t="s">
        <v>1357</v>
      </c>
      <c r="D52" s="281" t="s">
        <v>1063</v>
      </c>
      <c r="E52" s="855">
        <v>45597</v>
      </c>
      <c r="F52" s="855">
        <v>45748</v>
      </c>
      <c r="G52" s="626">
        <v>115000</v>
      </c>
      <c r="H52" s="487">
        <v>0</v>
      </c>
      <c r="I52" s="1038">
        <v>115000</v>
      </c>
      <c r="J52" s="1038">
        <v>3300.5</v>
      </c>
      <c r="K52" s="1038">
        <v>15633.74</v>
      </c>
      <c r="L52" s="1039">
        <v>3496</v>
      </c>
      <c r="M52" s="1103">
        <v>25</v>
      </c>
      <c r="N52" s="468">
        <f t="shared" si="7"/>
        <v>22455.239999999998</v>
      </c>
      <c r="O52" s="498">
        <f t="shared" si="8"/>
        <v>92544.760000000009</v>
      </c>
    </row>
    <row r="53" spans="1:15" ht="33" customHeight="1" x14ac:dyDescent="0.25">
      <c r="A53" s="280" t="s">
        <v>116</v>
      </c>
      <c r="B53" s="281" t="s">
        <v>807</v>
      </c>
      <c r="C53" s="282" t="s">
        <v>1357</v>
      </c>
      <c r="D53" s="281" t="s">
        <v>1063</v>
      </c>
      <c r="E53" s="855">
        <v>45597</v>
      </c>
      <c r="F53" s="855">
        <v>45748</v>
      </c>
      <c r="G53" s="626">
        <v>115000</v>
      </c>
      <c r="H53" s="627">
        <v>0</v>
      </c>
      <c r="I53" s="1038">
        <v>115000</v>
      </c>
      <c r="J53" s="1038">
        <v>3300.5</v>
      </c>
      <c r="K53" s="1038">
        <v>15204.88</v>
      </c>
      <c r="L53" s="1039">
        <v>3496</v>
      </c>
      <c r="M53" s="1103">
        <v>1740.46</v>
      </c>
      <c r="N53" s="468">
        <f t="shared" si="7"/>
        <v>23741.839999999997</v>
      </c>
      <c r="O53" s="626">
        <f t="shared" si="8"/>
        <v>91258.16</v>
      </c>
    </row>
    <row r="54" spans="1:15" ht="21" customHeight="1" x14ac:dyDescent="0.25">
      <c r="A54" s="466" t="s">
        <v>813</v>
      </c>
      <c r="B54" s="465"/>
      <c r="C54" s="492">
        <v>7</v>
      </c>
      <c r="D54" s="465"/>
      <c r="E54" s="500"/>
      <c r="F54" s="855"/>
      <c r="G54" s="697">
        <f>SUM(G47:G53)</f>
        <v>855000</v>
      </c>
      <c r="H54" s="696">
        <f>SUM(H53)</f>
        <v>0</v>
      </c>
      <c r="I54" s="697">
        <f t="shared" ref="I54:O54" si="9">SUM(I47:I53)</f>
        <v>855000</v>
      </c>
      <c r="J54" s="697">
        <f t="shared" si="9"/>
        <v>24538.5</v>
      </c>
      <c r="K54" s="697">
        <f t="shared" si="9"/>
        <v>120768.57000000002</v>
      </c>
      <c r="L54" s="697">
        <f t="shared" si="9"/>
        <v>25992</v>
      </c>
      <c r="M54" s="676">
        <f t="shared" si="9"/>
        <v>1890.46</v>
      </c>
      <c r="N54" s="697">
        <f t="shared" si="9"/>
        <v>173189.53</v>
      </c>
      <c r="O54" s="697">
        <f t="shared" si="9"/>
        <v>681810.47000000009</v>
      </c>
    </row>
    <row r="55" spans="1:15" ht="21" customHeight="1" x14ac:dyDescent="0.25">
      <c r="A55" s="466"/>
      <c r="B55" s="465"/>
      <c r="C55" s="492"/>
      <c r="D55" s="465"/>
      <c r="E55" s="500"/>
      <c r="F55" s="855"/>
      <c r="G55" s="697"/>
      <c r="H55" s="697"/>
      <c r="I55" s="697"/>
      <c r="J55" s="697"/>
      <c r="K55" s="697"/>
      <c r="L55" s="697"/>
      <c r="M55" s="676"/>
      <c r="N55" s="697"/>
      <c r="O55" s="697"/>
    </row>
    <row r="56" spans="1:15" ht="21" customHeight="1" x14ac:dyDescent="0.25">
      <c r="A56" s="466" t="s">
        <v>821</v>
      </c>
      <c r="B56" s="465"/>
      <c r="C56" s="492"/>
      <c r="D56" s="465"/>
      <c r="E56" s="500"/>
      <c r="F56" s="855"/>
      <c r="G56" s="695"/>
      <c r="H56" s="696"/>
      <c r="I56" s="697"/>
      <c r="J56" s="697"/>
      <c r="K56" s="697"/>
      <c r="L56" s="698"/>
      <c r="M56" s="676"/>
      <c r="N56" s="697"/>
      <c r="O56" s="697"/>
    </row>
    <row r="57" spans="1:15" ht="30" customHeight="1" x14ac:dyDescent="0.25">
      <c r="A57" s="286" t="s">
        <v>593</v>
      </c>
      <c r="B57" s="497" t="s">
        <v>806</v>
      </c>
      <c r="C57" s="282" t="s">
        <v>1361</v>
      </c>
      <c r="D57" s="281" t="s">
        <v>1063</v>
      </c>
      <c r="E57" s="855">
        <v>45597</v>
      </c>
      <c r="F57" s="855">
        <v>45748</v>
      </c>
      <c r="G57" s="626">
        <v>150000</v>
      </c>
      <c r="H57" s="487">
        <v>0</v>
      </c>
      <c r="I57" s="457">
        <v>150000</v>
      </c>
      <c r="J57" s="457">
        <v>4305</v>
      </c>
      <c r="K57" s="457">
        <v>23866.62</v>
      </c>
      <c r="L57" s="628">
        <v>4560</v>
      </c>
      <c r="M57" s="675">
        <v>25</v>
      </c>
      <c r="N57" s="457">
        <f>+J57+K57+L57+M57</f>
        <v>32756.62</v>
      </c>
      <c r="O57" s="457">
        <f>+I57-N57</f>
        <v>117243.38</v>
      </c>
    </row>
    <row r="58" spans="1:15" ht="30" customHeight="1" x14ac:dyDescent="0.25">
      <c r="A58" s="286" t="s">
        <v>822</v>
      </c>
      <c r="B58" s="497" t="s">
        <v>806</v>
      </c>
      <c r="C58" s="282" t="s">
        <v>71</v>
      </c>
      <c r="D58" s="281" t="s">
        <v>1063</v>
      </c>
      <c r="E58" s="855">
        <v>45597</v>
      </c>
      <c r="F58" s="855">
        <v>45748</v>
      </c>
      <c r="G58" s="626">
        <v>70000</v>
      </c>
      <c r="H58" s="487">
        <v>0</v>
      </c>
      <c r="I58" s="457">
        <v>70000</v>
      </c>
      <c r="J58" s="457">
        <v>2009</v>
      </c>
      <c r="K58" s="457">
        <v>5368.48</v>
      </c>
      <c r="L58" s="468">
        <v>2128</v>
      </c>
      <c r="M58" s="675">
        <v>25</v>
      </c>
      <c r="N58" s="457">
        <f>+J58+K58+L58+M58</f>
        <v>9530.48</v>
      </c>
      <c r="O58" s="457">
        <f>+I58-N58</f>
        <v>60469.520000000004</v>
      </c>
    </row>
    <row r="59" spans="1:15" ht="30" customHeight="1" x14ac:dyDescent="0.25">
      <c r="A59" s="286" t="s">
        <v>1288</v>
      </c>
      <c r="B59" s="497" t="s">
        <v>807</v>
      </c>
      <c r="C59" s="282" t="s">
        <v>417</v>
      </c>
      <c r="D59" s="281" t="s">
        <v>1063</v>
      </c>
      <c r="E59" s="855">
        <v>45566</v>
      </c>
      <c r="F59" s="855">
        <v>45717</v>
      </c>
      <c r="G59" s="626">
        <v>65000</v>
      </c>
      <c r="H59" s="487">
        <v>0</v>
      </c>
      <c r="I59" s="457">
        <v>65000</v>
      </c>
      <c r="J59" s="457">
        <v>1865.5</v>
      </c>
      <c r="K59" s="457">
        <v>4427.58</v>
      </c>
      <c r="L59" s="468">
        <v>1976</v>
      </c>
      <c r="M59" s="675">
        <v>25</v>
      </c>
      <c r="N59" s="457">
        <f>+J59+K59+L59+M59</f>
        <v>8294.08</v>
      </c>
      <c r="O59" s="457">
        <f>+I59-N59</f>
        <v>56705.919999999998</v>
      </c>
    </row>
    <row r="60" spans="1:15" ht="30" customHeight="1" x14ac:dyDescent="0.25">
      <c r="A60" s="286" t="s">
        <v>1290</v>
      </c>
      <c r="B60" s="497" t="s">
        <v>1151</v>
      </c>
      <c r="C60" s="282" t="s">
        <v>417</v>
      </c>
      <c r="D60" s="281" t="s">
        <v>1063</v>
      </c>
      <c r="E60" s="855">
        <v>45566</v>
      </c>
      <c r="F60" s="855">
        <v>45717</v>
      </c>
      <c r="G60" s="626">
        <v>65000</v>
      </c>
      <c r="H60" s="487">
        <v>0</v>
      </c>
      <c r="I60" s="457">
        <v>65000</v>
      </c>
      <c r="J60" s="457">
        <v>1865.5</v>
      </c>
      <c r="K60" s="457">
        <v>4427.58</v>
      </c>
      <c r="L60" s="468">
        <v>1976</v>
      </c>
      <c r="M60" s="675">
        <v>25</v>
      </c>
      <c r="N60" s="457">
        <f>+J60+K60+L60+M60</f>
        <v>8294.08</v>
      </c>
      <c r="O60" s="457">
        <f>+I60-N60</f>
        <v>56705.919999999998</v>
      </c>
    </row>
    <row r="61" spans="1:15" ht="21" customHeight="1" x14ac:dyDescent="0.25">
      <c r="A61" s="466" t="s">
        <v>813</v>
      </c>
      <c r="B61" s="465"/>
      <c r="C61" s="492">
        <v>4</v>
      </c>
      <c r="D61" s="465"/>
      <c r="E61" s="500"/>
      <c r="F61" s="855"/>
      <c r="G61" s="695">
        <f>SUM(G57:G60)</f>
        <v>350000</v>
      </c>
      <c r="H61" s="696">
        <f>SUM(H60)</f>
        <v>0</v>
      </c>
      <c r="I61" s="695">
        <f t="shared" ref="I61:O61" si="10">SUM(I57:I60)</f>
        <v>350000</v>
      </c>
      <c r="J61" s="695">
        <f t="shared" si="10"/>
        <v>10045</v>
      </c>
      <c r="K61" s="695">
        <f t="shared" si="10"/>
        <v>38090.26</v>
      </c>
      <c r="L61" s="695">
        <f t="shared" si="10"/>
        <v>10640</v>
      </c>
      <c r="M61" s="1099">
        <f t="shared" si="10"/>
        <v>100</v>
      </c>
      <c r="N61" s="695">
        <f t="shared" si="10"/>
        <v>58875.26</v>
      </c>
      <c r="O61" s="695">
        <f t="shared" si="10"/>
        <v>291124.74</v>
      </c>
    </row>
    <row r="62" spans="1:15" ht="21" customHeight="1" x14ac:dyDescent="0.25">
      <c r="A62" s="490"/>
      <c r="B62" s="491"/>
      <c r="C62" s="492"/>
      <c r="D62" s="465"/>
      <c r="E62" s="856"/>
      <c r="F62" s="857"/>
      <c r="G62" s="695"/>
      <c r="H62" s="495"/>
      <c r="I62" s="494"/>
      <c r="J62" s="494"/>
      <c r="K62" s="494"/>
      <c r="L62" s="695"/>
      <c r="M62" s="1099"/>
      <c r="N62" s="494"/>
      <c r="O62" s="494"/>
    </row>
    <row r="63" spans="1:15" ht="21" customHeight="1" x14ac:dyDescent="0.25">
      <c r="A63" s="490" t="s">
        <v>629</v>
      </c>
      <c r="B63" s="491"/>
      <c r="C63" s="492"/>
      <c r="D63" s="492"/>
      <c r="E63" s="856"/>
      <c r="F63" s="857"/>
      <c r="G63" s="695"/>
      <c r="H63" s="495"/>
      <c r="I63" s="463"/>
      <c r="J63" s="463"/>
      <c r="K63" s="463"/>
      <c r="L63" s="697"/>
      <c r="M63" s="676"/>
      <c r="N63" s="463"/>
      <c r="O63" s="463"/>
    </row>
    <row r="64" spans="1:15" ht="21" customHeight="1" x14ac:dyDescent="0.25">
      <c r="A64" s="496" t="s">
        <v>568</v>
      </c>
      <c r="B64" s="497" t="s">
        <v>807</v>
      </c>
      <c r="C64" s="282" t="s">
        <v>1427</v>
      </c>
      <c r="D64" s="281" t="s">
        <v>1063</v>
      </c>
      <c r="E64" s="855">
        <v>45597</v>
      </c>
      <c r="F64" s="855">
        <v>45748</v>
      </c>
      <c r="G64" s="626">
        <v>185000</v>
      </c>
      <c r="H64" s="487">
        <v>0</v>
      </c>
      <c r="I64" s="457">
        <v>185000</v>
      </c>
      <c r="J64" s="457">
        <v>5309.5</v>
      </c>
      <c r="K64" s="457">
        <v>32099.49</v>
      </c>
      <c r="L64" s="468">
        <v>5624</v>
      </c>
      <c r="M64" s="675">
        <v>4557.26</v>
      </c>
      <c r="N64" s="457">
        <f>+J64+K64+L64+M64</f>
        <v>47590.250000000007</v>
      </c>
      <c r="O64" s="457">
        <f>+I64-N64</f>
        <v>137409.75</v>
      </c>
    </row>
    <row r="65" spans="1:15" ht="21" customHeight="1" x14ac:dyDescent="0.25">
      <c r="A65" s="466" t="s">
        <v>813</v>
      </c>
      <c r="B65" s="465"/>
      <c r="C65" s="492">
        <v>1</v>
      </c>
      <c r="D65" s="492"/>
      <c r="E65" s="1016"/>
      <c r="F65" s="855"/>
      <c r="G65" s="695">
        <f>+G64</f>
        <v>185000</v>
      </c>
      <c r="H65" s="696">
        <f t="shared" ref="H65:O65" si="11">SUM(H64)</f>
        <v>0</v>
      </c>
      <c r="I65" s="695">
        <f t="shared" si="11"/>
        <v>185000</v>
      </c>
      <c r="J65" s="695">
        <f t="shared" si="11"/>
        <v>5309.5</v>
      </c>
      <c r="K65" s="695">
        <f t="shared" si="11"/>
        <v>32099.49</v>
      </c>
      <c r="L65" s="695">
        <f t="shared" si="11"/>
        <v>5624</v>
      </c>
      <c r="M65" s="1099">
        <f>SUM(M64)</f>
        <v>4557.26</v>
      </c>
      <c r="N65" s="695">
        <f t="shared" si="11"/>
        <v>47590.250000000007</v>
      </c>
      <c r="O65" s="695">
        <f t="shared" si="11"/>
        <v>137409.75</v>
      </c>
    </row>
    <row r="66" spans="1:15" ht="21" customHeight="1" x14ac:dyDescent="0.25">
      <c r="A66" s="490"/>
      <c r="B66" s="491"/>
      <c r="C66" s="492"/>
      <c r="D66" s="492"/>
      <c r="E66" s="856"/>
      <c r="F66" s="857"/>
      <c r="G66" s="695"/>
      <c r="H66" s="495"/>
      <c r="I66" s="494"/>
      <c r="J66" s="494"/>
      <c r="K66" s="494"/>
      <c r="L66" s="695"/>
      <c r="M66" s="1099"/>
      <c r="N66" s="494"/>
      <c r="O66" s="494"/>
    </row>
    <row r="67" spans="1:15" ht="21" customHeight="1" x14ac:dyDescent="0.25">
      <c r="A67" s="469" t="s">
        <v>1198</v>
      </c>
      <c r="B67" s="491"/>
      <c r="C67" s="625"/>
      <c r="D67" s="281"/>
      <c r="E67" s="856"/>
      <c r="F67" s="857"/>
      <c r="G67" s="695"/>
      <c r="H67" s="495"/>
      <c r="I67" s="494"/>
      <c r="J67" s="494"/>
      <c r="K67" s="494"/>
      <c r="L67" s="695"/>
      <c r="M67" s="1099"/>
      <c r="N67" s="494"/>
      <c r="O67" s="494"/>
    </row>
    <row r="68" spans="1:15" ht="21" customHeight="1" x14ac:dyDescent="0.25">
      <c r="A68" s="573" t="s">
        <v>946</v>
      </c>
      <c r="B68" s="602" t="s">
        <v>806</v>
      </c>
      <c r="C68" s="625" t="s">
        <v>945</v>
      </c>
      <c r="D68" s="281" t="s">
        <v>1063</v>
      </c>
      <c r="E68" s="855">
        <v>45597</v>
      </c>
      <c r="F68" s="855">
        <v>45748</v>
      </c>
      <c r="G68" s="626">
        <v>60000</v>
      </c>
      <c r="H68" s="487">
        <v>0</v>
      </c>
      <c r="I68" s="498">
        <v>60000</v>
      </c>
      <c r="J68" s="498">
        <v>1722</v>
      </c>
      <c r="K68" s="498">
        <v>3486.68</v>
      </c>
      <c r="L68" s="626">
        <v>1824</v>
      </c>
      <c r="M68" s="1100">
        <v>25</v>
      </c>
      <c r="N68" s="457">
        <f>+J68+K68+L68+M68</f>
        <v>7057.68</v>
      </c>
      <c r="O68" s="457">
        <f>+I68-N68</f>
        <v>52942.32</v>
      </c>
    </row>
    <row r="69" spans="1:15" ht="21" customHeight="1" x14ac:dyDescent="0.25">
      <c r="A69" s="573" t="s">
        <v>1397</v>
      </c>
      <c r="B69" s="602" t="s">
        <v>806</v>
      </c>
      <c r="C69" s="625" t="s">
        <v>157</v>
      </c>
      <c r="D69" s="281" t="s">
        <v>1063</v>
      </c>
      <c r="E69" s="855">
        <v>45444</v>
      </c>
      <c r="F69" s="855">
        <v>45627</v>
      </c>
      <c r="G69" s="626">
        <v>60000</v>
      </c>
      <c r="H69" s="487">
        <v>0</v>
      </c>
      <c r="I69" s="498">
        <v>60000</v>
      </c>
      <c r="J69" s="498">
        <v>1722</v>
      </c>
      <c r="K69" s="498">
        <v>3486.68</v>
      </c>
      <c r="L69" s="626">
        <v>1824</v>
      </c>
      <c r="M69" s="1100">
        <v>25</v>
      </c>
      <c r="N69" s="457">
        <f>+J69+K69+L69+M69</f>
        <v>7057.68</v>
      </c>
      <c r="O69" s="457">
        <f>+I69-N69</f>
        <v>52942.32</v>
      </c>
    </row>
    <row r="70" spans="1:15" ht="21" customHeight="1" x14ac:dyDescent="0.25">
      <c r="A70" s="466" t="s">
        <v>813</v>
      </c>
      <c r="B70" s="465"/>
      <c r="C70" s="492">
        <v>2</v>
      </c>
      <c r="D70" s="492"/>
      <c r="E70" s="1016"/>
      <c r="F70" s="860"/>
      <c r="G70" s="695">
        <f>SUM(G68:G69)</f>
        <v>120000</v>
      </c>
      <c r="H70" s="696">
        <f>SUM(H69)</f>
        <v>0</v>
      </c>
      <c r="I70" s="695">
        <f t="shared" ref="I70:O70" si="12">SUM(I68:I69)</f>
        <v>120000</v>
      </c>
      <c r="J70" s="695">
        <f t="shared" si="12"/>
        <v>3444</v>
      </c>
      <c r="K70" s="695">
        <f t="shared" si="12"/>
        <v>6973.36</v>
      </c>
      <c r="L70" s="695">
        <f t="shared" si="12"/>
        <v>3648</v>
      </c>
      <c r="M70" s="1099">
        <f>SUM(M68:M69)</f>
        <v>50</v>
      </c>
      <c r="N70" s="695">
        <f t="shared" si="12"/>
        <v>14115.36</v>
      </c>
      <c r="O70" s="695">
        <f t="shared" si="12"/>
        <v>105884.64</v>
      </c>
    </row>
    <row r="71" spans="1:15" ht="21" customHeight="1" x14ac:dyDescent="0.25">
      <c r="A71" s="490"/>
      <c r="B71" s="491"/>
      <c r="C71" s="492"/>
      <c r="D71" s="492"/>
      <c r="E71" s="859"/>
      <c r="F71" s="860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ht="21" customHeight="1" x14ac:dyDescent="0.25">
      <c r="A72" s="490" t="s">
        <v>1421</v>
      </c>
      <c r="B72" s="491"/>
      <c r="C72" s="492"/>
      <c r="D72" s="492"/>
      <c r="E72" s="859"/>
      <c r="F72" s="860"/>
      <c r="G72" s="695"/>
      <c r="H72" s="495"/>
      <c r="I72" s="494"/>
      <c r="J72" s="494"/>
      <c r="K72" s="494"/>
      <c r="L72" s="695"/>
      <c r="M72" s="1099"/>
      <c r="N72" s="494"/>
      <c r="O72" s="494"/>
    </row>
    <row r="73" spans="1:15" ht="21" customHeight="1" x14ac:dyDescent="0.25">
      <c r="A73" s="286" t="s">
        <v>715</v>
      </c>
      <c r="B73" s="281" t="s">
        <v>807</v>
      </c>
      <c r="C73" s="282" t="s">
        <v>1422</v>
      </c>
      <c r="D73" s="281" t="s">
        <v>1063</v>
      </c>
      <c r="E73" s="859">
        <v>45505</v>
      </c>
      <c r="F73" s="860">
        <v>45323</v>
      </c>
      <c r="G73" s="626">
        <v>100000</v>
      </c>
      <c r="H73" s="487">
        <v>0</v>
      </c>
      <c r="I73" s="498">
        <v>100000</v>
      </c>
      <c r="J73" s="498">
        <v>2870</v>
      </c>
      <c r="K73" s="498">
        <v>11676.5</v>
      </c>
      <c r="L73" s="626">
        <v>3040</v>
      </c>
      <c r="M73" s="1100">
        <v>5026.04</v>
      </c>
      <c r="N73" s="457">
        <v>22612.54</v>
      </c>
      <c r="O73" s="498">
        <v>77387.460000000006</v>
      </c>
    </row>
    <row r="74" spans="1:15" ht="21" customHeight="1" x14ac:dyDescent="0.25">
      <c r="A74" s="466" t="s">
        <v>813</v>
      </c>
      <c r="B74" s="281"/>
      <c r="C74" s="492">
        <v>1</v>
      </c>
      <c r="D74" s="281"/>
      <c r="E74" s="859"/>
      <c r="F74" s="860"/>
      <c r="G74" s="695">
        <v>100000</v>
      </c>
      <c r="H74" s="495">
        <v>0</v>
      </c>
      <c r="I74" s="494">
        <v>100000</v>
      </c>
      <c r="J74" s="494">
        <v>2870</v>
      </c>
      <c r="K74" s="494">
        <v>11676.5</v>
      </c>
      <c r="L74" s="695">
        <v>3040</v>
      </c>
      <c r="M74" s="1099">
        <v>5026.04</v>
      </c>
      <c r="N74" s="463">
        <v>22612.54</v>
      </c>
      <c r="O74" s="494">
        <v>77387.460000000006</v>
      </c>
    </row>
    <row r="75" spans="1:15" ht="21" customHeight="1" x14ac:dyDescent="0.25">
      <c r="A75" s="286"/>
      <c r="B75" s="281"/>
      <c r="C75" s="282"/>
      <c r="D75" s="492"/>
      <c r="E75" s="859"/>
      <c r="F75" s="860"/>
      <c r="G75" s="695"/>
      <c r="H75" s="495"/>
      <c r="I75" s="494"/>
      <c r="J75" s="494"/>
      <c r="K75" s="494"/>
      <c r="L75" s="695"/>
      <c r="M75" s="1099"/>
      <c r="N75" s="494"/>
      <c r="O75" s="494"/>
    </row>
    <row r="76" spans="1:15" ht="21" customHeight="1" x14ac:dyDescent="0.25">
      <c r="A76" s="490" t="s">
        <v>1398</v>
      </c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ht="32.25" customHeight="1" x14ac:dyDescent="0.25">
      <c r="A77" s="496" t="s">
        <v>1399</v>
      </c>
      <c r="B77" s="497" t="s">
        <v>807</v>
      </c>
      <c r="C77" s="282" t="s">
        <v>1400</v>
      </c>
      <c r="D77" s="282" t="s">
        <v>1281</v>
      </c>
      <c r="E77" s="855">
        <v>45444</v>
      </c>
      <c r="F77" s="855">
        <v>45627</v>
      </c>
      <c r="G77" s="626">
        <v>120000</v>
      </c>
      <c r="H77" s="487">
        <v>0</v>
      </c>
      <c r="I77" s="498">
        <v>120000</v>
      </c>
      <c r="J77" s="498">
        <v>3444</v>
      </c>
      <c r="K77" s="498">
        <v>16809.87</v>
      </c>
      <c r="L77" s="626">
        <v>3648</v>
      </c>
      <c r="M77" s="1100">
        <v>4169.3999999999996</v>
      </c>
      <c r="N77" s="457">
        <v>28071.27</v>
      </c>
      <c r="O77" s="457">
        <f>+I77-N77</f>
        <v>91928.73</v>
      </c>
    </row>
    <row r="78" spans="1:15" ht="21" customHeight="1" x14ac:dyDescent="0.25">
      <c r="A78" s="466" t="s">
        <v>813</v>
      </c>
      <c r="B78" s="491"/>
      <c r="C78" s="492">
        <v>1</v>
      </c>
      <c r="D78" s="492"/>
      <c r="E78" s="859"/>
      <c r="F78" s="860"/>
      <c r="G78" s="695">
        <f>SUM(G77)</f>
        <v>120000</v>
      </c>
      <c r="H78" s="696">
        <f t="shared" ref="H78:N78" si="13">SUM(H77)</f>
        <v>0</v>
      </c>
      <c r="I78" s="695">
        <f t="shared" si="13"/>
        <v>120000</v>
      </c>
      <c r="J78" s="695">
        <f t="shared" si="13"/>
        <v>3444</v>
      </c>
      <c r="K78" s="695">
        <f t="shared" si="13"/>
        <v>16809.87</v>
      </c>
      <c r="L78" s="695">
        <f t="shared" si="13"/>
        <v>3648</v>
      </c>
      <c r="M78" s="1099">
        <f>SUM(M77)</f>
        <v>4169.3999999999996</v>
      </c>
      <c r="N78" s="695">
        <f t="shared" si="13"/>
        <v>28071.27</v>
      </c>
      <c r="O78" s="695">
        <f>SUM(O77)</f>
        <v>91928.73</v>
      </c>
    </row>
    <row r="79" spans="1:15" ht="21" customHeight="1" x14ac:dyDescent="0.25">
      <c r="A79" s="1014" t="s">
        <v>978</v>
      </c>
      <c r="B79" s="1015"/>
      <c r="C79" s="492"/>
      <c r="D79" s="465"/>
      <c r="E79" s="1016"/>
      <c r="F79" s="860"/>
      <c r="G79" s="695"/>
      <c r="H79" s="696"/>
      <c r="I79" s="697"/>
      <c r="J79" s="697"/>
      <c r="K79" s="697"/>
      <c r="L79" s="698"/>
      <c r="M79" s="676"/>
      <c r="N79" s="697"/>
      <c r="O79" s="697"/>
    </row>
    <row r="80" spans="1:15" ht="21" customHeight="1" x14ac:dyDescent="0.25">
      <c r="A80" s="1017" t="s">
        <v>1045</v>
      </c>
      <c r="B80" s="1018" t="s">
        <v>806</v>
      </c>
      <c r="C80" s="282" t="s">
        <v>78</v>
      </c>
      <c r="D80" s="281" t="s">
        <v>1063</v>
      </c>
      <c r="E80" s="855">
        <v>45597</v>
      </c>
      <c r="F80" s="855">
        <v>45748</v>
      </c>
      <c r="G80" s="626">
        <v>70000</v>
      </c>
      <c r="H80" s="627">
        <v>0</v>
      </c>
      <c r="I80" s="468">
        <v>70000</v>
      </c>
      <c r="J80" s="468">
        <v>2009</v>
      </c>
      <c r="K80" s="468">
        <v>5368.48</v>
      </c>
      <c r="L80" s="628">
        <v>2128</v>
      </c>
      <c r="M80" s="675">
        <v>25</v>
      </c>
      <c r="N80" s="468">
        <f t="shared" ref="N80:N85" si="14">+J80+K80+L80+M80</f>
        <v>9530.48</v>
      </c>
      <c r="O80" s="468">
        <f t="shared" ref="O80:O85" si="15">+I80-N80</f>
        <v>60469.520000000004</v>
      </c>
    </row>
    <row r="81" spans="1:15" ht="21" customHeight="1" x14ac:dyDescent="0.25">
      <c r="A81" s="286" t="s">
        <v>611</v>
      </c>
      <c r="B81" s="281" t="s">
        <v>807</v>
      </c>
      <c r="C81" s="282" t="s">
        <v>918</v>
      </c>
      <c r="D81" s="281" t="s">
        <v>1063</v>
      </c>
      <c r="E81" s="855">
        <v>45597</v>
      </c>
      <c r="F81" s="855">
        <v>45748</v>
      </c>
      <c r="G81" s="626">
        <v>70000</v>
      </c>
      <c r="H81" s="627">
        <v>0</v>
      </c>
      <c r="I81" s="468">
        <v>70000</v>
      </c>
      <c r="J81" s="468">
        <v>2009</v>
      </c>
      <c r="K81" s="468">
        <v>5368.48</v>
      </c>
      <c r="L81" s="628">
        <v>2128</v>
      </c>
      <c r="M81" s="675">
        <v>25</v>
      </c>
      <c r="N81" s="468">
        <f t="shared" si="14"/>
        <v>9530.48</v>
      </c>
      <c r="O81" s="468">
        <f t="shared" si="15"/>
        <v>60469.520000000004</v>
      </c>
    </row>
    <row r="82" spans="1:15" ht="21" customHeight="1" x14ac:dyDescent="0.25">
      <c r="A82" s="286" t="s">
        <v>610</v>
      </c>
      <c r="B82" s="281" t="s">
        <v>806</v>
      </c>
      <c r="C82" s="282" t="s">
        <v>918</v>
      </c>
      <c r="D82" s="281" t="s">
        <v>1063</v>
      </c>
      <c r="E82" s="855">
        <v>45597</v>
      </c>
      <c r="F82" s="855">
        <v>45748</v>
      </c>
      <c r="G82" s="626">
        <v>70000</v>
      </c>
      <c r="H82" s="627">
        <v>0</v>
      </c>
      <c r="I82" s="468">
        <v>70000</v>
      </c>
      <c r="J82" s="468">
        <v>2009</v>
      </c>
      <c r="K82" s="468">
        <v>5368.48</v>
      </c>
      <c r="L82" s="628">
        <v>2128</v>
      </c>
      <c r="M82" s="675">
        <v>25</v>
      </c>
      <c r="N82" s="468">
        <f t="shared" si="14"/>
        <v>9530.48</v>
      </c>
      <c r="O82" s="468">
        <f t="shared" si="15"/>
        <v>60469.520000000004</v>
      </c>
    </row>
    <row r="83" spans="1:15" ht="21" customHeight="1" x14ac:dyDescent="0.25">
      <c r="A83" s="286" t="s">
        <v>1292</v>
      </c>
      <c r="B83" s="281" t="s">
        <v>806</v>
      </c>
      <c r="C83" s="282" t="s">
        <v>918</v>
      </c>
      <c r="D83" s="281" t="s">
        <v>1063</v>
      </c>
      <c r="E83" s="855">
        <v>45566</v>
      </c>
      <c r="F83" s="855">
        <v>45717</v>
      </c>
      <c r="G83" s="626">
        <v>65000</v>
      </c>
      <c r="H83" s="627">
        <v>0</v>
      </c>
      <c r="I83" s="468">
        <v>65000</v>
      </c>
      <c r="J83" s="468">
        <v>1865.5</v>
      </c>
      <c r="K83" s="468">
        <v>4427.58</v>
      </c>
      <c r="L83" s="628">
        <v>1976</v>
      </c>
      <c r="M83" s="675">
        <v>25</v>
      </c>
      <c r="N83" s="468">
        <f t="shared" si="14"/>
        <v>8294.08</v>
      </c>
      <c r="O83" s="468">
        <f t="shared" si="15"/>
        <v>56705.919999999998</v>
      </c>
    </row>
    <row r="84" spans="1:15" ht="21" customHeight="1" x14ac:dyDescent="0.25">
      <c r="A84" s="286" t="s">
        <v>1295</v>
      </c>
      <c r="B84" s="281" t="s">
        <v>1296</v>
      </c>
      <c r="C84" s="282" t="s">
        <v>918</v>
      </c>
      <c r="D84" s="281" t="s">
        <v>1063</v>
      </c>
      <c r="E84" s="855">
        <v>45566</v>
      </c>
      <c r="F84" s="855">
        <v>45717</v>
      </c>
      <c r="G84" s="626">
        <v>65000</v>
      </c>
      <c r="H84" s="627">
        <v>0</v>
      </c>
      <c r="I84" s="468">
        <v>65000</v>
      </c>
      <c r="J84" s="468">
        <v>1865.5</v>
      </c>
      <c r="K84" s="468">
        <v>4427.58</v>
      </c>
      <c r="L84" s="628">
        <v>1976</v>
      </c>
      <c r="M84" s="675">
        <v>25</v>
      </c>
      <c r="N84" s="468">
        <f t="shared" si="14"/>
        <v>8294.08</v>
      </c>
      <c r="O84" s="468">
        <f t="shared" si="15"/>
        <v>56705.919999999998</v>
      </c>
    </row>
    <row r="85" spans="1:15" ht="21" customHeight="1" x14ac:dyDescent="0.25">
      <c r="A85" s="286" t="s">
        <v>1293</v>
      </c>
      <c r="B85" s="281" t="s">
        <v>807</v>
      </c>
      <c r="C85" s="282" t="s">
        <v>1294</v>
      </c>
      <c r="D85" s="281" t="s">
        <v>1063</v>
      </c>
      <c r="E85" s="855">
        <v>45566</v>
      </c>
      <c r="F85" s="855">
        <v>45717</v>
      </c>
      <c r="G85" s="626">
        <v>55000</v>
      </c>
      <c r="H85" s="627">
        <v>0</v>
      </c>
      <c r="I85" s="468">
        <v>55000</v>
      </c>
      <c r="J85" s="468">
        <v>1578.5</v>
      </c>
      <c r="K85" s="468">
        <v>2559.6799999999998</v>
      </c>
      <c r="L85" s="628">
        <v>1672</v>
      </c>
      <c r="M85" s="675">
        <v>25</v>
      </c>
      <c r="N85" s="468">
        <f t="shared" si="14"/>
        <v>5835.18</v>
      </c>
      <c r="O85" s="468">
        <f t="shared" si="15"/>
        <v>49164.82</v>
      </c>
    </row>
    <row r="86" spans="1:15" ht="21" customHeight="1" x14ac:dyDescent="0.25">
      <c r="A86" s="466" t="s">
        <v>813</v>
      </c>
      <c r="B86" s="465"/>
      <c r="C86" s="492">
        <v>6</v>
      </c>
      <c r="D86" s="465"/>
      <c r="E86" s="1016"/>
      <c r="F86" s="860"/>
      <c r="G86" s="695">
        <f>SUM(G80:G85)</f>
        <v>395000</v>
      </c>
      <c r="H86" s="696">
        <f>SUM(H85)</f>
        <v>0</v>
      </c>
      <c r="I86" s="695">
        <f t="shared" ref="I86:N86" si="16">SUM(I80:I85)</f>
        <v>395000</v>
      </c>
      <c r="J86" s="695">
        <f t="shared" si="16"/>
        <v>11336.5</v>
      </c>
      <c r="K86" s="695">
        <f t="shared" si="16"/>
        <v>27520.28</v>
      </c>
      <c r="L86" s="695">
        <f t="shared" si="16"/>
        <v>12008</v>
      </c>
      <c r="M86" s="1099">
        <f>SUM(M80:M85)</f>
        <v>150</v>
      </c>
      <c r="N86" s="695">
        <f t="shared" si="16"/>
        <v>51014.78</v>
      </c>
      <c r="O86" s="695">
        <f>SUM(O80:O85)</f>
        <v>343985.22</v>
      </c>
    </row>
    <row r="87" spans="1:15" ht="21" customHeight="1" x14ac:dyDescent="0.25">
      <c r="A87" s="490"/>
      <c r="B87" s="491"/>
      <c r="C87" s="492"/>
      <c r="D87" s="465"/>
      <c r="E87" s="856"/>
      <c r="F87" s="857"/>
      <c r="G87" s="695"/>
      <c r="H87" s="495"/>
      <c r="I87" s="463"/>
      <c r="J87" s="463"/>
      <c r="K87" s="463"/>
      <c r="L87" s="698"/>
      <c r="M87" s="676"/>
      <c r="N87" s="463"/>
      <c r="O87" s="463"/>
    </row>
    <row r="88" spans="1:15" ht="30" customHeight="1" x14ac:dyDescent="0.25">
      <c r="A88" s="1014" t="s">
        <v>825</v>
      </c>
      <c r="B88" s="1015"/>
      <c r="C88" s="492"/>
      <c r="D88" s="465"/>
      <c r="E88" s="1019"/>
      <c r="F88" s="857"/>
      <c r="G88" s="695"/>
      <c r="H88" s="696"/>
      <c r="I88" s="697"/>
      <c r="J88" s="697"/>
      <c r="K88" s="697"/>
      <c r="L88" s="698"/>
      <c r="M88" s="676"/>
      <c r="N88" s="697"/>
      <c r="O88" s="697"/>
    </row>
    <row r="89" spans="1:15" ht="21" customHeight="1" x14ac:dyDescent="0.25">
      <c r="A89" s="496" t="s">
        <v>608</v>
      </c>
      <c r="B89" s="497" t="s">
        <v>806</v>
      </c>
      <c r="C89" s="282" t="s">
        <v>117</v>
      </c>
      <c r="D89" s="281" t="s">
        <v>1063</v>
      </c>
      <c r="E89" s="855">
        <v>45597</v>
      </c>
      <c r="F89" s="855">
        <v>45748</v>
      </c>
      <c r="G89" s="626">
        <v>70000</v>
      </c>
      <c r="H89" s="487">
        <v>0</v>
      </c>
      <c r="I89" s="457">
        <v>70000</v>
      </c>
      <c r="J89" s="457">
        <v>2009</v>
      </c>
      <c r="K89" s="457">
        <v>5368.48</v>
      </c>
      <c r="L89" s="628">
        <v>2128</v>
      </c>
      <c r="M89" s="675">
        <v>525</v>
      </c>
      <c r="N89" s="457">
        <f>+J89+K89+L89+M89</f>
        <v>10030.48</v>
      </c>
      <c r="O89" s="457">
        <f>+I89-N89</f>
        <v>59969.520000000004</v>
      </c>
    </row>
    <row r="90" spans="1:15" ht="21" customHeight="1" x14ac:dyDescent="0.25">
      <c r="A90" s="466" t="s">
        <v>813</v>
      </c>
      <c r="B90" s="465"/>
      <c r="C90" s="492">
        <v>1</v>
      </c>
      <c r="D90" s="465"/>
      <c r="E90" s="1016"/>
      <c r="F90" s="860"/>
      <c r="G90" s="695">
        <f>SUM(G89)</f>
        <v>70000</v>
      </c>
      <c r="H90" s="696">
        <f t="shared" ref="H90:O90" si="17">SUM(H89)</f>
        <v>0</v>
      </c>
      <c r="I90" s="695">
        <f t="shared" si="17"/>
        <v>70000</v>
      </c>
      <c r="J90" s="695">
        <f t="shared" si="17"/>
        <v>2009</v>
      </c>
      <c r="K90" s="695">
        <f t="shared" si="17"/>
        <v>5368.48</v>
      </c>
      <c r="L90" s="695">
        <f t="shared" si="17"/>
        <v>2128</v>
      </c>
      <c r="M90" s="1099">
        <f>SUM(M89)</f>
        <v>525</v>
      </c>
      <c r="N90" s="695">
        <f>SUM(N89)</f>
        <v>10030.48</v>
      </c>
      <c r="O90" s="695">
        <f t="shared" si="17"/>
        <v>59969.520000000004</v>
      </c>
    </row>
    <row r="91" spans="1:15" ht="21" customHeight="1" x14ac:dyDescent="0.25">
      <c r="A91" s="490"/>
      <c r="B91" s="491"/>
      <c r="C91" s="492"/>
      <c r="D91" s="465"/>
      <c r="E91" s="859"/>
      <c r="F91" s="860"/>
      <c r="G91" s="695"/>
      <c r="H91" s="495"/>
      <c r="I91" s="494"/>
      <c r="J91" s="494"/>
      <c r="K91" s="494"/>
      <c r="L91" s="695"/>
      <c r="M91" s="1099"/>
      <c r="N91" s="494"/>
      <c r="O91" s="494"/>
    </row>
    <row r="92" spans="1:15" ht="21" customHeight="1" x14ac:dyDescent="0.25">
      <c r="A92" s="490" t="s">
        <v>827</v>
      </c>
      <c r="B92" s="491"/>
      <c r="C92" s="492"/>
      <c r="D92" s="465"/>
      <c r="E92" s="710"/>
      <c r="F92" s="711"/>
      <c r="G92" s="695"/>
      <c r="H92" s="495"/>
      <c r="I92" s="463"/>
      <c r="J92" s="463"/>
      <c r="K92" s="463"/>
      <c r="L92" s="698"/>
      <c r="M92" s="676"/>
      <c r="N92" s="463"/>
      <c r="O92" s="463"/>
    </row>
    <row r="93" spans="1:15" ht="21" customHeight="1" x14ac:dyDescent="0.25">
      <c r="A93" s="286" t="s">
        <v>1042</v>
      </c>
      <c r="B93" s="281" t="s">
        <v>806</v>
      </c>
      <c r="C93" s="282" t="s">
        <v>1463</v>
      </c>
      <c r="D93" s="281" t="s">
        <v>1063</v>
      </c>
      <c r="E93" s="855">
        <v>45597</v>
      </c>
      <c r="F93" s="855">
        <v>45748</v>
      </c>
      <c r="G93" s="626">
        <v>120000</v>
      </c>
      <c r="H93" s="627">
        <v>0</v>
      </c>
      <c r="I93" s="468">
        <v>120000</v>
      </c>
      <c r="J93" s="468">
        <v>3444</v>
      </c>
      <c r="K93" s="468">
        <v>16809.87</v>
      </c>
      <c r="L93" s="468">
        <v>3648</v>
      </c>
      <c r="M93" s="675">
        <v>25</v>
      </c>
      <c r="N93" s="468">
        <f>+J93+K93+L93+M93</f>
        <v>23926.87</v>
      </c>
      <c r="O93" s="468">
        <f>+I93-N93</f>
        <v>96073.13</v>
      </c>
    </row>
    <row r="94" spans="1:15" ht="21" customHeight="1" x14ac:dyDescent="0.25">
      <c r="A94" s="286" t="s">
        <v>947</v>
      </c>
      <c r="B94" s="281" t="s">
        <v>806</v>
      </c>
      <c r="C94" s="282" t="s">
        <v>489</v>
      </c>
      <c r="D94" s="281" t="s">
        <v>1063</v>
      </c>
      <c r="E94" s="855">
        <v>45597</v>
      </c>
      <c r="F94" s="855">
        <v>45748</v>
      </c>
      <c r="G94" s="626">
        <v>70000</v>
      </c>
      <c r="H94" s="627">
        <v>0</v>
      </c>
      <c r="I94" s="468">
        <v>70000</v>
      </c>
      <c r="J94" s="468">
        <v>2009</v>
      </c>
      <c r="K94" s="468">
        <v>5025.38</v>
      </c>
      <c r="L94" s="468">
        <v>2128</v>
      </c>
      <c r="M94" s="675">
        <v>1740.46</v>
      </c>
      <c r="N94" s="457">
        <f>+J94+K94+L94+M94</f>
        <v>10902.84</v>
      </c>
      <c r="O94" s="468">
        <f>+I94-N94</f>
        <v>59097.16</v>
      </c>
    </row>
    <row r="95" spans="1:15" ht="21" customHeight="1" x14ac:dyDescent="0.25">
      <c r="A95" s="286" t="s">
        <v>1031</v>
      </c>
      <c r="B95" s="281" t="s">
        <v>807</v>
      </c>
      <c r="C95" s="282" t="s">
        <v>1032</v>
      </c>
      <c r="D95" s="281" t="s">
        <v>1063</v>
      </c>
      <c r="E95" s="855">
        <v>45597</v>
      </c>
      <c r="F95" s="855">
        <v>45748</v>
      </c>
      <c r="G95" s="626">
        <v>70000</v>
      </c>
      <c r="H95" s="627">
        <v>0</v>
      </c>
      <c r="I95" s="468">
        <v>70000</v>
      </c>
      <c r="J95" s="468">
        <v>2009</v>
      </c>
      <c r="K95" s="468">
        <v>5368.48</v>
      </c>
      <c r="L95" s="468">
        <v>2128</v>
      </c>
      <c r="M95" s="675">
        <v>25</v>
      </c>
      <c r="N95" s="457">
        <f t="shared" ref="N95:N114" si="18">+J95+K95+L95+M95</f>
        <v>9530.48</v>
      </c>
      <c r="O95" s="468">
        <f t="shared" ref="O95:O105" si="19">+I95-N95</f>
        <v>60469.520000000004</v>
      </c>
    </row>
    <row r="96" spans="1:15" ht="21" customHeight="1" x14ac:dyDescent="0.25">
      <c r="A96" s="286" t="s">
        <v>1162</v>
      </c>
      <c r="B96" s="281" t="s">
        <v>806</v>
      </c>
      <c r="C96" s="282" t="s">
        <v>1163</v>
      </c>
      <c r="D96" s="281" t="s">
        <v>1063</v>
      </c>
      <c r="E96" s="855">
        <v>45597</v>
      </c>
      <c r="F96" s="855">
        <v>45748</v>
      </c>
      <c r="G96" s="626">
        <v>70000</v>
      </c>
      <c r="H96" s="627">
        <v>0</v>
      </c>
      <c r="I96" s="468">
        <v>70000</v>
      </c>
      <c r="J96" s="468">
        <v>2009</v>
      </c>
      <c r="K96" s="468">
        <v>5368.48</v>
      </c>
      <c r="L96" s="468">
        <v>2128</v>
      </c>
      <c r="M96" s="675">
        <v>25</v>
      </c>
      <c r="N96" s="457">
        <f t="shared" si="18"/>
        <v>9530.48</v>
      </c>
      <c r="O96" s="468">
        <f t="shared" si="19"/>
        <v>60469.520000000004</v>
      </c>
    </row>
    <row r="97" spans="1:19" ht="21" customHeight="1" x14ac:dyDescent="0.25">
      <c r="A97" s="286" t="s">
        <v>1041</v>
      </c>
      <c r="B97" s="281" t="s">
        <v>806</v>
      </c>
      <c r="C97" s="282" t="s">
        <v>117</v>
      </c>
      <c r="D97" s="281" t="s">
        <v>1063</v>
      </c>
      <c r="E97" s="855">
        <v>45597</v>
      </c>
      <c r="F97" s="855">
        <v>45748</v>
      </c>
      <c r="G97" s="626">
        <v>70000</v>
      </c>
      <c r="H97" s="627">
        <v>0</v>
      </c>
      <c r="I97" s="468">
        <v>70000</v>
      </c>
      <c r="J97" s="468">
        <v>2009</v>
      </c>
      <c r="K97" s="468">
        <v>5025.38</v>
      </c>
      <c r="L97" s="468">
        <v>2128</v>
      </c>
      <c r="M97" s="675">
        <v>1740.46</v>
      </c>
      <c r="N97" s="457">
        <f t="shared" si="18"/>
        <v>10902.84</v>
      </c>
      <c r="O97" s="468">
        <f t="shared" si="19"/>
        <v>59097.16</v>
      </c>
    </row>
    <row r="98" spans="1:19" ht="21" customHeight="1" x14ac:dyDescent="0.25">
      <c r="A98" s="286" t="s">
        <v>1043</v>
      </c>
      <c r="B98" s="281" t="s">
        <v>806</v>
      </c>
      <c r="C98" s="282" t="s">
        <v>1044</v>
      </c>
      <c r="D98" s="281" t="s">
        <v>1063</v>
      </c>
      <c r="E98" s="855">
        <v>45597</v>
      </c>
      <c r="F98" s="855">
        <v>45748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4682.29</v>
      </c>
      <c r="L98" s="468">
        <v>2128</v>
      </c>
      <c r="M98" s="675">
        <v>3455.92</v>
      </c>
      <c r="N98" s="457">
        <f t="shared" si="18"/>
        <v>12275.210000000001</v>
      </c>
      <c r="O98" s="468">
        <f t="shared" si="19"/>
        <v>57724.79</v>
      </c>
    </row>
    <row r="99" spans="1:19" ht="21" customHeight="1" x14ac:dyDescent="0.25">
      <c r="A99" s="286" t="s">
        <v>961</v>
      </c>
      <c r="B99" s="680" t="s">
        <v>807</v>
      </c>
      <c r="C99" s="282" t="s">
        <v>515</v>
      </c>
      <c r="D99" s="281" t="s">
        <v>1063</v>
      </c>
      <c r="E99" s="855">
        <v>45597</v>
      </c>
      <c r="F99" s="855">
        <v>45748</v>
      </c>
      <c r="G99" s="626">
        <v>70000</v>
      </c>
      <c r="H99" s="627">
        <v>0</v>
      </c>
      <c r="I99" s="468">
        <v>70000</v>
      </c>
      <c r="J99" s="468">
        <v>2009</v>
      </c>
      <c r="K99" s="861">
        <v>5025.38</v>
      </c>
      <c r="L99" s="468">
        <v>2128</v>
      </c>
      <c r="M99" s="675">
        <v>1740.46</v>
      </c>
      <c r="N99" s="457">
        <f t="shared" si="18"/>
        <v>10902.84</v>
      </c>
      <c r="O99" s="468">
        <f t="shared" si="19"/>
        <v>59097.16</v>
      </c>
      <c r="P99" s="862"/>
      <c r="Q99" s="862"/>
      <c r="R99" s="862"/>
      <c r="S99" s="862"/>
    </row>
    <row r="100" spans="1:19" ht="21" customHeight="1" x14ac:dyDescent="0.25">
      <c r="A100" s="286" t="s">
        <v>1087</v>
      </c>
      <c r="B100" s="680" t="s">
        <v>807</v>
      </c>
      <c r="C100" s="282" t="s">
        <v>78</v>
      </c>
      <c r="D100" s="281" t="s">
        <v>1063</v>
      </c>
      <c r="E100" s="855">
        <v>45597</v>
      </c>
      <c r="F100" s="855">
        <v>45748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5368.48</v>
      </c>
      <c r="L100" s="468">
        <v>2128</v>
      </c>
      <c r="M100" s="675">
        <v>25</v>
      </c>
      <c r="N100" s="457">
        <f t="shared" si="18"/>
        <v>9530.48</v>
      </c>
      <c r="O100" s="468">
        <f t="shared" si="19"/>
        <v>60469.520000000004</v>
      </c>
      <c r="P100" s="862"/>
      <c r="Q100" s="862"/>
      <c r="R100" s="862"/>
      <c r="S100" s="862"/>
    </row>
    <row r="101" spans="1:19" ht="21" customHeight="1" x14ac:dyDescent="0.25">
      <c r="A101" s="286" t="s">
        <v>920</v>
      </c>
      <c r="B101" s="281" t="s">
        <v>807</v>
      </c>
      <c r="C101" s="282" t="s">
        <v>78</v>
      </c>
      <c r="D101" s="281" t="s">
        <v>1063</v>
      </c>
      <c r="E101" s="855">
        <v>45597</v>
      </c>
      <c r="F101" s="855">
        <v>45748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628">
        <v>2128</v>
      </c>
      <c r="M101" s="675">
        <v>25</v>
      </c>
      <c r="N101" s="457">
        <f t="shared" si="18"/>
        <v>9530.48</v>
      </c>
      <c r="O101" s="468">
        <f t="shared" si="19"/>
        <v>60469.520000000004</v>
      </c>
    </row>
    <row r="102" spans="1:19" ht="21" customHeight="1" x14ac:dyDescent="0.25">
      <c r="A102" s="286" t="s">
        <v>725</v>
      </c>
      <c r="B102" s="281" t="s">
        <v>806</v>
      </c>
      <c r="C102" s="282" t="s">
        <v>117</v>
      </c>
      <c r="D102" s="281" t="s">
        <v>1063</v>
      </c>
      <c r="E102" s="855">
        <v>45597</v>
      </c>
      <c r="F102" s="855">
        <v>45748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675">
        <v>25</v>
      </c>
      <c r="N102" s="457">
        <f t="shared" si="18"/>
        <v>9530.48</v>
      </c>
      <c r="O102" s="468">
        <f t="shared" si="19"/>
        <v>60469.520000000004</v>
      </c>
    </row>
    <row r="103" spans="1:19" ht="21" customHeight="1" x14ac:dyDescent="0.25">
      <c r="A103" s="286" t="s">
        <v>919</v>
      </c>
      <c r="B103" s="281" t="s">
        <v>807</v>
      </c>
      <c r="C103" s="282" t="s">
        <v>117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5368.48</v>
      </c>
      <c r="L103" s="468">
        <v>2128</v>
      </c>
      <c r="M103" s="675">
        <v>25</v>
      </c>
      <c r="N103" s="457">
        <f t="shared" si="18"/>
        <v>9530.48</v>
      </c>
      <c r="O103" s="468">
        <f t="shared" si="19"/>
        <v>60469.520000000004</v>
      </c>
    </row>
    <row r="104" spans="1:19" ht="21" customHeight="1" x14ac:dyDescent="0.25">
      <c r="A104" s="286" t="s">
        <v>574</v>
      </c>
      <c r="B104" s="281" t="s">
        <v>806</v>
      </c>
      <c r="C104" s="282" t="s">
        <v>918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675">
        <v>25</v>
      </c>
      <c r="N104" s="457">
        <f t="shared" si="18"/>
        <v>9530.48</v>
      </c>
      <c r="O104" s="468">
        <f t="shared" si="19"/>
        <v>60469.520000000004</v>
      </c>
    </row>
    <row r="105" spans="1:19" ht="21" customHeight="1" x14ac:dyDescent="0.25">
      <c r="A105" s="286" t="s">
        <v>1298</v>
      </c>
      <c r="B105" s="281" t="s">
        <v>807</v>
      </c>
      <c r="C105" s="282" t="s">
        <v>918</v>
      </c>
      <c r="D105" s="281" t="s">
        <v>1063</v>
      </c>
      <c r="E105" s="855">
        <v>45566</v>
      </c>
      <c r="F105" s="855">
        <v>45717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675">
        <v>25</v>
      </c>
      <c r="N105" s="457">
        <f t="shared" si="18"/>
        <v>8294.08</v>
      </c>
      <c r="O105" s="468">
        <f t="shared" si="19"/>
        <v>56705.919999999998</v>
      </c>
    </row>
    <row r="106" spans="1:19" ht="21" customHeight="1" x14ac:dyDescent="0.25">
      <c r="A106" s="286" t="s">
        <v>1304</v>
      </c>
      <c r="B106" s="281" t="s">
        <v>806</v>
      </c>
      <c r="C106" s="282" t="s">
        <v>417</v>
      </c>
      <c r="D106" s="281" t="s">
        <v>1063</v>
      </c>
      <c r="E106" s="855">
        <v>45566</v>
      </c>
      <c r="F106" s="855">
        <v>45717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675">
        <v>25</v>
      </c>
      <c r="N106" s="457">
        <f t="shared" si="18"/>
        <v>8294.08</v>
      </c>
      <c r="O106" s="468">
        <f>+I106-N106</f>
        <v>56705.919999999998</v>
      </c>
    </row>
    <row r="107" spans="1:19" ht="21" customHeight="1" x14ac:dyDescent="0.25">
      <c r="A107" s="286" t="s">
        <v>1305</v>
      </c>
      <c r="B107" s="281" t="s">
        <v>806</v>
      </c>
      <c r="C107" s="282" t="s">
        <v>417</v>
      </c>
      <c r="D107" s="281" t="s">
        <v>1063</v>
      </c>
      <c r="E107" s="855">
        <v>45566</v>
      </c>
      <c r="F107" s="855">
        <v>45717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675">
        <v>25</v>
      </c>
      <c r="N107" s="457">
        <f t="shared" si="18"/>
        <v>8294.08</v>
      </c>
      <c r="O107" s="468">
        <f t="shared" ref="O107:O123" si="20">+I107-N107</f>
        <v>56705.919999999998</v>
      </c>
    </row>
    <row r="108" spans="1:19" ht="21" customHeight="1" x14ac:dyDescent="0.25">
      <c r="A108" s="286" t="s">
        <v>1306</v>
      </c>
      <c r="B108" s="281" t="s">
        <v>1296</v>
      </c>
      <c r="C108" s="282" t="s">
        <v>417</v>
      </c>
      <c r="D108" s="281" t="s">
        <v>1063</v>
      </c>
      <c r="E108" s="855">
        <v>45566</v>
      </c>
      <c r="F108" s="855">
        <v>45717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675">
        <v>25</v>
      </c>
      <c r="N108" s="457">
        <f t="shared" si="18"/>
        <v>8294.08</v>
      </c>
      <c r="O108" s="468">
        <f t="shared" si="20"/>
        <v>56705.919999999998</v>
      </c>
    </row>
    <row r="109" spans="1:19" ht="21" customHeight="1" x14ac:dyDescent="0.25">
      <c r="A109" s="286" t="s">
        <v>1307</v>
      </c>
      <c r="B109" s="281" t="s">
        <v>807</v>
      </c>
      <c r="C109" s="282" t="s">
        <v>417</v>
      </c>
      <c r="D109" s="281" t="s">
        <v>1063</v>
      </c>
      <c r="E109" s="855">
        <v>45566</v>
      </c>
      <c r="F109" s="855">
        <v>45717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675">
        <v>25</v>
      </c>
      <c r="N109" s="457">
        <f t="shared" si="18"/>
        <v>8294.08</v>
      </c>
      <c r="O109" s="468">
        <f t="shared" si="20"/>
        <v>56705.919999999998</v>
      </c>
    </row>
    <row r="110" spans="1:19" ht="21" customHeight="1" x14ac:dyDescent="0.25">
      <c r="A110" s="286" t="s">
        <v>1308</v>
      </c>
      <c r="B110" s="281" t="s">
        <v>806</v>
      </c>
      <c r="C110" s="282" t="s">
        <v>417</v>
      </c>
      <c r="D110" s="281" t="s">
        <v>1063</v>
      </c>
      <c r="E110" s="855">
        <v>45566</v>
      </c>
      <c r="F110" s="855">
        <v>45717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675">
        <v>25</v>
      </c>
      <c r="N110" s="457">
        <f t="shared" si="18"/>
        <v>8294.08</v>
      </c>
      <c r="O110" s="468">
        <f t="shared" si="20"/>
        <v>56705.919999999998</v>
      </c>
    </row>
    <row r="111" spans="1:19" ht="21" customHeight="1" x14ac:dyDescent="0.25">
      <c r="A111" s="286" t="s">
        <v>1310</v>
      </c>
      <c r="B111" s="281" t="s">
        <v>1296</v>
      </c>
      <c r="C111" s="282" t="s">
        <v>918</v>
      </c>
      <c r="D111" s="281" t="s">
        <v>1063</v>
      </c>
      <c r="E111" s="855">
        <v>45566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18"/>
        <v>8294.08</v>
      </c>
      <c r="O111" s="468">
        <f t="shared" si="20"/>
        <v>56705.919999999998</v>
      </c>
    </row>
    <row r="112" spans="1:19" ht="21" customHeight="1" x14ac:dyDescent="0.25">
      <c r="A112" s="286" t="s">
        <v>1311</v>
      </c>
      <c r="B112" s="281" t="s">
        <v>806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18"/>
        <v>8294.08</v>
      </c>
      <c r="O112" s="468">
        <f t="shared" si="20"/>
        <v>56705.919999999998</v>
      </c>
    </row>
    <row r="113" spans="1:15" ht="21" customHeight="1" x14ac:dyDescent="0.25">
      <c r="A113" s="286" t="s">
        <v>1312</v>
      </c>
      <c r="B113" s="281" t="s">
        <v>807</v>
      </c>
      <c r="C113" s="282" t="s">
        <v>918</v>
      </c>
      <c r="D113" s="281" t="s">
        <v>1063</v>
      </c>
      <c r="E113" s="855">
        <v>45566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18"/>
        <v>8294.08</v>
      </c>
      <c r="O113" s="468">
        <f t="shared" si="20"/>
        <v>56705.919999999998</v>
      </c>
    </row>
    <row r="114" spans="1:15" ht="21" customHeight="1" x14ac:dyDescent="0.25">
      <c r="A114" s="286" t="s">
        <v>1313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18"/>
        <v>8294.08</v>
      </c>
      <c r="O114" s="468">
        <f t="shared" si="20"/>
        <v>56705.919999999998</v>
      </c>
    </row>
    <row r="115" spans="1:15" ht="21" customHeight="1" x14ac:dyDescent="0.25">
      <c r="A115" s="286" t="s">
        <v>1362</v>
      </c>
      <c r="B115" s="281" t="s">
        <v>806</v>
      </c>
      <c r="C115" s="282" t="s">
        <v>823</v>
      </c>
      <c r="D115" s="281" t="s">
        <v>1063</v>
      </c>
      <c r="E115" s="855">
        <v>45597</v>
      </c>
      <c r="F115" s="855">
        <v>45748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>+J115+K115+L115+M115</f>
        <v>8294.08</v>
      </c>
      <c r="O115" s="468">
        <f>+I115-N115</f>
        <v>56705.919999999998</v>
      </c>
    </row>
    <row r="116" spans="1:15" ht="21" customHeight="1" x14ac:dyDescent="0.25">
      <c r="A116" s="286" t="s">
        <v>1401</v>
      </c>
      <c r="B116" s="281" t="s">
        <v>807</v>
      </c>
      <c r="C116" s="280" t="s">
        <v>417</v>
      </c>
      <c r="D116" s="281" t="s">
        <v>1063</v>
      </c>
      <c r="E116" s="855">
        <v>45597</v>
      </c>
      <c r="F116" s="855">
        <v>45748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68">
        <f>+J116+K116+L116+M116</f>
        <v>8294.08</v>
      </c>
      <c r="O116" s="468">
        <f>+I116-N116</f>
        <v>56705.919999999998</v>
      </c>
    </row>
    <row r="117" spans="1:15" ht="21" customHeight="1" x14ac:dyDescent="0.25">
      <c r="A117" s="286" t="s">
        <v>1441</v>
      </c>
      <c r="B117" s="281" t="s">
        <v>806</v>
      </c>
      <c r="C117" s="280" t="s">
        <v>417</v>
      </c>
      <c r="D117" s="281" t="s">
        <v>1063</v>
      </c>
      <c r="E117" s="855">
        <v>45597</v>
      </c>
      <c r="F117" s="855">
        <v>45748</v>
      </c>
      <c r="G117" s="626">
        <v>70000</v>
      </c>
      <c r="H117" s="627">
        <v>0</v>
      </c>
      <c r="I117" s="468">
        <v>70000</v>
      </c>
      <c r="J117" s="468">
        <v>2009</v>
      </c>
      <c r="K117" s="468">
        <v>5368.48</v>
      </c>
      <c r="L117" s="468">
        <v>2128</v>
      </c>
      <c r="M117" s="675">
        <v>25</v>
      </c>
      <c r="N117" s="468">
        <f>+J117+K117+L117+M117</f>
        <v>9530.48</v>
      </c>
      <c r="O117" s="468">
        <f>+I117-N117</f>
        <v>60469.520000000004</v>
      </c>
    </row>
    <row r="118" spans="1:15" ht="21" customHeight="1" x14ac:dyDescent="0.25">
      <c r="A118" s="286" t="s">
        <v>1363</v>
      </c>
      <c r="B118" s="281" t="s">
        <v>806</v>
      </c>
      <c r="C118" s="282" t="s">
        <v>918</v>
      </c>
      <c r="D118" s="281" t="s">
        <v>1063</v>
      </c>
      <c r="E118" s="855">
        <v>45597</v>
      </c>
      <c r="F118" s="855">
        <v>45748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68">
        <f>+J118+K118+L118+M118</f>
        <v>8294.08</v>
      </c>
      <c r="O118" s="468">
        <f>+I118-N118</f>
        <v>56705.919999999998</v>
      </c>
    </row>
    <row r="119" spans="1:15" ht="21" customHeight="1" x14ac:dyDescent="0.25">
      <c r="A119" s="286" t="s">
        <v>1409</v>
      </c>
      <c r="B119" s="281" t="s">
        <v>807</v>
      </c>
      <c r="C119" s="282" t="s">
        <v>918</v>
      </c>
      <c r="D119" s="281" t="s">
        <v>1063</v>
      </c>
      <c r="E119" s="855">
        <v>45474</v>
      </c>
      <c r="F119" s="855">
        <v>45658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68">
        <f>+J119+K119+L119+M119</f>
        <v>8294.08</v>
      </c>
      <c r="O119" s="468">
        <f>+I119-N119</f>
        <v>56705.919999999998</v>
      </c>
    </row>
    <row r="120" spans="1:15" ht="30" customHeight="1" x14ac:dyDescent="0.25">
      <c r="A120" s="286" t="s">
        <v>1410</v>
      </c>
      <c r="B120" s="281" t="s">
        <v>806</v>
      </c>
      <c r="C120" s="282" t="s">
        <v>1357</v>
      </c>
      <c r="D120" s="281" t="s">
        <v>1063</v>
      </c>
      <c r="E120" s="855">
        <v>45597</v>
      </c>
      <c r="F120" s="855">
        <v>45748</v>
      </c>
      <c r="G120" s="626">
        <v>125000</v>
      </c>
      <c r="H120" s="627">
        <v>0</v>
      </c>
      <c r="I120" s="468">
        <v>125000</v>
      </c>
      <c r="J120" s="1038">
        <v>3587.5</v>
      </c>
      <c r="K120" s="627">
        <v>0</v>
      </c>
      <c r="L120" s="1038">
        <v>3800</v>
      </c>
      <c r="M120" s="1103">
        <v>25</v>
      </c>
      <c r="N120" s="1038">
        <v>7412.5</v>
      </c>
      <c r="O120" s="1038">
        <v>117587.5</v>
      </c>
    </row>
    <row r="121" spans="1:15" ht="21" customHeight="1" x14ac:dyDescent="0.25">
      <c r="A121" s="286" t="s">
        <v>948</v>
      </c>
      <c r="B121" s="281" t="s">
        <v>806</v>
      </c>
      <c r="C121" s="282" t="s">
        <v>529</v>
      </c>
      <c r="D121" s="281" t="s">
        <v>1063</v>
      </c>
      <c r="E121" s="855">
        <v>45597</v>
      </c>
      <c r="F121" s="855">
        <v>45748</v>
      </c>
      <c r="G121" s="626">
        <v>45000</v>
      </c>
      <c r="H121" s="627">
        <v>0</v>
      </c>
      <c r="I121" s="468">
        <v>45000</v>
      </c>
      <c r="J121" s="468">
        <v>1291.5</v>
      </c>
      <c r="K121" s="468">
        <v>1148.33</v>
      </c>
      <c r="L121" s="468">
        <v>1368</v>
      </c>
      <c r="M121" s="675">
        <v>25</v>
      </c>
      <c r="N121" s="457">
        <f t="shared" ref="N121:N126" si="21">+J121+K121+L121+M121</f>
        <v>3832.83</v>
      </c>
      <c r="O121" s="468">
        <f t="shared" si="20"/>
        <v>41167.17</v>
      </c>
    </row>
    <row r="122" spans="1:15" ht="21" customHeight="1" x14ac:dyDescent="0.25">
      <c r="A122" s="286" t="s">
        <v>726</v>
      </c>
      <c r="B122" s="281" t="s">
        <v>806</v>
      </c>
      <c r="C122" s="280" t="s">
        <v>449</v>
      </c>
      <c r="D122" s="281" t="s">
        <v>1063</v>
      </c>
      <c r="E122" s="855">
        <v>45597</v>
      </c>
      <c r="F122" s="855">
        <v>45748</v>
      </c>
      <c r="G122" s="626">
        <v>45000</v>
      </c>
      <c r="H122" s="627">
        <v>0</v>
      </c>
      <c r="I122" s="468">
        <v>45000</v>
      </c>
      <c r="J122" s="468">
        <v>1291.5</v>
      </c>
      <c r="K122" s="468">
        <v>891.01</v>
      </c>
      <c r="L122" s="468">
        <v>1368</v>
      </c>
      <c r="M122" s="675">
        <v>1740.46</v>
      </c>
      <c r="N122" s="457">
        <f t="shared" si="21"/>
        <v>5290.97</v>
      </c>
      <c r="O122" s="468">
        <f t="shared" si="20"/>
        <v>39709.03</v>
      </c>
    </row>
    <row r="123" spans="1:15" ht="21" customHeight="1" x14ac:dyDescent="0.25">
      <c r="A123" s="286" t="s">
        <v>1299</v>
      </c>
      <c r="B123" s="281" t="s">
        <v>1296</v>
      </c>
      <c r="C123" s="282" t="s">
        <v>1358</v>
      </c>
      <c r="D123" s="281" t="s">
        <v>1063</v>
      </c>
      <c r="E123" s="855">
        <v>45566</v>
      </c>
      <c r="F123" s="855">
        <v>45717</v>
      </c>
      <c r="G123" s="626">
        <v>43500</v>
      </c>
      <c r="H123" s="627">
        <v>0</v>
      </c>
      <c r="I123" s="468">
        <v>43500</v>
      </c>
      <c r="J123" s="468">
        <v>1248.45</v>
      </c>
      <c r="K123" s="468">
        <v>936.62</v>
      </c>
      <c r="L123" s="468">
        <v>1322.4</v>
      </c>
      <c r="M123" s="675">
        <v>25</v>
      </c>
      <c r="N123" s="457">
        <f t="shared" si="21"/>
        <v>3532.4700000000003</v>
      </c>
      <c r="O123" s="468">
        <f t="shared" si="20"/>
        <v>39967.53</v>
      </c>
    </row>
    <row r="124" spans="1:15" ht="21" customHeight="1" x14ac:dyDescent="0.25">
      <c r="A124" s="286" t="s">
        <v>1301</v>
      </c>
      <c r="B124" s="281" t="s">
        <v>1296</v>
      </c>
      <c r="C124" s="282" t="s">
        <v>1358</v>
      </c>
      <c r="D124" s="281" t="s">
        <v>1063</v>
      </c>
      <c r="E124" s="855">
        <v>45566</v>
      </c>
      <c r="F124" s="855">
        <v>45717</v>
      </c>
      <c r="G124" s="626">
        <v>43500</v>
      </c>
      <c r="H124" s="627">
        <v>0</v>
      </c>
      <c r="I124" s="468">
        <v>43500</v>
      </c>
      <c r="J124" s="468">
        <v>1248.45</v>
      </c>
      <c r="K124" s="468">
        <v>936.62</v>
      </c>
      <c r="L124" s="468">
        <v>1322.4</v>
      </c>
      <c r="M124" s="675">
        <v>25</v>
      </c>
      <c r="N124" s="457">
        <f t="shared" si="21"/>
        <v>3532.4700000000003</v>
      </c>
      <c r="O124" s="468">
        <f>+I124-N124</f>
        <v>39967.53</v>
      </c>
    </row>
    <row r="125" spans="1:15" ht="21" customHeight="1" x14ac:dyDescent="0.25">
      <c r="A125" s="286" t="s">
        <v>1302</v>
      </c>
      <c r="B125" s="281" t="s">
        <v>1296</v>
      </c>
      <c r="C125" s="282" t="s">
        <v>1359</v>
      </c>
      <c r="D125" s="281" t="s">
        <v>1063</v>
      </c>
      <c r="E125" s="855">
        <v>45566</v>
      </c>
      <c r="F125" s="855">
        <v>45717</v>
      </c>
      <c r="G125" s="626">
        <v>43500</v>
      </c>
      <c r="H125" s="627">
        <v>0</v>
      </c>
      <c r="I125" s="468">
        <v>43500</v>
      </c>
      <c r="J125" s="468">
        <v>1248.45</v>
      </c>
      <c r="K125" s="468">
        <v>936.62</v>
      </c>
      <c r="L125" s="468">
        <v>1322.4</v>
      </c>
      <c r="M125" s="675">
        <v>25</v>
      </c>
      <c r="N125" s="457">
        <f t="shared" si="21"/>
        <v>3532.4700000000003</v>
      </c>
      <c r="O125" s="468">
        <f>+I125-N125</f>
        <v>39967.53</v>
      </c>
    </row>
    <row r="126" spans="1:15" ht="21" customHeight="1" x14ac:dyDescent="0.25">
      <c r="A126" s="286" t="s">
        <v>1442</v>
      </c>
      <c r="B126" s="281" t="s">
        <v>806</v>
      </c>
      <c r="C126" s="282" t="s">
        <v>105</v>
      </c>
      <c r="D126" s="281" t="s">
        <v>1063</v>
      </c>
      <c r="E126" s="855">
        <v>45536</v>
      </c>
      <c r="F126" s="855">
        <v>45689</v>
      </c>
      <c r="G126" s="626">
        <v>25000</v>
      </c>
      <c r="H126" s="627">
        <v>0</v>
      </c>
      <c r="I126" s="468">
        <v>25000</v>
      </c>
      <c r="J126" s="468">
        <v>717.5</v>
      </c>
      <c r="K126" s="627">
        <v>0</v>
      </c>
      <c r="L126" s="468">
        <v>760</v>
      </c>
      <c r="M126" s="675">
        <v>25</v>
      </c>
      <c r="N126" s="457">
        <f t="shared" si="21"/>
        <v>1502.5</v>
      </c>
      <c r="O126" s="468">
        <f>+I126-N126</f>
        <v>23497.5</v>
      </c>
    </row>
    <row r="127" spans="1:15" ht="21" customHeight="1" x14ac:dyDescent="0.25">
      <c r="A127" s="490" t="s">
        <v>813</v>
      </c>
      <c r="B127" s="491"/>
      <c r="C127" s="492">
        <v>34</v>
      </c>
      <c r="D127" s="570"/>
      <c r="E127" s="570"/>
      <c r="F127" s="570"/>
      <c r="G127" s="695">
        <f>SUM(G93:G126)</f>
        <v>2240500</v>
      </c>
      <c r="H127" s="696">
        <v>0</v>
      </c>
      <c r="I127" s="695">
        <f t="shared" ref="I127:O127" si="22">SUM(I93:I126)</f>
        <v>2240500</v>
      </c>
      <c r="J127" s="695">
        <f t="shared" si="22"/>
        <v>64302.349999999991</v>
      </c>
      <c r="K127" s="695">
        <f t="shared" si="22"/>
        <v>146351.45999999996</v>
      </c>
      <c r="L127" s="695">
        <f t="shared" si="22"/>
        <v>68111.199999999997</v>
      </c>
      <c r="M127" s="1099">
        <f t="shared" si="22"/>
        <v>11142.759999999998</v>
      </c>
      <c r="N127" s="695">
        <f t="shared" si="22"/>
        <v>289907.76999999973</v>
      </c>
      <c r="O127" s="695">
        <f t="shared" si="22"/>
        <v>1950592.2299999997</v>
      </c>
    </row>
    <row r="128" spans="1:15" x14ac:dyDescent="0.25">
      <c r="A128" s="490"/>
      <c r="B128" s="491"/>
      <c r="C128" s="492"/>
      <c r="D128" s="281"/>
      <c r="E128" s="281"/>
      <c r="F128" s="281"/>
      <c r="G128" s="695"/>
      <c r="H128" s="495"/>
      <c r="I128" s="494"/>
      <c r="J128" s="494"/>
      <c r="K128" s="494"/>
      <c r="L128" s="695"/>
      <c r="M128" s="1099"/>
      <c r="N128" s="494"/>
      <c r="O128" s="494"/>
    </row>
    <row r="129" spans="1:16" ht="23.25" customHeight="1" x14ac:dyDescent="0.25">
      <c r="A129" s="1052" t="s">
        <v>865</v>
      </c>
      <c r="B129" s="1053"/>
      <c r="C129" s="1125">
        <f>+C16+C20+C25+C30+C35+C39+C44+C54+C61+C65+C70+C78+C86+C90+C127+C74</f>
        <v>69</v>
      </c>
      <c r="D129" s="1125"/>
      <c r="E129" s="1125"/>
      <c r="F129" s="1125"/>
      <c r="G129" s="1126">
        <f>+G16+G20+G25+G30+G35+G39+G44+G54+G61+G65+G70+G74+G78+G86+G90+G127</f>
        <v>5525500</v>
      </c>
      <c r="H129" s="1127">
        <v>0</v>
      </c>
      <c r="I129" s="1126">
        <f t="shared" ref="I129:O129" si="23">+I16+I20+I25+I30+I35+I39+I44+I54+I61+I65+I70+I74+I78+I86+I90+I127</f>
        <v>5525500</v>
      </c>
      <c r="J129" s="1126">
        <f t="shared" si="23"/>
        <v>158581.84999999998</v>
      </c>
      <c r="K129" s="1126">
        <f t="shared" si="23"/>
        <v>532597.36</v>
      </c>
      <c r="L129" s="1126">
        <f t="shared" si="23"/>
        <v>167975.2</v>
      </c>
      <c r="M129" s="1126">
        <f t="shared" si="23"/>
        <v>55791.839999999997</v>
      </c>
      <c r="N129" s="1126">
        <f t="shared" si="23"/>
        <v>914946.24999999977</v>
      </c>
      <c r="O129" s="1126">
        <f t="shared" si="23"/>
        <v>4610553.75</v>
      </c>
    </row>
    <row r="130" spans="1:16" x14ac:dyDescent="0.25">
      <c r="A130" s="259"/>
      <c r="B130" s="259"/>
      <c r="C130" s="259"/>
      <c r="D130" s="546"/>
      <c r="E130" s="546"/>
      <c r="F130" s="546"/>
      <c r="G130" s="862"/>
      <c r="H130" s="259"/>
      <c r="I130" s="259"/>
      <c r="J130" s="660"/>
      <c r="K130" s="660"/>
      <c r="M130" s="660"/>
      <c r="N130" s="660"/>
      <c r="O130" s="259"/>
      <c r="P130" s="259"/>
    </row>
    <row r="131" spans="1:16" x14ac:dyDescent="0.25">
      <c r="A131" s="259"/>
      <c r="B131" s="259"/>
      <c r="C131" s="259"/>
      <c r="D131" s="259"/>
      <c r="E131" s="259"/>
      <c r="F131" s="259"/>
      <c r="G131" s="259"/>
      <c r="H131" s="259"/>
      <c r="I131" s="259"/>
      <c r="J131" s="660"/>
      <c r="K131" s="259"/>
      <c r="L131" s="660"/>
      <c r="M131" s="660"/>
      <c r="N131" s="660"/>
      <c r="O131" s="660"/>
      <c r="P131" s="259"/>
    </row>
    <row r="132" spans="1:16" x14ac:dyDescent="0.25">
      <c r="A132" s="259"/>
      <c r="B132" s="259"/>
      <c r="C132" s="259"/>
      <c r="D132" s="259"/>
      <c r="E132" s="259"/>
      <c r="F132" s="259"/>
      <c r="G132" s="259"/>
      <c r="H132" s="259"/>
      <c r="I132" s="259"/>
      <c r="J132" s="660"/>
      <c r="K132" s="259"/>
      <c r="L132" s="660"/>
      <c r="M132" s="660"/>
      <c r="N132" s="660"/>
      <c r="O132" s="660"/>
      <c r="P132" s="259"/>
    </row>
    <row r="133" spans="1:16" x14ac:dyDescent="0.25">
      <c r="A133" s="259"/>
      <c r="B133" s="259"/>
      <c r="C133" s="259"/>
      <c r="D133" s="259"/>
      <c r="E133" s="259"/>
      <c r="F133" s="259"/>
      <c r="G133" s="259"/>
      <c r="H133" s="259"/>
      <c r="I133" s="259"/>
      <c r="J133" s="660"/>
      <c r="K133" s="259"/>
      <c r="L133" s="660"/>
      <c r="M133" s="660"/>
      <c r="N133" s="660"/>
      <c r="O133" s="660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537"/>
      <c r="B145" s="537"/>
      <c r="C145" s="537"/>
      <c r="D145" s="692"/>
      <c r="E145" s="692"/>
      <c r="F145" s="692"/>
      <c r="G145" s="537"/>
      <c r="H145" s="537"/>
      <c r="I145" s="537"/>
      <c r="J145" s="537"/>
      <c r="K145" s="537"/>
      <c r="L145" s="537"/>
      <c r="M145" s="537"/>
      <c r="N145" s="537"/>
      <c r="O145" s="537"/>
      <c r="P145" s="537"/>
    </row>
    <row r="146" spans="1:16" x14ac:dyDescent="0.25">
      <c r="A146" s="537"/>
      <c r="B146" s="537"/>
      <c r="C146" s="537"/>
      <c r="D146" s="692"/>
      <c r="E146" s="692"/>
      <c r="F146" s="692"/>
      <c r="G146" s="537"/>
      <c r="H146" s="537"/>
      <c r="I146" s="537"/>
      <c r="J146" s="537"/>
      <c r="K146" s="537"/>
      <c r="L146" s="537"/>
      <c r="M146" s="537"/>
      <c r="N146" s="537"/>
      <c r="O146" s="537"/>
      <c r="P146" s="537"/>
    </row>
    <row r="147" spans="1:16" x14ac:dyDescent="0.25">
      <c r="A147" s="537"/>
      <c r="B147" s="537"/>
      <c r="C147" s="537"/>
      <c r="D147" s="537"/>
      <c r="E147" s="537"/>
      <c r="F147" s="537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42" t="s">
        <v>1449</v>
      </c>
      <c r="B148" s="542"/>
      <c r="C148" s="542"/>
      <c r="D148" s="691"/>
      <c r="E148" s="691"/>
      <c r="F148" s="691"/>
      <c r="G148" s="866"/>
      <c r="H148" s="674" t="s">
        <v>1377</v>
      </c>
      <c r="J148" s="674"/>
      <c r="K148" s="674"/>
      <c r="L148" s="1097"/>
      <c r="M148" s="674"/>
      <c r="O148" s="674"/>
      <c r="P148" s="544"/>
    </row>
    <row r="149" spans="1:16" ht="25.5" customHeight="1" x14ac:dyDescent="0.25">
      <c r="A149" s="546" t="s">
        <v>935</v>
      </c>
      <c r="B149" s="546"/>
      <c r="C149" s="546"/>
      <c r="D149" s="538"/>
      <c r="E149" s="538"/>
      <c r="F149" s="538"/>
      <c r="G149" s="467"/>
      <c r="H149" s="537"/>
      <c r="I149" s="1895" t="s">
        <v>1375</v>
      </c>
      <c r="J149" s="1895"/>
      <c r="K149" s="1895"/>
      <c r="L149" s="1895"/>
      <c r="M149" s="1895"/>
      <c r="N149" s="1895"/>
      <c r="O149" s="1895"/>
      <c r="P149" s="539"/>
    </row>
    <row r="150" spans="1:16" x14ac:dyDescent="0.25">
      <c r="A150" s="542" t="s">
        <v>1231</v>
      </c>
      <c r="B150" s="542"/>
      <c r="C150" s="542"/>
      <c r="D150" s="537"/>
      <c r="F150" s="1062"/>
      <c r="G150" s="1062"/>
      <c r="H150" s="1062"/>
      <c r="I150" s="1876" t="s">
        <v>1224</v>
      </c>
      <c r="J150" s="1876"/>
      <c r="K150" s="1876"/>
      <c r="L150" s="1876"/>
      <c r="M150" s="1876"/>
      <c r="N150" s="1876"/>
      <c r="O150" s="1876"/>
      <c r="P150" s="537"/>
    </row>
    <row r="151" spans="1:16" x14ac:dyDescent="0.25">
      <c r="A151" s="546"/>
      <c r="B151" s="546"/>
      <c r="C151" s="546"/>
      <c r="D151" s="547"/>
      <c r="E151" s="547"/>
      <c r="F151" s="547"/>
      <c r="G151" s="546"/>
      <c r="H151" s="541"/>
      <c r="I151" s="540"/>
      <c r="J151" s="537"/>
      <c r="K151" s="673" t="s">
        <v>1374</v>
      </c>
      <c r="L151" s="513"/>
      <c r="M151" s="673"/>
      <c r="N151" s="673"/>
      <c r="O151" s="673"/>
      <c r="P151" s="673"/>
    </row>
    <row r="152" spans="1:16" ht="15.75" x14ac:dyDescent="0.25">
      <c r="A152" s="267"/>
      <c r="B152" s="267"/>
      <c r="C152" s="267"/>
      <c r="D152" s="268"/>
      <c r="E152" s="268"/>
      <c r="F152" s="268"/>
      <c r="G152" s="268"/>
      <c r="H152" s="269"/>
      <c r="I152" s="268"/>
      <c r="J152" s="268"/>
      <c r="K152" s="268"/>
      <c r="L152" s="268"/>
      <c r="M152" s="268"/>
      <c r="N152" s="271"/>
      <c r="O152" s="271"/>
      <c r="P152" s="259"/>
    </row>
    <row r="153" spans="1:16" s="259" customFormat="1" ht="14.25" customHeight="1" x14ac:dyDescent="0.25">
      <c r="D153" s="668"/>
      <c r="E153" s="668"/>
      <c r="F153" s="668"/>
    </row>
    <row r="154" spans="1:16" x14ac:dyDescent="0.25">
      <c r="K154" s="259"/>
      <c r="L154" s="259"/>
    </row>
  </sheetData>
  <mergeCells count="21">
    <mergeCell ref="M11:M12"/>
    <mergeCell ref="N11:N12"/>
    <mergeCell ref="O11:O12"/>
    <mergeCell ref="I149:O149"/>
    <mergeCell ref="I150:O150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0000000000000007E-2" header="0.31496062992125984" footer="3.937007874015748E-2"/>
  <pageSetup paperSize="3" scale="47" fitToHeight="0" orientation="landscape" horizontalDpi="360" verticalDpi="360" r:id="rId1"/>
  <rowBreaks count="1" manualBreakCount="1">
    <brk id="65" max="14" man="1"/>
  </rowBreaks>
  <colBreaks count="1" manualBreakCount="1">
    <brk id="15" max="159" man="1"/>
  </colBreaks>
  <drawing r:id="rId2"/>
</worksheet>
</file>

<file path=xl/worksheets/sheet2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7C1CE2-4C67-4120-89FC-09097AB967C3}">
  <dimension ref="B1:O64"/>
  <sheetViews>
    <sheetView zoomScaleNormal="100" workbookViewId="0">
      <selection activeCell="B3" sqref="B3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ht="15.75" x14ac:dyDescent="0.25">
      <c r="B5" s="268"/>
      <c r="C5" s="267"/>
      <c r="D5" s="268"/>
      <c r="E5" s="268"/>
      <c r="F5" s="268"/>
      <c r="G5" s="268"/>
      <c r="H5" s="268"/>
      <c r="I5" s="268"/>
      <c r="J5" s="268"/>
      <c r="K5" s="268"/>
      <c r="L5" s="268"/>
      <c r="M5" s="268"/>
      <c r="N5" s="268"/>
      <c r="O5" s="268"/>
    </row>
    <row r="6" spans="2:15" x14ac:dyDescent="0.25">
      <c r="B6" s="1624" t="s">
        <v>0</v>
      </c>
      <c r="C6" s="1624"/>
      <c r="D6" s="1624"/>
      <c r="E6" s="1624"/>
      <c r="F6" s="1624"/>
      <c r="G6" s="1624"/>
      <c r="H6" s="1624"/>
      <c r="I6" s="1624"/>
      <c r="J6" s="1624"/>
      <c r="K6" s="1624"/>
      <c r="L6" s="1624"/>
      <c r="M6" s="1624"/>
      <c r="N6" s="1624"/>
      <c r="O6" s="1624"/>
    </row>
    <row r="7" spans="2:15" x14ac:dyDescent="0.25">
      <c r="B7" s="1624" t="s">
        <v>1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  <c r="O7" s="1624"/>
    </row>
    <row r="8" spans="2:15" x14ac:dyDescent="0.25">
      <c r="B8" s="1624" t="s">
        <v>3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  <c r="O8" s="1624"/>
    </row>
    <row r="9" spans="2:15" x14ac:dyDescent="0.25">
      <c r="B9" s="1624" t="s">
        <v>1453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  <c r="O9" s="1624"/>
    </row>
    <row r="10" spans="2:15" x14ac:dyDescent="0.25">
      <c r="B10" s="1622" t="s">
        <v>5</v>
      </c>
      <c r="C10" s="1622"/>
      <c r="D10" s="1622"/>
      <c r="E10" s="1622"/>
      <c r="F10" s="1622"/>
      <c r="G10" s="1622"/>
      <c r="H10" s="1622"/>
      <c r="I10" s="1622"/>
      <c r="J10" s="1622"/>
      <c r="K10" s="1622"/>
      <c r="L10" s="1622"/>
      <c r="M10" s="1622"/>
      <c r="N10" s="1622"/>
      <c r="O10" s="1622"/>
    </row>
    <row r="11" spans="2:15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  <c r="N11" s="531"/>
      <c r="O11" s="531"/>
    </row>
    <row r="12" spans="2:15" x14ac:dyDescent="0.25">
      <c r="B12" s="1898" t="s">
        <v>7</v>
      </c>
      <c r="C12" s="1897" t="s">
        <v>937</v>
      </c>
      <c r="D12" s="1897" t="s">
        <v>8</v>
      </c>
      <c r="E12" s="1897" t="s">
        <v>10</v>
      </c>
      <c r="F12" s="1897" t="s">
        <v>11</v>
      </c>
      <c r="G12" s="1047" t="s">
        <v>12</v>
      </c>
      <c r="H12" s="1897" t="s">
        <v>13</v>
      </c>
      <c r="I12" s="1897" t="s">
        <v>14</v>
      </c>
      <c r="J12" s="1897" t="s">
        <v>15</v>
      </c>
      <c r="K12" s="1897" t="s">
        <v>16</v>
      </c>
      <c r="L12" s="1897" t="s">
        <v>17</v>
      </c>
      <c r="M12" s="1897" t="s">
        <v>18</v>
      </c>
      <c r="N12" s="1897" t="s">
        <v>19</v>
      </c>
      <c r="O12" s="1897" t="s">
        <v>20</v>
      </c>
    </row>
    <row r="13" spans="2:15" x14ac:dyDescent="0.25">
      <c r="B13" s="1899"/>
      <c r="C13" s="1897"/>
      <c r="D13" s="1897"/>
      <c r="E13" s="1897"/>
      <c r="F13" s="1897"/>
      <c r="G13" s="1047" t="s">
        <v>21</v>
      </c>
      <c r="H13" s="1897"/>
      <c r="I13" s="1897"/>
      <c r="J13" s="1897"/>
      <c r="K13" s="1897"/>
      <c r="L13" s="1897"/>
      <c r="M13" s="1897"/>
      <c r="N13" s="1897"/>
      <c r="O13" s="1897"/>
    </row>
    <row r="14" spans="2:15" ht="28.5" customHeight="1" x14ac:dyDescent="0.25">
      <c r="B14" s="280" t="s">
        <v>613</v>
      </c>
      <c r="C14" s="281" t="s">
        <v>807</v>
      </c>
      <c r="D14" s="281" t="s">
        <v>235</v>
      </c>
      <c r="E14" s="749" t="s">
        <v>559</v>
      </c>
      <c r="F14" s="283" t="s">
        <v>236</v>
      </c>
      <c r="G14" s="284">
        <v>50000</v>
      </c>
      <c r="H14" s="285">
        <v>0</v>
      </c>
      <c r="I14" s="284">
        <v>50000</v>
      </c>
      <c r="J14" s="285">
        <v>0</v>
      </c>
      <c r="K14" s="284">
        <v>2297.25</v>
      </c>
      <c r="L14" s="285">
        <v>0</v>
      </c>
      <c r="M14" s="285">
        <v>0</v>
      </c>
      <c r="N14" s="284">
        <f>+J14+K14+L14+M14</f>
        <v>2297.25</v>
      </c>
      <c r="O14" s="157">
        <v>47702.75</v>
      </c>
    </row>
    <row r="15" spans="2:15" ht="28.5" customHeight="1" x14ac:dyDescent="0.25">
      <c r="B15" s="280" t="s">
        <v>1275</v>
      </c>
      <c r="C15" s="281" t="s">
        <v>806</v>
      </c>
      <c r="D15" s="281" t="s">
        <v>235</v>
      </c>
      <c r="E15" s="286" t="s">
        <v>235</v>
      </c>
      <c r="F15" s="283" t="s">
        <v>236</v>
      </c>
      <c r="G15" s="284">
        <v>10000</v>
      </c>
      <c r="H15" s="285">
        <v>0</v>
      </c>
      <c r="I15" s="284">
        <v>10000</v>
      </c>
      <c r="J15" s="285">
        <v>0</v>
      </c>
      <c r="K15" s="285">
        <v>0</v>
      </c>
      <c r="L15" s="285">
        <v>0</v>
      </c>
      <c r="M15" s="285">
        <v>0</v>
      </c>
      <c r="N15" s="284">
        <f t="shared" ref="N15:N32" si="0">+J15+K15+L15+M15</f>
        <v>0</v>
      </c>
      <c r="O15" s="284">
        <v>10000</v>
      </c>
    </row>
    <row r="16" spans="2:15" ht="28.5" customHeight="1" x14ac:dyDescent="0.25">
      <c r="B16" s="280" t="s">
        <v>889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si="0"/>
        <v>0</v>
      </c>
      <c r="O16" s="284">
        <v>10000</v>
      </c>
    </row>
    <row r="17" spans="2:15" ht="28.5" customHeight="1" x14ac:dyDescent="0.25">
      <c r="B17" s="280" t="s">
        <v>987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622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1110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1122</v>
      </c>
      <c r="C20" s="281" t="s">
        <v>807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761" t="s">
        <v>1266</v>
      </c>
      <c r="C21" s="602" t="s">
        <v>806</v>
      </c>
      <c r="D21" s="281" t="s">
        <v>235</v>
      </c>
      <c r="E21" s="286" t="s">
        <v>235</v>
      </c>
      <c r="F21" s="283" t="s">
        <v>236</v>
      </c>
      <c r="G21" s="273">
        <v>10000</v>
      </c>
      <c r="H21" s="285">
        <v>0</v>
      </c>
      <c r="I21" s="273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73">
        <v>10000</v>
      </c>
    </row>
    <row r="22" spans="2:15" ht="28.5" customHeight="1" x14ac:dyDescent="0.25">
      <c r="B22" s="761" t="s">
        <v>988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625" t="s">
        <v>1047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12000</v>
      </c>
      <c r="H23" s="285">
        <v>0</v>
      </c>
      <c r="I23" s="273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12000</v>
      </c>
    </row>
    <row r="24" spans="2:15" ht="28.5" customHeight="1" x14ac:dyDescent="0.25">
      <c r="B24" s="761" t="s">
        <v>1078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16000</v>
      </c>
      <c r="H24" s="285">
        <v>0</v>
      </c>
      <c r="I24" s="273">
        <v>16000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16000</v>
      </c>
    </row>
    <row r="25" spans="2:15" ht="28.5" customHeight="1" x14ac:dyDescent="0.25">
      <c r="B25" s="761" t="s">
        <v>1080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10000</v>
      </c>
      <c r="H25" s="285">
        <v>0</v>
      </c>
      <c r="I25" s="273">
        <v>10000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10000</v>
      </c>
    </row>
    <row r="26" spans="2:15" ht="28.5" customHeight="1" x14ac:dyDescent="0.25">
      <c r="B26" s="761" t="s">
        <v>1191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10000</v>
      </c>
      <c r="H26" s="285">
        <v>0</v>
      </c>
      <c r="I26" s="284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10000</v>
      </c>
    </row>
    <row r="27" spans="2:15" ht="28.5" customHeight="1" x14ac:dyDescent="0.25">
      <c r="B27" s="761" t="s">
        <v>1192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1046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1246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1247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1448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4.75" customHeight="1" x14ac:dyDescent="0.25">
      <c r="B32" s="724"/>
      <c r="C32" s="602"/>
      <c r="D32" s="725">
        <v>18</v>
      </c>
      <c r="E32" s="286"/>
      <c r="F32" s="283"/>
      <c r="G32" s="273">
        <f t="shared" ref="G32:M32" si="1">SUM(G14:G31)</f>
        <v>228000</v>
      </c>
      <c r="H32" s="273">
        <f t="shared" si="1"/>
        <v>0</v>
      </c>
      <c r="I32" s="273">
        <f t="shared" si="1"/>
        <v>228000</v>
      </c>
      <c r="J32" s="273">
        <f t="shared" si="1"/>
        <v>0</v>
      </c>
      <c r="K32" s="273">
        <f t="shared" si="1"/>
        <v>2297.25</v>
      </c>
      <c r="L32" s="273">
        <f t="shared" si="1"/>
        <v>0</v>
      </c>
      <c r="M32" s="273">
        <f t="shared" si="1"/>
        <v>0</v>
      </c>
      <c r="N32" s="284">
        <f t="shared" si="0"/>
        <v>2297.25</v>
      </c>
      <c r="O32" s="273">
        <f>+I32-N32</f>
        <v>225702.75</v>
      </c>
    </row>
    <row r="33" spans="2:15" ht="27.75" customHeight="1" x14ac:dyDescent="0.25">
      <c r="B33" s="1048" t="s">
        <v>865</v>
      </c>
      <c r="C33" s="1048"/>
      <c r="D33" s="1049">
        <v>19</v>
      </c>
      <c r="E33" s="1049"/>
      <c r="F33" s="1049"/>
      <c r="G33" s="1050">
        <f>+G32</f>
        <v>228000</v>
      </c>
      <c r="H33" s="1050">
        <f t="shared" ref="H33:O33" si="2">+H32</f>
        <v>0</v>
      </c>
      <c r="I33" s="1050">
        <f t="shared" si="2"/>
        <v>228000</v>
      </c>
      <c r="J33" s="1050">
        <f t="shared" si="2"/>
        <v>0</v>
      </c>
      <c r="K33" s="1050">
        <f t="shared" si="2"/>
        <v>2297.25</v>
      </c>
      <c r="L33" s="1050">
        <f t="shared" si="2"/>
        <v>0</v>
      </c>
      <c r="M33" s="1050">
        <f t="shared" si="2"/>
        <v>0</v>
      </c>
      <c r="N33" s="1050">
        <f t="shared" si="2"/>
        <v>2297.25</v>
      </c>
      <c r="O33" s="1050">
        <f t="shared" si="2"/>
        <v>225702.75</v>
      </c>
    </row>
    <row r="34" spans="2:15" s="259" customFormat="1" ht="19.5" customHeight="1" x14ac:dyDescent="0.25">
      <c r="B34" s="752"/>
      <c r="C34" s="752"/>
      <c r="D34" s="753"/>
      <c r="E34" s="753"/>
      <c r="F34" s="753"/>
      <c r="G34" s="754"/>
      <c r="H34" s="755"/>
      <c r="I34" s="754"/>
      <c r="J34" s="755"/>
      <c r="K34" s="754"/>
      <c r="L34" s="755"/>
      <c r="M34" s="755"/>
      <c r="N34" s="754"/>
      <c r="O34" s="756"/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5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542"/>
      <c r="C47" s="542"/>
      <c r="D47" s="542"/>
      <c r="E47" s="753"/>
      <c r="F47" s="753"/>
      <c r="G47" s="754"/>
      <c r="H47" s="755"/>
      <c r="I47" s="674"/>
      <c r="J47" s="674"/>
      <c r="K47" s="674"/>
      <c r="L47" s="674"/>
      <c r="M47" s="674"/>
      <c r="N47" s="674"/>
      <c r="O47" s="756"/>
    </row>
    <row r="48" spans="2:15" s="259" customFormat="1" ht="19.5" customHeight="1" x14ac:dyDescent="0.25">
      <c r="B48" s="1874" t="s">
        <v>1269</v>
      </c>
      <c r="C48" s="1874"/>
      <c r="D48" s="1874"/>
      <c r="E48" s="753"/>
      <c r="F48" s="753"/>
      <c r="G48" s="754"/>
      <c r="H48" s="755"/>
      <c r="J48" s="1875" t="s">
        <v>852</v>
      </c>
      <c r="K48" s="1875"/>
      <c r="L48" s="1875"/>
      <c r="M48" s="1875"/>
      <c r="N48" s="1875"/>
      <c r="O48" s="1875"/>
    </row>
    <row r="49" spans="2:15" s="259" customFormat="1" ht="19.5" customHeight="1" x14ac:dyDescent="0.25">
      <c r="B49" s="1812" t="s">
        <v>1270</v>
      </c>
      <c r="C49" s="1812"/>
      <c r="D49" s="1812"/>
      <c r="E49" s="753"/>
      <c r="F49" s="753"/>
      <c r="G49" s="754"/>
      <c r="H49" s="755"/>
      <c r="J49" s="1876" t="s">
        <v>1224</v>
      </c>
      <c r="K49" s="1876"/>
      <c r="L49" s="1876"/>
      <c r="M49" s="1876"/>
      <c r="N49" s="1876"/>
      <c r="O49" s="1876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x14ac:dyDescent="0.25">
      <c r="E58" s="543"/>
      <c r="F58" s="543"/>
      <c r="G58" s="544"/>
      <c r="H58" s="545"/>
      <c r="O58" s="544"/>
    </row>
    <row r="59" spans="2:15" x14ac:dyDescent="0.25">
      <c r="E59" s="538"/>
      <c r="F59" s="537"/>
      <c r="G59" s="537"/>
      <c r="H59" s="537"/>
      <c r="O59" s="539"/>
    </row>
    <row r="60" spans="2:15" x14ac:dyDescent="0.25">
      <c r="E60" s="537"/>
      <c r="F60" s="537"/>
      <c r="G60" s="537"/>
      <c r="H60" s="540"/>
      <c r="O60" s="537"/>
    </row>
    <row r="61" spans="2:15" x14ac:dyDescent="0.25">
      <c r="E61" s="547"/>
      <c r="F61" s="546"/>
      <c r="G61" s="541"/>
      <c r="H61" s="540"/>
      <c r="I61" s="537"/>
      <c r="J61" s="1813"/>
      <c r="K61" s="1813"/>
      <c r="L61" s="1813"/>
      <c r="M61" s="1813"/>
      <c r="N61" s="1813"/>
      <c r="O61" s="1813"/>
    </row>
    <row r="62" spans="2:15" ht="15.75" x14ac:dyDescent="0.25">
      <c r="B62" s="267"/>
      <c r="C62" s="267"/>
      <c r="D62" s="267"/>
      <c r="E62" s="268"/>
      <c r="F62" s="268"/>
      <c r="G62" s="269"/>
      <c r="H62" s="1741"/>
      <c r="I62" s="1741"/>
      <c r="J62" s="1741"/>
      <c r="K62" s="1741"/>
      <c r="L62" s="1741"/>
      <c r="M62" s="271"/>
      <c r="N62" s="271"/>
      <c r="O62" s="259"/>
    </row>
    <row r="63" spans="2:15" x14ac:dyDescent="0.25"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  <row r="64" spans="2:15" x14ac:dyDescent="0.25">
      <c r="B64" s="259"/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</sheetData>
  <mergeCells count="24">
    <mergeCell ref="J61:O61"/>
    <mergeCell ref="H62:L62"/>
    <mergeCell ref="N12:N13"/>
    <mergeCell ref="O12:O13"/>
    <mergeCell ref="B48:D48"/>
    <mergeCell ref="J48:O48"/>
    <mergeCell ref="B49:D49"/>
    <mergeCell ref="J49:O49"/>
    <mergeCell ref="H12:H13"/>
    <mergeCell ref="I12:I13"/>
    <mergeCell ref="J12:J13"/>
    <mergeCell ref="K12:K13"/>
    <mergeCell ref="L12:L13"/>
    <mergeCell ref="M12:M13"/>
    <mergeCell ref="B12:B13"/>
    <mergeCell ref="C12:C13"/>
    <mergeCell ref="D12:D13"/>
    <mergeCell ref="E12:E13"/>
    <mergeCell ref="F12:F13"/>
    <mergeCell ref="B6:O6"/>
    <mergeCell ref="B7:O7"/>
    <mergeCell ref="B8:O8"/>
    <mergeCell ref="B9:O9"/>
    <mergeCell ref="B10:O10"/>
  </mergeCells>
  <pageMargins left="1.1599999999999999" right="0.39370078740157483" top="0.28000000000000003" bottom="0.15748031496062992" header="7.874015748031496E-2" footer="0.31496062992125984"/>
  <pageSetup paperSize="3" scale="70" orientation="landscape" r:id="rId1"/>
  <drawing r:id="rId2"/>
</worksheet>
</file>

<file path=xl/worksheets/sheet2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00E3F4-0C5C-4015-A18A-7797DED8C9F0}">
  <dimension ref="B5:M83"/>
  <sheetViews>
    <sheetView showGridLines="0" topLeftCell="A22" zoomScale="118" zoomScaleNormal="118" zoomScaleSheetLayoutView="100" workbookViewId="0">
      <selection activeCell="E55" sqref="E55:M55"/>
    </sheetView>
  </sheetViews>
  <sheetFormatPr baseColWidth="10" defaultRowHeight="15" x14ac:dyDescent="0.25"/>
  <cols>
    <col min="1" max="1" width="2.140625" customWidth="1"/>
    <col min="2" max="2" width="50" customWidth="1"/>
    <col min="3" max="3" width="7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886" t="s">
        <v>0</v>
      </c>
      <c r="C5" s="1886"/>
      <c r="D5" s="1886"/>
      <c r="E5" s="1886"/>
      <c r="F5" s="1886"/>
      <c r="G5" s="1886"/>
      <c r="H5" s="1886"/>
      <c r="I5" s="1886"/>
      <c r="J5" s="1886"/>
      <c r="K5" s="1886"/>
      <c r="L5" s="1886"/>
      <c r="M5" s="1886"/>
    </row>
    <row r="6" spans="2:13" x14ac:dyDescent="0.25">
      <c r="B6" s="1886" t="s">
        <v>1</v>
      </c>
      <c r="C6" s="1886"/>
      <c r="D6" s="1886"/>
      <c r="E6" s="1886"/>
      <c r="F6" s="1886"/>
      <c r="G6" s="1886"/>
      <c r="H6" s="1886"/>
      <c r="I6" s="1886"/>
      <c r="J6" s="1886"/>
      <c r="K6" s="1886"/>
      <c r="L6" s="1886"/>
      <c r="M6" s="1886"/>
    </row>
    <row r="7" spans="2:13" x14ac:dyDescent="0.25">
      <c r="B7" s="1886" t="s">
        <v>3</v>
      </c>
      <c r="C7" s="1886"/>
      <c r="D7" s="1886"/>
      <c r="E7" s="1886"/>
      <c r="F7" s="1886"/>
      <c r="G7" s="1886"/>
      <c r="H7" s="1886"/>
      <c r="I7" s="1886"/>
      <c r="J7" s="1886"/>
      <c r="K7" s="1886"/>
      <c r="L7" s="1886"/>
      <c r="M7" s="1886"/>
    </row>
    <row r="8" spans="2:13" x14ac:dyDescent="0.25">
      <c r="B8" s="1886" t="s">
        <v>1454</v>
      </c>
      <c r="C8" s="1886"/>
      <c r="D8" s="1886"/>
      <c r="E8" s="1886"/>
      <c r="F8" s="1886"/>
      <c r="G8" s="1886"/>
      <c r="H8" s="1886"/>
      <c r="I8" s="1886"/>
      <c r="J8" s="1886"/>
      <c r="K8" s="1886"/>
      <c r="L8" s="1886"/>
      <c r="M8" s="1886"/>
    </row>
    <row r="9" spans="2:13" x14ac:dyDescent="0.25">
      <c r="B9" s="1877" t="s">
        <v>886</v>
      </c>
      <c r="C9" s="1877"/>
      <c r="D9" s="1877"/>
      <c r="E9" s="1877"/>
      <c r="F9" s="1877"/>
      <c r="G9" s="1877"/>
      <c r="H9" s="1877"/>
      <c r="I9" s="1877"/>
      <c r="J9" s="1877"/>
      <c r="K9" s="1877"/>
      <c r="L9" s="1877"/>
      <c r="M9" s="1877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900" t="s">
        <v>7</v>
      </c>
      <c r="C11" s="1900" t="s">
        <v>802</v>
      </c>
      <c r="D11" s="1901" t="s">
        <v>9</v>
      </c>
      <c r="E11" s="1046" t="s">
        <v>12</v>
      </c>
      <c r="F11" s="1903" t="s">
        <v>13</v>
      </c>
      <c r="G11" s="1902" t="s">
        <v>14</v>
      </c>
      <c r="H11" s="1902" t="s">
        <v>15</v>
      </c>
      <c r="I11" s="1902" t="s">
        <v>16</v>
      </c>
      <c r="J11" s="1902" t="s">
        <v>17</v>
      </c>
      <c r="K11" s="1902" t="s">
        <v>18</v>
      </c>
      <c r="L11" s="1902" t="s">
        <v>19</v>
      </c>
      <c r="M11" s="1902" t="s">
        <v>20</v>
      </c>
    </row>
    <row r="12" spans="2:13" ht="16.5" customHeight="1" x14ac:dyDescent="0.25">
      <c r="B12" s="1900"/>
      <c r="C12" s="1900"/>
      <c r="D12" s="1901"/>
      <c r="E12" s="1046" t="s">
        <v>21</v>
      </c>
      <c r="F12" s="1903"/>
      <c r="G12" s="1902"/>
      <c r="H12" s="1902"/>
      <c r="I12" s="1902"/>
      <c r="J12" s="1902"/>
      <c r="K12" s="1902"/>
      <c r="L12" s="1902"/>
      <c r="M12" s="1902"/>
    </row>
    <row r="13" spans="2:13" ht="12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2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2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ht="12" customHeight="1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2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2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2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2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2" customHeight="1" x14ac:dyDescent="0.25">
      <c r="B21" s="897" t="s">
        <v>788</v>
      </c>
      <c r="C21" s="897"/>
      <c r="D21" s="941"/>
      <c r="E21" s="898"/>
      <c r="F21" s="899"/>
      <c r="G21" s="900"/>
      <c r="H21" s="900"/>
      <c r="I21" s="900"/>
      <c r="J21" s="900"/>
      <c r="K21" s="899"/>
      <c r="L21" s="901"/>
      <c r="M21" s="898"/>
    </row>
    <row r="22" spans="2:13" s="5" customFormat="1" ht="12" customHeight="1" x14ac:dyDescent="0.25">
      <c r="B22" s="902" t="s">
        <v>124</v>
      </c>
      <c r="C22" s="903" t="s">
        <v>807</v>
      </c>
      <c r="D22" s="942" t="s">
        <v>604</v>
      </c>
      <c r="E22" s="891">
        <v>26500</v>
      </c>
      <c r="F22" s="894">
        <v>0</v>
      </c>
      <c r="G22" s="895">
        <v>26500</v>
      </c>
      <c r="H22" s="895">
        <v>760.55</v>
      </c>
      <c r="I22" s="895">
        <v>4260.3100000000004</v>
      </c>
      <c r="J22" s="895">
        <v>805.6</v>
      </c>
      <c r="K22" s="894">
        <v>0</v>
      </c>
      <c r="L22" s="896">
        <f>+H22+I22+J22+K22</f>
        <v>5826.4600000000009</v>
      </c>
      <c r="M22" s="891">
        <f>+G22-L22</f>
        <v>20673.54</v>
      </c>
    </row>
    <row r="23" spans="2:13" s="5" customFormat="1" ht="12" customHeight="1" x14ac:dyDescent="0.25">
      <c r="B23" s="897" t="s">
        <v>813</v>
      </c>
      <c r="C23" s="897"/>
      <c r="D23" s="941">
        <v>1</v>
      </c>
      <c r="E23" s="898">
        <f>SUM(E22)</f>
        <v>26500</v>
      </c>
      <c r="F23" s="899">
        <v>0</v>
      </c>
      <c r="G23" s="898">
        <f t="shared" ref="G23:M23" si="2">SUM(G22)</f>
        <v>26500</v>
      </c>
      <c r="H23" s="898">
        <f t="shared" si="2"/>
        <v>760.55</v>
      </c>
      <c r="I23" s="898">
        <f t="shared" si="2"/>
        <v>4260.3100000000004</v>
      </c>
      <c r="J23" s="898">
        <f t="shared" si="2"/>
        <v>805.6</v>
      </c>
      <c r="K23" s="899">
        <v>0</v>
      </c>
      <c r="L23" s="898">
        <f t="shared" si="2"/>
        <v>5826.4600000000009</v>
      </c>
      <c r="M23" s="898">
        <f t="shared" si="2"/>
        <v>20673.54</v>
      </c>
    </row>
    <row r="24" spans="2:13" s="5" customFormat="1" ht="12" customHeight="1" x14ac:dyDescent="0.25">
      <c r="B24" s="897"/>
      <c r="C24" s="897"/>
      <c r="D24" s="941"/>
      <c r="E24" s="898"/>
      <c r="F24" s="899"/>
      <c r="G24" s="898"/>
      <c r="H24" s="898"/>
      <c r="I24" s="898"/>
      <c r="J24" s="898"/>
      <c r="K24" s="898"/>
      <c r="L24" s="898"/>
      <c r="M24" s="898"/>
    </row>
    <row r="25" spans="2:13" s="5" customFormat="1" ht="12" customHeight="1" x14ac:dyDescent="0.25">
      <c r="B25" s="897" t="s">
        <v>1462</v>
      </c>
      <c r="C25" s="897"/>
      <c r="D25" s="941"/>
      <c r="E25" s="898"/>
      <c r="F25" s="899"/>
      <c r="G25" s="898"/>
      <c r="H25" s="898"/>
      <c r="I25" s="898"/>
      <c r="J25" s="898"/>
      <c r="K25" s="898"/>
      <c r="L25" s="898"/>
      <c r="M25" s="898"/>
    </row>
    <row r="26" spans="2:13" s="5" customFormat="1" ht="12" customHeight="1" x14ac:dyDescent="0.25">
      <c r="B26" s="902" t="s">
        <v>484</v>
      </c>
      <c r="C26" s="1085" t="s">
        <v>807</v>
      </c>
      <c r="D26" s="942" t="s">
        <v>1204</v>
      </c>
      <c r="E26" s="891">
        <v>17500</v>
      </c>
      <c r="F26" s="894">
        <v>0</v>
      </c>
      <c r="G26" s="891">
        <v>17500</v>
      </c>
      <c r="H26" s="891">
        <v>502.25</v>
      </c>
      <c r="I26" s="891">
        <v>2469.87</v>
      </c>
      <c r="J26" s="891">
        <v>532</v>
      </c>
      <c r="K26" s="894">
        <v>0</v>
      </c>
      <c r="L26" s="891">
        <v>3504.12</v>
      </c>
      <c r="M26" s="891">
        <v>13995.88</v>
      </c>
    </row>
    <row r="27" spans="2:13" s="5" customFormat="1" ht="12" customHeight="1" x14ac:dyDescent="0.25">
      <c r="B27" s="897" t="s">
        <v>813</v>
      </c>
      <c r="C27" s="897"/>
      <c r="D27" s="941">
        <v>1</v>
      </c>
      <c r="E27" s="898">
        <v>17500</v>
      </c>
      <c r="F27" s="899">
        <v>0</v>
      </c>
      <c r="G27" s="898">
        <v>17500</v>
      </c>
      <c r="H27" s="898">
        <v>502.25</v>
      </c>
      <c r="I27" s="898">
        <v>2469.87</v>
      </c>
      <c r="J27" s="898">
        <v>532</v>
      </c>
      <c r="K27" s="899">
        <v>0</v>
      </c>
      <c r="L27" s="898">
        <v>3504.12</v>
      </c>
      <c r="M27" s="898">
        <v>13995.88</v>
      </c>
    </row>
    <row r="28" spans="2:13" ht="12" customHeight="1" x14ac:dyDescent="0.25">
      <c r="B28" s="897"/>
      <c r="C28" s="897"/>
      <c r="D28" s="941"/>
      <c r="E28" s="906"/>
      <c r="F28" s="907"/>
      <c r="G28" s="906"/>
      <c r="H28" s="900"/>
      <c r="I28" s="900"/>
      <c r="J28" s="900"/>
      <c r="K28" s="899"/>
      <c r="L28" s="898"/>
      <c r="M28" s="898"/>
    </row>
    <row r="29" spans="2:13" ht="12" customHeight="1" x14ac:dyDescent="0.25">
      <c r="B29" s="908" t="s">
        <v>1136</v>
      </c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2" customHeight="1" x14ac:dyDescent="0.25">
      <c r="B30" s="890" t="s">
        <v>697</v>
      </c>
      <c r="C30" s="903" t="s">
        <v>807</v>
      </c>
      <c r="D30" s="942" t="s">
        <v>1207</v>
      </c>
      <c r="E30" s="891">
        <v>6500</v>
      </c>
      <c r="F30" s="894">
        <v>0</v>
      </c>
      <c r="G30" s="895">
        <v>6500</v>
      </c>
      <c r="H30" s="895">
        <v>186.55</v>
      </c>
      <c r="I30" s="895">
        <v>917.38</v>
      </c>
      <c r="J30" s="895">
        <v>197.6</v>
      </c>
      <c r="K30" s="894">
        <v>0</v>
      </c>
      <c r="L30" s="896">
        <f>+H30+I30+J30+K30</f>
        <v>1301.53</v>
      </c>
      <c r="M30" s="891">
        <f>+G30-L30</f>
        <v>5198.47</v>
      </c>
    </row>
    <row r="31" spans="2:13" ht="12" customHeight="1" x14ac:dyDescent="0.25">
      <c r="B31" s="897" t="s">
        <v>813</v>
      </c>
      <c r="C31" s="897"/>
      <c r="D31" s="941">
        <v>1</v>
      </c>
      <c r="E31" s="898">
        <f t="shared" ref="E31:L31" si="3">+E30</f>
        <v>6500</v>
      </c>
      <c r="F31" s="899">
        <v>0</v>
      </c>
      <c r="G31" s="898">
        <f t="shared" si="3"/>
        <v>6500</v>
      </c>
      <c r="H31" s="898">
        <f t="shared" si="3"/>
        <v>186.55</v>
      </c>
      <c r="I31" s="898">
        <f t="shared" si="3"/>
        <v>917.38</v>
      </c>
      <c r="J31" s="898">
        <f t="shared" si="3"/>
        <v>197.6</v>
      </c>
      <c r="K31" s="899">
        <v>0</v>
      </c>
      <c r="L31" s="898">
        <f t="shared" si="3"/>
        <v>1301.53</v>
      </c>
      <c r="M31" s="898">
        <f>+G31-L31</f>
        <v>5198.47</v>
      </c>
    </row>
    <row r="32" spans="2:13" ht="12" customHeight="1" x14ac:dyDescent="0.25">
      <c r="B32" s="897"/>
      <c r="C32" s="897"/>
      <c r="D32" s="941"/>
      <c r="E32" s="906"/>
      <c r="F32" s="907"/>
      <c r="G32" s="906"/>
      <c r="H32" s="900"/>
      <c r="I32" s="900"/>
      <c r="J32" s="900"/>
      <c r="K32" s="899"/>
      <c r="L32" s="898"/>
      <c r="M32" s="898"/>
    </row>
    <row r="33" spans="2:13" ht="12" customHeight="1" x14ac:dyDescent="0.25">
      <c r="B33" s="897" t="s">
        <v>787</v>
      </c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2" customHeight="1" x14ac:dyDescent="0.25">
      <c r="B34" s="902" t="s">
        <v>310</v>
      </c>
      <c r="C34" s="903" t="s">
        <v>807</v>
      </c>
      <c r="D34" s="942" t="s">
        <v>1204</v>
      </c>
      <c r="E34" s="891">
        <v>5000</v>
      </c>
      <c r="F34" s="894">
        <v>0</v>
      </c>
      <c r="G34" s="895">
        <v>5000</v>
      </c>
      <c r="H34" s="895">
        <v>143.5</v>
      </c>
      <c r="I34" s="895">
        <v>705.68</v>
      </c>
      <c r="J34" s="895">
        <v>152</v>
      </c>
      <c r="K34" s="894">
        <v>0</v>
      </c>
      <c r="L34" s="896">
        <f>+H34+I34+J34+K34</f>
        <v>1001.18</v>
      </c>
      <c r="M34" s="891">
        <f>+G34-L34</f>
        <v>3998.82</v>
      </c>
    </row>
    <row r="35" spans="2:13" ht="12" customHeight="1" x14ac:dyDescent="0.25">
      <c r="B35" s="897" t="s">
        <v>813</v>
      </c>
      <c r="C35" s="897"/>
      <c r="D35" s="941">
        <v>1</v>
      </c>
      <c r="E35" s="898">
        <f t="shared" ref="E35:L35" si="4">+E34</f>
        <v>5000</v>
      </c>
      <c r="F35" s="899">
        <v>0</v>
      </c>
      <c r="G35" s="898">
        <f t="shared" si="4"/>
        <v>5000</v>
      </c>
      <c r="H35" s="898">
        <f t="shared" si="4"/>
        <v>143.5</v>
      </c>
      <c r="I35" s="898">
        <f t="shared" si="4"/>
        <v>705.68</v>
      </c>
      <c r="J35" s="898">
        <f t="shared" si="4"/>
        <v>152</v>
      </c>
      <c r="K35" s="899">
        <v>0</v>
      </c>
      <c r="L35" s="898">
        <f t="shared" si="4"/>
        <v>1001.18</v>
      </c>
      <c r="M35" s="898">
        <f>+G35-L35</f>
        <v>3998.82</v>
      </c>
    </row>
    <row r="36" spans="2:13" ht="12" customHeight="1" x14ac:dyDescent="0.25">
      <c r="B36" s="897"/>
      <c r="C36" s="897"/>
      <c r="D36" s="941"/>
      <c r="E36" s="906"/>
      <c r="F36" s="907"/>
      <c r="G36" s="906"/>
      <c r="H36" s="900"/>
      <c r="I36" s="900"/>
      <c r="J36" s="900"/>
      <c r="K36" s="899"/>
      <c r="L36" s="898"/>
      <c r="M36" s="898"/>
    </row>
    <row r="37" spans="2:13" ht="12" customHeight="1" x14ac:dyDescent="0.25">
      <c r="B37" s="908" t="s">
        <v>1412</v>
      </c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2" customHeight="1" x14ac:dyDescent="0.25">
      <c r="B38" s="890" t="s">
        <v>369</v>
      </c>
      <c r="C38" s="903" t="s">
        <v>806</v>
      </c>
      <c r="D38" s="944" t="s">
        <v>1435</v>
      </c>
      <c r="E38" s="904">
        <v>11500</v>
      </c>
      <c r="F38" s="932">
        <v>0</v>
      </c>
      <c r="G38" s="933">
        <v>11500</v>
      </c>
      <c r="H38" s="933">
        <v>330.05</v>
      </c>
      <c r="I38" s="933">
        <v>1623.06</v>
      </c>
      <c r="J38" s="933">
        <v>349.6</v>
      </c>
      <c r="K38" s="932">
        <v>0</v>
      </c>
      <c r="L38" s="1086">
        <f>+H38+I38+J38+K38</f>
        <v>2302.71</v>
      </c>
      <c r="M38" s="904">
        <f>+G38-L38</f>
        <v>9197.2900000000009</v>
      </c>
    </row>
    <row r="39" spans="2:13" ht="12" customHeight="1" x14ac:dyDescent="0.25">
      <c r="B39" s="897" t="s">
        <v>813</v>
      </c>
      <c r="C39" s="897"/>
      <c r="D39" s="941">
        <v>1</v>
      </c>
      <c r="E39" s="898">
        <f>+E38</f>
        <v>11500</v>
      </c>
      <c r="F39" s="899">
        <v>0</v>
      </c>
      <c r="G39" s="898">
        <f>+G38</f>
        <v>11500</v>
      </c>
      <c r="H39" s="898">
        <f>+H38</f>
        <v>330.05</v>
      </c>
      <c r="I39" s="898">
        <f>+I38</f>
        <v>1623.06</v>
      </c>
      <c r="J39" s="898">
        <f>+J38</f>
        <v>349.6</v>
      </c>
      <c r="K39" s="899">
        <v>0</v>
      </c>
      <c r="L39" s="898">
        <f>+L38</f>
        <v>2302.71</v>
      </c>
      <c r="M39" s="898">
        <f>+G39-L39</f>
        <v>9197.2900000000009</v>
      </c>
    </row>
    <row r="40" spans="2:13" ht="12" customHeight="1" x14ac:dyDescent="0.25">
      <c r="B40" s="897"/>
      <c r="C40" s="897"/>
      <c r="D40" s="941"/>
      <c r="E40" s="906"/>
      <c r="F40" s="907"/>
      <c r="G40" s="906"/>
      <c r="H40" s="900"/>
      <c r="I40" s="900"/>
      <c r="J40" s="900"/>
      <c r="K40" s="899"/>
      <c r="L40" s="898"/>
      <c r="M40" s="898"/>
    </row>
    <row r="41" spans="2:13" ht="12" customHeight="1" x14ac:dyDescent="0.25">
      <c r="B41" s="908" t="s">
        <v>978</v>
      </c>
      <c r="C41" s="897"/>
      <c r="D41" s="941"/>
      <c r="E41" s="906"/>
      <c r="F41" s="907"/>
      <c r="G41" s="906"/>
      <c r="H41" s="900"/>
      <c r="I41" s="900"/>
      <c r="J41" s="900"/>
      <c r="K41" s="899"/>
      <c r="L41" s="898"/>
      <c r="M41" s="898"/>
    </row>
    <row r="42" spans="2:13" ht="12" customHeight="1" x14ac:dyDescent="0.25">
      <c r="B42" s="890" t="s">
        <v>114</v>
      </c>
      <c r="C42" s="903" t="s">
        <v>807</v>
      </c>
      <c r="D42" s="945" t="s">
        <v>1202</v>
      </c>
      <c r="E42" s="891">
        <v>40000</v>
      </c>
      <c r="F42" s="894">
        <v>0</v>
      </c>
      <c r="G42" s="895">
        <v>40000</v>
      </c>
      <c r="H42" s="895">
        <v>1148</v>
      </c>
      <c r="I42" s="895">
        <v>9409</v>
      </c>
      <c r="J42" s="895">
        <v>1216</v>
      </c>
      <c r="K42" s="894">
        <v>0</v>
      </c>
      <c r="L42" s="896">
        <f>+H42+I42+J42+K42</f>
        <v>11773</v>
      </c>
      <c r="M42" s="891">
        <f>+G42-L42</f>
        <v>28227</v>
      </c>
    </row>
    <row r="43" spans="2:13" ht="12" customHeight="1" x14ac:dyDescent="0.25">
      <c r="B43" s="890" t="s">
        <v>409</v>
      </c>
      <c r="C43" s="903" t="s">
        <v>806</v>
      </c>
      <c r="D43" s="944" t="s">
        <v>529</v>
      </c>
      <c r="E43" s="904">
        <v>11500</v>
      </c>
      <c r="F43" s="932">
        <v>0</v>
      </c>
      <c r="G43" s="933">
        <v>11500</v>
      </c>
      <c r="H43" s="933">
        <v>330.05</v>
      </c>
      <c r="I43" s="933">
        <v>1623.06</v>
      </c>
      <c r="J43" s="933">
        <v>349.6</v>
      </c>
      <c r="K43" s="932">
        <v>0</v>
      </c>
      <c r="L43" s="1086">
        <f>+H43+I43+J43+K43</f>
        <v>2302.71</v>
      </c>
      <c r="M43" s="904">
        <f>+G43-L43</f>
        <v>9197.2900000000009</v>
      </c>
    </row>
    <row r="44" spans="2:13" ht="12" customHeight="1" x14ac:dyDescent="0.25">
      <c r="B44" s="897" t="s">
        <v>813</v>
      </c>
      <c r="C44" s="897"/>
      <c r="D44" s="941">
        <v>2</v>
      </c>
      <c r="E44" s="898">
        <f>SUM(E42:E43)</f>
        <v>51500</v>
      </c>
      <c r="F44" s="899">
        <v>0</v>
      </c>
      <c r="G44" s="898">
        <f t="shared" ref="G44:M44" si="5">SUM(G42:G43)</f>
        <v>51500</v>
      </c>
      <c r="H44" s="898">
        <f t="shared" si="5"/>
        <v>1478.05</v>
      </c>
      <c r="I44" s="898">
        <f t="shared" si="5"/>
        <v>11032.06</v>
      </c>
      <c r="J44" s="898">
        <f t="shared" si="5"/>
        <v>1565.6</v>
      </c>
      <c r="K44" s="899">
        <v>0</v>
      </c>
      <c r="L44" s="898">
        <f t="shared" si="5"/>
        <v>14075.71</v>
      </c>
      <c r="M44" s="898">
        <f t="shared" si="5"/>
        <v>37424.29</v>
      </c>
    </row>
    <row r="45" spans="2:13" ht="12" customHeight="1" x14ac:dyDescent="0.25">
      <c r="B45" s="897"/>
      <c r="C45" s="897"/>
      <c r="D45" s="941"/>
      <c r="E45" s="906"/>
      <c r="F45" s="907"/>
      <c r="G45" s="906"/>
      <c r="H45" s="900"/>
      <c r="I45" s="900"/>
      <c r="J45" s="900"/>
      <c r="K45" s="899"/>
      <c r="L45" s="898"/>
      <c r="M45" s="898"/>
    </row>
    <row r="46" spans="2:13" ht="12" customHeight="1" x14ac:dyDescent="0.25">
      <c r="B46" s="897" t="s">
        <v>1468</v>
      </c>
      <c r="C46" s="903"/>
      <c r="D46" s="946"/>
      <c r="E46" s="906"/>
      <c r="F46" s="907"/>
      <c r="G46" s="906"/>
      <c r="H46" s="900"/>
      <c r="I46" s="900"/>
      <c r="J46" s="900"/>
      <c r="K46" s="899"/>
      <c r="L46" s="898"/>
      <c r="M46" s="898"/>
    </row>
    <row r="47" spans="2:13" ht="12" customHeight="1" x14ac:dyDescent="0.25">
      <c r="B47" s="890" t="s">
        <v>1414</v>
      </c>
      <c r="C47" s="903" t="s">
        <v>806</v>
      </c>
      <c r="D47" s="939" t="s">
        <v>1436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97" t="s">
        <v>813</v>
      </c>
      <c r="C48" s="897"/>
      <c r="D48" s="941">
        <v>1</v>
      </c>
      <c r="E48" s="898">
        <f>+E47</f>
        <v>11500</v>
      </c>
      <c r="F48" s="899">
        <v>0</v>
      </c>
      <c r="G48" s="898">
        <f>+G47</f>
        <v>11500</v>
      </c>
      <c r="H48" s="898">
        <f>+H47</f>
        <v>330.05</v>
      </c>
      <c r="I48" s="898">
        <f>+I47</f>
        <v>1623.06</v>
      </c>
      <c r="J48" s="898">
        <f>+J47</f>
        <v>349.6</v>
      </c>
      <c r="K48" s="899">
        <v>0</v>
      </c>
      <c r="L48" s="898">
        <f>+L47</f>
        <v>2302.71</v>
      </c>
      <c r="M48" s="898">
        <f>+G48-L48</f>
        <v>9197.2900000000009</v>
      </c>
    </row>
    <row r="49" spans="2:13" ht="12" customHeight="1" x14ac:dyDescent="0.25">
      <c r="B49" s="897"/>
      <c r="C49" s="897"/>
      <c r="D49" s="941"/>
      <c r="E49" s="898"/>
      <c r="F49" s="899"/>
      <c r="G49" s="898"/>
      <c r="H49" s="898"/>
      <c r="I49" s="898"/>
      <c r="J49" s="898"/>
      <c r="K49" s="899"/>
      <c r="L49" s="898"/>
      <c r="M49" s="898"/>
    </row>
    <row r="50" spans="2:13" ht="12" customHeight="1" x14ac:dyDescent="0.25">
      <c r="B50" s="897" t="s">
        <v>1012</v>
      </c>
      <c r="C50" s="903"/>
      <c r="D50" s="946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2" customHeight="1" x14ac:dyDescent="0.25">
      <c r="B51" s="902" t="s">
        <v>134</v>
      </c>
      <c r="C51" s="903" t="s">
        <v>807</v>
      </c>
      <c r="D51" s="947" t="s">
        <v>1206</v>
      </c>
      <c r="E51" s="891">
        <v>40000</v>
      </c>
      <c r="F51" s="894">
        <v>0</v>
      </c>
      <c r="G51" s="895">
        <v>40000</v>
      </c>
      <c r="H51" s="895">
        <v>1148</v>
      </c>
      <c r="I51" s="895">
        <v>9409</v>
      </c>
      <c r="J51" s="895">
        <v>1216</v>
      </c>
      <c r="K51" s="894">
        <v>0</v>
      </c>
      <c r="L51" s="896">
        <f>+H51+I51+J51+K51</f>
        <v>11773</v>
      </c>
      <c r="M51" s="891">
        <f>+G51-L51</f>
        <v>28227</v>
      </c>
    </row>
    <row r="52" spans="2:13" ht="12" customHeight="1" x14ac:dyDescent="0.25">
      <c r="B52" s="897" t="s">
        <v>813</v>
      </c>
      <c r="C52" s="897"/>
      <c r="D52" s="941">
        <v>1</v>
      </c>
      <c r="E52" s="898">
        <f t="shared" ref="E52:L52" si="6">+E51</f>
        <v>40000</v>
      </c>
      <c r="F52" s="899">
        <v>0</v>
      </c>
      <c r="G52" s="898">
        <f t="shared" si="6"/>
        <v>40000</v>
      </c>
      <c r="H52" s="898">
        <f t="shared" si="6"/>
        <v>1148</v>
      </c>
      <c r="I52" s="898">
        <f t="shared" si="6"/>
        <v>9409</v>
      </c>
      <c r="J52" s="898">
        <f t="shared" si="6"/>
        <v>1216</v>
      </c>
      <c r="K52" s="899">
        <v>0</v>
      </c>
      <c r="L52" s="898">
        <f t="shared" si="6"/>
        <v>11773</v>
      </c>
      <c r="M52" s="898">
        <f>+G52-L52</f>
        <v>28227</v>
      </c>
    </row>
    <row r="53" spans="2:13" ht="12" customHeight="1" x14ac:dyDescent="0.25">
      <c r="B53" s="897"/>
      <c r="C53" s="897"/>
      <c r="D53" s="941"/>
      <c r="E53" s="906"/>
      <c r="F53" s="907"/>
      <c r="G53" s="906"/>
      <c r="H53" s="900"/>
      <c r="I53" s="900"/>
      <c r="J53" s="900"/>
      <c r="K53" s="899"/>
      <c r="L53" s="898"/>
      <c r="M53" s="898"/>
    </row>
    <row r="54" spans="2:13" ht="12" customHeight="1" x14ac:dyDescent="0.25">
      <c r="B54" s="897"/>
      <c r="C54" s="897"/>
      <c r="D54" s="941"/>
      <c r="E54" s="906"/>
      <c r="F54" s="907"/>
      <c r="G54" s="906"/>
      <c r="H54" s="900"/>
      <c r="I54" s="900"/>
      <c r="J54" s="900"/>
      <c r="K54" s="899"/>
      <c r="L54" s="898"/>
      <c r="M54" s="898"/>
    </row>
    <row r="55" spans="2:13" ht="12" customHeight="1" x14ac:dyDescent="0.25">
      <c r="B55" s="1129" t="s">
        <v>865</v>
      </c>
      <c r="C55" s="1041"/>
      <c r="D55" s="1128">
        <f>+D52+D48+D44+D39+D35+D27+D23+D19+D15+D31</f>
        <v>11</v>
      </c>
      <c r="E55" s="1130">
        <f>+E15+E19+E23+E31+E35+E39+E44+E48+E52+E26</f>
        <v>218000</v>
      </c>
      <c r="F55" s="1131">
        <v>0</v>
      </c>
      <c r="G55" s="1130">
        <f t="shared" ref="G55:M55" si="7">+G15+G19+G23+G31+G35+G39+G44+G48+G52+G26</f>
        <v>218000</v>
      </c>
      <c r="H55" s="1130">
        <f t="shared" si="7"/>
        <v>6256.6</v>
      </c>
      <c r="I55" s="1130">
        <f t="shared" si="7"/>
        <v>40127.730000000003</v>
      </c>
      <c r="J55" s="1130">
        <f t="shared" si="7"/>
        <v>6627.2</v>
      </c>
      <c r="K55" s="1131">
        <v>0</v>
      </c>
      <c r="L55" s="1130">
        <f t="shared" si="7"/>
        <v>53011.53</v>
      </c>
      <c r="M55" s="1130">
        <f t="shared" si="7"/>
        <v>164988.47000000003</v>
      </c>
    </row>
    <row r="69" spans="2:12" ht="38.25" customHeight="1" x14ac:dyDescent="0.25">
      <c r="B69" s="916"/>
      <c r="C69" s="916"/>
      <c r="D69" s="917"/>
      <c r="E69" s="918"/>
      <c r="F69" s="919"/>
      <c r="G69" s="1882" t="s">
        <v>1372</v>
      </c>
      <c r="H69" s="1882"/>
      <c r="I69" s="1882"/>
      <c r="J69" s="1882"/>
      <c r="K69" s="1882"/>
      <c r="L69" s="1882"/>
    </row>
    <row r="70" spans="2:12" x14ac:dyDescent="0.25">
      <c r="B70" s="1083" t="s">
        <v>1238</v>
      </c>
      <c r="C70" s="1083"/>
      <c r="D70" s="921"/>
      <c r="E70" s="915"/>
      <c r="F70" s="915"/>
      <c r="G70" s="1880" t="s">
        <v>1222</v>
      </c>
      <c r="H70" s="1880"/>
      <c r="I70" s="1880"/>
      <c r="J70" s="1880"/>
      <c r="K70" s="1880"/>
      <c r="L70" s="1880"/>
    </row>
    <row r="71" spans="2:12" x14ac:dyDescent="0.25">
      <c r="B71" s="916" t="s">
        <v>1239</v>
      </c>
      <c r="C71" s="916"/>
      <c r="D71" s="915"/>
      <c r="E71" s="915"/>
      <c r="F71" s="923"/>
      <c r="G71" s="1879" t="s">
        <v>1224</v>
      </c>
      <c r="H71" s="1879"/>
      <c r="I71" s="1879"/>
      <c r="J71" s="1879"/>
      <c r="K71" s="1879"/>
      <c r="L71" s="1879"/>
    </row>
    <row r="81" spans="5:13" x14ac:dyDescent="0.25">
      <c r="E81" s="924"/>
      <c r="F81" s="923"/>
      <c r="G81" s="915"/>
      <c r="H81" s="1884"/>
      <c r="I81" s="1884"/>
      <c r="J81" s="1884"/>
      <c r="K81" s="1884"/>
      <c r="L81" s="1884"/>
      <c r="M81" s="1884"/>
    </row>
    <row r="82" spans="5:13" x14ac:dyDescent="0.25">
      <c r="E82" s="925"/>
      <c r="F82" s="1877"/>
      <c r="G82" s="1877"/>
      <c r="H82" s="1877"/>
      <c r="I82" s="1877"/>
      <c r="J82" s="1877"/>
      <c r="K82" s="926"/>
      <c r="L82" s="926"/>
      <c r="M82" s="886"/>
    </row>
    <row r="83" spans="5:13" x14ac:dyDescent="0.25">
      <c r="E83" s="927" t="s">
        <v>641</v>
      </c>
      <c r="F83" s="927"/>
      <c r="G83" s="927"/>
      <c r="H83" s="927"/>
      <c r="I83" s="927"/>
      <c r="J83" s="927"/>
      <c r="K83" s="927"/>
      <c r="L83" s="927"/>
      <c r="M83" s="927"/>
    </row>
  </sheetData>
  <mergeCells count="21">
    <mergeCell ref="G69:L69"/>
    <mergeCell ref="G70:L70"/>
    <mergeCell ref="G71:L71"/>
    <mergeCell ref="H81:M81"/>
    <mergeCell ref="F82:J82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31496062992125984" bottom="0.27559055118110237" header="0.31496062992125984" footer="0.31496062992125984"/>
  <pageSetup paperSize="5" scale="60" orientation="landscape" r:id="rId1"/>
  <drawing r:id="rId2"/>
</worksheet>
</file>

<file path=xl/worksheets/sheet2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1488E2-8128-4E10-903E-95E0F6DB6E0E}">
  <sheetPr>
    <pageSetUpPr fitToPage="1"/>
  </sheetPr>
  <dimension ref="B5:M43"/>
  <sheetViews>
    <sheetView showGridLines="0" topLeftCell="A17" zoomScale="118" zoomScaleNormal="118" workbookViewId="0">
      <selection activeCell="D44" sqref="D44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735" t="s">
        <v>0</v>
      </c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</row>
    <row r="6" spans="2:13" x14ac:dyDescent="0.25">
      <c r="B6" s="1735" t="s">
        <v>1</v>
      </c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</row>
    <row r="7" spans="2:13" x14ac:dyDescent="0.25">
      <c r="B7" s="1735" t="s">
        <v>3</v>
      </c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2:13" x14ac:dyDescent="0.25">
      <c r="B8" s="1735" t="s">
        <v>1455</v>
      </c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2:13" x14ac:dyDescent="0.25">
      <c r="B9" s="1736" t="s">
        <v>1197</v>
      </c>
      <c r="C9" s="1736"/>
      <c r="D9" s="1736"/>
      <c r="E9" s="1736"/>
      <c r="F9" s="1736"/>
      <c r="G9" s="1736"/>
      <c r="H9" s="1736"/>
      <c r="I9" s="1736"/>
      <c r="J9" s="1736"/>
      <c r="K9" s="1736"/>
      <c r="L9" s="1736"/>
      <c r="M9" s="1736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894" t="s">
        <v>7</v>
      </c>
      <c r="C11" s="1892" t="s">
        <v>802</v>
      </c>
      <c r="D11" s="1892" t="s">
        <v>9</v>
      </c>
      <c r="E11" s="1067" t="s">
        <v>12</v>
      </c>
      <c r="F11" s="1905" t="s">
        <v>13</v>
      </c>
      <c r="G11" s="1904" t="s">
        <v>14</v>
      </c>
      <c r="H11" s="1904" t="s">
        <v>15</v>
      </c>
      <c r="I11" s="1904" t="s">
        <v>16</v>
      </c>
      <c r="J11" s="1904" t="s">
        <v>17</v>
      </c>
      <c r="K11" s="1904" t="s">
        <v>18</v>
      </c>
      <c r="L11" s="1904" t="s">
        <v>19</v>
      </c>
      <c r="M11" s="1904" t="s">
        <v>20</v>
      </c>
    </row>
    <row r="12" spans="2:13" ht="15" customHeight="1" x14ac:dyDescent="0.25">
      <c r="B12" s="1894"/>
      <c r="C12" s="1892"/>
      <c r="D12" s="1892"/>
      <c r="E12" s="1067" t="s">
        <v>21</v>
      </c>
      <c r="F12" s="1905"/>
      <c r="G12" s="1904"/>
      <c r="H12" s="1904"/>
      <c r="I12" s="1904"/>
      <c r="J12" s="1904"/>
      <c r="K12" s="1904"/>
      <c r="L12" s="1904"/>
      <c r="M12" s="1904"/>
    </row>
    <row r="13" spans="2:13" s="259" customFormat="1" ht="22.5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2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>+K14</f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0">+F18</f>
        <v>0</v>
      </c>
      <c r="G19" s="463">
        <f>+G18</f>
        <v>40000</v>
      </c>
      <c r="H19" s="463">
        <f t="shared" si="0"/>
        <v>1148</v>
      </c>
      <c r="I19" s="463">
        <f t="shared" si="0"/>
        <v>9409</v>
      </c>
      <c r="J19" s="463">
        <f t="shared" si="0"/>
        <v>1216</v>
      </c>
      <c r="K19" s="1112">
        <f t="shared" si="0"/>
        <v>0</v>
      </c>
      <c r="L19" s="463">
        <f t="shared" si="0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461"/>
      <c r="C24" s="461"/>
      <c r="D24" s="453"/>
      <c r="E24" s="463"/>
      <c r="F24" s="464"/>
      <c r="G24" s="522"/>
      <c r="H24" s="522"/>
      <c r="I24" s="522"/>
      <c r="J24" s="522"/>
      <c r="K24" s="1112"/>
      <c r="L24" s="217"/>
      <c r="M24" s="463"/>
    </row>
    <row r="25" spans="2:13" ht="15" customHeight="1" x14ac:dyDescent="0.25">
      <c r="B25" s="1063" t="s">
        <v>865</v>
      </c>
      <c r="C25" s="1063"/>
      <c r="D25" s="1064">
        <f>+D23+D19+D15</f>
        <v>3</v>
      </c>
      <c r="E25" s="1065">
        <f>+E15+E19+E23</f>
        <v>120000</v>
      </c>
      <c r="F25" s="1075">
        <f>+F19</f>
        <v>0</v>
      </c>
      <c r="G25" s="1065">
        <f>+G15+G19+G23</f>
        <v>120000</v>
      </c>
      <c r="H25" s="1065">
        <f>+H15+H19+H23</f>
        <v>3444</v>
      </c>
      <c r="I25" s="1065">
        <f>+I15+I19+I23</f>
        <v>27187.559999999998</v>
      </c>
      <c r="J25" s="1065">
        <f>+J15+J19+J23</f>
        <v>3648</v>
      </c>
      <c r="K25" s="1114">
        <f>+K19</f>
        <v>0</v>
      </c>
      <c r="L25" s="1065">
        <f>+L15+L19+L23</f>
        <v>34279.56</v>
      </c>
      <c r="M25" s="1065">
        <f>+M15+M19+M23</f>
        <v>85720.44</v>
      </c>
    </row>
    <row r="38" spans="2:13" ht="38.25" customHeight="1" x14ac:dyDescent="0.25">
      <c r="B38" s="542"/>
      <c r="C38" s="542"/>
      <c r="D38" s="543"/>
      <c r="E38" s="544"/>
      <c r="F38" s="545"/>
      <c r="G38" s="1866" t="s">
        <v>1250</v>
      </c>
      <c r="H38" s="1866"/>
      <c r="I38" s="1866"/>
      <c r="J38" s="1866"/>
      <c r="K38" s="1866"/>
      <c r="L38" s="1866"/>
      <c r="M38" s="544"/>
    </row>
    <row r="39" spans="2:13" x14ac:dyDescent="0.25">
      <c r="B39" s="1082" t="s">
        <v>857</v>
      </c>
      <c r="C39" s="546"/>
      <c r="D39" s="538"/>
      <c r="E39" s="537"/>
      <c r="F39" s="537"/>
      <c r="G39" s="1811" t="s">
        <v>852</v>
      </c>
      <c r="H39" s="1811"/>
      <c r="I39" s="1811"/>
      <c r="J39" s="1811"/>
      <c r="K39" s="1811"/>
      <c r="L39" s="1811"/>
      <c r="M39" s="539"/>
    </row>
    <row r="40" spans="2:13" x14ac:dyDescent="0.25">
      <c r="B40" s="542" t="s">
        <v>1256</v>
      </c>
      <c r="C40" s="542"/>
      <c r="D40" s="537"/>
      <c r="E40" s="537"/>
      <c r="F40" s="540"/>
      <c r="G40" s="1812" t="s">
        <v>1257</v>
      </c>
      <c r="H40" s="1812"/>
      <c r="I40" s="1812"/>
      <c r="J40" s="1812"/>
      <c r="K40" s="1812"/>
      <c r="L40" s="1812"/>
      <c r="M40" s="537"/>
    </row>
    <row r="41" spans="2:13" x14ac:dyDescent="0.25">
      <c r="B41" s="546"/>
      <c r="C41" s="546"/>
      <c r="D41" s="547"/>
      <c r="E41" s="541"/>
      <c r="F41" s="540"/>
      <c r="G41" s="537"/>
      <c r="H41" s="1813"/>
      <c r="I41" s="1813"/>
      <c r="J41" s="1813"/>
      <c r="K41" s="1813"/>
      <c r="L41" s="1813"/>
      <c r="M41" s="1813"/>
    </row>
    <row r="42" spans="2:13" ht="15.75" x14ac:dyDescent="0.25">
      <c r="B42" s="267"/>
      <c r="C42" s="267"/>
      <c r="D42" s="268"/>
      <c r="E42" s="269"/>
      <c r="F42" s="1741"/>
      <c r="G42" s="1741"/>
      <c r="H42" s="1741"/>
      <c r="I42" s="1741"/>
      <c r="J42" s="1741"/>
      <c r="K42" s="271"/>
      <c r="L42" s="271"/>
      <c r="M42" s="259"/>
    </row>
    <row r="43" spans="2:13" x14ac:dyDescent="0.25">
      <c r="E43" t="s">
        <v>641</v>
      </c>
    </row>
  </sheetData>
  <mergeCells count="21">
    <mergeCell ref="G38:L38"/>
    <mergeCell ref="G39:L39"/>
    <mergeCell ref="G40:L40"/>
    <mergeCell ref="H41:M41"/>
    <mergeCell ref="F42:J42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63" right="0.7" top="0.75" bottom="0.75" header="0.3" footer="0.3"/>
  <pageSetup paperSize="3" scale="86" orientation="landscape" r:id="rId1"/>
  <drawing r:id="rId2"/>
</worksheet>
</file>

<file path=xl/worksheets/sheet2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0657BF-EBBA-4706-AFF0-71D69B9487AB}">
  <dimension ref="B1:O45"/>
  <sheetViews>
    <sheetView topLeftCell="A10" zoomScaleNormal="100" workbookViewId="0">
      <selection activeCell="E37" sqref="E37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624" t="s">
        <v>0</v>
      </c>
      <c r="C6" s="1624"/>
      <c r="D6" s="1624"/>
      <c r="E6" s="1624"/>
      <c r="F6" s="1624"/>
      <c r="G6" s="1624"/>
      <c r="H6" s="1624"/>
      <c r="I6" s="1624"/>
      <c r="J6" s="1624"/>
      <c r="K6" s="1624"/>
      <c r="L6" s="1624"/>
      <c r="M6" s="1624"/>
      <c r="N6" s="1624"/>
      <c r="O6" s="259"/>
    </row>
    <row r="7" spans="2:15" x14ac:dyDescent="0.25">
      <c r="B7" s="1624" t="s">
        <v>1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  <c r="O7" s="259"/>
    </row>
    <row r="8" spans="2:15" x14ac:dyDescent="0.25">
      <c r="B8" s="1624" t="s">
        <v>3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  <c r="O8" s="259"/>
    </row>
    <row r="9" spans="2:15" x14ac:dyDescent="0.25">
      <c r="B9" s="1624" t="s">
        <v>1457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  <c r="O9" s="259"/>
    </row>
    <row r="10" spans="2:15" x14ac:dyDescent="0.25">
      <c r="B10" s="1823" t="s">
        <v>412</v>
      </c>
      <c r="C10" s="1823"/>
      <c r="D10" s="1823"/>
      <c r="E10" s="1823"/>
      <c r="F10" s="1823"/>
      <c r="G10" s="1823"/>
      <c r="H10" s="1823"/>
      <c r="I10" s="1823"/>
      <c r="J10" s="1823"/>
      <c r="K10" s="1823"/>
      <c r="L10" s="1823"/>
      <c r="M10" s="1823"/>
      <c r="N10" s="1823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894" t="s">
        <v>7</v>
      </c>
      <c r="C12" s="1892" t="s">
        <v>937</v>
      </c>
      <c r="D12" s="1892" t="s">
        <v>9</v>
      </c>
      <c r="E12" s="1067" t="s">
        <v>832</v>
      </c>
      <c r="F12" s="1905" t="s">
        <v>12</v>
      </c>
      <c r="G12" s="1904" t="s">
        <v>13</v>
      </c>
      <c r="H12" s="1904" t="s">
        <v>14</v>
      </c>
      <c r="I12" s="1904" t="s">
        <v>15</v>
      </c>
      <c r="J12" s="1904" t="s">
        <v>16</v>
      </c>
      <c r="K12" s="1904" t="s">
        <v>17</v>
      </c>
      <c r="L12" s="1904" t="s">
        <v>18</v>
      </c>
      <c r="M12" s="1904" t="s">
        <v>19</v>
      </c>
      <c r="N12" s="1894" t="s">
        <v>20</v>
      </c>
    </row>
    <row r="13" spans="2:15" x14ac:dyDescent="0.25">
      <c r="B13" s="1894"/>
      <c r="C13" s="1892"/>
      <c r="D13" s="1892"/>
      <c r="E13" s="1067" t="s">
        <v>21</v>
      </c>
      <c r="F13" s="1905" t="s">
        <v>21</v>
      </c>
      <c r="G13" s="1904"/>
      <c r="H13" s="1904"/>
      <c r="I13" s="1904"/>
      <c r="J13" s="1904"/>
      <c r="K13" s="1904"/>
      <c r="L13" s="1904"/>
      <c r="M13" s="1904"/>
      <c r="N13" s="1894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6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6"/>
      <c r="E17" s="453"/>
      <c r="F17" s="453"/>
      <c r="G17" s="526"/>
      <c r="H17" s="494"/>
      <c r="I17" s="495"/>
      <c r="J17" s="494"/>
      <c r="K17" s="494"/>
      <c r="L17" s="494"/>
      <c r="M17" s="494"/>
      <c r="N17" s="494"/>
    </row>
    <row r="18" spans="2:15" ht="22.5" customHeight="1" x14ac:dyDescent="0.25">
      <c r="B18" s="1088" t="s">
        <v>865</v>
      </c>
      <c r="C18" s="1087"/>
      <c r="D18" s="1049">
        <v>1</v>
      </c>
      <c r="E18" s="1067"/>
      <c r="F18" s="1104">
        <v>80000</v>
      </c>
      <c r="G18" s="1105">
        <f>SUM(G17)</f>
        <v>0</v>
      </c>
      <c r="H18" s="1104">
        <v>80000</v>
      </c>
      <c r="I18" s="1106">
        <v>2296</v>
      </c>
      <c r="J18" s="1106">
        <v>7400.87</v>
      </c>
      <c r="K18" s="1106">
        <v>2432</v>
      </c>
      <c r="L18" s="1106">
        <v>2134</v>
      </c>
      <c r="M18" s="1106">
        <v>14262.87</v>
      </c>
      <c r="N18" s="1107">
        <v>65737.13</v>
      </c>
    </row>
    <row r="19" spans="2:15" x14ac:dyDescent="0.25"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  <c r="O19" s="259"/>
    </row>
    <row r="20" spans="2:15" x14ac:dyDescent="0.25"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  <c r="O20" s="259"/>
    </row>
    <row r="21" spans="2:15" x14ac:dyDescent="0.25"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  <c r="O21" s="259"/>
    </row>
    <row r="22" spans="2:15" x14ac:dyDescent="0.25"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  <c r="O22" s="259"/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542" t="s">
        <v>1258</v>
      </c>
      <c r="C36" s="542"/>
      <c r="D36" s="542"/>
      <c r="E36" s="543"/>
      <c r="F36" s="543"/>
      <c r="G36" s="544"/>
      <c r="H36" s="545"/>
      <c r="I36" s="1810" t="s">
        <v>1225</v>
      </c>
      <c r="J36" s="1810"/>
      <c r="K36" s="1810"/>
      <c r="L36" s="1810"/>
      <c r="M36" s="1810"/>
      <c r="N36" s="1810"/>
      <c r="O36" s="544"/>
    </row>
    <row r="37" spans="2:15" x14ac:dyDescent="0.25">
      <c r="B37" s="546" t="s">
        <v>1444</v>
      </c>
      <c r="C37" s="546"/>
      <c r="D37" s="546"/>
      <c r="E37" s="538"/>
      <c r="F37" s="537"/>
      <c r="G37" s="537"/>
      <c r="H37" s="537"/>
      <c r="I37" s="1811" t="s">
        <v>852</v>
      </c>
      <c r="J37" s="1811"/>
      <c r="K37" s="1811"/>
      <c r="L37" s="1811"/>
      <c r="M37" s="1811"/>
      <c r="N37" s="1811"/>
      <c r="O37" s="539"/>
    </row>
    <row r="38" spans="2:15" x14ac:dyDescent="0.25">
      <c r="B38" s="542" t="s">
        <v>1230</v>
      </c>
      <c r="C38" s="542"/>
      <c r="D38" s="542"/>
      <c r="E38" s="537"/>
      <c r="F38" s="537"/>
      <c r="G38" s="537"/>
      <c r="H38" s="540"/>
      <c r="I38" s="1812" t="s">
        <v>1445</v>
      </c>
      <c r="J38" s="1812"/>
      <c r="K38" s="1812"/>
      <c r="L38" s="1812"/>
      <c r="M38" s="1812"/>
      <c r="N38" s="1812"/>
      <c r="O38" s="537"/>
    </row>
    <row r="39" spans="2:15" x14ac:dyDescent="0.25">
      <c r="B39" s="546"/>
      <c r="C39" s="546"/>
      <c r="D39" s="546"/>
      <c r="E39" s="547"/>
      <c r="F39" s="546"/>
      <c r="G39" s="541"/>
      <c r="H39" s="540"/>
      <c r="I39" s="537"/>
      <c r="J39" s="1813"/>
      <c r="K39" s="1813"/>
      <c r="L39" s="1813"/>
      <c r="M39" s="1813"/>
      <c r="N39" s="1813"/>
      <c r="O39" s="1813"/>
    </row>
    <row r="40" spans="2:15" ht="15.75" x14ac:dyDescent="0.25">
      <c r="B40" s="267"/>
      <c r="C40" s="267"/>
      <c r="D40" s="267"/>
      <c r="E40" s="268"/>
      <c r="F40" s="268"/>
      <c r="G40" s="269"/>
      <c r="H40" s="1741"/>
      <c r="I40" s="1741"/>
      <c r="J40" s="1741"/>
      <c r="K40" s="1741"/>
      <c r="L40" s="1741"/>
      <c r="M40" s="271"/>
      <c r="N40" s="271"/>
      <c r="O40" s="259"/>
    </row>
    <row r="41" spans="2:15" x14ac:dyDescent="0.25"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  <c r="O41" s="259"/>
    </row>
    <row r="42" spans="2:15" x14ac:dyDescent="0.25"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  <c r="O42" s="259"/>
    </row>
    <row r="43" spans="2:15" x14ac:dyDescent="0.25"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</row>
    <row r="44" spans="2:15" x14ac:dyDescent="0.25"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</sheetData>
  <mergeCells count="22">
    <mergeCell ref="N12:N13"/>
    <mergeCell ref="I36:N36"/>
    <mergeCell ref="I37:N37"/>
    <mergeCell ref="I38:N38"/>
    <mergeCell ref="J39:O39"/>
    <mergeCell ref="M12:M13"/>
    <mergeCell ref="H40:L40"/>
    <mergeCell ref="H12:H13"/>
    <mergeCell ref="I12:I13"/>
    <mergeCell ref="J12:J13"/>
    <mergeCell ref="K12:K13"/>
    <mergeCell ref="L12:L13"/>
    <mergeCell ref="B6:N6"/>
    <mergeCell ref="B7:N7"/>
    <mergeCell ref="B8:N8"/>
    <mergeCell ref="B9:N9"/>
    <mergeCell ref="B10:N10"/>
    <mergeCell ref="B12:B13"/>
    <mergeCell ref="C12:C13"/>
    <mergeCell ref="D12:D13"/>
    <mergeCell ref="F12:F13"/>
    <mergeCell ref="G12:G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A055F9-F8B8-4BD1-8DB2-0FD4D184E49F}">
  <sheetPr>
    <pageSetUpPr fitToPage="1"/>
  </sheetPr>
  <dimension ref="B6:M36"/>
  <sheetViews>
    <sheetView showGridLines="0" zoomScale="118" zoomScaleNormal="118" workbookViewId="0">
      <selection activeCell="B26" sqref="B26:B27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735" t="s">
        <v>0</v>
      </c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</row>
    <row r="7" spans="2:13" x14ac:dyDescent="0.25">
      <c r="B7" s="1735" t="s">
        <v>1</v>
      </c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2:13" x14ac:dyDescent="0.25">
      <c r="B8" s="1735" t="s">
        <v>3</v>
      </c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2:13" x14ac:dyDescent="0.25">
      <c r="B9" s="1735" t="s">
        <v>1466</v>
      </c>
      <c r="C9" s="1735"/>
      <c r="D9" s="1735"/>
      <c r="E9" s="1735"/>
      <c r="F9" s="1735"/>
      <c r="G9" s="1735"/>
      <c r="H9" s="1735"/>
      <c r="I9" s="1735"/>
      <c r="J9" s="1735"/>
      <c r="K9" s="1735"/>
      <c r="L9" s="1735"/>
      <c r="M9" s="1735"/>
    </row>
    <row r="10" spans="2:13" x14ac:dyDescent="0.25">
      <c r="B10" s="1736" t="s">
        <v>1197</v>
      </c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  <c r="M10" s="1736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94" t="s">
        <v>7</v>
      </c>
      <c r="C12" s="1892" t="s">
        <v>802</v>
      </c>
      <c r="D12" s="1892" t="s">
        <v>10</v>
      </c>
      <c r="E12" s="1067" t="s">
        <v>12</v>
      </c>
      <c r="F12" s="1905" t="s">
        <v>13</v>
      </c>
      <c r="G12" s="1904" t="s">
        <v>14</v>
      </c>
      <c r="H12" s="1904" t="s">
        <v>15</v>
      </c>
      <c r="I12" s="1904" t="s">
        <v>16</v>
      </c>
      <c r="J12" s="1904" t="s">
        <v>17</v>
      </c>
      <c r="K12" s="1904" t="s">
        <v>18</v>
      </c>
      <c r="L12" s="1904" t="s">
        <v>19</v>
      </c>
      <c r="M12" s="1904" t="s">
        <v>20</v>
      </c>
    </row>
    <row r="13" spans="2:13" ht="15" customHeight="1" x14ac:dyDescent="0.25">
      <c r="B13" s="1894"/>
      <c r="C13" s="1892"/>
      <c r="D13" s="1892"/>
      <c r="E13" s="1067" t="s">
        <v>21</v>
      </c>
      <c r="F13" s="1905"/>
      <c r="G13" s="1904"/>
      <c r="H13" s="1904"/>
      <c r="I13" s="1904"/>
      <c r="J13" s="1904"/>
      <c r="K13" s="1904"/>
      <c r="L13" s="1904"/>
      <c r="M13" s="1904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866" t="s">
        <v>1255</v>
      </c>
      <c r="H31" s="1866"/>
      <c r="I31" s="1866"/>
      <c r="J31" s="1866"/>
      <c r="K31" s="1866"/>
      <c r="L31" s="1866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811" t="s">
        <v>852</v>
      </c>
      <c r="H32" s="1811"/>
      <c r="I32" s="1811"/>
      <c r="J32" s="1811"/>
      <c r="K32" s="1811"/>
      <c r="L32" s="1811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812" t="s">
        <v>1257</v>
      </c>
      <c r="H33" s="1812"/>
      <c r="I33" s="1812"/>
      <c r="J33" s="1812"/>
      <c r="K33" s="1812"/>
      <c r="L33" s="1812"/>
      <c r="M33" s="537"/>
    </row>
    <row r="34" spans="2:13" x14ac:dyDescent="0.25">
      <c r="B34" s="546"/>
      <c r="C34" s="546"/>
      <c r="D34" s="547"/>
      <c r="E34" s="541"/>
      <c r="F34" s="540"/>
      <c r="G34" s="537"/>
      <c r="H34" s="1813"/>
      <c r="I34" s="1813"/>
      <c r="J34" s="1813"/>
      <c r="K34" s="1813"/>
      <c r="L34" s="1813"/>
      <c r="M34" s="1813"/>
    </row>
    <row r="35" spans="2:13" ht="15.75" x14ac:dyDescent="0.25">
      <c r="B35" s="267"/>
      <c r="C35" s="267"/>
      <c r="D35" s="268"/>
      <c r="E35" s="269"/>
      <c r="F35" s="1741"/>
      <c r="G35" s="1741"/>
      <c r="H35" s="1741"/>
      <c r="I35" s="1741"/>
      <c r="J35" s="1741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9" orientation="landscape" r:id="rId1"/>
  <drawing r:id="rId2"/>
</worksheet>
</file>

<file path=xl/worksheets/sheet2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18C17-D66E-40EB-AB2D-6298C6F3AC53}">
  <dimension ref="A1:N262"/>
  <sheetViews>
    <sheetView showGridLines="0" zoomScale="80" zoomScaleNormal="80" workbookViewId="0">
      <selection activeCell="A33" sqref="A33"/>
    </sheetView>
  </sheetViews>
  <sheetFormatPr baseColWidth="10" defaultRowHeight="15" x14ac:dyDescent="0.25"/>
  <cols>
    <col min="1" max="1" width="84.425781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871" t="s">
        <v>0</v>
      </c>
      <c r="B6" s="1871"/>
      <c r="C6" s="1871"/>
      <c r="D6" s="1871"/>
      <c r="E6" s="1871"/>
      <c r="F6" s="1871"/>
      <c r="G6" s="1871"/>
      <c r="H6" s="1871"/>
      <c r="I6" s="1871"/>
      <c r="J6" s="1871"/>
      <c r="K6" s="1871"/>
      <c r="L6" s="1871"/>
      <c r="M6" s="1871"/>
    </row>
    <row r="7" spans="1:14" ht="0.75" customHeight="1" x14ac:dyDescent="0.25">
      <c r="A7" s="1871"/>
      <c r="B7" s="1871"/>
      <c r="C7" s="1871"/>
      <c r="D7" s="1871"/>
      <c r="E7" s="1871"/>
      <c r="F7" s="1871"/>
      <c r="G7" s="1871"/>
      <c r="H7" s="1871"/>
      <c r="I7" s="1871"/>
      <c r="J7" s="1871"/>
      <c r="K7" s="1871"/>
      <c r="L7" s="1871"/>
      <c r="M7" s="1871"/>
      <c r="N7" s="1871"/>
    </row>
    <row r="8" spans="1:14" ht="15.75" x14ac:dyDescent="0.25">
      <c r="A8" s="1871" t="s">
        <v>1460</v>
      </c>
      <c r="B8" s="1871"/>
      <c r="C8" s="1871"/>
      <c r="D8" s="1871"/>
      <c r="E8" s="1871"/>
      <c r="F8" s="1871"/>
      <c r="G8" s="1871"/>
      <c r="H8" s="1871"/>
      <c r="I8" s="1871"/>
      <c r="J8" s="1871"/>
      <c r="K8" s="1871"/>
      <c r="L8" s="1871"/>
      <c r="M8" s="1871"/>
    </row>
    <row r="9" spans="1:14" ht="15.75" x14ac:dyDescent="0.25">
      <c r="A9" s="1871" t="s">
        <v>1469</v>
      </c>
      <c r="B9" s="1871"/>
      <c r="C9" s="1871"/>
      <c r="D9" s="1871"/>
      <c r="E9" s="1871"/>
      <c r="F9" s="1871"/>
      <c r="G9" s="1871"/>
      <c r="H9" s="1871"/>
      <c r="I9" s="1871"/>
      <c r="J9" s="1871"/>
      <c r="K9" s="1871"/>
      <c r="L9" s="1871"/>
      <c r="M9" s="1871"/>
    </row>
    <row r="10" spans="1:14" ht="15.75" x14ac:dyDescent="0.25">
      <c r="A10" s="1887" t="s">
        <v>404</v>
      </c>
      <c r="B10" s="1887"/>
      <c r="C10" s="1887"/>
      <c r="D10" s="1887"/>
      <c r="E10" s="1887"/>
      <c r="F10" s="1887"/>
      <c r="G10" s="1887"/>
      <c r="H10" s="1887"/>
      <c r="I10" s="1887"/>
      <c r="J10" s="1887"/>
      <c r="K10" s="1887"/>
      <c r="L10" s="1887"/>
      <c r="M10" s="1887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888" t="s">
        <v>7</v>
      </c>
      <c r="B12" s="1888" t="s">
        <v>802</v>
      </c>
      <c r="C12" s="1888" t="s">
        <v>9</v>
      </c>
      <c r="D12" s="1888" t="s">
        <v>11</v>
      </c>
      <c r="E12" s="1057" t="s">
        <v>12</v>
      </c>
      <c r="F12" s="1890" t="s">
        <v>13</v>
      </c>
      <c r="G12" s="1891" t="s">
        <v>14</v>
      </c>
      <c r="H12" s="1891" t="s">
        <v>15</v>
      </c>
      <c r="I12" s="1907" t="s">
        <v>16</v>
      </c>
      <c r="J12" s="1891" t="s">
        <v>17</v>
      </c>
      <c r="K12" s="1891" t="s">
        <v>18</v>
      </c>
      <c r="L12" s="1907" t="s">
        <v>19</v>
      </c>
      <c r="M12" s="1891" t="s">
        <v>20</v>
      </c>
    </row>
    <row r="13" spans="1:14" ht="15.75" x14ac:dyDescent="0.25">
      <c r="A13" s="1888"/>
      <c r="B13" s="1888"/>
      <c r="C13" s="1888"/>
      <c r="D13" s="1888"/>
      <c r="E13" s="1057" t="s">
        <v>21</v>
      </c>
      <c r="F13" s="1890"/>
      <c r="G13" s="1891"/>
      <c r="H13" s="1891"/>
      <c r="I13" s="1907"/>
      <c r="J13" s="1891"/>
      <c r="K13" s="1891"/>
      <c r="L13" s="1907"/>
      <c r="M13" s="1891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1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3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1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1">SUM(G22:G24)</f>
        <v>176000</v>
      </c>
      <c r="H25" s="963">
        <f>SUM(H22:H24)</f>
        <v>5051.2</v>
      </c>
      <c r="I25" s="963">
        <f t="shared" si="1"/>
        <v>11526.81</v>
      </c>
      <c r="J25" s="963">
        <f t="shared" si="1"/>
        <v>5350.4</v>
      </c>
      <c r="K25" s="963">
        <f t="shared" si="1"/>
        <v>12972.880000000001</v>
      </c>
      <c r="L25" s="963">
        <f t="shared" si="1"/>
        <v>34901.29</v>
      </c>
      <c r="M25" s="963">
        <f t="shared" si="1"/>
        <v>141098.71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2">SUM(E28:E28)</f>
        <v>43500</v>
      </c>
      <c r="F29" s="964">
        <f t="shared" si="2"/>
        <v>0</v>
      </c>
      <c r="G29" s="965">
        <f t="shared" si="2"/>
        <v>43500</v>
      </c>
      <c r="H29" s="965">
        <f t="shared" si="2"/>
        <v>1248.45</v>
      </c>
      <c r="I29" s="963">
        <f t="shared" si="2"/>
        <v>936.62</v>
      </c>
      <c r="J29" s="965">
        <f t="shared" si="2"/>
        <v>1322.4</v>
      </c>
      <c r="K29" s="963">
        <f t="shared" si="2"/>
        <v>1296.7</v>
      </c>
      <c r="L29" s="963">
        <f t="shared" si="2"/>
        <v>4804.17</v>
      </c>
      <c r="M29" s="965">
        <f t="shared" si="2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>+H33+I33+J33+K33</f>
        <v>4990.6100000000006</v>
      </c>
      <c r="M33" s="953">
        <f t="shared" ref="M33:M40" si="3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>+H34+I34+J34+K34</f>
        <v>3632.4700000000003</v>
      </c>
      <c r="M34" s="953">
        <f t="shared" si="3"/>
        <v>39867.53</v>
      </c>
    </row>
    <row r="35" spans="1:13" ht="18.75" x14ac:dyDescent="0.3">
      <c r="A35" s="958" t="s">
        <v>1315</v>
      </c>
      <c r="B35" s="950" t="s">
        <v>806</v>
      </c>
      <c r="C35" s="960" t="s">
        <v>276</v>
      </c>
      <c r="D35" s="960" t="s">
        <v>321</v>
      </c>
      <c r="E35" s="951">
        <v>37500</v>
      </c>
      <c r="F35" s="952">
        <v>0</v>
      </c>
      <c r="G35" s="953">
        <v>37500</v>
      </c>
      <c r="H35" s="953">
        <v>1076.25</v>
      </c>
      <c r="I35" s="974">
        <v>89.81</v>
      </c>
      <c r="J35" s="953">
        <v>1140</v>
      </c>
      <c r="K35" s="951">
        <v>25</v>
      </c>
      <c r="L35" s="951">
        <v>2331.06</v>
      </c>
      <c r="M35" s="953">
        <f t="shared" si="3"/>
        <v>35168.94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>+H36+I36+J36+K36</f>
        <v>3532.4700000000003</v>
      </c>
      <c r="M36" s="953">
        <f t="shared" si="3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>+H37+I37+J37+K37</f>
        <v>3532.4700000000003</v>
      </c>
      <c r="M37" s="953">
        <f t="shared" si="3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>+H38+I38+J38+K38</f>
        <v>3532.4700000000003</v>
      </c>
      <c r="M38" s="953">
        <f t="shared" si="3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>+H39+I39+J39+K39</f>
        <v>5835.18</v>
      </c>
      <c r="M39" s="953">
        <f t="shared" si="3"/>
        <v>49164.82</v>
      </c>
    </row>
    <row r="40" spans="1:13" ht="18.75" x14ac:dyDescent="0.3">
      <c r="A40" s="958" t="s">
        <v>1347</v>
      </c>
      <c r="B40" s="950" t="s">
        <v>807</v>
      </c>
      <c r="C40" s="977" t="s">
        <v>327</v>
      </c>
      <c r="D40" s="960" t="s">
        <v>321</v>
      </c>
      <c r="E40" s="951">
        <v>43500</v>
      </c>
      <c r="F40" s="952">
        <v>0</v>
      </c>
      <c r="G40" s="953">
        <v>43500</v>
      </c>
      <c r="H40" s="953">
        <v>1248.45</v>
      </c>
      <c r="I40" s="974">
        <v>936.62</v>
      </c>
      <c r="J40" s="953">
        <v>1322.4</v>
      </c>
      <c r="K40" s="951">
        <v>25</v>
      </c>
      <c r="L40" s="951">
        <f>+H40+I40+J40+K40</f>
        <v>3532.4700000000003</v>
      </c>
      <c r="M40" s="953">
        <f t="shared" si="3"/>
        <v>39967.53</v>
      </c>
    </row>
    <row r="41" spans="1:13" ht="18.75" x14ac:dyDescent="0.3">
      <c r="A41" s="961" t="s">
        <v>749</v>
      </c>
      <c r="B41" s="950"/>
      <c r="C41" s="962">
        <v>9</v>
      </c>
      <c r="D41" s="962"/>
      <c r="E41" s="963">
        <f>SUM(E32:E40)</f>
        <v>538500</v>
      </c>
      <c r="F41" s="1071">
        <v>0</v>
      </c>
      <c r="G41" s="963">
        <f t="shared" ref="G41:M41" si="4">SUM(G32:G40)</f>
        <v>538500</v>
      </c>
      <c r="H41" s="963">
        <f t="shared" si="4"/>
        <v>15454.950000000003</v>
      </c>
      <c r="I41" s="963">
        <f t="shared" si="4"/>
        <v>38824.790000000008</v>
      </c>
      <c r="J41" s="963">
        <f t="shared" si="4"/>
        <v>16370.399999999998</v>
      </c>
      <c r="K41" s="963">
        <f t="shared" si="4"/>
        <v>7186.84</v>
      </c>
      <c r="L41" s="963">
        <f t="shared" si="4"/>
        <v>77836.98000000001</v>
      </c>
      <c r="M41" s="963">
        <f t="shared" si="4"/>
        <v>460663.02</v>
      </c>
    </row>
    <row r="42" spans="1:13" ht="18.75" x14ac:dyDescent="0.3">
      <c r="A42" s="961"/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x14ac:dyDescent="0.3">
      <c r="A43" s="961" t="s">
        <v>1144</v>
      </c>
      <c r="B43" s="950"/>
      <c r="C43" s="962"/>
      <c r="D43" s="962"/>
      <c r="E43" s="963"/>
      <c r="F43" s="964"/>
      <c r="G43" s="965"/>
      <c r="H43" s="965"/>
      <c r="I43" s="963"/>
      <c r="J43" s="965"/>
      <c r="K43" s="963"/>
      <c r="L43" s="963"/>
      <c r="M43" s="965"/>
    </row>
    <row r="44" spans="1:13" ht="18.75" customHeight="1" x14ac:dyDescent="0.3">
      <c r="A44" s="955" t="s">
        <v>924</v>
      </c>
      <c r="B44" s="969" t="s">
        <v>807</v>
      </c>
      <c r="C44" s="970" t="s">
        <v>925</v>
      </c>
      <c r="D44" s="960" t="s">
        <v>1069</v>
      </c>
      <c r="E44" s="951">
        <v>75000</v>
      </c>
      <c r="F44" s="971">
        <v>0</v>
      </c>
      <c r="G44" s="972">
        <v>75000</v>
      </c>
      <c r="H44" s="972">
        <v>2152.5</v>
      </c>
      <c r="I44" s="951">
        <v>6309.38</v>
      </c>
      <c r="J44" s="972">
        <v>2280</v>
      </c>
      <c r="K44" s="951">
        <v>25</v>
      </c>
      <c r="L44" s="951">
        <f>+H44+I44+J44+K44</f>
        <v>10766.880000000001</v>
      </c>
      <c r="M44" s="953">
        <f>+G44-L44</f>
        <v>64233.119999999995</v>
      </c>
    </row>
    <row r="45" spans="1:13" ht="18.75" x14ac:dyDescent="0.3">
      <c r="A45" s="961" t="s">
        <v>749</v>
      </c>
      <c r="B45" s="950"/>
      <c r="C45" s="962">
        <v>1</v>
      </c>
      <c r="D45" s="962"/>
      <c r="E45" s="963">
        <f>SUM(E44)</f>
        <v>75000</v>
      </c>
      <c r="F45" s="964">
        <f>SUM(F44)</f>
        <v>0</v>
      </c>
      <c r="G45" s="965">
        <v>75000</v>
      </c>
      <c r="H45" s="965">
        <f t="shared" ref="H45:M45" si="5">SUM(H44)</f>
        <v>2152.5</v>
      </c>
      <c r="I45" s="963">
        <f t="shared" si="5"/>
        <v>6309.38</v>
      </c>
      <c r="J45" s="965">
        <f t="shared" si="5"/>
        <v>2280</v>
      </c>
      <c r="K45" s="963">
        <f t="shared" si="5"/>
        <v>25</v>
      </c>
      <c r="L45" s="963">
        <f t="shared" si="5"/>
        <v>10766.880000000001</v>
      </c>
      <c r="M45" s="965">
        <f t="shared" si="5"/>
        <v>64233.119999999995</v>
      </c>
    </row>
    <row r="46" spans="1:13" ht="18.75" x14ac:dyDescent="0.3">
      <c r="A46" s="961"/>
      <c r="B46" s="950"/>
      <c r="C46" s="962"/>
      <c r="D46" s="962"/>
      <c r="E46" s="963"/>
      <c r="F46" s="964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61" t="s">
        <v>644</v>
      </c>
      <c r="B47" s="950"/>
      <c r="C47" s="967"/>
      <c r="D47" s="967"/>
      <c r="E47" s="963"/>
      <c r="F47" s="952"/>
      <c r="G47" s="965"/>
      <c r="H47" s="965"/>
      <c r="I47" s="963"/>
      <c r="J47" s="965"/>
      <c r="K47" s="963"/>
      <c r="L47" s="963"/>
      <c r="M47" s="965"/>
    </row>
    <row r="48" spans="1:13" ht="18.75" x14ac:dyDescent="0.3">
      <c r="A48" s="958" t="s">
        <v>751</v>
      </c>
      <c r="B48" s="950" t="s">
        <v>806</v>
      </c>
      <c r="C48" s="960" t="s">
        <v>120</v>
      </c>
      <c r="D48" s="960" t="s">
        <v>1067</v>
      </c>
      <c r="E48" s="951">
        <v>30000</v>
      </c>
      <c r="F48" s="952">
        <v>0</v>
      </c>
      <c r="G48" s="953">
        <v>30000</v>
      </c>
      <c r="H48" s="953">
        <v>861</v>
      </c>
      <c r="I48" s="974">
        <v>0</v>
      </c>
      <c r="J48" s="953">
        <v>912</v>
      </c>
      <c r="K48" s="951">
        <v>1740.46</v>
      </c>
      <c r="L48" s="951">
        <f>+H48+I48+J48+K48</f>
        <v>3513.46</v>
      </c>
      <c r="M48" s="953">
        <f>+G48-L48</f>
        <v>26486.54</v>
      </c>
    </row>
    <row r="49" spans="1:13" ht="18.75" x14ac:dyDescent="0.3">
      <c r="A49" s="955" t="s">
        <v>1177</v>
      </c>
      <c r="B49" s="950" t="s">
        <v>807</v>
      </c>
      <c r="C49" s="960" t="s">
        <v>125</v>
      </c>
      <c r="D49" s="960" t="s">
        <v>307</v>
      </c>
      <c r="E49" s="951">
        <v>31500</v>
      </c>
      <c r="F49" s="974">
        <v>0</v>
      </c>
      <c r="G49" s="951">
        <v>31500</v>
      </c>
      <c r="H49" s="974">
        <v>904.05</v>
      </c>
      <c r="I49" s="974">
        <v>0</v>
      </c>
      <c r="J49" s="951">
        <v>957.6</v>
      </c>
      <c r="K49" s="951">
        <v>25</v>
      </c>
      <c r="L49" s="951">
        <f>+H49+I49+J49+K49</f>
        <v>1886.65</v>
      </c>
      <c r="M49" s="953">
        <f>+G49-L49</f>
        <v>29613.35</v>
      </c>
    </row>
    <row r="50" spans="1:13" ht="18.75" x14ac:dyDescent="0.3">
      <c r="A50" s="961" t="s">
        <v>749</v>
      </c>
      <c r="B50" s="950"/>
      <c r="C50" s="962">
        <v>2</v>
      </c>
      <c r="D50" s="962"/>
      <c r="E50" s="963">
        <f>SUM(E48:E49)</f>
        <v>61500</v>
      </c>
      <c r="F50" s="964">
        <f t="shared" ref="F50:M50" si="6">SUM(F48:F49)</f>
        <v>0</v>
      </c>
      <c r="G50" s="965">
        <f t="shared" si="6"/>
        <v>61500</v>
      </c>
      <c r="H50" s="965">
        <f t="shared" si="6"/>
        <v>1765.05</v>
      </c>
      <c r="I50" s="1071">
        <f t="shared" si="6"/>
        <v>0</v>
      </c>
      <c r="J50" s="965">
        <f t="shared" si="6"/>
        <v>1869.6</v>
      </c>
      <c r="K50" s="963">
        <f t="shared" si="6"/>
        <v>1765.46</v>
      </c>
      <c r="L50" s="963">
        <f t="shared" si="6"/>
        <v>5400.1100000000006</v>
      </c>
      <c r="M50" s="965">
        <f t="shared" si="6"/>
        <v>56099.89</v>
      </c>
    </row>
    <row r="51" spans="1:13" ht="18.75" x14ac:dyDescent="0.3">
      <c r="A51" s="961"/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61" t="s">
        <v>645</v>
      </c>
      <c r="B52" s="950"/>
      <c r="C52" s="967"/>
      <c r="D52" s="967"/>
      <c r="E52" s="963"/>
      <c r="F52" s="964"/>
      <c r="G52" s="965"/>
      <c r="H52" s="965"/>
      <c r="I52" s="963"/>
      <c r="J52" s="965"/>
      <c r="K52" s="963"/>
      <c r="L52" s="963"/>
      <c r="M52" s="965"/>
    </row>
    <row r="53" spans="1:13" ht="18.75" x14ac:dyDescent="0.3">
      <c r="A53" s="958" t="s">
        <v>226</v>
      </c>
      <c r="B53" s="950" t="s">
        <v>806</v>
      </c>
      <c r="C53" s="959" t="s">
        <v>1461</v>
      </c>
      <c r="D53" s="960" t="s">
        <v>307</v>
      </c>
      <c r="E53" s="951">
        <v>35000</v>
      </c>
      <c r="F53" s="952">
        <v>0</v>
      </c>
      <c r="G53" s="953">
        <v>35000</v>
      </c>
      <c r="H53" s="953">
        <v>1004.5</v>
      </c>
      <c r="I53" s="974">
        <v>0</v>
      </c>
      <c r="J53" s="953">
        <v>1064</v>
      </c>
      <c r="K53" s="951">
        <v>25</v>
      </c>
      <c r="L53" s="951">
        <f>+H53+I53+J53+K53</f>
        <v>2093.5</v>
      </c>
      <c r="M53" s="953">
        <f>+G53-L53</f>
        <v>32906.5</v>
      </c>
    </row>
    <row r="54" spans="1:13" ht="18.75" x14ac:dyDescent="0.3">
      <c r="A54" s="961" t="s">
        <v>749</v>
      </c>
      <c r="B54" s="950"/>
      <c r="C54" s="962">
        <v>1</v>
      </c>
      <c r="D54" s="962"/>
      <c r="E54" s="963">
        <f t="shared" ref="E54:M54" si="7">SUM(E53:E53)</f>
        <v>35000</v>
      </c>
      <c r="F54" s="964">
        <f t="shared" si="7"/>
        <v>0</v>
      </c>
      <c r="G54" s="965">
        <f t="shared" si="7"/>
        <v>35000</v>
      </c>
      <c r="H54" s="965">
        <f t="shared" si="7"/>
        <v>1004.5</v>
      </c>
      <c r="I54" s="1071">
        <f t="shared" si="7"/>
        <v>0</v>
      </c>
      <c r="J54" s="965">
        <f t="shared" si="7"/>
        <v>1064</v>
      </c>
      <c r="K54" s="963">
        <f t="shared" si="7"/>
        <v>25</v>
      </c>
      <c r="L54" s="963">
        <f t="shared" si="7"/>
        <v>2093.5</v>
      </c>
      <c r="M54" s="965">
        <f t="shared" si="7"/>
        <v>32906.5</v>
      </c>
    </row>
    <row r="55" spans="1:13" ht="18.75" x14ac:dyDescent="0.3">
      <c r="A55" s="961"/>
      <c r="B55" s="950"/>
      <c r="C55" s="967"/>
      <c r="D55" s="967"/>
      <c r="E55" s="963"/>
      <c r="F55" s="964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61" t="s">
        <v>1145</v>
      </c>
      <c r="B56" s="950"/>
      <c r="C56" s="967"/>
      <c r="D56" s="967"/>
      <c r="E56" s="963"/>
      <c r="F56" s="952"/>
      <c r="G56" s="965"/>
      <c r="H56" s="965"/>
      <c r="I56" s="963"/>
      <c r="J56" s="965"/>
      <c r="K56" s="963"/>
      <c r="L56" s="963"/>
      <c r="M56" s="965"/>
    </row>
    <row r="57" spans="1:13" ht="18.75" x14ac:dyDescent="0.3">
      <c r="A57" s="958" t="s">
        <v>169</v>
      </c>
      <c r="B57" s="950" t="s">
        <v>807</v>
      </c>
      <c r="C57" s="960" t="s">
        <v>309</v>
      </c>
      <c r="D57" s="960" t="s">
        <v>307</v>
      </c>
      <c r="E57" s="951">
        <v>43500</v>
      </c>
      <c r="F57" s="952">
        <v>0</v>
      </c>
      <c r="G57" s="953">
        <v>43500</v>
      </c>
      <c r="H57" s="953">
        <v>1248.45</v>
      </c>
      <c r="I57" s="974">
        <v>936.62</v>
      </c>
      <c r="J57" s="953">
        <v>1322.4</v>
      </c>
      <c r="K57" s="951">
        <v>1296.7</v>
      </c>
      <c r="L57" s="951">
        <f>+H57+I57+J57+K57</f>
        <v>4804.17</v>
      </c>
      <c r="M57" s="953">
        <f>+G57-L57</f>
        <v>38695.83</v>
      </c>
    </row>
    <row r="58" spans="1:13" ht="18.75" x14ac:dyDescent="0.3">
      <c r="A58" s="958" t="s">
        <v>346</v>
      </c>
      <c r="B58" s="950" t="s">
        <v>806</v>
      </c>
      <c r="C58" s="960" t="s">
        <v>309</v>
      </c>
      <c r="D58" s="960" t="s">
        <v>307</v>
      </c>
      <c r="E58" s="951">
        <v>31500</v>
      </c>
      <c r="F58" s="952">
        <v>0</v>
      </c>
      <c r="G58" s="953">
        <v>31500</v>
      </c>
      <c r="H58" s="953">
        <v>904.05</v>
      </c>
      <c r="I58" s="974">
        <v>0</v>
      </c>
      <c r="J58" s="953">
        <v>957.6</v>
      </c>
      <c r="K58" s="951">
        <v>525</v>
      </c>
      <c r="L58" s="951">
        <f>+H58+I58+J58+K58</f>
        <v>2386.65</v>
      </c>
      <c r="M58" s="953">
        <f>+G58-L58</f>
        <v>29113.35</v>
      </c>
    </row>
    <row r="59" spans="1:13" ht="18.75" x14ac:dyDescent="0.3">
      <c r="A59" s="958" t="s">
        <v>171</v>
      </c>
      <c r="B59" s="950" t="s">
        <v>806</v>
      </c>
      <c r="C59" s="960" t="s">
        <v>309</v>
      </c>
      <c r="D59" s="960" t="s">
        <v>307</v>
      </c>
      <c r="E59" s="951">
        <v>31500</v>
      </c>
      <c r="F59" s="952">
        <v>0</v>
      </c>
      <c r="G59" s="953">
        <v>31500</v>
      </c>
      <c r="H59" s="953">
        <v>904.05</v>
      </c>
      <c r="I59" s="974">
        <v>0</v>
      </c>
      <c r="J59" s="953">
        <v>957.6</v>
      </c>
      <c r="K59" s="951">
        <v>454.5</v>
      </c>
      <c r="L59" s="951">
        <f>+H59+I59+J59+K59</f>
        <v>2316.15</v>
      </c>
      <c r="M59" s="953">
        <f>+G59-L59</f>
        <v>29183.85</v>
      </c>
    </row>
    <row r="60" spans="1:13" ht="18.75" x14ac:dyDescent="0.3">
      <c r="A60" s="961" t="s">
        <v>749</v>
      </c>
      <c r="B60" s="950"/>
      <c r="C60" s="962">
        <v>3</v>
      </c>
      <c r="D60" s="962"/>
      <c r="E60" s="963">
        <f t="shared" ref="E60:M60" si="8">SUM(E57:E59)</f>
        <v>106500</v>
      </c>
      <c r="F60" s="964">
        <f t="shared" si="8"/>
        <v>0</v>
      </c>
      <c r="G60" s="965">
        <f t="shared" si="8"/>
        <v>106500</v>
      </c>
      <c r="H60" s="965">
        <f t="shared" si="8"/>
        <v>3056.55</v>
      </c>
      <c r="I60" s="1071">
        <f t="shared" si="8"/>
        <v>936.62</v>
      </c>
      <c r="J60" s="965">
        <f t="shared" si="8"/>
        <v>3237.6</v>
      </c>
      <c r="K60" s="963">
        <f t="shared" si="8"/>
        <v>2276.1999999999998</v>
      </c>
      <c r="L60" s="963">
        <f t="shared" si="8"/>
        <v>9506.9699999999993</v>
      </c>
      <c r="M60" s="965">
        <f t="shared" si="8"/>
        <v>96993.03</v>
      </c>
    </row>
    <row r="61" spans="1:13" ht="18.75" x14ac:dyDescent="0.3">
      <c r="A61" s="961"/>
      <c r="B61" s="950"/>
      <c r="C61" s="967"/>
      <c r="D61" s="967"/>
      <c r="E61" s="963"/>
      <c r="F61" s="964"/>
      <c r="G61" s="965"/>
      <c r="H61" s="965"/>
      <c r="I61" s="963"/>
      <c r="J61" s="964"/>
      <c r="K61" s="963"/>
      <c r="L61" s="963"/>
      <c r="M61" s="965"/>
    </row>
    <row r="62" spans="1:13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5"/>
      <c r="I62" s="963"/>
      <c r="J62" s="965"/>
      <c r="K62" s="963"/>
      <c r="L62" s="963"/>
      <c r="M62" s="965"/>
    </row>
    <row r="63" spans="1:13" ht="18.75" x14ac:dyDescent="0.3">
      <c r="A63" s="955" t="s">
        <v>545</v>
      </c>
      <c r="B63" s="950" t="s">
        <v>806</v>
      </c>
      <c r="C63" s="960" t="s">
        <v>1139</v>
      </c>
      <c r="D63" s="960" t="s">
        <v>307</v>
      </c>
      <c r="E63" s="951">
        <v>43500</v>
      </c>
      <c r="F63" s="952">
        <v>0</v>
      </c>
      <c r="G63" s="953">
        <v>43500</v>
      </c>
      <c r="H63" s="953">
        <v>1248.45</v>
      </c>
      <c r="I63" s="951">
        <v>936.62</v>
      </c>
      <c r="J63" s="953">
        <v>1322.4</v>
      </c>
      <c r="K63" s="951">
        <v>25</v>
      </c>
      <c r="L63" s="951">
        <f t="shared" ref="L63:L73" si="9"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9"/>
        <v>1898</v>
      </c>
      <c r="M64" s="953">
        <f t="shared" ref="M64:M73" si="10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4269.3999999999996</v>
      </c>
      <c r="L65" s="951">
        <f t="shared" si="9"/>
        <v>6042.4</v>
      </c>
      <c r="M65" s="953">
        <f t="shared" si="10"/>
        <v>23957.599999999999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9"/>
        <v>1798</v>
      </c>
      <c r="M66" s="953">
        <f t="shared" si="10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9"/>
        <v>1798</v>
      </c>
      <c r="M67" s="953">
        <f t="shared" si="10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9"/>
        <v>4341.3999999999996</v>
      </c>
      <c r="M68" s="953">
        <f t="shared" si="10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9"/>
        <v>1798</v>
      </c>
      <c r="M69" s="953">
        <f t="shared" si="10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9"/>
        <v>1798</v>
      </c>
      <c r="M70" s="953">
        <f t="shared" si="10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9"/>
        <v>1798</v>
      </c>
      <c r="M71" s="953">
        <f t="shared" si="10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9"/>
        <v>1798</v>
      </c>
      <c r="M72" s="953">
        <f t="shared" si="10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9"/>
        <v>1798</v>
      </c>
      <c r="M73" s="953">
        <f t="shared" si="10"/>
        <v>28202</v>
      </c>
    </row>
    <row r="74" spans="1:13" ht="18.75" x14ac:dyDescent="0.3">
      <c r="A74" s="961" t="s">
        <v>755</v>
      </c>
      <c r="B74" s="950"/>
      <c r="C74" s="962">
        <v>11</v>
      </c>
      <c r="D74" s="962"/>
      <c r="E74" s="963">
        <f>SUM(E63:E73)</f>
        <v>343500</v>
      </c>
      <c r="F74" s="964">
        <f>SUM(F71:F73)</f>
        <v>0</v>
      </c>
      <c r="G74" s="963">
        <f t="shared" ref="G74:M74" si="11">SUM(G63:G73)</f>
        <v>343500</v>
      </c>
      <c r="H74" s="963">
        <f t="shared" si="11"/>
        <v>9858.4500000000007</v>
      </c>
      <c r="I74" s="963">
        <f t="shared" si="11"/>
        <v>936.62</v>
      </c>
      <c r="J74" s="963">
        <f t="shared" si="11"/>
        <v>10442.4</v>
      </c>
      <c r="K74" s="963">
        <f t="shared" si="11"/>
        <v>7162.7999999999993</v>
      </c>
      <c r="L74" s="963">
        <f>SUM(L63:L73)</f>
        <v>28400.269999999997</v>
      </c>
      <c r="M74" s="963">
        <f t="shared" si="11"/>
        <v>315099.73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7" si="12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2"/>
        <v>1602.5</v>
      </c>
      <c r="M78" s="953">
        <f t="shared" ref="M78:M88" si="13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2"/>
        <v>1502.5</v>
      </c>
      <c r="M79" s="953">
        <f t="shared" si="13"/>
        <v>23497.5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2"/>
        <v>1502.5</v>
      </c>
      <c r="M80" s="953">
        <f t="shared" si="13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2"/>
        <v>1502.5</v>
      </c>
      <c r="M81" s="953">
        <f t="shared" si="13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2"/>
        <v>1502.5</v>
      </c>
      <c r="M82" s="953">
        <f t="shared" si="13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2025</v>
      </c>
      <c r="L83" s="951">
        <f t="shared" si="12"/>
        <v>3502.5</v>
      </c>
      <c r="M83" s="953">
        <f t="shared" si="13"/>
        <v>21497.5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3025</v>
      </c>
      <c r="L84" s="951">
        <f t="shared" si="12"/>
        <v>4502.5</v>
      </c>
      <c r="M84" s="953">
        <f t="shared" si="13"/>
        <v>20497.5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2"/>
        <v>1502.5</v>
      </c>
      <c r="M85" s="953">
        <f t="shared" si="13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3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31500</v>
      </c>
      <c r="F87" s="974">
        <v>0</v>
      </c>
      <c r="G87" s="951">
        <v>31500</v>
      </c>
      <c r="H87" s="951">
        <v>904.05</v>
      </c>
      <c r="I87" s="974">
        <v>0</v>
      </c>
      <c r="J87" s="951">
        <v>957.6</v>
      </c>
      <c r="K87" s="951">
        <v>3839.91</v>
      </c>
      <c r="L87" s="951">
        <f t="shared" si="12"/>
        <v>5701.5599999999995</v>
      </c>
      <c r="M87" s="953">
        <f t="shared" si="13"/>
        <v>25798.440000000002</v>
      </c>
    </row>
    <row r="88" spans="1:13" ht="18.75" x14ac:dyDescent="0.3">
      <c r="A88" s="958" t="s">
        <v>1335</v>
      </c>
      <c r="B88" s="950" t="s">
        <v>806</v>
      </c>
      <c r="C88" s="960" t="s">
        <v>912</v>
      </c>
      <c r="D88" s="960" t="s">
        <v>1067</v>
      </c>
      <c r="E88" s="951">
        <v>30000</v>
      </c>
      <c r="F88" s="974">
        <v>0</v>
      </c>
      <c r="G88" s="951">
        <v>30000</v>
      </c>
      <c r="H88" s="953">
        <v>861</v>
      </c>
      <c r="I88" s="974">
        <v>0</v>
      </c>
      <c r="J88" s="953">
        <v>912</v>
      </c>
      <c r="K88" s="951">
        <v>25</v>
      </c>
      <c r="L88" s="951">
        <f>+H88+I88+J88+K88</f>
        <v>1798</v>
      </c>
      <c r="M88" s="953">
        <f t="shared" si="13"/>
        <v>28202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330000</v>
      </c>
      <c r="F89" s="1071">
        <v>0</v>
      </c>
      <c r="G89" s="963">
        <f t="shared" ref="G89:M89" si="14">SUM(G77:G88)</f>
        <v>330000</v>
      </c>
      <c r="H89" s="963">
        <f t="shared" si="14"/>
        <v>9471</v>
      </c>
      <c r="I89" s="963">
        <f t="shared" si="14"/>
        <v>936.62</v>
      </c>
      <c r="J89" s="963">
        <f t="shared" si="14"/>
        <v>10032</v>
      </c>
      <c r="K89" s="963">
        <f t="shared" si="14"/>
        <v>14543.57</v>
      </c>
      <c r="L89" s="963">
        <f t="shared" si="14"/>
        <v>34983.19</v>
      </c>
      <c r="M89" s="963">
        <f t="shared" si="14"/>
        <v>295016.81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 t="shared" ref="E94:M94" si="15">SUM(E92:E93)</f>
        <v>92500</v>
      </c>
      <c r="F94" s="964">
        <f t="shared" si="15"/>
        <v>0</v>
      </c>
      <c r="G94" s="965">
        <f t="shared" si="15"/>
        <v>92500</v>
      </c>
      <c r="H94" s="965">
        <f t="shared" si="15"/>
        <v>2654.75</v>
      </c>
      <c r="I94" s="963">
        <f t="shared" si="15"/>
        <v>2559.6799999999998</v>
      </c>
      <c r="J94" s="965">
        <f t="shared" si="15"/>
        <v>2812</v>
      </c>
      <c r="K94" s="963">
        <f t="shared" si="15"/>
        <v>1765.46</v>
      </c>
      <c r="L94" s="963">
        <f t="shared" si="15"/>
        <v>9791.89</v>
      </c>
      <c r="M94" s="965">
        <f t="shared" si="15"/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1069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61" t="s">
        <v>749</v>
      </c>
      <c r="B99" s="950"/>
      <c r="C99" s="962">
        <v>2</v>
      </c>
      <c r="D99" s="962"/>
      <c r="E99" s="963">
        <f>SUM(E97:E98)</f>
        <v>98500</v>
      </c>
      <c r="F99" s="964">
        <f>SUM(F98:F98)</f>
        <v>0</v>
      </c>
      <c r="G99" s="965">
        <f t="shared" ref="G99:M99" si="16">SUM(G97:G98)</f>
        <v>98500</v>
      </c>
      <c r="H99" s="965">
        <f t="shared" si="16"/>
        <v>2826.95</v>
      </c>
      <c r="I99" s="963">
        <f t="shared" si="16"/>
        <v>3496.2999999999997</v>
      </c>
      <c r="J99" s="965">
        <f t="shared" si="16"/>
        <v>2994.4</v>
      </c>
      <c r="K99" s="963">
        <f>SUM(K97:K98)</f>
        <v>1321.7</v>
      </c>
      <c r="L99" s="963">
        <f t="shared" si="16"/>
        <v>10639.35</v>
      </c>
      <c r="M99" s="965">
        <f t="shared" si="16"/>
        <v>87860.65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17">SUM(G106:G107)</f>
        <v>87000</v>
      </c>
      <c r="H108" s="963">
        <f t="shared" si="17"/>
        <v>2496.9</v>
      </c>
      <c r="I108" s="963">
        <f t="shared" si="17"/>
        <v>1873.24</v>
      </c>
      <c r="J108" s="963">
        <f t="shared" si="17"/>
        <v>2644.8</v>
      </c>
      <c r="K108" s="963">
        <f t="shared" si="17"/>
        <v>50</v>
      </c>
      <c r="L108" s="963">
        <f t="shared" si="17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18">SUM(G111:G111)</f>
        <v>80000</v>
      </c>
      <c r="H112" s="965">
        <f t="shared" si="18"/>
        <v>2296</v>
      </c>
      <c r="I112" s="963">
        <f t="shared" si="18"/>
        <v>6972</v>
      </c>
      <c r="J112" s="965">
        <f t="shared" si="18"/>
        <v>2432</v>
      </c>
      <c r="K112" s="963">
        <f t="shared" si="18"/>
        <v>1740.46</v>
      </c>
      <c r="L112" s="963">
        <f t="shared" si="18"/>
        <v>13440.46</v>
      </c>
      <c r="M112" s="965">
        <f t="shared" si="18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19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15539.38</v>
      </c>
      <c r="L117" s="1122">
        <f>+H117+I117+J117+K117</f>
        <v>24701.760000000002</v>
      </c>
      <c r="M117" s="953">
        <f t="shared" si="19"/>
        <v>45298.239999999998</v>
      </c>
    </row>
    <row r="118" spans="1:13" ht="18.75" x14ac:dyDescent="0.3">
      <c r="A118" s="958" t="s">
        <v>843</v>
      </c>
      <c r="B118" s="968" t="s">
        <v>806</v>
      </c>
      <c r="C118" s="960" t="s">
        <v>1199</v>
      </c>
      <c r="D118" s="960" t="s">
        <v>1069</v>
      </c>
      <c r="E118" s="951">
        <v>60000</v>
      </c>
      <c r="F118" s="952">
        <v>0</v>
      </c>
      <c r="G118" s="953">
        <v>60000</v>
      </c>
      <c r="H118" s="953">
        <v>1722</v>
      </c>
      <c r="I118" s="951">
        <v>3486.68</v>
      </c>
      <c r="J118" s="953">
        <v>1824</v>
      </c>
      <c r="K118" s="951">
        <v>25</v>
      </c>
      <c r="L118" s="951">
        <f>+H118+I118+J118+K118</f>
        <v>7057.68</v>
      </c>
      <c r="M118" s="953">
        <f t="shared" si="19"/>
        <v>52942.32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19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166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19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19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 t="shared" ref="E122:K122" si="20">SUM(E115:E121)</f>
        <v>507500</v>
      </c>
      <c r="F122" s="964">
        <f t="shared" si="20"/>
        <v>0</v>
      </c>
      <c r="G122" s="963">
        <f t="shared" si="20"/>
        <v>507500</v>
      </c>
      <c r="H122" s="963">
        <f t="shared" si="20"/>
        <v>14565.25</v>
      </c>
      <c r="I122" s="963">
        <f t="shared" si="20"/>
        <v>48609.98</v>
      </c>
      <c r="J122" s="963">
        <f t="shared" si="20"/>
        <v>15428</v>
      </c>
      <c r="K122" s="963">
        <f t="shared" si="20"/>
        <v>22252.239999999998</v>
      </c>
      <c r="L122" s="963">
        <f>SUM(L115:L121)</f>
        <v>100855.47</v>
      </c>
      <c r="M122" s="963">
        <f>SUM(M115:M121)</f>
        <v>406644.53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697</v>
      </c>
      <c r="B126" s="950" t="s">
        <v>807</v>
      </c>
      <c r="C126" s="960" t="s">
        <v>521</v>
      </c>
      <c r="D126" s="960" t="s">
        <v>307</v>
      </c>
      <c r="E126" s="951">
        <v>43500</v>
      </c>
      <c r="F126" s="952">
        <v>0</v>
      </c>
      <c r="G126" s="953">
        <v>43500</v>
      </c>
      <c r="H126" s="953">
        <v>1248.45</v>
      </c>
      <c r="I126" s="974">
        <v>936.62</v>
      </c>
      <c r="J126" s="953">
        <v>1322.4</v>
      </c>
      <c r="K126" s="951">
        <v>25</v>
      </c>
      <c r="L126" s="951">
        <f>+H126+I126+J126+K126</f>
        <v>3532.4700000000003</v>
      </c>
      <c r="M126" s="953">
        <f>+G126-L126</f>
        <v>39967.53</v>
      </c>
    </row>
    <row r="127" spans="1:13" ht="18.75" x14ac:dyDescent="0.3">
      <c r="A127" s="961" t="s">
        <v>749</v>
      </c>
      <c r="B127" s="950"/>
      <c r="C127" s="962">
        <v>2</v>
      </c>
      <c r="D127" s="962"/>
      <c r="E127" s="963">
        <f>SUM(E125:E126)</f>
        <v>93500</v>
      </c>
      <c r="F127" s="964">
        <f t="shared" ref="F127:M127" si="21">SUM(F125:F126)</f>
        <v>0</v>
      </c>
      <c r="G127" s="963">
        <f t="shared" si="21"/>
        <v>93500</v>
      </c>
      <c r="H127" s="963">
        <f t="shared" si="21"/>
        <v>2683.45</v>
      </c>
      <c r="I127" s="963">
        <f t="shared" si="21"/>
        <v>2790.62</v>
      </c>
      <c r="J127" s="963">
        <f t="shared" si="21"/>
        <v>2842.4</v>
      </c>
      <c r="K127" s="963">
        <f t="shared" si="21"/>
        <v>753</v>
      </c>
      <c r="L127" s="963">
        <f t="shared" si="21"/>
        <v>9069.4700000000012</v>
      </c>
      <c r="M127" s="963">
        <f t="shared" si="21"/>
        <v>84430.53</v>
      </c>
    </row>
    <row r="128" spans="1:13" ht="18.75" x14ac:dyDescent="0.3">
      <c r="A128" s="958"/>
      <c r="B128" s="950"/>
      <c r="C128" s="960"/>
      <c r="D128" s="960"/>
      <c r="E128" s="951"/>
      <c r="F128" s="952"/>
      <c r="G128" s="953"/>
      <c r="H128" s="953"/>
      <c r="I128" s="951"/>
      <c r="J128" s="963"/>
      <c r="K128" s="951"/>
      <c r="L128" s="951"/>
      <c r="M128" s="953"/>
    </row>
    <row r="129" spans="1:13" ht="18.75" x14ac:dyDescent="0.3">
      <c r="A129" s="961" t="s">
        <v>842</v>
      </c>
      <c r="B129" s="950"/>
      <c r="C129" s="967"/>
      <c r="D129" s="967"/>
      <c r="E129" s="963"/>
      <c r="F129" s="964"/>
      <c r="G129" s="965"/>
      <c r="H129" s="965"/>
      <c r="I129" s="963"/>
      <c r="J129" s="965"/>
      <c r="K129" s="963"/>
      <c r="L129" s="963"/>
      <c r="M129" s="965"/>
    </row>
    <row r="130" spans="1:13" ht="18.75" x14ac:dyDescent="0.3">
      <c r="A130" s="955" t="s">
        <v>1131</v>
      </c>
      <c r="B130" s="950" t="s">
        <v>806</v>
      </c>
      <c r="C130" s="960" t="s">
        <v>905</v>
      </c>
      <c r="D130" s="960" t="s">
        <v>307</v>
      </c>
      <c r="E130" s="951">
        <v>80000</v>
      </c>
      <c r="F130" s="974">
        <v>0</v>
      </c>
      <c r="G130" s="951">
        <v>80000</v>
      </c>
      <c r="H130" s="951">
        <v>2296</v>
      </c>
      <c r="I130" s="951">
        <v>7400.87</v>
      </c>
      <c r="J130" s="951">
        <v>2432</v>
      </c>
      <c r="K130" s="951">
        <v>828</v>
      </c>
      <c r="L130" s="951">
        <f>+H130+I130+J130+K130</f>
        <v>12956.869999999999</v>
      </c>
      <c r="M130" s="951">
        <f>+G130-L130</f>
        <v>67043.13</v>
      </c>
    </row>
    <row r="131" spans="1:13" ht="18.75" x14ac:dyDescent="0.3">
      <c r="A131" s="955" t="s">
        <v>773</v>
      </c>
      <c r="B131" s="950" t="s">
        <v>807</v>
      </c>
      <c r="C131" s="960" t="s">
        <v>774</v>
      </c>
      <c r="D131" s="960" t="s">
        <v>307</v>
      </c>
      <c r="E131" s="951">
        <v>55000</v>
      </c>
      <c r="F131" s="974">
        <v>0</v>
      </c>
      <c r="G131" s="951">
        <v>55000</v>
      </c>
      <c r="H131" s="951">
        <v>1578.5</v>
      </c>
      <c r="I131" s="951">
        <v>2559.6799999999998</v>
      </c>
      <c r="J131" s="951">
        <v>1672</v>
      </c>
      <c r="K131" s="951">
        <v>125</v>
      </c>
      <c r="L131" s="951">
        <v>5935.18</v>
      </c>
      <c r="M131" s="951">
        <f>+G131-L131</f>
        <v>49064.82</v>
      </c>
    </row>
    <row r="132" spans="1:13" ht="18.75" x14ac:dyDescent="0.3">
      <c r="A132" s="955" t="s">
        <v>1142</v>
      </c>
      <c r="B132" s="950" t="s">
        <v>806</v>
      </c>
      <c r="C132" s="960" t="s">
        <v>1036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728</v>
      </c>
      <c r="L132" s="951">
        <f>+H132+I132+J132+K132</f>
        <v>6538.18</v>
      </c>
      <c r="M132" s="951">
        <f>+G132-L132</f>
        <v>48461.82</v>
      </c>
    </row>
    <row r="133" spans="1:13" ht="18.75" x14ac:dyDescent="0.3">
      <c r="A133" s="955" t="s">
        <v>444</v>
      </c>
      <c r="B133" s="950" t="s">
        <v>806</v>
      </c>
      <c r="C133" s="960" t="s">
        <v>662</v>
      </c>
      <c r="D133" s="960" t="s">
        <v>307</v>
      </c>
      <c r="E133" s="951">
        <v>37500</v>
      </c>
      <c r="F133" s="974">
        <v>0</v>
      </c>
      <c r="G133" s="951">
        <v>37500</v>
      </c>
      <c r="H133" s="951">
        <v>1076.25</v>
      </c>
      <c r="I133" s="974">
        <v>89.81</v>
      </c>
      <c r="J133" s="951">
        <v>1140</v>
      </c>
      <c r="K133" s="951">
        <v>25</v>
      </c>
      <c r="L133" s="951">
        <f>+H133+I133+J133+K133</f>
        <v>2331.06</v>
      </c>
      <c r="M133" s="951">
        <f>+G133-L133</f>
        <v>35168.94</v>
      </c>
    </row>
    <row r="134" spans="1:13" ht="18.75" x14ac:dyDescent="0.3">
      <c r="A134" s="955" t="s">
        <v>875</v>
      </c>
      <c r="B134" s="950" t="s">
        <v>807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2291.13</v>
      </c>
      <c r="L134" s="951">
        <f>+H134+I134+J134+K134</f>
        <v>8101.31</v>
      </c>
      <c r="M134" s="951">
        <f>+G134-L134</f>
        <v>46898.69</v>
      </c>
    </row>
    <row r="135" spans="1:13" ht="18.75" x14ac:dyDescent="0.3">
      <c r="A135" s="961" t="s">
        <v>749</v>
      </c>
      <c r="B135" s="950"/>
      <c r="C135" s="962">
        <v>5</v>
      </c>
      <c r="D135" s="962"/>
      <c r="E135" s="963">
        <f>SUM(E130:E134)</f>
        <v>282500</v>
      </c>
      <c r="F135" s="964">
        <f>SUM(F134:F134)</f>
        <v>0</v>
      </c>
      <c r="G135" s="963">
        <f t="shared" ref="G135:L135" si="22">SUM(G130:G134)</f>
        <v>282500</v>
      </c>
      <c r="H135" s="963">
        <f t="shared" si="22"/>
        <v>8107.75</v>
      </c>
      <c r="I135" s="963">
        <f t="shared" si="22"/>
        <v>15169.72</v>
      </c>
      <c r="J135" s="963">
        <f t="shared" si="22"/>
        <v>8588</v>
      </c>
      <c r="K135" s="963">
        <f t="shared" si="22"/>
        <v>3997.13</v>
      </c>
      <c r="L135" s="963">
        <f t="shared" si="22"/>
        <v>35862.6</v>
      </c>
      <c r="M135" s="963">
        <f>SUM(M130:M134)</f>
        <v>246637.40000000002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>+G140-L140</f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23">SUM(G138:G140)</f>
        <v>290000</v>
      </c>
      <c r="H141" s="965">
        <f t="shared" si="23"/>
        <v>8323</v>
      </c>
      <c r="I141" s="963">
        <f t="shared" si="23"/>
        <v>36255.85</v>
      </c>
      <c r="J141" s="965">
        <f t="shared" si="23"/>
        <v>8816</v>
      </c>
      <c r="K141" s="963">
        <f t="shared" si="23"/>
        <v>7705.56</v>
      </c>
      <c r="L141" s="963">
        <f t="shared" si="23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1" t="s">
        <v>847</v>
      </c>
      <c r="B145" s="992"/>
      <c r="C145" s="962">
        <v>1</v>
      </c>
      <c r="D145" s="962"/>
      <c r="E145" s="963">
        <f t="shared" ref="E145:M145" si="24">SUM(E144)</f>
        <v>80000</v>
      </c>
      <c r="F145" s="993">
        <f t="shared" si="24"/>
        <v>0</v>
      </c>
      <c r="G145" s="994">
        <f t="shared" si="24"/>
        <v>80000</v>
      </c>
      <c r="H145" s="994">
        <f t="shared" si="24"/>
        <v>2296</v>
      </c>
      <c r="I145" s="963">
        <f t="shared" si="24"/>
        <v>7400.87</v>
      </c>
      <c r="J145" s="994">
        <f t="shared" si="24"/>
        <v>2432</v>
      </c>
      <c r="K145" s="963">
        <f t="shared" si="24"/>
        <v>2097.1999999999998</v>
      </c>
      <c r="L145" s="963">
        <f>SUM(L144)</f>
        <v>14226.07</v>
      </c>
      <c r="M145" s="994">
        <f t="shared" si="24"/>
        <v>65773.929999999993</v>
      </c>
    </row>
    <row r="146" spans="1:13" ht="18.75" x14ac:dyDescent="0.3">
      <c r="A146" s="961"/>
      <c r="B146" s="950"/>
      <c r="C146" s="962"/>
      <c r="D146" s="962"/>
      <c r="E146" s="963"/>
      <c r="F146" s="964"/>
      <c r="G146" s="965"/>
      <c r="H146" s="965"/>
      <c r="I146" s="963"/>
      <c r="J146" s="965"/>
      <c r="K146" s="963"/>
      <c r="L146" s="963"/>
      <c r="M146" s="965"/>
    </row>
    <row r="147" spans="1:13" ht="18.75" x14ac:dyDescent="0.3">
      <c r="A147" s="982" t="s">
        <v>1245</v>
      </c>
      <c r="B147" s="950"/>
      <c r="C147" s="967"/>
      <c r="D147" s="967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55" t="s">
        <v>528</v>
      </c>
      <c r="B148" s="950" t="s">
        <v>806</v>
      </c>
      <c r="C148" s="960" t="s">
        <v>551</v>
      </c>
      <c r="D148" s="960" t="s">
        <v>307</v>
      </c>
      <c r="E148" s="951">
        <v>43500</v>
      </c>
      <c r="F148" s="952">
        <v>0</v>
      </c>
      <c r="G148" s="953">
        <v>43500</v>
      </c>
      <c r="H148" s="953">
        <v>1248.45</v>
      </c>
      <c r="I148" s="974">
        <v>936.62</v>
      </c>
      <c r="J148" s="953">
        <v>1322.4</v>
      </c>
      <c r="K148" s="951">
        <v>25</v>
      </c>
      <c r="L148" s="951">
        <f>+H148+I148+J148+K148</f>
        <v>3532.4700000000003</v>
      </c>
      <c r="M148" s="953">
        <f>+G148-L148</f>
        <v>39967.53</v>
      </c>
    </row>
    <row r="149" spans="1:13" ht="18.75" x14ac:dyDescent="0.3">
      <c r="A149" s="961" t="s">
        <v>749</v>
      </c>
      <c r="B149" s="950"/>
      <c r="C149" s="962">
        <v>1</v>
      </c>
      <c r="D149" s="962"/>
      <c r="E149" s="963">
        <f t="shared" ref="E149:J149" si="25">SUM(E148:E148)</f>
        <v>43500</v>
      </c>
      <c r="F149" s="964">
        <f t="shared" si="25"/>
        <v>0</v>
      </c>
      <c r="G149" s="965">
        <f t="shared" si="25"/>
        <v>43500</v>
      </c>
      <c r="H149" s="965">
        <f t="shared" si="25"/>
        <v>1248.45</v>
      </c>
      <c r="I149" s="1091">
        <f t="shared" si="25"/>
        <v>936.62</v>
      </c>
      <c r="J149" s="996">
        <f t="shared" si="25"/>
        <v>1322.4</v>
      </c>
      <c r="K149" s="963">
        <f>SUM(K148:K148)</f>
        <v>25</v>
      </c>
      <c r="L149" s="963">
        <f>SUM(L148)</f>
        <v>3532.4700000000003</v>
      </c>
      <c r="M149" s="965">
        <v>39967.53</v>
      </c>
    </row>
    <row r="150" spans="1:13" ht="18.75" x14ac:dyDescent="0.3">
      <c r="A150" s="958"/>
      <c r="B150" s="950"/>
      <c r="C150" s="960"/>
      <c r="D150" s="960"/>
      <c r="E150" s="951"/>
      <c r="F150" s="952"/>
      <c r="G150" s="953"/>
      <c r="H150" s="953"/>
      <c r="I150" s="951"/>
      <c r="J150" s="953"/>
      <c r="K150" s="951"/>
      <c r="L150" s="951"/>
      <c r="M150" s="953"/>
    </row>
    <row r="151" spans="1:13" ht="18.75" x14ac:dyDescent="0.3">
      <c r="A151" s="997" t="s">
        <v>1459</v>
      </c>
      <c r="B151" s="950"/>
      <c r="C151" s="967"/>
      <c r="D151" s="967"/>
      <c r="E151" s="963"/>
      <c r="F151" s="964"/>
      <c r="G151" s="965"/>
      <c r="H151" s="965"/>
      <c r="I151" s="963"/>
      <c r="J151" s="965"/>
      <c r="K151" s="963"/>
      <c r="L151" s="963"/>
      <c r="M151" s="965"/>
    </row>
    <row r="152" spans="1:13" ht="18.75" x14ac:dyDescent="0.3">
      <c r="A152" s="955" t="s">
        <v>114</v>
      </c>
      <c r="B152" s="950" t="s">
        <v>807</v>
      </c>
      <c r="C152" s="960" t="s">
        <v>778</v>
      </c>
      <c r="D152" s="960" t="s">
        <v>307</v>
      </c>
      <c r="E152" s="951">
        <v>80000</v>
      </c>
      <c r="F152" s="952">
        <v>0</v>
      </c>
      <c r="G152" s="953">
        <v>80000</v>
      </c>
      <c r="H152" s="953">
        <v>2296</v>
      </c>
      <c r="I152" s="951">
        <v>7400.87</v>
      </c>
      <c r="J152" s="953">
        <v>2432</v>
      </c>
      <c r="K152" s="951">
        <v>1296.7</v>
      </c>
      <c r="L152" s="951">
        <f>+H152+I152+J152+K152</f>
        <v>13425.57</v>
      </c>
      <c r="M152" s="953">
        <f>+G152-L152</f>
        <v>66574.429999999993</v>
      </c>
    </row>
    <row r="153" spans="1:13" ht="18.75" x14ac:dyDescent="0.3">
      <c r="A153" s="955" t="s">
        <v>73</v>
      </c>
      <c r="B153" s="950" t="s">
        <v>807</v>
      </c>
      <c r="C153" s="960" t="s">
        <v>778</v>
      </c>
      <c r="D153" s="960" t="s">
        <v>307</v>
      </c>
      <c r="E153" s="951">
        <v>70000</v>
      </c>
      <c r="F153" s="974">
        <v>0</v>
      </c>
      <c r="G153" s="951">
        <v>70000</v>
      </c>
      <c r="H153" s="951">
        <v>2009</v>
      </c>
      <c r="I153" s="951">
        <v>5368.48</v>
      </c>
      <c r="J153" s="951">
        <v>2128</v>
      </c>
      <c r="K153" s="951">
        <v>1296.7</v>
      </c>
      <c r="L153" s="951">
        <f>+H153+I153+J153+K153</f>
        <v>10802.18</v>
      </c>
      <c r="M153" s="953">
        <f>+G153-L153</f>
        <v>59197.82</v>
      </c>
    </row>
    <row r="154" spans="1:13" ht="18.75" x14ac:dyDescent="0.3">
      <c r="A154" s="955" t="s">
        <v>530</v>
      </c>
      <c r="B154" s="950" t="s">
        <v>806</v>
      </c>
      <c r="C154" s="960" t="s">
        <v>551</v>
      </c>
      <c r="D154" s="960" t="s">
        <v>307</v>
      </c>
      <c r="E154" s="951">
        <v>43500</v>
      </c>
      <c r="F154" s="952">
        <v>0</v>
      </c>
      <c r="G154" s="953">
        <v>43500</v>
      </c>
      <c r="H154" s="953">
        <v>1248.45</v>
      </c>
      <c r="I154" s="974">
        <v>936.62</v>
      </c>
      <c r="J154" s="953">
        <v>1322.4</v>
      </c>
      <c r="K154" s="951">
        <v>2025</v>
      </c>
      <c r="L154" s="951">
        <f>+H154+I154+J154+K154</f>
        <v>5532.47</v>
      </c>
      <c r="M154" s="953">
        <f>+G154-L154</f>
        <v>37967.53</v>
      </c>
    </row>
    <row r="155" spans="1:13" ht="18.75" x14ac:dyDescent="0.3">
      <c r="A155" s="955" t="s">
        <v>1324</v>
      </c>
      <c r="B155" s="950" t="s">
        <v>806</v>
      </c>
      <c r="C155" s="960" t="s">
        <v>1325</v>
      </c>
      <c r="D155" s="960" t="s">
        <v>321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25</v>
      </c>
      <c r="L155" s="951">
        <f>+H155+I155+J155+K155</f>
        <v>3532.4700000000003</v>
      </c>
      <c r="M155" s="953">
        <f>+G155-L155</f>
        <v>39967.53</v>
      </c>
    </row>
    <row r="156" spans="1:13" ht="18.75" x14ac:dyDescent="0.3">
      <c r="A156" s="961" t="s">
        <v>749</v>
      </c>
      <c r="B156" s="950"/>
      <c r="C156" s="962">
        <v>4</v>
      </c>
      <c r="D156" s="962"/>
      <c r="E156" s="963">
        <f>SUM(E152:E155)</f>
        <v>237000</v>
      </c>
      <c r="F156" s="993">
        <f>SUM(F155)</f>
        <v>0</v>
      </c>
      <c r="G156" s="963">
        <f t="shared" ref="G156:L156" si="26">SUM(G152:G155)</f>
        <v>237000</v>
      </c>
      <c r="H156" s="963">
        <f t="shared" si="26"/>
        <v>6801.9</v>
      </c>
      <c r="I156" s="963">
        <f t="shared" si="26"/>
        <v>14642.59</v>
      </c>
      <c r="J156" s="963">
        <f t="shared" si="26"/>
        <v>7204.7999999999993</v>
      </c>
      <c r="K156" s="963">
        <f t="shared" si="26"/>
        <v>4643.3999999999996</v>
      </c>
      <c r="L156" s="963">
        <f t="shared" si="26"/>
        <v>33292.69</v>
      </c>
      <c r="M156" s="963">
        <f>SUM(M152:M155)</f>
        <v>203707.31</v>
      </c>
    </row>
    <row r="157" spans="1:13" ht="18.75" x14ac:dyDescent="0.3">
      <c r="A157" s="958"/>
      <c r="B157" s="950"/>
      <c r="C157" s="960"/>
      <c r="D157" s="960"/>
      <c r="E157" s="951"/>
      <c r="F157" s="952"/>
      <c r="G157" s="953"/>
      <c r="H157" s="953"/>
      <c r="I157" s="951"/>
      <c r="J157" s="953"/>
      <c r="K157" s="951"/>
      <c r="L157" s="951"/>
      <c r="M157" s="953"/>
    </row>
    <row r="158" spans="1:13" ht="18.75" x14ac:dyDescent="0.3">
      <c r="A158" s="982" t="s">
        <v>1138</v>
      </c>
      <c r="B158" s="950"/>
      <c r="C158" s="967"/>
      <c r="D158" s="967"/>
      <c r="E158" s="963"/>
      <c r="F158" s="964"/>
      <c r="G158" s="965"/>
      <c r="H158" s="965"/>
      <c r="I158" s="963"/>
      <c r="J158" s="965"/>
      <c r="K158" s="963"/>
      <c r="L158" s="963"/>
      <c r="M158" s="965"/>
    </row>
    <row r="159" spans="1:13" ht="18.75" x14ac:dyDescent="0.3">
      <c r="A159" s="958" t="s">
        <v>241</v>
      </c>
      <c r="B159" s="950" t="s">
        <v>806</v>
      </c>
      <c r="C159" s="960" t="s">
        <v>71</v>
      </c>
      <c r="D159" s="960" t="s">
        <v>1069</v>
      </c>
      <c r="E159" s="951">
        <v>80000</v>
      </c>
      <c r="F159" s="952">
        <v>0</v>
      </c>
      <c r="G159" s="953">
        <v>80000</v>
      </c>
      <c r="H159" s="953">
        <v>2296</v>
      </c>
      <c r="I159" s="951">
        <v>7400.87</v>
      </c>
      <c r="J159" s="953">
        <v>2432</v>
      </c>
      <c r="K159" s="951">
        <v>728</v>
      </c>
      <c r="L159" s="951">
        <f>+H159+I159+J159+K159</f>
        <v>12856.869999999999</v>
      </c>
      <c r="M159" s="953">
        <f>+G159-L159</f>
        <v>67143.13</v>
      </c>
    </row>
    <row r="160" spans="1:13" ht="18.75" x14ac:dyDescent="0.3">
      <c r="A160" s="955" t="s">
        <v>77</v>
      </c>
      <c r="B160" s="986" t="s">
        <v>807</v>
      </c>
      <c r="C160" s="960" t="s">
        <v>967</v>
      </c>
      <c r="D160" s="960" t="s">
        <v>1069</v>
      </c>
      <c r="E160" s="951">
        <v>70000</v>
      </c>
      <c r="F160" s="974">
        <v>0</v>
      </c>
      <c r="G160" s="1070">
        <v>70000</v>
      </c>
      <c r="H160" s="956">
        <v>2009</v>
      </c>
      <c r="I160" s="956">
        <v>5368.48</v>
      </c>
      <c r="J160" s="951">
        <v>2128</v>
      </c>
      <c r="K160" s="956">
        <v>828</v>
      </c>
      <c r="L160" s="951">
        <f>+H160+I160+J160+K160</f>
        <v>10333.48</v>
      </c>
      <c r="M160" s="953">
        <f>+G160-L160</f>
        <v>59666.520000000004</v>
      </c>
    </row>
    <row r="161" spans="1:13" ht="18.75" x14ac:dyDescent="0.3">
      <c r="A161" s="961" t="s">
        <v>749</v>
      </c>
      <c r="B161" s="950"/>
      <c r="C161" s="962">
        <v>2</v>
      </c>
      <c r="D161" s="962"/>
      <c r="E161" s="963">
        <f>SUM(E159:E160)</f>
        <v>150000</v>
      </c>
      <c r="F161" s="1071">
        <v>0</v>
      </c>
      <c r="G161" s="963">
        <f t="shared" ref="G161:M161" si="27">SUM(G159:G160)</f>
        <v>150000</v>
      </c>
      <c r="H161" s="963">
        <f t="shared" si="27"/>
        <v>4305</v>
      </c>
      <c r="I161" s="963">
        <f t="shared" si="27"/>
        <v>12769.349999999999</v>
      </c>
      <c r="J161" s="963">
        <f t="shared" si="27"/>
        <v>4560</v>
      </c>
      <c r="K161" s="963">
        <f t="shared" si="27"/>
        <v>1556</v>
      </c>
      <c r="L161" s="963">
        <f t="shared" si="27"/>
        <v>23190.35</v>
      </c>
      <c r="M161" s="963">
        <f t="shared" si="27"/>
        <v>126809.65000000001</v>
      </c>
    </row>
    <row r="162" spans="1:13" ht="18.75" x14ac:dyDescent="0.3">
      <c r="A162" s="958"/>
      <c r="B162" s="950"/>
      <c r="C162" s="960"/>
      <c r="D162" s="960"/>
      <c r="E162" s="951"/>
      <c r="F162" s="952"/>
      <c r="G162" s="953"/>
      <c r="H162" s="953"/>
      <c r="I162" s="951"/>
      <c r="J162" s="953"/>
      <c r="K162" s="951"/>
      <c r="L162" s="951"/>
      <c r="M162" s="953"/>
    </row>
    <row r="163" spans="1:13" ht="18.75" customHeight="1" x14ac:dyDescent="0.3">
      <c r="A163" s="982" t="s">
        <v>1133</v>
      </c>
      <c r="B163" s="950"/>
      <c r="C163" s="967"/>
      <c r="D163" s="967"/>
      <c r="E163" s="963"/>
      <c r="F163" s="964"/>
      <c r="G163" s="965"/>
      <c r="H163" s="965"/>
      <c r="I163" s="963"/>
      <c r="J163" s="965"/>
      <c r="K163" s="963"/>
      <c r="L163" s="963"/>
      <c r="M163" s="965"/>
    </row>
    <row r="164" spans="1:13" ht="18.75" x14ac:dyDescent="0.3">
      <c r="A164" s="955" t="s">
        <v>217</v>
      </c>
      <c r="B164" s="950" t="s">
        <v>807</v>
      </c>
      <c r="C164" s="960" t="s">
        <v>633</v>
      </c>
      <c r="D164" s="960" t="s">
        <v>1069</v>
      </c>
      <c r="E164" s="951">
        <v>80000</v>
      </c>
      <c r="F164" s="952">
        <v>0</v>
      </c>
      <c r="G164" s="953">
        <v>80000</v>
      </c>
      <c r="H164" s="953">
        <v>2296</v>
      </c>
      <c r="I164" s="951">
        <v>7400.87</v>
      </c>
      <c r="J164" s="953">
        <v>2432</v>
      </c>
      <c r="K164" s="951">
        <v>3310.58</v>
      </c>
      <c r="L164" s="951">
        <f>+H164+I164+J164+K164</f>
        <v>15439.449999999999</v>
      </c>
      <c r="M164" s="953">
        <f>+G164-L164</f>
        <v>64560.55</v>
      </c>
    </row>
    <row r="165" spans="1:13" ht="18.75" x14ac:dyDescent="0.3">
      <c r="A165" s="955" t="s">
        <v>1082</v>
      </c>
      <c r="B165" s="950" t="s">
        <v>806</v>
      </c>
      <c r="C165" s="960" t="s">
        <v>551</v>
      </c>
      <c r="D165" s="960" t="s">
        <v>307</v>
      </c>
      <c r="E165" s="951">
        <v>43500</v>
      </c>
      <c r="F165" s="952">
        <v>0</v>
      </c>
      <c r="G165" s="953">
        <v>43500</v>
      </c>
      <c r="H165" s="953">
        <v>1248.45</v>
      </c>
      <c r="I165" s="974">
        <v>936.62</v>
      </c>
      <c r="J165" s="953">
        <v>1322.4</v>
      </c>
      <c r="K165" s="951">
        <v>25</v>
      </c>
      <c r="L165" s="951">
        <f>+H165+I165+J165+K165</f>
        <v>3532.4700000000003</v>
      </c>
      <c r="M165" s="953">
        <f>+G165-L165</f>
        <v>39967.53</v>
      </c>
    </row>
    <row r="166" spans="1:13" ht="18.75" x14ac:dyDescent="0.3">
      <c r="A166" s="961" t="s">
        <v>749</v>
      </c>
      <c r="B166" s="950"/>
      <c r="C166" s="962">
        <v>2</v>
      </c>
      <c r="D166" s="962"/>
      <c r="E166" s="963">
        <f>SUM(E164:E165)</f>
        <v>123500</v>
      </c>
      <c r="F166" s="964">
        <f t="shared" ref="F166:K166" si="28">SUM(F164:F165)</f>
        <v>0</v>
      </c>
      <c r="G166" s="965">
        <f>SUM(G164:G165)</f>
        <v>123500</v>
      </c>
      <c r="H166" s="965">
        <f t="shared" si="28"/>
        <v>3544.45</v>
      </c>
      <c r="I166" s="963">
        <f t="shared" si="28"/>
        <v>8337.49</v>
      </c>
      <c r="J166" s="965">
        <f t="shared" si="28"/>
        <v>3754.4</v>
      </c>
      <c r="K166" s="963">
        <f t="shared" si="28"/>
        <v>3335.58</v>
      </c>
      <c r="L166" s="963">
        <f>SUM(L164:L165)</f>
        <v>18971.919999999998</v>
      </c>
      <c r="M166" s="965">
        <f>SUM(M164:M165)</f>
        <v>104528.08</v>
      </c>
    </row>
    <row r="167" spans="1:13" ht="18.75" x14ac:dyDescent="0.3">
      <c r="A167" s="961"/>
      <c r="B167" s="950"/>
      <c r="C167" s="967"/>
      <c r="D167" s="967"/>
      <c r="E167" s="963"/>
      <c r="F167" s="964"/>
      <c r="G167" s="965"/>
      <c r="H167" s="965"/>
      <c r="I167" s="963"/>
      <c r="J167" s="965"/>
      <c r="K167" s="963"/>
      <c r="L167" s="963"/>
      <c r="M167" s="965"/>
    </row>
    <row r="168" spans="1:13" ht="18.75" x14ac:dyDescent="0.3">
      <c r="A168" s="961" t="s">
        <v>1012</v>
      </c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55" t="s">
        <v>134</v>
      </c>
      <c r="B169" s="950" t="s">
        <v>807</v>
      </c>
      <c r="C169" s="960" t="s">
        <v>489</v>
      </c>
      <c r="D169" s="960" t="s">
        <v>307</v>
      </c>
      <c r="E169" s="951">
        <v>80000</v>
      </c>
      <c r="F169" s="974">
        <v>0</v>
      </c>
      <c r="G169" s="951">
        <v>80000</v>
      </c>
      <c r="H169" s="951">
        <v>2296</v>
      </c>
      <c r="I169" s="951">
        <v>7400.87</v>
      </c>
      <c r="J169" s="951">
        <v>2432</v>
      </c>
      <c r="K169" s="951">
        <v>2568.4</v>
      </c>
      <c r="L169" s="951">
        <f t="shared" ref="L169:L179" si="29">+H169+I169+J169+K169</f>
        <v>14697.269999999999</v>
      </c>
      <c r="M169" s="951">
        <f>+G169-L169</f>
        <v>65302.73</v>
      </c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si="29"/>
        <v>3532.4700000000003</v>
      </c>
      <c r="M170" s="951">
        <f t="shared" ref="M170:M179" si="30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29"/>
        <v>3532.4700000000003</v>
      </c>
      <c r="M171" s="951">
        <f t="shared" si="30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29"/>
        <v>3532.4700000000003</v>
      </c>
      <c r="M172" s="951">
        <f t="shared" si="30"/>
        <v>39967.53</v>
      </c>
    </row>
    <row r="173" spans="1:13" ht="18.75" x14ac:dyDescent="0.3">
      <c r="A173" s="1069" t="s">
        <v>585</v>
      </c>
      <c r="B173" s="950" t="s">
        <v>806</v>
      </c>
      <c r="C173" s="960" t="s">
        <v>517</v>
      </c>
      <c r="D173" s="960" t="s">
        <v>307</v>
      </c>
      <c r="E173" s="951">
        <v>37500</v>
      </c>
      <c r="F173" s="974">
        <v>0</v>
      </c>
      <c r="G173" s="951">
        <v>37500</v>
      </c>
      <c r="H173" s="951">
        <v>1076.25</v>
      </c>
      <c r="I173" s="974">
        <v>89.81</v>
      </c>
      <c r="J173" s="951">
        <v>1140</v>
      </c>
      <c r="K173" s="951">
        <v>728</v>
      </c>
      <c r="L173" s="951">
        <f t="shared" si="29"/>
        <v>3034.06</v>
      </c>
      <c r="M173" s="951">
        <f t="shared" si="30"/>
        <v>34465.94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421.98</v>
      </c>
      <c r="J174" s="951">
        <v>1322.4</v>
      </c>
      <c r="K174" s="951">
        <v>4861.92</v>
      </c>
      <c r="L174" s="951">
        <f t="shared" si="29"/>
        <v>7854.75</v>
      </c>
      <c r="M174" s="951">
        <f t="shared" si="30"/>
        <v>35645.25</v>
      </c>
    </row>
    <row r="175" spans="1:13" ht="18.75" x14ac:dyDescent="0.3">
      <c r="A175" s="998" t="s">
        <v>1022</v>
      </c>
      <c r="B175" s="950" t="s">
        <v>806</v>
      </c>
      <c r="C175" s="960" t="s">
        <v>517</v>
      </c>
      <c r="D175" s="960" t="s">
        <v>307</v>
      </c>
      <c r="E175" s="951">
        <v>37500</v>
      </c>
      <c r="F175" s="952">
        <v>0</v>
      </c>
      <c r="G175" s="953">
        <v>37500</v>
      </c>
      <c r="H175" s="953">
        <v>1076.25</v>
      </c>
      <c r="I175" s="974">
        <v>89.81</v>
      </c>
      <c r="J175" s="953">
        <v>1140</v>
      </c>
      <c r="K175" s="951">
        <v>25</v>
      </c>
      <c r="L175" s="951">
        <f t="shared" si="29"/>
        <v>2331.06</v>
      </c>
      <c r="M175" s="951">
        <f t="shared" si="30"/>
        <v>35168.94</v>
      </c>
    </row>
    <row r="176" spans="1:13" ht="18.75" x14ac:dyDescent="0.3">
      <c r="A176" s="998" t="s">
        <v>1326</v>
      </c>
      <c r="B176" s="950" t="s">
        <v>1296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974">
        <v>936.62</v>
      </c>
      <c r="J176" s="953">
        <v>1322.4</v>
      </c>
      <c r="K176" s="951">
        <v>25</v>
      </c>
      <c r="L176" s="951">
        <f t="shared" si="29"/>
        <v>3532.4700000000003</v>
      </c>
      <c r="M176" s="951">
        <f t="shared" si="30"/>
        <v>39967.53</v>
      </c>
    </row>
    <row r="177" spans="1:13" ht="18.75" x14ac:dyDescent="0.3">
      <c r="A177" s="998" t="s">
        <v>1327</v>
      </c>
      <c r="B177" s="950" t="s">
        <v>806</v>
      </c>
      <c r="C177" s="960" t="s">
        <v>517</v>
      </c>
      <c r="D177" s="960" t="s">
        <v>321</v>
      </c>
      <c r="E177" s="951">
        <v>43500</v>
      </c>
      <c r="F177" s="952">
        <v>0</v>
      </c>
      <c r="G177" s="953">
        <v>43500</v>
      </c>
      <c r="H177" s="953">
        <v>1248.45</v>
      </c>
      <c r="I177" s="974">
        <v>936.62</v>
      </c>
      <c r="J177" s="953">
        <v>1322.4</v>
      </c>
      <c r="K177" s="951">
        <v>25</v>
      </c>
      <c r="L177" s="951">
        <f t="shared" si="29"/>
        <v>3532.4700000000003</v>
      </c>
      <c r="M177" s="951">
        <f t="shared" si="30"/>
        <v>39967.53</v>
      </c>
    </row>
    <row r="178" spans="1:13" ht="18.75" x14ac:dyDescent="0.3">
      <c r="A178" s="998" t="s">
        <v>1328</v>
      </c>
      <c r="B178" s="950" t="s">
        <v>1296</v>
      </c>
      <c r="C178" s="960" t="s">
        <v>517</v>
      </c>
      <c r="D178" s="960" t="s">
        <v>321</v>
      </c>
      <c r="E178" s="951">
        <v>37500</v>
      </c>
      <c r="F178" s="952">
        <v>0</v>
      </c>
      <c r="G178" s="953">
        <v>37500</v>
      </c>
      <c r="H178" s="953">
        <v>1076.25</v>
      </c>
      <c r="I178" s="974">
        <v>89.81</v>
      </c>
      <c r="J178" s="953">
        <v>1140</v>
      </c>
      <c r="K178" s="951">
        <v>25</v>
      </c>
      <c r="L178" s="951">
        <f t="shared" si="29"/>
        <v>2331.06</v>
      </c>
      <c r="M178" s="951">
        <f t="shared" si="30"/>
        <v>35168.94</v>
      </c>
    </row>
    <row r="179" spans="1:13" ht="18.75" x14ac:dyDescent="0.3">
      <c r="A179" s="1069" t="s">
        <v>1386</v>
      </c>
      <c r="B179" s="950" t="s">
        <v>806</v>
      </c>
      <c r="C179" s="960" t="s">
        <v>517</v>
      </c>
      <c r="D179" s="960" t="s">
        <v>321</v>
      </c>
      <c r="E179" s="951">
        <v>37500</v>
      </c>
      <c r="F179" s="974">
        <v>0</v>
      </c>
      <c r="G179" s="951">
        <v>37500</v>
      </c>
      <c r="H179" s="951">
        <v>1076.25</v>
      </c>
      <c r="I179" s="974">
        <v>89.81</v>
      </c>
      <c r="J179" s="951">
        <v>1140</v>
      </c>
      <c r="K179" s="951">
        <v>25</v>
      </c>
      <c r="L179" s="951">
        <f t="shared" si="29"/>
        <v>2331.06</v>
      </c>
      <c r="M179" s="951">
        <f t="shared" si="30"/>
        <v>35168.94</v>
      </c>
    </row>
    <row r="180" spans="1:13" ht="18.75" x14ac:dyDescent="0.3">
      <c r="A180" s="961" t="s">
        <v>749</v>
      </c>
      <c r="B180" s="950"/>
      <c r="C180" s="962">
        <v>11</v>
      </c>
      <c r="D180" s="962"/>
      <c r="E180" s="963">
        <f>SUM(E169:E179)</f>
        <v>491000</v>
      </c>
      <c r="F180" s="964">
        <v>0</v>
      </c>
      <c r="G180" s="963">
        <f t="shared" ref="G180:M180" si="31">SUM(G169:G179)</f>
        <v>491000</v>
      </c>
      <c r="H180" s="963">
        <f t="shared" si="31"/>
        <v>14091.7</v>
      </c>
      <c r="I180" s="963">
        <f t="shared" si="31"/>
        <v>12865.19</v>
      </c>
      <c r="J180" s="963">
        <f t="shared" si="31"/>
        <v>14926.4</v>
      </c>
      <c r="K180" s="963">
        <f t="shared" si="31"/>
        <v>8358.32</v>
      </c>
      <c r="L180" s="963">
        <f t="shared" si="31"/>
        <v>50241.61</v>
      </c>
      <c r="M180" s="963">
        <f t="shared" si="31"/>
        <v>440758.39</v>
      </c>
    </row>
    <row r="181" spans="1:13" ht="18.75" x14ac:dyDescent="0.3">
      <c r="A181" s="958"/>
      <c r="B181" s="950"/>
      <c r="C181" s="960"/>
      <c r="D181" s="960"/>
      <c r="E181" s="963"/>
      <c r="F181" s="964"/>
      <c r="G181" s="965"/>
      <c r="H181" s="965"/>
      <c r="I181" s="963"/>
      <c r="J181" s="965"/>
      <c r="K181" s="963"/>
      <c r="L181" s="963"/>
      <c r="M181" s="965"/>
    </row>
    <row r="182" spans="1:13" ht="18.75" x14ac:dyDescent="0.3">
      <c r="A182" s="961" t="s">
        <v>1221</v>
      </c>
      <c r="B182" s="950"/>
      <c r="C182" s="967"/>
      <c r="D182" s="967"/>
      <c r="E182" s="963"/>
      <c r="F182" s="964"/>
      <c r="G182" s="965"/>
      <c r="H182" s="965"/>
      <c r="I182" s="963"/>
      <c r="J182" s="965"/>
      <c r="K182" s="963"/>
      <c r="L182" s="963"/>
      <c r="M182" s="965"/>
    </row>
    <row r="183" spans="1:13" ht="18.75" x14ac:dyDescent="0.3">
      <c r="A183" s="1027" t="s">
        <v>1478</v>
      </c>
      <c r="B183" s="950" t="s">
        <v>806</v>
      </c>
      <c r="C183" s="1024" t="s">
        <v>721</v>
      </c>
      <c r="D183" s="960" t="s">
        <v>1069</v>
      </c>
      <c r="E183" s="951">
        <v>120000</v>
      </c>
      <c r="F183" s="952">
        <v>0</v>
      </c>
      <c r="G183" s="1031">
        <v>120000</v>
      </c>
      <c r="H183" s="953">
        <v>3444</v>
      </c>
      <c r="I183" s="1032">
        <v>16809.87</v>
      </c>
      <c r="J183" s="953">
        <v>3648</v>
      </c>
      <c r="K183" s="951">
        <v>25</v>
      </c>
      <c r="L183" s="1032">
        <f t="shared" ref="L183:L188" si="32">+H183+I183+J183+K183</f>
        <v>23926.87</v>
      </c>
      <c r="M183" s="1031">
        <f>+G183-L183</f>
        <v>96073.13</v>
      </c>
    </row>
    <row r="184" spans="1:13" ht="18.75" x14ac:dyDescent="0.3">
      <c r="A184" s="1027" t="s">
        <v>87</v>
      </c>
      <c r="B184" s="950" t="s">
        <v>806</v>
      </c>
      <c r="C184" s="1024" t="s">
        <v>720</v>
      </c>
      <c r="D184" s="960" t="s">
        <v>1069</v>
      </c>
      <c r="E184" s="951">
        <v>120000</v>
      </c>
      <c r="F184" s="974">
        <v>0</v>
      </c>
      <c r="G184" s="1032">
        <v>120000</v>
      </c>
      <c r="H184" s="951">
        <v>3444</v>
      </c>
      <c r="I184" s="1032">
        <v>16809.87</v>
      </c>
      <c r="J184" s="951">
        <v>3648</v>
      </c>
      <c r="K184" s="951">
        <v>25</v>
      </c>
      <c r="L184" s="1032">
        <f t="shared" si="32"/>
        <v>23926.87</v>
      </c>
      <c r="M184" s="1031">
        <f t="shared" ref="M184:M220" si="33">+G184-L184</f>
        <v>96073.13</v>
      </c>
    </row>
    <row r="185" spans="1:13" ht="18.75" x14ac:dyDescent="0.3">
      <c r="A185" s="1027" t="s">
        <v>829</v>
      </c>
      <c r="B185" s="999" t="s">
        <v>806</v>
      </c>
      <c r="C185" s="1024" t="s">
        <v>596</v>
      </c>
      <c r="D185" s="960" t="s">
        <v>1066</v>
      </c>
      <c r="E185" s="951">
        <v>75000</v>
      </c>
      <c r="F185" s="974">
        <v>0</v>
      </c>
      <c r="G185" s="1032">
        <v>75000</v>
      </c>
      <c r="H185" s="951">
        <v>2152.5</v>
      </c>
      <c r="I185" s="1032">
        <v>6309.38</v>
      </c>
      <c r="J185" s="951">
        <v>2280</v>
      </c>
      <c r="K185" s="951">
        <v>25</v>
      </c>
      <c r="L185" s="1032">
        <f t="shared" si="32"/>
        <v>10766.880000000001</v>
      </c>
      <c r="M185" s="1031">
        <f t="shared" si="33"/>
        <v>64233.119999999995</v>
      </c>
    </row>
    <row r="186" spans="1:13" ht="18.75" x14ac:dyDescent="0.3">
      <c r="A186" s="1027" t="s">
        <v>244</v>
      </c>
      <c r="B186" s="950" t="s">
        <v>806</v>
      </c>
      <c r="C186" s="1024" t="s">
        <v>489</v>
      </c>
      <c r="D186" s="960" t="s">
        <v>1064</v>
      </c>
      <c r="E186" s="951">
        <v>80000</v>
      </c>
      <c r="F186" s="974">
        <v>0</v>
      </c>
      <c r="G186" s="1032">
        <v>80000</v>
      </c>
      <c r="H186" s="951">
        <v>2296</v>
      </c>
      <c r="I186" s="1032">
        <v>7400.87</v>
      </c>
      <c r="J186" s="951">
        <v>2432</v>
      </c>
      <c r="K186" s="951">
        <v>25</v>
      </c>
      <c r="L186" s="1032">
        <f t="shared" si="32"/>
        <v>12153.869999999999</v>
      </c>
      <c r="M186" s="1031">
        <f t="shared" si="33"/>
        <v>67846.13</v>
      </c>
    </row>
    <row r="187" spans="1:13" ht="18.75" x14ac:dyDescent="0.3">
      <c r="A187" s="1027" t="s">
        <v>84</v>
      </c>
      <c r="B187" s="950" t="s">
        <v>806</v>
      </c>
      <c r="C187" s="1024" t="s">
        <v>117</v>
      </c>
      <c r="D187" s="960" t="s">
        <v>307</v>
      </c>
      <c r="E187" s="951">
        <v>70000</v>
      </c>
      <c r="F187" s="974">
        <v>0</v>
      </c>
      <c r="G187" s="951">
        <v>70000</v>
      </c>
      <c r="H187" s="951">
        <v>2009</v>
      </c>
      <c r="I187" s="1032">
        <v>5368.48</v>
      </c>
      <c r="J187" s="951">
        <v>2128</v>
      </c>
      <c r="K187" s="951">
        <v>25</v>
      </c>
      <c r="L187" s="1032">
        <f t="shared" si="32"/>
        <v>9530.48</v>
      </c>
      <c r="M187" s="1031">
        <f t="shared" si="33"/>
        <v>60469.520000000004</v>
      </c>
    </row>
    <row r="188" spans="1:13" ht="18.75" x14ac:dyDescent="0.3">
      <c r="A188" s="1027" t="s">
        <v>136</v>
      </c>
      <c r="B188" s="950" t="s">
        <v>807</v>
      </c>
      <c r="C188" s="1024" t="s">
        <v>117</v>
      </c>
      <c r="D188" s="960" t="s">
        <v>1069</v>
      </c>
      <c r="E188" s="951">
        <v>80000</v>
      </c>
      <c r="F188" s="974">
        <v>0</v>
      </c>
      <c r="G188" s="951">
        <v>80000</v>
      </c>
      <c r="H188" s="951">
        <v>2296</v>
      </c>
      <c r="I188" s="1032">
        <v>6564.09</v>
      </c>
      <c r="J188" s="951">
        <v>2432</v>
      </c>
      <c r="K188" s="951">
        <v>4158.92</v>
      </c>
      <c r="L188" s="1032">
        <f t="shared" si="32"/>
        <v>15451.01</v>
      </c>
      <c r="M188" s="1031">
        <f t="shared" si="33"/>
        <v>64548.99</v>
      </c>
    </row>
    <row r="189" spans="1:13" ht="18.75" x14ac:dyDescent="0.3">
      <c r="A189" s="1027" t="s">
        <v>94</v>
      </c>
      <c r="B189" s="950" t="s">
        <v>807</v>
      </c>
      <c r="C189" s="1024" t="s">
        <v>71</v>
      </c>
      <c r="D189" s="960" t="s">
        <v>1069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5025.38</v>
      </c>
      <c r="J189" s="951">
        <v>2128</v>
      </c>
      <c r="K189" s="951">
        <v>1740.46</v>
      </c>
      <c r="L189" s="1032">
        <v>10902.84</v>
      </c>
      <c r="M189" s="1031">
        <f t="shared" si="33"/>
        <v>59097.16</v>
      </c>
    </row>
    <row r="190" spans="1:13" ht="18.75" x14ac:dyDescent="0.3">
      <c r="A190" s="1027" t="s">
        <v>799</v>
      </c>
      <c r="B190" s="950" t="s">
        <v>806</v>
      </c>
      <c r="C190" s="1024" t="s">
        <v>633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6972</v>
      </c>
      <c r="J190" s="951">
        <v>2432</v>
      </c>
      <c r="K190" s="951">
        <v>1740.46</v>
      </c>
      <c r="L190" s="1032">
        <f>+H190+I190+J190+K190</f>
        <v>13440.46</v>
      </c>
      <c r="M190" s="1031">
        <f t="shared" si="33"/>
        <v>66559.540000000008</v>
      </c>
    </row>
    <row r="191" spans="1:13" ht="17.25" customHeight="1" x14ac:dyDescent="0.3">
      <c r="A191" s="1028" t="s">
        <v>177</v>
      </c>
      <c r="B191" s="1001" t="s">
        <v>807</v>
      </c>
      <c r="C191" s="1025" t="s">
        <v>1119</v>
      </c>
      <c r="D191" s="1024" t="s">
        <v>1069</v>
      </c>
      <c r="E191" s="1078">
        <v>55000</v>
      </c>
      <c r="F191" s="1079">
        <v>0</v>
      </c>
      <c r="G191" s="1080">
        <v>55000</v>
      </c>
      <c r="H191" s="1081">
        <v>1578.5</v>
      </c>
      <c r="I191" s="1074">
        <v>2559.6799999999998</v>
      </c>
      <c r="J191" s="1078">
        <v>1672</v>
      </c>
      <c r="K191" s="1081">
        <v>25</v>
      </c>
      <c r="L191" s="1032">
        <f t="shared" ref="L191:L216" si="34">+H191+I191+J191+K191</f>
        <v>5835.18</v>
      </c>
      <c r="M191" s="1031">
        <f t="shared" si="33"/>
        <v>49164.82</v>
      </c>
    </row>
    <row r="192" spans="1:13" ht="18.75" x14ac:dyDescent="0.3">
      <c r="A192" s="1027" t="s">
        <v>173</v>
      </c>
      <c r="B192" s="950" t="s">
        <v>807</v>
      </c>
      <c r="C192" s="1024" t="s">
        <v>521</v>
      </c>
      <c r="D192" s="960" t="s">
        <v>307</v>
      </c>
      <c r="E192" s="951">
        <v>37500</v>
      </c>
      <c r="F192" s="974">
        <v>0</v>
      </c>
      <c r="G192" s="1032">
        <v>37500</v>
      </c>
      <c r="H192" s="951">
        <v>1076.25</v>
      </c>
      <c r="I192" s="1036">
        <v>0</v>
      </c>
      <c r="J192" s="951">
        <v>1140</v>
      </c>
      <c r="K192" s="951">
        <v>1740.46</v>
      </c>
      <c r="L192" s="1032">
        <f t="shared" si="34"/>
        <v>3956.71</v>
      </c>
      <c r="M192" s="1031">
        <f t="shared" si="33"/>
        <v>33543.29</v>
      </c>
    </row>
    <row r="193" spans="1:13" ht="18.75" x14ac:dyDescent="0.3">
      <c r="A193" s="1027" t="s">
        <v>1062</v>
      </c>
      <c r="B193" s="950" t="s">
        <v>807</v>
      </c>
      <c r="C193" s="1024" t="s">
        <v>521</v>
      </c>
      <c r="D193" s="960" t="s">
        <v>307</v>
      </c>
      <c r="E193" s="951">
        <v>31500</v>
      </c>
      <c r="F193" s="974">
        <v>0</v>
      </c>
      <c r="G193" s="1032">
        <v>31500</v>
      </c>
      <c r="H193" s="951">
        <v>904.05</v>
      </c>
      <c r="I193" s="1036">
        <v>0</v>
      </c>
      <c r="J193" s="951">
        <v>957.6</v>
      </c>
      <c r="K193" s="951">
        <v>25</v>
      </c>
      <c r="L193" s="1032">
        <f t="shared" si="34"/>
        <v>1886.65</v>
      </c>
      <c r="M193" s="1031">
        <f t="shared" si="33"/>
        <v>29613.35</v>
      </c>
    </row>
    <row r="194" spans="1:13" ht="18.75" x14ac:dyDescent="0.3">
      <c r="A194" s="1027" t="s">
        <v>1148</v>
      </c>
      <c r="B194" s="950" t="s">
        <v>807</v>
      </c>
      <c r="C194" s="1024" t="s">
        <v>276</v>
      </c>
      <c r="D194" s="960" t="s">
        <v>307</v>
      </c>
      <c r="E194" s="951">
        <v>31500</v>
      </c>
      <c r="F194" s="952">
        <v>0</v>
      </c>
      <c r="G194" s="1031">
        <v>31500</v>
      </c>
      <c r="H194" s="953">
        <v>904.05</v>
      </c>
      <c r="I194" s="1036">
        <v>0</v>
      </c>
      <c r="J194" s="953">
        <v>957.6</v>
      </c>
      <c r="K194" s="951">
        <v>25</v>
      </c>
      <c r="L194" s="1032">
        <f t="shared" si="34"/>
        <v>1886.65</v>
      </c>
      <c r="M194" s="1031">
        <f t="shared" si="33"/>
        <v>29613.35</v>
      </c>
    </row>
    <row r="195" spans="1:13" ht="18.75" x14ac:dyDescent="0.3">
      <c r="A195" s="1027" t="s">
        <v>1149</v>
      </c>
      <c r="B195" s="950" t="s">
        <v>807</v>
      </c>
      <c r="C195" s="1024" t="s">
        <v>276</v>
      </c>
      <c r="D195" s="960" t="s">
        <v>307</v>
      </c>
      <c r="E195" s="951">
        <v>31500</v>
      </c>
      <c r="F195" s="952">
        <v>0</v>
      </c>
      <c r="G195" s="1031">
        <v>31500</v>
      </c>
      <c r="H195" s="953">
        <v>904.05</v>
      </c>
      <c r="I195" s="1036">
        <v>0</v>
      </c>
      <c r="J195" s="953">
        <v>957.6</v>
      </c>
      <c r="K195" s="951">
        <v>25</v>
      </c>
      <c r="L195" s="1032">
        <f t="shared" si="34"/>
        <v>1886.65</v>
      </c>
      <c r="M195" s="1031">
        <f t="shared" si="33"/>
        <v>29613.35</v>
      </c>
    </row>
    <row r="196" spans="1:13" ht="18.75" x14ac:dyDescent="0.3">
      <c r="A196" s="1027" t="s">
        <v>1165</v>
      </c>
      <c r="B196" s="950" t="s">
        <v>807</v>
      </c>
      <c r="C196" s="1024" t="s">
        <v>276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036">
        <v>936.62</v>
      </c>
      <c r="J196" s="951">
        <v>1322.4</v>
      </c>
      <c r="K196" s="951">
        <v>25</v>
      </c>
      <c r="L196" s="1032">
        <f t="shared" si="34"/>
        <v>3532.4700000000003</v>
      </c>
      <c r="M196" s="1031">
        <f t="shared" si="33"/>
        <v>39967.53</v>
      </c>
    </row>
    <row r="197" spans="1:13" ht="18.75" x14ac:dyDescent="0.3">
      <c r="A197" s="1027" t="s">
        <v>1440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v>2331.06</v>
      </c>
      <c r="M197" s="1031">
        <f t="shared" si="33"/>
        <v>35168.94</v>
      </c>
    </row>
    <row r="198" spans="1:13" ht="18.75" x14ac:dyDescent="0.3">
      <c r="A198" s="1029" t="s">
        <v>1329</v>
      </c>
      <c r="B198" s="950" t="s">
        <v>1330</v>
      </c>
      <c r="C198" s="1024" t="s">
        <v>1325</v>
      </c>
      <c r="D198" s="960" t="s">
        <v>307</v>
      </c>
      <c r="E198" s="951">
        <v>43500</v>
      </c>
      <c r="F198" s="952">
        <v>0</v>
      </c>
      <c r="G198" s="1031">
        <v>43500</v>
      </c>
      <c r="H198" s="953">
        <v>1248.45</v>
      </c>
      <c r="I198" s="1036">
        <v>936.62</v>
      </c>
      <c r="J198" s="953">
        <v>1322.4</v>
      </c>
      <c r="K198" s="951">
        <v>25</v>
      </c>
      <c r="L198" s="1032">
        <f t="shared" si="34"/>
        <v>3532.4700000000003</v>
      </c>
      <c r="M198" s="1031">
        <f t="shared" si="33"/>
        <v>39967.53</v>
      </c>
    </row>
    <row r="199" spans="1:13" ht="18.75" x14ac:dyDescent="0.3">
      <c r="A199" s="1027" t="s">
        <v>1337</v>
      </c>
      <c r="B199" s="950" t="s">
        <v>806</v>
      </c>
      <c r="C199" s="1024" t="s">
        <v>1325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f t="shared" si="34"/>
        <v>2331.06</v>
      </c>
      <c r="M199" s="1031">
        <f t="shared" si="33"/>
        <v>35168.94</v>
      </c>
    </row>
    <row r="200" spans="1:13" ht="18.75" x14ac:dyDescent="0.3">
      <c r="A200" s="1027" t="s">
        <v>1345</v>
      </c>
      <c r="B200" s="950" t="s">
        <v>806</v>
      </c>
      <c r="C200" s="1024" t="s">
        <v>1325</v>
      </c>
      <c r="D200" s="960" t="s">
        <v>307</v>
      </c>
      <c r="E200" s="951">
        <v>37500</v>
      </c>
      <c r="F200" s="974">
        <v>0</v>
      </c>
      <c r="G200" s="1032">
        <v>37500</v>
      </c>
      <c r="H200" s="951">
        <v>1076.25</v>
      </c>
      <c r="I200" s="1036">
        <v>89.81</v>
      </c>
      <c r="J200" s="951">
        <v>1140</v>
      </c>
      <c r="K200" s="951">
        <v>25</v>
      </c>
      <c r="L200" s="1032">
        <f t="shared" si="34"/>
        <v>2331.06</v>
      </c>
      <c r="M200" s="1031">
        <f t="shared" si="33"/>
        <v>35168.94</v>
      </c>
    </row>
    <row r="201" spans="1:13" ht="18.75" x14ac:dyDescent="0.3">
      <c r="A201" s="1027" t="s">
        <v>1351</v>
      </c>
      <c r="B201" s="950" t="s">
        <v>806</v>
      </c>
      <c r="C201" s="1024" t="s">
        <v>1325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f t="shared" si="34"/>
        <v>2331.06</v>
      </c>
      <c r="M201" s="1031">
        <f t="shared" si="33"/>
        <v>35168.94</v>
      </c>
    </row>
    <row r="202" spans="1:13" ht="18.75" x14ac:dyDescent="0.3">
      <c r="A202" s="1027" t="s">
        <v>1336</v>
      </c>
      <c r="B202" s="950" t="s">
        <v>806</v>
      </c>
      <c r="C202" s="1024" t="s">
        <v>1325</v>
      </c>
      <c r="D202" s="960" t="s">
        <v>307</v>
      </c>
      <c r="E202" s="951">
        <v>37500</v>
      </c>
      <c r="F202" s="974">
        <v>0</v>
      </c>
      <c r="G202" s="1032">
        <v>37500</v>
      </c>
      <c r="H202" s="951">
        <v>1076.25</v>
      </c>
      <c r="I202" s="1036">
        <v>89.81</v>
      </c>
      <c r="J202" s="951">
        <v>1140</v>
      </c>
      <c r="K202" s="951">
        <v>25</v>
      </c>
      <c r="L202" s="1032">
        <f t="shared" si="34"/>
        <v>2331.06</v>
      </c>
      <c r="M202" s="1031">
        <f t="shared" si="33"/>
        <v>35168.94</v>
      </c>
    </row>
    <row r="203" spans="1:13" ht="18.75" x14ac:dyDescent="0.3">
      <c r="A203" s="1027" t="s">
        <v>1387</v>
      </c>
      <c r="B203" s="950" t="s">
        <v>806</v>
      </c>
      <c r="C203" s="1024" t="s">
        <v>1325</v>
      </c>
      <c r="D203" s="960" t="s">
        <v>307</v>
      </c>
      <c r="E203" s="951">
        <v>37500</v>
      </c>
      <c r="F203" s="974">
        <v>0</v>
      </c>
      <c r="G203" s="1032">
        <v>37500</v>
      </c>
      <c r="H203" s="951">
        <v>1076.25</v>
      </c>
      <c r="I203" s="1036">
        <v>89.81</v>
      </c>
      <c r="J203" s="951">
        <v>1140</v>
      </c>
      <c r="K203" s="951">
        <v>25</v>
      </c>
      <c r="L203" s="1032">
        <f t="shared" si="34"/>
        <v>2331.06</v>
      </c>
      <c r="M203" s="1031">
        <f t="shared" si="33"/>
        <v>35168.94</v>
      </c>
    </row>
    <row r="204" spans="1:13" ht="18.75" x14ac:dyDescent="0.3">
      <c r="A204" s="1029" t="s">
        <v>1331</v>
      </c>
      <c r="B204" s="950" t="s">
        <v>806</v>
      </c>
      <c r="C204" s="1024" t="s">
        <v>1332</v>
      </c>
      <c r="D204" s="960" t="s">
        <v>321</v>
      </c>
      <c r="E204" s="951">
        <v>43500</v>
      </c>
      <c r="F204" s="952">
        <v>0</v>
      </c>
      <c r="G204" s="1031">
        <v>43500</v>
      </c>
      <c r="H204" s="953">
        <v>1248.45</v>
      </c>
      <c r="I204" s="1036">
        <v>936.62</v>
      </c>
      <c r="J204" s="953">
        <v>1322.4</v>
      </c>
      <c r="K204" s="951">
        <v>25</v>
      </c>
      <c r="L204" s="1032">
        <f t="shared" si="34"/>
        <v>3532.4700000000003</v>
      </c>
      <c r="M204" s="1031">
        <f t="shared" si="33"/>
        <v>39967.53</v>
      </c>
    </row>
    <row r="205" spans="1:13" ht="18.75" x14ac:dyDescent="0.3">
      <c r="A205" s="1029" t="s">
        <v>698</v>
      </c>
      <c r="B205" s="950" t="s">
        <v>807</v>
      </c>
      <c r="C205" s="1024" t="s">
        <v>105</v>
      </c>
      <c r="D205" s="960" t="s">
        <v>1067</v>
      </c>
      <c r="E205" s="951">
        <v>25000</v>
      </c>
      <c r="F205" s="952">
        <v>0</v>
      </c>
      <c r="G205" s="1031">
        <v>25000</v>
      </c>
      <c r="H205" s="953">
        <v>717.5</v>
      </c>
      <c r="I205" s="1036">
        <v>0</v>
      </c>
      <c r="J205" s="953">
        <v>760</v>
      </c>
      <c r="K205" s="951">
        <v>25</v>
      </c>
      <c r="L205" s="1032">
        <f t="shared" si="34"/>
        <v>1502.5</v>
      </c>
      <c r="M205" s="1031">
        <f t="shared" si="33"/>
        <v>23497.5</v>
      </c>
    </row>
    <row r="206" spans="1:13" ht="18.75" x14ac:dyDescent="0.3">
      <c r="A206" s="1029" t="s">
        <v>915</v>
      </c>
      <c r="B206" s="999" t="s">
        <v>807</v>
      </c>
      <c r="C206" s="1024" t="s">
        <v>105</v>
      </c>
      <c r="D206" s="960" t="s">
        <v>1067</v>
      </c>
      <c r="E206" s="951">
        <v>25000</v>
      </c>
      <c r="F206" s="952">
        <v>0</v>
      </c>
      <c r="G206" s="1031">
        <v>25000</v>
      </c>
      <c r="H206" s="953">
        <v>717.5</v>
      </c>
      <c r="I206" s="1036">
        <v>0</v>
      </c>
      <c r="J206" s="953">
        <v>760</v>
      </c>
      <c r="K206" s="951">
        <v>25</v>
      </c>
      <c r="L206" s="1032">
        <f t="shared" si="34"/>
        <v>1502.5</v>
      </c>
      <c r="M206" s="1031">
        <f t="shared" si="33"/>
        <v>23497.5</v>
      </c>
    </row>
    <row r="207" spans="1:13" ht="18.75" x14ac:dyDescent="0.3">
      <c r="A207" s="1029" t="s">
        <v>1058</v>
      </c>
      <c r="B207" s="999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2">
        <f t="shared" si="34"/>
        <v>1502.5</v>
      </c>
      <c r="M207" s="1031">
        <f t="shared" si="33"/>
        <v>23497.5</v>
      </c>
    </row>
    <row r="208" spans="1:13" ht="18.75" x14ac:dyDescent="0.3">
      <c r="A208" s="1027" t="s">
        <v>587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036">
        <v>0</v>
      </c>
      <c r="J208" s="951">
        <v>760</v>
      </c>
      <c r="K208" s="951">
        <v>25</v>
      </c>
      <c r="L208" s="1032">
        <f t="shared" si="34"/>
        <v>1502.5</v>
      </c>
      <c r="M208" s="1031">
        <f t="shared" si="33"/>
        <v>23497.5</v>
      </c>
    </row>
    <row r="209" spans="1:13" ht="18.75" x14ac:dyDescent="0.3">
      <c r="A209" s="1027" t="s">
        <v>1150</v>
      </c>
      <c r="B209" s="950" t="s">
        <v>1151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036">
        <v>0</v>
      </c>
      <c r="J209" s="951">
        <v>760</v>
      </c>
      <c r="K209" s="951">
        <v>25</v>
      </c>
      <c r="L209" s="1032">
        <f t="shared" si="34"/>
        <v>1502.5</v>
      </c>
      <c r="M209" s="1031">
        <f t="shared" si="33"/>
        <v>23497.5</v>
      </c>
    </row>
    <row r="210" spans="1:13" ht="18.75" x14ac:dyDescent="0.3">
      <c r="A210" s="1024" t="s">
        <v>830</v>
      </c>
      <c r="B210" s="950" t="s">
        <v>806</v>
      </c>
      <c r="C210" s="1026" t="s">
        <v>92</v>
      </c>
      <c r="D210" s="960" t="s">
        <v>1067</v>
      </c>
      <c r="E210" s="978">
        <v>30000</v>
      </c>
      <c r="F210" s="979">
        <v>0</v>
      </c>
      <c r="G210" s="1032">
        <v>30000</v>
      </c>
      <c r="H210" s="951">
        <v>861</v>
      </c>
      <c r="I210" s="1036">
        <v>0</v>
      </c>
      <c r="J210" s="951">
        <v>912</v>
      </c>
      <c r="K210" s="951">
        <v>25</v>
      </c>
      <c r="L210" s="1032">
        <f t="shared" si="34"/>
        <v>1798</v>
      </c>
      <c r="M210" s="1031">
        <f t="shared" si="33"/>
        <v>28202</v>
      </c>
    </row>
    <row r="211" spans="1:13" ht="18.75" x14ac:dyDescent="0.3">
      <c r="A211" s="1024" t="s">
        <v>1056</v>
      </c>
      <c r="B211" s="950" t="s">
        <v>806</v>
      </c>
      <c r="C211" s="1026" t="s">
        <v>92</v>
      </c>
      <c r="D211" s="960" t="s">
        <v>1067</v>
      </c>
      <c r="E211" s="978">
        <v>30000</v>
      </c>
      <c r="F211" s="979">
        <v>0</v>
      </c>
      <c r="G211" s="1032">
        <v>30000</v>
      </c>
      <c r="H211" s="951">
        <v>861</v>
      </c>
      <c r="I211" s="1036">
        <v>0</v>
      </c>
      <c r="J211" s="951">
        <v>912</v>
      </c>
      <c r="K211" s="951">
        <v>25</v>
      </c>
      <c r="L211" s="1032">
        <f t="shared" si="34"/>
        <v>1798</v>
      </c>
      <c r="M211" s="1031">
        <f t="shared" si="33"/>
        <v>28202</v>
      </c>
    </row>
    <row r="212" spans="1:13" ht="18.75" x14ac:dyDescent="0.3">
      <c r="A212" s="1027" t="s">
        <v>800</v>
      </c>
      <c r="B212" s="950" t="s">
        <v>806</v>
      </c>
      <c r="C212" s="1024" t="s">
        <v>268</v>
      </c>
      <c r="D212" s="960" t="s">
        <v>1067</v>
      </c>
      <c r="E212" s="951">
        <v>30000</v>
      </c>
      <c r="F212" s="974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34"/>
        <v>1798</v>
      </c>
      <c r="M212" s="1031">
        <f t="shared" si="33"/>
        <v>28202</v>
      </c>
    </row>
    <row r="213" spans="1:13" ht="18.75" x14ac:dyDescent="0.3">
      <c r="A213" s="1029" t="s">
        <v>1333</v>
      </c>
      <c r="B213" s="950" t="s">
        <v>1296</v>
      </c>
      <c r="C213" s="1024" t="s">
        <v>268</v>
      </c>
      <c r="D213" s="960" t="s">
        <v>1067</v>
      </c>
      <c r="E213" s="951">
        <v>30000</v>
      </c>
      <c r="F213" s="952">
        <v>0</v>
      </c>
      <c r="G213" s="1031">
        <v>30000</v>
      </c>
      <c r="H213" s="953">
        <v>861</v>
      </c>
      <c r="I213" s="1036">
        <v>0</v>
      </c>
      <c r="J213" s="953">
        <v>912</v>
      </c>
      <c r="K213" s="951">
        <v>25</v>
      </c>
      <c r="L213" s="1032">
        <f t="shared" si="34"/>
        <v>1798</v>
      </c>
      <c r="M213" s="1031">
        <f t="shared" si="33"/>
        <v>28202</v>
      </c>
    </row>
    <row r="214" spans="1:13" ht="18.75" x14ac:dyDescent="0.3">
      <c r="A214" s="1029" t="s">
        <v>91</v>
      </c>
      <c r="B214" s="950" t="s">
        <v>806</v>
      </c>
      <c r="C214" s="1024" t="s">
        <v>92</v>
      </c>
      <c r="D214" s="960" t="s">
        <v>1067</v>
      </c>
      <c r="E214" s="951">
        <v>30000</v>
      </c>
      <c r="F214" s="952">
        <v>0</v>
      </c>
      <c r="G214" s="1031">
        <v>30000</v>
      </c>
      <c r="H214" s="953">
        <v>861</v>
      </c>
      <c r="I214" s="1036">
        <v>0</v>
      </c>
      <c r="J214" s="953">
        <v>912</v>
      </c>
      <c r="K214" s="951">
        <v>2134</v>
      </c>
      <c r="L214" s="1032">
        <f t="shared" si="34"/>
        <v>3907</v>
      </c>
      <c r="M214" s="1031">
        <f t="shared" si="33"/>
        <v>26093</v>
      </c>
    </row>
    <row r="215" spans="1:13" ht="18.75" x14ac:dyDescent="0.3">
      <c r="A215" s="1029" t="s">
        <v>1346</v>
      </c>
      <c r="B215" s="950" t="s">
        <v>806</v>
      </c>
      <c r="C215" s="1024" t="s">
        <v>92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2">
        <f t="shared" si="34"/>
        <v>1798</v>
      </c>
      <c r="M215" s="1031">
        <f t="shared" si="33"/>
        <v>28202</v>
      </c>
    </row>
    <row r="216" spans="1:13" ht="18.75" x14ac:dyDescent="0.3">
      <c r="A216" s="1029" t="s">
        <v>1350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25</v>
      </c>
      <c r="L216" s="1032">
        <f t="shared" si="34"/>
        <v>1798</v>
      </c>
      <c r="M216" s="1031">
        <f t="shared" si="33"/>
        <v>28202</v>
      </c>
    </row>
    <row r="217" spans="1:13" ht="18.75" x14ac:dyDescent="0.3">
      <c r="A217" s="1027" t="s">
        <v>1388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036">
        <v>0</v>
      </c>
      <c r="J217" s="951">
        <v>912</v>
      </c>
      <c r="K217" s="951">
        <v>25</v>
      </c>
      <c r="L217" s="1032">
        <v>1798</v>
      </c>
      <c r="M217" s="1031">
        <f t="shared" si="33"/>
        <v>28202</v>
      </c>
    </row>
    <row r="218" spans="1:13" ht="18.75" x14ac:dyDescent="0.3">
      <c r="A218" s="1027" t="s">
        <v>1389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036">
        <v>0</v>
      </c>
      <c r="J218" s="951">
        <v>912</v>
      </c>
      <c r="K218" s="951">
        <v>25</v>
      </c>
      <c r="L218" s="1032">
        <v>1798</v>
      </c>
      <c r="M218" s="1031">
        <f t="shared" si="33"/>
        <v>28202</v>
      </c>
    </row>
    <row r="219" spans="1:13" ht="18.75" x14ac:dyDescent="0.3">
      <c r="A219" s="1027" t="s">
        <v>1390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1">
        <f t="shared" si="33"/>
        <v>28202</v>
      </c>
    </row>
    <row r="220" spans="1:13" ht="18.75" x14ac:dyDescent="0.3">
      <c r="A220" s="1027" t="s">
        <v>1420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1">
        <f t="shared" si="33"/>
        <v>28202</v>
      </c>
    </row>
    <row r="221" spans="1:13" ht="18.75" x14ac:dyDescent="0.3">
      <c r="A221" s="961" t="s">
        <v>749</v>
      </c>
      <c r="B221" s="999"/>
      <c r="C221" s="962">
        <v>38</v>
      </c>
      <c r="D221" s="962"/>
      <c r="E221" s="963">
        <f>SUM(E183:E220)</f>
        <v>1692500</v>
      </c>
      <c r="F221" s="1071">
        <v>0</v>
      </c>
      <c r="G221" s="963">
        <f t="shared" ref="G221:L221" si="35">SUM(G183:G220)</f>
        <v>1692500</v>
      </c>
      <c r="H221" s="963">
        <f t="shared" si="35"/>
        <v>48574.75</v>
      </c>
      <c r="I221" s="963">
        <f t="shared" si="35"/>
        <v>77168.339999999967</v>
      </c>
      <c r="J221" s="963">
        <f t="shared" si="35"/>
        <v>51452</v>
      </c>
      <c r="K221" s="963">
        <f t="shared" si="35"/>
        <v>12339.3</v>
      </c>
      <c r="L221" s="963">
        <f t="shared" si="35"/>
        <v>189534.38999999996</v>
      </c>
      <c r="M221" s="963">
        <f>SUM(M183:M220)</f>
        <v>1502965.6099999999</v>
      </c>
    </row>
    <row r="222" spans="1:13" ht="18.75" x14ac:dyDescent="0.3">
      <c r="A222" s="961"/>
      <c r="B222" s="958"/>
      <c r="C222" s="962"/>
      <c r="D222" s="962"/>
      <c r="E222" s="963"/>
      <c r="F222" s="964"/>
      <c r="G222" s="965"/>
      <c r="H222" s="965"/>
      <c r="I222" s="963"/>
      <c r="J222" s="965"/>
      <c r="K222" s="963"/>
      <c r="L222" s="963"/>
      <c r="M222" s="965"/>
    </row>
    <row r="223" spans="1:13" ht="27.75" customHeight="1" x14ac:dyDescent="0.3">
      <c r="A223" s="1058" t="s">
        <v>865</v>
      </c>
      <c r="B223" s="1059"/>
      <c r="C223" s="1058">
        <v>131</v>
      </c>
      <c r="D223" s="1058"/>
      <c r="E223" s="1076">
        <f>+E19+E25+E29+E41+E45+E50+E54+E60+E74+E89+E94+E99+E103+E108+E112+E122+E127+E135+E141+E145+E149+E156+E161+E166+E180+E221</f>
        <v>6773500</v>
      </c>
      <c r="F223" s="1072">
        <v>0</v>
      </c>
      <c r="G223" s="1076">
        <f t="shared" ref="G223:M223" si="36">+G19+G25+G29+G41+G45+G50+G54+G60+G74+G89+G94+G99+G103+G108+G112+G122+G127+G135+G141+G145+G149+G156+G161+G166+G180+G221</f>
        <v>6773500</v>
      </c>
      <c r="H223" s="1076">
        <f t="shared" si="36"/>
        <v>194399.45</v>
      </c>
      <c r="I223" s="1076">
        <f t="shared" si="36"/>
        <v>425428.40999999992</v>
      </c>
      <c r="J223" s="1076">
        <f t="shared" si="36"/>
        <v>203392.71999999997</v>
      </c>
      <c r="K223" s="1076">
        <f t="shared" si="36"/>
        <v>133305.65</v>
      </c>
      <c r="L223" s="1076">
        <f t="shared" si="36"/>
        <v>956526.23</v>
      </c>
      <c r="M223" s="1076">
        <f t="shared" si="36"/>
        <v>5816973.7699999996</v>
      </c>
    </row>
    <row r="224" spans="1:13" ht="15.75" x14ac:dyDescent="0.25">
      <c r="A224" s="853"/>
      <c r="B224" s="871"/>
      <c r="C224" s="853"/>
      <c r="D224" s="853"/>
      <c r="E224" s="869"/>
      <c r="F224" s="853"/>
      <c r="G224" s="853"/>
      <c r="H224" s="853"/>
      <c r="I224" s="869"/>
      <c r="J224" s="1022"/>
      <c r="K224" s="1093"/>
      <c r="L224" s="1093"/>
      <c r="M224" s="1022"/>
    </row>
    <row r="225" spans="1:13" ht="15.75" x14ac:dyDescent="0.25">
      <c r="A225" s="853"/>
      <c r="B225" s="871"/>
      <c r="C225" s="853"/>
      <c r="D225" s="853"/>
      <c r="E225" s="869"/>
      <c r="F225" s="853"/>
      <c r="G225" s="853"/>
      <c r="H225" s="853"/>
      <c r="I225" s="869"/>
      <c r="J225" s="1022"/>
      <c r="K225" s="1093"/>
      <c r="L225" s="1093"/>
      <c r="M225" s="1022"/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1092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271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1022"/>
      <c r="D229" s="271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1022"/>
      <c r="E231" s="869"/>
      <c r="F231" s="853"/>
      <c r="G231" s="853"/>
      <c r="H231" s="853"/>
      <c r="I231" s="1093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7.25" customHeight="1" x14ac:dyDescent="0.25">
      <c r="A234" s="853"/>
      <c r="B234" s="871"/>
      <c r="C234" s="872"/>
      <c r="D234" s="853"/>
      <c r="E234" s="852"/>
      <c r="F234" s="853"/>
      <c r="G234" s="853"/>
      <c r="H234" s="853"/>
      <c r="I234" s="869"/>
      <c r="J234" s="853"/>
      <c r="K234" s="869"/>
      <c r="L234" s="1093"/>
      <c r="M234" s="1022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69"/>
      <c r="J235" s="853"/>
      <c r="K235" s="869"/>
      <c r="L235" s="869"/>
      <c r="M235" s="853"/>
    </row>
    <row r="236" spans="1:13" ht="15.75" x14ac:dyDescent="0.25">
      <c r="A236" s="853"/>
      <c r="B236" s="871"/>
      <c r="C236" s="853"/>
      <c r="D236" s="853"/>
      <c r="E236" s="852"/>
      <c r="F236" s="853"/>
      <c r="G236" s="853"/>
      <c r="H236" s="853"/>
      <c r="I236" s="869"/>
      <c r="J236" s="853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69"/>
      <c r="J237" s="853"/>
      <c r="K237" s="869"/>
      <c r="L237" s="869"/>
      <c r="M237" s="853"/>
    </row>
    <row r="238" spans="1:13" ht="17.25" customHeight="1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73"/>
      <c r="B244" s="874"/>
      <c r="C244" s="873"/>
      <c r="D244" s="873"/>
      <c r="E244" s="875"/>
      <c r="F244" s="873"/>
      <c r="G244" s="873"/>
      <c r="H244" s="873"/>
      <c r="I244" s="1094"/>
      <c r="J244" s="873"/>
      <c r="K244" s="1094"/>
      <c r="L244" s="1094"/>
      <c r="M244" s="873"/>
    </row>
    <row r="245" spans="1:14" ht="15.75" x14ac:dyDescent="0.25">
      <c r="A245" s="873"/>
      <c r="B245" s="871"/>
      <c r="C245" s="873"/>
      <c r="D245" s="873"/>
      <c r="E245" s="875"/>
      <c r="F245" s="873"/>
      <c r="G245" s="873"/>
      <c r="H245" s="873"/>
      <c r="I245" s="1094"/>
      <c r="J245" s="873"/>
      <c r="K245" s="1094"/>
      <c r="L245" s="1094"/>
      <c r="M245" s="873"/>
    </row>
    <row r="246" spans="1:14" ht="15.75" x14ac:dyDescent="0.25">
      <c r="A246" s="871"/>
      <c r="B246" s="871"/>
      <c r="C246" s="871"/>
      <c r="D246" s="871"/>
      <c r="E246" s="876"/>
      <c r="F246" s="877"/>
      <c r="G246" s="878"/>
      <c r="H246" s="879"/>
      <c r="I246" s="1095"/>
      <c r="J246" s="880"/>
      <c r="K246" s="1095"/>
      <c r="L246" s="1095"/>
      <c r="M246" s="880"/>
    </row>
    <row r="247" spans="1:14" ht="15.75" x14ac:dyDescent="0.25">
      <c r="A247" s="1889" t="s">
        <v>1271</v>
      </c>
      <c r="B247" s="1889"/>
      <c r="C247" s="874"/>
      <c r="D247" s="874"/>
      <c r="E247" s="875"/>
      <c r="F247" s="873"/>
      <c r="G247" s="873"/>
      <c r="H247" s="1869" t="s">
        <v>852</v>
      </c>
      <c r="I247" s="1869"/>
      <c r="J247" s="1869"/>
      <c r="K247" s="1869"/>
      <c r="L247" s="1869"/>
      <c r="M247" s="1869"/>
    </row>
    <row r="248" spans="1:14" ht="15.75" x14ac:dyDescent="0.25">
      <c r="A248" s="930" t="s">
        <v>1376</v>
      </c>
      <c r="B248" s="871"/>
      <c r="C248" s="871"/>
      <c r="D248" s="871"/>
      <c r="E248" s="875"/>
      <c r="F248" s="873"/>
      <c r="H248" s="622"/>
      <c r="I248" s="1870" t="s">
        <v>1370</v>
      </c>
      <c r="J248" s="1870"/>
      <c r="K248" s="1870"/>
      <c r="L248" s="1870"/>
      <c r="M248" s="622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519"/>
      <c r="J249" s="928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519"/>
      <c r="J250" s="928"/>
      <c r="K250" s="519"/>
      <c r="L250" s="519"/>
      <c r="M250" s="928"/>
      <c r="N250" s="537"/>
    </row>
    <row r="251" spans="1:14" ht="15.75" x14ac:dyDescent="0.25">
      <c r="A251" s="928"/>
      <c r="B251" s="871"/>
      <c r="C251" s="871"/>
      <c r="D251" s="871"/>
      <c r="E251" s="875"/>
      <c r="F251" s="873"/>
      <c r="G251" s="928"/>
      <c r="H251" s="928"/>
      <c r="I251" s="519"/>
      <c r="J251" s="928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519"/>
      <c r="M252" s="928"/>
      <c r="N252" s="537"/>
    </row>
    <row r="253" spans="1:14" ht="71.25" customHeight="1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874"/>
      <c r="B262" s="851"/>
      <c r="C262" s="874"/>
      <c r="D262" s="874"/>
      <c r="E262" s="883"/>
      <c r="F262" s="874"/>
      <c r="G262" s="884"/>
      <c r="H262" s="882"/>
      <c r="I262" s="1094"/>
      <c r="J262" s="885"/>
      <c r="K262" s="1096"/>
      <c r="L262" s="1096"/>
      <c r="M262" s="885"/>
    </row>
  </sheetData>
  <mergeCells count="20">
    <mergeCell ref="M12:M13"/>
    <mergeCell ref="A247:B247"/>
    <mergeCell ref="H247:M247"/>
    <mergeCell ref="I248:L248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2" man="1"/>
    <brk id="195" max="12" man="1"/>
  </rowBreaks>
  <drawing r:id="rId2"/>
</worksheet>
</file>

<file path=xl/worksheets/sheet2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5D6A94-2101-4881-9E1C-11FBE85B4E2D}">
  <dimension ref="A1:S158"/>
  <sheetViews>
    <sheetView zoomScale="98" zoomScaleNormal="98" zoomScaleSheetLayoutView="89" workbookViewId="0">
      <selection activeCell="L1" sqref="L1:L4"/>
    </sheetView>
  </sheetViews>
  <sheetFormatPr baseColWidth="10" defaultRowHeight="15" x14ac:dyDescent="0.25"/>
  <cols>
    <col min="1" max="1" width="54.42578125" customWidth="1"/>
    <col min="2" max="2" width="9.7109375" customWidth="1"/>
    <col min="3" max="3" width="50.7109375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42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42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42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43"/>
      <c r="M4" s="311"/>
      <c r="N4" s="311"/>
      <c r="O4" s="311"/>
    </row>
    <row r="5" spans="1:15" ht="21" customHeight="1" x14ac:dyDescent="0.25">
      <c r="A5" s="1735" t="s">
        <v>0</v>
      </c>
      <c r="B5" s="1735"/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  <c r="N5" s="1735"/>
      <c r="O5" s="1735"/>
    </row>
    <row r="6" spans="1:15" x14ac:dyDescent="0.25">
      <c r="A6" s="1735" t="s">
        <v>1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  <c r="N6" s="1735"/>
      <c r="O6" s="1735"/>
    </row>
    <row r="7" spans="1:15" x14ac:dyDescent="0.25">
      <c r="A7" s="1735" t="s">
        <v>3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  <c r="N7" s="1735"/>
      <c r="O7" s="1735"/>
    </row>
    <row r="8" spans="1:15" x14ac:dyDescent="0.25">
      <c r="A8" s="1735" t="s">
        <v>1470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  <c r="N8" s="1735"/>
      <c r="O8" s="1735"/>
    </row>
    <row r="9" spans="1:15" x14ac:dyDescent="0.25">
      <c r="A9" s="1820" t="s">
        <v>441</v>
      </c>
      <c r="B9" s="1820"/>
      <c r="C9" s="1820"/>
      <c r="D9" s="1820"/>
      <c r="E9" s="1820"/>
      <c r="F9" s="1820"/>
      <c r="G9" s="1820"/>
      <c r="H9" s="1820"/>
      <c r="I9" s="1820"/>
      <c r="J9" s="1820"/>
      <c r="K9" s="1820"/>
      <c r="L9" s="1820"/>
      <c r="M9" s="1820"/>
      <c r="N9" s="1820"/>
      <c r="O9" s="1820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892" t="s">
        <v>7</v>
      </c>
      <c r="B11" s="1892" t="s">
        <v>937</v>
      </c>
      <c r="C11" s="1894" t="s">
        <v>9</v>
      </c>
      <c r="D11" s="1892" t="s">
        <v>832</v>
      </c>
      <c r="E11" s="1892" t="s">
        <v>834</v>
      </c>
      <c r="F11" s="1892" t="s">
        <v>209</v>
      </c>
      <c r="G11" s="1051" t="s">
        <v>12</v>
      </c>
      <c r="H11" s="1896" t="s">
        <v>13</v>
      </c>
      <c r="I11" s="1893" t="s">
        <v>14</v>
      </c>
      <c r="J11" s="1893" t="s">
        <v>15</v>
      </c>
      <c r="K11" s="1893" t="s">
        <v>16</v>
      </c>
      <c r="L11" s="1906" t="s">
        <v>17</v>
      </c>
      <c r="M11" s="1893" t="s">
        <v>18</v>
      </c>
      <c r="N11" s="1893" t="s">
        <v>19</v>
      </c>
      <c r="O11" s="1893" t="s">
        <v>20</v>
      </c>
    </row>
    <row r="12" spans="1:15" x14ac:dyDescent="0.25">
      <c r="A12" s="1892"/>
      <c r="B12" s="1892"/>
      <c r="C12" s="1894"/>
      <c r="D12" s="1892"/>
      <c r="E12" s="1892"/>
      <c r="F12" s="1892"/>
      <c r="G12" s="1051" t="s">
        <v>21</v>
      </c>
      <c r="H12" s="1896"/>
      <c r="I12" s="1893"/>
      <c r="J12" s="1893"/>
      <c r="K12" s="1893"/>
      <c r="L12" s="1906"/>
      <c r="M12" s="1893"/>
      <c r="N12" s="1893"/>
      <c r="O12" s="1893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>SUM(H29)</f>
        <v>0</v>
      </c>
      <c r="I30" s="695">
        <f t="shared" ref="I30:O30" si="3">SUM(I28:I29)</f>
        <v>185000</v>
      </c>
      <c r="J30" s="695">
        <f t="shared" si="3"/>
        <v>5309.5</v>
      </c>
      <c r="K30" s="695">
        <f t="shared" si="3"/>
        <v>21002.22</v>
      </c>
      <c r="L30" s="695">
        <f t="shared" si="3"/>
        <v>5624</v>
      </c>
      <c r="M30" s="1099">
        <f>SUM(M28:M29)</f>
        <v>7593.4</v>
      </c>
      <c r="N30" s="695">
        <f t="shared" si="3"/>
        <v>39529.119999999995</v>
      </c>
      <c r="O30" s="695">
        <f t="shared" si="3"/>
        <v>145470.88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696"/>
      <c r="I31" s="695"/>
      <c r="J31" s="695"/>
      <c r="K31" s="695"/>
      <c r="L31" s="695"/>
      <c r="M31" s="1099"/>
      <c r="N31" s="695"/>
      <c r="O31" s="695"/>
    </row>
    <row r="32" spans="1:15" ht="21" customHeight="1" x14ac:dyDescent="0.25">
      <c r="A32" s="466" t="s">
        <v>839</v>
      </c>
      <c r="B32" s="465"/>
      <c r="C32" s="492"/>
      <c r="D32" s="465"/>
      <c r="E32" s="500"/>
      <c r="F32" s="855"/>
      <c r="G32" s="695"/>
      <c r="H32" s="696"/>
      <c r="I32" s="695"/>
      <c r="J32" s="695"/>
      <c r="K32" s="695"/>
      <c r="L32" s="695"/>
      <c r="M32" s="1099"/>
      <c r="N32" s="695"/>
      <c r="O32" s="695"/>
    </row>
    <row r="33" spans="1:15" ht="27.75" customHeight="1" x14ac:dyDescent="0.25">
      <c r="A33" s="286" t="s">
        <v>816</v>
      </c>
      <c r="B33" s="281" t="s">
        <v>807</v>
      </c>
      <c r="C33" s="282" t="s">
        <v>1475</v>
      </c>
      <c r="D33" s="281" t="s">
        <v>1063</v>
      </c>
      <c r="E33" s="500">
        <v>45597</v>
      </c>
      <c r="F33" s="855">
        <v>45748</v>
      </c>
      <c r="G33" s="626">
        <v>150000</v>
      </c>
      <c r="H33" s="627">
        <v>0</v>
      </c>
      <c r="I33" s="626">
        <v>150000</v>
      </c>
      <c r="J33" s="626">
        <v>4305</v>
      </c>
      <c r="K33" s="626">
        <v>23437.75</v>
      </c>
      <c r="L33" s="626">
        <v>4560</v>
      </c>
      <c r="M33" s="1100">
        <v>3912.66</v>
      </c>
      <c r="N33" s="626">
        <v>36215.410000000003</v>
      </c>
      <c r="O33" s="626">
        <v>113784.59</v>
      </c>
    </row>
    <row r="34" spans="1:15" ht="21" customHeight="1" x14ac:dyDescent="0.25">
      <c r="A34" s="453" t="s">
        <v>813</v>
      </c>
      <c r="B34" s="465"/>
      <c r="C34" s="492">
        <v>1</v>
      </c>
      <c r="D34" s="465"/>
      <c r="E34" s="500"/>
      <c r="F34" s="855"/>
      <c r="G34" s="695">
        <v>150000</v>
      </c>
      <c r="H34" s="696">
        <v>0</v>
      </c>
      <c r="I34" s="695">
        <v>150000</v>
      </c>
      <c r="J34" s="695">
        <v>4305</v>
      </c>
      <c r="K34" s="695">
        <v>23437.75</v>
      </c>
      <c r="L34" s="695">
        <v>4560</v>
      </c>
      <c r="M34" s="1099">
        <v>3912.66</v>
      </c>
      <c r="N34" s="695">
        <v>36215.410000000003</v>
      </c>
      <c r="O34" s="695">
        <v>113784.59</v>
      </c>
    </row>
    <row r="35" spans="1:15" ht="21" customHeight="1" x14ac:dyDescent="0.25">
      <c r="A35" s="496"/>
      <c r="B35" s="497"/>
      <c r="C35" s="282"/>
      <c r="D35" s="281"/>
      <c r="E35" s="858"/>
      <c r="F35" s="855"/>
      <c r="G35" s="626"/>
      <c r="H35" s="487"/>
      <c r="I35" s="457"/>
      <c r="J35" s="457"/>
      <c r="K35" s="457"/>
      <c r="L35" s="468"/>
      <c r="M35" s="675"/>
      <c r="N35" s="457"/>
      <c r="O35" s="457"/>
    </row>
    <row r="36" spans="1:15" ht="21" customHeight="1" x14ac:dyDescent="0.25">
      <c r="A36" s="453" t="s">
        <v>1128</v>
      </c>
      <c r="B36" s="453"/>
      <c r="C36" s="280"/>
      <c r="D36" s="280"/>
      <c r="E36" s="858"/>
      <c r="F36" s="855"/>
      <c r="G36" s="280"/>
      <c r="H36" s="457"/>
      <c r="I36" s="487"/>
      <c r="J36" s="457"/>
      <c r="K36" s="457"/>
      <c r="L36" s="468"/>
      <c r="M36" s="675"/>
      <c r="N36" s="457"/>
      <c r="O36" s="457"/>
    </row>
    <row r="37" spans="1:15" ht="21" customHeight="1" x14ac:dyDescent="0.25">
      <c r="A37" s="280" t="s">
        <v>461</v>
      </c>
      <c r="B37" s="281" t="s">
        <v>807</v>
      </c>
      <c r="C37" s="282" t="s">
        <v>1366</v>
      </c>
      <c r="D37" s="281" t="s">
        <v>1063</v>
      </c>
      <c r="E37" s="855">
        <v>45597</v>
      </c>
      <c r="F37" s="855">
        <v>45748</v>
      </c>
      <c r="G37" s="468">
        <v>115000</v>
      </c>
      <c r="H37" s="456">
        <v>0</v>
      </c>
      <c r="I37" s="489">
        <v>115000</v>
      </c>
      <c r="J37" s="489">
        <v>3300.5</v>
      </c>
      <c r="K37" s="489">
        <v>15633.74</v>
      </c>
      <c r="L37" s="628">
        <v>3496</v>
      </c>
      <c r="M37" s="1101">
        <v>1431</v>
      </c>
      <c r="N37" s="457">
        <f>+J37+K37+L37+M37</f>
        <v>23861.239999999998</v>
      </c>
      <c r="O37" s="457">
        <f>+I37-N37</f>
        <v>91138.760000000009</v>
      </c>
    </row>
    <row r="38" spans="1:15" ht="21" customHeight="1" x14ac:dyDescent="0.25">
      <c r="A38" s="280" t="s">
        <v>1283</v>
      </c>
      <c r="B38" s="281" t="s">
        <v>807</v>
      </c>
      <c r="C38" s="282" t="s">
        <v>1418</v>
      </c>
      <c r="D38" s="281" t="s">
        <v>1281</v>
      </c>
      <c r="E38" s="855">
        <v>45200</v>
      </c>
      <c r="F38" s="855">
        <v>45717</v>
      </c>
      <c r="G38" s="468">
        <v>50000</v>
      </c>
      <c r="H38" s="456">
        <v>0</v>
      </c>
      <c r="I38" s="489">
        <v>50000</v>
      </c>
      <c r="J38" s="489">
        <v>1435</v>
      </c>
      <c r="K38" s="489">
        <v>1854</v>
      </c>
      <c r="L38" s="628">
        <v>1520</v>
      </c>
      <c r="M38" s="1101">
        <v>728</v>
      </c>
      <c r="N38" s="457">
        <f>+J38+K38+L38+M38</f>
        <v>5537</v>
      </c>
      <c r="O38" s="457">
        <f>+I38-N38</f>
        <v>44463</v>
      </c>
    </row>
    <row r="39" spans="1:15" ht="21" customHeight="1" x14ac:dyDescent="0.25">
      <c r="A39" s="453" t="s">
        <v>813</v>
      </c>
      <c r="B39" s="453"/>
      <c r="C39" s="453">
        <v>2</v>
      </c>
      <c r="D39" s="525"/>
      <c r="E39" s="500"/>
      <c r="F39" s="855"/>
      <c r="G39" s="695">
        <f>SUM(G37:G38)</f>
        <v>165000</v>
      </c>
      <c r="H39" s="696">
        <f>SUM(H38)</f>
        <v>0</v>
      </c>
      <c r="I39" s="695">
        <f t="shared" ref="I39:O39" si="4">SUM(I37:I38)</f>
        <v>165000</v>
      </c>
      <c r="J39" s="695">
        <f t="shared" si="4"/>
        <v>4735.5</v>
      </c>
      <c r="K39" s="695">
        <f t="shared" si="4"/>
        <v>17487.739999999998</v>
      </c>
      <c r="L39" s="695">
        <f t="shared" si="4"/>
        <v>5016</v>
      </c>
      <c r="M39" s="1099">
        <f>SUM(M37:M38)</f>
        <v>2159</v>
      </c>
      <c r="N39" s="695">
        <f t="shared" si="4"/>
        <v>29398.239999999998</v>
      </c>
      <c r="O39" s="695">
        <f t="shared" si="4"/>
        <v>135601.76</v>
      </c>
    </row>
    <row r="40" spans="1:15" ht="21" customHeight="1" x14ac:dyDescent="0.25">
      <c r="A40" s="461"/>
      <c r="B40" s="461"/>
      <c r="C40" s="453"/>
      <c r="D40" s="525"/>
      <c r="E40" s="858"/>
      <c r="F40" s="855"/>
      <c r="G40" s="697"/>
      <c r="H40" s="464"/>
      <c r="I40" s="522"/>
      <c r="J40" s="522"/>
      <c r="K40" s="522"/>
      <c r="L40" s="698"/>
      <c r="M40" s="1102"/>
      <c r="N40" s="463"/>
      <c r="O40" s="463"/>
    </row>
    <row r="41" spans="1:15" ht="21" customHeight="1" x14ac:dyDescent="0.25">
      <c r="A41" s="1014" t="s">
        <v>1287</v>
      </c>
      <c r="B41" s="465"/>
      <c r="C41" s="492"/>
      <c r="D41" s="465"/>
      <c r="E41" s="500"/>
      <c r="F41" s="855"/>
      <c r="G41" s="695"/>
      <c r="H41" s="696"/>
      <c r="I41" s="695"/>
      <c r="J41" s="695"/>
      <c r="K41" s="695"/>
      <c r="L41" s="695"/>
      <c r="M41" s="1099"/>
      <c r="N41" s="695"/>
      <c r="O41" s="695"/>
    </row>
    <row r="42" spans="1:15" ht="21" customHeight="1" x14ac:dyDescent="0.25">
      <c r="A42" s="496" t="s">
        <v>1391</v>
      </c>
      <c r="B42" s="497" t="s">
        <v>807</v>
      </c>
      <c r="C42" s="282" t="s">
        <v>1368</v>
      </c>
      <c r="D42" s="281" t="s">
        <v>1063</v>
      </c>
      <c r="E42" s="855">
        <v>45200</v>
      </c>
      <c r="F42" s="855">
        <v>45717</v>
      </c>
      <c r="G42" s="626">
        <v>95000</v>
      </c>
      <c r="H42" s="487">
        <v>0</v>
      </c>
      <c r="I42" s="498">
        <v>95000</v>
      </c>
      <c r="J42" s="498">
        <v>2726.5</v>
      </c>
      <c r="K42" s="498">
        <v>10929.24</v>
      </c>
      <c r="L42" s="626">
        <v>2888</v>
      </c>
      <c r="M42" s="1100">
        <v>8637.92</v>
      </c>
      <c r="N42" s="457">
        <f>+J42+K42+L42+M42</f>
        <v>25181.659999999996</v>
      </c>
      <c r="O42" s="498">
        <f>+I42-N42</f>
        <v>69818.34</v>
      </c>
    </row>
    <row r="43" spans="1:15" ht="21" customHeight="1" x14ac:dyDescent="0.25">
      <c r="A43" s="453" t="s">
        <v>813</v>
      </c>
      <c r="B43" s="281"/>
      <c r="C43" s="453">
        <v>1</v>
      </c>
      <c r="D43" s="281"/>
      <c r="E43" s="1019"/>
      <c r="F43" s="857"/>
      <c r="G43" s="697">
        <f>SUM(G42)</f>
        <v>95000</v>
      </c>
      <c r="H43" s="696">
        <f>SUM(H42)</f>
        <v>0</v>
      </c>
      <c r="I43" s="697">
        <f t="shared" ref="I43:O43" si="5">SUM(I42)</f>
        <v>95000</v>
      </c>
      <c r="J43" s="697">
        <f t="shared" si="5"/>
        <v>2726.5</v>
      </c>
      <c r="K43" s="697">
        <f t="shared" si="5"/>
        <v>10929.24</v>
      </c>
      <c r="L43" s="697">
        <f t="shared" si="5"/>
        <v>2888</v>
      </c>
      <c r="M43" s="676">
        <f>SUM(M42)</f>
        <v>8637.92</v>
      </c>
      <c r="N43" s="697">
        <f t="shared" si="5"/>
        <v>25181.659999999996</v>
      </c>
      <c r="O43" s="697">
        <f t="shared" si="5"/>
        <v>69818.34</v>
      </c>
    </row>
    <row r="44" spans="1:15" ht="21" customHeight="1" x14ac:dyDescent="0.25">
      <c r="A44" s="496"/>
      <c r="B44" s="497"/>
      <c r="C44" s="282"/>
      <c r="D44" s="281"/>
      <c r="E44" s="856"/>
      <c r="F44" s="857"/>
      <c r="G44" s="626"/>
      <c r="H44" s="487"/>
      <c r="I44" s="457"/>
      <c r="J44" s="457"/>
      <c r="K44" s="457"/>
      <c r="L44" s="468"/>
      <c r="M44" s="675"/>
      <c r="N44" s="457"/>
      <c r="O44" s="457"/>
    </row>
    <row r="45" spans="1:15" ht="32.2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76"/>
      <c r="N45" s="697"/>
      <c r="O45" s="697"/>
    </row>
    <row r="46" spans="1:15" ht="31.5" customHeight="1" x14ac:dyDescent="0.25">
      <c r="A46" s="286" t="s">
        <v>624</v>
      </c>
      <c r="B46" s="281" t="s">
        <v>806</v>
      </c>
      <c r="C46" s="749" t="s">
        <v>1425</v>
      </c>
      <c r="D46" s="281" t="s">
        <v>1063</v>
      </c>
      <c r="E46" s="855">
        <v>45474</v>
      </c>
      <c r="F46" s="855">
        <v>45658</v>
      </c>
      <c r="G46" s="626">
        <v>120000</v>
      </c>
      <c r="H46" s="627">
        <v>0</v>
      </c>
      <c r="I46" s="468">
        <v>120000</v>
      </c>
      <c r="J46" s="468">
        <v>3444</v>
      </c>
      <c r="K46" s="468">
        <v>16809.87</v>
      </c>
      <c r="L46" s="628">
        <v>3648</v>
      </c>
      <c r="M46" s="675">
        <v>2568.4</v>
      </c>
      <c r="N46" s="468">
        <f>+J46+K46+L46+M46</f>
        <v>26470.27</v>
      </c>
      <c r="O46" s="626">
        <f>+I46-N46</f>
        <v>93529.73</v>
      </c>
    </row>
    <row r="47" spans="1:15" ht="21" customHeight="1" x14ac:dyDescent="0.25">
      <c r="A47" s="496" t="s">
        <v>1352</v>
      </c>
      <c r="B47" s="497" t="s">
        <v>806</v>
      </c>
      <c r="C47" s="286" t="s">
        <v>1464</v>
      </c>
      <c r="D47" s="281" t="s">
        <v>1063</v>
      </c>
      <c r="E47" s="855">
        <v>45597</v>
      </c>
      <c r="F47" s="855">
        <v>45748</v>
      </c>
      <c r="G47" s="626">
        <v>55000</v>
      </c>
      <c r="H47" s="487">
        <v>0</v>
      </c>
      <c r="I47" s="457">
        <v>55000</v>
      </c>
      <c r="J47" s="457">
        <v>1578.5</v>
      </c>
      <c r="K47" s="457">
        <v>2559.6799999999998</v>
      </c>
      <c r="L47" s="628">
        <v>1672</v>
      </c>
      <c r="M47" s="675">
        <v>25</v>
      </c>
      <c r="N47" s="457">
        <v>5835.18</v>
      </c>
      <c r="O47" s="498">
        <f>+I47-N47</f>
        <v>49164.82</v>
      </c>
    </row>
    <row r="48" spans="1:15" ht="21" customHeight="1" x14ac:dyDescent="0.25">
      <c r="A48" s="466" t="s">
        <v>813</v>
      </c>
      <c r="B48" s="465"/>
      <c r="C48" s="492">
        <v>2</v>
      </c>
      <c r="D48" s="465"/>
      <c r="E48" s="500"/>
      <c r="F48" s="855"/>
      <c r="G48" s="697">
        <f>SUM(G46:G47)</f>
        <v>175000</v>
      </c>
      <c r="H48" s="696">
        <f>SUM(H47)</f>
        <v>0</v>
      </c>
      <c r="I48" s="697">
        <f t="shared" ref="I48:O48" si="6">SUM(I46:I47)</f>
        <v>175000</v>
      </c>
      <c r="J48" s="697">
        <f t="shared" si="6"/>
        <v>5022.5</v>
      </c>
      <c r="K48" s="697">
        <f t="shared" si="6"/>
        <v>19369.55</v>
      </c>
      <c r="L48" s="697">
        <f t="shared" si="6"/>
        <v>5320</v>
      </c>
      <c r="M48" s="676">
        <f>SUM(M46:M47)</f>
        <v>2593.4</v>
      </c>
      <c r="N48" s="697">
        <f t="shared" si="6"/>
        <v>32305.45</v>
      </c>
      <c r="O48" s="697">
        <f t="shared" si="6"/>
        <v>142694.54999999999</v>
      </c>
    </row>
    <row r="49" spans="1:15" ht="21" customHeight="1" x14ac:dyDescent="0.25">
      <c r="A49" s="490"/>
      <c r="B49" s="491"/>
      <c r="C49" s="492"/>
      <c r="D49" s="465"/>
      <c r="E49" s="856"/>
      <c r="F49" s="857"/>
      <c r="G49" s="626"/>
      <c r="H49" s="487"/>
      <c r="I49" s="457"/>
      <c r="J49" s="457"/>
      <c r="K49" s="457"/>
      <c r="L49" s="468"/>
      <c r="M49" s="675"/>
      <c r="N49" s="457"/>
      <c r="O49" s="457"/>
    </row>
    <row r="50" spans="1:15" ht="21" customHeight="1" x14ac:dyDescent="0.25">
      <c r="A50" s="453" t="s">
        <v>787</v>
      </c>
      <c r="B50" s="465"/>
      <c r="C50" s="492"/>
      <c r="D50" s="465"/>
      <c r="E50" s="1019"/>
      <c r="F50" s="857"/>
      <c r="G50" s="695"/>
      <c r="H50" s="696"/>
      <c r="I50" s="697"/>
      <c r="J50" s="697"/>
      <c r="K50" s="697"/>
      <c r="L50" s="698"/>
      <c r="M50" s="676"/>
      <c r="N50" s="697"/>
      <c r="O50" s="697"/>
    </row>
    <row r="51" spans="1:15" ht="32.25" customHeight="1" x14ac:dyDescent="0.25">
      <c r="A51" s="280" t="s">
        <v>1396</v>
      </c>
      <c r="B51" s="281" t="s">
        <v>806</v>
      </c>
      <c r="C51" s="282" t="s">
        <v>1357</v>
      </c>
      <c r="D51" s="281" t="s">
        <v>1063</v>
      </c>
      <c r="E51" s="855">
        <v>45444</v>
      </c>
      <c r="F51" s="855">
        <v>45627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103">
        <v>25</v>
      </c>
      <c r="N51" s="468">
        <f t="shared" ref="N51:N57" si="7">+J51+K51+L51+M51</f>
        <v>25398.49</v>
      </c>
      <c r="O51" s="498">
        <f t="shared" ref="O51:O57" si="8">+I51-N51</f>
        <v>99601.51</v>
      </c>
    </row>
    <row r="52" spans="1:15" ht="32.25" customHeight="1" x14ac:dyDescent="0.25">
      <c r="A52" s="280" t="s">
        <v>1395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103">
        <v>25</v>
      </c>
      <c r="N52" s="468">
        <f t="shared" si="7"/>
        <v>25398.49</v>
      </c>
      <c r="O52" s="498">
        <f t="shared" si="8"/>
        <v>99601.51</v>
      </c>
    </row>
    <row r="53" spans="1:15" ht="32.25" customHeight="1" x14ac:dyDescent="0.25">
      <c r="A53" s="280" t="s">
        <v>1354</v>
      </c>
      <c r="B53" s="281" t="s">
        <v>806</v>
      </c>
      <c r="C53" s="282" t="s">
        <v>1355</v>
      </c>
      <c r="D53" s="281" t="s">
        <v>1063</v>
      </c>
      <c r="E53" s="855">
        <v>45597</v>
      </c>
      <c r="F53" s="855">
        <v>45748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103">
        <v>25</v>
      </c>
      <c r="N53" s="468">
        <f t="shared" si="7"/>
        <v>25398.49</v>
      </c>
      <c r="O53" s="498">
        <f t="shared" si="8"/>
        <v>99601.51</v>
      </c>
    </row>
    <row r="54" spans="1:15" ht="32.25" customHeight="1" x14ac:dyDescent="0.25">
      <c r="A54" s="280" t="s">
        <v>548</v>
      </c>
      <c r="B54" s="281" t="s">
        <v>806</v>
      </c>
      <c r="C54" s="282" t="s">
        <v>1355</v>
      </c>
      <c r="D54" s="281" t="s">
        <v>1063</v>
      </c>
      <c r="E54" s="855">
        <v>45597</v>
      </c>
      <c r="F54" s="855">
        <v>45748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103">
        <v>25</v>
      </c>
      <c r="N54" s="468">
        <f t="shared" si="7"/>
        <v>25398.49</v>
      </c>
      <c r="O54" s="498">
        <f t="shared" si="8"/>
        <v>99601.51</v>
      </c>
    </row>
    <row r="55" spans="1:15" ht="32.25" customHeight="1" x14ac:dyDescent="0.25">
      <c r="A55" s="280" t="s">
        <v>1356</v>
      </c>
      <c r="B55" s="281" t="s">
        <v>806</v>
      </c>
      <c r="C55" s="282" t="s">
        <v>1357</v>
      </c>
      <c r="D55" s="281" t="s">
        <v>1063</v>
      </c>
      <c r="E55" s="855">
        <v>45597</v>
      </c>
      <c r="F55" s="855">
        <v>45748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103">
        <v>25</v>
      </c>
      <c r="N55" s="468">
        <f t="shared" si="7"/>
        <v>25398.49</v>
      </c>
      <c r="O55" s="498">
        <f t="shared" si="8"/>
        <v>99601.51</v>
      </c>
    </row>
    <row r="56" spans="1:15" ht="32.25" customHeight="1" x14ac:dyDescent="0.25">
      <c r="A56" s="280" t="s">
        <v>243</v>
      </c>
      <c r="B56" s="281" t="s">
        <v>806</v>
      </c>
      <c r="C56" s="282" t="s">
        <v>1357</v>
      </c>
      <c r="D56" s="281" t="s">
        <v>1063</v>
      </c>
      <c r="E56" s="855">
        <v>45597</v>
      </c>
      <c r="F56" s="855">
        <v>45748</v>
      </c>
      <c r="G56" s="626">
        <v>115000</v>
      </c>
      <c r="H56" s="487">
        <v>0</v>
      </c>
      <c r="I56" s="1038">
        <v>115000</v>
      </c>
      <c r="J56" s="1038">
        <v>3300.5</v>
      </c>
      <c r="K56" s="1038">
        <v>15633.74</v>
      </c>
      <c r="L56" s="1039">
        <v>3496</v>
      </c>
      <c r="M56" s="1103">
        <v>25</v>
      </c>
      <c r="N56" s="468">
        <f t="shared" si="7"/>
        <v>22455.239999999998</v>
      </c>
      <c r="O56" s="498">
        <f t="shared" si="8"/>
        <v>92544.760000000009</v>
      </c>
    </row>
    <row r="57" spans="1:15" ht="32.25" customHeight="1" x14ac:dyDescent="0.25">
      <c r="A57" s="280" t="s">
        <v>116</v>
      </c>
      <c r="B57" s="281" t="s">
        <v>807</v>
      </c>
      <c r="C57" s="282" t="s">
        <v>1357</v>
      </c>
      <c r="D57" s="281" t="s">
        <v>1063</v>
      </c>
      <c r="E57" s="855">
        <v>45597</v>
      </c>
      <c r="F57" s="855">
        <v>45748</v>
      </c>
      <c r="G57" s="626">
        <v>115000</v>
      </c>
      <c r="H57" s="627">
        <v>0</v>
      </c>
      <c r="I57" s="1038">
        <v>115000</v>
      </c>
      <c r="J57" s="1038">
        <v>3300.5</v>
      </c>
      <c r="K57" s="1038">
        <v>15204.88</v>
      </c>
      <c r="L57" s="1039">
        <v>3496</v>
      </c>
      <c r="M57" s="1103">
        <v>1740.46</v>
      </c>
      <c r="N57" s="468">
        <f t="shared" si="7"/>
        <v>23741.839999999997</v>
      </c>
      <c r="O57" s="626">
        <f t="shared" si="8"/>
        <v>91258.16</v>
      </c>
    </row>
    <row r="58" spans="1:15" ht="33" customHeight="1" x14ac:dyDescent="0.25">
      <c r="A58" s="280" t="s">
        <v>1479</v>
      </c>
      <c r="B58" s="281" t="s">
        <v>807</v>
      </c>
      <c r="C58" s="282" t="s">
        <v>1357</v>
      </c>
      <c r="D58" s="281" t="s">
        <v>1063</v>
      </c>
      <c r="E58" s="855">
        <v>45597</v>
      </c>
      <c r="F58" s="855">
        <v>45748</v>
      </c>
      <c r="G58" s="626">
        <v>125000</v>
      </c>
      <c r="H58" s="487">
        <v>0</v>
      </c>
      <c r="I58" s="1038">
        <v>125000</v>
      </c>
      <c r="J58" s="1038">
        <v>3587.5</v>
      </c>
      <c r="K58" s="1038">
        <v>17985.990000000002</v>
      </c>
      <c r="L58" s="1039">
        <v>3800</v>
      </c>
      <c r="M58" s="1103">
        <v>25</v>
      </c>
      <c r="N58" s="468">
        <v>25398.49</v>
      </c>
      <c r="O58" s="498">
        <v>99601.51</v>
      </c>
    </row>
    <row r="59" spans="1:15" ht="21" customHeight="1" x14ac:dyDescent="0.25">
      <c r="A59" s="466" t="s">
        <v>813</v>
      </c>
      <c r="B59" s="465"/>
      <c r="C59" s="492">
        <v>8</v>
      </c>
      <c r="D59" s="465"/>
      <c r="E59" s="500"/>
      <c r="F59" s="855"/>
      <c r="G59" s="697">
        <f>SUM(G51:G58)</f>
        <v>980000</v>
      </c>
      <c r="H59" s="495">
        <v>0</v>
      </c>
      <c r="I59" s="697">
        <f t="shared" ref="I59:O59" si="9">SUM(I51:I58)</f>
        <v>980000</v>
      </c>
      <c r="J59" s="697">
        <f t="shared" si="9"/>
        <v>28126</v>
      </c>
      <c r="K59" s="697">
        <f t="shared" si="9"/>
        <v>138754.56000000003</v>
      </c>
      <c r="L59" s="697">
        <f t="shared" si="9"/>
        <v>29792</v>
      </c>
      <c r="M59" s="697">
        <f t="shared" si="9"/>
        <v>1915.46</v>
      </c>
      <c r="N59" s="697">
        <f t="shared" si="9"/>
        <v>198588.02</v>
      </c>
      <c r="O59" s="697">
        <f t="shared" si="9"/>
        <v>781411.9800000001</v>
      </c>
    </row>
    <row r="60" spans="1:15" ht="21" customHeight="1" x14ac:dyDescent="0.25">
      <c r="A60" s="466"/>
      <c r="B60" s="465"/>
      <c r="C60" s="492"/>
      <c r="D60" s="465"/>
      <c r="E60" s="500"/>
      <c r="F60" s="855"/>
      <c r="G60" s="697"/>
      <c r="H60" s="697"/>
      <c r="I60" s="697"/>
      <c r="J60" s="697"/>
      <c r="K60" s="697"/>
      <c r="L60" s="697"/>
      <c r="M60" s="676"/>
      <c r="N60" s="697"/>
      <c r="O60" s="697"/>
    </row>
    <row r="61" spans="1:15" ht="21" customHeight="1" x14ac:dyDescent="0.25">
      <c r="A61" s="466" t="s">
        <v>821</v>
      </c>
      <c r="B61" s="465"/>
      <c r="C61" s="492"/>
      <c r="D61" s="465"/>
      <c r="E61" s="500"/>
      <c r="F61" s="855"/>
      <c r="G61" s="695"/>
      <c r="H61" s="696"/>
      <c r="I61" s="697"/>
      <c r="J61" s="697"/>
      <c r="K61" s="697"/>
      <c r="L61" s="698"/>
      <c r="M61" s="676"/>
      <c r="N61" s="697"/>
      <c r="O61" s="697"/>
    </row>
    <row r="62" spans="1:15" ht="30" customHeight="1" x14ac:dyDescent="0.25">
      <c r="A62" s="286" t="s">
        <v>593</v>
      </c>
      <c r="B62" s="497" t="s">
        <v>806</v>
      </c>
      <c r="C62" s="282" t="s">
        <v>1361</v>
      </c>
      <c r="D62" s="281" t="s">
        <v>1063</v>
      </c>
      <c r="E62" s="855">
        <v>45597</v>
      </c>
      <c r="F62" s="855">
        <v>45748</v>
      </c>
      <c r="G62" s="626">
        <v>150000</v>
      </c>
      <c r="H62" s="487">
        <v>0</v>
      </c>
      <c r="I62" s="457">
        <v>150000</v>
      </c>
      <c r="J62" s="457">
        <v>4305</v>
      </c>
      <c r="K62" s="457">
        <v>23866.62</v>
      </c>
      <c r="L62" s="628">
        <v>4560</v>
      </c>
      <c r="M62" s="675">
        <v>25</v>
      </c>
      <c r="N62" s="457">
        <f>+J62+K62+L62+M62</f>
        <v>32756.62</v>
      </c>
      <c r="O62" s="457">
        <f>+I62-N62</f>
        <v>117243.38</v>
      </c>
    </row>
    <row r="63" spans="1:15" ht="30" customHeight="1" x14ac:dyDescent="0.25">
      <c r="A63" s="286" t="s">
        <v>822</v>
      </c>
      <c r="B63" s="497" t="s">
        <v>806</v>
      </c>
      <c r="C63" s="282" t="s">
        <v>71</v>
      </c>
      <c r="D63" s="281" t="s">
        <v>1063</v>
      </c>
      <c r="E63" s="855">
        <v>45597</v>
      </c>
      <c r="F63" s="855">
        <v>45748</v>
      </c>
      <c r="G63" s="626">
        <v>70000</v>
      </c>
      <c r="H63" s="487">
        <v>0</v>
      </c>
      <c r="I63" s="457">
        <v>70000</v>
      </c>
      <c r="J63" s="457">
        <v>2009</v>
      </c>
      <c r="K63" s="457">
        <v>5368.48</v>
      </c>
      <c r="L63" s="468">
        <v>2128</v>
      </c>
      <c r="M63" s="675">
        <v>25</v>
      </c>
      <c r="N63" s="457">
        <f>+J63+K63+L63+M63</f>
        <v>9530.48</v>
      </c>
      <c r="O63" s="457">
        <f>+I63-N63</f>
        <v>60469.520000000004</v>
      </c>
    </row>
    <row r="64" spans="1:15" ht="30" customHeight="1" x14ac:dyDescent="0.25">
      <c r="A64" s="286" t="s">
        <v>1288</v>
      </c>
      <c r="B64" s="497" t="s">
        <v>807</v>
      </c>
      <c r="C64" s="282" t="s">
        <v>417</v>
      </c>
      <c r="D64" s="281" t="s">
        <v>1063</v>
      </c>
      <c r="E64" s="855">
        <v>45566</v>
      </c>
      <c r="F64" s="855">
        <v>45717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68">
        <v>1976</v>
      </c>
      <c r="M64" s="675">
        <v>25</v>
      </c>
      <c r="N64" s="457">
        <f>+J64+K64+L64+M64</f>
        <v>8294.08</v>
      </c>
      <c r="O64" s="457">
        <f>+I64-N64</f>
        <v>56705.919999999998</v>
      </c>
    </row>
    <row r="65" spans="1:15" ht="21" customHeight="1" x14ac:dyDescent="0.25">
      <c r="A65" s="466" t="s">
        <v>813</v>
      </c>
      <c r="B65" s="465"/>
      <c r="C65" s="492">
        <v>3</v>
      </c>
      <c r="D65" s="465"/>
      <c r="E65" s="500"/>
      <c r="F65" s="855"/>
      <c r="G65" s="695">
        <f>SUM(G62:G64)</f>
        <v>285000</v>
      </c>
      <c r="H65" s="495">
        <v>0</v>
      </c>
      <c r="I65" s="695">
        <f t="shared" ref="I65:O65" si="10">SUM(I62:I64)</f>
        <v>285000</v>
      </c>
      <c r="J65" s="695">
        <f t="shared" si="10"/>
        <v>8179.5</v>
      </c>
      <c r="K65" s="695">
        <f t="shared" si="10"/>
        <v>33662.68</v>
      </c>
      <c r="L65" s="695">
        <f t="shared" si="10"/>
        <v>8664</v>
      </c>
      <c r="M65" s="1099">
        <f t="shared" si="10"/>
        <v>75</v>
      </c>
      <c r="N65" s="695">
        <f t="shared" si="10"/>
        <v>50581.18</v>
      </c>
      <c r="O65" s="695">
        <f t="shared" si="10"/>
        <v>234418.82</v>
      </c>
    </row>
    <row r="66" spans="1:15" ht="21" customHeight="1" x14ac:dyDescent="0.25">
      <c r="A66" s="490"/>
      <c r="B66" s="491"/>
      <c r="C66" s="492"/>
      <c r="D66" s="465"/>
      <c r="E66" s="856"/>
      <c r="F66" s="857"/>
      <c r="G66" s="695"/>
      <c r="H66" s="495"/>
      <c r="I66" s="494"/>
      <c r="J66" s="494"/>
      <c r="K66" s="494"/>
      <c r="L66" s="695"/>
      <c r="M66" s="1099"/>
      <c r="N66" s="494"/>
      <c r="O66" s="494"/>
    </row>
    <row r="67" spans="1:15" ht="21" customHeight="1" x14ac:dyDescent="0.25">
      <c r="A67" s="490" t="s">
        <v>629</v>
      </c>
      <c r="B67" s="491"/>
      <c r="C67" s="492"/>
      <c r="D67" s="492"/>
      <c r="E67" s="856"/>
      <c r="F67" s="857"/>
      <c r="G67" s="695"/>
      <c r="H67" s="495"/>
      <c r="I67" s="463"/>
      <c r="J67" s="463"/>
      <c r="K67" s="463"/>
      <c r="L67" s="697"/>
      <c r="M67" s="676"/>
      <c r="N67" s="463"/>
      <c r="O67" s="463"/>
    </row>
    <row r="68" spans="1:15" ht="21" customHeight="1" x14ac:dyDescent="0.25">
      <c r="A68" s="496" t="s">
        <v>568</v>
      </c>
      <c r="B68" s="497" t="s">
        <v>807</v>
      </c>
      <c r="C68" s="282" t="s">
        <v>1427</v>
      </c>
      <c r="D68" s="281" t="s">
        <v>1063</v>
      </c>
      <c r="E68" s="855">
        <v>45597</v>
      </c>
      <c r="F68" s="855">
        <v>45748</v>
      </c>
      <c r="G68" s="626">
        <v>185000</v>
      </c>
      <c r="H68" s="487">
        <v>0</v>
      </c>
      <c r="I68" s="457">
        <v>185000</v>
      </c>
      <c r="J68" s="457">
        <v>5309.5</v>
      </c>
      <c r="K68" s="457">
        <v>32099.49</v>
      </c>
      <c r="L68" s="468">
        <v>5624</v>
      </c>
      <c r="M68" s="675">
        <v>4557.26</v>
      </c>
      <c r="N68" s="457">
        <f>+J68+K68+L68+M68</f>
        <v>47590.250000000007</v>
      </c>
      <c r="O68" s="457">
        <f>+I68-N68</f>
        <v>137409.75</v>
      </c>
    </row>
    <row r="69" spans="1:15" ht="21" customHeight="1" x14ac:dyDescent="0.25">
      <c r="A69" s="466" t="s">
        <v>813</v>
      </c>
      <c r="B69" s="465"/>
      <c r="C69" s="492">
        <v>1</v>
      </c>
      <c r="D69" s="492"/>
      <c r="E69" s="1016"/>
      <c r="F69" s="855"/>
      <c r="G69" s="695">
        <f>+G68</f>
        <v>185000</v>
      </c>
      <c r="H69" s="696">
        <f t="shared" ref="H69:O69" si="11">SUM(H68)</f>
        <v>0</v>
      </c>
      <c r="I69" s="695">
        <f t="shared" si="11"/>
        <v>185000</v>
      </c>
      <c r="J69" s="695">
        <f t="shared" si="11"/>
        <v>5309.5</v>
      </c>
      <c r="K69" s="695">
        <f t="shared" si="11"/>
        <v>32099.49</v>
      </c>
      <c r="L69" s="695">
        <f t="shared" si="11"/>
        <v>5624</v>
      </c>
      <c r="M69" s="1099">
        <f>SUM(M68)</f>
        <v>4557.26</v>
      </c>
      <c r="N69" s="695">
        <f t="shared" si="11"/>
        <v>47590.250000000007</v>
      </c>
      <c r="O69" s="695">
        <f t="shared" si="11"/>
        <v>137409.75</v>
      </c>
    </row>
    <row r="70" spans="1:15" ht="21" customHeight="1" x14ac:dyDescent="0.25">
      <c r="A70" s="490"/>
      <c r="B70" s="491"/>
      <c r="C70" s="492"/>
      <c r="D70" s="492"/>
      <c r="E70" s="856"/>
      <c r="F70" s="857"/>
      <c r="G70" s="695"/>
      <c r="H70" s="495"/>
      <c r="I70" s="494"/>
      <c r="J70" s="494"/>
      <c r="K70" s="494"/>
      <c r="L70" s="695"/>
      <c r="M70" s="1099"/>
      <c r="N70" s="494"/>
      <c r="O70" s="494"/>
    </row>
    <row r="71" spans="1:15" ht="30" customHeight="1" x14ac:dyDescent="0.25">
      <c r="A71" s="469" t="s">
        <v>1198</v>
      </c>
      <c r="B71" s="491"/>
      <c r="C71" s="625"/>
      <c r="D71" s="281"/>
      <c r="E71" s="856"/>
      <c r="F71" s="857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ht="21" customHeight="1" x14ac:dyDescent="0.25">
      <c r="A72" s="573" t="s">
        <v>946</v>
      </c>
      <c r="B72" s="602" t="s">
        <v>806</v>
      </c>
      <c r="C72" s="625" t="s">
        <v>945</v>
      </c>
      <c r="D72" s="281" t="s">
        <v>1063</v>
      </c>
      <c r="E72" s="855">
        <v>45597</v>
      </c>
      <c r="F72" s="855">
        <v>45748</v>
      </c>
      <c r="G72" s="626">
        <v>60000</v>
      </c>
      <c r="H72" s="487">
        <v>0</v>
      </c>
      <c r="I72" s="498">
        <v>60000</v>
      </c>
      <c r="J72" s="498">
        <v>1722</v>
      </c>
      <c r="K72" s="498">
        <v>3486.68</v>
      </c>
      <c r="L72" s="626">
        <v>1824</v>
      </c>
      <c r="M72" s="1100">
        <v>25</v>
      </c>
      <c r="N72" s="457">
        <f>+J72+K72+L72+M72</f>
        <v>7057.68</v>
      </c>
      <c r="O72" s="457">
        <f>+I72-N72</f>
        <v>52942.32</v>
      </c>
    </row>
    <row r="73" spans="1:15" ht="21" customHeight="1" x14ac:dyDescent="0.25">
      <c r="A73" s="573" t="s">
        <v>1397</v>
      </c>
      <c r="B73" s="602" t="s">
        <v>806</v>
      </c>
      <c r="C73" s="625" t="s">
        <v>157</v>
      </c>
      <c r="D73" s="281" t="s">
        <v>1063</v>
      </c>
      <c r="E73" s="855">
        <v>45444</v>
      </c>
      <c r="F73" s="855">
        <v>45627</v>
      </c>
      <c r="G73" s="626">
        <v>60000</v>
      </c>
      <c r="H73" s="487">
        <v>0</v>
      </c>
      <c r="I73" s="498">
        <v>60000</v>
      </c>
      <c r="J73" s="498">
        <v>1722</v>
      </c>
      <c r="K73" s="498">
        <v>3486.68</v>
      </c>
      <c r="L73" s="626">
        <v>1824</v>
      </c>
      <c r="M73" s="1100">
        <v>25</v>
      </c>
      <c r="N73" s="457">
        <f>+J73+K73+L73+M73</f>
        <v>7057.68</v>
      </c>
      <c r="O73" s="457">
        <f>+I73-N73</f>
        <v>52942.32</v>
      </c>
    </row>
    <row r="74" spans="1:15" ht="21" customHeight="1" x14ac:dyDescent="0.25">
      <c r="A74" s="466" t="s">
        <v>813</v>
      </c>
      <c r="B74" s="465"/>
      <c r="C74" s="492">
        <v>2</v>
      </c>
      <c r="D74" s="492"/>
      <c r="E74" s="1016"/>
      <c r="F74" s="860"/>
      <c r="G74" s="695">
        <f>SUM(G72:G73)</f>
        <v>120000</v>
      </c>
      <c r="H74" s="696">
        <f>SUM(H73)</f>
        <v>0</v>
      </c>
      <c r="I74" s="695">
        <f t="shared" ref="I74:O74" si="12">SUM(I72:I73)</f>
        <v>120000</v>
      </c>
      <c r="J74" s="695">
        <f t="shared" si="12"/>
        <v>3444</v>
      </c>
      <c r="K74" s="695">
        <f t="shared" si="12"/>
        <v>6973.36</v>
      </c>
      <c r="L74" s="695">
        <f t="shared" si="12"/>
        <v>3648</v>
      </c>
      <c r="M74" s="1099">
        <f>SUM(M72:M73)</f>
        <v>50</v>
      </c>
      <c r="N74" s="695">
        <f t="shared" si="12"/>
        <v>14115.36</v>
      </c>
      <c r="O74" s="695">
        <f t="shared" si="12"/>
        <v>105884.64</v>
      </c>
    </row>
    <row r="75" spans="1:15" ht="21" customHeight="1" x14ac:dyDescent="0.25">
      <c r="A75" s="490"/>
      <c r="B75" s="491"/>
      <c r="C75" s="492"/>
      <c r="D75" s="492"/>
      <c r="E75" s="859"/>
      <c r="F75" s="860"/>
      <c r="G75" s="695"/>
      <c r="H75" s="495"/>
      <c r="I75" s="494"/>
      <c r="J75" s="494"/>
      <c r="K75" s="494"/>
      <c r="L75" s="695"/>
      <c r="M75" s="1099"/>
      <c r="N75" s="494"/>
      <c r="O75" s="494"/>
    </row>
    <row r="76" spans="1:15" ht="21" customHeight="1" x14ac:dyDescent="0.25">
      <c r="A76" s="490" t="s">
        <v>1421</v>
      </c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ht="21" customHeight="1" x14ac:dyDescent="0.25">
      <c r="A77" s="286" t="s">
        <v>715</v>
      </c>
      <c r="B77" s="281" t="s">
        <v>807</v>
      </c>
      <c r="C77" s="282" t="s">
        <v>1422</v>
      </c>
      <c r="D77" s="281" t="s">
        <v>1063</v>
      </c>
      <c r="E77" s="859">
        <v>45505</v>
      </c>
      <c r="F77" s="860">
        <v>45323</v>
      </c>
      <c r="G77" s="626">
        <v>100000</v>
      </c>
      <c r="H77" s="487">
        <v>0</v>
      </c>
      <c r="I77" s="498">
        <v>100000</v>
      </c>
      <c r="J77" s="498">
        <v>2870</v>
      </c>
      <c r="K77" s="498">
        <v>11676.5</v>
      </c>
      <c r="L77" s="626">
        <v>3040</v>
      </c>
      <c r="M77" s="1100">
        <v>5026.04</v>
      </c>
      <c r="N77" s="457">
        <v>22612.54</v>
      </c>
      <c r="O77" s="498">
        <v>77387.460000000006</v>
      </c>
    </row>
    <row r="78" spans="1:15" ht="21" customHeight="1" x14ac:dyDescent="0.25">
      <c r="A78" s="466" t="s">
        <v>813</v>
      </c>
      <c r="B78" s="281"/>
      <c r="C78" s="492">
        <v>1</v>
      </c>
      <c r="D78" s="281"/>
      <c r="E78" s="859"/>
      <c r="F78" s="860"/>
      <c r="G78" s="695">
        <v>100000</v>
      </c>
      <c r="H78" s="495">
        <v>0</v>
      </c>
      <c r="I78" s="494">
        <v>100000</v>
      </c>
      <c r="J78" s="494">
        <v>2870</v>
      </c>
      <c r="K78" s="494">
        <v>11676.5</v>
      </c>
      <c r="L78" s="695">
        <v>3040</v>
      </c>
      <c r="M78" s="1099">
        <v>5026.04</v>
      </c>
      <c r="N78" s="463">
        <v>22612.54</v>
      </c>
      <c r="O78" s="494">
        <v>77387.460000000006</v>
      </c>
    </row>
    <row r="79" spans="1:15" ht="21" customHeight="1" x14ac:dyDescent="0.25">
      <c r="A79" s="286"/>
      <c r="B79" s="281"/>
      <c r="C79" s="282"/>
      <c r="D79" s="492"/>
      <c r="E79" s="859"/>
      <c r="F79" s="860"/>
      <c r="G79" s="695"/>
      <c r="H79" s="495"/>
      <c r="I79" s="494"/>
      <c r="J79" s="494"/>
      <c r="K79" s="494"/>
      <c r="L79" s="695"/>
      <c r="M79" s="1099"/>
      <c r="N79" s="494"/>
      <c r="O79" s="494"/>
    </row>
    <row r="80" spans="1:15" ht="21" customHeight="1" x14ac:dyDescent="0.25">
      <c r="A80" s="490" t="s">
        <v>1476</v>
      </c>
      <c r="B80" s="491"/>
      <c r="C80" s="492"/>
      <c r="D80" s="492"/>
      <c r="E80" s="859"/>
      <c r="F80" s="860"/>
      <c r="G80" s="695"/>
      <c r="H80" s="495"/>
      <c r="I80" s="494"/>
      <c r="J80" s="494"/>
      <c r="K80" s="494"/>
      <c r="L80" s="695"/>
      <c r="M80" s="1099"/>
      <c r="N80" s="494"/>
      <c r="O80" s="494"/>
    </row>
    <row r="81" spans="1:15" ht="32.25" customHeight="1" x14ac:dyDescent="0.25">
      <c r="A81" s="496" t="s">
        <v>1399</v>
      </c>
      <c r="B81" s="497" t="s">
        <v>807</v>
      </c>
      <c r="C81" s="282" t="s">
        <v>1400</v>
      </c>
      <c r="D81" s="282" t="s">
        <v>1281</v>
      </c>
      <c r="E81" s="855">
        <v>45444</v>
      </c>
      <c r="F81" s="855">
        <v>45627</v>
      </c>
      <c r="G81" s="626">
        <v>120000</v>
      </c>
      <c r="H81" s="487">
        <v>0</v>
      </c>
      <c r="I81" s="498">
        <v>120000</v>
      </c>
      <c r="J81" s="498">
        <v>3444</v>
      </c>
      <c r="K81" s="498">
        <v>16809.87</v>
      </c>
      <c r="L81" s="626">
        <v>3648</v>
      </c>
      <c r="M81" s="1100">
        <v>4169.3999999999996</v>
      </c>
      <c r="N81" s="457">
        <v>28071.27</v>
      </c>
      <c r="O81" s="457">
        <f>+I81-N81</f>
        <v>91928.73</v>
      </c>
    </row>
    <row r="82" spans="1:15" ht="21" customHeight="1" x14ac:dyDescent="0.25">
      <c r="A82" s="466" t="s">
        <v>813</v>
      </c>
      <c r="B82" s="491"/>
      <c r="C82" s="492">
        <v>1</v>
      </c>
      <c r="D82" s="492"/>
      <c r="E82" s="859"/>
      <c r="F82" s="860"/>
      <c r="G82" s="695">
        <f>SUM(G81)</f>
        <v>120000</v>
      </c>
      <c r="H82" s="696">
        <f t="shared" ref="H82:N82" si="13">SUM(H81)</f>
        <v>0</v>
      </c>
      <c r="I82" s="695">
        <f t="shared" si="13"/>
        <v>120000</v>
      </c>
      <c r="J82" s="695">
        <f t="shared" si="13"/>
        <v>3444</v>
      </c>
      <c r="K82" s="695">
        <f t="shared" si="13"/>
        <v>16809.87</v>
      </c>
      <c r="L82" s="695">
        <f t="shared" si="13"/>
        <v>3648</v>
      </c>
      <c r="M82" s="1099">
        <f>SUM(M81)</f>
        <v>4169.3999999999996</v>
      </c>
      <c r="N82" s="695">
        <f t="shared" si="13"/>
        <v>28071.27</v>
      </c>
      <c r="O82" s="695">
        <f>SUM(O81)</f>
        <v>91928.73</v>
      </c>
    </row>
    <row r="83" spans="1:15" ht="33" customHeight="1" x14ac:dyDescent="0.25">
      <c r="A83" s="1014" t="s">
        <v>1477</v>
      </c>
      <c r="B83" s="1015"/>
      <c r="C83" s="492"/>
      <c r="D83" s="465"/>
      <c r="E83" s="1016"/>
      <c r="F83" s="860"/>
      <c r="G83" s="695"/>
      <c r="H83" s="696"/>
      <c r="I83" s="697"/>
      <c r="J83" s="697"/>
      <c r="K83" s="697"/>
      <c r="L83" s="698"/>
      <c r="M83" s="676"/>
      <c r="N83" s="697"/>
      <c r="O83" s="697"/>
    </row>
    <row r="84" spans="1:15" ht="21" customHeight="1" x14ac:dyDescent="0.25">
      <c r="A84" s="1017" t="s">
        <v>1045</v>
      </c>
      <c r="B84" s="1018" t="s">
        <v>806</v>
      </c>
      <c r="C84" s="282" t="s">
        <v>78</v>
      </c>
      <c r="D84" s="281" t="s">
        <v>1063</v>
      </c>
      <c r="E84" s="855">
        <v>45597</v>
      </c>
      <c r="F84" s="855">
        <v>45748</v>
      </c>
      <c r="G84" s="626">
        <v>70000</v>
      </c>
      <c r="H84" s="627">
        <v>0</v>
      </c>
      <c r="I84" s="468">
        <v>70000</v>
      </c>
      <c r="J84" s="468">
        <v>2009</v>
      </c>
      <c r="K84" s="468">
        <v>5368.48</v>
      </c>
      <c r="L84" s="628">
        <v>2128</v>
      </c>
      <c r="M84" s="675">
        <v>25</v>
      </c>
      <c r="N84" s="468">
        <f t="shared" ref="N84:N89" si="14">+J84+K84+L84+M84</f>
        <v>9530.48</v>
      </c>
      <c r="O84" s="468">
        <f t="shared" ref="O84:O89" si="15">+I84-N84</f>
        <v>60469.520000000004</v>
      </c>
    </row>
    <row r="85" spans="1:15" ht="21" customHeight="1" x14ac:dyDescent="0.25">
      <c r="A85" s="286" t="s">
        <v>611</v>
      </c>
      <c r="B85" s="281" t="s">
        <v>807</v>
      </c>
      <c r="C85" s="282" t="s">
        <v>918</v>
      </c>
      <c r="D85" s="281" t="s">
        <v>1063</v>
      </c>
      <c r="E85" s="855">
        <v>45597</v>
      </c>
      <c r="F85" s="855">
        <v>45748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675">
        <v>25</v>
      </c>
      <c r="N85" s="468">
        <f t="shared" si="14"/>
        <v>9530.48</v>
      </c>
      <c r="O85" s="468">
        <f t="shared" si="15"/>
        <v>60469.520000000004</v>
      </c>
    </row>
    <row r="86" spans="1:15" ht="21" customHeight="1" x14ac:dyDescent="0.25">
      <c r="A86" s="286" t="s">
        <v>610</v>
      </c>
      <c r="B86" s="281" t="s">
        <v>806</v>
      </c>
      <c r="C86" s="282" t="s">
        <v>918</v>
      </c>
      <c r="D86" s="281" t="s">
        <v>1063</v>
      </c>
      <c r="E86" s="855">
        <v>45597</v>
      </c>
      <c r="F86" s="855">
        <v>45748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675">
        <v>25</v>
      </c>
      <c r="N86" s="468">
        <f t="shared" si="14"/>
        <v>9530.48</v>
      </c>
      <c r="O86" s="468">
        <f t="shared" si="15"/>
        <v>60469.520000000004</v>
      </c>
    </row>
    <row r="87" spans="1:15" ht="21" customHeight="1" x14ac:dyDescent="0.25">
      <c r="A87" s="286" t="s">
        <v>1292</v>
      </c>
      <c r="B87" s="281" t="s">
        <v>806</v>
      </c>
      <c r="C87" s="282" t="s">
        <v>918</v>
      </c>
      <c r="D87" s="281" t="s">
        <v>1063</v>
      </c>
      <c r="E87" s="855">
        <v>45566</v>
      </c>
      <c r="F87" s="855">
        <v>45717</v>
      </c>
      <c r="G87" s="626">
        <v>65000</v>
      </c>
      <c r="H87" s="627">
        <v>0</v>
      </c>
      <c r="I87" s="468">
        <v>65000</v>
      </c>
      <c r="J87" s="468">
        <v>1865.5</v>
      </c>
      <c r="K87" s="468">
        <v>4427.58</v>
      </c>
      <c r="L87" s="628">
        <v>1976</v>
      </c>
      <c r="M87" s="675">
        <v>25</v>
      </c>
      <c r="N87" s="468">
        <f t="shared" si="14"/>
        <v>8294.08</v>
      </c>
      <c r="O87" s="468">
        <f t="shared" si="15"/>
        <v>56705.919999999998</v>
      </c>
    </row>
    <row r="88" spans="1:15" ht="21" customHeight="1" x14ac:dyDescent="0.25">
      <c r="A88" s="286" t="s">
        <v>1295</v>
      </c>
      <c r="B88" s="281" t="s">
        <v>1296</v>
      </c>
      <c r="C88" s="282" t="s">
        <v>918</v>
      </c>
      <c r="D88" s="281" t="s">
        <v>1063</v>
      </c>
      <c r="E88" s="855">
        <v>45566</v>
      </c>
      <c r="F88" s="855">
        <v>45717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628">
        <v>1976</v>
      </c>
      <c r="M88" s="675">
        <v>25</v>
      </c>
      <c r="N88" s="468">
        <f t="shared" si="14"/>
        <v>8294.08</v>
      </c>
      <c r="O88" s="468">
        <f t="shared" si="15"/>
        <v>56705.919999999998</v>
      </c>
    </row>
    <row r="89" spans="1:15" ht="21" customHeight="1" x14ac:dyDescent="0.25">
      <c r="A89" s="286" t="s">
        <v>1293</v>
      </c>
      <c r="B89" s="281" t="s">
        <v>807</v>
      </c>
      <c r="C89" s="282" t="s">
        <v>1294</v>
      </c>
      <c r="D89" s="281" t="s">
        <v>1063</v>
      </c>
      <c r="E89" s="855">
        <v>45566</v>
      </c>
      <c r="F89" s="855">
        <v>45717</v>
      </c>
      <c r="G89" s="626">
        <v>55000</v>
      </c>
      <c r="H89" s="627">
        <v>0</v>
      </c>
      <c r="I89" s="468">
        <v>55000</v>
      </c>
      <c r="J89" s="468">
        <v>1578.5</v>
      </c>
      <c r="K89" s="468">
        <v>2559.6799999999998</v>
      </c>
      <c r="L89" s="628">
        <v>1672</v>
      </c>
      <c r="M89" s="675">
        <v>25</v>
      </c>
      <c r="N89" s="468">
        <f t="shared" si="14"/>
        <v>5835.18</v>
      </c>
      <c r="O89" s="468">
        <f t="shared" si="15"/>
        <v>49164.82</v>
      </c>
    </row>
    <row r="90" spans="1:15" ht="21" customHeight="1" x14ac:dyDescent="0.25">
      <c r="A90" s="466" t="s">
        <v>813</v>
      </c>
      <c r="B90" s="465"/>
      <c r="C90" s="492">
        <v>6</v>
      </c>
      <c r="D90" s="465"/>
      <c r="E90" s="1016"/>
      <c r="F90" s="860"/>
      <c r="G90" s="695">
        <f>SUM(G84:G89)</f>
        <v>395000</v>
      </c>
      <c r="H90" s="696">
        <f>SUM(H89)</f>
        <v>0</v>
      </c>
      <c r="I90" s="695">
        <f t="shared" ref="I90:N90" si="16">SUM(I84:I89)</f>
        <v>395000</v>
      </c>
      <c r="J90" s="695">
        <f t="shared" si="16"/>
        <v>11336.5</v>
      </c>
      <c r="K90" s="695">
        <f t="shared" si="16"/>
        <v>27520.28</v>
      </c>
      <c r="L90" s="695">
        <f t="shared" si="16"/>
        <v>12008</v>
      </c>
      <c r="M90" s="1099">
        <f>SUM(M84:M89)</f>
        <v>150</v>
      </c>
      <c r="N90" s="695">
        <f t="shared" si="16"/>
        <v>51014.78</v>
      </c>
      <c r="O90" s="695">
        <f>SUM(O84:O89)</f>
        <v>343985.22</v>
      </c>
    </row>
    <row r="91" spans="1:15" ht="21" customHeight="1" x14ac:dyDescent="0.25">
      <c r="A91" s="490"/>
      <c r="B91" s="491"/>
      <c r="C91" s="492"/>
      <c r="D91" s="465"/>
      <c r="E91" s="856"/>
      <c r="F91" s="857"/>
      <c r="G91" s="695"/>
      <c r="H91" s="495"/>
      <c r="I91" s="463"/>
      <c r="J91" s="463"/>
      <c r="K91" s="463"/>
      <c r="L91" s="698"/>
      <c r="M91" s="676"/>
      <c r="N91" s="463"/>
      <c r="O91" s="463"/>
    </row>
    <row r="92" spans="1:15" ht="30" customHeight="1" x14ac:dyDescent="0.25">
      <c r="A92" s="1014" t="s">
        <v>825</v>
      </c>
      <c r="B92" s="1015"/>
      <c r="C92" s="492"/>
      <c r="D92" s="465"/>
      <c r="E92" s="1019"/>
      <c r="F92" s="857"/>
      <c r="G92" s="695"/>
      <c r="H92" s="696"/>
      <c r="I92" s="697"/>
      <c r="J92" s="697"/>
      <c r="K92" s="697"/>
      <c r="L92" s="698"/>
      <c r="M92" s="676"/>
      <c r="N92" s="697"/>
      <c r="O92" s="697"/>
    </row>
    <row r="93" spans="1:15" ht="21" customHeight="1" x14ac:dyDescent="0.25">
      <c r="A93" s="496" t="s">
        <v>608</v>
      </c>
      <c r="B93" s="497" t="s">
        <v>806</v>
      </c>
      <c r="C93" s="282" t="s">
        <v>117</v>
      </c>
      <c r="D93" s="281" t="s">
        <v>1063</v>
      </c>
      <c r="E93" s="855">
        <v>45597</v>
      </c>
      <c r="F93" s="855">
        <v>45748</v>
      </c>
      <c r="G93" s="626">
        <v>70000</v>
      </c>
      <c r="H93" s="487">
        <v>0</v>
      </c>
      <c r="I93" s="457">
        <v>70000</v>
      </c>
      <c r="J93" s="457">
        <v>2009</v>
      </c>
      <c r="K93" s="457">
        <v>5368.48</v>
      </c>
      <c r="L93" s="628">
        <v>2128</v>
      </c>
      <c r="M93" s="675">
        <v>525</v>
      </c>
      <c r="N93" s="457">
        <f>+J93+K93+L93+M93</f>
        <v>10030.48</v>
      </c>
      <c r="O93" s="457">
        <f>+I93-N93</f>
        <v>59969.520000000004</v>
      </c>
    </row>
    <row r="94" spans="1:15" ht="21" customHeight="1" x14ac:dyDescent="0.25">
      <c r="A94" s="466" t="s">
        <v>813</v>
      </c>
      <c r="B94" s="465"/>
      <c r="C94" s="492">
        <v>1</v>
      </c>
      <c r="D94" s="465"/>
      <c r="E94" s="1016"/>
      <c r="F94" s="860"/>
      <c r="G94" s="695">
        <f>SUM(G93)</f>
        <v>70000</v>
      </c>
      <c r="H94" s="696">
        <f t="shared" ref="H94:O94" si="17">SUM(H93)</f>
        <v>0</v>
      </c>
      <c r="I94" s="695">
        <f t="shared" si="17"/>
        <v>70000</v>
      </c>
      <c r="J94" s="695">
        <f t="shared" si="17"/>
        <v>2009</v>
      </c>
      <c r="K94" s="695">
        <f t="shared" si="17"/>
        <v>5368.48</v>
      </c>
      <c r="L94" s="695">
        <f t="shared" si="17"/>
        <v>2128</v>
      </c>
      <c r="M94" s="1099">
        <f>SUM(M93)</f>
        <v>525</v>
      </c>
      <c r="N94" s="695">
        <f>SUM(N93)</f>
        <v>10030.48</v>
      </c>
      <c r="O94" s="695">
        <f t="shared" si="17"/>
        <v>59969.520000000004</v>
      </c>
    </row>
    <row r="95" spans="1:15" ht="21" customHeight="1" x14ac:dyDescent="0.25">
      <c r="A95" s="490"/>
      <c r="B95" s="491"/>
      <c r="C95" s="492"/>
      <c r="D95" s="465"/>
      <c r="E95" s="859"/>
      <c r="F95" s="860"/>
      <c r="G95" s="695"/>
      <c r="H95" s="495"/>
      <c r="I95" s="494"/>
      <c r="J95" s="494"/>
      <c r="K95" s="494"/>
      <c r="L95" s="695"/>
      <c r="M95" s="1099"/>
      <c r="N95" s="494"/>
      <c r="O95" s="494"/>
    </row>
    <row r="96" spans="1:15" ht="21" customHeight="1" x14ac:dyDescent="0.25">
      <c r="A96" s="490" t="s">
        <v>827</v>
      </c>
      <c r="B96" s="491"/>
      <c r="C96" s="492"/>
      <c r="D96" s="465"/>
      <c r="E96" s="710"/>
      <c r="F96" s="711"/>
      <c r="G96" s="695"/>
      <c r="H96" s="495"/>
      <c r="I96" s="463"/>
      <c r="J96" s="463"/>
      <c r="K96" s="463"/>
      <c r="L96" s="698"/>
      <c r="M96" s="676"/>
      <c r="N96" s="463"/>
      <c r="O96" s="463"/>
    </row>
    <row r="97" spans="1:19" ht="21" customHeight="1" x14ac:dyDescent="0.25">
      <c r="A97" s="286" t="s">
        <v>1042</v>
      </c>
      <c r="B97" s="281" t="s">
        <v>806</v>
      </c>
      <c r="C97" s="282" t="s">
        <v>1463</v>
      </c>
      <c r="D97" s="281" t="s">
        <v>1063</v>
      </c>
      <c r="E97" s="855">
        <v>45597</v>
      </c>
      <c r="F97" s="855">
        <v>45748</v>
      </c>
      <c r="G97" s="626">
        <v>120000</v>
      </c>
      <c r="H97" s="627">
        <v>0</v>
      </c>
      <c r="I97" s="468">
        <v>120000</v>
      </c>
      <c r="J97" s="468">
        <v>3444</v>
      </c>
      <c r="K97" s="468">
        <v>16809.87</v>
      </c>
      <c r="L97" s="468">
        <v>3648</v>
      </c>
      <c r="M97" s="675">
        <v>25</v>
      </c>
      <c r="N97" s="468">
        <f>+J97+K97+L97+M97</f>
        <v>23926.87</v>
      </c>
      <c r="O97" s="468">
        <f>+I97-N97</f>
        <v>96073.13</v>
      </c>
    </row>
    <row r="98" spans="1:19" ht="21" customHeight="1" x14ac:dyDescent="0.25">
      <c r="A98" s="286" t="s">
        <v>947</v>
      </c>
      <c r="B98" s="281" t="s">
        <v>806</v>
      </c>
      <c r="C98" s="282" t="s">
        <v>489</v>
      </c>
      <c r="D98" s="281" t="s">
        <v>1063</v>
      </c>
      <c r="E98" s="855">
        <v>45597</v>
      </c>
      <c r="F98" s="855">
        <v>45748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5025.38</v>
      </c>
      <c r="L98" s="468">
        <v>2128</v>
      </c>
      <c r="M98" s="675">
        <v>1740.46</v>
      </c>
      <c r="N98" s="457">
        <f>+J98+K98+L98+M98</f>
        <v>10902.84</v>
      </c>
      <c r="O98" s="468">
        <f>+I98-N98</f>
        <v>59097.16</v>
      </c>
    </row>
    <row r="99" spans="1:19" ht="21" customHeight="1" x14ac:dyDescent="0.25">
      <c r="A99" s="286" t="s">
        <v>1031</v>
      </c>
      <c r="B99" s="281" t="s">
        <v>807</v>
      </c>
      <c r="C99" s="282" t="s">
        <v>1032</v>
      </c>
      <c r="D99" s="281" t="s">
        <v>1063</v>
      </c>
      <c r="E99" s="855">
        <v>45597</v>
      </c>
      <c r="F99" s="855">
        <v>45748</v>
      </c>
      <c r="G99" s="626">
        <v>70000</v>
      </c>
      <c r="H99" s="627">
        <v>0</v>
      </c>
      <c r="I99" s="468">
        <v>70000</v>
      </c>
      <c r="J99" s="468">
        <v>2009</v>
      </c>
      <c r="K99" s="468">
        <v>5368.48</v>
      </c>
      <c r="L99" s="468">
        <v>2128</v>
      </c>
      <c r="M99" s="675">
        <v>25</v>
      </c>
      <c r="N99" s="457">
        <f t="shared" ref="N99:N118" si="18">+J99+K99+L99+M99</f>
        <v>9530.48</v>
      </c>
      <c r="O99" s="468">
        <f t="shared" ref="O99:O109" si="19">+I99-N99</f>
        <v>60469.520000000004</v>
      </c>
    </row>
    <row r="100" spans="1:19" ht="21" customHeight="1" x14ac:dyDescent="0.25">
      <c r="A100" s="286" t="s">
        <v>1162</v>
      </c>
      <c r="B100" s="281" t="s">
        <v>806</v>
      </c>
      <c r="C100" s="282" t="s">
        <v>1163</v>
      </c>
      <c r="D100" s="281" t="s">
        <v>1063</v>
      </c>
      <c r="E100" s="855">
        <v>45597</v>
      </c>
      <c r="F100" s="855">
        <v>45748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5368.48</v>
      </c>
      <c r="L100" s="468">
        <v>2128</v>
      </c>
      <c r="M100" s="675">
        <v>25</v>
      </c>
      <c r="N100" s="457">
        <f t="shared" si="18"/>
        <v>9530.48</v>
      </c>
      <c r="O100" s="468">
        <f t="shared" si="19"/>
        <v>60469.520000000004</v>
      </c>
    </row>
    <row r="101" spans="1:19" ht="21" customHeight="1" x14ac:dyDescent="0.25">
      <c r="A101" s="286" t="s">
        <v>1041</v>
      </c>
      <c r="B101" s="281" t="s">
        <v>806</v>
      </c>
      <c r="C101" s="282" t="s">
        <v>117</v>
      </c>
      <c r="D101" s="281" t="s">
        <v>1063</v>
      </c>
      <c r="E101" s="855">
        <v>45597</v>
      </c>
      <c r="F101" s="855">
        <v>45748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5025.38</v>
      </c>
      <c r="L101" s="468">
        <v>2128</v>
      </c>
      <c r="M101" s="675">
        <v>1740.46</v>
      </c>
      <c r="N101" s="457">
        <f t="shared" si="18"/>
        <v>10902.84</v>
      </c>
      <c r="O101" s="468">
        <f t="shared" si="19"/>
        <v>59097.16</v>
      </c>
    </row>
    <row r="102" spans="1:19" ht="21" customHeight="1" x14ac:dyDescent="0.25">
      <c r="A102" s="286" t="s">
        <v>1043</v>
      </c>
      <c r="B102" s="281" t="s">
        <v>806</v>
      </c>
      <c r="C102" s="282" t="s">
        <v>1044</v>
      </c>
      <c r="D102" s="281" t="s">
        <v>1063</v>
      </c>
      <c r="E102" s="855">
        <v>45597</v>
      </c>
      <c r="F102" s="855">
        <v>45748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4682.29</v>
      </c>
      <c r="L102" s="468">
        <v>2128</v>
      </c>
      <c r="M102" s="675">
        <v>3455.92</v>
      </c>
      <c r="N102" s="457">
        <f t="shared" si="18"/>
        <v>12275.210000000001</v>
      </c>
      <c r="O102" s="468">
        <f t="shared" si="19"/>
        <v>57724.79</v>
      </c>
    </row>
    <row r="103" spans="1:19" ht="21" customHeight="1" x14ac:dyDescent="0.25">
      <c r="A103" s="286" t="s">
        <v>961</v>
      </c>
      <c r="B103" s="680" t="s">
        <v>807</v>
      </c>
      <c r="C103" s="282" t="s">
        <v>515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861">
        <v>5025.38</v>
      </c>
      <c r="L103" s="468">
        <v>2128</v>
      </c>
      <c r="M103" s="675">
        <v>1740.46</v>
      </c>
      <c r="N103" s="457">
        <f t="shared" si="18"/>
        <v>10902.84</v>
      </c>
      <c r="O103" s="468">
        <f t="shared" si="19"/>
        <v>59097.16</v>
      </c>
      <c r="P103" s="862"/>
      <c r="Q103" s="862"/>
      <c r="R103" s="862"/>
      <c r="S103" s="862"/>
    </row>
    <row r="104" spans="1:19" ht="21" customHeight="1" x14ac:dyDescent="0.25">
      <c r="A104" s="286" t="s">
        <v>1087</v>
      </c>
      <c r="B104" s="680" t="s">
        <v>807</v>
      </c>
      <c r="C104" s="282" t="s">
        <v>78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675">
        <v>25</v>
      </c>
      <c r="N104" s="457">
        <f t="shared" si="18"/>
        <v>9530.48</v>
      </c>
      <c r="O104" s="468">
        <f t="shared" si="19"/>
        <v>60469.520000000004</v>
      </c>
      <c r="P104" s="862"/>
      <c r="Q104" s="862"/>
      <c r="R104" s="862"/>
      <c r="S104" s="862"/>
    </row>
    <row r="105" spans="1:19" ht="21" customHeight="1" x14ac:dyDescent="0.25">
      <c r="A105" s="286" t="s">
        <v>920</v>
      </c>
      <c r="B105" s="281" t="s">
        <v>807</v>
      </c>
      <c r="C105" s="282" t="s">
        <v>78</v>
      </c>
      <c r="D105" s="281" t="s">
        <v>1063</v>
      </c>
      <c r="E105" s="855">
        <v>45597</v>
      </c>
      <c r="F105" s="855">
        <v>45748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628">
        <v>2128</v>
      </c>
      <c r="M105" s="675">
        <v>25</v>
      </c>
      <c r="N105" s="457">
        <f t="shared" si="18"/>
        <v>9530.48</v>
      </c>
      <c r="O105" s="468">
        <f t="shared" si="19"/>
        <v>60469.520000000004</v>
      </c>
    </row>
    <row r="106" spans="1:19" ht="21" customHeight="1" x14ac:dyDescent="0.25">
      <c r="A106" s="286" t="s">
        <v>725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675">
        <v>25</v>
      </c>
      <c r="N106" s="457">
        <f t="shared" si="18"/>
        <v>9530.48</v>
      </c>
      <c r="O106" s="468">
        <f t="shared" si="19"/>
        <v>60469.520000000004</v>
      </c>
    </row>
    <row r="107" spans="1:19" ht="21" customHeight="1" x14ac:dyDescent="0.25">
      <c r="A107" s="286" t="s">
        <v>919</v>
      </c>
      <c r="B107" s="281" t="s">
        <v>807</v>
      </c>
      <c r="C107" s="282" t="s">
        <v>117</v>
      </c>
      <c r="D107" s="281" t="s">
        <v>1063</v>
      </c>
      <c r="E107" s="855">
        <v>45597</v>
      </c>
      <c r="F107" s="855">
        <v>45748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675">
        <v>25</v>
      </c>
      <c r="N107" s="457">
        <f t="shared" si="18"/>
        <v>9530.48</v>
      </c>
      <c r="O107" s="468">
        <f t="shared" si="19"/>
        <v>60469.520000000004</v>
      </c>
    </row>
    <row r="108" spans="1:19" ht="21" customHeight="1" x14ac:dyDescent="0.25">
      <c r="A108" s="286" t="s">
        <v>574</v>
      </c>
      <c r="B108" s="281" t="s">
        <v>806</v>
      </c>
      <c r="C108" s="282" t="s">
        <v>918</v>
      </c>
      <c r="D108" s="281" t="s">
        <v>1063</v>
      </c>
      <c r="E108" s="855">
        <v>45597</v>
      </c>
      <c r="F108" s="855">
        <v>45748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675">
        <v>25</v>
      </c>
      <c r="N108" s="457">
        <f t="shared" si="18"/>
        <v>9530.48</v>
      </c>
      <c r="O108" s="468">
        <f t="shared" si="19"/>
        <v>60469.520000000004</v>
      </c>
    </row>
    <row r="109" spans="1:19" ht="21" customHeight="1" x14ac:dyDescent="0.25">
      <c r="A109" s="286" t="s">
        <v>1298</v>
      </c>
      <c r="B109" s="281" t="s">
        <v>807</v>
      </c>
      <c r="C109" s="282" t="s">
        <v>918</v>
      </c>
      <c r="D109" s="281" t="s">
        <v>1063</v>
      </c>
      <c r="E109" s="855">
        <v>45566</v>
      </c>
      <c r="F109" s="855">
        <v>45717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675">
        <v>25</v>
      </c>
      <c r="N109" s="457">
        <f t="shared" si="18"/>
        <v>8294.08</v>
      </c>
      <c r="O109" s="468">
        <f t="shared" si="19"/>
        <v>56705.919999999998</v>
      </c>
    </row>
    <row r="110" spans="1:19" ht="21" customHeight="1" x14ac:dyDescent="0.25">
      <c r="A110" s="286" t="s">
        <v>1304</v>
      </c>
      <c r="B110" s="281" t="s">
        <v>806</v>
      </c>
      <c r="C110" s="282" t="s">
        <v>417</v>
      </c>
      <c r="D110" s="281" t="s">
        <v>1063</v>
      </c>
      <c r="E110" s="855">
        <v>45566</v>
      </c>
      <c r="F110" s="855">
        <v>45717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675">
        <v>25</v>
      </c>
      <c r="N110" s="457">
        <f t="shared" si="18"/>
        <v>8294.08</v>
      </c>
      <c r="O110" s="468">
        <f>+I110-N110</f>
        <v>56705.919999999998</v>
      </c>
    </row>
    <row r="111" spans="1:19" ht="21" customHeight="1" x14ac:dyDescent="0.25">
      <c r="A111" s="286" t="s">
        <v>1305</v>
      </c>
      <c r="B111" s="281" t="s">
        <v>806</v>
      </c>
      <c r="C111" s="282" t="s">
        <v>417</v>
      </c>
      <c r="D111" s="281" t="s">
        <v>1063</v>
      </c>
      <c r="E111" s="855">
        <v>45566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18"/>
        <v>8294.08</v>
      </c>
      <c r="O111" s="468">
        <f t="shared" ref="O111:O127" si="20">+I111-N111</f>
        <v>56705.919999999998</v>
      </c>
    </row>
    <row r="112" spans="1:19" ht="21" customHeight="1" x14ac:dyDescent="0.25">
      <c r="A112" s="286" t="s">
        <v>1306</v>
      </c>
      <c r="B112" s="281" t="s">
        <v>1296</v>
      </c>
      <c r="C112" s="282" t="s">
        <v>417</v>
      </c>
      <c r="D112" s="281" t="s">
        <v>1063</v>
      </c>
      <c r="E112" s="855">
        <v>45566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18"/>
        <v>8294.08</v>
      </c>
      <c r="O112" s="468">
        <f t="shared" si="20"/>
        <v>56705.919999999998</v>
      </c>
    </row>
    <row r="113" spans="1:15" ht="21" customHeight="1" x14ac:dyDescent="0.25">
      <c r="A113" s="286" t="s">
        <v>1307</v>
      </c>
      <c r="B113" s="281" t="s">
        <v>807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18"/>
        <v>8294.08</v>
      </c>
      <c r="O113" s="468">
        <f t="shared" si="20"/>
        <v>56705.919999999998</v>
      </c>
    </row>
    <row r="114" spans="1:15" ht="21" customHeight="1" x14ac:dyDescent="0.25">
      <c r="A114" s="286" t="s">
        <v>1308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18"/>
        <v>8294.08</v>
      </c>
      <c r="O114" s="468">
        <f t="shared" si="20"/>
        <v>56705.919999999998</v>
      </c>
    </row>
    <row r="115" spans="1:15" ht="21" customHeight="1" x14ac:dyDescent="0.25">
      <c r="A115" s="286" t="s">
        <v>1310</v>
      </c>
      <c r="B115" s="281" t="s">
        <v>1296</v>
      </c>
      <c r="C115" s="282" t="s">
        <v>918</v>
      </c>
      <c r="D115" s="281" t="s">
        <v>1063</v>
      </c>
      <c r="E115" s="855">
        <v>45566</v>
      </c>
      <c r="F115" s="855">
        <v>45717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 t="shared" si="18"/>
        <v>8294.08</v>
      </c>
      <c r="O115" s="468">
        <f t="shared" si="20"/>
        <v>56705.919999999998</v>
      </c>
    </row>
    <row r="116" spans="1:15" ht="21" customHeight="1" x14ac:dyDescent="0.25">
      <c r="A116" s="286" t="s">
        <v>1311</v>
      </c>
      <c r="B116" s="281" t="s">
        <v>806</v>
      </c>
      <c r="C116" s="282" t="s">
        <v>918</v>
      </c>
      <c r="D116" s="281" t="s">
        <v>1063</v>
      </c>
      <c r="E116" s="855">
        <v>45566</v>
      </c>
      <c r="F116" s="855">
        <v>45717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57">
        <f t="shared" si="18"/>
        <v>8294.08</v>
      </c>
      <c r="O116" s="468">
        <f t="shared" si="20"/>
        <v>56705.919999999998</v>
      </c>
    </row>
    <row r="117" spans="1:15" ht="21" customHeight="1" x14ac:dyDescent="0.25">
      <c r="A117" s="286" t="s">
        <v>1312</v>
      </c>
      <c r="B117" s="281" t="s">
        <v>807</v>
      </c>
      <c r="C117" s="282" t="s">
        <v>918</v>
      </c>
      <c r="D117" s="281" t="s">
        <v>1063</v>
      </c>
      <c r="E117" s="855">
        <v>45566</v>
      </c>
      <c r="F117" s="855">
        <v>45717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675">
        <v>25</v>
      </c>
      <c r="N117" s="457">
        <f t="shared" si="18"/>
        <v>8294.08</v>
      </c>
      <c r="O117" s="468">
        <f t="shared" si="20"/>
        <v>56705.919999999998</v>
      </c>
    </row>
    <row r="118" spans="1:15" ht="21" customHeight="1" x14ac:dyDescent="0.25">
      <c r="A118" s="286" t="s">
        <v>1313</v>
      </c>
      <c r="B118" s="281" t="s">
        <v>807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57">
        <f t="shared" si="18"/>
        <v>8294.08</v>
      </c>
      <c r="O118" s="468">
        <f t="shared" si="20"/>
        <v>56705.919999999998</v>
      </c>
    </row>
    <row r="119" spans="1:15" ht="21" customHeight="1" x14ac:dyDescent="0.25">
      <c r="A119" s="286" t="s">
        <v>1362</v>
      </c>
      <c r="B119" s="281" t="s">
        <v>806</v>
      </c>
      <c r="C119" s="282" t="s">
        <v>823</v>
      </c>
      <c r="D119" s="281" t="s">
        <v>1063</v>
      </c>
      <c r="E119" s="855">
        <v>45597</v>
      </c>
      <c r="F119" s="855">
        <v>45748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57">
        <f>+J119+K119+L119+M119</f>
        <v>8294.08</v>
      </c>
      <c r="O119" s="468">
        <f>+I119-N119</f>
        <v>56705.919999999998</v>
      </c>
    </row>
    <row r="120" spans="1:15" ht="21" customHeight="1" x14ac:dyDescent="0.25">
      <c r="A120" s="286" t="s">
        <v>1401</v>
      </c>
      <c r="B120" s="281" t="s">
        <v>807</v>
      </c>
      <c r="C120" s="280" t="s">
        <v>417</v>
      </c>
      <c r="D120" s="281" t="s">
        <v>1063</v>
      </c>
      <c r="E120" s="855">
        <v>45597</v>
      </c>
      <c r="F120" s="855">
        <v>45748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675">
        <v>25</v>
      </c>
      <c r="N120" s="468">
        <f>+J120+K120+L120+M120</f>
        <v>8294.08</v>
      </c>
      <c r="O120" s="468">
        <f>+I120-N120</f>
        <v>56705.919999999998</v>
      </c>
    </row>
    <row r="121" spans="1:15" ht="21" customHeight="1" x14ac:dyDescent="0.25">
      <c r="A121" s="286" t="s">
        <v>1441</v>
      </c>
      <c r="B121" s="281" t="s">
        <v>806</v>
      </c>
      <c r="C121" s="280" t="s">
        <v>417</v>
      </c>
      <c r="D121" s="281" t="s">
        <v>1063</v>
      </c>
      <c r="E121" s="855">
        <v>45597</v>
      </c>
      <c r="F121" s="855">
        <v>45748</v>
      </c>
      <c r="G121" s="626">
        <v>70000</v>
      </c>
      <c r="H121" s="627">
        <v>0</v>
      </c>
      <c r="I121" s="468">
        <v>70000</v>
      </c>
      <c r="J121" s="468">
        <v>2009</v>
      </c>
      <c r="K121" s="468">
        <v>5368.48</v>
      </c>
      <c r="L121" s="468">
        <v>2128</v>
      </c>
      <c r="M121" s="675">
        <v>25</v>
      </c>
      <c r="N121" s="468">
        <f>+J121+K121+L121+M121</f>
        <v>9530.48</v>
      </c>
      <c r="O121" s="468">
        <f>+I121-N121</f>
        <v>60469.520000000004</v>
      </c>
    </row>
    <row r="122" spans="1:15" ht="21" customHeight="1" x14ac:dyDescent="0.25">
      <c r="A122" s="286" t="s">
        <v>1363</v>
      </c>
      <c r="B122" s="281" t="s">
        <v>806</v>
      </c>
      <c r="C122" s="282" t="s">
        <v>918</v>
      </c>
      <c r="D122" s="281" t="s">
        <v>1063</v>
      </c>
      <c r="E122" s="855">
        <v>45597</v>
      </c>
      <c r="F122" s="855">
        <v>45748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675">
        <v>25</v>
      </c>
      <c r="N122" s="468">
        <f>+J122+K122+L122+M122</f>
        <v>8294.08</v>
      </c>
      <c r="O122" s="468">
        <f>+I122-N122</f>
        <v>56705.919999999998</v>
      </c>
    </row>
    <row r="123" spans="1:15" ht="21" customHeight="1" x14ac:dyDescent="0.25">
      <c r="A123" s="286" t="s">
        <v>1409</v>
      </c>
      <c r="B123" s="281" t="s">
        <v>807</v>
      </c>
      <c r="C123" s="282" t="s">
        <v>918</v>
      </c>
      <c r="D123" s="281" t="s">
        <v>1063</v>
      </c>
      <c r="E123" s="855">
        <v>45474</v>
      </c>
      <c r="F123" s="855">
        <v>45658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675">
        <v>25</v>
      </c>
      <c r="N123" s="468">
        <f>+J123+K123+L123+M123</f>
        <v>8294.08</v>
      </c>
      <c r="O123" s="468">
        <f>+I123-N123</f>
        <v>56705.919999999998</v>
      </c>
    </row>
    <row r="124" spans="1:15" ht="30" customHeight="1" x14ac:dyDescent="0.25">
      <c r="A124" s="286" t="s">
        <v>1410</v>
      </c>
      <c r="B124" s="281" t="s">
        <v>806</v>
      </c>
      <c r="C124" s="282" t="s">
        <v>1357</v>
      </c>
      <c r="D124" s="281" t="s">
        <v>1063</v>
      </c>
      <c r="E124" s="855">
        <v>45597</v>
      </c>
      <c r="F124" s="855">
        <v>45748</v>
      </c>
      <c r="G124" s="626">
        <v>125000</v>
      </c>
      <c r="H124" s="627">
        <v>0</v>
      </c>
      <c r="I124" s="468">
        <v>125000</v>
      </c>
      <c r="J124" s="1038">
        <v>3587.5</v>
      </c>
      <c r="K124" s="627">
        <v>0</v>
      </c>
      <c r="L124" s="1038">
        <v>3800</v>
      </c>
      <c r="M124" s="1103">
        <v>25</v>
      </c>
      <c r="N124" s="1038">
        <v>7412.5</v>
      </c>
      <c r="O124" s="1038">
        <v>117587.5</v>
      </c>
    </row>
    <row r="125" spans="1:15" ht="21" customHeight="1" x14ac:dyDescent="0.25">
      <c r="A125" s="286" t="s">
        <v>948</v>
      </c>
      <c r="B125" s="281" t="s">
        <v>806</v>
      </c>
      <c r="C125" s="282" t="s">
        <v>529</v>
      </c>
      <c r="D125" s="281" t="s">
        <v>1063</v>
      </c>
      <c r="E125" s="855">
        <v>45597</v>
      </c>
      <c r="F125" s="855">
        <v>45748</v>
      </c>
      <c r="G125" s="626">
        <v>45000</v>
      </c>
      <c r="H125" s="627">
        <v>0</v>
      </c>
      <c r="I125" s="468">
        <v>45000</v>
      </c>
      <c r="J125" s="468">
        <v>1291.5</v>
      </c>
      <c r="K125" s="468">
        <v>1148.33</v>
      </c>
      <c r="L125" s="468">
        <v>1368</v>
      </c>
      <c r="M125" s="675">
        <v>25</v>
      </c>
      <c r="N125" s="457">
        <f t="shared" ref="N125:N130" si="21">+J125+K125+L125+M125</f>
        <v>3832.83</v>
      </c>
      <c r="O125" s="468">
        <f t="shared" si="20"/>
        <v>41167.17</v>
      </c>
    </row>
    <row r="126" spans="1:15" ht="21" customHeight="1" x14ac:dyDescent="0.25">
      <c r="A126" s="286" t="s">
        <v>726</v>
      </c>
      <c r="B126" s="281" t="s">
        <v>806</v>
      </c>
      <c r="C126" s="280" t="s">
        <v>449</v>
      </c>
      <c r="D126" s="281" t="s">
        <v>1063</v>
      </c>
      <c r="E126" s="855">
        <v>45597</v>
      </c>
      <c r="F126" s="855">
        <v>45748</v>
      </c>
      <c r="G126" s="626">
        <v>45000</v>
      </c>
      <c r="H126" s="627">
        <v>0</v>
      </c>
      <c r="I126" s="468">
        <v>45000</v>
      </c>
      <c r="J126" s="468">
        <v>1291.5</v>
      </c>
      <c r="K126" s="468">
        <v>891.01</v>
      </c>
      <c r="L126" s="468">
        <v>1368</v>
      </c>
      <c r="M126" s="675">
        <v>1740.46</v>
      </c>
      <c r="N126" s="457">
        <f t="shared" si="21"/>
        <v>5290.97</v>
      </c>
      <c r="O126" s="468">
        <f t="shared" si="20"/>
        <v>39709.03</v>
      </c>
    </row>
    <row r="127" spans="1:15" ht="21" customHeight="1" x14ac:dyDescent="0.25">
      <c r="A127" s="286" t="s">
        <v>1299</v>
      </c>
      <c r="B127" s="281" t="s">
        <v>1296</v>
      </c>
      <c r="C127" s="282" t="s">
        <v>1358</v>
      </c>
      <c r="D127" s="281" t="s">
        <v>1063</v>
      </c>
      <c r="E127" s="855">
        <v>45566</v>
      </c>
      <c r="F127" s="855">
        <v>45717</v>
      </c>
      <c r="G127" s="626">
        <v>43500</v>
      </c>
      <c r="H127" s="627">
        <v>0</v>
      </c>
      <c r="I127" s="468">
        <v>43500</v>
      </c>
      <c r="J127" s="468">
        <v>1248.45</v>
      </c>
      <c r="K127" s="468">
        <v>936.62</v>
      </c>
      <c r="L127" s="468">
        <v>1322.4</v>
      </c>
      <c r="M127" s="675">
        <v>25</v>
      </c>
      <c r="N127" s="457">
        <f t="shared" si="21"/>
        <v>3532.4700000000003</v>
      </c>
      <c r="O127" s="468">
        <f t="shared" si="20"/>
        <v>39967.53</v>
      </c>
    </row>
    <row r="128" spans="1:15" ht="21" customHeight="1" x14ac:dyDescent="0.25">
      <c r="A128" s="286" t="s">
        <v>1301</v>
      </c>
      <c r="B128" s="281" t="s">
        <v>1296</v>
      </c>
      <c r="C128" s="282" t="s">
        <v>1358</v>
      </c>
      <c r="D128" s="281" t="s">
        <v>1063</v>
      </c>
      <c r="E128" s="855">
        <v>45566</v>
      </c>
      <c r="F128" s="855">
        <v>45717</v>
      </c>
      <c r="G128" s="626">
        <v>43500</v>
      </c>
      <c r="H128" s="627">
        <v>0</v>
      </c>
      <c r="I128" s="468">
        <v>43500</v>
      </c>
      <c r="J128" s="468">
        <v>1248.45</v>
      </c>
      <c r="K128" s="468">
        <v>936.62</v>
      </c>
      <c r="L128" s="468">
        <v>1322.4</v>
      </c>
      <c r="M128" s="675">
        <v>25</v>
      </c>
      <c r="N128" s="457">
        <f t="shared" si="21"/>
        <v>3532.4700000000003</v>
      </c>
      <c r="O128" s="468">
        <f>+I128-N128</f>
        <v>39967.53</v>
      </c>
    </row>
    <row r="129" spans="1:16" ht="21" customHeight="1" x14ac:dyDescent="0.25">
      <c r="A129" s="286" t="s">
        <v>1302</v>
      </c>
      <c r="B129" s="281" t="s">
        <v>1296</v>
      </c>
      <c r="C129" s="282" t="s">
        <v>1359</v>
      </c>
      <c r="D129" s="281" t="s">
        <v>1063</v>
      </c>
      <c r="E129" s="855">
        <v>45566</v>
      </c>
      <c r="F129" s="855">
        <v>45717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675">
        <v>25</v>
      </c>
      <c r="N129" s="457">
        <f t="shared" si="21"/>
        <v>3532.4700000000003</v>
      </c>
      <c r="O129" s="468">
        <f>+I129-N129</f>
        <v>39967.53</v>
      </c>
    </row>
    <row r="130" spans="1:16" ht="21" customHeight="1" x14ac:dyDescent="0.25">
      <c r="A130" s="286" t="s">
        <v>1442</v>
      </c>
      <c r="B130" s="281" t="s">
        <v>806</v>
      </c>
      <c r="C130" s="282" t="s">
        <v>105</v>
      </c>
      <c r="D130" s="281" t="s">
        <v>1063</v>
      </c>
      <c r="E130" s="855">
        <v>45536</v>
      </c>
      <c r="F130" s="855">
        <v>45689</v>
      </c>
      <c r="G130" s="626">
        <v>25000</v>
      </c>
      <c r="H130" s="627">
        <v>0</v>
      </c>
      <c r="I130" s="468">
        <v>25000</v>
      </c>
      <c r="J130" s="468">
        <v>717.5</v>
      </c>
      <c r="K130" s="627">
        <v>0</v>
      </c>
      <c r="L130" s="468">
        <v>760</v>
      </c>
      <c r="M130" s="675">
        <v>25</v>
      </c>
      <c r="N130" s="457">
        <f t="shared" si="21"/>
        <v>1502.5</v>
      </c>
      <c r="O130" s="468">
        <f>+I130-N130</f>
        <v>23497.5</v>
      </c>
    </row>
    <row r="131" spans="1:16" ht="21" customHeight="1" x14ac:dyDescent="0.25">
      <c r="A131" s="490" t="s">
        <v>813</v>
      </c>
      <c r="B131" s="491"/>
      <c r="C131" s="492">
        <v>34</v>
      </c>
      <c r="D131" s="570"/>
      <c r="E131" s="570"/>
      <c r="F131" s="570"/>
      <c r="G131" s="695">
        <f>SUM(G97:G130)</f>
        <v>2240500</v>
      </c>
      <c r="H131" s="696">
        <v>0</v>
      </c>
      <c r="I131" s="695">
        <f t="shared" ref="I131:O131" si="22">SUM(I97:I130)</f>
        <v>2240500</v>
      </c>
      <c r="J131" s="695">
        <f t="shared" si="22"/>
        <v>64302.349999999991</v>
      </c>
      <c r="K131" s="695">
        <f t="shared" si="22"/>
        <v>146351.45999999996</v>
      </c>
      <c r="L131" s="695">
        <f t="shared" si="22"/>
        <v>68111.199999999997</v>
      </c>
      <c r="M131" s="1099">
        <f t="shared" si="22"/>
        <v>11142.759999999998</v>
      </c>
      <c r="N131" s="695">
        <f t="shared" si="22"/>
        <v>289907.76999999973</v>
      </c>
      <c r="O131" s="695">
        <f t="shared" si="22"/>
        <v>1950592.2299999997</v>
      </c>
    </row>
    <row r="132" spans="1:16" x14ac:dyDescent="0.25">
      <c r="A132" s="490"/>
      <c r="B132" s="491"/>
      <c r="C132" s="492"/>
      <c r="D132" s="281"/>
      <c r="E132" s="281"/>
      <c r="F132" s="281"/>
      <c r="G132" s="695"/>
      <c r="H132" s="495"/>
      <c r="I132" s="494"/>
      <c r="J132" s="494"/>
      <c r="K132" s="494"/>
      <c r="L132" s="695"/>
      <c r="M132" s="1099"/>
      <c r="N132" s="494"/>
      <c r="O132" s="494"/>
    </row>
    <row r="133" spans="1:16" ht="23.25" customHeight="1" x14ac:dyDescent="0.25">
      <c r="A133" s="1052" t="s">
        <v>865</v>
      </c>
      <c r="B133" s="1053"/>
      <c r="C133" s="1125">
        <v>70</v>
      </c>
      <c r="D133" s="1125"/>
      <c r="E133" s="1125"/>
      <c r="F133" s="1125"/>
      <c r="G133" s="1126">
        <f>+G16+G20+G25+G30+G39+G43+G48+G59+G65+G69+G74+G78+G82+G90+G94+G131+G34</f>
        <v>5735500</v>
      </c>
      <c r="H133" s="1056">
        <v>0</v>
      </c>
      <c r="I133" s="1126">
        <f t="shared" ref="I133:O133" si="23">+I16+I20+I25+I30+I39+I43+I48+I59+I65+I69+I74+I78+I82+I90+I94+I131+I34</f>
        <v>5735500</v>
      </c>
      <c r="J133" s="1126">
        <f t="shared" si="23"/>
        <v>164608.84999999998</v>
      </c>
      <c r="K133" s="1126">
        <f t="shared" si="23"/>
        <v>569593.5199999999</v>
      </c>
      <c r="L133" s="1126">
        <f t="shared" si="23"/>
        <v>174359.2</v>
      </c>
      <c r="M133" s="1126">
        <f t="shared" si="23"/>
        <v>59704.5</v>
      </c>
      <c r="N133" s="1126">
        <f t="shared" si="23"/>
        <v>968266.07</v>
      </c>
      <c r="O133" s="1126">
        <f t="shared" si="23"/>
        <v>4767233.93</v>
      </c>
    </row>
    <row r="134" spans="1:16" x14ac:dyDescent="0.25">
      <c r="A134" s="259"/>
      <c r="B134" s="259"/>
      <c r="C134" s="259"/>
      <c r="D134" s="546"/>
      <c r="E134" s="546"/>
      <c r="F134" s="546"/>
      <c r="G134" s="862"/>
      <c r="H134" s="259"/>
      <c r="I134" s="259"/>
      <c r="J134" s="660"/>
      <c r="K134" s="660"/>
      <c r="M134" s="660"/>
      <c r="N134" s="660"/>
      <c r="O134" s="259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ht="7.5" customHeight="1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hidden="1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660"/>
      <c r="M148" s="660"/>
      <c r="N148" s="660"/>
      <c r="O148" s="660"/>
      <c r="P148" s="259"/>
    </row>
    <row r="149" spans="1:16" x14ac:dyDescent="0.25">
      <c r="A149" s="537"/>
      <c r="B149" s="537"/>
      <c r="C149" s="537"/>
      <c r="D149" s="692"/>
      <c r="E149" s="692"/>
      <c r="F149" s="692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37"/>
      <c r="B150" s="537"/>
      <c r="C150" s="537"/>
      <c r="D150" s="692"/>
      <c r="E150" s="692"/>
      <c r="F150" s="692"/>
      <c r="G150" s="537"/>
      <c r="H150" s="537"/>
      <c r="I150" s="537"/>
      <c r="J150" s="537"/>
      <c r="K150" s="537"/>
      <c r="L150" s="537"/>
      <c r="M150" s="537"/>
      <c r="N150" s="537"/>
      <c r="O150" s="537"/>
      <c r="P150" s="537"/>
    </row>
    <row r="151" spans="1:16" x14ac:dyDescent="0.25">
      <c r="A151" s="537"/>
      <c r="B151" s="537"/>
      <c r="C151" s="537"/>
      <c r="D151" s="537"/>
      <c r="E151" s="537"/>
      <c r="F151" s="537"/>
      <c r="G151" s="537"/>
      <c r="H151" s="537"/>
      <c r="I151" s="537"/>
      <c r="J151" s="537"/>
      <c r="K151" s="537"/>
      <c r="L151" s="537"/>
      <c r="M151" s="537"/>
      <c r="N151" s="537"/>
      <c r="O151" s="537"/>
      <c r="P151" s="537"/>
    </row>
    <row r="152" spans="1:16" x14ac:dyDescent="0.25">
      <c r="A152" s="542" t="s">
        <v>1449</v>
      </c>
      <c r="B152" s="542"/>
      <c r="C152" s="542"/>
      <c r="D152" s="691"/>
      <c r="E152" s="691"/>
      <c r="F152" s="691"/>
      <c r="G152" s="866"/>
      <c r="H152" s="674" t="s">
        <v>1377</v>
      </c>
      <c r="J152" s="674"/>
      <c r="K152" s="674"/>
      <c r="L152" s="1097"/>
      <c r="M152" s="674"/>
      <c r="O152" s="674"/>
      <c r="P152" s="544"/>
    </row>
    <row r="153" spans="1:16" ht="25.5" customHeight="1" x14ac:dyDescent="0.25">
      <c r="A153" s="546" t="s">
        <v>935</v>
      </c>
      <c r="B153" s="546"/>
      <c r="C153" s="546"/>
      <c r="D153" s="538"/>
      <c r="E153" s="538"/>
      <c r="F153" s="538"/>
      <c r="G153" s="467"/>
      <c r="H153" s="537"/>
      <c r="I153" s="1895" t="s">
        <v>1375</v>
      </c>
      <c r="J153" s="1895"/>
      <c r="K153" s="1895"/>
      <c r="L153" s="1895"/>
      <c r="M153" s="1895"/>
      <c r="N153" s="1895"/>
      <c r="O153" s="1895"/>
      <c r="P153" s="539"/>
    </row>
    <row r="154" spans="1:16" x14ac:dyDescent="0.25">
      <c r="A154" s="542" t="s">
        <v>1231</v>
      </c>
      <c r="B154" s="542"/>
      <c r="C154" s="542"/>
      <c r="D154" s="537"/>
      <c r="F154" s="1062"/>
      <c r="G154" s="1062"/>
      <c r="H154" s="1062"/>
      <c r="I154" s="1876" t="s">
        <v>1224</v>
      </c>
      <c r="J154" s="1876"/>
      <c r="K154" s="1876"/>
      <c r="L154" s="1876"/>
      <c r="M154" s="1876"/>
      <c r="N154" s="1876"/>
      <c r="O154" s="1876"/>
      <c r="P154" s="537"/>
    </row>
    <row r="155" spans="1:16" x14ac:dyDescent="0.25">
      <c r="A155" s="546"/>
      <c r="B155" s="546"/>
      <c r="C155" s="546"/>
      <c r="D155" s="547"/>
      <c r="E155" s="547"/>
      <c r="F155" s="547"/>
      <c r="G155" s="546"/>
      <c r="H155" s="541"/>
      <c r="I155" s="540"/>
      <c r="J155" s="537"/>
      <c r="K155" s="673" t="s">
        <v>1374</v>
      </c>
      <c r="L155" s="513"/>
      <c r="M155" s="673"/>
      <c r="N155" s="673"/>
      <c r="O155" s="673"/>
      <c r="P155" s="673"/>
    </row>
    <row r="156" spans="1:16" ht="15.75" x14ac:dyDescent="0.25">
      <c r="A156" s="267"/>
      <c r="B156" s="267"/>
      <c r="C156" s="267"/>
      <c r="D156" s="268"/>
      <c r="E156" s="268"/>
      <c r="F156" s="268"/>
      <c r="G156" s="268"/>
      <c r="H156" s="269"/>
      <c r="I156" s="268"/>
      <c r="J156" s="268"/>
      <c r="K156" s="268"/>
      <c r="L156" s="268"/>
      <c r="M156" s="268"/>
      <c r="N156" s="271"/>
      <c r="O156" s="271"/>
      <c r="P156" s="259"/>
    </row>
    <row r="157" spans="1:16" s="259" customFormat="1" ht="68.25" customHeight="1" x14ac:dyDescent="0.25">
      <c r="D157" s="668"/>
      <c r="E157" s="668"/>
      <c r="F157" s="668"/>
    </row>
    <row r="158" spans="1:16" x14ac:dyDescent="0.25">
      <c r="K158" s="259"/>
      <c r="L158" s="259"/>
    </row>
  </sheetData>
  <mergeCells count="21">
    <mergeCell ref="M11:M12"/>
    <mergeCell ref="N11:N12"/>
    <mergeCell ref="O11:O12"/>
    <mergeCell ref="I153:O153"/>
    <mergeCell ref="I154:O154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paperSize="5" scale="37" fitToHeight="0" orientation="landscape" horizontalDpi="360" verticalDpi="360" r:id="rId1"/>
  <rowBreaks count="1" manualBreakCount="1">
    <brk id="75" max="14" man="1"/>
  </rowBreaks>
  <colBreaks count="1" manualBreakCount="1">
    <brk id="15" max="159" man="1"/>
  </colBreaks>
  <drawing r:id="rId2"/>
</worksheet>
</file>

<file path=xl/worksheets/sheet2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42D896-C92A-4BB8-9B27-5908801AB846}">
  <dimension ref="B1:O64"/>
  <sheetViews>
    <sheetView zoomScaleNormal="100" workbookViewId="0">
      <selection activeCell="N4" sqref="N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ht="15.75" x14ac:dyDescent="0.25">
      <c r="B5" s="268"/>
      <c r="C5" s="267"/>
      <c r="D5" s="268"/>
      <c r="E5" s="268"/>
      <c r="F5" s="268"/>
      <c r="G5" s="268"/>
      <c r="H5" s="268"/>
      <c r="I5" s="268"/>
      <c r="J5" s="268"/>
      <c r="K5" s="268"/>
      <c r="L5" s="268"/>
      <c r="M5" s="268"/>
      <c r="N5" s="268"/>
      <c r="O5" s="268"/>
    </row>
    <row r="6" spans="2:15" x14ac:dyDescent="0.25">
      <c r="B6" s="1624" t="s">
        <v>0</v>
      </c>
      <c r="C6" s="1624"/>
      <c r="D6" s="1624"/>
      <c r="E6" s="1624"/>
      <c r="F6" s="1624"/>
      <c r="G6" s="1624"/>
      <c r="H6" s="1624"/>
      <c r="I6" s="1624"/>
      <c r="J6" s="1624"/>
      <c r="K6" s="1624"/>
      <c r="L6" s="1624"/>
      <c r="M6" s="1624"/>
      <c r="N6" s="1624"/>
      <c r="O6" s="1624"/>
    </row>
    <row r="7" spans="2:15" x14ac:dyDescent="0.25">
      <c r="B7" s="1624" t="s">
        <v>1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  <c r="O7" s="1624"/>
    </row>
    <row r="8" spans="2:15" x14ac:dyDescent="0.25">
      <c r="B8" s="1624" t="s">
        <v>3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  <c r="O8" s="1624"/>
    </row>
    <row r="9" spans="2:15" x14ac:dyDescent="0.25">
      <c r="B9" s="1624" t="s">
        <v>1471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  <c r="O9" s="1624"/>
    </row>
    <row r="10" spans="2:15" x14ac:dyDescent="0.25">
      <c r="B10" s="1622" t="s">
        <v>5</v>
      </c>
      <c r="C10" s="1622"/>
      <c r="D10" s="1622"/>
      <c r="E10" s="1622"/>
      <c r="F10" s="1622"/>
      <c r="G10" s="1622"/>
      <c r="H10" s="1622"/>
      <c r="I10" s="1622"/>
      <c r="J10" s="1622"/>
      <c r="K10" s="1622"/>
      <c r="L10" s="1622"/>
      <c r="M10" s="1622"/>
      <c r="N10" s="1622"/>
      <c r="O10" s="1622"/>
    </row>
    <row r="11" spans="2:15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  <c r="N11" s="531"/>
      <c r="O11" s="531"/>
    </row>
    <row r="12" spans="2:15" x14ac:dyDescent="0.25">
      <c r="B12" s="1898" t="s">
        <v>7</v>
      </c>
      <c r="C12" s="1897" t="s">
        <v>937</v>
      </c>
      <c r="D12" s="1897" t="s">
        <v>8</v>
      </c>
      <c r="E12" s="1897" t="s">
        <v>10</v>
      </c>
      <c r="F12" s="1897" t="s">
        <v>11</v>
      </c>
      <c r="G12" s="1047" t="s">
        <v>12</v>
      </c>
      <c r="H12" s="1897" t="s">
        <v>13</v>
      </c>
      <c r="I12" s="1897" t="s">
        <v>14</v>
      </c>
      <c r="J12" s="1897" t="s">
        <v>15</v>
      </c>
      <c r="K12" s="1897" t="s">
        <v>16</v>
      </c>
      <c r="L12" s="1897" t="s">
        <v>17</v>
      </c>
      <c r="M12" s="1897" t="s">
        <v>18</v>
      </c>
      <c r="N12" s="1897" t="s">
        <v>19</v>
      </c>
      <c r="O12" s="1897" t="s">
        <v>20</v>
      </c>
    </row>
    <row r="13" spans="2:15" x14ac:dyDescent="0.25">
      <c r="B13" s="1899"/>
      <c r="C13" s="1897"/>
      <c r="D13" s="1897"/>
      <c r="E13" s="1897"/>
      <c r="F13" s="1897"/>
      <c r="G13" s="1047" t="s">
        <v>21</v>
      </c>
      <c r="H13" s="1897"/>
      <c r="I13" s="1897"/>
      <c r="J13" s="1897"/>
      <c r="K13" s="1897"/>
      <c r="L13" s="1897"/>
      <c r="M13" s="1897"/>
      <c r="N13" s="1897"/>
      <c r="O13" s="1897"/>
    </row>
    <row r="14" spans="2:15" ht="28.5" customHeight="1" x14ac:dyDescent="0.25">
      <c r="B14" s="280" t="s">
        <v>613</v>
      </c>
      <c r="C14" s="281" t="s">
        <v>807</v>
      </c>
      <c r="D14" s="281" t="s">
        <v>235</v>
      </c>
      <c r="E14" s="749" t="s">
        <v>559</v>
      </c>
      <c r="F14" s="283" t="s">
        <v>236</v>
      </c>
      <c r="G14" s="284">
        <v>50000</v>
      </c>
      <c r="H14" s="285">
        <v>0</v>
      </c>
      <c r="I14" s="284">
        <v>50000</v>
      </c>
      <c r="J14" s="285">
        <v>0</v>
      </c>
      <c r="K14" s="284">
        <v>2297.25</v>
      </c>
      <c r="L14" s="285">
        <v>0</v>
      </c>
      <c r="M14" s="285">
        <v>0</v>
      </c>
      <c r="N14" s="284">
        <f>+J14+K14+L14+M14</f>
        <v>2297.25</v>
      </c>
      <c r="O14" s="157">
        <v>47702.75</v>
      </c>
    </row>
    <row r="15" spans="2:15" ht="28.5" customHeight="1" x14ac:dyDescent="0.25">
      <c r="B15" s="280" t="s">
        <v>1275</v>
      </c>
      <c r="C15" s="281" t="s">
        <v>806</v>
      </c>
      <c r="D15" s="281" t="s">
        <v>235</v>
      </c>
      <c r="E15" s="286" t="s">
        <v>235</v>
      </c>
      <c r="F15" s="283" t="s">
        <v>236</v>
      </c>
      <c r="G15" s="284">
        <v>10000</v>
      </c>
      <c r="H15" s="285">
        <v>0</v>
      </c>
      <c r="I15" s="284">
        <v>10000</v>
      </c>
      <c r="J15" s="285">
        <v>0</v>
      </c>
      <c r="K15" s="285">
        <v>0</v>
      </c>
      <c r="L15" s="285">
        <v>0</v>
      </c>
      <c r="M15" s="285">
        <v>0</v>
      </c>
      <c r="N15" s="284">
        <f t="shared" ref="N15:N32" si="0">+J15+K15+L15+M15</f>
        <v>0</v>
      </c>
      <c r="O15" s="284">
        <v>10000</v>
      </c>
    </row>
    <row r="16" spans="2:15" ht="28.5" customHeight="1" x14ac:dyDescent="0.25">
      <c r="B16" s="280" t="s">
        <v>889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si="0"/>
        <v>0</v>
      </c>
      <c r="O16" s="284">
        <v>10000</v>
      </c>
    </row>
    <row r="17" spans="2:15" ht="28.5" customHeight="1" x14ac:dyDescent="0.25">
      <c r="B17" s="280" t="s">
        <v>987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622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1110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1122</v>
      </c>
      <c r="C20" s="281" t="s">
        <v>807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761" t="s">
        <v>1266</v>
      </c>
      <c r="C21" s="602" t="s">
        <v>806</v>
      </c>
      <c r="D21" s="281" t="s">
        <v>235</v>
      </c>
      <c r="E21" s="286" t="s">
        <v>235</v>
      </c>
      <c r="F21" s="283" t="s">
        <v>236</v>
      </c>
      <c r="G21" s="273">
        <v>10000</v>
      </c>
      <c r="H21" s="285">
        <v>0</v>
      </c>
      <c r="I21" s="273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73">
        <v>10000</v>
      </c>
    </row>
    <row r="22" spans="2:15" ht="28.5" customHeight="1" x14ac:dyDescent="0.25">
      <c r="B22" s="761" t="s">
        <v>988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625" t="s">
        <v>1047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12000</v>
      </c>
      <c r="H23" s="285">
        <v>0</v>
      </c>
      <c r="I23" s="273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12000</v>
      </c>
    </row>
    <row r="24" spans="2:15" ht="28.5" customHeight="1" x14ac:dyDescent="0.25">
      <c r="B24" s="761" t="s">
        <v>1481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10000</v>
      </c>
      <c r="H24" s="273">
        <v>0</v>
      </c>
      <c r="I24" s="273">
        <v>10000</v>
      </c>
      <c r="J24" s="273">
        <v>0</v>
      </c>
      <c r="K24" s="273">
        <v>0</v>
      </c>
      <c r="L24" s="273">
        <v>0</v>
      </c>
      <c r="M24" s="273">
        <v>0</v>
      </c>
      <c r="N24" s="273">
        <v>0</v>
      </c>
      <c r="O24" s="273">
        <v>10000</v>
      </c>
    </row>
    <row r="25" spans="2:15" ht="28.5" customHeight="1" x14ac:dyDescent="0.25">
      <c r="B25" s="761" t="s">
        <v>1080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10000</v>
      </c>
      <c r="H25" s="285">
        <v>0</v>
      </c>
      <c r="I25" s="273">
        <v>10000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10000</v>
      </c>
    </row>
    <row r="26" spans="2:15" ht="28.5" customHeight="1" x14ac:dyDescent="0.25">
      <c r="B26" s="761" t="s">
        <v>1191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10000</v>
      </c>
      <c r="H26" s="285">
        <v>0</v>
      </c>
      <c r="I26" s="284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10000</v>
      </c>
    </row>
    <row r="27" spans="2:15" ht="28.5" customHeight="1" x14ac:dyDescent="0.25">
      <c r="B27" s="761" t="s">
        <v>1192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1046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1246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1247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1448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4.75" customHeight="1" x14ac:dyDescent="0.25">
      <c r="B32" s="724"/>
      <c r="C32" s="602"/>
      <c r="D32" s="725">
        <v>18</v>
      </c>
      <c r="E32" s="286"/>
      <c r="F32" s="283"/>
      <c r="G32" s="273">
        <f t="shared" ref="G32:M32" si="1">SUM(G14:G31)</f>
        <v>222000</v>
      </c>
      <c r="H32" s="273">
        <f t="shared" si="1"/>
        <v>0</v>
      </c>
      <c r="I32" s="273">
        <f t="shared" si="1"/>
        <v>222000</v>
      </c>
      <c r="J32" s="273">
        <f t="shared" si="1"/>
        <v>0</v>
      </c>
      <c r="K32" s="273">
        <f t="shared" si="1"/>
        <v>2297.25</v>
      </c>
      <c r="L32" s="273">
        <f t="shared" si="1"/>
        <v>0</v>
      </c>
      <c r="M32" s="273">
        <f t="shared" si="1"/>
        <v>0</v>
      </c>
      <c r="N32" s="284">
        <f t="shared" si="0"/>
        <v>2297.25</v>
      </c>
      <c r="O32" s="273">
        <f>+I32-N32</f>
        <v>219702.75</v>
      </c>
    </row>
    <row r="33" spans="2:15" ht="27.75" customHeight="1" x14ac:dyDescent="0.25">
      <c r="B33" s="1048" t="s">
        <v>865</v>
      </c>
      <c r="C33" s="1048"/>
      <c r="D33" s="1049">
        <v>18</v>
      </c>
      <c r="E33" s="1049"/>
      <c r="F33" s="1049"/>
      <c r="G33" s="1050">
        <f>+G32</f>
        <v>222000</v>
      </c>
      <c r="H33" s="1050">
        <f t="shared" ref="H33:O33" si="2">+H32</f>
        <v>0</v>
      </c>
      <c r="I33" s="1050">
        <f t="shared" si="2"/>
        <v>222000</v>
      </c>
      <c r="J33" s="1050">
        <f t="shared" si="2"/>
        <v>0</v>
      </c>
      <c r="K33" s="1050">
        <f t="shared" si="2"/>
        <v>2297.25</v>
      </c>
      <c r="L33" s="1050">
        <f t="shared" si="2"/>
        <v>0</v>
      </c>
      <c r="M33" s="1050">
        <f t="shared" si="2"/>
        <v>0</v>
      </c>
      <c r="N33" s="1050">
        <f t="shared" si="2"/>
        <v>2297.25</v>
      </c>
      <c r="O33" s="1050">
        <f t="shared" si="2"/>
        <v>219702.75</v>
      </c>
    </row>
    <row r="34" spans="2:15" s="259" customFormat="1" ht="19.5" customHeight="1" x14ac:dyDescent="0.25">
      <c r="B34" s="752"/>
      <c r="C34" s="752"/>
      <c r="D34" s="753"/>
      <c r="E34" s="753"/>
      <c r="F34" s="753"/>
      <c r="G34" s="754"/>
      <c r="H34" s="755"/>
      <c r="I34" s="754"/>
      <c r="J34" s="755"/>
      <c r="K34" s="754"/>
      <c r="L34" s="755"/>
      <c r="M34" s="755"/>
      <c r="N34" s="754"/>
      <c r="O34" s="756"/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7.25" hidden="1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hidden="1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6.7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5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542"/>
      <c r="C47" s="542"/>
      <c r="D47" s="542"/>
      <c r="E47" s="753"/>
      <c r="F47" s="753"/>
      <c r="G47" s="754"/>
      <c r="H47" s="755"/>
      <c r="I47" s="674"/>
      <c r="J47" s="674"/>
      <c r="K47" s="674"/>
      <c r="L47" s="674"/>
      <c r="M47" s="674"/>
      <c r="N47" s="674"/>
      <c r="O47" s="756"/>
    </row>
    <row r="48" spans="2:15" s="259" customFormat="1" ht="19.5" customHeight="1" x14ac:dyDescent="0.25">
      <c r="B48" s="1874" t="s">
        <v>1269</v>
      </c>
      <c r="C48" s="1874"/>
      <c r="D48" s="1874"/>
      <c r="E48" s="753"/>
      <c r="F48" s="753"/>
      <c r="G48" s="754"/>
      <c r="H48" s="755"/>
      <c r="J48" s="1875" t="s">
        <v>852</v>
      </c>
      <c r="K48" s="1875"/>
      <c r="L48" s="1875"/>
      <c r="M48" s="1875"/>
      <c r="N48" s="1875"/>
      <c r="O48" s="1875"/>
    </row>
    <row r="49" spans="2:15" s="259" customFormat="1" ht="19.5" customHeight="1" x14ac:dyDescent="0.25">
      <c r="B49" s="1812" t="s">
        <v>1270</v>
      </c>
      <c r="C49" s="1812"/>
      <c r="D49" s="1812"/>
      <c r="E49" s="753"/>
      <c r="F49" s="753"/>
      <c r="G49" s="754"/>
      <c r="H49" s="755"/>
      <c r="J49" s="1876" t="s">
        <v>1224</v>
      </c>
      <c r="K49" s="1876"/>
      <c r="L49" s="1876"/>
      <c r="M49" s="1876"/>
      <c r="N49" s="1876"/>
      <c r="O49" s="1876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51.7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x14ac:dyDescent="0.25">
      <c r="E58" s="543"/>
      <c r="F58" s="543"/>
      <c r="G58" s="544"/>
      <c r="H58" s="545"/>
      <c r="O58" s="544"/>
    </row>
    <row r="59" spans="2:15" x14ac:dyDescent="0.25">
      <c r="E59" s="538"/>
      <c r="F59" s="537"/>
      <c r="G59" s="537"/>
      <c r="H59" s="537"/>
      <c r="O59" s="539"/>
    </row>
    <row r="60" spans="2:15" x14ac:dyDescent="0.25">
      <c r="E60" s="537"/>
      <c r="F60" s="537"/>
      <c r="G60" s="537"/>
      <c r="H60" s="540"/>
      <c r="O60" s="537"/>
    </row>
    <row r="61" spans="2:15" x14ac:dyDescent="0.25">
      <c r="E61" s="547"/>
      <c r="F61" s="546"/>
      <c r="G61" s="541"/>
      <c r="H61" s="540"/>
      <c r="I61" s="537"/>
      <c r="J61" s="1813"/>
      <c r="K61" s="1813"/>
      <c r="L61" s="1813"/>
      <c r="M61" s="1813"/>
      <c r="N61" s="1813"/>
      <c r="O61" s="1813"/>
    </row>
    <row r="62" spans="2:15" ht="15.75" x14ac:dyDescent="0.25">
      <c r="B62" s="267"/>
      <c r="C62" s="267"/>
      <c r="D62" s="267"/>
      <c r="E62" s="268"/>
      <c r="F62" s="268"/>
      <c r="G62" s="269"/>
      <c r="H62" s="1741"/>
      <c r="I62" s="1741"/>
      <c r="J62" s="1741"/>
      <c r="K62" s="1741"/>
      <c r="L62" s="1741"/>
      <c r="M62" s="271"/>
      <c r="N62" s="271"/>
      <c r="O62" s="259"/>
    </row>
    <row r="63" spans="2:15" x14ac:dyDescent="0.25"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  <row r="64" spans="2:15" x14ac:dyDescent="0.25">
      <c r="B64" s="259"/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</sheetData>
  <mergeCells count="24">
    <mergeCell ref="J61:O61"/>
    <mergeCell ref="H62:L62"/>
    <mergeCell ref="N12:N13"/>
    <mergeCell ref="O12:O13"/>
    <mergeCell ref="B48:D48"/>
    <mergeCell ref="J48:O48"/>
    <mergeCell ref="B49:D49"/>
    <mergeCell ref="J49:O49"/>
    <mergeCell ref="H12:H13"/>
    <mergeCell ref="I12:I13"/>
    <mergeCell ref="J12:J13"/>
    <mergeCell ref="K12:K13"/>
    <mergeCell ref="L12:L13"/>
    <mergeCell ref="M12:M13"/>
    <mergeCell ref="B12:B13"/>
    <mergeCell ref="C12:C13"/>
    <mergeCell ref="D12:D13"/>
    <mergeCell ref="E12:E13"/>
    <mergeCell ref="F12:F13"/>
    <mergeCell ref="B6:O6"/>
    <mergeCell ref="B7:O7"/>
    <mergeCell ref="B8:O8"/>
    <mergeCell ref="B9:O9"/>
    <mergeCell ref="B10:O10"/>
  </mergeCells>
  <pageMargins left="1.1599999999999999" right="0.39370078740157483" top="0.28000000000000003" bottom="0.15748031496062992" header="7.874015748031496E-2" footer="0.31496062992125984"/>
  <pageSetup paperSize="3" scale="67" orientation="landscape" r:id="rId1"/>
  <drawing r:id="rId2"/>
</worksheet>
</file>

<file path=xl/worksheets/sheet2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1FE6AE-E463-41FF-A0B5-2461590BFE22}">
  <dimension ref="B5:M80"/>
  <sheetViews>
    <sheetView showGridLines="0" topLeftCell="A35" zoomScale="124" zoomScaleNormal="124" zoomScaleSheetLayoutView="100" workbookViewId="0">
      <selection activeCell="B67" sqref="B67"/>
    </sheetView>
  </sheetViews>
  <sheetFormatPr baseColWidth="10" defaultRowHeight="15" x14ac:dyDescent="0.25"/>
  <cols>
    <col min="1" max="1" width="2.140625" customWidth="1"/>
    <col min="2" max="2" width="50" customWidth="1"/>
    <col min="3" max="3" width="7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886" t="s">
        <v>0</v>
      </c>
      <c r="C5" s="1886"/>
      <c r="D5" s="1886"/>
      <c r="E5" s="1886"/>
      <c r="F5" s="1886"/>
      <c r="G5" s="1886"/>
      <c r="H5" s="1886"/>
      <c r="I5" s="1886"/>
      <c r="J5" s="1886"/>
      <c r="K5" s="1886"/>
      <c r="L5" s="1886"/>
      <c r="M5" s="1886"/>
    </row>
    <row r="6" spans="2:13" ht="13.5" customHeight="1" x14ac:dyDescent="0.25">
      <c r="B6" s="1886" t="s">
        <v>1</v>
      </c>
      <c r="C6" s="1886"/>
      <c r="D6" s="1886"/>
      <c r="E6" s="1886"/>
      <c r="F6" s="1886"/>
      <c r="G6" s="1886"/>
      <c r="H6" s="1886"/>
      <c r="I6" s="1886"/>
      <c r="J6" s="1886"/>
      <c r="K6" s="1886"/>
      <c r="L6" s="1886"/>
      <c r="M6" s="1886"/>
    </row>
    <row r="7" spans="2:13" ht="12" customHeight="1" x14ac:dyDescent="0.25">
      <c r="B7" s="1886" t="s">
        <v>3</v>
      </c>
      <c r="C7" s="1886"/>
      <c r="D7" s="1886"/>
      <c r="E7" s="1886"/>
      <c r="F7" s="1886"/>
      <c r="G7" s="1886"/>
      <c r="H7" s="1886"/>
      <c r="I7" s="1886"/>
      <c r="J7" s="1886"/>
      <c r="K7" s="1886"/>
      <c r="L7" s="1886"/>
      <c r="M7" s="1886"/>
    </row>
    <row r="8" spans="2:13" x14ac:dyDescent="0.25">
      <c r="B8" s="1886" t="s">
        <v>1472</v>
      </c>
      <c r="C8" s="1886"/>
      <c r="D8" s="1886"/>
      <c r="E8" s="1886"/>
      <c r="F8" s="1886"/>
      <c r="G8" s="1886"/>
      <c r="H8" s="1886"/>
      <c r="I8" s="1886"/>
      <c r="J8" s="1886"/>
      <c r="K8" s="1886"/>
      <c r="L8" s="1886"/>
      <c r="M8" s="1886"/>
    </row>
    <row r="9" spans="2:13" x14ac:dyDescent="0.25">
      <c r="B9" s="1877" t="s">
        <v>886</v>
      </c>
      <c r="C9" s="1877"/>
      <c r="D9" s="1877"/>
      <c r="E9" s="1877"/>
      <c r="F9" s="1877"/>
      <c r="G9" s="1877"/>
      <c r="H9" s="1877"/>
      <c r="I9" s="1877"/>
      <c r="J9" s="1877"/>
      <c r="K9" s="1877"/>
      <c r="L9" s="1877"/>
      <c r="M9" s="1877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900" t="s">
        <v>7</v>
      </c>
      <c r="C11" s="1900" t="s">
        <v>802</v>
      </c>
      <c r="D11" s="1901" t="s">
        <v>9</v>
      </c>
      <c r="E11" s="1046" t="s">
        <v>12</v>
      </c>
      <c r="F11" s="1903" t="s">
        <v>13</v>
      </c>
      <c r="G11" s="1902" t="s">
        <v>14</v>
      </c>
      <c r="H11" s="1902" t="s">
        <v>15</v>
      </c>
      <c r="I11" s="1902" t="s">
        <v>16</v>
      </c>
      <c r="J11" s="1902" t="s">
        <v>17</v>
      </c>
      <c r="K11" s="1902" t="s">
        <v>18</v>
      </c>
      <c r="L11" s="1902" t="s">
        <v>19</v>
      </c>
      <c r="M11" s="1902" t="s">
        <v>20</v>
      </c>
    </row>
    <row r="12" spans="2:13" ht="16.5" customHeight="1" x14ac:dyDescent="0.25">
      <c r="B12" s="1900"/>
      <c r="C12" s="1900"/>
      <c r="D12" s="1901"/>
      <c r="E12" s="1046" t="s">
        <v>21</v>
      </c>
      <c r="F12" s="1903"/>
      <c r="G12" s="1902"/>
      <c r="H12" s="1902"/>
      <c r="I12" s="1902"/>
      <c r="J12" s="1902"/>
      <c r="K12" s="1902"/>
      <c r="L12" s="1902"/>
      <c r="M12" s="1902"/>
    </row>
    <row r="13" spans="2:13" ht="12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2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2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ht="12" customHeight="1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2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2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2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2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2" customHeight="1" x14ac:dyDescent="0.25">
      <c r="B21" s="897"/>
      <c r="C21" s="897"/>
      <c r="D21" s="941"/>
      <c r="E21" s="898"/>
      <c r="F21" s="899"/>
      <c r="G21" s="898"/>
      <c r="H21" s="898"/>
      <c r="I21" s="898"/>
      <c r="J21" s="898"/>
      <c r="K21" s="898"/>
      <c r="L21" s="898"/>
      <c r="M21" s="898"/>
    </row>
    <row r="22" spans="2:13" s="5" customFormat="1" ht="12" customHeight="1" x14ac:dyDescent="0.25">
      <c r="B22" s="897" t="s">
        <v>1462</v>
      </c>
      <c r="C22" s="897"/>
      <c r="D22" s="941"/>
      <c r="E22" s="898"/>
      <c r="F22" s="899"/>
      <c r="G22" s="898"/>
      <c r="H22" s="898"/>
      <c r="I22" s="898"/>
      <c r="J22" s="898"/>
      <c r="K22" s="898"/>
      <c r="L22" s="898"/>
      <c r="M22" s="898"/>
    </row>
    <row r="23" spans="2:13" s="5" customFormat="1" ht="12" customHeight="1" x14ac:dyDescent="0.25">
      <c r="B23" s="902" t="s">
        <v>484</v>
      </c>
      <c r="C23" s="1085" t="s">
        <v>807</v>
      </c>
      <c r="D23" s="942" t="s">
        <v>1204</v>
      </c>
      <c r="E23" s="891">
        <v>17500</v>
      </c>
      <c r="F23" s="894">
        <v>0</v>
      </c>
      <c r="G23" s="891">
        <v>17500</v>
      </c>
      <c r="H23" s="891">
        <v>502.25</v>
      </c>
      <c r="I23" s="891">
        <v>2469.87</v>
      </c>
      <c r="J23" s="891">
        <v>532</v>
      </c>
      <c r="K23" s="894">
        <v>0</v>
      </c>
      <c r="L23" s="891">
        <v>3504.12</v>
      </c>
      <c r="M23" s="891">
        <v>13995.88</v>
      </c>
    </row>
    <row r="24" spans="2:13" s="5" customFormat="1" ht="12" customHeight="1" x14ac:dyDescent="0.25">
      <c r="B24" s="897" t="s">
        <v>813</v>
      </c>
      <c r="C24" s="897"/>
      <c r="D24" s="941">
        <v>1</v>
      </c>
      <c r="E24" s="898">
        <v>17500</v>
      </c>
      <c r="F24" s="899">
        <v>0</v>
      </c>
      <c r="G24" s="898">
        <v>17500</v>
      </c>
      <c r="H24" s="898">
        <v>502.25</v>
      </c>
      <c r="I24" s="898">
        <v>2469.87</v>
      </c>
      <c r="J24" s="898">
        <v>532</v>
      </c>
      <c r="K24" s="899">
        <v>0</v>
      </c>
      <c r="L24" s="898">
        <v>3504.12</v>
      </c>
      <c r="M24" s="898">
        <v>13995.88</v>
      </c>
    </row>
    <row r="25" spans="2:13" ht="12" customHeight="1" x14ac:dyDescent="0.25">
      <c r="B25" s="897"/>
      <c r="C25" s="897"/>
      <c r="D25" s="941"/>
      <c r="E25" s="906"/>
      <c r="F25" s="907"/>
      <c r="G25" s="906"/>
      <c r="H25" s="900"/>
      <c r="I25" s="900"/>
      <c r="J25" s="900"/>
      <c r="K25" s="899"/>
      <c r="L25" s="898"/>
      <c r="M25" s="898"/>
    </row>
    <row r="26" spans="2:13" ht="12" customHeight="1" x14ac:dyDescent="0.25">
      <c r="B26" s="908" t="s">
        <v>1136</v>
      </c>
      <c r="C26" s="897"/>
      <c r="D26" s="941"/>
      <c r="E26" s="906"/>
      <c r="F26" s="907"/>
      <c r="G26" s="906"/>
      <c r="H26" s="900"/>
      <c r="I26" s="900"/>
      <c r="J26" s="900"/>
      <c r="K26" s="899"/>
      <c r="L26" s="898"/>
      <c r="M26" s="898"/>
    </row>
    <row r="27" spans="2:13" ht="12" customHeight="1" x14ac:dyDescent="0.25">
      <c r="B27" s="890" t="s">
        <v>697</v>
      </c>
      <c r="C27" s="903" t="s">
        <v>807</v>
      </c>
      <c r="D27" s="942" t="s">
        <v>1207</v>
      </c>
      <c r="E27" s="891">
        <v>6500</v>
      </c>
      <c r="F27" s="894">
        <v>0</v>
      </c>
      <c r="G27" s="895">
        <v>6500</v>
      </c>
      <c r="H27" s="895">
        <v>186.55</v>
      </c>
      <c r="I27" s="895">
        <v>917.38</v>
      </c>
      <c r="J27" s="895">
        <v>197.6</v>
      </c>
      <c r="K27" s="894">
        <v>0</v>
      </c>
      <c r="L27" s="896">
        <f>+H27+I27+J27+K27</f>
        <v>1301.53</v>
      </c>
      <c r="M27" s="891">
        <f>+G27-L27</f>
        <v>5198.47</v>
      </c>
    </row>
    <row r="28" spans="2:13" ht="12" customHeight="1" x14ac:dyDescent="0.25">
      <c r="B28" s="897" t="s">
        <v>813</v>
      </c>
      <c r="C28" s="897"/>
      <c r="D28" s="941">
        <v>1</v>
      </c>
      <c r="E28" s="898">
        <f t="shared" ref="E28:L28" si="2">+E27</f>
        <v>6500</v>
      </c>
      <c r="F28" s="899">
        <v>0</v>
      </c>
      <c r="G28" s="898">
        <f t="shared" si="2"/>
        <v>6500</v>
      </c>
      <c r="H28" s="898">
        <f t="shared" si="2"/>
        <v>186.55</v>
      </c>
      <c r="I28" s="898">
        <f t="shared" si="2"/>
        <v>917.38</v>
      </c>
      <c r="J28" s="898">
        <f t="shared" si="2"/>
        <v>197.6</v>
      </c>
      <c r="K28" s="899">
        <v>0</v>
      </c>
      <c r="L28" s="898">
        <f t="shared" si="2"/>
        <v>1301.53</v>
      </c>
      <c r="M28" s="898">
        <f>+G28-L28</f>
        <v>5198.47</v>
      </c>
    </row>
    <row r="29" spans="2:13" ht="12" customHeight="1" x14ac:dyDescent="0.25">
      <c r="B29" s="897"/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2" customHeight="1" x14ac:dyDescent="0.25">
      <c r="B30" s="897" t="s">
        <v>787</v>
      </c>
      <c r="C30" s="897"/>
      <c r="D30" s="941"/>
      <c r="E30" s="906"/>
      <c r="F30" s="907"/>
      <c r="G30" s="906"/>
      <c r="H30" s="900"/>
      <c r="I30" s="900"/>
      <c r="J30" s="900"/>
      <c r="K30" s="899"/>
      <c r="L30" s="898"/>
      <c r="M30" s="898"/>
    </row>
    <row r="31" spans="2:13" ht="12" customHeight="1" x14ac:dyDescent="0.25">
      <c r="B31" s="902" t="s">
        <v>310</v>
      </c>
      <c r="C31" s="903" t="s">
        <v>807</v>
      </c>
      <c r="D31" s="942" t="s">
        <v>1204</v>
      </c>
      <c r="E31" s="891">
        <v>5000</v>
      </c>
      <c r="F31" s="894">
        <v>0</v>
      </c>
      <c r="G31" s="895">
        <v>5000</v>
      </c>
      <c r="H31" s="895">
        <v>143.5</v>
      </c>
      <c r="I31" s="895">
        <v>705.68</v>
      </c>
      <c r="J31" s="895">
        <v>152</v>
      </c>
      <c r="K31" s="894">
        <v>0</v>
      </c>
      <c r="L31" s="896">
        <f>+H31+I31+J31+K31</f>
        <v>1001.18</v>
      </c>
      <c r="M31" s="891">
        <f>+G31-L31</f>
        <v>3998.82</v>
      </c>
    </row>
    <row r="32" spans="2:13" ht="12" customHeight="1" x14ac:dyDescent="0.25">
      <c r="B32" s="897" t="s">
        <v>813</v>
      </c>
      <c r="C32" s="897"/>
      <c r="D32" s="941">
        <v>1</v>
      </c>
      <c r="E32" s="898">
        <f t="shared" ref="E32:L32" si="3">+E31</f>
        <v>5000</v>
      </c>
      <c r="F32" s="899">
        <v>0</v>
      </c>
      <c r="G32" s="898">
        <f t="shared" si="3"/>
        <v>5000</v>
      </c>
      <c r="H32" s="898">
        <f t="shared" si="3"/>
        <v>143.5</v>
      </c>
      <c r="I32" s="898">
        <f t="shared" si="3"/>
        <v>705.68</v>
      </c>
      <c r="J32" s="898">
        <f t="shared" si="3"/>
        <v>152</v>
      </c>
      <c r="K32" s="899">
        <v>0</v>
      </c>
      <c r="L32" s="898">
        <f t="shared" si="3"/>
        <v>1001.18</v>
      </c>
      <c r="M32" s="898">
        <f>+G32-L32</f>
        <v>3998.82</v>
      </c>
    </row>
    <row r="33" spans="2:13" ht="12" customHeight="1" x14ac:dyDescent="0.25">
      <c r="B33" s="897"/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2" customHeight="1" x14ac:dyDescent="0.25">
      <c r="B34" s="908" t="s">
        <v>1412</v>
      </c>
      <c r="C34" s="897"/>
      <c r="D34" s="941"/>
      <c r="E34" s="906"/>
      <c r="F34" s="907"/>
      <c r="G34" s="906"/>
      <c r="H34" s="900"/>
      <c r="I34" s="900"/>
      <c r="J34" s="900"/>
      <c r="K34" s="899"/>
      <c r="L34" s="898"/>
      <c r="M34" s="898"/>
    </row>
    <row r="35" spans="2:13" ht="12" customHeight="1" x14ac:dyDescent="0.25">
      <c r="B35" s="890" t="s">
        <v>369</v>
      </c>
      <c r="C35" s="903" t="s">
        <v>806</v>
      </c>
      <c r="D35" s="944" t="s">
        <v>1435</v>
      </c>
      <c r="E35" s="904">
        <v>11500</v>
      </c>
      <c r="F35" s="932">
        <v>0</v>
      </c>
      <c r="G35" s="933">
        <v>11500</v>
      </c>
      <c r="H35" s="933">
        <v>330.05</v>
      </c>
      <c r="I35" s="933">
        <v>1623.06</v>
      </c>
      <c r="J35" s="933">
        <v>349.6</v>
      </c>
      <c r="K35" s="932">
        <v>0</v>
      </c>
      <c r="L35" s="1086">
        <f>+H35+I35+J35+K35</f>
        <v>2302.71</v>
      </c>
      <c r="M35" s="904">
        <f>+G35-L35</f>
        <v>9197.2900000000009</v>
      </c>
    </row>
    <row r="36" spans="2:13" ht="12" customHeight="1" x14ac:dyDescent="0.25">
      <c r="B36" s="897" t="s">
        <v>813</v>
      </c>
      <c r="C36" s="897"/>
      <c r="D36" s="941">
        <v>1</v>
      </c>
      <c r="E36" s="898">
        <f>+E35</f>
        <v>11500</v>
      </c>
      <c r="F36" s="899">
        <v>0</v>
      </c>
      <c r="G36" s="898">
        <f>+G35</f>
        <v>11500</v>
      </c>
      <c r="H36" s="898">
        <f>+H35</f>
        <v>330.05</v>
      </c>
      <c r="I36" s="898">
        <f>+I35</f>
        <v>1623.06</v>
      </c>
      <c r="J36" s="898">
        <f>+J35</f>
        <v>349.6</v>
      </c>
      <c r="K36" s="899">
        <v>0</v>
      </c>
      <c r="L36" s="898">
        <f>+L35</f>
        <v>2302.71</v>
      </c>
      <c r="M36" s="898">
        <f>+G36-L36</f>
        <v>9197.2900000000009</v>
      </c>
    </row>
    <row r="37" spans="2:13" ht="12" customHeight="1" x14ac:dyDescent="0.25">
      <c r="B37" s="897"/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2" customHeight="1" x14ac:dyDescent="0.25">
      <c r="B38" s="908" t="s">
        <v>978</v>
      </c>
      <c r="C38" s="897"/>
      <c r="D38" s="941"/>
      <c r="E38" s="906"/>
      <c r="F38" s="907"/>
      <c r="G38" s="906"/>
      <c r="H38" s="900"/>
      <c r="I38" s="900"/>
      <c r="J38" s="900"/>
      <c r="K38" s="899"/>
      <c r="L38" s="898"/>
      <c r="M38" s="898"/>
    </row>
    <row r="39" spans="2:13" ht="12" customHeight="1" x14ac:dyDescent="0.25">
      <c r="B39" s="890" t="s">
        <v>114</v>
      </c>
      <c r="C39" s="903" t="s">
        <v>807</v>
      </c>
      <c r="D39" s="945" t="s">
        <v>1202</v>
      </c>
      <c r="E39" s="891">
        <v>40000</v>
      </c>
      <c r="F39" s="894">
        <v>0</v>
      </c>
      <c r="G39" s="895">
        <v>40000</v>
      </c>
      <c r="H39" s="895">
        <v>1148</v>
      </c>
      <c r="I39" s="895">
        <v>9409</v>
      </c>
      <c r="J39" s="895">
        <v>1216</v>
      </c>
      <c r="K39" s="894">
        <v>0</v>
      </c>
      <c r="L39" s="896">
        <f>+H39+I39+J39+K39</f>
        <v>11773</v>
      </c>
      <c r="M39" s="891">
        <f>+G39-L39</f>
        <v>28227</v>
      </c>
    </row>
    <row r="40" spans="2:13" ht="12" customHeight="1" x14ac:dyDescent="0.25">
      <c r="B40" s="890" t="s">
        <v>409</v>
      </c>
      <c r="C40" s="903" t="s">
        <v>806</v>
      </c>
      <c r="D40" s="944" t="s">
        <v>529</v>
      </c>
      <c r="E40" s="904">
        <v>11500</v>
      </c>
      <c r="F40" s="932">
        <v>0</v>
      </c>
      <c r="G40" s="933">
        <v>11500</v>
      </c>
      <c r="H40" s="933">
        <v>330.05</v>
      </c>
      <c r="I40" s="933">
        <v>1623.06</v>
      </c>
      <c r="J40" s="933">
        <v>349.6</v>
      </c>
      <c r="K40" s="932">
        <v>0</v>
      </c>
      <c r="L40" s="1086">
        <f>+H40+I40+J40+K40</f>
        <v>2302.71</v>
      </c>
      <c r="M40" s="904">
        <f>+G40-L40</f>
        <v>9197.2900000000009</v>
      </c>
    </row>
    <row r="41" spans="2:13" ht="12" customHeight="1" x14ac:dyDescent="0.25">
      <c r="B41" s="897" t="s">
        <v>813</v>
      </c>
      <c r="C41" s="897"/>
      <c r="D41" s="941">
        <v>2</v>
      </c>
      <c r="E41" s="898">
        <f>SUM(E39:E40)</f>
        <v>51500</v>
      </c>
      <c r="F41" s="899">
        <v>0</v>
      </c>
      <c r="G41" s="898">
        <f t="shared" ref="G41:M41" si="4">SUM(G39:G40)</f>
        <v>51500</v>
      </c>
      <c r="H41" s="898">
        <f t="shared" si="4"/>
        <v>1478.05</v>
      </c>
      <c r="I41" s="898">
        <f t="shared" si="4"/>
        <v>11032.06</v>
      </c>
      <c r="J41" s="898">
        <f t="shared" si="4"/>
        <v>1565.6</v>
      </c>
      <c r="K41" s="899">
        <v>0</v>
      </c>
      <c r="L41" s="898">
        <f t="shared" si="4"/>
        <v>14075.71</v>
      </c>
      <c r="M41" s="898">
        <f t="shared" si="4"/>
        <v>37424.29</v>
      </c>
    </row>
    <row r="42" spans="2:13" ht="12" customHeight="1" x14ac:dyDescent="0.25">
      <c r="B42" s="897"/>
      <c r="C42" s="897"/>
      <c r="D42" s="941"/>
      <c r="E42" s="906"/>
      <c r="F42" s="907"/>
      <c r="G42" s="906"/>
      <c r="H42" s="900"/>
      <c r="I42" s="900"/>
      <c r="J42" s="900"/>
      <c r="K42" s="899"/>
      <c r="L42" s="898"/>
      <c r="M42" s="898"/>
    </row>
    <row r="43" spans="2:13" ht="12" customHeight="1" x14ac:dyDescent="0.25">
      <c r="B43" s="897" t="s">
        <v>1468</v>
      </c>
      <c r="C43" s="903"/>
      <c r="D43" s="946"/>
      <c r="E43" s="906"/>
      <c r="F43" s="907"/>
      <c r="G43" s="906"/>
      <c r="H43" s="900"/>
      <c r="I43" s="900"/>
      <c r="J43" s="900"/>
      <c r="K43" s="899"/>
      <c r="L43" s="898"/>
      <c r="M43" s="898"/>
    </row>
    <row r="44" spans="2:13" ht="12" customHeight="1" x14ac:dyDescent="0.25">
      <c r="B44" s="890" t="s">
        <v>1414</v>
      </c>
      <c r="C44" s="903" t="s">
        <v>806</v>
      </c>
      <c r="D44" s="939" t="s">
        <v>1436</v>
      </c>
      <c r="E44" s="904">
        <v>11500</v>
      </c>
      <c r="F44" s="932">
        <v>0</v>
      </c>
      <c r="G44" s="933">
        <v>11500</v>
      </c>
      <c r="H44" s="933">
        <v>330.05</v>
      </c>
      <c r="I44" s="933">
        <v>1623.06</v>
      </c>
      <c r="J44" s="933">
        <v>349.6</v>
      </c>
      <c r="K44" s="932">
        <v>0</v>
      </c>
      <c r="L44" s="1086">
        <f>+H44+I44+J44+K44</f>
        <v>2302.71</v>
      </c>
      <c r="M44" s="904">
        <f>+G44-L44</f>
        <v>9197.2900000000009</v>
      </c>
    </row>
    <row r="45" spans="2:13" ht="12" customHeight="1" x14ac:dyDescent="0.25">
      <c r="B45" s="897" t="s">
        <v>813</v>
      </c>
      <c r="C45" s="897"/>
      <c r="D45" s="941">
        <v>1</v>
      </c>
      <c r="E45" s="898">
        <f>+E44</f>
        <v>11500</v>
      </c>
      <c r="F45" s="899">
        <v>0</v>
      </c>
      <c r="G45" s="898">
        <f>+G44</f>
        <v>11500</v>
      </c>
      <c r="H45" s="898">
        <f>+H44</f>
        <v>330.05</v>
      </c>
      <c r="I45" s="898">
        <f>+I44</f>
        <v>1623.06</v>
      </c>
      <c r="J45" s="898">
        <f>+J44</f>
        <v>349.6</v>
      </c>
      <c r="K45" s="899">
        <v>0</v>
      </c>
      <c r="L45" s="898">
        <f>+L44</f>
        <v>2302.71</v>
      </c>
      <c r="M45" s="898">
        <f>+G45-L45</f>
        <v>9197.2900000000009</v>
      </c>
    </row>
    <row r="46" spans="2:13" ht="12" customHeight="1" x14ac:dyDescent="0.25">
      <c r="B46" s="897"/>
      <c r="C46" s="897"/>
      <c r="D46" s="941"/>
      <c r="E46" s="898"/>
      <c r="F46" s="899"/>
      <c r="G46" s="898"/>
      <c r="H46" s="898"/>
      <c r="I46" s="898"/>
      <c r="J46" s="898"/>
      <c r="K46" s="899"/>
      <c r="L46" s="898"/>
      <c r="M46" s="898"/>
    </row>
    <row r="47" spans="2:13" ht="12" customHeight="1" x14ac:dyDescent="0.25">
      <c r="B47" s="897" t="s">
        <v>1012</v>
      </c>
      <c r="C47" s="903"/>
      <c r="D47" s="946"/>
      <c r="E47" s="906"/>
      <c r="F47" s="907"/>
      <c r="G47" s="906"/>
      <c r="H47" s="900"/>
      <c r="I47" s="900"/>
      <c r="J47" s="900"/>
      <c r="K47" s="899"/>
      <c r="L47" s="898"/>
      <c r="M47" s="898"/>
    </row>
    <row r="48" spans="2:13" ht="12" customHeight="1" x14ac:dyDescent="0.25">
      <c r="B48" s="902" t="s">
        <v>134</v>
      </c>
      <c r="C48" s="903" t="s">
        <v>807</v>
      </c>
      <c r="D48" s="947" t="s">
        <v>1206</v>
      </c>
      <c r="E48" s="891">
        <v>40000</v>
      </c>
      <c r="F48" s="894">
        <v>0</v>
      </c>
      <c r="G48" s="895">
        <v>40000</v>
      </c>
      <c r="H48" s="895">
        <v>1148</v>
      </c>
      <c r="I48" s="895">
        <v>9409</v>
      </c>
      <c r="J48" s="895">
        <v>1216</v>
      </c>
      <c r="K48" s="894">
        <v>0</v>
      </c>
      <c r="L48" s="896">
        <f>+H48+I48+J48+K48</f>
        <v>11773</v>
      </c>
      <c r="M48" s="891">
        <f>+G48-L48</f>
        <v>28227</v>
      </c>
    </row>
    <row r="49" spans="2:13" ht="12" customHeight="1" x14ac:dyDescent="0.25">
      <c r="B49" s="897" t="s">
        <v>813</v>
      </c>
      <c r="C49" s="897"/>
      <c r="D49" s="941">
        <v>1</v>
      </c>
      <c r="E49" s="898">
        <f t="shared" ref="E49:L49" si="5">+E48</f>
        <v>40000</v>
      </c>
      <c r="F49" s="899">
        <v>0</v>
      </c>
      <c r="G49" s="898">
        <f t="shared" si="5"/>
        <v>40000</v>
      </c>
      <c r="H49" s="898">
        <f t="shared" si="5"/>
        <v>1148</v>
      </c>
      <c r="I49" s="898">
        <f t="shared" si="5"/>
        <v>9409</v>
      </c>
      <c r="J49" s="898">
        <f t="shared" si="5"/>
        <v>1216</v>
      </c>
      <c r="K49" s="899">
        <v>0</v>
      </c>
      <c r="L49" s="898">
        <f t="shared" si="5"/>
        <v>11773</v>
      </c>
      <c r="M49" s="898">
        <f>+G49-L49</f>
        <v>28227</v>
      </c>
    </row>
    <row r="50" spans="2:13" ht="12" customHeight="1" x14ac:dyDescent="0.25">
      <c r="B50" s="897"/>
      <c r="C50" s="897"/>
      <c r="D50" s="941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2" customHeight="1" x14ac:dyDescent="0.25">
      <c r="B51" s="897"/>
      <c r="C51" s="897"/>
      <c r="D51" s="941"/>
      <c r="E51" s="906"/>
      <c r="F51" s="907"/>
      <c r="G51" s="906"/>
      <c r="H51" s="900"/>
      <c r="I51" s="900"/>
      <c r="J51" s="900"/>
      <c r="K51" s="899"/>
      <c r="L51" s="898"/>
      <c r="M51" s="898"/>
    </row>
    <row r="52" spans="2:13" s="2" customFormat="1" ht="15.75" customHeight="1" x14ac:dyDescent="0.2">
      <c r="B52" s="1139" t="s">
        <v>865</v>
      </c>
      <c r="C52" s="1139"/>
      <c r="D52" s="1129">
        <f>+D49+D45+D41+D36+D32+D24+D19+D15+D28</f>
        <v>10</v>
      </c>
      <c r="E52" s="1140">
        <f>+E15+E19+E28+E32+E36+E41+E45+E49+E23</f>
        <v>191500</v>
      </c>
      <c r="F52" s="1141">
        <v>0</v>
      </c>
      <c r="G52" s="1140">
        <f>+G15+G19+G28+G32+G36+G41+G45+G49+G23</f>
        <v>191500</v>
      </c>
      <c r="H52" s="1140">
        <f>+H15+H19+H28+H32+H36+H41+H45+H49+H23</f>
        <v>5496.05</v>
      </c>
      <c r="I52" s="1140">
        <f>+I15+I19+I28+I32+I36+I41+I45+I49+I23</f>
        <v>35867.420000000006</v>
      </c>
      <c r="J52" s="1140">
        <f>+J15+J19+J28+J32+J36+J41+J45+J49+J23</f>
        <v>5821.5999999999995</v>
      </c>
      <c r="K52" s="1141">
        <v>0</v>
      </c>
      <c r="L52" s="1140">
        <f>+L15+L19+L28+L32+L36+L41+L45+L49+L23</f>
        <v>47185.07</v>
      </c>
      <c r="M52" s="1140">
        <f>+M15+M19+M28+M32+M36+M41+M45+M49+M23</f>
        <v>144314.93000000002</v>
      </c>
    </row>
    <row r="56" spans="2:13" hidden="1" x14ac:dyDescent="0.25"/>
    <row r="57" spans="2:13" hidden="1" x14ac:dyDescent="0.25"/>
    <row r="59" spans="2:13" ht="14.25" customHeight="1" x14ac:dyDescent="0.25"/>
    <row r="60" spans="2:13" hidden="1" x14ac:dyDescent="0.25"/>
    <row r="64" spans="2:13" ht="0.75" customHeight="1" x14ac:dyDescent="0.25"/>
    <row r="66" spans="2:13" ht="38.25" customHeight="1" x14ac:dyDescent="0.25">
      <c r="B66" s="916"/>
      <c r="C66" s="916"/>
      <c r="D66" s="917"/>
      <c r="E66" s="918"/>
      <c r="F66" s="919"/>
      <c r="G66" s="1882" t="s">
        <v>1372</v>
      </c>
      <c r="H66" s="1882"/>
      <c r="I66" s="1882"/>
      <c r="J66" s="1882"/>
      <c r="K66" s="1882"/>
      <c r="L66" s="1882"/>
    </row>
    <row r="67" spans="2:13" x14ac:dyDescent="0.25">
      <c r="B67" s="1083" t="s">
        <v>1238</v>
      </c>
      <c r="C67" s="1083"/>
      <c r="D67" s="921"/>
      <c r="E67" s="915"/>
      <c r="F67" s="915"/>
      <c r="G67" s="1880" t="s">
        <v>1222</v>
      </c>
      <c r="H67" s="1880"/>
      <c r="I67" s="1880"/>
      <c r="J67" s="1880"/>
      <c r="K67" s="1880"/>
      <c r="L67" s="1880"/>
    </row>
    <row r="68" spans="2:13" x14ac:dyDescent="0.25">
      <c r="B68" s="916" t="s">
        <v>1239</v>
      </c>
      <c r="C68" s="916"/>
      <c r="D68" s="915"/>
      <c r="E68" s="915"/>
      <c r="F68" s="923"/>
      <c r="G68" s="1879" t="s">
        <v>1224</v>
      </c>
      <c r="H68" s="1879"/>
      <c r="I68" s="1879"/>
      <c r="J68" s="1879"/>
      <c r="K68" s="1879"/>
      <c r="L68" s="1879"/>
    </row>
    <row r="72" spans="2:13" ht="30" customHeight="1" x14ac:dyDescent="0.25"/>
    <row r="78" spans="2:13" x14ac:dyDescent="0.25">
      <c r="E78" s="924"/>
      <c r="F78" s="923"/>
      <c r="G78" s="915"/>
      <c r="H78" s="1884"/>
      <c r="I78" s="1884"/>
      <c r="J78" s="1884"/>
      <c r="K78" s="1884"/>
      <c r="L78" s="1884"/>
      <c r="M78" s="1884"/>
    </row>
    <row r="79" spans="2:13" x14ac:dyDescent="0.25">
      <c r="E79" s="925"/>
      <c r="F79" s="1877"/>
      <c r="G79" s="1877"/>
      <c r="H79" s="1877"/>
      <c r="I79" s="1877"/>
      <c r="J79" s="1877"/>
      <c r="K79" s="926"/>
      <c r="L79" s="926"/>
      <c r="M79" s="886"/>
    </row>
    <row r="80" spans="2:13" x14ac:dyDescent="0.25">
      <c r="E80" s="927" t="s">
        <v>641</v>
      </c>
      <c r="F80" s="927"/>
      <c r="G80" s="927"/>
      <c r="H80" s="927"/>
      <c r="I80" s="927"/>
      <c r="J80" s="927"/>
      <c r="K80" s="927"/>
      <c r="L80" s="927"/>
      <c r="M80" s="927"/>
    </row>
  </sheetData>
  <mergeCells count="21">
    <mergeCell ref="G66:L66"/>
    <mergeCell ref="G67:L67"/>
    <mergeCell ref="G68:L68"/>
    <mergeCell ref="H78:M78"/>
    <mergeCell ref="F79:J7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31496062992125984" bottom="0.27559055118110237" header="0.31496062992125984" footer="0.31496062992125984"/>
  <pageSetup paperSize="5" scale="60" orientation="landscape" r:id="rId1"/>
  <drawing r:id="rId2"/>
</worksheet>
</file>

<file path=xl/worksheets/sheet2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4D5C20E-6CCA-48C8-B40A-A4C271BB3211}">
  <dimension ref="B1:O49"/>
  <sheetViews>
    <sheetView zoomScaleNormal="100" workbookViewId="0">
      <selection activeCell="C46" sqref="C46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624" t="s">
        <v>0</v>
      </c>
      <c r="C6" s="1624"/>
      <c r="D6" s="1624"/>
      <c r="E6" s="1624"/>
      <c r="F6" s="1624"/>
      <c r="G6" s="1624"/>
      <c r="H6" s="1624"/>
      <c r="I6" s="1624"/>
      <c r="J6" s="1624"/>
      <c r="K6" s="1624"/>
      <c r="L6" s="1624"/>
      <c r="M6" s="1624"/>
      <c r="N6" s="1624"/>
      <c r="O6" s="259"/>
    </row>
    <row r="7" spans="2:15" x14ac:dyDescent="0.25">
      <c r="B7" s="1624" t="s">
        <v>1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  <c r="O7" s="259"/>
    </row>
    <row r="8" spans="2:15" x14ac:dyDescent="0.25">
      <c r="B8" s="1624" t="s">
        <v>3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  <c r="O8" s="259"/>
    </row>
    <row r="9" spans="2:15" x14ac:dyDescent="0.25">
      <c r="B9" s="1624" t="s">
        <v>1474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  <c r="O9" s="259"/>
    </row>
    <row r="10" spans="2:15" x14ac:dyDescent="0.25">
      <c r="B10" s="1823" t="s">
        <v>412</v>
      </c>
      <c r="C10" s="1823"/>
      <c r="D10" s="1823"/>
      <c r="E10" s="1823"/>
      <c r="F10" s="1823"/>
      <c r="G10" s="1823"/>
      <c r="H10" s="1823"/>
      <c r="I10" s="1823"/>
      <c r="J10" s="1823"/>
      <c r="K10" s="1823"/>
      <c r="L10" s="1823"/>
      <c r="M10" s="1823"/>
      <c r="N10" s="1823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894" t="s">
        <v>7</v>
      </c>
      <c r="C12" s="1892" t="s">
        <v>937</v>
      </c>
      <c r="D12" s="1892" t="s">
        <v>9</v>
      </c>
      <c r="E12" s="1067" t="s">
        <v>832</v>
      </c>
      <c r="F12" s="1905" t="s">
        <v>12</v>
      </c>
      <c r="G12" s="1904" t="s">
        <v>13</v>
      </c>
      <c r="H12" s="1904" t="s">
        <v>14</v>
      </c>
      <c r="I12" s="1904" t="s">
        <v>15</v>
      </c>
      <c r="J12" s="1904" t="s">
        <v>16</v>
      </c>
      <c r="K12" s="1904" t="s">
        <v>17</v>
      </c>
      <c r="L12" s="1904" t="s">
        <v>18</v>
      </c>
      <c r="M12" s="1904" t="s">
        <v>19</v>
      </c>
      <c r="N12" s="1894" t="s">
        <v>20</v>
      </c>
    </row>
    <row r="13" spans="2:15" x14ac:dyDescent="0.25">
      <c r="B13" s="1894"/>
      <c r="C13" s="1892"/>
      <c r="D13" s="1892"/>
      <c r="E13" s="1067" t="s">
        <v>21</v>
      </c>
      <c r="F13" s="1905" t="s">
        <v>21</v>
      </c>
      <c r="G13" s="1904"/>
      <c r="H13" s="1904"/>
      <c r="I13" s="1904"/>
      <c r="J13" s="1904"/>
      <c r="K13" s="1904"/>
      <c r="L13" s="1904"/>
      <c r="M13" s="1904"/>
      <c r="N13" s="1894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6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5"/>
      <c r="E17" s="453"/>
      <c r="F17" s="525"/>
      <c r="G17" s="526"/>
      <c r="H17" s="525"/>
      <c r="I17" s="525"/>
      <c r="J17" s="525"/>
      <c r="K17" s="525"/>
      <c r="L17" s="525"/>
      <c r="M17" s="525"/>
      <c r="N17" s="525"/>
    </row>
    <row r="18" spans="2:15" x14ac:dyDescent="0.25">
      <c r="B18" s="524" t="s">
        <v>839</v>
      </c>
      <c r="C18" s="634"/>
      <c r="D18" s="635"/>
      <c r="E18" s="453"/>
      <c r="F18" s="525"/>
      <c r="G18" s="526"/>
      <c r="H18" s="525"/>
      <c r="I18" s="525"/>
      <c r="J18" s="525"/>
      <c r="K18" s="525"/>
      <c r="L18" s="525"/>
      <c r="M18" s="525"/>
      <c r="N18" s="525"/>
    </row>
    <row r="19" spans="2:15" x14ac:dyDescent="0.25">
      <c r="B19" s="1132" t="s">
        <v>124</v>
      </c>
      <c r="C19" s="1133" t="s">
        <v>807</v>
      </c>
      <c r="D19" s="1134" t="s">
        <v>604</v>
      </c>
      <c r="E19" s="286" t="s">
        <v>848</v>
      </c>
      <c r="F19" s="1135">
        <v>70000</v>
      </c>
      <c r="G19" s="285">
        <v>0</v>
      </c>
      <c r="H19" s="1135">
        <v>70000</v>
      </c>
      <c r="I19" s="1135">
        <v>2009</v>
      </c>
      <c r="J19" s="1135">
        <v>4682.29</v>
      </c>
      <c r="K19" s="1135">
        <v>2128</v>
      </c>
      <c r="L19" s="1135">
        <v>3555.92</v>
      </c>
      <c r="M19" s="1135">
        <v>12375.21</v>
      </c>
      <c r="N19" s="1135">
        <v>57624.79</v>
      </c>
    </row>
    <row r="20" spans="2:15" x14ac:dyDescent="0.25">
      <c r="B20" s="461" t="s">
        <v>749</v>
      </c>
      <c r="C20" s="634"/>
      <c r="D20" s="635">
        <v>1</v>
      </c>
      <c r="E20" s="453"/>
      <c r="F20" s="525">
        <v>70000</v>
      </c>
      <c r="G20" s="526">
        <v>0</v>
      </c>
      <c r="H20" s="525">
        <v>70000</v>
      </c>
      <c r="I20" s="525">
        <v>2009</v>
      </c>
      <c r="J20" s="525">
        <v>4682.29</v>
      </c>
      <c r="K20" s="525">
        <v>2128</v>
      </c>
      <c r="L20" s="525">
        <v>3555.92</v>
      </c>
      <c r="M20" s="525">
        <v>12375.21</v>
      </c>
      <c r="N20" s="525">
        <v>57624.79</v>
      </c>
    </row>
    <row r="21" spans="2:15" x14ac:dyDescent="0.25">
      <c r="B21" s="524"/>
      <c r="C21" s="634"/>
      <c r="D21" s="635"/>
      <c r="E21" s="453"/>
      <c r="F21" s="525"/>
      <c r="G21" s="526"/>
      <c r="H21" s="525"/>
      <c r="I21" s="525"/>
      <c r="J21" s="525"/>
      <c r="K21" s="525"/>
      <c r="L21" s="525"/>
      <c r="M21" s="525"/>
      <c r="N21" s="525"/>
    </row>
    <row r="22" spans="2:15" ht="22.5" customHeight="1" x14ac:dyDescent="0.25">
      <c r="B22" s="1136" t="s">
        <v>865</v>
      </c>
      <c r="C22" s="1087"/>
      <c r="D22" s="1049">
        <v>2</v>
      </c>
      <c r="E22" s="1067"/>
      <c r="F22" s="1104">
        <f>+F16+F20</f>
        <v>150000</v>
      </c>
      <c r="G22" s="1105">
        <v>0</v>
      </c>
      <c r="H22" s="1104">
        <f t="shared" ref="H22:N22" si="1">+H16+H20</f>
        <v>150000</v>
      </c>
      <c r="I22" s="1104">
        <f t="shared" si="1"/>
        <v>4305</v>
      </c>
      <c r="J22" s="1104">
        <f t="shared" si="1"/>
        <v>12083.16</v>
      </c>
      <c r="K22" s="1104">
        <f t="shared" si="1"/>
        <v>4560</v>
      </c>
      <c r="L22" s="1104">
        <f t="shared" si="1"/>
        <v>5689.92</v>
      </c>
      <c r="M22" s="1104">
        <f t="shared" si="1"/>
        <v>26638.080000000002</v>
      </c>
      <c r="N22" s="1104">
        <f t="shared" si="1"/>
        <v>123361.92000000001</v>
      </c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  <c r="O36" s="259"/>
    </row>
    <row r="37" spans="2:15" x14ac:dyDescent="0.25"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  <c r="O37" s="259"/>
    </row>
    <row r="38" spans="2:15" x14ac:dyDescent="0.25"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542" t="s">
        <v>1258</v>
      </c>
      <c r="C40" s="542"/>
      <c r="D40" s="542"/>
      <c r="E40" s="543"/>
      <c r="F40" s="543"/>
      <c r="G40" s="544"/>
      <c r="H40" s="545"/>
      <c r="I40" s="1810" t="s">
        <v>1225</v>
      </c>
      <c r="J40" s="1810"/>
      <c r="K40" s="1810"/>
      <c r="L40" s="1810"/>
      <c r="M40" s="1810"/>
      <c r="N40" s="1810"/>
      <c r="O40" s="544"/>
    </row>
    <row r="41" spans="2:15" x14ac:dyDescent="0.25">
      <c r="B41" s="546" t="s">
        <v>1444</v>
      </c>
      <c r="C41" s="546"/>
      <c r="D41" s="546"/>
      <c r="E41" s="538"/>
      <c r="F41" s="537"/>
      <c r="G41" s="537"/>
      <c r="H41" s="537"/>
      <c r="I41" s="1811" t="s">
        <v>852</v>
      </c>
      <c r="J41" s="1811"/>
      <c r="K41" s="1811"/>
      <c r="L41" s="1811"/>
      <c r="M41" s="1811"/>
      <c r="N41" s="1811"/>
      <c r="O41" s="539"/>
    </row>
    <row r="42" spans="2:15" x14ac:dyDescent="0.25">
      <c r="B42" s="542" t="s">
        <v>1230</v>
      </c>
      <c r="C42" s="542"/>
      <c r="D42" s="542"/>
      <c r="E42" s="537"/>
      <c r="F42" s="537"/>
      <c r="G42" s="537"/>
      <c r="H42" s="540"/>
      <c r="I42" s="1812" t="s">
        <v>1445</v>
      </c>
      <c r="J42" s="1812"/>
      <c r="K42" s="1812"/>
      <c r="L42" s="1812"/>
      <c r="M42" s="1812"/>
      <c r="N42" s="1812"/>
      <c r="O42" s="537"/>
    </row>
    <row r="43" spans="2:15" x14ac:dyDescent="0.25">
      <c r="B43" s="546"/>
      <c r="C43" s="546"/>
      <c r="D43" s="546"/>
      <c r="E43" s="547"/>
      <c r="F43" s="546"/>
      <c r="G43" s="541"/>
      <c r="H43" s="540"/>
      <c r="I43" s="537"/>
      <c r="J43" s="1813"/>
      <c r="K43" s="1813"/>
      <c r="L43" s="1813"/>
      <c r="M43" s="1813"/>
      <c r="N43" s="1813"/>
      <c r="O43" s="1813"/>
    </row>
    <row r="44" spans="2:15" ht="15.75" x14ac:dyDescent="0.25">
      <c r="B44" s="267"/>
      <c r="C44" s="267"/>
      <c r="D44" s="267"/>
      <c r="E44" s="268"/>
      <c r="F44" s="268"/>
      <c r="G44" s="269"/>
      <c r="H44" s="1741"/>
      <c r="I44" s="1741"/>
      <c r="J44" s="1741"/>
      <c r="K44" s="1741"/>
      <c r="L44" s="1741"/>
      <c r="M44" s="271"/>
      <c r="N44" s="271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  <row r="46" spans="2:15" x14ac:dyDescent="0.25"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  <c r="O46" s="259"/>
    </row>
    <row r="47" spans="2:15" x14ac:dyDescent="0.25"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  <c r="O47" s="259"/>
    </row>
    <row r="48" spans="2:15" x14ac:dyDescent="0.25"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  <c r="O48" s="259"/>
    </row>
    <row r="49" spans="2:15" x14ac:dyDescent="0.25"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259"/>
    </row>
  </sheetData>
  <mergeCells count="22">
    <mergeCell ref="N12:N13"/>
    <mergeCell ref="I40:N40"/>
    <mergeCell ref="I41:N41"/>
    <mergeCell ref="I42:N42"/>
    <mergeCell ref="J43:O43"/>
    <mergeCell ref="M12:M13"/>
    <mergeCell ref="H44:L44"/>
    <mergeCell ref="H12:H13"/>
    <mergeCell ref="I12:I13"/>
    <mergeCell ref="J12:J13"/>
    <mergeCell ref="K12:K13"/>
    <mergeCell ref="L12:L13"/>
    <mergeCell ref="B6:N6"/>
    <mergeCell ref="B7:N7"/>
    <mergeCell ref="B8:N8"/>
    <mergeCell ref="B9:N9"/>
    <mergeCell ref="B10:N10"/>
    <mergeCell ref="B12:B13"/>
    <mergeCell ref="C12:C13"/>
    <mergeCell ref="D12:D13"/>
    <mergeCell ref="F12:F13"/>
    <mergeCell ref="G12:G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50D441-C982-4938-B2DD-3DFDF35E514C}">
  <dimension ref="B5:M47"/>
  <sheetViews>
    <sheetView showGridLines="0" topLeftCell="B20" zoomScale="118" zoomScaleNormal="118" workbookViewId="0">
      <selection activeCell="G47" sqref="G47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735" t="s">
        <v>0</v>
      </c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</row>
    <row r="6" spans="2:13" x14ac:dyDescent="0.25">
      <c r="B6" s="1735" t="s">
        <v>1</v>
      </c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</row>
    <row r="7" spans="2:13" x14ac:dyDescent="0.25">
      <c r="B7" s="1735" t="s">
        <v>3</v>
      </c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2:13" x14ac:dyDescent="0.25">
      <c r="B8" s="1735" t="s">
        <v>1473</v>
      </c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2:13" x14ac:dyDescent="0.25">
      <c r="B9" s="1736" t="s">
        <v>1197</v>
      </c>
      <c r="C9" s="1736"/>
      <c r="D9" s="1736"/>
      <c r="E9" s="1736"/>
      <c r="F9" s="1736"/>
      <c r="G9" s="1736"/>
      <c r="H9" s="1736"/>
      <c r="I9" s="1736"/>
      <c r="J9" s="1736"/>
      <c r="K9" s="1736"/>
      <c r="L9" s="1736"/>
      <c r="M9" s="1736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894" t="s">
        <v>7</v>
      </c>
      <c r="C11" s="1892" t="s">
        <v>802</v>
      </c>
      <c r="D11" s="1892" t="s">
        <v>9</v>
      </c>
      <c r="E11" s="1067" t="s">
        <v>12</v>
      </c>
      <c r="F11" s="1905" t="s">
        <v>13</v>
      </c>
      <c r="G11" s="1904" t="s">
        <v>14</v>
      </c>
      <c r="H11" s="1904" t="s">
        <v>15</v>
      </c>
      <c r="I11" s="1904" t="s">
        <v>16</v>
      </c>
      <c r="J11" s="1904" t="s">
        <v>17</v>
      </c>
      <c r="K11" s="1904" t="s">
        <v>18</v>
      </c>
      <c r="L11" s="1904" t="s">
        <v>19</v>
      </c>
      <c r="M11" s="1904" t="s">
        <v>20</v>
      </c>
    </row>
    <row r="12" spans="2:13" ht="15" customHeight="1" x14ac:dyDescent="0.25">
      <c r="B12" s="1894"/>
      <c r="C12" s="1892"/>
      <c r="D12" s="1892"/>
      <c r="E12" s="1067" t="s">
        <v>21</v>
      </c>
      <c r="F12" s="1905"/>
      <c r="G12" s="1904"/>
      <c r="H12" s="1904"/>
      <c r="I12" s="1904"/>
      <c r="J12" s="1904"/>
      <c r="K12" s="1904"/>
      <c r="L12" s="1904"/>
      <c r="M12" s="1904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31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>+K14</f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0">+F18</f>
        <v>0</v>
      </c>
      <c r="G19" s="463">
        <f>+G18</f>
        <v>40000</v>
      </c>
      <c r="H19" s="463">
        <f t="shared" si="0"/>
        <v>1148</v>
      </c>
      <c r="I19" s="463">
        <f t="shared" si="0"/>
        <v>9409</v>
      </c>
      <c r="J19" s="463">
        <f t="shared" si="0"/>
        <v>1216</v>
      </c>
      <c r="K19" s="1112">
        <f t="shared" si="0"/>
        <v>0</v>
      </c>
      <c r="L19" s="463">
        <f t="shared" si="0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35" spans="2:13" ht="9.75" customHeight="1" x14ac:dyDescent="0.25"/>
    <row r="36" spans="2:13" hidden="1" x14ac:dyDescent="0.25"/>
    <row r="42" spans="2:13" ht="38.25" customHeight="1" x14ac:dyDescent="0.25">
      <c r="B42" s="542"/>
      <c r="C42" s="542"/>
      <c r="D42" s="543"/>
      <c r="E42" s="544"/>
      <c r="F42" s="545"/>
      <c r="G42" s="1866" t="s">
        <v>1250</v>
      </c>
      <c r="H42" s="1866"/>
      <c r="I42" s="1866"/>
      <c r="J42" s="1866"/>
      <c r="K42" s="1866"/>
      <c r="L42" s="1866"/>
      <c r="M42" s="544"/>
    </row>
    <row r="43" spans="2:13" x14ac:dyDescent="0.25">
      <c r="B43" s="1082" t="s">
        <v>857</v>
      </c>
      <c r="C43" s="546"/>
      <c r="D43" s="538"/>
      <c r="E43" s="537"/>
      <c r="F43" s="537"/>
      <c r="G43" s="1811" t="s">
        <v>852</v>
      </c>
      <c r="H43" s="1811"/>
      <c r="I43" s="1811"/>
      <c r="J43" s="1811"/>
      <c r="K43" s="1811"/>
      <c r="L43" s="1811"/>
      <c r="M43" s="539"/>
    </row>
    <row r="44" spans="2:13" x14ac:dyDescent="0.25">
      <c r="B44" s="542" t="s">
        <v>1256</v>
      </c>
      <c r="C44" s="542"/>
      <c r="D44" s="537"/>
      <c r="E44" s="537"/>
      <c r="F44" s="540"/>
      <c r="G44" s="1812" t="s">
        <v>1257</v>
      </c>
      <c r="H44" s="1812"/>
      <c r="I44" s="1812"/>
      <c r="J44" s="1812"/>
      <c r="K44" s="1812"/>
      <c r="L44" s="1812"/>
      <c r="M44" s="537"/>
    </row>
    <row r="45" spans="2:13" x14ac:dyDescent="0.25">
      <c r="B45" s="546"/>
      <c r="C45" s="546"/>
      <c r="D45" s="547"/>
      <c r="E45" s="541"/>
      <c r="F45" s="540"/>
      <c r="G45" s="537"/>
      <c r="H45" s="1813"/>
      <c r="I45" s="1813"/>
      <c r="J45" s="1813"/>
      <c r="K45" s="1813"/>
      <c r="L45" s="1813"/>
      <c r="M45" s="1813"/>
    </row>
    <row r="46" spans="2:13" ht="15.75" x14ac:dyDescent="0.25">
      <c r="B46" s="267"/>
      <c r="C46" s="267"/>
      <c r="D46" s="268"/>
      <c r="E46" s="269"/>
      <c r="F46" s="1741"/>
      <c r="G46" s="1741"/>
      <c r="H46" s="1741"/>
      <c r="I46" s="1741"/>
      <c r="J46" s="1741"/>
      <c r="K46" s="271"/>
      <c r="L46" s="271"/>
      <c r="M46" s="259"/>
    </row>
    <row r="47" spans="2:13" ht="50.25" customHeight="1" x14ac:dyDescent="0.25">
      <c r="E47" t="s">
        <v>641</v>
      </c>
    </row>
  </sheetData>
  <mergeCells count="21">
    <mergeCell ref="G42:L42"/>
    <mergeCell ref="G43:L43"/>
    <mergeCell ref="G44:L44"/>
    <mergeCell ref="H45:M45"/>
    <mergeCell ref="F46:J46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38" right="0.12" top="0.74803149606299213" bottom="0.74803149606299213" header="0.31496062992125984" footer="0.31496062992125984"/>
  <pageSetup scale="54" orientation="landscape" r:id="rId1"/>
  <drawing r:id="rId2"/>
</worksheet>
</file>

<file path=xl/worksheets/sheet2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9334C7-13C7-4E71-BDAB-5D45EC0F6792}">
  <sheetPr>
    <pageSetUpPr fitToPage="1"/>
  </sheetPr>
  <dimension ref="B6:M36"/>
  <sheetViews>
    <sheetView showGridLines="0" topLeftCell="A25" zoomScale="118" zoomScaleNormal="118" workbookViewId="0">
      <selection activeCell="G46" sqref="G46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735" t="s">
        <v>0</v>
      </c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</row>
    <row r="7" spans="2:13" x14ac:dyDescent="0.25">
      <c r="B7" s="1735" t="s">
        <v>1</v>
      </c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2:13" x14ac:dyDescent="0.25">
      <c r="B8" s="1735" t="s">
        <v>3</v>
      </c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2:13" x14ac:dyDescent="0.25">
      <c r="B9" s="1735" t="s">
        <v>1482</v>
      </c>
      <c r="C9" s="1735"/>
      <c r="D9" s="1735"/>
      <c r="E9" s="1735"/>
      <c r="F9" s="1735"/>
      <c r="G9" s="1735"/>
      <c r="H9" s="1735"/>
      <c r="I9" s="1735"/>
      <c r="J9" s="1735"/>
      <c r="K9" s="1735"/>
      <c r="L9" s="1735"/>
      <c r="M9" s="1735"/>
    </row>
    <row r="10" spans="2:13" x14ac:dyDescent="0.25">
      <c r="B10" s="1736" t="s">
        <v>1197</v>
      </c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  <c r="M10" s="1736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94" t="s">
        <v>7</v>
      </c>
      <c r="C12" s="1892" t="s">
        <v>802</v>
      </c>
      <c r="D12" s="1892" t="s">
        <v>10</v>
      </c>
      <c r="E12" s="1067" t="s">
        <v>12</v>
      </c>
      <c r="F12" s="1905" t="s">
        <v>13</v>
      </c>
      <c r="G12" s="1904" t="s">
        <v>14</v>
      </c>
      <c r="H12" s="1904" t="s">
        <v>15</v>
      </c>
      <c r="I12" s="1904" t="s">
        <v>16</v>
      </c>
      <c r="J12" s="1904" t="s">
        <v>17</v>
      </c>
      <c r="K12" s="1904" t="s">
        <v>18</v>
      </c>
      <c r="L12" s="1904" t="s">
        <v>19</v>
      </c>
      <c r="M12" s="1904" t="s">
        <v>20</v>
      </c>
    </row>
    <row r="13" spans="2:13" ht="15" customHeight="1" x14ac:dyDescent="0.25">
      <c r="B13" s="1894"/>
      <c r="C13" s="1892"/>
      <c r="D13" s="1892"/>
      <c r="E13" s="1067" t="s">
        <v>21</v>
      </c>
      <c r="F13" s="1905"/>
      <c r="G13" s="1904"/>
      <c r="H13" s="1904"/>
      <c r="I13" s="1904"/>
      <c r="J13" s="1904"/>
      <c r="K13" s="1904"/>
      <c r="L13" s="1904"/>
      <c r="M13" s="1904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866" t="s">
        <v>1255</v>
      </c>
      <c r="H31" s="1866"/>
      <c r="I31" s="1866"/>
      <c r="J31" s="1866"/>
      <c r="K31" s="1866"/>
      <c r="L31" s="1866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811" t="s">
        <v>852</v>
      </c>
      <c r="H32" s="1811"/>
      <c r="I32" s="1811"/>
      <c r="J32" s="1811"/>
      <c r="K32" s="1811"/>
      <c r="L32" s="1811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812" t="s">
        <v>1257</v>
      </c>
      <c r="H33" s="1812"/>
      <c r="I33" s="1812"/>
      <c r="J33" s="1812"/>
      <c r="K33" s="1812"/>
      <c r="L33" s="1812"/>
      <c r="M33" s="537"/>
    </row>
    <row r="34" spans="2:13" x14ac:dyDescent="0.25">
      <c r="B34" s="546"/>
      <c r="C34" s="546"/>
      <c r="D34" s="547"/>
      <c r="E34" s="541"/>
      <c r="F34" s="540"/>
      <c r="G34" s="537"/>
      <c r="H34" s="1813"/>
      <c r="I34" s="1813"/>
      <c r="J34" s="1813"/>
      <c r="K34" s="1813"/>
      <c r="L34" s="1813"/>
      <c r="M34" s="1813"/>
    </row>
    <row r="35" spans="2:13" ht="15.75" x14ac:dyDescent="0.25">
      <c r="B35" s="267"/>
      <c r="C35" s="267"/>
      <c r="D35" s="268"/>
      <c r="E35" s="269"/>
      <c r="F35" s="1741"/>
      <c r="G35" s="1741"/>
      <c r="H35" s="1741"/>
      <c r="I35" s="1741"/>
      <c r="J35" s="1741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99" orientation="landscape" r:id="rId1"/>
  <drawing r:id="rId2"/>
</worksheet>
</file>

<file path=xl/worksheets/sheet2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216F86-C589-4777-89BF-5D1370BC501D}">
  <dimension ref="A1:N266"/>
  <sheetViews>
    <sheetView showGridLines="0" topLeftCell="A5" zoomScale="80" zoomScaleNormal="80" workbookViewId="0">
      <selection activeCell="A255" sqref="A255"/>
    </sheetView>
  </sheetViews>
  <sheetFormatPr baseColWidth="10" defaultRowHeight="15" x14ac:dyDescent="0.25"/>
  <cols>
    <col min="1" max="1" width="82.28515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871" t="s">
        <v>1502</v>
      </c>
      <c r="B6" s="1871"/>
      <c r="C6" s="1871"/>
      <c r="D6" s="1871"/>
      <c r="E6" s="1871"/>
      <c r="F6" s="1871"/>
      <c r="G6" s="1871"/>
      <c r="H6" s="1871"/>
      <c r="I6" s="1871"/>
      <c r="J6" s="1871"/>
      <c r="K6" s="1871"/>
      <c r="L6" s="1871"/>
      <c r="M6" s="1871"/>
    </row>
    <row r="7" spans="1:14" ht="0.75" customHeight="1" x14ac:dyDescent="0.25">
      <c r="A7" s="1871"/>
      <c r="B7" s="1871"/>
      <c r="C7" s="1871"/>
      <c r="D7" s="1871"/>
      <c r="E7" s="1871"/>
      <c r="F7" s="1871"/>
      <c r="G7" s="1871"/>
      <c r="H7" s="1871"/>
      <c r="I7" s="1871"/>
      <c r="J7" s="1871"/>
      <c r="K7" s="1871"/>
      <c r="L7" s="1871"/>
      <c r="M7" s="1871"/>
      <c r="N7" s="1871"/>
    </row>
    <row r="8" spans="1:14" ht="15.75" x14ac:dyDescent="0.25">
      <c r="A8" s="1871" t="s">
        <v>1460</v>
      </c>
      <c r="B8" s="1871"/>
      <c r="C8" s="1871"/>
      <c r="D8" s="1871"/>
      <c r="E8" s="1871"/>
      <c r="F8" s="1871"/>
      <c r="G8" s="1871"/>
      <c r="H8" s="1871"/>
      <c r="I8" s="1871"/>
      <c r="J8" s="1871"/>
      <c r="K8" s="1871"/>
      <c r="L8" s="1871"/>
      <c r="M8" s="1871"/>
    </row>
    <row r="9" spans="1:14" ht="15.75" x14ac:dyDescent="0.25">
      <c r="A9" s="1871" t="s">
        <v>1483</v>
      </c>
      <c r="B9" s="1871"/>
      <c r="C9" s="1871"/>
      <c r="D9" s="1871"/>
      <c r="E9" s="1871"/>
      <c r="F9" s="1871"/>
      <c r="G9" s="1871"/>
      <c r="H9" s="1871"/>
      <c r="I9" s="1871"/>
      <c r="J9" s="1871"/>
      <c r="K9" s="1871"/>
      <c r="L9" s="1871"/>
      <c r="M9" s="1871"/>
    </row>
    <row r="10" spans="1:14" ht="15.75" x14ac:dyDescent="0.25">
      <c r="A10" s="1887" t="s">
        <v>404</v>
      </c>
      <c r="B10" s="1887"/>
      <c r="C10" s="1887"/>
      <c r="D10" s="1887"/>
      <c r="E10" s="1887"/>
      <c r="F10" s="1887"/>
      <c r="G10" s="1887"/>
      <c r="H10" s="1887"/>
      <c r="I10" s="1887"/>
      <c r="J10" s="1887"/>
      <c r="K10" s="1887"/>
      <c r="L10" s="1887"/>
      <c r="M10" s="1887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888" t="s">
        <v>7</v>
      </c>
      <c r="B12" s="1888" t="s">
        <v>802</v>
      </c>
      <c r="C12" s="1888" t="s">
        <v>9</v>
      </c>
      <c r="D12" s="1888" t="s">
        <v>11</v>
      </c>
      <c r="E12" s="1057" t="s">
        <v>12</v>
      </c>
      <c r="F12" s="1890" t="s">
        <v>13</v>
      </c>
      <c r="G12" s="1891" t="s">
        <v>14</v>
      </c>
      <c r="H12" s="1891" t="s">
        <v>15</v>
      </c>
      <c r="I12" s="1907" t="s">
        <v>16</v>
      </c>
      <c r="J12" s="1891" t="s">
        <v>17</v>
      </c>
      <c r="K12" s="1891" t="s">
        <v>18</v>
      </c>
      <c r="L12" s="1907" t="s">
        <v>19</v>
      </c>
      <c r="M12" s="1891" t="s">
        <v>20</v>
      </c>
    </row>
    <row r="13" spans="1:14" ht="15.75" x14ac:dyDescent="0.25">
      <c r="A13" s="1888"/>
      <c r="B13" s="1888"/>
      <c r="C13" s="1888"/>
      <c r="D13" s="1888"/>
      <c r="E13" s="1057" t="s">
        <v>21</v>
      </c>
      <c r="F13" s="1890"/>
      <c r="G13" s="1891"/>
      <c r="H13" s="1891"/>
      <c r="I13" s="1907"/>
      <c r="J13" s="1891"/>
      <c r="K13" s="1891"/>
      <c r="L13" s="1907"/>
      <c r="M13" s="1891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1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3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1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1">SUM(G22:G24)</f>
        <v>176000</v>
      </c>
      <c r="H25" s="963">
        <f>SUM(H22:H24)</f>
        <v>5051.2</v>
      </c>
      <c r="I25" s="963">
        <f t="shared" si="1"/>
        <v>11526.81</v>
      </c>
      <c r="J25" s="963">
        <f t="shared" si="1"/>
        <v>5350.4</v>
      </c>
      <c r="K25" s="963">
        <f t="shared" si="1"/>
        <v>12972.880000000001</v>
      </c>
      <c r="L25" s="963">
        <f t="shared" si="1"/>
        <v>34901.29</v>
      </c>
      <c r="M25" s="963">
        <f t="shared" si="1"/>
        <v>141098.71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2">SUM(E28:E28)</f>
        <v>43500</v>
      </c>
      <c r="F29" s="964">
        <f t="shared" si="2"/>
        <v>0</v>
      </c>
      <c r="G29" s="965">
        <f t="shared" si="2"/>
        <v>43500</v>
      </c>
      <c r="H29" s="965">
        <f t="shared" si="2"/>
        <v>1248.45</v>
      </c>
      <c r="I29" s="963">
        <f t="shared" si="2"/>
        <v>936.62</v>
      </c>
      <c r="J29" s="965">
        <f t="shared" si="2"/>
        <v>1322.4</v>
      </c>
      <c r="K29" s="963">
        <f t="shared" si="2"/>
        <v>1296.7</v>
      </c>
      <c r="L29" s="963">
        <f t="shared" si="2"/>
        <v>4804.17</v>
      </c>
      <c r="M29" s="965">
        <f t="shared" si="2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 t="shared" ref="L32:L37" si="3"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 t="shared" si="3"/>
        <v>4990.6100000000006</v>
      </c>
      <c r="M33" s="953">
        <f t="shared" ref="M33:M38" si="4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 t="shared" si="3"/>
        <v>3632.4700000000003</v>
      </c>
      <c r="M34" s="953">
        <f t="shared" si="4"/>
        <v>39867.53</v>
      </c>
    </row>
    <row r="35" spans="1:13" ht="18.75" x14ac:dyDescent="0.3">
      <c r="A35" s="958" t="s">
        <v>1316</v>
      </c>
      <c r="B35" s="950" t="s">
        <v>807</v>
      </c>
      <c r="C35" s="960" t="s">
        <v>276</v>
      </c>
      <c r="D35" s="960" t="s">
        <v>307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25</v>
      </c>
      <c r="L35" s="951">
        <f t="shared" si="3"/>
        <v>3532.4700000000003</v>
      </c>
      <c r="M35" s="953">
        <f t="shared" si="4"/>
        <v>39967.53</v>
      </c>
    </row>
    <row r="36" spans="1:13" ht="18.75" x14ac:dyDescent="0.3">
      <c r="A36" s="955" t="s">
        <v>1143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74">
        <v>0</v>
      </c>
      <c r="G36" s="951">
        <v>43500</v>
      </c>
      <c r="H36" s="951">
        <v>1248.45</v>
      </c>
      <c r="I36" s="974">
        <v>936.62</v>
      </c>
      <c r="J36" s="951">
        <v>1322.4</v>
      </c>
      <c r="K36" s="951">
        <v>25</v>
      </c>
      <c r="L36" s="951">
        <f t="shared" si="3"/>
        <v>3532.4700000000003</v>
      </c>
      <c r="M36" s="953">
        <f t="shared" si="4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3"/>
        <v>3532.4700000000003</v>
      </c>
      <c r="M37" s="953">
        <f t="shared" si="4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>+H38+I38+J38+K38</f>
        <v>5835.18</v>
      </c>
      <c r="M38" s="953">
        <f t="shared" si="4"/>
        <v>49164.82</v>
      </c>
    </row>
    <row r="39" spans="1:13" ht="18.75" x14ac:dyDescent="0.3">
      <c r="A39" s="961" t="s">
        <v>749</v>
      </c>
      <c r="B39" s="950"/>
      <c r="C39" s="962">
        <v>7</v>
      </c>
      <c r="D39" s="962"/>
      <c r="E39" s="963">
        <f>SUM(E32:E38)</f>
        <v>457500</v>
      </c>
      <c r="F39" s="1071">
        <v>0</v>
      </c>
      <c r="G39" s="963">
        <f t="shared" ref="G39:M39" si="5">SUM(G32:G38)</f>
        <v>457500</v>
      </c>
      <c r="H39" s="963">
        <f t="shared" si="5"/>
        <v>13130.250000000002</v>
      </c>
      <c r="I39" s="963">
        <f t="shared" si="5"/>
        <v>37798.360000000008</v>
      </c>
      <c r="J39" s="963">
        <f t="shared" si="5"/>
        <v>13907.999999999998</v>
      </c>
      <c r="K39" s="963">
        <f t="shared" si="5"/>
        <v>7136.84</v>
      </c>
      <c r="L39" s="963">
        <f t="shared" si="5"/>
        <v>71973.450000000012</v>
      </c>
      <c r="M39" s="963">
        <f t="shared" si="5"/>
        <v>385526.55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3"/>
      <c r="J40" s="965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customHeight="1" x14ac:dyDescent="0.3">
      <c r="A42" s="955" t="s">
        <v>924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1">
        <v>6309.38</v>
      </c>
      <c r="J42" s="972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5">
        <f t="shared" ref="H43:M43" si="6">SUM(H42)</f>
        <v>2152.5</v>
      </c>
      <c r="I43" s="963">
        <f t="shared" si="6"/>
        <v>6309.38</v>
      </c>
      <c r="J43" s="965">
        <f t="shared" si="6"/>
        <v>2280</v>
      </c>
      <c r="K43" s="963">
        <f t="shared" si="6"/>
        <v>25</v>
      </c>
      <c r="L43" s="963">
        <f t="shared" si="6"/>
        <v>10766.880000000001</v>
      </c>
      <c r="M43" s="965">
        <f t="shared" si="6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3"/>
      <c r="J44" s="965"/>
      <c r="K44" s="963"/>
      <c r="L44" s="963"/>
      <c r="M44" s="965"/>
    </row>
    <row r="45" spans="1:13" ht="18.75" x14ac:dyDescent="0.3">
      <c r="A45" s="961" t="s">
        <v>644</v>
      </c>
      <c r="B45" s="950"/>
      <c r="C45" s="967"/>
      <c r="D45" s="967"/>
      <c r="E45" s="963"/>
      <c r="F45" s="952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58" t="s">
        <v>751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974">
        <v>0</v>
      </c>
      <c r="J46" s="953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1177</v>
      </c>
      <c r="B47" s="950" t="s">
        <v>807</v>
      </c>
      <c r="C47" s="960" t="s">
        <v>125</v>
      </c>
      <c r="D47" s="960" t="s">
        <v>307</v>
      </c>
      <c r="E47" s="951">
        <v>31500</v>
      </c>
      <c r="F47" s="974">
        <v>0</v>
      </c>
      <c r="G47" s="951">
        <v>31500</v>
      </c>
      <c r="H47" s="974">
        <v>904.05</v>
      </c>
      <c r="I47" s="974">
        <v>0</v>
      </c>
      <c r="J47" s="951">
        <v>957.6</v>
      </c>
      <c r="K47" s="951">
        <v>25</v>
      </c>
      <c r="L47" s="951">
        <f>+H47+I47+J47+K47</f>
        <v>1886.65</v>
      </c>
      <c r="M47" s="953">
        <f>+G47-L47</f>
        <v>29613.35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61500</v>
      </c>
      <c r="F48" s="964">
        <f t="shared" ref="F48:M48" si="7">SUM(F46:F47)</f>
        <v>0</v>
      </c>
      <c r="G48" s="965">
        <f t="shared" si="7"/>
        <v>61500</v>
      </c>
      <c r="H48" s="965">
        <f t="shared" si="7"/>
        <v>1765.05</v>
      </c>
      <c r="I48" s="1071">
        <f t="shared" si="7"/>
        <v>0</v>
      </c>
      <c r="J48" s="965">
        <f t="shared" si="7"/>
        <v>1869.6</v>
      </c>
      <c r="K48" s="963">
        <f t="shared" si="7"/>
        <v>1765.46</v>
      </c>
      <c r="L48" s="963">
        <f t="shared" si="7"/>
        <v>5400.1100000000006</v>
      </c>
      <c r="M48" s="965">
        <f t="shared" si="7"/>
        <v>56099.89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3"/>
      <c r="J49" s="965"/>
      <c r="K49" s="963"/>
      <c r="L49" s="963"/>
      <c r="M49" s="965"/>
    </row>
    <row r="50" spans="1:13" ht="18.75" x14ac:dyDescent="0.3">
      <c r="A50" s="961" t="s">
        <v>645</v>
      </c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58" t="s">
        <v>226</v>
      </c>
      <c r="B51" s="950" t="s">
        <v>806</v>
      </c>
      <c r="C51" s="959" t="s">
        <v>1461</v>
      </c>
      <c r="D51" s="960" t="s">
        <v>307</v>
      </c>
      <c r="E51" s="951">
        <v>35000</v>
      </c>
      <c r="F51" s="952">
        <v>0</v>
      </c>
      <c r="G51" s="953">
        <v>35000</v>
      </c>
      <c r="H51" s="953">
        <v>1004.5</v>
      </c>
      <c r="I51" s="974">
        <v>0</v>
      </c>
      <c r="J51" s="953">
        <v>1064</v>
      </c>
      <c r="K51" s="951">
        <v>25</v>
      </c>
      <c r="L51" s="951">
        <f>+H51+I51+J51+K51</f>
        <v>2093.5</v>
      </c>
      <c r="M51" s="953">
        <f>+G51-L51</f>
        <v>32906.5</v>
      </c>
    </row>
    <row r="52" spans="1:13" ht="18.75" x14ac:dyDescent="0.3">
      <c r="A52" s="961" t="s">
        <v>749</v>
      </c>
      <c r="B52" s="950"/>
      <c r="C52" s="962">
        <v>1</v>
      </c>
      <c r="D52" s="962"/>
      <c r="E52" s="963">
        <f t="shared" ref="E52:M52" si="8">SUM(E51:E51)</f>
        <v>35000</v>
      </c>
      <c r="F52" s="964">
        <f t="shared" si="8"/>
        <v>0</v>
      </c>
      <c r="G52" s="965">
        <f t="shared" si="8"/>
        <v>35000</v>
      </c>
      <c r="H52" s="965">
        <f t="shared" si="8"/>
        <v>1004.5</v>
      </c>
      <c r="I52" s="1071">
        <f t="shared" si="8"/>
        <v>0</v>
      </c>
      <c r="J52" s="965">
        <f t="shared" si="8"/>
        <v>1064</v>
      </c>
      <c r="K52" s="963">
        <f t="shared" si="8"/>
        <v>25</v>
      </c>
      <c r="L52" s="963">
        <f t="shared" si="8"/>
        <v>2093.5</v>
      </c>
      <c r="M52" s="965">
        <f t="shared" si="8"/>
        <v>32906.5</v>
      </c>
    </row>
    <row r="53" spans="1:13" ht="18.75" x14ac:dyDescent="0.3">
      <c r="A53" s="961"/>
      <c r="B53" s="950"/>
      <c r="C53" s="967"/>
      <c r="D53" s="967"/>
      <c r="E53" s="963"/>
      <c r="F53" s="964"/>
      <c r="G53" s="965"/>
      <c r="H53" s="965"/>
      <c r="I53" s="963"/>
      <c r="J53" s="965"/>
      <c r="K53" s="963"/>
      <c r="L53" s="963"/>
      <c r="M53" s="965"/>
    </row>
    <row r="54" spans="1:13" ht="18.75" x14ac:dyDescent="0.3">
      <c r="A54" s="961" t="s">
        <v>1145</v>
      </c>
      <c r="B54" s="950"/>
      <c r="C54" s="967"/>
      <c r="D54" s="967"/>
      <c r="E54" s="963"/>
      <c r="F54" s="952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58" t="s">
        <v>169</v>
      </c>
      <c r="B55" s="950" t="s">
        <v>807</v>
      </c>
      <c r="C55" s="960" t="s">
        <v>309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974">
        <v>936.62</v>
      </c>
      <c r="J55" s="953">
        <v>1322.4</v>
      </c>
      <c r="K55" s="951">
        <v>1296.7</v>
      </c>
      <c r="L55" s="951">
        <f>+H55+I55+J55+K55</f>
        <v>4804.17</v>
      </c>
      <c r="M55" s="953">
        <f>+G55-L55</f>
        <v>38695.83</v>
      </c>
    </row>
    <row r="56" spans="1:13" ht="18.75" x14ac:dyDescent="0.3">
      <c r="A56" s="955" t="s">
        <v>346</v>
      </c>
      <c r="B56" s="950" t="s">
        <v>806</v>
      </c>
      <c r="C56" s="960" t="s">
        <v>309</v>
      </c>
      <c r="D56" s="960" t="s">
        <v>307</v>
      </c>
      <c r="E56" s="951">
        <v>37500</v>
      </c>
      <c r="F56" s="974">
        <v>0</v>
      </c>
      <c r="G56" s="951">
        <v>37500</v>
      </c>
      <c r="H56" s="951">
        <v>1076.25</v>
      </c>
      <c r="I56" s="974">
        <v>89.81</v>
      </c>
      <c r="J56" s="951">
        <v>1140</v>
      </c>
      <c r="K56" s="951">
        <v>525</v>
      </c>
      <c r="L56" s="951">
        <f>+H56+I56+J56+K56</f>
        <v>2831.06</v>
      </c>
      <c r="M56" s="951">
        <f>+G56-L56</f>
        <v>34668.94</v>
      </c>
    </row>
    <row r="57" spans="1:13" ht="18.75" x14ac:dyDescent="0.3">
      <c r="A57" s="955" t="s">
        <v>171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>+G57-L57</f>
        <v>34668.94</v>
      </c>
    </row>
    <row r="58" spans="1:13" ht="18.75" x14ac:dyDescent="0.3">
      <c r="A58" s="961" t="s">
        <v>749</v>
      </c>
      <c r="B58" s="950"/>
      <c r="C58" s="962">
        <v>3</v>
      </c>
      <c r="D58" s="962"/>
      <c r="E58" s="963">
        <f t="shared" ref="E58:M58" si="9">SUM(E55:E57)</f>
        <v>118500</v>
      </c>
      <c r="F58" s="964">
        <f t="shared" si="9"/>
        <v>0</v>
      </c>
      <c r="G58" s="965">
        <f t="shared" si="9"/>
        <v>118500</v>
      </c>
      <c r="H58" s="965">
        <f t="shared" si="9"/>
        <v>3400.95</v>
      </c>
      <c r="I58" s="1071">
        <f t="shared" si="9"/>
        <v>1116.24</v>
      </c>
      <c r="J58" s="965">
        <f t="shared" si="9"/>
        <v>3602.4</v>
      </c>
      <c r="K58" s="963">
        <f t="shared" si="9"/>
        <v>2346.6999999999998</v>
      </c>
      <c r="L58" s="963">
        <f t="shared" si="9"/>
        <v>10466.289999999999</v>
      </c>
      <c r="M58" s="965">
        <f t="shared" si="9"/>
        <v>108033.71</v>
      </c>
    </row>
    <row r="59" spans="1:13" ht="18.75" x14ac:dyDescent="0.3">
      <c r="A59" s="961"/>
      <c r="B59" s="950"/>
      <c r="C59" s="967"/>
      <c r="D59" s="967"/>
      <c r="E59" s="963"/>
      <c r="F59" s="964"/>
      <c r="G59" s="965"/>
      <c r="H59" s="965"/>
      <c r="I59" s="963"/>
      <c r="J59" s="964"/>
      <c r="K59" s="963"/>
      <c r="L59" s="963"/>
      <c r="M59" s="965"/>
    </row>
    <row r="60" spans="1:13" ht="18.75" x14ac:dyDescent="0.3">
      <c r="A60" s="961" t="s">
        <v>1135</v>
      </c>
      <c r="B60" s="950"/>
      <c r="C60" s="967"/>
      <c r="D60" s="967"/>
      <c r="E60" s="963"/>
      <c r="F60" s="964"/>
      <c r="G60" s="965"/>
      <c r="H60" s="965"/>
      <c r="I60" s="963"/>
      <c r="J60" s="965"/>
      <c r="K60" s="963"/>
      <c r="L60" s="963"/>
      <c r="M60" s="965"/>
    </row>
    <row r="61" spans="1:13" ht="18.75" x14ac:dyDescent="0.3">
      <c r="A61" s="955" t="s">
        <v>545</v>
      </c>
      <c r="B61" s="950" t="s">
        <v>806</v>
      </c>
      <c r="C61" s="960" t="s">
        <v>1139</v>
      </c>
      <c r="D61" s="960" t="s">
        <v>307</v>
      </c>
      <c r="E61" s="951">
        <v>43500</v>
      </c>
      <c r="F61" s="952">
        <v>0</v>
      </c>
      <c r="G61" s="953">
        <v>43500</v>
      </c>
      <c r="H61" s="953">
        <v>1248.45</v>
      </c>
      <c r="I61" s="951">
        <v>936.62</v>
      </c>
      <c r="J61" s="953">
        <v>1322.4</v>
      </c>
      <c r="K61" s="951">
        <v>25</v>
      </c>
      <c r="L61" s="951">
        <f t="shared" ref="L61:L72" si="10">+H61+I61+J61+K61</f>
        <v>3532.4700000000003</v>
      </c>
      <c r="M61" s="953">
        <f>+G61-L61</f>
        <v>39967.53</v>
      </c>
    </row>
    <row r="62" spans="1:13" ht="18.75" x14ac:dyDescent="0.3">
      <c r="A62" s="958" t="s">
        <v>1347</v>
      </c>
      <c r="B62" s="950" t="s">
        <v>807</v>
      </c>
      <c r="C62" s="977" t="s">
        <v>327</v>
      </c>
      <c r="D62" s="960" t="s">
        <v>321</v>
      </c>
      <c r="E62" s="951">
        <v>43500</v>
      </c>
      <c r="F62" s="952">
        <v>0</v>
      </c>
      <c r="G62" s="953">
        <v>43500</v>
      </c>
      <c r="H62" s="953">
        <v>1248.45</v>
      </c>
      <c r="I62" s="974">
        <v>936.62</v>
      </c>
      <c r="J62" s="953">
        <v>1322.4</v>
      </c>
      <c r="K62" s="951">
        <v>25</v>
      </c>
      <c r="L62" s="951">
        <f>+H62+I62+J62+K62</f>
        <v>3532.4700000000003</v>
      </c>
      <c r="M62" s="953">
        <f>+G62-L62</f>
        <v>39967.53</v>
      </c>
    </row>
    <row r="63" spans="1:13" ht="18.75" x14ac:dyDescent="0.3">
      <c r="A63" s="958" t="s">
        <v>99</v>
      </c>
      <c r="B63" s="950" t="s">
        <v>806</v>
      </c>
      <c r="C63" s="960" t="s">
        <v>92</v>
      </c>
      <c r="D63" s="960" t="s">
        <v>1067</v>
      </c>
      <c r="E63" s="951">
        <v>30000</v>
      </c>
      <c r="F63" s="952">
        <v>0</v>
      </c>
      <c r="G63" s="953">
        <v>30000</v>
      </c>
      <c r="H63" s="953">
        <v>861</v>
      </c>
      <c r="I63" s="974">
        <v>0</v>
      </c>
      <c r="J63" s="953">
        <v>912</v>
      </c>
      <c r="K63" s="951">
        <v>125</v>
      </c>
      <c r="L63" s="951">
        <f t="shared" si="10"/>
        <v>1898</v>
      </c>
      <c r="M63" s="953">
        <f t="shared" ref="M63:M72" si="11">+G63-L63</f>
        <v>28102</v>
      </c>
    </row>
    <row r="64" spans="1:13" ht="18.75" x14ac:dyDescent="0.3">
      <c r="A64" s="958" t="s">
        <v>129</v>
      </c>
      <c r="B64" s="950" t="s">
        <v>806</v>
      </c>
      <c r="C64" s="960" t="s">
        <v>1019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4269.3999999999996</v>
      </c>
      <c r="L64" s="951">
        <f t="shared" si="10"/>
        <v>6042.4</v>
      </c>
      <c r="M64" s="953">
        <f t="shared" si="11"/>
        <v>23957.599999999999</v>
      </c>
    </row>
    <row r="65" spans="1:13" ht="18.75" x14ac:dyDescent="0.3">
      <c r="A65" s="958" t="s">
        <v>649</v>
      </c>
      <c r="B65" s="950" t="s">
        <v>806</v>
      </c>
      <c r="C65" s="960" t="s">
        <v>92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25</v>
      </c>
      <c r="L65" s="951">
        <f t="shared" si="10"/>
        <v>1798</v>
      </c>
      <c r="M65" s="953">
        <f t="shared" si="11"/>
        <v>28202</v>
      </c>
    </row>
    <row r="66" spans="1:13" ht="18.75" x14ac:dyDescent="0.3">
      <c r="A66" s="955" t="s">
        <v>1175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74">
        <v>0</v>
      </c>
      <c r="G66" s="951">
        <v>30000</v>
      </c>
      <c r="H66" s="951">
        <v>861</v>
      </c>
      <c r="I66" s="974">
        <v>0</v>
      </c>
      <c r="J66" s="951">
        <v>912</v>
      </c>
      <c r="K66" s="951">
        <v>25</v>
      </c>
      <c r="L66" s="951">
        <f t="shared" si="10"/>
        <v>1798</v>
      </c>
      <c r="M66" s="953">
        <f t="shared" si="11"/>
        <v>28202</v>
      </c>
    </row>
    <row r="67" spans="1:13" ht="18.75" x14ac:dyDescent="0.3">
      <c r="A67" s="958" t="s">
        <v>899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3">
        <v>861</v>
      </c>
      <c r="I67" s="974">
        <v>0</v>
      </c>
      <c r="J67" s="953">
        <v>912</v>
      </c>
      <c r="K67" s="951">
        <v>2568.4</v>
      </c>
      <c r="L67" s="951">
        <f t="shared" si="10"/>
        <v>4341.3999999999996</v>
      </c>
      <c r="M67" s="953">
        <f t="shared" si="11"/>
        <v>25658.6</v>
      </c>
    </row>
    <row r="68" spans="1:13" ht="18.75" x14ac:dyDescent="0.3">
      <c r="A68" s="958" t="s">
        <v>1146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</v>
      </c>
      <c r="L68" s="951">
        <f t="shared" si="10"/>
        <v>1798</v>
      </c>
      <c r="M68" s="953">
        <f t="shared" si="11"/>
        <v>28202</v>
      </c>
    </row>
    <row r="69" spans="1:13" ht="18.75" x14ac:dyDescent="0.3">
      <c r="A69" s="958" t="s">
        <v>1317</v>
      </c>
      <c r="B69" s="950" t="s">
        <v>806</v>
      </c>
      <c r="C69" s="960" t="s">
        <v>268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0"/>
        <v>1798</v>
      </c>
      <c r="M69" s="953">
        <f t="shared" si="11"/>
        <v>28202</v>
      </c>
    </row>
    <row r="70" spans="1:13" ht="18.75" x14ac:dyDescent="0.3">
      <c r="A70" s="958" t="s">
        <v>1339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0"/>
        <v>1798</v>
      </c>
      <c r="M70" s="953">
        <f t="shared" si="11"/>
        <v>28202</v>
      </c>
    </row>
    <row r="71" spans="1:13" ht="18.75" x14ac:dyDescent="0.3">
      <c r="A71" s="958" t="s">
        <v>1438</v>
      </c>
      <c r="B71" s="950" t="s">
        <v>806</v>
      </c>
      <c r="C71" s="960" t="s">
        <v>1461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0"/>
        <v>1798</v>
      </c>
      <c r="M71" s="953">
        <f t="shared" si="11"/>
        <v>28202</v>
      </c>
    </row>
    <row r="72" spans="1:13" ht="18.75" x14ac:dyDescent="0.3">
      <c r="A72" s="958" t="s">
        <v>1439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0"/>
        <v>1798</v>
      </c>
      <c r="M72" s="953">
        <f t="shared" si="11"/>
        <v>28202</v>
      </c>
    </row>
    <row r="73" spans="1:13" ht="18.75" x14ac:dyDescent="0.3">
      <c r="A73" s="961" t="s">
        <v>755</v>
      </c>
      <c r="B73" s="950"/>
      <c r="C73" s="962">
        <v>12</v>
      </c>
      <c r="D73" s="962"/>
      <c r="E73" s="963">
        <f>SUM(E61:E72)</f>
        <v>387000</v>
      </c>
      <c r="F73" s="964">
        <f>SUM(F70:F72)</f>
        <v>0</v>
      </c>
      <c r="G73" s="963">
        <f t="shared" ref="G73:M73" si="12">SUM(G61:G72)</f>
        <v>387000</v>
      </c>
      <c r="H73" s="963">
        <f t="shared" si="12"/>
        <v>11106.9</v>
      </c>
      <c r="I73" s="963">
        <f t="shared" si="12"/>
        <v>1873.24</v>
      </c>
      <c r="J73" s="963">
        <f t="shared" si="12"/>
        <v>11764.8</v>
      </c>
      <c r="K73" s="963">
        <f t="shared" si="12"/>
        <v>7187.7999999999993</v>
      </c>
      <c r="L73" s="963">
        <f>SUM(L61:L72)</f>
        <v>31932.739999999998</v>
      </c>
      <c r="M73" s="963">
        <f t="shared" si="12"/>
        <v>355067.26</v>
      </c>
    </row>
    <row r="74" spans="1:13" ht="18.75" x14ac:dyDescent="0.3">
      <c r="A74" s="958"/>
      <c r="B74" s="950"/>
      <c r="C74" s="960"/>
      <c r="D74" s="960"/>
      <c r="E74" s="951"/>
      <c r="F74" s="952"/>
      <c r="G74" s="953"/>
      <c r="H74" s="953"/>
      <c r="I74" s="951"/>
      <c r="J74" s="953"/>
      <c r="K74" s="951"/>
      <c r="L74" s="951"/>
      <c r="M74" s="953"/>
    </row>
    <row r="75" spans="1:13" ht="18.75" x14ac:dyDescent="0.3">
      <c r="A75" s="975" t="s">
        <v>1134</v>
      </c>
      <c r="B75" s="950"/>
      <c r="C75" s="967"/>
      <c r="D75" s="967"/>
      <c r="E75" s="963"/>
      <c r="F75" s="964"/>
      <c r="G75" s="965"/>
      <c r="H75" s="965"/>
      <c r="I75" s="963"/>
      <c r="J75" s="965"/>
      <c r="K75" s="963"/>
      <c r="L75" s="963"/>
      <c r="M75" s="965"/>
    </row>
    <row r="76" spans="1:13" ht="18.75" x14ac:dyDescent="0.3">
      <c r="A76" s="955" t="s">
        <v>757</v>
      </c>
      <c r="B76" s="950" t="s">
        <v>807</v>
      </c>
      <c r="C76" s="960" t="s">
        <v>662</v>
      </c>
      <c r="D76" s="960" t="s">
        <v>307</v>
      </c>
      <c r="E76" s="951">
        <v>43500</v>
      </c>
      <c r="F76" s="952">
        <v>0</v>
      </c>
      <c r="G76" s="953">
        <v>43500</v>
      </c>
      <c r="H76" s="953">
        <v>1248.45</v>
      </c>
      <c r="I76" s="974">
        <v>936.62</v>
      </c>
      <c r="J76" s="953">
        <v>1322.4</v>
      </c>
      <c r="K76" s="951">
        <v>1025</v>
      </c>
      <c r="L76" s="951">
        <f t="shared" ref="L76:L84" si="13">+H76+I76+J76+K76</f>
        <v>4532.47</v>
      </c>
      <c r="M76" s="953">
        <f>+G76-L76</f>
        <v>38967.53</v>
      </c>
    </row>
    <row r="77" spans="1:13" ht="18.75" x14ac:dyDescent="0.3">
      <c r="A77" s="955" t="s">
        <v>760</v>
      </c>
      <c r="B77" s="950" t="s">
        <v>807</v>
      </c>
      <c r="C77" s="960" t="s">
        <v>105</v>
      </c>
      <c r="D77" s="960" t="s">
        <v>1067</v>
      </c>
      <c r="E77" s="951">
        <v>25000</v>
      </c>
      <c r="F77" s="952">
        <v>0</v>
      </c>
      <c r="G77" s="953">
        <v>25000</v>
      </c>
      <c r="H77" s="953">
        <v>717.5</v>
      </c>
      <c r="I77" s="974">
        <v>0</v>
      </c>
      <c r="J77" s="953">
        <v>760</v>
      </c>
      <c r="K77" s="951">
        <v>125</v>
      </c>
      <c r="L77" s="951">
        <f t="shared" si="13"/>
        <v>1602.5</v>
      </c>
      <c r="M77" s="953">
        <f t="shared" ref="M77:M87" si="14">+G77-L77</f>
        <v>23397.5</v>
      </c>
    </row>
    <row r="78" spans="1:13" ht="18.75" x14ac:dyDescent="0.3">
      <c r="A78" s="955" t="s">
        <v>860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74">
        <v>0</v>
      </c>
      <c r="G78" s="951">
        <v>25000</v>
      </c>
      <c r="H78" s="951">
        <v>717.5</v>
      </c>
      <c r="I78" s="974">
        <v>0</v>
      </c>
      <c r="J78" s="951">
        <v>760</v>
      </c>
      <c r="K78" s="951">
        <v>25</v>
      </c>
      <c r="L78" s="951">
        <f t="shared" si="13"/>
        <v>1502.5</v>
      </c>
      <c r="M78" s="953">
        <f t="shared" si="14"/>
        <v>23497.5</v>
      </c>
    </row>
    <row r="79" spans="1:13" ht="18.75" x14ac:dyDescent="0.3">
      <c r="A79" s="955" t="s">
        <v>913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3"/>
        <v>1502.5</v>
      </c>
      <c r="M79" s="953">
        <f t="shared" si="14"/>
        <v>23497.5</v>
      </c>
    </row>
    <row r="80" spans="1:13" ht="21" customHeight="1" x14ac:dyDescent="0.3">
      <c r="A80" s="955" t="s">
        <v>1176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3"/>
        <v>1502.5</v>
      </c>
      <c r="M80" s="953">
        <f t="shared" si="14"/>
        <v>23497.5</v>
      </c>
    </row>
    <row r="81" spans="1:13" ht="18.75" x14ac:dyDescent="0.3">
      <c r="A81" s="955" t="s">
        <v>1319</v>
      </c>
      <c r="B81" s="968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3"/>
        <v>1502.5</v>
      </c>
      <c r="M81" s="953">
        <f t="shared" si="14"/>
        <v>23497.5</v>
      </c>
    </row>
    <row r="82" spans="1:13" ht="18.75" x14ac:dyDescent="0.3">
      <c r="A82" s="955" t="s">
        <v>1320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3"/>
        <v>1502.5</v>
      </c>
      <c r="M82" s="953">
        <f t="shared" si="14"/>
        <v>23497.5</v>
      </c>
    </row>
    <row r="83" spans="1:13" ht="18.75" x14ac:dyDescent="0.3">
      <c r="A83" s="955" t="s">
        <v>1321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3"/>
        <v>1502.5</v>
      </c>
      <c r="M83" s="953">
        <f t="shared" si="14"/>
        <v>23497.5</v>
      </c>
    </row>
    <row r="84" spans="1:13" ht="18.75" x14ac:dyDescent="0.3">
      <c r="A84" s="955" t="s">
        <v>586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3"/>
        <v>1502.5</v>
      </c>
      <c r="M84" s="953">
        <f t="shared" si="14"/>
        <v>23497.5</v>
      </c>
    </row>
    <row r="85" spans="1:13" ht="19.5" customHeight="1" x14ac:dyDescent="0.3">
      <c r="A85" s="955" t="s">
        <v>1075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4353.66</v>
      </c>
      <c r="L85" s="951">
        <f>+H85+I85+J85+K85</f>
        <v>5831.16</v>
      </c>
      <c r="M85" s="953">
        <f t="shared" si="14"/>
        <v>19168.84</v>
      </c>
    </row>
    <row r="86" spans="1:13" ht="18.75" x14ac:dyDescent="0.3">
      <c r="A86" s="955" t="s">
        <v>119</v>
      </c>
      <c r="B86" s="968" t="s">
        <v>806</v>
      </c>
      <c r="C86" s="960" t="s">
        <v>912</v>
      </c>
      <c r="D86" s="960" t="s">
        <v>1067</v>
      </c>
      <c r="E86" s="951">
        <v>35000</v>
      </c>
      <c r="F86" s="974">
        <v>0</v>
      </c>
      <c r="G86" s="951">
        <v>35000</v>
      </c>
      <c r="H86" s="951">
        <v>1004.5</v>
      </c>
      <c r="I86" s="974">
        <v>0</v>
      </c>
      <c r="J86" s="951">
        <v>1064</v>
      </c>
      <c r="K86" s="951">
        <v>3839.91</v>
      </c>
      <c r="L86" s="951">
        <f>+H86+I86+J86+K86</f>
        <v>5908.41</v>
      </c>
      <c r="M86" s="951">
        <f t="shared" si="14"/>
        <v>29091.59</v>
      </c>
    </row>
    <row r="87" spans="1:13" ht="18.75" x14ac:dyDescent="0.3">
      <c r="A87" s="955" t="s">
        <v>1335</v>
      </c>
      <c r="B87" s="950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25</v>
      </c>
      <c r="L87" s="951">
        <f>+H87+I87+J87+K87</f>
        <v>2093.5</v>
      </c>
      <c r="M87" s="951">
        <f t="shared" si="14"/>
        <v>32906.5</v>
      </c>
    </row>
    <row r="88" spans="1:13" ht="18.75" x14ac:dyDescent="0.3">
      <c r="A88" s="961" t="s">
        <v>763</v>
      </c>
      <c r="B88" s="950"/>
      <c r="C88" s="962">
        <v>12</v>
      </c>
      <c r="D88" s="962"/>
      <c r="E88" s="963">
        <f>SUM(E76:E87)</f>
        <v>338500</v>
      </c>
      <c r="F88" s="974">
        <v>0</v>
      </c>
      <c r="G88" s="963">
        <f>SUM(G76:G87)</f>
        <v>338500</v>
      </c>
      <c r="H88" s="963">
        <f t="shared" ref="H88:M88" si="15">SUM(H76:H87)</f>
        <v>9714.9500000000007</v>
      </c>
      <c r="I88" s="963">
        <f t="shared" si="15"/>
        <v>936.62</v>
      </c>
      <c r="J88" s="963">
        <f t="shared" si="15"/>
        <v>10290.4</v>
      </c>
      <c r="K88" s="963">
        <f t="shared" si="15"/>
        <v>9543.57</v>
      </c>
      <c r="L88" s="963">
        <f t="shared" si="15"/>
        <v>30485.54</v>
      </c>
      <c r="M88" s="963">
        <f t="shared" si="15"/>
        <v>308014.46000000002</v>
      </c>
    </row>
    <row r="89" spans="1:13" ht="18.75" x14ac:dyDescent="0.3">
      <c r="A89" s="958"/>
      <c r="B89" s="950"/>
      <c r="C89" s="967"/>
      <c r="D89" s="967"/>
      <c r="E89" s="951"/>
      <c r="F89" s="952"/>
      <c r="G89" s="953"/>
      <c r="H89" s="953"/>
      <c r="I89" s="951"/>
      <c r="J89" s="953"/>
      <c r="K89" s="951"/>
      <c r="L89" s="951"/>
      <c r="M89" s="953"/>
    </row>
    <row r="90" spans="1:13" ht="18.75" x14ac:dyDescent="0.3">
      <c r="A90" s="961" t="s">
        <v>1126</v>
      </c>
      <c r="B90" s="950"/>
      <c r="C90" s="960"/>
      <c r="D90" s="960"/>
      <c r="E90" s="951"/>
      <c r="F90" s="964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55" t="s">
        <v>162</v>
      </c>
      <c r="B91" s="950" t="s">
        <v>807</v>
      </c>
      <c r="C91" s="960" t="s">
        <v>711</v>
      </c>
      <c r="D91" s="960" t="s">
        <v>1069</v>
      </c>
      <c r="E91" s="951">
        <v>55000</v>
      </c>
      <c r="F91" s="952">
        <v>0</v>
      </c>
      <c r="G91" s="953">
        <v>55000</v>
      </c>
      <c r="H91" s="953">
        <v>1578.5</v>
      </c>
      <c r="I91" s="951">
        <v>2559.6799999999998</v>
      </c>
      <c r="J91" s="953">
        <v>1672</v>
      </c>
      <c r="K91" s="951">
        <v>25</v>
      </c>
      <c r="L91" s="951">
        <f>+H91+I91+J91+K91</f>
        <v>5835.18</v>
      </c>
      <c r="M91" s="953">
        <f>+G91-L91</f>
        <v>49164.82</v>
      </c>
    </row>
    <row r="92" spans="1:13" ht="18.75" x14ac:dyDescent="0.3">
      <c r="A92" s="960" t="s">
        <v>728</v>
      </c>
      <c r="B92" s="976" t="s">
        <v>807</v>
      </c>
      <c r="C92" s="977" t="s">
        <v>166</v>
      </c>
      <c r="D92" s="977" t="s">
        <v>307</v>
      </c>
      <c r="E92" s="978">
        <v>37500</v>
      </c>
      <c r="F92" s="979">
        <v>0</v>
      </c>
      <c r="G92" s="953">
        <v>37500</v>
      </c>
      <c r="H92" s="953">
        <v>1076.25</v>
      </c>
      <c r="I92" s="974">
        <v>0</v>
      </c>
      <c r="J92" s="953">
        <v>1140</v>
      </c>
      <c r="K92" s="951">
        <v>1740.46</v>
      </c>
      <c r="L92" s="951">
        <f>+H92+I92+J92+K92</f>
        <v>3956.71</v>
      </c>
      <c r="M92" s="953">
        <f>+G92-L92</f>
        <v>33543.29</v>
      </c>
    </row>
    <row r="93" spans="1:13" ht="18.75" x14ac:dyDescent="0.3">
      <c r="A93" s="961" t="s">
        <v>749</v>
      </c>
      <c r="B93" s="950"/>
      <c r="C93" s="962">
        <v>2</v>
      </c>
      <c r="D93" s="962"/>
      <c r="E93" s="963">
        <f t="shared" ref="E93:M93" si="16">SUM(E91:E92)</f>
        <v>92500</v>
      </c>
      <c r="F93" s="964">
        <f t="shared" si="16"/>
        <v>0</v>
      </c>
      <c r="G93" s="965">
        <f t="shared" si="16"/>
        <v>92500</v>
      </c>
      <c r="H93" s="965">
        <f t="shared" si="16"/>
        <v>2654.75</v>
      </c>
      <c r="I93" s="963">
        <f t="shared" si="16"/>
        <v>2559.6799999999998</v>
      </c>
      <c r="J93" s="965">
        <f t="shared" si="16"/>
        <v>2812</v>
      </c>
      <c r="K93" s="963">
        <f t="shared" si="16"/>
        <v>1765.46</v>
      </c>
      <c r="L93" s="963">
        <f t="shared" si="16"/>
        <v>9791.89</v>
      </c>
      <c r="M93" s="965">
        <f t="shared" si="16"/>
        <v>82708.11</v>
      </c>
    </row>
    <row r="94" spans="1:13" ht="18.75" x14ac:dyDescent="0.3">
      <c r="A94" s="958"/>
      <c r="B94" s="950"/>
      <c r="C94" s="960"/>
      <c r="D94" s="960"/>
      <c r="E94" s="951"/>
      <c r="F94" s="952"/>
      <c r="G94" s="953"/>
      <c r="H94" s="953"/>
      <c r="I94" s="951"/>
      <c r="J94" s="953"/>
      <c r="K94" s="951"/>
      <c r="L94" s="951"/>
      <c r="M94" s="953"/>
    </row>
    <row r="95" spans="1:13" ht="18.75" x14ac:dyDescent="0.3">
      <c r="A95" s="961" t="s">
        <v>1127</v>
      </c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55" t="s">
        <v>1077</v>
      </c>
      <c r="B96" s="950" t="s">
        <v>806</v>
      </c>
      <c r="C96" s="960" t="s">
        <v>1467</v>
      </c>
      <c r="D96" s="960" t="s">
        <v>1069</v>
      </c>
      <c r="E96" s="951">
        <v>55000</v>
      </c>
      <c r="F96" s="974">
        <v>0</v>
      </c>
      <c r="G96" s="951">
        <v>55000</v>
      </c>
      <c r="H96" s="951">
        <v>1578.5</v>
      </c>
      <c r="I96" s="951">
        <v>2559.6799999999998</v>
      </c>
      <c r="J96" s="951">
        <v>1672</v>
      </c>
      <c r="K96" s="951">
        <v>1296.7</v>
      </c>
      <c r="L96" s="951">
        <f>+H96+I96+J96+K96</f>
        <v>7106.88</v>
      </c>
      <c r="M96" s="953">
        <f>+G96-L96</f>
        <v>47893.120000000003</v>
      </c>
    </row>
    <row r="97" spans="1:13" ht="18.75" x14ac:dyDescent="0.3">
      <c r="A97" s="958" t="s">
        <v>531</v>
      </c>
      <c r="B97" s="950" t="s">
        <v>807</v>
      </c>
      <c r="C97" s="960" t="s">
        <v>166</v>
      </c>
      <c r="D97" s="960" t="s">
        <v>321</v>
      </c>
      <c r="E97" s="951">
        <v>43500</v>
      </c>
      <c r="F97" s="952">
        <v>0</v>
      </c>
      <c r="G97" s="953">
        <v>43500</v>
      </c>
      <c r="H97" s="953">
        <v>1248.45</v>
      </c>
      <c r="I97" s="951">
        <v>936.62</v>
      </c>
      <c r="J97" s="953">
        <v>1322.4</v>
      </c>
      <c r="K97" s="951">
        <v>25</v>
      </c>
      <c r="L97" s="951">
        <f>+H97+I97+J97+K97</f>
        <v>3532.4700000000003</v>
      </c>
      <c r="M97" s="953">
        <f>+G97-L97</f>
        <v>39967.53</v>
      </c>
    </row>
    <row r="98" spans="1:13" ht="18.75" x14ac:dyDescent="0.3">
      <c r="A98" s="955" t="s">
        <v>1315</v>
      </c>
      <c r="B98" s="950" t="s">
        <v>806</v>
      </c>
      <c r="C98" s="960" t="s">
        <v>276</v>
      </c>
      <c r="D98" s="960" t="s">
        <v>321</v>
      </c>
      <c r="E98" s="951">
        <v>43500</v>
      </c>
      <c r="F98" s="974">
        <v>0</v>
      </c>
      <c r="G98" s="951">
        <v>43500</v>
      </c>
      <c r="H98" s="951">
        <v>1248.48</v>
      </c>
      <c r="I98" s="974">
        <v>936.62</v>
      </c>
      <c r="J98" s="951">
        <v>1322.4</v>
      </c>
      <c r="K98" s="951">
        <v>25</v>
      </c>
      <c r="L98" s="951">
        <v>3532.47</v>
      </c>
      <c r="M98" s="951">
        <f>+G98-L98</f>
        <v>39967.53</v>
      </c>
    </row>
    <row r="99" spans="1:13" ht="18.75" x14ac:dyDescent="0.3">
      <c r="A99" s="961" t="s">
        <v>749</v>
      </c>
      <c r="B99" s="950"/>
      <c r="C99" s="962">
        <v>3</v>
      </c>
      <c r="D99" s="962"/>
      <c r="E99" s="963">
        <f>SUM(E96:E98)</f>
        <v>142000</v>
      </c>
      <c r="F99" s="952">
        <v>0</v>
      </c>
      <c r="G99" s="963">
        <f t="shared" ref="G99:M99" si="17">SUM(G96:G98)</f>
        <v>142000</v>
      </c>
      <c r="H99" s="963">
        <f t="shared" si="17"/>
        <v>4075.43</v>
      </c>
      <c r="I99" s="963">
        <f t="shared" si="17"/>
        <v>4432.92</v>
      </c>
      <c r="J99" s="963">
        <f t="shared" si="17"/>
        <v>4316.8</v>
      </c>
      <c r="K99" s="963">
        <f t="shared" si="17"/>
        <v>1346.7</v>
      </c>
      <c r="L99" s="963">
        <f t="shared" si="17"/>
        <v>14171.82</v>
      </c>
      <c r="M99" s="963">
        <f t="shared" si="17"/>
        <v>127828.18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1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18">SUM(G106:G107)</f>
        <v>87000</v>
      </c>
      <c r="H108" s="963">
        <f t="shared" si="18"/>
        <v>2496.9</v>
      </c>
      <c r="I108" s="963">
        <f t="shared" si="18"/>
        <v>1873.24</v>
      </c>
      <c r="J108" s="963">
        <f t="shared" si="18"/>
        <v>2644.8</v>
      </c>
      <c r="K108" s="963">
        <f t="shared" si="18"/>
        <v>50</v>
      </c>
      <c r="L108" s="963">
        <f t="shared" si="18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19">SUM(G111:G111)</f>
        <v>80000</v>
      </c>
      <c r="H112" s="965">
        <f t="shared" si="19"/>
        <v>2296</v>
      </c>
      <c r="I112" s="963">
        <f t="shared" si="19"/>
        <v>6972</v>
      </c>
      <c r="J112" s="965">
        <f t="shared" si="19"/>
        <v>2432</v>
      </c>
      <c r="K112" s="963">
        <f t="shared" si="19"/>
        <v>1740.46</v>
      </c>
      <c r="L112" s="963">
        <f t="shared" si="19"/>
        <v>13440.46</v>
      </c>
      <c r="M112" s="965">
        <f t="shared" si="19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0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15539.38</v>
      </c>
      <c r="L117" s="1122">
        <f>+H117+I117+J117+K117</f>
        <v>24701.760000000002</v>
      </c>
      <c r="M117" s="953">
        <f t="shared" si="20"/>
        <v>45298.239999999998</v>
      </c>
    </row>
    <row r="118" spans="1:13" ht="18.75" x14ac:dyDescent="0.3">
      <c r="A118" s="955" t="s">
        <v>843</v>
      </c>
      <c r="B118" s="968" t="s">
        <v>806</v>
      </c>
      <c r="C118" s="960" t="s">
        <v>1199</v>
      </c>
      <c r="D118" s="960" t="s">
        <v>1069</v>
      </c>
      <c r="E118" s="951">
        <v>70000</v>
      </c>
      <c r="F118" s="974">
        <v>0</v>
      </c>
      <c r="G118" s="951">
        <v>70000</v>
      </c>
      <c r="H118" s="951">
        <v>2009</v>
      </c>
      <c r="I118" s="951">
        <v>5368.48</v>
      </c>
      <c r="J118" s="951">
        <v>2128</v>
      </c>
      <c r="K118" s="951">
        <v>25</v>
      </c>
      <c r="L118" s="951">
        <f>+H118+I118+J118+K118</f>
        <v>9530.48</v>
      </c>
      <c r="M118" s="951">
        <f t="shared" si="20"/>
        <v>60469.520000000004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0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0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0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>SUM(E115:E121)</f>
        <v>517500</v>
      </c>
      <c r="F122" s="964">
        <f t="shared" ref="F122:K122" si="21">SUM(F115:F121)</f>
        <v>0</v>
      </c>
      <c r="G122" s="963">
        <f t="shared" si="21"/>
        <v>517500</v>
      </c>
      <c r="H122" s="963">
        <f t="shared" si="21"/>
        <v>14852.25</v>
      </c>
      <c r="I122" s="963">
        <f t="shared" si="21"/>
        <v>50491.780000000006</v>
      </c>
      <c r="J122" s="963">
        <f t="shared" si="21"/>
        <v>15732</v>
      </c>
      <c r="K122" s="963">
        <f t="shared" si="21"/>
        <v>22252.239999999998</v>
      </c>
      <c r="L122" s="963">
        <f>SUM(L115:L121)</f>
        <v>103328.27</v>
      </c>
      <c r="M122" s="963">
        <f>SUM(M115:M121)</f>
        <v>414171.73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M128" si="22">SUM(F125:F127)</f>
        <v>0</v>
      </c>
      <c r="G128" s="963">
        <f t="shared" si="22"/>
        <v>148500</v>
      </c>
      <c r="H128" s="963">
        <f t="shared" si="22"/>
        <v>4261.95</v>
      </c>
      <c r="I128" s="963">
        <f t="shared" si="22"/>
        <v>5350.3</v>
      </c>
      <c r="J128" s="963">
        <f t="shared" si="22"/>
        <v>4514.3999999999996</v>
      </c>
      <c r="K128" s="963">
        <f t="shared" si="22"/>
        <v>3044.13</v>
      </c>
      <c r="L128" s="963">
        <f t="shared" si="22"/>
        <v>17170.780000000002</v>
      </c>
      <c r="M128" s="963">
        <f t="shared" si="22"/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>+H133+I133+J133+K133</f>
        <v>6538.18</v>
      </c>
      <c r="M133" s="951">
        <f>+G133-L133</f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37500</v>
      </c>
      <c r="F134" s="974">
        <v>0</v>
      </c>
      <c r="G134" s="951">
        <v>37500</v>
      </c>
      <c r="H134" s="951">
        <v>1076.25</v>
      </c>
      <c r="I134" s="974">
        <v>89.81</v>
      </c>
      <c r="J134" s="951">
        <v>1140</v>
      </c>
      <c r="K134" s="951">
        <v>25</v>
      </c>
      <c r="L134" s="951">
        <f>+H134+I134+J134+K134</f>
        <v>2331.06</v>
      </c>
      <c r="M134" s="951">
        <f>+G134-L134</f>
        <v>35168.94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227500</v>
      </c>
      <c r="F135" s="964">
        <f>SUM(F126:F126)</f>
        <v>0</v>
      </c>
      <c r="G135" s="963">
        <f t="shared" ref="G135:M135" si="23">SUM(G131:G134)</f>
        <v>227500</v>
      </c>
      <c r="H135" s="963">
        <f t="shared" si="23"/>
        <v>6529.25</v>
      </c>
      <c r="I135" s="963">
        <f t="shared" si="23"/>
        <v>12610.039999999999</v>
      </c>
      <c r="J135" s="963">
        <f t="shared" si="23"/>
        <v>6916</v>
      </c>
      <c r="K135" s="963">
        <f t="shared" si="23"/>
        <v>1706</v>
      </c>
      <c r="L135" s="963">
        <f t="shared" si="23"/>
        <v>27761.29</v>
      </c>
      <c r="M135" s="963">
        <f t="shared" si="23"/>
        <v>199738.71000000002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>+G140-L140</f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24">SUM(G138:G140)</f>
        <v>290000</v>
      </c>
      <c r="H141" s="965">
        <f t="shared" si="24"/>
        <v>8323</v>
      </c>
      <c r="I141" s="963">
        <f t="shared" si="24"/>
        <v>36255.85</v>
      </c>
      <c r="J141" s="965">
        <f t="shared" si="24"/>
        <v>8816</v>
      </c>
      <c r="K141" s="963">
        <f t="shared" si="24"/>
        <v>7705.56</v>
      </c>
      <c r="L141" s="963">
        <f t="shared" si="24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25</v>
      </c>
      <c r="L145" s="951">
        <v>1886.65</v>
      </c>
      <c r="M145" s="951">
        <v>29613.35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L146" si="25">SUM(G144:G145)</f>
        <v>111500</v>
      </c>
      <c r="H146" s="963">
        <f t="shared" si="25"/>
        <v>3200.05</v>
      </c>
      <c r="I146" s="963">
        <f t="shared" si="25"/>
        <v>7400.87</v>
      </c>
      <c r="J146" s="963">
        <f t="shared" si="25"/>
        <v>3389.6</v>
      </c>
      <c r="K146" s="963">
        <f t="shared" si="25"/>
        <v>2122.1999999999998</v>
      </c>
      <c r="L146" s="963">
        <f t="shared" si="25"/>
        <v>16112.72</v>
      </c>
      <c r="M146" s="963">
        <f>SUM(M144:M145)</f>
        <v>95387.28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+H149+I149+J149+K149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26">SUM(E149:E149)</f>
        <v>43500</v>
      </c>
      <c r="F150" s="964">
        <f t="shared" si="26"/>
        <v>0</v>
      </c>
      <c r="G150" s="965">
        <f t="shared" si="26"/>
        <v>43500</v>
      </c>
      <c r="H150" s="965">
        <f t="shared" si="26"/>
        <v>1248.45</v>
      </c>
      <c r="I150" s="1091">
        <f t="shared" si="26"/>
        <v>936.62</v>
      </c>
      <c r="J150" s="996">
        <f t="shared" si="26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1459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>+G154-L154</f>
        <v>59197.82</v>
      </c>
    </row>
    <row r="155" spans="1:13" ht="18.75" x14ac:dyDescent="0.3">
      <c r="A155" s="955" t="s">
        <v>530</v>
      </c>
      <c r="B155" s="950" t="s">
        <v>806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>+G155-L155</f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>SUM(F156)</f>
        <v>0</v>
      </c>
      <c r="G157" s="963">
        <f t="shared" ref="G157:L157" si="27">SUM(G153:G156)</f>
        <v>237000</v>
      </c>
      <c r="H157" s="963">
        <f t="shared" si="27"/>
        <v>6801.9</v>
      </c>
      <c r="I157" s="963">
        <f t="shared" si="27"/>
        <v>14642.59</v>
      </c>
      <c r="J157" s="963">
        <f t="shared" si="27"/>
        <v>7204.7999999999993</v>
      </c>
      <c r="K157" s="963">
        <f t="shared" si="27"/>
        <v>4643.3999999999996</v>
      </c>
      <c r="L157" s="963">
        <f t="shared" si="27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18.7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M162" si="28">SUM(G160:G161)</f>
        <v>150000</v>
      </c>
      <c r="H162" s="963">
        <f t="shared" si="28"/>
        <v>4305</v>
      </c>
      <c r="I162" s="963">
        <f t="shared" si="28"/>
        <v>12769.349999999999</v>
      </c>
      <c r="J162" s="963">
        <f t="shared" si="28"/>
        <v>4560</v>
      </c>
      <c r="K162" s="963">
        <f t="shared" si="28"/>
        <v>1556</v>
      </c>
      <c r="L162" s="963">
        <f t="shared" si="28"/>
        <v>23190.35</v>
      </c>
      <c r="M162" s="963">
        <f t="shared" si="28"/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29">SUM(F165:F166)</f>
        <v>0</v>
      </c>
      <c r="G167" s="965">
        <f>SUM(G165:G166)</f>
        <v>123500</v>
      </c>
      <c r="H167" s="965">
        <f t="shared" si="29"/>
        <v>3544.45</v>
      </c>
      <c r="I167" s="963">
        <f t="shared" si="29"/>
        <v>8337.49</v>
      </c>
      <c r="J167" s="965">
        <f t="shared" si="29"/>
        <v>3754.4</v>
      </c>
      <c r="K167" s="963">
        <f t="shared" si="29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30">+H170+I170+J170+K170</f>
        <v>3532.4700000000003</v>
      </c>
      <c r="M170" s="951">
        <f t="shared" ref="M170:M175" si="31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0"/>
        <v>3532.4700000000003</v>
      </c>
      <c r="M171" s="951">
        <f t="shared" si="31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0"/>
        <v>3532.4700000000003</v>
      </c>
      <c r="M172" s="951">
        <f t="shared" si="31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30"/>
        <v>7854.75</v>
      </c>
      <c r="M173" s="951">
        <f t="shared" si="31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30"/>
        <v>3532.4700000000003</v>
      </c>
      <c r="M174" s="951">
        <f t="shared" si="31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0"/>
        <v>3532.4700000000003</v>
      </c>
      <c r="M175" s="951">
        <f t="shared" si="31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M176" si="32">SUM(G170:G175)</f>
        <v>261000</v>
      </c>
      <c r="H176" s="963">
        <f t="shared" si="32"/>
        <v>7490.7</v>
      </c>
      <c r="I176" s="963">
        <f t="shared" si="32"/>
        <v>5105.08</v>
      </c>
      <c r="J176" s="963">
        <f t="shared" si="32"/>
        <v>7934.4</v>
      </c>
      <c r="K176" s="963">
        <f t="shared" si="32"/>
        <v>4986.92</v>
      </c>
      <c r="L176" s="963">
        <f t="shared" si="32"/>
        <v>25517.100000000002</v>
      </c>
      <c r="M176" s="963">
        <f t="shared" si="32"/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585</v>
      </c>
      <c r="B180" s="950" t="s">
        <v>806</v>
      </c>
      <c r="C180" s="960" t="s">
        <v>517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1248.25</v>
      </c>
      <c r="I180" s="974">
        <v>936.62</v>
      </c>
      <c r="J180" s="951">
        <v>1322.4</v>
      </c>
      <c r="K180" s="951">
        <v>728</v>
      </c>
      <c r="L180" s="951">
        <f>+H180+I180+J180+K180</f>
        <v>4235.2700000000004</v>
      </c>
      <c r="M180" s="951">
        <f>+G180-L180</f>
        <v>39264.729999999996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1248.25</v>
      </c>
      <c r="I183" s="974">
        <v>936.62</v>
      </c>
      <c r="J183" s="951">
        <v>1322.4</v>
      </c>
      <c r="K183" s="951">
        <v>25</v>
      </c>
      <c r="L183" s="951">
        <f>+H183+I183+J183+K183</f>
        <v>3532.27</v>
      </c>
      <c r="M183" s="951">
        <f>+G183-L183</f>
        <v>39967.730000000003</v>
      </c>
    </row>
    <row r="184" spans="1:13" ht="18.75" x14ac:dyDescent="0.3">
      <c r="A184" s="961" t="s">
        <v>847</v>
      </c>
      <c r="B184" s="950"/>
      <c r="C184" s="962">
        <v>5</v>
      </c>
      <c r="D184" s="962"/>
      <c r="E184" s="963">
        <f>SUM(E179:E183)</f>
        <v>254000</v>
      </c>
      <c r="F184" s="974">
        <v>0</v>
      </c>
      <c r="G184" s="963">
        <f>SUM(G179:G183)</f>
        <v>254000</v>
      </c>
      <c r="H184" s="963">
        <f t="shared" ref="H184:M184" si="33">SUM(H179:H183)</f>
        <v>7289</v>
      </c>
      <c r="I184" s="963">
        <f t="shared" si="33"/>
        <v>11147.350000000002</v>
      </c>
      <c r="J184" s="963">
        <f t="shared" si="33"/>
        <v>7721.6</v>
      </c>
      <c r="K184" s="963">
        <f t="shared" si="33"/>
        <v>3371.4</v>
      </c>
      <c r="L184" s="963">
        <f t="shared" si="33"/>
        <v>29529.350000000002</v>
      </c>
      <c r="M184" s="963">
        <f t="shared" si="33"/>
        <v>224470.65000000002</v>
      </c>
    </row>
    <row r="185" spans="1:13" ht="18.75" x14ac:dyDescent="0.3">
      <c r="A185" s="961"/>
      <c r="B185" s="950"/>
      <c r="C185" s="962"/>
      <c r="D185" s="962"/>
      <c r="E185" s="963"/>
      <c r="F185" s="964"/>
      <c r="G185" s="963"/>
      <c r="H185" s="963"/>
      <c r="I185" s="963"/>
      <c r="J185" s="963"/>
      <c r="K185" s="963"/>
      <c r="L185" s="963"/>
      <c r="M185" s="963"/>
    </row>
    <row r="186" spans="1:13" ht="18.75" x14ac:dyDescent="0.3">
      <c r="A186" s="961" t="s">
        <v>1221</v>
      </c>
      <c r="B186" s="950"/>
      <c r="C186" s="967"/>
      <c r="D186" s="967"/>
      <c r="E186" s="963"/>
      <c r="F186" s="964"/>
      <c r="G186" s="965"/>
      <c r="H186" s="965"/>
      <c r="I186" s="963"/>
      <c r="J186" s="965"/>
      <c r="K186" s="963"/>
      <c r="L186" s="963"/>
      <c r="M186" s="965"/>
    </row>
    <row r="187" spans="1:13" ht="18.75" x14ac:dyDescent="0.3">
      <c r="A187" s="1027" t="s">
        <v>1478</v>
      </c>
      <c r="B187" s="950" t="s">
        <v>806</v>
      </c>
      <c r="C187" s="1024" t="s">
        <v>721</v>
      </c>
      <c r="D187" s="960" t="s">
        <v>1069</v>
      </c>
      <c r="E187" s="951">
        <v>120000</v>
      </c>
      <c r="F187" s="952">
        <v>0</v>
      </c>
      <c r="G187" s="1031">
        <v>120000</v>
      </c>
      <c r="H187" s="953">
        <v>3444</v>
      </c>
      <c r="I187" s="1032">
        <v>16809.87</v>
      </c>
      <c r="J187" s="953">
        <v>3648</v>
      </c>
      <c r="K187" s="951">
        <v>25</v>
      </c>
      <c r="L187" s="1032">
        <f t="shared" ref="L187:L192" si="34">+H187+I187+J187+K187</f>
        <v>23926.87</v>
      </c>
      <c r="M187" s="1031">
        <f>+G187-L187</f>
        <v>96073.13</v>
      </c>
    </row>
    <row r="188" spans="1:13" ht="18.75" x14ac:dyDescent="0.3">
      <c r="A188" s="1027" t="s">
        <v>87</v>
      </c>
      <c r="B188" s="950" t="s">
        <v>806</v>
      </c>
      <c r="C188" s="1024" t="s">
        <v>720</v>
      </c>
      <c r="D188" s="960" t="s">
        <v>1069</v>
      </c>
      <c r="E188" s="951">
        <v>120000</v>
      </c>
      <c r="F188" s="974">
        <v>0</v>
      </c>
      <c r="G188" s="1032">
        <v>120000</v>
      </c>
      <c r="H188" s="951">
        <v>3444</v>
      </c>
      <c r="I188" s="1032">
        <v>16809.87</v>
      </c>
      <c r="J188" s="951">
        <v>3648</v>
      </c>
      <c r="K188" s="951">
        <v>25</v>
      </c>
      <c r="L188" s="1032">
        <f t="shared" si="34"/>
        <v>23926.87</v>
      </c>
      <c r="M188" s="1031">
        <f t="shared" ref="M188:M224" si="35">+G188-L188</f>
        <v>96073.13</v>
      </c>
    </row>
    <row r="189" spans="1:13" ht="18.75" x14ac:dyDescent="0.3">
      <c r="A189" s="1027" t="s">
        <v>829</v>
      </c>
      <c r="B189" s="999" t="s">
        <v>806</v>
      </c>
      <c r="C189" s="1024" t="s">
        <v>596</v>
      </c>
      <c r="D189" s="960" t="s">
        <v>1066</v>
      </c>
      <c r="E189" s="951">
        <v>75000</v>
      </c>
      <c r="F189" s="974">
        <v>0</v>
      </c>
      <c r="G189" s="1032">
        <v>75000</v>
      </c>
      <c r="H189" s="951">
        <v>2152.5</v>
      </c>
      <c r="I189" s="1032">
        <v>6309.38</v>
      </c>
      <c r="J189" s="951">
        <v>2280</v>
      </c>
      <c r="K189" s="951">
        <v>25</v>
      </c>
      <c r="L189" s="1032">
        <f t="shared" si="34"/>
        <v>10766.880000000001</v>
      </c>
      <c r="M189" s="1031">
        <f t="shared" si="35"/>
        <v>64233.119999999995</v>
      </c>
    </row>
    <row r="190" spans="1:13" ht="18.75" x14ac:dyDescent="0.3">
      <c r="A190" s="1027" t="s">
        <v>244</v>
      </c>
      <c r="B190" s="950" t="s">
        <v>806</v>
      </c>
      <c r="C190" s="1024" t="s">
        <v>489</v>
      </c>
      <c r="D190" s="960" t="s">
        <v>1064</v>
      </c>
      <c r="E190" s="951">
        <v>80000</v>
      </c>
      <c r="F190" s="974">
        <v>0</v>
      </c>
      <c r="G190" s="1032">
        <v>80000</v>
      </c>
      <c r="H190" s="951">
        <v>2296</v>
      </c>
      <c r="I190" s="1032">
        <v>7400.87</v>
      </c>
      <c r="J190" s="951">
        <v>2432</v>
      </c>
      <c r="K190" s="951">
        <v>25</v>
      </c>
      <c r="L190" s="1032">
        <f t="shared" si="34"/>
        <v>12153.869999999999</v>
      </c>
      <c r="M190" s="1031">
        <f t="shared" si="35"/>
        <v>67846.13</v>
      </c>
    </row>
    <row r="191" spans="1:13" ht="18.75" x14ac:dyDescent="0.3">
      <c r="A191" s="1027" t="s">
        <v>84</v>
      </c>
      <c r="B191" s="950" t="s">
        <v>806</v>
      </c>
      <c r="C191" s="1024" t="s">
        <v>117</v>
      </c>
      <c r="D191" s="960" t="s">
        <v>307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5368.48</v>
      </c>
      <c r="J191" s="951">
        <v>2128</v>
      </c>
      <c r="K191" s="951">
        <v>25</v>
      </c>
      <c r="L191" s="1032">
        <f t="shared" si="34"/>
        <v>9530.48</v>
      </c>
      <c r="M191" s="1031">
        <f t="shared" si="35"/>
        <v>60469.520000000004</v>
      </c>
    </row>
    <row r="192" spans="1:13" ht="18.75" x14ac:dyDescent="0.3">
      <c r="A192" s="1027" t="s">
        <v>136</v>
      </c>
      <c r="B192" s="950" t="s">
        <v>807</v>
      </c>
      <c r="C192" s="1024" t="s">
        <v>117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6564.09</v>
      </c>
      <c r="J192" s="951">
        <v>2432</v>
      </c>
      <c r="K192" s="951">
        <v>4158.92</v>
      </c>
      <c r="L192" s="1032">
        <f t="shared" si="34"/>
        <v>15451.01</v>
      </c>
      <c r="M192" s="1031">
        <f t="shared" si="35"/>
        <v>64548.99</v>
      </c>
    </row>
    <row r="193" spans="1:13" ht="18.75" x14ac:dyDescent="0.3">
      <c r="A193" s="1027" t="s">
        <v>94</v>
      </c>
      <c r="B193" s="950" t="s">
        <v>807</v>
      </c>
      <c r="C193" s="1024" t="s">
        <v>71</v>
      </c>
      <c r="D193" s="960" t="s">
        <v>1069</v>
      </c>
      <c r="E193" s="951">
        <v>70000</v>
      </c>
      <c r="F193" s="974">
        <v>0</v>
      </c>
      <c r="G193" s="951">
        <v>70000</v>
      </c>
      <c r="H193" s="951">
        <v>2009</v>
      </c>
      <c r="I193" s="1032">
        <v>5025.38</v>
      </c>
      <c r="J193" s="951">
        <v>2128</v>
      </c>
      <c r="K193" s="951">
        <v>1740.46</v>
      </c>
      <c r="L193" s="1032">
        <v>10902.84</v>
      </c>
      <c r="M193" s="1031">
        <f t="shared" si="35"/>
        <v>59097.16</v>
      </c>
    </row>
    <row r="194" spans="1:13" ht="18.75" x14ac:dyDescent="0.3">
      <c r="A194" s="1027" t="s">
        <v>799</v>
      </c>
      <c r="B194" s="950" t="s">
        <v>806</v>
      </c>
      <c r="C194" s="1024" t="s">
        <v>633</v>
      </c>
      <c r="D194" s="960" t="s">
        <v>1069</v>
      </c>
      <c r="E194" s="951">
        <v>80000</v>
      </c>
      <c r="F194" s="974">
        <v>0</v>
      </c>
      <c r="G194" s="951">
        <v>80000</v>
      </c>
      <c r="H194" s="951">
        <v>2296</v>
      </c>
      <c r="I194" s="1032">
        <v>6972</v>
      </c>
      <c r="J194" s="951">
        <v>2432</v>
      </c>
      <c r="K194" s="951">
        <v>1740.46</v>
      </c>
      <c r="L194" s="1032">
        <f>+H194+I194+J194+K194</f>
        <v>13440.46</v>
      </c>
      <c r="M194" s="1031">
        <f t="shared" si="35"/>
        <v>66559.540000000008</v>
      </c>
    </row>
    <row r="195" spans="1:13" ht="17.25" customHeight="1" x14ac:dyDescent="0.3">
      <c r="A195" s="1028" t="s">
        <v>177</v>
      </c>
      <c r="B195" s="1001" t="s">
        <v>807</v>
      </c>
      <c r="C195" s="1025" t="s">
        <v>1119</v>
      </c>
      <c r="D195" s="1024" t="s">
        <v>1069</v>
      </c>
      <c r="E195" s="1078">
        <v>55000</v>
      </c>
      <c r="F195" s="1079">
        <v>0</v>
      </c>
      <c r="G195" s="1080">
        <v>55000</v>
      </c>
      <c r="H195" s="1081">
        <v>1578.5</v>
      </c>
      <c r="I195" s="1074">
        <v>2559.6799999999998</v>
      </c>
      <c r="J195" s="1078">
        <v>1672</v>
      </c>
      <c r="K195" s="1081">
        <v>25</v>
      </c>
      <c r="L195" s="1032">
        <f t="shared" ref="L195:L220" si="36">+H195+I195+J195+K195</f>
        <v>5835.18</v>
      </c>
      <c r="M195" s="1031">
        <f t="shared" si="35"/>
        <v>49164.82</v>
      </c>
    </row>
    <row r="196" spans="1:13" ht="18.75" x14ac:dyDescent="0.3">
      <c r="A196" s="1027" t="s">
        <v>173</v>
      </c>
      <c r="B196" s="950" t="s">
        <v>807</v>
      </c>
      <c r="C196" s="1024" t="s">
        <v>521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036">
        <v>679.3</v>
      </c>
      <c r="J196" s="951">
        <v>1322.4</v>
      </c>
      <c r="K196" s="951">
        <v>1740.46</v>
      </c>
      <c r="L196" s="1032">
        <f t="shared" si="36"/>
        <v>4990.6100000000006</v>
      </c>
      <c r="M196" s="1032">
        <f t="shared" si="35"/>
        <v>38509.39</v>
      </c>
    </row>
    <row r="197" spans="1:13" ht="18.75" x14ac:dyDescent="0.3">
      <c r="A197" s="1027" t="s">
        <v>1062</v>
      </c>
      <c r="B197" s="950" t="s">
        <v>807</v>
      </c>
      <c r="C197" s="1024" t="s">
        <v>521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89.01</v>
      </c>
      <c r="J197" s="951">
        <v>1140</v>
      </c>
      <c r="K197" s="951">
        <v>25</v>
      </c>
      <c r="L197" s="1032">
        <f t="shared" si="36"/>
        <v>2330.2600000000002</v>
      </c>
      <c r="M197" s="1032">
        <f t="shared" si="35"/>
        <v>35169.74</v>
      </c>
    </row>
    <row r="198" spans="1:13" ht="18.75" x14ac:dyDescent="0.3">
      <c r="A198" s="1027" t="s">
        <v>1148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036">
        <v>89.81</v>
      </c>
      <c r="J198" s="951">
        <v>1140</v>
      </c>
      <c r="K198" s="951">
        <v>25</v>
      </c>
      <c r="L198" s="1032">
        <f t="shared" si="36"/>
        <v>2331.06</v>
      </c>
      <c r="M198" s="1032">
        <f t="shared" si="35"/>
        <v>35168.94</v>
      </c>
    </row>
    <row r="199" spans="1:13" ht="18.75" x14ac:dyDescent="0.3">
      <c r="A199" s="1027" t="s">
        <v>1149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89.01</v>
      </c>
      <c r="J199" s="951">
        <v>1140</v>
      </c>
      <c r="K199" s="951">
        <v>25</v>
      </c>
      <c r="L199" s="1032">
        <f t="shared" si="36"/>
        <v>2330.2600000000002</v>
      </c>
      <c r="M199" s="1032">
        <f t="shared" si="35"/>
        <v>35169.74</v>
      </c>
    </row>
    <row r="200" spans="1:13" ht="18.75" x14ac:dyDescent="0.3">
      <c r="A200" s="1027" t="s">
        <v>1165</v>
      </c>
      <c r="B200" s="950" t="s">
        <v>807</v>
      </c>
      <c r="C200" s="1024" t="s">
        <v>276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036">
        <v>936.62</v>
      </c>
      <c r="J200" s="951">
        <v>1322.4</v>
      </c>
      <c r="K200" s="951">
        <v>25</v>
      </c>
      <c r="L200" s="1032">
        <f t="shared" si="36"/>
        <v>3532.4700000000003</v>
      </c>
      <c r="M200" s="1031">
        <f t="shared" si="35"/>
        <v>39967.53</v>
      </c>
    </row>
    <row r="201" spans="1:13" ht="18.75" x14ac:dyDescent="0.3">
      <c r="A201" s="1027" t="s">
        <v>1440</v>
      </c>
      <c r="B201" s="950" t="s">
        <v>807</v>
      </c>
      <c r="C201" s="1024" t="s">
        <v>276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v>2331.06</v>
      </c>
      <c r="M201" s="1031">
        <f t="shared" si="35"/>
        <v>35168.94</v>
      </c>
    </row>
    <row r="202" spans="1:13" ht="18.75" x14ac:dyDescent="0.3">
      <c r="A202" s="1029" t="s">
        <v>1329</v>
      </c>
      <c r="B202" s="950" t="s">
        <v>1330</v>
      </c>
      <c r="C202" s="1024" t="s">
        <v>1325</v>
      </c>
      <c r="D202" s="960" t="s">
        <v>307</v>
      </c>
      <c r="E202" s="951">
        <v>43500</v>
      </c>
      <c r="F202" s="952">
        <v>0</v>
      </c>
      <c r="G202" s="1031">
        <v>43500</v>
      </c>
      <c r="H202" s="953">
        <v>1248.45</v>
      </c>
      <c r="I202" s="1036">
        <v>936.62</v>
      </c>
      <c r="J202" s="953">
        <v>1322.4</v>
      </c>
      <c r="K202" s="951">
        <v>25</v>
      </c>
      <c r="L202" s="1032">
        <f t="shared" si="36"/>
        <v>3532.4700000000003</v>
      </c>
      <c r="M202" s="1031">
        <f t="shared" si="35"/>
        <v>39967.53</v>
      </c>
    </row>
    <row r="203" spans="1:13" ht="18.75" x14ac:dyDescent="0.3">
      <c r="A203" s="1027" t="s">
        <v>1337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1">
        <v>25</v>
      </c>
      <c r="L203" s="1032">
        <f t="shared" si="36"/>
        <v>3532.4700000000003</v>
      </c>
      <c r="M203" s="1032">
        <f t="shared" si="35"/>
        <v>39967.53</v>
      </c>
    </row>
    <row r="204" spans="1:13" ht="18.75" x14ac:dyDescent="0.3">
      <c r="A204" s="1027" t="s">
        <v>1345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1351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1336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937.62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7" t="s">
        <v>1387</v>
      </c>
      <c r="B207" s="950" t="s">
        <v>806</v>
      </c>
      <c r="C207" s="1024" t="s">
        <v>1325</v>
      </c>
      <c r="D207" s="960" t="s">
        <v>307</v>
      </c>
      <c r="E207" s="951">
        <v>43500</v>
      </c>
      <c r="F207" s="974">
        <v>0</v>
      </c>
      <c r="G207" s="1032">
        <v>43500</v>
      </c>
      <c r="H207" s="951">
        <v>1248.45</v>
      </c>
      <c r="I207" s="1036">
        <v>937.62</v>
      </c>
      <c r="J207" s="951">
        <v>1322.4</v>
      </c>
      <c r="K207" s="951">
        <v>25</v>
      </c>
      <c r="L207" s="1032">
        <v>3532.4700000000003</v>
      </c>
      <c r="M207" s="1032">
        <v>39967.53</v>
      </c>
    </row>
    <row r="208" spans="1:13" ht="18.75" x14ac:dyDescent="0.3">
      <c r="A208" s="1029" t="s">
        <v>1331</v>
      </c>
      <c r="B208" s="950" t="s">
        <v>806</v>
      </c>
      <c r="C208" s="1024" t="s">
        <v>1332</v>
      </c>
      <c r="D208" s="960" t="s">
        <v>321</v>
      </c>
      <c r="E208" s="951">
        <v>43500</v>
      </c>
      <c r="F208" s="952">
        <v>0</v>
      </c>
      <c r="G208" s="1031">
        <v>43500</v>
      </c>
      <c r="H208" s="953">
        <v>1248.45</v>
      </c>
      <c r="I208" s="1036">
        <v>936.62</v>
      </c>
      <c r="J208" s="953">
        <v>1322.4</v>
      </c>
      <c r="K208" s="951">
        <v>25</v>
      </c>
      <c r="L208" s="1032">
        <f t="shared" si="36"/>
        <v>3532.4700000000003</v>
      </c>
      <c r="M208" s="1031">
        <f t="shared" si="35"/>
        <v>39967.53</v>
      </c>
    </row>
    <row r="209" spans="1:13" ht="18.75" x14ac:dyDescent="0.3">
      <c r="A209" s="1029" t="s">
        <v>698</v>
      </c>
      <c r="B209" s="950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36"/>
        <v>1502.5</v>
      </c>
      <c r="M209" s="1031">
        <f t="shared" si="35"/>
        <v>23497.5</v>
      </c>
    </row>
    <row r="210" spans="1:13" ht="18.75" x14ac:dyDescent="0.3">
      <c r="A210" s="1029" t="s">
        <v>915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52">
        <v>0</v>
      </c>
      <c r="G210" s="1031">
        <v>25000</v>
      </c>
      <c r="H210" s="953">
        <v>717.5</v>
      </c>
      <c r="I210" s="1036">
        <v>0</v>
      </c>
      <c r="J210" s="953">
        <v>760</v>
      </c>
      <c r="K210" s="951">
        <v>25</v>
      </c>
      <c r="L210" s="1032">
        <f t="shared" si="36"/>
        <v>1502.5</v>
      </c>
      <c r="M210" s="1031">
        <f t="shared" si="35"/>
        <v>23497.5</v>
      </c>
    </row>
    <row r="211" spans="1:13" ht="18.75" x14ac:dyDescent="0.3">
      <c r="A211" s="1029" t="s">
        <v>1058</v>
      </c>
      <c r="B211" s="999" t="s">
        <v>807</v>
      </c>
      <c r="C211" s="1024" t="s">
        <v>105</v>
      </c>
      <c r="D211" s="960" t="s">
        <v>1067</v>
      </c>
      <c r="E211" s="951">
        <v>25000</v>
      </c>
      <c r="F211" s="952">
        <v>0</v>
      </c>
      <c r="G211" s="1031">
        <v>25000</v>
      </c>
      <c r="H211" s="953">
        <v>717.5</v>
      </c>
      <c r="I211" s="1036">
        <v>0</v>
      </c>
      <c r="J211" s="953">
        <v>760</v>
      </c>
      <c r="K211" s="951">
        <v>25</v>
      </c>
      <c r="L211" s="1032">
        <f t="shared" si="36"/>
        <v>1502.5</v>
      </c>
      <c r="M211" s="1031">
        <f t="shared" si="35"/>
        <v>23497.5</v>
      </c>
    </row>
    <row r="212" spans="1:13" ht="18.75" x14ac:dyDescent="0.3">
      <c r="A212" s="1027" t="s">
        <v>587</v>
      </c>
      <c r="B212" s="950" t="s">
        <v>807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036">
        <v>0</v>
      </c>
      <c r="J212" s="951">
        <v>760</v>
      </c>
      <c r="K212" s="951">
        <v>25</v>
      </c>
      <c r="L212" s="1032">
        <f t="shared" si="36"/>
        <v>1502.5</v>
      </c>
      <c r="M212" s="1031">
        <f t="shared" si="35"/>
        <v>23497.5</v>
      </c>
    </row>
    <row r="213" spans="1:13" ht="18.75" x14ac:dyDescent="0.3">
      <c r="A213" s="1027" t="s">
        <v>1150</v>
      </c>
      <c r="B213" s="950" t="s">
        <v>1151</v>
      </c>
      <c r="C213" s="1024" t="s">
        <v>105</v>
      </c>
      <c r="D213" s="960" t="s">
        <v>1067</v>
      </c>
      <c r="E213" s="951">
        <v>25000</v>
      </c>
      <c r="F213" s="974">
        <v>0</v>
      </c>
      <c r="G213" s="1032">
        <v>25000</v>
      </c>
      <c r="H213" s="951">
        <v>717.5</v>
      </c>
      <c r="I213" s="1036">
        <v>0</v>
      </c>
      <c r="J213" s="951">
        <v>760</v>
      </c>
      <c r="K213" s="951">
        <v>25</v>
      </c>
      <c r="L213" s="1032">
        <f t="shared" si="36"/>
        <v>1502.5</v>
      </c>
      <c r="M213" s="1031">
        <f t="shared" si="35"/>
        <v>23497.5</v>
      </c>
    </row>
    <row r="214" spans="1:13" ht="18.75" x14ac:dyDescent="0.3">
      <c r="A214" s="1024" t="s">
        <v>830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36"/>
        <v>1798</v>
      </c>
      <c r="M214" s="1031">
        <f t="shared" si="35"/>
        <v>28202</v>
      </c>
    </row>
    <row r="215" spans="1:13" ht="18.75" x14ac:dyDescent="0.3">
      <c r="A215" s="1024" t="s">
        <v>1056</v>
      </c>
      <c r="B215" s="950" t="s">
        <v>806</v>
      </c>
      <c r="C215" s="1026" t="s">
        <v>92</v>
      </c>
      <c r="D215" s="960" t="s">
        <v>1067</v>
      </c>
      <c r="E215" s="978">
        <v>30000</v>
      </c>
      <c r="F215" s="979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36"/>
        <v>1798</v>
      </c>
      <c r="M215" s="1031">
        <f t="shared" si="35"/>
        <v>28202</v>
      </c>
    </row>
    <row r="216" spans="1:13" ht="18.75" x14ac:dyDescent="0.3">
      <c r="A216" s="1027" t="s">
        <v>800</v>
      </c>
      <c r="B216" s="950" t="s">
        <v>806</v>
      </c>
      <c r="C216" s="1024" t="s">
        <v>268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036">
        <v>0</v>
      </c>
      <c r="J216" s="951">
        <v>912</v>
      </c>
      <c r="K216" s="951">
        <v>25</v>
      </c>
      <c r="L216" s="1032">
        <f t="shared" si="36"/>
        <v>1798</v>
      </c>
      <c r="M216" s="1031">
        <f t="shared" si="35"/>
        <v>28202</v>
      </c>
    </row>
    <row r="217" spans="1:13" ht="18.75" x14ac:dyDescent="0.3">
      <c r="A217" s="1029" t="s">
        <v>1333</v>
      </c>
      <c r="B217" s="950" t="s">
        <v>1296</v>
      </c>
      <c r="C217" s="1024" t="s">
        <v>268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2">
        <f t="shared" si="36"/>
        <v>1798</v>
      </c>
      <c r="M217" s="1031">
        <f t="shared" si="35"/>
        <v>28202</v>
      </c>
    </row>
    <row r="218" spans="1:13" ht="18.75" x14ac:dyDescent="0.3">
      <c r="A218" s="1029" t="s">
        <v>91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2134</v>
      </c>
      <c r="L218" s="1032">
        <f t="shared" si="36"/>
        <v>3907</v>
      </c>
      <c r="M218" s="1031">
        <f t="shared" si="35"/>
        <v>26093</v>
      </c>
    </row>
    <row r="219" spans="1:13" ht="18.75" x14ac:dyDescent="0.3">
      <c r="A219" s="1029" t="s">
        <v>1346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52">
        <v>0</v>
      </c>
      <c r="G219" s="1031">
        <v>30000</v>
      </c>
      <c r="H219" s="953">
        <v>861</v>
      </c>
      <c r="I219" s="1036">
        <v>0</v>
      </c>
      <c r="J219" s="953">
        <v>912</v>
      </c>
      <c r="K219" s="951">
        <v>25</v>
      </c>
      <c r="L219" s="1032">
        <f t="shared" si="36"/>
        <v>1798</v>
      </c>
      <c r="M219" s="1031">
        <f t="shared" si="35"/>
        <v>28202</v>
      </c>
    </row>
    <row r="220" spans="1:13" ht="18.75" x14ac:dyDescent="0.3">
      <c r="A220" s="1029" t="s">
        <v>1350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52">
        <v>0</v>
      </c>
      <c r="G220" s="1031">
        <v>30000</v>
      </c>
      <c r="H220" s="953">
        <v>861</v>
      </c>
      <c r="I220" s="1036">
        <v>0</v>
      </c>
      <c r="J220" s="953">
        <v>912</v>
      </c>
      <c r="K220" s="951">
        <v>25</v>
      </c>
      <c r="L220" s="1032">
        <f t="shared" si="36"/>
        <v>1798</v>
      </c>
      <c r="M220" s="1031">
        <f t="shared" si="35"/>
        <v>28202</v>
      </c>
    </row>
    <row r="221" spans="1:13" ht="18.75" x14ac:dyDescent="0.3">
      <c r="A221" s="1027" t="s">
        <v>1388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1">
        <f t="shared" si="35"/>
        <v>28202</v>
      </c>
    </row>
    <row r="222" spans="1:13" ht="18.75" x14ac:dyDescent="0.3">
      <c r="A222" s="1027" t="s">
        <v>1389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35"/>
        <v>28202</v>
      </c>
    </row>
    <row r="223" spans="1:13" ht="18.75" x14ac:dyDescent="0.3">
      <c r="A223" s="1027" t="s">
        <v>1390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036">
        <v>0</v>
      </c>
      <c r="J223" s="951">
        <v>912</v>
      </c>
      <c r="K223" s="951">
        <v>25</v>
      </c>
      <c r="L223" s="1032">
        <v>1798</v>
      </c>
      <c r="M223" s="1031">
        <f t="shared" si="35"/>
        <v>28202</v>
      </c>
    </row>
    <row r="224" spans="1:13" ht="18.75" x14ac:dyDescent="0.3">
      <c r="A224" s="1027" t="s">
        <v>1420</v>
      </c>
      <c r="B224" s="950" t="s">
        <v>806</v>
      </c>
      <c r="C224" s="1024" t="s">
        <v>92</v>
      </c>
      <c r="D224" s="960" t="s">
        <v>1067</v>
      </c>
      <c r="E224" s="951">
        <v>30000</v>
      </c>
      <c r="F224" s="974">
        <v>0</v>
      </c>
      <c r="G224" s="1032">
        <v>30000</v>
      </c>
      <c r="H224" s="951">
        <v>861</v>
      </c>
      <c r="I224" s="1036">
        <v>0</v>
      </c>
      <c r="J224" s="951">
        <v>912</v>
      </c>
      <c r="K224" s="951">
        <v>25</v>
      </c>
      <c r="L224" s="1032">
        <v>1798</v>
      </c>
      <c r="M224" s="1031">
        <f t="shared" si="35"/>
        <v>28202</v>
      </c>
    </row>
    <row r="225" spans="1:13" ht="18.75" x14ac:dyDescent="0.3">
      <c r="A225" s="961" t="s">
        <v>847</v>
      </c>
      <c r="B225" s="999"/>
      <c r="C225" s="962">
        <v>38</v>
      </c>
      <c r="D225" s="962"/>
      <c r="E225" s="963">
        <f>SUM(E187:E224)</f>
        <v>1746500</v>
      </c>
      <c r="F225" s="1071">
        <v>0</v>
      </c>
      <c r="G225" s="963">
        <f t="shared" ref="G225:M225" si="37">SUM(G187:G224)</f>
        <v>1746500</v>
      </c>
      <c r="H225" s="963">
        <f t="shared" si="37"/>
        <v>50124.549999999996</v>
      </c>
      <c r="I225" s="963">
        <f t="shared" si="37"/>
        <v>82352.519999999946</v>
      </c>
      <c r="J225" s="963">
        <f t="shared" si="37"/>
        <v>53093.600000000013</v>
      </c>
      <c r="K225" s="963">
        <f t="shared" si="37"/>
        <v>12339.3</v>
      </c>
      <c r="L225" s="963">
        <f t="shared" si="37"/>
        <v>197906.96999999997</v>
      </c>
      <c r="M225" s="963">
        <f t="shared" si="37"/>
        <v>1548593.0300000003</v>
      </c>
    </row>
    <row r="226" spans="1:13" ht="18.75" x14ac:dyDescent="0.3">
      <c r="A226" s="961"/>
      <c r="B226" s="958"/>
      <c r="C226" s="962"/>
      <c r="D226" s="962"/>
      <c r="E226" s="963"/>
      <c r="F226" s="964"/>
      <c r="G226" s="965"/>
      <c r="H226" s="965"/>
      <c r="I226" s="963"/>
      <c r="J226" s="965"/>
      <c r="K226" s="963"/>
      <c r="L226" s="963"/>
      <c r="M226" s="965"/>
    </row>
    <row r="227" spans="1:13" ht="27.75" customHeight="1" x14ac:dyDescent="0.3">
      <c r="A227" s="1058" t="s">
        <v>865</v>
      </c>
      <c r="B227" s="1059"/>
      <c r="C227" s="1058">
        <f>+C225+C184+C176+C167+C162+C157+C150+C146+C141+C135+C128+C122+C112+C108+C99++C88+C73+C58+C52+C48+C43+C39+C29+C19+C93+C103+C25</f>
        <v>132</v>
      </c>
      <c r="D227" s="1058"/>
      <c r="E227" s="1076">
        <f>+E19+E25+E29+E39+E43+E48+E52+E58+E73+E88+E93+E99+E103+E108+E112+E122+E128+E135+E141+E146+E150+E157+E162+E167+E176+E225+E184</f>
        <v>6919500</v>
      </c>
      <c r="F227" s="1072">
        <v>0</v>
      </c>
      <c r="G227" s="1076">
        <f t="shared" ref="G227:M227" si="38">+G19+G25+G29+G39+G43+G48+G52+G58+G73+G88+G93+G99+G103+G108+G112+G122+G128+G135+G141+G146+G150+G157+G162+G167+G176+G225+G184</f>
        <v>6919500</v>
      </c>
      <c r="H227" s="1076">
        <f t="shared" si="38"/>
        <v>198588.87999999998</v>
      </c>
      <c r="I227" s="1076">
        <f t="shared" si="38"/>
        <v>436908.05999999994</v>
      </c>
      <c r="J227" s="1076">
        <f t="shared" si="38"/>
        <v>207831.12</v>
      </c>
      <c r="K227" s="1076">
        <f t="shared" si="38"/>
        <v>128401.14999999998</v>
      </c>
      <c r="L227" s="1076">
        <f t="shared" si="38"/>
        <v>971726.17999999993</v>
      </c>
      <c r="M227" s="1076">
        <f t="shared" si="38"/>
        <v>5947773.8200000003</v>
      </c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271"/>
      <c r="E233" s="869"/>
      <c r="F233" s="853"/>
      <c r="G233" s="853"/>
      <c r="H233" s="853"/>
      <c r="I233" s="1092"/>
      <c r="J233" s="1022"/>
      <c r="K233" s="1093"/>
      <c r="L233" s="1093"/>
      <c r="M233" s="1022"/>
    </row>
    <row r="234" spans="1:13" ht="15.75" x14ac:dyDescent="0.25">
      <c r="A234" s="853"/>
      <c r="B234" s="871"/>
      <c r="C234" s="1022"/>
      <c r="D234" s="271"/>
      <c r="E234" s="869"/>
      <c r="F234" s="853"/>
      <c r="G234" s="853"/>
      <c r="H234" s="853"/>
      <c r="I234" s="1092"/>
      <c r="J234" s="1022"/>
      <c r="K234" s="1093"/>
      <c r="L234" s="1093"/>
      <c r="M234" s="1022"/>
    </row>
    <row r="235" spans="1:13" ht="15.75" x14ac:dyDescent="0.25">
      <c r="A235" s="853"/>
      <c r="B235" s="871"/>
      <c r="C235" s="1022"/>
      <c r="E235" s="869"/>
      <c r="F235" s="853"/>
      <c r="G235" s="853"/>
      <c r="H235" s="853"/>
      <c r="I235" s="1093"/>
      <c r="J235" s="1022"/>
      <c r="K235" s="1093"/>
      <c r="L235" s="1093"/>
      <c r="M235" s="1022"/>
    </row>
    <row r="236" spans="1:13" ht="15.75" x14ac:dyDescent="0.25">
      <c r="A236" s="853"/>
      <c r="B236" s="871"/>
      <c r="C236" s="853"/>
      <c r="D236" s="271"/>
      <c r="E236" s="869"/>
      <c r="F236" s="853"/>
      <c r="G236" s="853"/>
      <c r="H236" s="853"/>
      <c r="I236" s="869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853"/>
      <c r="E237" s="869"/>
      <c r="F237" s="853"/>
      <c r="G237" s="853"/>
      <c r="H237" s="853"/>
      <c r="I237" s="869"/>
      <c r="J237" s="1022"/>
      <c r="K237" s="1093"/>
      <c r="L237" s="1093"/>
      <c r="M237" s="1022"/>
    </row>
    <row r="238" spans="1:13" ht="17.25" customHeight="1" x14ac:dyDescent="0.25">
      <c r="A238" s="853"/>
      <c r="B238" s="871"/>
      <c r="C238" s="872"/>
      <c r="D238" s="853"/>
      <c r="E238" s="852"/>
      <c r="F238" s="853"/>
      <c r="G238" s="853"/>
      <c r="H238" s="853"/>
      <c r="I238" s="869"/>
      <c r="J238" s="853"/>
      <c r="K238" s="869"/>
      <c r="L238" s="1093"/>
      <c r="M238" s="1022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7.25" customHeight="1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73"/>
      <c r="B248" s="874"/>
      <c r="C248" s="873"/>
      <c r="D248" s="873"/>
      <c r="E248" s="875"/>
      <c r="F248" s="873"/>
      <c r="G248" s="873"/>
      <c r="H248" s="873"/>
      <c r="I248" s="1094"/>
      <c r="J248" s="873"/>
      <c r="K248" s="1094"/>
      <c r="L248" s="1094"/>
      <c r="M248" s="873"/>
    </row>
    <row r="249" spans="1:14" ht="15.75" x14ac:dyDescent="0.25">
      <c r="A249" s="873"/>
      <c r="B249" s="871"/>
      <c r="C249" s="873"/>
      <c r="D249" s="873"/>
      <c r="E249" s="875"/>
      <c r="F249" s="873"/>
      <c r="G249" s="873"/>
      <c r="H249" s="873"/>
      <c r="I249" s="1094"/>
      <c r="J249" s="873"/>
      <c r="K249" s="1094"/>
      <c r="L249" s="1094"/>
      <c r="M249" s="873"/>
    </row>
    <row r="250" spans="1:14" ht="15.75" x14ac:dyDescent="0.25">
      <c r="A250" s="871"/>
      <c r="B250" s="871"/>
      <c r="C250" s="871"/>
      <c r="D250" s="871"/>
      <c r="E250" s="876"/>
      <c r="F250" s="877"/>
      <c r="G250" s="878"/>
      <c r="H250" s="879"/>
      <c r="I250" s="1095"/>
      <c r="J250" s="880"/>
      <c r="K250" s="1095"/>
      <c r="L250" s="1095"/>
      <c r="M250" s="880"/>
    </row>
    <row r="251" spans="1:14" ht="15.75" x14ac:dyDescent="0.25">
      <c r="A251" s="1889" t="s">
        <v>1271</v>
      </c>
      <c r="B251" s="1889"/>
      <c r="C251" s="874"/>
      <c r="D251" s="874"/>
      <c r="E251" s="875"/>
      <c r="F251" s="873"/>
      <c r="G251" s="873"/>
      <c r="H251" s="1869" t="s">
        <v>852</v>
      </c>
      <c r="I251" s="1869"/>
      <c r="J251" s="1869"/>
      <c r="K251" s="1869"/>
      <c r="L251" s="1869"/>
      <c r="M251" s="1869"/>
    </row>
    <row r="252" spans="1:14" ht="15.75" x14ac:dyDescent="0.25">
      <c r="A252" s="930" t="s">
        <v>1376</v>
      </c>
      <c r="B252" s="871"/>
      <c r="C252" s="871"/>
      <c r="D252" s="871"/>
      <c r="E252" s="875"/>
      <c r="F252" s="873"/>
      <c r="H252" s="622"/>
      <c r="I252" s="1870" t="s">
        <v>1504</v>
      </c>
      <c r="J252" s="1870"/>
      <c r="K252" s="1870"/>
      <c r="L252" s="1870"/>
      <c r="M252" s="622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40.25" customHeight="1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874"/>
      <c r="B266" s="851"/>
      <c r="C266" s="874"/>
      <c r="D266" s="874"/>
      <c r="E266" s="883"/>
      <c r="F266" s="874"/>
      <c r="G266" s="884"/>
      <c r="H266" s="882"/>
      <c r="I266" s="1094"/>
      <c r="J266" s="885"/>
      <c r="K266" s="1096"/>
      <c r="L266" s="1096"/>
      <c r="M266" s="885"/>
    </row>
  </sheetData>
  <mergeCells count="20">
    <mergeCell ref="M12:M13"/>
    <mergeCell ref="A251:B251"/>
    <mergeCell ref="H251:M251"/>
    <mergeCell ref="I252:L252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2" man="1"/>
    <brk id="185" max="12" man="1"/>
  </rowBreaks>
  <drawing r:id="rId2"/>
</worksheet>
</file>

<file path=xl/worksheets/sheet2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CBF4B4-88A7-4CC4-8752-CCB99D9EF9C6}">
  <dimension ref="A1:S163"/>
  <sheetViews>
    <sheetView topLeftCell="A105" zoomScale="98" zoomScaleNormal="98" zoomScaleSheetLayoutView="89" workbookViewId="0">
      <selection activeCell="C149" sqref="C149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4.710937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47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47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47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48"/>
      <c r="M4" s="311"/>
      <c r="N4" s="311"/>
      <c r="O4" s="311"/>
    </row>
    <row r="5" spans="1:15" ht="21" customHeight="1" x14ac:dyDescent="0.25">
      <c r="A5" s="1735" t="s">
        <v>0</v>
      </c>
      <c r="B5" s="1735"/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  <c r="N5" s="1735"/>
      <c r="O5" s="1735"/>
    </row>
    <row r="6" spans="1:15" x14ac:dyDescent="0.25">
      <c r="A6" s="1735" t="s">
        <v>1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  <c r="N6" s="1735"/>
      <c r="O6" s="1735"/>
    </row>
    <row r="7" spans="1:15" x14ac:dyDescent="0.25">
      <c r="A7" s="1735" t="s">
        <v>3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  <c r="N7" s="1735"/>
      <c r="O7" s="1735"/>
    </row>
    <row r="8" spans="1:15" x14ac:dyDescent="0.25">
      <c r="A8" s="1735" t="s">
        <v>1484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  <c r="N8" s="1735"/>
      <c r="O8" s="1735"/>
    </row>
    <row r="9" spans="1:15" x14ac:dyDescent="0.25">
      <c r="A9" s="1820" t="s">
        <v>441</v>
      </c>
      <c r="B9" s="1820"/>
      <c r="C9" s="1820"/>
      <c r="D9" s="1820"/>
      <c r="E9" s="1820"/>
      <c r="F9" s="1820"/>
      <c r="G9" s="1820"/>
      <c r="H9" s="1820"/>
      <c r="I9" s="1820"/>
      <c r="J9" s="1820"/>
      <c r="K9" s="1820"/>
      <c r="L9" s="1820"/>
      <c r="M9" s="1820"/>
      <c r="N9" s="1820"/>
      <c r="O9" s="1820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615"/>
      <c r="N10" s="615"/>
      <c r="O10" s="615"/>
    </row>
    <row r="11" spans="1:15" x14ac:dyDescent="0.25">
      <c r="A11" s="1892" t="s">
        <v>7</v>
      </c>
      <c r="B11" s="1892" t="s">
        <v>937</v>
      </c>
      <c r="C11" s="1894" t="s">
        <v>9</v>
      </c>
      <c r="D11" s="1892" t="s">
        <v>832</v>
      </c>
      <c r="E11" s="1892" t="s">
        <v>834</v>
      </c>
      <c r="F11" s="1892" t="s">
        <v>209</v>
      </c>
      <c r="G11" s="1051" t="s">
        <v>12</v>
      </c>
      <c r="H11" s="1896" t="s">
        <v>13</v>
      </c>
      <c r="I11" s="1893" t="s">
        <v>14</v>
      </c>
      <c r="J11" s="1893" t="s">
        <v>15</v>
      </c>
      <c r="K11" s="1893" t="s">
        <v>16</v>
      </c>
      <c r="L11" s="1906" t="s">
        <v>17</v>
      </c>
      <c r="M11" s="1893" t="s">
        <v>18</v>
      </c>
      <c r="N11" s="1893" t="s">
        <v>19</v>
      </c>
      <c r="O11" s="1893" t="s">
        <v>20</v>
      </c>
    </row>
    <row r="12" spans="1:15" x14ac:dyDescent="0.25">
      <c r="A12" s="1892"/>
      <c r="B12" s="1892"/>
      <c r="C12" s="1894"/>
      <c r="D12" s="1892"/>
      <c r="E12" s="1892"/>
      <c r="F12" s="1892"/>
      <c r="G12" s="1051" t="s">
        <v>21</v>
      </c>
      <c r="H12" s="1896"/>
      <c r="I12" s="1893"/>
      <c r="J12" s="1893"/>
      <c r="K12" s="1893"/>
      <c r="L12" s="1906"/>
      <c r="M12" s="1893"/>
      <c r="N12" s="1893"/>
      <c r="O12" s="1893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1149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696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6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6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1145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495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6">
        <f>SUM(M23:M24)</f>
        <v>5050</v>
      </c>
      <c r="N25" s="1145">
        <f t="shared" si="2"/>
        <v>47287.1</v>
      </c>
      <c r="O25" s="1145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114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1145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>SUM(H29)</f>
        <v>0</v>
      </c>
      <c r="I30" s="695">
        <f t="shared" ref="I30:O30" si="3">SUM(I28:I29)</f>
        <v>185000</v>
      </c>
      <c r="J30" s="695">
        <f t="shared" si="3"/>
        <v>5309.5</v>
      </c>
      <c r="K30" s="695">
        <f t="shared" si="3"/>
        <v>21002.22</v>
      </c>
      <c r="L30" s="1145">
        <f t="shared" si="3"/>
        <v>5624</v>
      </c>
      <c r="M30" s="1099">
        <f>SUM(M28:M29)</f>
        <v>7593.4</v>
      </c>
      <c r="N30" s="695">
        <f t="shared" si="3"/>
        <v>39529.119999999995</v>
      </c>
      <c r="O30" s="695">
        <f t="shared" si="3"/>
        <v>145470.88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696"/>
      <c r="I31" s="695"/>
      <c r="J31" s="695"/>
      <c r="K31" s="695"/>
      <c r="L31" s="1145"/>
      <c r="M31" s="1099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69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627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1100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696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1099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696"/>
      <c r="I35" s="695"/>
      <c r="J35" s="695"/>
      <c r="K35" s="695"/>
      <c r="L35" s="1145"/>
      <c r="M35" s="1099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1145"/>
      <c r="M36" s="1099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627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1100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696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1099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487"/>
      <c r="I39" s="457"/>
      <c r="J39" s="457"/>
      <c r="K39" s="457"/>
      <c r="L39" s="1149"/>
      <c r="M39" s="675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457"/>
      <c r="I40" s="487"/>
      <c r="J40" s="457"/>
      <c r="K40" s="457"/>
      <c r="L40" s="1149"/>
      <c r="M40" s="675"/>
      <c r="N40" s="457"/>
      <c r="O40" s="457"/>
    </row>
    <row r="41" spans="1:15" ht="21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456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110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712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696">
        <f>SUM(H42)</f>
        <v>0</v>
      </c>
      <c r="I43" s="695">
        <f t="shared" ref="I43:O43" si="4">SUM(I41:I42)</f>
        <v>175000</v>
      </c>
      <c r="J43" s="695">
        <f t="shared" si="4"/>
        <v>5022.5</v>
      </c>
      <c r="K43" s="695">
        <f t="shared" si="4"/>
        <v>19120.419999999998</v>
      </c>
      <c r="L43" s="1145">
        <f t="shared" si="4"/>
        <v>5320</v>
      </c>
      <c r="M43" s="1099">
        <f>SUM(M41:M42)</f>
        <v>2159</v>
      </c>
      <c r="N43" s="695">
        <f t="shared" si="4"/>
        <v>31621.919999999998</v>
      </c>
      <c r="O43" s="695">
        <f t="shared" si="4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464"/>
      <c r="I44" s="522"/>
      <c r="J44" s="522"/>
      <c r="K44" s="522"/>
      <c r="L44" s="1145"/>
      <c r="M44" s="1102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696"/>
      <c r="I45" s="695"/>
      <c r="J45" s="695"/>
      <c r="K45" s="695"/>
      <c r="L45" s="1145"/>
      <c r="M45" s="1099"/>
      <c r="N45" s="695"/>
      <c r="O45" s="695"/>
    </row>
    <row r="46" spans="1:15" ht="21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487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1100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696">
        <f>SUM(H46)</f>
        <v>0</v>
      </c>
      <c r="I47" s="697">
        <f t="shared" ref="I47:O47" si="5">SUM(I46)</f>
        <v>95000</v>
      </c>
      <c r="J47" s="697">
        <f t="shared" si="5"/>
        <v>2726.5</v>
      </c>
      <c r="K47" s="697">
        <f t="shared" si="5"/>
        <v>10929.24</v>
      </c>
      <c r="L47" s="1145">
        <f t="shared" si="5"/>
        <v>2888</v>
      </c>
      <c r="M47" s="676">
        <f>SUM(M46)</f>
        <v>8637.92</v>
      </c>
      <c r="N47" s="697">
        <f t="shared" si="5"/>
        <v>25181.659999999996</v>
      </c>
      <c r="O47" s="697">
        <f t="shared" si="5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487"/>
      <c r="I48" s="457"/>
      <c r="J48" s="457"/>
      <c r="K48" s="457"/>
      <c r="L48" s="1149"/>
      <c r="M48" s="675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696"/>
      <c r="I49" s="697"/>
      <c r="J49" s="697"/>
      <c r="K49" s="697"/>
      <c r="L49" s="1145"/>
      <c r="M49" s="676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45474</v>
      </c>
      <c r="F50" s="855">
        <v>45658</v>
      </c>
      <c r="G50" s="626">
        <v>120000</v>
      </c>
      <c r="H50" s="627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675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487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675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696">
        <f>SUM(H51)</f>
        <v>0</v>
      </c>
      <c r="I52" s="697">
        <f t="shared" ref="I52:O52" si="6">SUM(I50:I51)</f>
        <v>175000</v>
      </c>
      <c r="J52" s="697">
        <f t="shared" si="6"/>
        <v>5022.5</v>
      </c>
      <c r="K52" s="697">
        <f t="shared" si="6"/>
        <v>19369.55</v>
      </c>
      <c r="L52" s="1145">
        <f t="shared" si="6"/>
        <v>5320</v>
      </c>
      <c r="M52" s="676">
        <f>SUM(M50:M51)</f>
        <v>2593.4</v>
      </c>
      <c r="N52" s="697">
        <f t="shared" si="6"/>
        <v>32305.45</v>
      </c>
      <c r="O52" s="697">
        <f t="shared" si="6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487"/>
      <c r="I53" s="457"/>
      <c r="J53" s="457"/>
      <c r="K53" s="457"/>
      <c r="L53" s="1149"/>
      <c r="M53" s="675"/>
      <c r="N53" s="457"/>
      <c r="O53" s="457"/>
    </row>
    <row r="54" spans="1:15" ht="21" customHeight="1" x14ac:dyDescent="0.25">
      <c r="A54" s="453" t="s">
        <v>787</v>
      </c>
      <c r="B54" s="465"/>
      <c r="C54" s="492"/>
      <c r="D54" s="465"/>
      <c r="E54" s="1019"/>
      <c r="F54" s="857"/>
      <c r="G54" s="695"/>
      <c r="H54" s="696"/>
      <c r="I54" s="697"/>
      <c r="J54" s="697"/>
      <c r="K54" s="697"/>
      <c r="L54" s="1145"/>
      <c r="M54" s="676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103">
        <v>25</v>
      </c>
      <c r="N55" s="468">
        <f t="shared" ref="N55:N61" si="7">+J55+K55+L55+M55</f>
        <v>25398.49</v>
      </c>
      <c r="O55" s="498">
        <f t="shared" ref="O55:O61" si="8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103">
        <v>25</v>
      </c>
      <c r="N56" s="468">
        <f t="shared" si="7"/>
        <v>25398.49</v>
      </c>
      <c r="O56" s="498">
        <f t="shared" si="8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487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103">
        <v>25</v>
      </c>
      <c r="N57" s="468">
        <f t="shared" si="7"/>
        <v>25398.49</v>
      </c>
      <c r="O57" s="498">
        <f t="shared" si="8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103">
        <v>25</v>
      </c>
      <c r="N58" s="468">
        <f t="shared" si="7"/>
        <v>25398.49</v>
      </c>
      <c r="O58" s="498">
        <f t="shared" si="8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103">
        <v>25</v>
      </c>
      <c r="N59" s="468">
        <f t="shared" si="7"/>
        <v>25398.49</v>
      </c>
      <c r="O59" s="498">
        <f t="shared" si="8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627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7"/>
        <v>25398.49</v>
      </c>
      <c r="O60" s="626">
        <f t="shared" si="8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627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7"/>
        <v>29628.34</v>
      </c>
      <c r="O61" s="626">
        <f t="shared" si="8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487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103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495">
        <v>0</v>
      </c>
      <c r="I63" s="697">
        <f t="shared" ref="I63:O63" si="9">SUM(I55:I62)</f>
        <v>1010000</v>
      </c>
      <c r="J63" s="697">
        <f t="shared" si="9"/>
        <v>28987</v>
      </c>
      <c r="K63" s="697">
        <f t="shared" si="9"/>
        <v>145811.31000000003</v>
      </c>
      <c r="L63" s="1145">
        <f t="shared" si="9"/>
        <v>30704</v>
      </c>
      <c r="M63" s="697">
        <f t="shared" si="9"/>
        <v>1915.46</v>
      </c>
      <c r="N63" s="697">
        <f t="shared" si="9"/>
        <v>207417.77</v>
      </c>
      <c r="O63" s="697">
        <f t="shared" si="9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697"/>
      <c r="I64" s="697"/>
      <c r="J64" s="697"/>
      <c r="K64" s="697"/>
      <c r="L64" s="1145"/>
      <c r="M64" s="676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696"/>
      <c r="I65" s="697"/>
      <c r="J65" s="697"/>
      <c r="K65" s="697"/>
      <c r="L65" s="1145"/>
      <c r="M65" s="676"/>
      <c r="N65" s="697"/>
      <c r="O65" s="697"/>
    </row>
    <row r="66" spans="1:15" ht="30" customHeight="1" x14ac:dyDescent="0.25">
      <c r="A66" s="286" t="s">
        <v>593</v>
      </c>
      <c r="B66" s="497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487">
        <v>0</v>
      </c>
      <c r="I66" s="457">
        <v>150000</v>
      </c>
      <c r="J66" s="457">
        <v>4305</v>
      </c>
      <c r="K66" s="457">
        <v>23866.62</v>
      </c>
      <c r="L66" s="1149">
        <v>4560</v>
      </c>
      <c r="M66" s="675">
        <v>25</v>
      </c>
      <c r="N66" s="457">
        <f>+J66+K66+L66+M66</f>
        <v>32756.62</v>
      </c>
      <c r="O66" s="457">
        <f>+I66-N66</f>
        <v>117243.38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487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675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627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45627</v>
      </c>
      <c r="F69" s="855">
        <v>45778</v>
      </c>
      <c r="G69" s="626">
        <v>70000</v>
      </c>
      <c r="H69" s="627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696">
        <v>0</v>
      </c>
      <c r="I70" s="695">
        <f t="shared" ref="I70:O70" si="10">SUM(I66:I69)</f>
        <v>360000</v>
      </c>
      <c r="J70" s="695">
        <f t="shared" si="10"/>
        <v>10332</v>
      </c>
      <c r="K70" s="695">
        <f t="shared" si="10"/>
        <v>39972.06</v>
      </c>
      <c r="L70" s="1145">
        <f t="shared" si="10"/>
        <v>10944</v>
      </c>
      <c r="M70" s="695">
        <f t="shared" si="10"/>
        <v>100</v>
      </c>
      <c r="N70" s="695">
        <f t="shared" si="10"/>
        <v>61348.06</v>
      </c>
      <c r="O70" s="695">
        <f t="shared" si="10"/>
        <v>298651.94000000006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495"/>
      <c r="I71" s="494"/>
      <c r="J71" s="494"/>
      <c r="K71" s="494"/>
      <c r="L71" s="1145"/>
      <c r="M71" s="1099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495"/>
      <c r="I72" s="463"/>
      <c r="J72" s="463"/>
      <c r="K72" s="463"/>
      <c r="L72" s="1145"/>
      <c r="M72" s="676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487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675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696">
        <f t="shared" ref="H74:O74" si="11">SUM(H73)</f>
        <v>0</v>
      </c>
      <c r="I74" s="695">
        <f t="shared" si="11"/>
        <v>185000</v>
      </c>
      <c r="J74" s="695">
        <f t="shared" si="11"/>
        <v>5309.5</v>
      </c>
      <c r="K74" s="695">
        <f t="shared" si="11"/>
        <v>32099.49</v>
      </c>
      <c r="L74" s="1145">
        <f t="shared" si="11"/>
        <v>5624</v>
      </c>
      <c r="M74" s="1099">
        <f>SUM(M73)</f>
        <v>4557.26</v>
      </c>
      <c r="N74" s="695">
        <f t="shared" si="11"/>
        <v>47590.250000000007</v>
      </c>
      <c r="O74" s="695">
        <f t="shared" si="11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495"/>
      <c r="I75" s="494"/>
      <c r="J75" s="494"/>
      <c r="K75" s="494"/>
      <c r="L75" s="1145"/>
      <c r="M75" s="1099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495"/>
      <c r="I76" s="494"/>
      <c r="J76" s="494"/>
      <c r="K76" s="494"/>
      <c r="L76" s="1145"/>
      <c r="M76" s="1099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627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627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696">
        <f>SUM(H78)</f>
        <v>0</v>
      </c>
      <c r="I79" s="695">
        <f t="shared" ref="I79:O79" si="12">SUM(I77:I78)</f>
        <v>130000</v>
      </c>
      <c r="J79" s="695">
        <f t="shared" si="12"/>
        <v>3731</v>
      </c>
      <c r="K79" s="695">
        <f t="shared" si="12"/>
        <v>8855.16</v>
      </c>
      <c r="L79" s="1145">
        <f t="shared" si="12"/>
        <v>3952</v>
      </c>
      <c r="M79" s="1099">
        <f>SUM(M77:M78)</f>
        <v>50</v>
      </c>
      <c r="N79" s="695">
        <f t="shared" si="12"/>
        <v>16588.16</v>
      </c>
      <c r="O79" s="695">
        <f t="shared" si="12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495"/>
      <c r="I80" s="494"/>
      <c r="J80" s="494"/>
      <c r="K80" s="494"/>
      <c r="L80" s="1145"/>
      <c r="M80" s="1099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1145"/>
      <c r="M81" s="1099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487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1100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495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1099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495"/>
      <c r="I84" s="494"/>
      <c r="J84" s="494"/>
      <c r="K84" s="494"/>
      <c r="L84" s="1145"/>
      <c r="M84" s="1099"/>
      <c r="N84" s="494"/>
      <c r="O84" s="494"/>
    </row>
    <row r="85" spans="1:15" ht="21" customHeight="1" x14ac:dyDescent="0.25">
      <c r="A85" s="490" t="s">
        <v>1476</v>
      </c>
      <c r="B85" s="491"/>
      <c r="C85" s="492"/>
      <c r="D85" s="492"/>
      <c r="E85" s="859"/>
      <c r="F85" s="860"/>
      <c r="G85" s="695"/>
      <c r="H85" s="495"/>
      <c r="I85" s="494"/>
      <c r="J85" s="494"/>
      <c r="K85" s="494"/>
      <c r="L85" s="1145"/>
      <c r="M85" s="1099"/>
      <c r="N85" s="494"/>
      <c r="O85" s="494"/>
    </row>
    <row r="86" spans="1:15" ht="32.25" customHeight="1" x14ac:dyDescent="0.25">
      <c r="A86" s="496" t="s">
        <v>1399</v>
      </c>
      <c r="B86" s="497" t="s">
        <v>807</v>
      </c>
      <c r="C86" s="282" t="s">
        <v>1400</v>
      </c>
      <c r="D86" s="282" t="s">
        <v>1281</v>
      </c>
      <c r="E86" s="855">
        <v>45627</v>
      </c>
      <c r="F86" s="855">
        <v>45778</v>
      </c>
      <c r="G86" s="626">
        <v>120000</v>
      </c>
      <c r="H86" s="487">
        <v>0</v>
      </c>
      <c r="I86" s="498">
        <v>120000</v>
      </c>
      <c r="J86" s="498">
        <v>3444</v>
      </c>
      <c r="K86" s="498">
        <v>16809.87</v>
      </c>
      <c r="L86" s="1149">
        <v>3648</v>
      </c>
      <c r="M86" s="1100">
        <v>4169.3999999999996</v>
      </c>
      <c r="N86" s="457">
        <v>28071.27</v>
      </c>
      <c r="O86" s="457">
        <f>+I86-N86</f>
        <v>91928.73</v>
      </c>
    </row>
    <row r="87" spans="1:15" ht="21" customHeight="1" x14ac:dyDescent="0.25">
      <c r="A87" s="466" t="s">
        <v>813</v>
      </c>
      <c r="B87" s="491"/>
      <c r="C87" s="492">
        <v>1</v>
      </c>
      <c r="D87" s="492"/>
      <c r="E87" s="859"/>
      <c r="F87" s="860"/>
      <c r="G87" s="695">
        <f>SUM(G86)</f>
        <v>120000</v>
      </c>
      <c r="H87" s="696">
        <f t="shared" ref="H87:N87" si="13">SUM(H86)</f>
        <v>0</v>
      </c>
      <c r="I87" s="695">
        <f t="shared" si="13"/>
        <v>120000</v>
      </c>
      <c r="J87" s="695">
        <f t="shared" si="13"/>
        <v>3444</v>
      </c>
      <c r="K87" s="695">
        <f t="shared" si="13"/>
        <v>16809.87</v>
      </c>
      <c r="L87" s="1145">
        <f t="shared" si="13"/>
        <v>3648</v>
      </c>
      <c r="M87" s="1099">
        <f>SUM(M86)</f>
        <v>4169.3999999999996</v>
      </c>
      <c r="N87" s="695">
        <f t="shared" si="13"/>
        <v>28071.27</v>
      </c>
      <c r="O87" s="695">
        <f>SUM(O86)</f>
        <v>91928.73</v>
      </c>
    </row>
    <row r="88" spans="1:15" ht="21" customHeight="1" x14ac:dyDescent="0.25">
      <c r="A88" s="1014" t="s">
        <v>1477</v>
      </c>
      <c r="B88" s="1015"/>
      <c r="C88" s="492"/>
      <c r="D88" s="465"/>
      <c r="E88" s="1016"/>
      <c r="F88" s="860"/>
      <c r="G88" s="695"/>
      <c r="H88" s="696"/>
      <c r="I88" s="697"/>
      <c r="J88" s="697"/>
      <c r="K88" s="697"/>
      <c r="L88" s="1145"/>
      <c r="M88" s="676"/>
      <c r="N88" s="697"/>
      <c r="O88" s="697"/>
    </row>
    <row r="89" spans="1:15" ht="21" customHeight="1" x14ac:dyDescent="0.25">
      <c r="A89" s="1017" t="s">
        <v>1045</v>
      </c>
      <c r="B89" s="1018" t="s">
        <v>806</v>
      </c>
      <c r="C89" s="282" t="s">
        <v>78</v>
      </c>
      <c r="D89" s="281" t="s">
        <v>1063</v>
      </c>
      <c r="E89" s="855">
        <v>45597</v>
      </c>
      <c r="F89" s="855">
        <v>45748</v>
      </c>
      <c r="G89" s="626">
        <v>70000</v>
      </c>
      <c r="H89" s="627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675">
        <v>25</v>
      </c>
      <c r="N89" s="468">
        <f t="shared" ref="N89:N94" si="14">+J89+K89+L89+M89</f>
        <v>9530.48</v>
      </c>
      <c r="O89" s="468">
        <f t="shared" ref="O89:O94" si="15">+I89-N89</f>
        <v>60469.520000000004</v>
      </c>
    </row>
    <row r="90" spans="1:15" ht="21" customHeight="1" x14ac:dyDescent="0.25">
      <c r="A90" s="286" t="s">
        <v>611</v>
      </c>
      <c r="B90" s="281" t="s">
        <v>807</v>
      </c>
      <c r="C90" s="282" t="s">
        <v>918</v>
      </c>
      <c r="D90" s="281" t="s">
        <v>1063</v>
      </c>
      <c r="E90" s="855">
        <v>45597</v>
      </c>
      <c r="F90" s="855">
        <v>45748</v>
      </c>
      <c r="G90" s="626">
        <v>70000</v>
      </c>
      <c r="H90" s="627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675">
        <v>25</v>
      </c>
      <c r="N90" s="468">
        <f t="shared" si="14"/>
        <v>9530.48</v>
      </c>
      <c r="O90" s="468">
        <f t="shared" si="15"/>
        <v>60469.520000000004</v>
      </c>
    </row>
    <row r="91" spans="1:15" ht="21" customHeight="1" x14ac:dyDescent="0.25">
      <c r="A91" s="286" t="s">
        <v>610</v>
      </c>
      <c r="B91" s="281" t="s">
        <v>806</v>
      </c>
      <c r="C91" s="282" t="s">
        <v>918</v>
      </c>
      <c r="D91" s="281" t="s">
        <v>1063</v>
      </c>
      <c r="E91" s="855">
        <v>45597</v>
      </c>
      <c r="F91" s="855">
        <v>45748</v>
      </c>
      <c r="G91" s="626">
        <v>70000</v>
      </c>
      <c r="H91" s="627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675">
        <v>25</v>
      </c>
      <c r="N91" s="468">
        <f t="shared" si="14"/>
        <v>9530.48</v>
      </c>
      <c r="O91" s="468">
        <f t="shared" si="15"/>
        <v>60469.520000000004</v>
      </c>
    </row>
    <row r="92" spans="1:15" ht="21" customHeight="1" x14ac:dyDescent="0.25">
      <c r="A92" s="286" t="s">
        <v>1292</v>
      </c>
      <c r="B92" s="281" t="s">
        <v>806</v>
      </c>
      <c r="C92" s="282" t="s">
        <v>918</v>
      </c>
      <c r="D92" s="281" t="s">
        <v>1063</v>
      </c>
      <c r="E92" s="855">
        <v>45566</v>
      </c>
      <c r="F92" s="855">
        <v>45717</v>
      </c>
      <c r="G92" s="626">
        <v>70000</v>
      </c>
      <c r="H92" s="627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4"/>
        <v>9530.48</v>
      </c>
      <c r="O92" s="468">
        <f t="shared" si="15"/>
        <v>60469.520000000004</v>
      </c>
    </row>
    <row r="93" spans="1:15" ht="21" customHeight="1" x14ac:dyDescent="0.25">
      <c r="A93" s="286" t="s">
        <v>1295</v>
      </c>
      <c r="B93" s="281" t="s">
        <v>1296</v>
      </c>
      <c r="C93" s="282" t="s">
        <v>918</v>
      </c>
      <c r="D93" s="281" t="s">
        <v>1063</v>
      </c>
      <c r="E93" s="855">
        <v>45566</v>
      </c>
      <c r="F93" s="855">
        <v>45717</v>
      </c>
      <c r="G93" s="626">
        <v>70000</v>
      </c>
      <c r="H93" s="627">
        <v>0</v>
      </c>
      <c r="I93" s="468">
        <v>70000</v>
      </c>
      <c r="J93" s="468">
        <v>2009</v>
      </c>
      <c r="K93" s="468">
        <v>5368.48</v>
      </c>
      <c r="L93" s="1149">
        <v>2128</v>
      </c>
      <c r="M93" s="468">
        <v>25</v>
      </c>
      <c r="N93" s="468">
        <f t="shared" si="14"/>
        <v>9530.48</v>
      </c>
      <c r="O93" s="468">
        <f t="shared" si="15"/>
        <v>60469.520000000004</v>
      </c>
    </row>
    <row r="94" spans="1:15" ht="21" customHeight="1" x14ac:dyDescent="0.25">
      <c r="A94" s="286" t="s">
        <v>1293</v>
      </c>
      <c r="B94" s="281" t="s">
        <v>807</v>
      </c>
      <c r="C94" s="282" t="s">
        <v>1294</v>
      </c>
      <c r="D94" s="281" t="s">
        <v>1063</v>
      </c>
      <c r="E94" s="855">
        <v>45566</v>
      </c>
      <c r="F94" s="855">
        <v>45717</v>
      </c>
      <c r="G94" s="626">
        <v>55000</v>
      </c>
      <c r="H94" s="627">
        <v>0</v>
      </c>
      <c r="I94" s="468">
        <v>55000</v>
      </c>
      <c r="J94" s="468">
        <v>1578.5</v>
      </c>
      <c r="K94" s="468">
        <v>2559.6799999999998</v>
      </c>
      <c r="L94" s="1149">
        <v>1672</v>
      </c>
      <c r="M94" s="675">
        <v>25</v>
      </c>
      <c r="N94" s="468">
        <f t="shared" si="14"/>
        <v>5835.18</v>
      </c>
      <c r="O94" s="468">
        <f t="shared" si="15"/>
        <v>49164.82</v>
      </c>
    </row>
    <row r="95" spans="1:15" ht="21" customHeight="1" x14ac:dyDescent="0.25">
      <c r="A95" s="466" t="s">
        <v>813</v>
      </c>
      <c r="B95" s="465"/>
      <c r="C95" s="492">
        <v>6</v>
      </c>
      <c r="D95" s="465"/>
      <c r="E95" s="1016"/>
      <c r="F95" s="860"/>
      <c r="G95" s="695">
        <f>SUM(G89:G94)</f>
        <v>405000</v>
      </c>
      <c r="H95" s="696">
        <f>SUM(H94)</f>
        <v>0</v>
      </c>
      <c r="I95" s="695">
        <f t="shared" ref="I95:O95" si="16">SUM(I89:I94)</f>
        <v>405000</v>
      </c>
      <c r="J95" s="695">
        <f t="shared" si="16"/>
        <v>11623.5</v>
      </c>
      <c r="K95" s="695">
        <f t="shared" si="16"/>
        <v>29402.079999999998</v>
      </c>
      <c r="L95" s="1145">
        <f t="shared" si="16"/>
        <v>12312</v>
      </c>
      <c r="M95" s="1099">
        <f t="shared" si="16"/>
        <v>150</v>
      </c>
      <c r="N95" s="695">
        <f t="shared" si="16"/>
        <v>53487.579999999994</v>
      </c>
      <c r="O95" s="695">
        <f t="shared" si="16"/>
        <v>351512.42000000004</v>
      </c>
    </row>
    <row r="96" spans="1:15" ht="21" customHeight="1" x14ac:dyDescent="0.25">
      <c r="A96" s="490"/>
      <c r="B96" s="491"/>
      <c r="C96" s="492"/>
      <c r="D96" s="465"/>
      <c r="E96" s="856"/>
      <c r="F96" s="857"/>
      <c r="G96" s="695"/>
      <c r="H96" s="495"/>
      <c r="I96" s="463"/>
      <c r="J96" s="463"/>
      <c r="K96" s="463"/>
      <c r="L96" s="1145"/>
      <c r="M96" s="676"/>
      <c r="N96" s="463"/>
      <c r="O96" s="463"/>
    </row>
    <row r="97" spans="1:19" ht="30" customHeight="1" x14ac:dyDescent="0.25">
      <c r="A97" s="1014" t="s">
        <v>825</v>
      </c>
      <c r="B97" s="1015"/>
      <c r="C97" s="492"/>
      <c r="D97" s="465"/>
      <c r="E97" s="1019"/>
      <c r="F97" s="857"/>
      <c r="G97" s="695"/>
      <c r="H97" s="696"/>
      <c r="I97" s="697"/>
      <c r="J97" s="697"/>
      <c r="K97" s="697"/>
      <c r="L97" s="1145"/>
      <c r="M97" s="676"/>
      <c r="N97" s="697"/>
      <c r="O97" s="697"/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45597</v>
      </c>
      <c r="F98" s="855">
        <v>45748</v>
      </c>
      <c r="G98" s="626">
        <v>70000</v>
      </c>
      <c r="H98" s="487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675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1</v>
      </c>
      <c r="D99" s="465"/>
      <c r="E99" s="1016"/>
      <c r="F99" s="860"/>
      <c r="G99" s="695">
        <f>SUM(G98)</f>
        <v>70000</v>
      </c>
      <c r="H99" s="696">
        <f t="shared" ref="H99:O99" si="17">SUM(H98)</f>
        <v>0</v>
      </c>
      <c r="I99" s="695">
        <f t="shared" si="17"/>
        <v>70000</v>
      </c>
      <c r="J99" s="695">
        <f t="shared" si="17"/>
        <v>2009</v>
      </c>
      <c r="K99" s="695">
        <f t="shared" si="17"/>
        <v>5368.48</v>
      </c>
      <c r="L99" s="1145">
        <f t="shared" si="17"/>
        <v>2128</v>
      </c>
      <c r="M99" s="1099">
        <f>SUM(M98)</f>
        <v>525</v>
      </c>
      <c r="N99" s="695">
        <f>SUM(N98)</f>
        <v>10030.48</v>
      </c>
      <c r="O99" s="695">
        <f t="shared" si="17"/>
        <v>59969.520000000004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495"/>
      <c r="I100" s="494"/>
      <c r="J100" s="494"/>
      <c r="K100" s="494"/>
      <c r="L100" s="1145"/>
      <c r="M100" s="1099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495"/>
      <c r="I101" s="463"/>
      <c r="J101" s="463"/>
      <c r="K101" s="463"/>
      <c r="L101" s="1145"/>
      <c r="M101" s="676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45597</v>
      </c>
      <c r="F102" s="855">
        <v>45748</v>
      </c>
      <c r="G102" s="626">
        <v>120000</v>
      </c>
      <c r="H102" s="627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675">
        <v>25</v>
      </c>
      <c r="N102" s="468">
        <f>+J102+K102+L102+M102</f>
        <v>23926.87</v>
      </c>
      <c r="O102" s="468">
        <f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675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675">
        <v>25</v>
      </c>
      <c r="N104" s="457">
        <f t="shared" ref="N104:N124" si="18">+J104+K104+L104+M104</f>
        <v>9530.48</v>
      </c>
      <c r="O104" s="468">
        <f t="shared" ref="O104:O124" si="19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45597</v>
      </c>
      <c r="F105" s="855">
        <v>45748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675">
        <v>25</v>
      </c>
      <c r="N105" s="457">
        <f t="shared" si="18"/>
        <v>9530.48</v>
      </c>
      <c r="O105" s="468">
        <f t="shared" si="19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675">
        <v>1740.46</v>
      </c>
      <c r="N106" s="457">
        <f t="shared" si="18"/>
        <v>10902.84</v>
      </c>
      <c r="O106" s="468">
        <f t="shared" si="19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45597</v>
      </c>
      <c r="F107" s="855">
        <v>45748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675">
        <v>3455.92</v>
      </c>
      <c r="N107" s="457">
        <f t="shared" si="18"/>
        <v>12275.210000000001</v>
      </c>
      <c r="O107" s="468">
        <f t="shared" si="19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45597</v>
      </c>
      <c r="F108" s="855">
        <v>45748</v>
      </c>
      <c r="G108" s="626">
        <v>70000</v>
      </c>
      <c r="H108" s="627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675">
        <v>1740.46</v>
      </c>
      <c r="N108" s="457">
        <f t="shared" si="18"/>
        <v>10902.84</v>
      </c>
      <c r="O108" s="468">
        <f t="shared" si="19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45597</v>
      </c>
      <c r="F109" s="855">
        <v>45748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675">
        <v>25</v>
      </c>
      <c r="N109" s="457">
        <f t="shared" si="18"/>
        <v>9530.48</v>
      </c>
      <c r="O109" s="468">
        <f t="shared" si="19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45597</v>
      </c>
      <c r="F110" s="855">
        <v>45748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675">
        <v>25</v>
      </c>
      <c r="N110" s="457">
        <f t="shared" si="18"/>
        <v>9530.48</v>
      </c>
      <c r="O110" s="468">
        <f t="shared" si="19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45597</v>
      </c>
      <c r="F111" s="855">
        <v>45748</v>
      </c>
      <c r="G111" s="626">
        <v>70000</v>
      </c>
      <c r="H111" s="627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675">
        <v>25</v>
      </c>
      <c r="N111" s="457">
        <f t="shared" si="18"/>
        <v>9530.48</v>
      </c>
      <c r="O111" s="468">
        <f t="shared" si="19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45597</v>
      </c>
      <c r="F112" s="855">
        <v>45748</v>
      </c>
      <c r="G112" s="626">
        <v>70000</v>
      </c>
      <c r="H112" s="627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675">
        <v>25</v>
      </c>
      <c r="N112" s="457">
        <f t="shared" si="18"/>
        <v>9530.48</v>
      </c>
      <c r="O112" s="468">
        <f t="shared" si="19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45597</v>
      </c>
      <c r="F113" s="855">
        <v>45748</v>
      </c>
      <c r="G113" s="626">
        <v>70000</v>
      </c>
      <c r="H113" s="627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675">
        <v>25</v>
      </c>
      <c r="N113" s="457">
        <f t="shared" si="18"/>
        <v>9530.48</v>
      </c>
      <c r="O113" s="468">
        <f t="shared" si="19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70000</v>
      </c>
      <c r="H114" s="627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18"/>
        <v>9530.48</v>
      </c>
      <c r="O114" s="468">
        <f t="shared" si="19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627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18"/>
        <v>9530.48</v>
      </c>
      <c r="O115" s="468">
        <f t="shared" si="19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627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18"/>
        <v>9530.48</v>
      </c>
      <c r="O116" s="468">
        <f t="shared" si="19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627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18"/>
        <v>9530.48</v>
      </c>
      <c r="O117" s="468">
        <f t="shared" si="19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45566</v>
      </c>
      <c r="F118" s="855">
        <v>45717</v>
      </c>
      <c r="G118" s="626">
        <v>70000</v>
      </c>
      <c r="H118" s="627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18"/>
        <v>9530.48</v>
      </c>
      <c r="O118" s="468">
        <f t="shared" si="19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45566</v>
      </c>
      <c r="F119" s="855">
        <v>45717</v>
      </c>
      <c r="G119" s="626">
        <v>70000</v>
      </c>
      <c r="H119" s="627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18"/>
        <v>9530.48</v>
      </c>
      <c r="O119" s="468">
        <f t="shared" si="19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627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18"/>
        <v>9530.48</v>
      </c>
      <c r="O120" s="468">
        <f t="shared" si="19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627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18"/>
        <v>9530.48</v>
      </c>
      <c r="O121" s="468">
        <f t="shared" si="19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45566</v>
      </c>
      <c r="F122" s="855">
        <v>45717</v>
      </c>
      <c r="G122" s="626">
        <v>70000</v>
      </c>
      <c r="H122" s="627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18"/>
        <v>9530.48</v>
      </c>
      <c r="O122" s="468">
        <f t="shared" si="19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45566</v>
      </c>
      <c r="F123" s="855">
        <v>45717</v>
      </c>
      <c r="G123" s="626">
        <v>70000</v>
      </c>
      <c r="H123" s="627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18"/>
        <v>9530.48</v>
      </c>
      <c r="O123" s="468">
        <f t="shared" si="19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45597</v>
      </c>
      <c r="F124" s="855">
        <v>45748</v>
      </c>
      <c r="G124" s="626">
        <v>70000</v>
      </c>
      <c r="H124" s="627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468">
        <v>25</v>
      </c>
      <c r="N124" s="468">
        <f t="shared" si="18"/>
        <v>9530.48</v>
      </c>
      <c r="O124" s="468">
        <f t="shared" si="19"/>
        <v>60469.520000000004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45597</v>
      </c>
      <c r="F125" s="855">
        <v>45748</v>
      </c>
      <c r="G125" s="626">
        <v>70000</v>
      </c>
      <c r="H125" s="627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>+J125+K125+L125+M125</f>
        <v>9530.48</v>
      </c>
      <c r="O125" s="468">
        <f>+I125-N125</f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45597</v>
      </c>
      <c r="F126" s="855">
        <v>45748</v>
      </c>
      <c r="G126" s="626">
        <v>70000</v>
      </c>
      <c r="H126" s="627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675">
        <v>25</v>
      </c>
      <c r="N126" s="468">
        <f>+J126+K126+L126+M126</f>
        <v>9530.48</v>
      </c>
      <c r="O126" s="468">
        <f>+I126-N126</f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45597</v>
      </c>
      <c r="F127" s="855">
        <v>45748</v>
      </c>
      <c r="G127" s="626">
        <v>70000</v>
      </c>
      <c r="H127" s="627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>+J127+K127+L127+M127</f>
        <v>9530.48</v>
      </c>
      <c r="O127" s="468">
        <f>+I127-N127</f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45474</v>
      </c>
      <c r="F128" s="855">
        <v>45658</v>
      </c>
      <c r="G128" s="626">
        <v>70000</v>
      </c>
      <c r="H128" s="627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>+J128+K128+L128+M128</f>
        <v>9530.48</v>
      </c>
      <c r="O128" s="468">
        <f>+I128-N128</f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45597</v>
      </c>
      <c r="F129" s="855">
        <v>45748</v>
      </c>
      <c r="G129" s="626">
        <v>125000</v>
      </c>
      <c r="H129" s="627">
        <v>0</v>
      </c>
      <c r="I129" s="468">
        <v>125000</v>
      </c>
      <c r="J129" s="1038">
        <v>3587.5</v>
      </c>
      <c r="K129" s="627">
        <v>0</v>
      </c>
      <c r="L129" s="1150">
        <v>3800</v>
      </c>
      <c r="M129" s="1103">
        <v>25</v>
      </c>
      <c r="N129" s="1038">
        <v>7412.5</v>
      </c>
      <c r="O129" s="1038">
        <v>117587.5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45597</v>
      </c>
      <c r="F130" s="855">
        <v>45748</v>
      </c>
      <c r="G130" s="626">
        <v>55000</v>
      </c>
      <c r="H130" s="627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5" si="20">+J130+K130+L130+M130</f>
        <v>5835.18</v>
      </c>
      <c r="O130" s="468">
        <f t="shared" ref="O130:O135" si="21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45597</v>
      </c>
      <c r="F131" s="855">
        <v>45748</v>
      </c>
      <c r="G131" s="626">
        <v>55000</v>
      </c>
      <c r="H131" s="627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20"/>
        <v>7293.3200000000006</v>
      </c>
      <c r="O131" s="468">
        <f t="shared" si="21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45566</v>
      </c>
      <c r="F132" s="855">
        <v>45717</v>
      </c>
      <c r="G132" s="626">
        <v>43500</v>
      </c>
      <c r="H132" s="627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675">
        <v>25</v>
      </c>
      <c r="N132" s="457">
        <f t="shared" si="20"/>
        <v>3532.4700000000003</v>
      </c>
      <c r="O132" s="468">
        <f t="shared" si="21"/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45566</v>
      </c>
      <c r="F133" s="855">
        <v>45717</v>
      </c>
      <c r="G133" s="626">
        <v>43500</v>
      </c>
      <c r="H133" s="627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675">
        <v>25</v>
      </c>
      <c r="N133" s="457">
        <f t="shared" si="20"/>
        <v>3532.4700000000003</v>
      </c>
      <c r="O133" s="468">
        <f t="shared" si="21"/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1359</v>
      </c>
      <c r="D134" s="281" t="s">
        <v>1063</v>
      </c>
      <c r="E134" s="855">
        <v>45566</v>
      </c>
      <c r="F134" s="855">
        <v>45717</v>
      </c>
      <c r="G134" s="626">
        <v>43500</v>
      </c>
      <c r="H134" s="627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675">
        <v>25</v>
      </c>
      <c r="N134" s="457">
        <f t="shared" si="20"/>
        <v>3532.4700000000003</v>
      </c>
      <c r="O134" s="468">
        <f t="shared" si="21"/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45536</v>
      </c>
      <c r="F135" s="855">
        <v>45689</v>
      </c>
      <c r="G135" s="626">
        <v>25000</v>
      </c>
      <c r="H135" s="627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675">
        <v>25</v>
      </c>
      <c r="N135" s="457">
        <f t="shared" si="20"/>
        <v>1502.5</v>
      </c>
      <c r="O135" s="468">
        <f t="shared" si="21"/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696">
        <v>0</v>
      </c>
      <c r="I136" s="695">
        <f t="shared" ref="I136:O136" si="22">SUM(I102:I135)</f>
        <v>2330500</v>
      </c>
      <c r="J136" s="695">
        <f t="shared" si="22"/>
        <v>66885.349999999991</v>
      </c>
      <c r="K136" s="695">
        <f t="shared" si="22"/>
        <v>162346.75999999995</v>
      </c>
      <c r="L136" s="1145">
        <f t="shared" si="22"/>
        <v>70847.199999999983</v>
      </c>
      <c r="M136" s="1099">
        <f t="shared" si="22"/>
        <v>11142.759999999998</v>
      </c>
      <c r="N136" s="695">
        <f t="shared" si="22"/>
        <v>311222.07</v>
      </c>
      <c r="O136" s="695">
        <f t="shared" si="22"/>
        <v>2019277.9300000004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495"/>
      <c r="I137" s="494"/>
      <c r="J137" s="494"/>
      <c r="K137" s="494"/>
      <c r="L137" s="1145"/>
      <c r="M137" s="1099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+C136+C99+C95+C87+C83+C79+C74+C70+C63+C52+C47+C43+C38+C34+C30+C25+C20+C16</f>
        <v>72</v>
      </c>
      <c r="D138" s="1125"/>
      <c r="E138" s="1125"/>
      <c r="F138" s="1125"/>
      <c r="G138" s="1126">
        <f>+G16+G20+G25+G30+G43+G47+G52+G63+G70+G74+G79+G83+G87+G95+G99+G136+G38+G34</f>
        <v>6050500</v>
      </c>
      <c r="H138" s="1056">
        <v>0</v>
      </c>
      <c r="I138" s="1126">
        <f t="shared" ref="I138:O138" si="23">+I16+I20+I25+I30+I43+I47+I52+I63+I70+I74+I79+I83+I87+I95+I99+I136+I38+I34</f>
        <v>6050500</v>
      </c>
      <c r="J138" s="1126">
        <f t="shared" si="23"/>
        <v>173649.34999999998</v>
      </c>
      <c r="K138" s="1126">
        <f t="shared" si="23"/>
        <v>614104.35</v>
      </c>
      <c r="L138" s="1151">
        <f t="shared" si="23"/>
        <v>183935.19999999998</v>
      </c>
      <c r="M138" s="1126">
        <f t="shared" si="23"/>
        <v>59754.5</v>
      </c>
      <c r="N138" s="1126">
        <f t="shared" si="23"/>
        <v>1031443.4000000001</v>
      </c>
      <c r="O138" s="1126">
        <f t="shared" si="23"/>
        <v>5019056.5999999996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1152"/>
      <c r="M140" s="660"/>
      <c r="N140" s="660"/>
      <c r="O140" s="660"/>
      <c r="P140" s="259"/>
    </row>
    <row r="141" spans="1:16" ht="7.5" customHeight="1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1152"/>
      <c r="M141" s="660"/>
      <c r="N141" s="660"/>
      <c r="O141" s="660"/>
      <c r="P141" s="259"/>
    </row>
    <row r="142" spans="1:16" hidden="1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1152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1152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53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53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53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674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895" t="s">
        <v>1375</v>
      </c>
      <c r="J158" s="1895"/>
      <c r="K158" s="1895"/>
      <c r="L158" s="1895"/>
      <c r="M158" s="1895"/>
      <c r="N158" s="1895"/>
      <c r="O158" s="1895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876" t="s">
        <v>1503</v>
      </c>
      <c r="J159" s="1876"/>
      <c r="K159" s="1876"/>
      <c r="L159" s="1876"/>
      <c r="M159" s="1876"/>
      <c r="N159" s="1876"/>
      <c r="O159" s="1876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67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68"/>
      <c r="N161" s="271"/>
      <c r="O161" s="271"/>
      <c r="P161" s="259"/>
    </row>
    <row r="162" spans="1:16" s="259" customFormat="1" ht="84" customHeight="1" x14ac:dyDescent="0.25">
      <c r="D162" s="668"/>
      <c r="E162" s="668"/>
      <c r="F162" s="668"/>
      <c r="L162" s="531"/>
    </row>
    <row r="163" spans="1:16" x14ac:dyDescent="0.25">
      <c r="K163" s="259"/>
      <c r="L163" s="531"/>
    </row>
  </sheetData>
  <mergeCells count="21">
    <mergeCell ref="M11:M12"/>
    <mergeCell ref="N11:N12"/>
    <mergeCell ref="O11:O12"/>
    <mergeCell ref="I158:O158"/>
    <mergeCell ref="I159:O159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paperSize="5" scale="50" fitToHeight="0" orientation="landscape" horizontalDpi="360" verticalDpi="360" r:id="rId1"/>
  <rowBreaks count="2" manualBreakCount="2">
    <brk id="53" max="14" man="1"/>
    <brk id="100" max="14" man="1"/>
  </rowBreaks>
  <colBreaks count="1" manualBreakCount="1">
    <brk id="15" max="159" man="1"/>
  </colBreaks>
  <drawing r:id="rId2"/>
</worksheet>
</file>

<file path=xl/worksheets/sheet2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E747DF-058C-4732-A658-92F307EAE566}">
  <dimension ref="B1:O65"/>
  <sheetViews>
    <sheetView topLeftCell="A9" zoomScaleNormal="100" workbookViewId="0">
      <selection activeCell="A24" sqref="A24:XFD2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7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624" t="s">
        <v>0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  <c r="O7" s="1624"/>
    </row>
    <row r="8" spans="2:15" x14ac:dyDescent="0.25">
      <c r="B8" s="1624" t="s">
        <v>1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  <c r="O8" s="1624"/>
    </row>
    <row r="9" spans="2:15" x14ac:dyDescent="0.25">
      <c r="B9" s="1624" t="s">
        <v>3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  <c r="O9" s="1624"/>
    </row>
    <row r="10" spans="2:15" x14ac:dyDescent="0.25">
      <c r="B10" s="1624" t="s">
        <v>1485</v>
      </c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  <c r="O10" s="1624"/>
    </row>
    <row r="11" spans="2:15" x14ac:dyDescent="0.25">
      <c r="B11" s="1622" t="s">
        <v>5</v>
      </c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  <c r="N11" s="1622"/>
      <c r="O11" s="1622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898" t="s">
        <v>7</v>
      </c>
      <c r="C13" s="1897" t="s">
        <v>937</v>
      </c>
      <c r="D13" s="1897" t="s">
        <v>8</v>
      </c>
      <c r="E13" s="1897" t="s">
        <v>10</v>
      </c>
      <c r="F13" s="1897" t="s">
        <v>11</v>
      </c>
      <c r="G13" s="1047" t="s">
        <v>12</v>
      </c>
      <c r="H13" s="1897" t="s">
        <v>13</v>
      </c>
      <c r="I13" s="1897" t="s">
        <v>14</v>
      </c>
      <c r="J13" s="1897" t="s">
        <v>15</v>
      </c>
      <c r="K13" s="1897" t="s">
        <v>16</v>
      </c>
      <c r="L13" s="1897" t="s">
        <v>17</v>
      </c>
      <c r="M13" s="1897" t="s">
        <v>18</v>
      </c>
      <c r="N13" s="1897" t="s">
        <v>19</v>
      </c>
      <c r="O13" s="1897" t="s">
        <v>20</v>
      </c>
    </row>
    <row r="14" spans="2:15" x14ac:dyDescent="0.25">
      <c r="B14" s="1899"/>
      <c r="C14" s="1897"/>
      <c r="D14" s="1897"/>
      <c r="E14" s="1897"/>
      <c r="F14" s="1897"/>
      <c r="G14" s="1047" t="s">
        <v>21</v>
      </c>
      <c r="H14" s="1897"/>
      <c r="I14" s="1897"/>
      <c r="J14" s="1897"/>
      <c r="K14" s="1897"/>
      <c r="L14" s="1897"/>
      <c r="M14" s="1897"/>
      <c r="N14" s="1897"/>
      <c r="O14" s="1897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286" t="s">
        <v>559</v>
      </c>
      <c r="F15" s="283" t="s">
        <v>236</v>
      </c>
      <c r="G15" s="284">
        <v>60000</v>
      </c>
      <c r="H15" s="284">
        <v>60000</v>
      </c>
      <c r="I15" s="284">
        <v>60000</v>
      </c>
      <c r="J15" s="284">
        <v>0</v>
      </c>
      <c r="K15" s="284">
        <v>4195.88</v>
      </c>
      <c r="L15" s="285">
        <v>0</v>
      </c>
      <c r="M15" s="285">
        <v>0</v>
      </c>
      <c r="N15" s="284">
        <v>4195.88</v>
      </c>
      <c r="O15" s="157">
        <f>+H15-N15</f>
        <v>55804.12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12000</v>
      </c>
      <c r="H16" s="285">
        <v>0</v>
      </c>
      <c r="I16" s="284">
        <v>12000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3" si="0">+J16+K16+L16+M16</f>
        <v>0</v>
      </c>
      <c r="O16" s="284">
        <v>12000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12000</v>
      </c>
      <c r="H17" s="285">
        <v>0</v>
      </c>
      <c r="I17" s="284">
        <v>12000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12000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12000</v>
      </c>
      <c r="H18" s="285">
        <v>0</v>
      </c>
      <c r="I18" s="284">
        <v>12000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12000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12000</v>
      </c>
      <c r="H19" s="285">
        <v>0</v>
      </c>
      <c r="I19" s="284">
        <v>12000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12000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12000</v>
      </c>
      <c r="H20" s="285">
        <v>0</v>
      </c>
      <c r="I20" s="284">
        <v>12000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12000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12000</v>
      </c>
      <c r="H21" s="285">
        <v>0</v>
      </c>
      <c r="I21" s="284">
        <v>12000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12000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84">
        <v>12000</v>
      </c>
      <c r="H22" s="285">
        <v>0</v>
      </c>
      <c r="I22" s="284">
        <v>12000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84">
        <v>12000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84">
        <v>12000</v>
      </c>
      <c r="H23" s="285">
        <v>0</v>
      </c>
      <c r="I23" s="284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84">
        <v>12000</v>
      </c>
    </row>
    <row r="24" spans="2:15" ht="28.5" customHeight="1" x14ac:dyDescent="0.25">
      <c r="B24" s="625" t="s">
        <v>1047</v>
      </c>
      <c r="C24" s="601" t="s">
        <v>806</v>
      </c>
      <c r="D24" s="281" t="s">
        <v>235</v>
      </c>
      <c r="E24" s="286" t="s">
        <v>235</v>
      </c>
      <c r="F24" s="283" t="s">
        <v>236</v>
      </c>
      <c r="G24" s="284">
        <v>14000</v>
      </c>
      <c r="H24" s="285">
        <v>0</v>
      </c>
      <c r="I24" s="284">
        <v>14000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84">
        <v>14000</v>
      </c>
    </row>
    <row r="25" spans="2:15" ht="28.5" customHeight="1" x14ac:dyDescent="0.25">
      <c r="B25" s="761" t="s">
        <v>1481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84">
        <v>12000</v>
      </c>
      <c r="H25" s="285">
        <v>0</v>
      </c>
      <c r="I25" s="284">
        <v>12000</v>
      </c>
      <c r="J25" s="273">
        <v>0</v>
      </c>
      <c r="K25" s="273">
        <v>0</v>
      </c>
      <c r="L25" s="273">
        <v>0</v>
      </c>
      <c r="M25" s="273">
        <v>0</v>
      </c>
      <c r="N25" s="273">
        <v>0</v>
      </c>
      <c r="O25" s="284">
        <v>12000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12000</v>
      </c>
      <c r="H26" s="285">
        <v>0</v>
      </c>
      <c r="I26" s="284">
        <v>12000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12000</v>
      </c>
    </row>
    <row r="27" spans="2:15" ht="28.5" customHeight="1" x14ac:dyDescent="0.25">
      <c r="B27" s="761" t="s">
        <v>1497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12000</v>
      </c>
      <c r="H27" s="285">
        <v>0</v>
      </c>
      <c r="I27" s="284">
        <v>12000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12000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12000</v>
      </c>
      <c r="H28" s="285">
        <v>0</v>
      </c>
      <c r="I28" s="284">
        <v>12000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12000</v>
      </c>
    </row>
    <row r="29" spans="2:15" ht="28.5" customHeight="1" x14ac:dyDescent="0.25">
      <c r="B29" s="761" t="s">
        <v>1046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12000</v>
      </c>
      <c r="H29" s="285">
        <v>0</v>
      </c>
      <c r="I29" s="284">
        <v>12000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12000</v>
      </c>
    </row>
    <row r="30" spans="2:15" ht="28.5" customHeight="1" x14ac:dyDescent="0.25">
      <c r="B30" s="761" t="s">
        <v>1246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12000</v>
      </c>
      <c r="H30" s="285">
        <v>0</v>
      </c>
      <c r="I30" s="284">
        <v>12000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12000</v>
      </c>
    </row>
    <row r="31" spans="2:15" ht="28.5" customHeight="1" x14ac:dyDescent="0.25">
      <c r="B31" s="761" t="s">
        <v>1247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12000</v>
      </c>
      <c r="H31" s="285">
        <v>0</v>
      </c>
      <c r="I31" s="284">
        <v>12000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12000</v>
      </c>
    </row>
    <row r="32" spans="2:15" ht="28.5" customHeight="1" x14ac:dyDescent="0.25">
      <c r="B32" s="761" t="s">
        <v>1448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12000</v>
      </c>
      <c r="H32" s="285">
        <v>0</v>
      </c>
      <c r="I32" s="284">
        <v>12000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12000</v>
      </c>
    </row>
    <row r="33" spans="2:15" ht="24.75" customHeight="1" x14ac:dyDescent="0.25">
      <c r="B33" s="724"/>
      <c r="C33" s="602"/>
      <c r="D33" s="725">
        <v>18</v>
      </c>
      <c r="E33" s="286"/>
      <c r="F33" s="283"/>
      <c r="G33" s="273">
        <f t="shared" ref="G33:M33" si="1">SUM(G15:G32)</f>
        <v>266000</v>
      </c>
      <c r="H33" s="285">
        <v>0</v>
      </c>
      <c r="I33" s="273">
        <f t="shared" si="1"/>
        <v>266000</v>
      </c>
      <c r="J33" s="273">
        <f t="shared" si="1"/>
        <v>0</v>
      </c>
      <c r="K33" s="273">
        <f t="shared" si="1"/>
        <v>4195.88</v>
      </c>
      <c r="L33" s="273">
        <f t="shared" si="1"/>
        <v>0</v>
      </c>
      <c r="M33" s="273">
        <f t="shared" si="1"/>
        <v>0</v>
      </c>
      <c r="N33" s="284">
        <f t="shared" si="0"/>
        <v>4195.88</v>
      </c>
      <c r="O33" s="273">
        <f>+I33-N33</f>
        <v>261804.12</v>
      </c>
    </row>
    <row r="34" spans="2:15" ht="27.75" customHeight="1" x14ac:dyDescent="0.25">
      <c r="B34" s="1048" t="s">
        <v>865</v>
      </c>
      <c r="C34" s="1048"/>
      <c r="D34" s="1049">
        <v>18</v>
      </c>
      <c r="E34" s="1049"/>
      <c r="F34" s="1049"/>
      <c r="G34" s="1050">
        <f>+G33</f>
        <v>266000</v>
      </c>
      <c r="H34" s="1050">
        <f t="shared" ref="H34:O34" si="2">+H33</f>
        <v>0</v>
      </c>
      <c r="I34" s="1050">
        <f t="shared" si="2"/>
        <v>266000</v>
      </c>
      <c r="J34" s="1050">
        <f t="shared" si="2"/>
        <v>0</v>
      </c>
      <c r="K34" s="1050">
        <f t="shared" si="2"/>
        <v>4195.88</v>
      </c>
      <c r="L34" s="1050">
        <f t="shared" si="2"/>
        <v>0</v>
      </c>
      <c r="M34" s="1050">
        <f t="shared" si="2"/>
        <v>0</v>
      </c>
      <c r="N34" s="1050">
        <f t="shared" si="2"/>
        <v>4195.88</v>
      </c>
      <c r="O34" s="1050">
        <f t="shared" si="2"/>
        <v>261804.12</v>
      </c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7.25" hidden="1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hidden="1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6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5.7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542"/>
      <c r="C48" s="542"/>
      <c r="D48" s="542"/>
      <c r="E48" s="753"/>
      <c r="F48" s="753"/>
      <c r="G48" s="754"/>
      <c r="H48" s="755"/>
      <c r="I48" s="674"/>
      <c r="J48" s="674"/>
      <c r="K48" s="674"/>
      <c r="L48" s="674"/>
      <c r="M48" s="674"/>
      <c r="N48" s="674"/>
      <c r="O48" s="756"/>
    </row>
    <row r="49" spans="2:15" s="259" customFormat="1" ht="19.5" customHeight="1" x14ac:dyDescent="0.25">
      <c r="B49" s="1874" t="s">
        <v>1269</v>
      </c>
      <c r="C49" s="1874"/>
      <c r="D49" s="1874"/>
      <c r="E49" s="753"/>
      <c r="F49" s="753"/>
      <c r="G49" s="754"/>
      <c r="H49" s="755"/>
      <c r="J49" s="1875" t="s">
        <v>852</v>
      </c>
      <c r="K49" s="1875"/>
      <c r="L49" s="1875"/>
      <c r="M49" s="1875"/>
      <c r="N49" s="1875"/>
      <c r="O49" s="1875"/>
    </row>
    <row r="50" spans="2:15" s="259" customFormat="1" ht="19.5" customHeight="1" x14ac:dyDescent="0.25">
      <c r="B50" s="1812" t="s">
        <v>1270</v>
      </c>
      <c r="C50" s="1812"/>
      <c r="D50" s="1812"/>
      <c r="E50" s="753"/>
      <c r="F50" s="753"/>
      <c r="G50" s="754"/>
      <c r="H50" s="755"/>
      <c r="J50" s="1876" t="s">
        <v>1505</v>
      </c>
      <c r="K50" s="1876"/>
      <c r="L50" s="1876"/>
      <c r="M50" s="1876"/>
      <c r="N50" s="1876"/>
      <c r="O50" s="1876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51.7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x14ac:dyDescent="0.25">
      <c r="E59" s="543"/>
      <c r="F59" s="543"/>
      <c r="G59" s="544"/>
      <c r="H59" s="545"/>
      <c r="O59" s="544"/>
    </row>
    <row r="60" spans="2:15" x14ac:dyDescent="0.25">
      <c r="E60" s="538"/>
      <c r="F60" s="537"/>
      <c r="G60" s="537"/>
      <c r="H60" s="537"/>
      <c r="O60" s="539"/>
    </row>
    <row r="61" spans="2:15" x14ac:dyDescent="0.25">
      <c r="E61" s="537"/>
      <c r="F61" s="537"/>
      <c r="G61" s="537"/>
      <c r="H61" s="540"/>
      <c r="O61" s="537"/>
    </row>
    <row r="62" spans="2:15" x14ac:dyDescent="0.25">
      <c r="E62" s="547"/>
      <c r="F62" s="546"/>
      <c r="G62" s="541"/>
      <c r="H62" s="540"/>
      <c r="I62" s="537"/>
      <c r="J62" s="1813"/>
      <c r="K62" s="1813"/>
      <c r="L62" s="1813"/>
      <c r="M62" s="1813"/>
      <c r="N62" s="1813"/>
      <c r="O62" s="1813"/>
    </row>
    <row r="63" spans="2:15" ht="15.75" x14ac:dyDescent="0.25">
      <c r="B63" s="267"/>
      <c r="C63" s="267"/>
      <c r="D63" s="267"/>
      <c r="E63" s="268"/>
      <c r="F63" s="268"/>
      <c r="G63" s="269"/>
      <c r="H63" s="1741"/>
      <c r="I63" s="1741"/>
      <c r="J63" s="1741"/>
      <c r="K63" s="1741"/>
      <c r="L63" s="1741"/>
      <c r="M63" s="271"/>
      <c r="N63" s="271"/>
      <c r="O63" s="259"/>
    </row>
    <row r="64" spans="2:15" x14ac:dyDescent="0.25"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  <row r="65" spans="2:15" x14ac:dyDescent="0.25">
      <c r="B65" s="259"/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</sheetData>
  <mergeCells count="24">
    <mergeCell ref="J62:O62"/>
    <mergeCell ref="H63:L63"/>
    <mergeCell ref="N13:N14"/>
    <mergeCell ref="O13:O14"/>
    <mergeCell ref="B49:D49"/>
    <mergeCell ref="J49:O49"/>
    <mergeCell ref="B50:D50"/>
    <mergeCell ref="J50:O50"/>
    <mergeCell ref="H13:H14"/>
    <mergeCell ref="I13:I14"/>
    <mergeCell ref="J13:J14"/>
    <mergeCell ref="K13:K14"/>
    <mergeCell ref="L13:L14"/>
    <mergeCell ref="M13:M14"/>
    <mergeCell ref="B13:B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1.1417322834645669" right="0.39370078740157483" top="0.09" bottom="0.15748031496062992" header="7.874015748031496E-2" footer="0.31496062992125984"/>
  <pageSetup paperSize="3" scale="70" orientation="landscape" r:id="rId1"/>
  <drawing r:id="rId2"/>
</worksheet>
</file>

<file path=xl/worksheets/sheet2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D1C02E-28ED-44F6-BE75-EEE43D0E3390}">
  <dimension ref="B5:N91"/>
  <sheetViews>
    <sheetView showGridLines="0" view="pageBreakPreview" topLeftCell="A13" zoomScaleNormal="136" zoomScaleSheetLayoutView="100" workbookViewId="0">
      <selection activeCell="B7" sqref="B7:M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7.285156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886" t="s">
        <v>0</v>
      </c>
      <c r="C5" s="1886"/>
      <c r="D5" s="1886"/>
      <c r="E5" s="1886"/>
      <c r="F5" s="1886"/>
      <c r="G5" s="1886"/>
      <c r="H5" s="1886"/>
      <c r="I5" s="1886"/>
      <c r="J5" s="1886"/>
      <c r="K5" s="1886"/>
      <c r="L5" s="1886"/>
      <c r="M5" s="1886"/>
    </row>
    <row r="6" spans="2:14" ht="13.5" customHeight="1" x14ac:dyDescent="0.25">
      <c r="B6" s="1886" t="s">
        <v>1</v>
      </c>
      <c r="C6" s="1886"/>
      <c r="D6" s="1886"/>
      <c r="E6" s="1886"/>
      <c r="F6" s="1886"/>
      <c r="G6" s="1886"/>
      <c r="H6" s="1886"/>
      <c r="I6" s="1886"/>
      <c r="J6" s="1886"/>
      <c r="K6" s="1886"/>
      <c r="L6" s="1886"/>
      <c r="M6" s="1886"/>
    </row>
    <row r="7" spans="2:14" ht="12" customHeight="1" x14ac:dyDescent="0.25">
      <c r="B7" s="1886" t="s">
        <v>3</v>
      </c>
      <c r="C7" s="1886"/>
      <c r="D7" s="1886"/>
      <c r="E7" s="1886"/>
      <c r="F7" s="1886"/>
      <c r="G7" s="1886"/>
      <c r="H7" s="1886"/>
      <c r="I7" s="1886"/>
      <c r="J7" s="1886"/>
      <c r="K7" s="1886"/>
      <c r="L7" s="1886"/>
      <c r="M7" s="1886"/>
    </row>
    <row r="8" spans="2:14" x14ac:dyDescent="0.25">
      <c r="B8" s="1886" t="s">
        <v>1486</v>
      </c>
      <c r="C8" s="1886"/>
      <c r="D8" s="1886"/>
      <c r="E8" s="1886"/>
      <c r="F8" s="1886"/>
      <c r="G8" s="1886"/>
      <c r="H8" s="1886"/>
      <c r="I8" s="1886"/>
      <c r="J8" s="1886"/>
      <c r="K8" s="1886"/>
      <c r="L8" s="1886"/>
      <c r="M8" s="1886"/>
    </row>
    <row r="9" spans="2:14" x14ac:dyDescent="0.25">
      <c r="B9" s="1877" t="s">
        <v>886</v>
      </c>
      <c r="C9" s="1877"/>
      <c r="D9" s="1877"/>
      <c r="E9" s="1877"/>
      <c r="F9" s="1877"/>
      <c r="G9" s="1877"/>
      <c r="H9" s="1877"/>
      <c r="I9" s="1877"/>
      <c r="J9" s="1877"/>
      <c r="K9" s="1877"/>
      <c r="L9" s="1877"/>
      <c r="M9" s="1877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910" t="s">
        <v>7</v>
      </c>
      <c r="C11" s="1910" t="s">
        <v>802</v>
      </c>
      <c r="D11" s="1912" t="s">
        <v>9</v>
      </c>
      <c r="E11" s="1046" t="s">
        <v>12</v>
      </c>
      <c r="F11" s="1914" t="s">
        <v>13</v>
      </c>
      <c r="G11" s="1908" t="s">
        <v>14</v>
      </c>
      <c r="H11" s="1908" t="s">
        <v>15</v>
      </c>
      <c r="I11" s="1908" t="s">
        <v>16</v>
      </c>
      <c r="J11" s="1908" t="s">
        <v>17</v>
      </c>
      <c r="K11" s="1908" t="s">
        <v>18</v>
      </c>
      <c r="L11" s="1908" t="s">
        <v>19</v>
      </c>
      <c r="M11" s="1908" t="s">
        <v>20</v>
      </c>
    </row>
    <row r="12" spans="2:14" ht="16.5" customHeight="1" x14ac:dyDescent="0.25">
      <c r="B12" s="1911"/>
      <c r="C12" s="1911"/>
      <c r="D12" s="1913"/>
      <c r="E12" s="1046" t="s">
        <v>21</v>
      </c>
      <c r="F12" s="1915"/>
      <c r="G12" s="1909"/>
      <c r="H12" s="1909"/>
      <c r="I12" s="1909"/>
      <c r="J12" s="1909"/>
      <c r="K12" s="1909"/>
      <c r="L12" s="1909"/>
      <c r="M12" s="1909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>+E46</f>
        <v>11500</v>
      </c>
      <c r="F47" s="937">
        <v>0</v>
      </c>
      <c r="G47" s="905">
        <f>+G46</f>
        <v>11500</v>
      </c>
      <c r="H47" s="905">
        <f>+H46</f>
        <v>330.05</v>
      </c>
      <c r="I47" s="905">
        <f>+I46</f>
        <v>1623.06</v>
      </c>
      <c r="J47" s="905">
        <f>+J46</f>
        <v>349.6</v>
      </c>
      <c r="K47" s="937">
        <v>0</v>
      </c>
      <c r="L47" s="905">
        <f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4">SUM(G50:G51)</f>
        <v>51500</v>
      </c>
      <c r="H52" s="905">
        <f t="shared" si="4"/>
        <v>1478.05</v>
      </c>
      <c r="I52" s="905">
        <f t="shared" si="4"/>
        <v>11032.06</v>
      </c>
      <c r="J52" s="905">
        <f t="shared" si="4"/>
        <v>1565.6</v>
      </c>
      <c r="K52" s="937">
        <v>0</v>
      </c>
      <c r="L52" s="905">
        <f t="shared" si="4"/>
        <v>14075.71</v>
      </c>
      <c r="M52" s="905">
        <f t="shared" si="4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>+G55</f>
        <v>11500</v>
      </c>
      <c r="H56" s="905">
        <f>+H55</f>
        <v>330.05</v>
      </c>
      <c r="I56" s="905">
        <f>+I55</f>
        <v>1623.06</v>
      </c>
      <c r="J56" s="905">
        <f>+J55</f>
        <v>349.6</v>
      </c>
      <c r="K56" s="937">
        <v>0</v>
      </c>
      <c r="L56" s="905">
        <f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2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5">+E59</f>
        <v>40000</v>
      </c>
      <c r="F60" s="937">
        <v>0</v>
      </c>
      <c r="G60" s="905">
        <f t="shared" si="5"/>
        <v>40000</v>
      </c>
      <c r="H60" s="905">
        <f t="shared" si="5"/>
        <v>1148</v>
      </c>
      <c r="I60" s="905">
        <f t="shared" si="5"/>
        <v>9409</v>
      </c>
      <c r="J60" s="905">
        <f t="shared" si="5"/>
        <v>1216</v>
      </c>
      <c r="K60" s="937">
        <v>0</v>
      </c>
      <c r="L60" s="905">
        <f t="shared" si="5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ht="12" customHeight="1" x14ac:dyDescent="0.25">
      <c r="B62" s="897"/>
      <c r="C62" s="897"/>
      <c r="D62" s="941"/>
      <c r="E62" s="906"/>
      <c r="F62" s="907"/>
      <c r="G62" s="906"/>
      <c r="H62" s="900"/>
      <c r="I62" s="900"/>
      <c r="J62" s="900"/>
      <c r="K62" s="899"/>
      <c r="L62" s="898"/>
      <c r="M62" s="898"/>
    </row>
    <row r="63" spans="2:13" s="2" customFormat="1" ht="15.75" customHeight="1" x14ac:dyDescent="0.2">
      <c r="B63" s="1139" t="s">
        <v>865</v>
      </c>
      <c r="C63" s="1139"/>
      <c r="D63" s="1129">
        <f>+D60+D56+D52+D47+D43+D35+D27+D23+D39+D31+D19+D15</f>
        <v>13</v>
      </c>
      <c r="E63" s="1140">
        <f>+E60+E56+E52+E47+E43+E39+E35+E31+E27+E23+E19+E15</f>
        <v>257000</v>
      </c>
      <c r="F63" s="1045">
        <v>0</v>
      </c>
      <c r="G63" s="1140">
        <f t="shared" ref="G63:M63" si="6">+G60+G56+G52+G47+G43+G39+G35+G31+G27+G23+G19+G15</f>
        <v>257000</v>
      </c>
      <c r="H63" s="1140">
        <f t="shared" si="6"/>
        <v>7375.9000000000015</v>
      </c>
      <c r="I63" s="1140">
        <f t="shared" si="6"/>
        <v>45992.92</v>
      </c>
      <c r="J63" s="1140">
        <f t="shared" si="6"/>
        <v>7812.8000000000011</v>
      </c>
      <c r="K63" s="1045">
        <v>0</v>
      </c>
      <c r="L63" s="1140">
        <f t="shared" si="6"/>
        <v>61181.62</v>
      </c>
      <c r="M63" s="1140">
        <f t="shared" si="6"/>
        <v>195818.38000000003</v>
      </c>
    </row>
    <row r="67" spans="2:12" hidden="1" x14ac:dyDescent="0.25"/>
    <row r="68" spans="2:12" hidden="1" x14ac:dyDescent="0.25"/>
    <row r="70" spans="2:12" ht="14.25" customHeight="1" x14ac:dyDescent="0.25"/>
    <row r="71" spans="2:12" hidden="1" x14ac:dyDescent="0.25"/>
    <row r="75" spans="2:12" ht="0.75" customHeight="1" x14ac:dyDescent="0.25"/>
    <row r="77" spans="2:12" ht="38.25" customHeight="1" x14ac:dyDescent="0.25">
      <c r="B77" s="916"/>
      <c r="C77" s="916"/>
      <c r="D77" s="917"/>
      <c r="E77" s="918"/>
      <c r="F77" s="919"/>
      <c r="G77" s="1882" t="s">
        <v>1372</v>
      </c>
      <c r="H77" s="1882"/>
      <c r="I77" s="1882"/>
      <c r="J77" s="1882"/>
      <c r="K77" s="1882"/>
      <c r="L77" s="1882"/>
    </row>
    <row r="78" spans="2:12" x14ac:dyDescent="0.25">
      <c r="B78" s="1083" t="s">
        <v>1238</v>
      </c>
      <c r="C78" s="1083"/>
      <c r="D78" s="921"/>
      <c r="E78" s="915"/>
      <c r="F78" s="915"/>
      <c r="G78" s="1880" t="s">
        <v>1222</v>
      </c>
      <c r="H78" s="1880"/>
      <c r="I78" s="1880"/>
      <c r="J78" s="1880"/>
      <c r="K78" s="1880"/>
      <c r="L78" s="1880"/>
    </row>
    <row r="79" spans="2:12" x14ac:dyDescent="0.25">
      <c r="B79" s="916" t="s">
        <v>1239</v>
      </c>
      <c r="C79" s="916"/>
      <c r="D79" s="915"/>
      <c r="E79" s="915"/>
      <c r="F79" s="923"/>
      <c r="G79" s="1879" t="s">
        <v>1224</v>
      </c>
      <c r="H79" s="1879"/>
      <c r="I79" s="1879"/>
      <c r="J79" s="1879"/>
      <c r="K79" s="1879"/>
      <c r="L79" s="1879"/>
    </row>
    <row r="83" spans="5:13" ht="30" customHeight="1" x14ac:dyDescent="0.25"/>
    <row r="89" spans="5:13" x14ac:dyDescent="0.25">
      <c r="E89" s="924"/>
      <c r="F89" s="923"/>
      <c r="G89" s="915"/>
      <c r="H89" s="1884"/>
      <c r="I89" s="1884"/>
      <c r="J89" s="1884"/>
      <c r="K89" s="1884"/>
      <c r="L89" s="1884"/>
      <c r="M89" s="1884"/>
    </row>
    <row r="90" spans="5:13" x14ac:dyDescent="0.25">
      <c r="E90" s="925"/>
      <c r="F90" s="1877"/>
      <c r="G90" s="1877"/>
      <c r="H90" s="1877"/>
      <c r="I90" s="1877"/>
      <c r="J90" s="1877"/>
      <c r="K90" s="926"/>
      <c r="L90" s="926"/>
      <c r="M90" s="886"/>
    </row>
    <row r="91" spans="5:13" x14ac:dyDescent="0.25">
      <c r="E91" s="927" t="s">
        <v>641</v>
      </c>
      <c r="F91" s="927"/>
      <c r="G91" s="927"/>
      <c r="H91" s="927"/>
      <c r="I91" s="927"/>
      <c r="J91" s="927"/>
      <c r="K91" s="927"/>
      <c r="L91" s="927"/>
      <c r="M91" s="927"/>
    </row>
  </sheetData>
  <mergeCells count="21">
    <mergeCell ref="G77:L77"/>
    <mergeCell ref="G78:L78"/>
    <mergeCell ref="G79:L79"/>
    <mergeCell ref="H89:M89"/>
    <mergeCell ref="F90:J90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15748031496062992" bottom="0.27559055118110237" header="0" footer="0.31496062992125984"/>
  <pageSetup scale="52" orientation="landscape" r:id="rId1"/>
  <drawing r:id="rId2"/>
</worksheet>
</file>

<file path=xl/worksheets/sheet2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203968-5DC1-40EC-A2F8-F2B0DCEB2537}">
  <dimension ref="B5:M47"/>
  <sheetViews>
    <sheetView showGridLines="0" topLeftCell="B21" zoomScale="118" zoomScaleNormal="118" workbookViewId="0">
      <selection activeCell="I48" sqref="I48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735" t="s">
        <v>0</v>
      </c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</row>
    <row r="6" spans="2:13" x14ac:dyDescent="0.25">
      <c r="B6" s="1735" t="s">
        <v>1</v>
      </c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</row>
    <row r="7" spans="2:13" x14ac:dyDescent="0.25">
      <c r="B7" s="1735" t="s">
        <v>3</v>
      </c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2:13" x14ac:dyDescent="0.25">
      <c r="B8" s="1735" t="s">
        <v>1487</v>
      </c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2:13" x14ac:dyDescent="0.25">
      <c r="B9" s="1736" t="s">
        <v>1197</v>
      </c>
      <c r="C9" s="1736"/>
      <c r="D9" s="1736"/>
      <c r="E9" s="1736"/>
      <c r="F9" s="1736"/>
      <c r="G9" s="1736"/>
      <c r="H9" s="1736"/>
      <c r="I9" s="1736"/>
      <c r="J9" s="1736"/>
      <c r="K9" s="1736"/>
      <c r="L9" s="1736"/>
      <c r="M9" s="1736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894" t="s">
        <v>7</v>
      </c>
      <c r="C11" s="1892" t="s">
        <v>802</v>
      </c>
      <c r="D11" s="1892" t="s">
        <v>9</v>
      </c>
      <c r="E11" s="1067" t="s">
        <v>12</v>
      </c>
      <c r="F11" s="1905" t="s">
        <v>13</v>
      </c>
      <c r="G11" s="1904" t="s">
        <v>14</v>
      </c>
      <c r="H11" s="1904" t="s">
        <v>15</v>
      </c>
      <c r="I11" s="1904" t="s">
        <v>16</v>
      </c>
      <c r="J11" s="1904" t="s">
        <v>17</v>
      </c>
      <c r="K11" s="1904" t="s">
        <v>18</v>
      </c>
      <c r="L11" s="1904" t="s">
        <v>19</v>
      </c>
      <c r="M11" s="1904" t="s">
        <v>20</v>
      </c>
    </row>
    <row r="12" spans="2:13" ht="15" customHeight="1" x14ac:dyDescent="0.25">
      <c r="B12" s="1894"/>
      <c r="C12" s="1892"/>
      <c r="D12" s="1892"/>
      <c r="E12" s="1067" t="s">
        <v>21</v>
      </c>
      <c r="F12" s="1905"/>
      <c r="G12" s="1904"/>
      <c r="H12" s="1904"/>
      <c r="I12" s="1904"/>
      <c r="J12" s="1904"/>
      <c r="K12" s="1904"/>
      <c r="L12" s="1904"/>
      <c r="M12" s="1904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5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>+K14</f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0">+F18</f>
        <v>0</v>
      </c>
      <c r="G19" s="463">
        <f>+G18</f>
        <v>40000</v>
      </c>
      <c r="H19" s="463">
        <f t="shared" si="0"/>
        <v>1148</v>
      </c>
      <c r="I19" s="463">
        <f t="shared" si="0"/>
        <v>9409</v>
      </c>
      <c r="J19" s="463">
        <f t="shared" si="0"/>
        <v>1216</v>
      </c>
      <c r="K19" s="1112">
        <f t="shared" si="0"/>
        <v>0</v>
      </c>
      <c r="L19" s="463">
        <f t="shared" si="0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35" spans="2:13" ht="9.75" customHeight="1" x14ac:dyDescent="0.25"/>
    <row r="36" spans="2:13" hidden="1" x14ac:dyDescent="0.25"/>
    <row r="42" spans="2:13" ht="38.25" customHeight="1" x14ac:dyDescent="0.25">
      <c r="B42" s="542"/>
      <c r="C42" s="542"/>
      <c r="D42" s="543"/>
      <c r="E42" s="544"/>
      <c r="F42" s="545"/>
      <c r="G42" s="1866" t="s">
        <v>1250</v>
      </c>
      <c r="H42" s="1866"/>
      <c r="I42" s="1866"/>
      <c r="J42" s="1866"/>
      <c r="K42" s="1866"/>
      <c r="L42" s="1866"/>
      <c r="M42" s="544"/>
    </row>
    <row r="43" spans="2:13" x14ac:dyDescent="0.25">
      <c r="B43" s="1082" t="s">
        <v>857</v>
      </c>
      <c r="C43" s="546"/>
      <c r="D43" s="538"/>
      <c r="E43" s="537"/>
      <c r="F43" s="537"/>
      <c r="G43" s="1811" t="s">
        <v>852</v>
      </c>
      <c r="H43" s="1811"/>
      <c r="I43" s="1811"/>
      <c r="J43" s="1811"/>
      <c r="K43" s="1811"/>
      <c r="L43" s="1811"/>
      <c r="M43" s="539"/>
    </row>
    <row r="44" spans="2:13" x14ac:dyDescent="0.25">
      <c r="B44" s="542" t="s">
        <v>1256</v>
      </c>
      <c r="C44" s="542"/>
      <c r="D44" s="537"/>
      <c r="E44" s="537"/>
      <c r="F44" s="540"/>
      <c r="G44" s="1812" t="s">
        <v>1506</v>
      </c>
      <c r="H44" s="1812"/>
      <c r="I44" s="1812"/>
      <c r="J44" s="1812"/>
      <c r="K44" s="1812"/>
      <c r="L44" s="1812"/>
      <c r="M44" s="537"/>
    </row>
    <row r="45" spans="2:13" x14ac:dyDescent="0.25">
      <c r="B45" s="546"/>
      <c r="C45" s="546"/>
      <c r="D45" s="547"/>
      <c r="E45" s="541"/>
      <c r="F45" s="540"/>
      <c r="G45" s="537"/>
      <c r="H45" s="1813"/>
      <c r="I45" s="1813"/>
      <c r="J45" s="1813"/>
      <c r="K45" s="1813"/>
      <c r="L45" s="1813"/>
      <c r="M45" s="1813"/>
    </row>
    <row r="46" spans="2:13" ht="15.75" x14ac:dyDescent="0.25">
      <c r="B46" s="267"/>
      <c r="C46" s="267"/>
      <c r="D46" s="268"/>
      <c r="E46" s="269"/>
      <c r="F46" s="1741"/>
      <c r="G46" s="1741"/>
      <c r="H46" s="1741"/>
      <c r="I46" s="1741"/>
      <c r="J46" s="1741"/>
      <c r="K46" s="271"/>
      <c r="L46" s="271"/>
      <c r="M46" s="259"/>
    </row>
    <row r="47" spans="2:13" ht="50.25" customHeight="1" x14ac:dyDescent="0.25">
      <c r="E47" t="s">
        <v>641</v>
      </c>
    </row>
  </sheetData>
  <mergeCells count="21">
    <mergeCell ref="G42:L42"/>
    <mergeCell ref="G43:L43"/>
    <mergeCell ref="G44:L44"/>
    <mergeCell ref="H45:M45"/>
    <mergeCell ref="F46:J46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57999999999999996" right="0.12" top="0.74803149606299213" bottom="0.74803149606299213" header="0.31496062992125984" footer="0.31496062992125984"/>
  <pageSetup scale="54" orientation="landscape" r:id="rId1"/>
  <drawing r:id="rId2"/>
</worksheet>
</file>

<file path=xl/worksheets/sheet2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ED6802-6BA9-40CB-B2B1-1E7E0061E7D5}">
  <dimension ref="B1:O49"/>
  <sheetViews>
    <sheetView topLeftCell="A13" zoomScaleNormal="100" workbookViewId="0">
      <selection activeCell="J37" sqref="J37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624" t="s">
        <v>0</v>
      </c>
      <c r="C6" s="1624"/>
      <c r="D6" s="1624"/>
      <c r="E6" s="1624"/>
      <c r="F6" s="1624"/>
      <c r="G6" s="1624"/>
      <c r="H6" s="1624"/>
      <c r="I6" s="1624"/>
      <c r="J6" s="1624"/>
      <c r="K6" s="1624"/>
      <c r="L6" s="1624"/>
      <c r="M6" s="1624"/>
      <c r="N6" s="1624"/>
      <c r="O6" s="259"/>
    </row>
    <row r="7" spans="2:15" x14ac:dyDescent="0.25">
      <c r="B7" s="1624" t="s">
        <v>1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  <c r="O7" s="259"/>
    </row>
    <row r="8" spans="2:15" x14ac:dyDescent="0.25">
      <c r="B8" s="1624" t="s">
        <v>3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  <c r="O8" s="259"/>
    </row>
    <row r="9" spans="2:15" x14ac:dyDescent="0.25">
      <c r="B9" s="1624" t="s">
        <v>1488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  <c r="O9" s="259"/>
    </row>
    <row r="10" spans="2:15" x14ac:dyDescent="0.25">
      <c r="B10" s="1823" t="s">
        <v>412</v>
      </c>
      <c r="C10" s="1823"/>
      <c r="D10" s="1823"/>
      <c r="E10" s="1823"/>
      <c r="F10" s="1823"/>
      <c r="G10" s="1823"/>
      <c r="H10" s="1823"/>
      <c r="I10" s="1823"/>
      <c r="J10" s="1823"/>
      <c r="K10" s="1823"/>
      <c r="L10" s="1823"/>
      <c r="M10" s="1823"/>
      <c r="N10" s="1823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894" t="s">
        <v>7</v>
      </c>
      <c r="C12" s="1892" t="s">
        <v>937</v>
      </c>
      <c r="D12" s="1892" t="s">
        <v>9</v>
      </c>
      <c r="E12" s="1067" t="s">
        <v>832</v>
      </c>
      <c r="F12" s="1905" t="s">
        <v>12</v>
      </c>
      <c r="G12" s="1904" t="s">
        <v>13</v>
      </c>
      <c r="H12" s="1904" t="s">
        <v>14</v>
      </c>
      <c r="I12" s="1904" t="s">
        <v>15</v>
      </c>
      <c r="J12" s="1904" t="s">
        <v>16</v>
      </c>
      <c r="K12" s="1904" t="s">
        <v>17</v>
      </c>
      <c r="L12" s="1904" t="s">
        <v>18</v>
      </c>
      <c r="M12" s="1904" t="s">
        <v>19</v>
      </c>
      <c r="N12" s="1894" t="s">
        <v>20</v>
      </c>
    </row>
    <row r="13" spans="2:15" x14ac:dyDescent="0.25">
      <c r="B13" s="1894"/>
      <c r="C13" s="1892"/>
      <c r="D13" s="1892"/>
      <c r="E13" s="1067" t="s">
        <v>21</v>
      </c>
      <c r="F13" s="1905" t="s">
        <v>21</v>
      </c>
      <c r="G13" s="1904"/>
      <c r="H13" s="1904"/>
      <c r="I13" s="1904"/>
      <c r="J13" s="1904"/>
      <c r="K13" s="1904"/>
      <c r="L13" s="1904"/>
      <c r="M13" s="1904"/>
      <c r="N13" s="1894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6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5"/>
      <c r="E17" s="453"/>
      <c r="F17" s="525"/>
      <c r="G17" s="526"/>
      <c r="H17" s="525"/>
      <c r="I17" s="525"/>
      <c r="J17" s="525"/>
      <c r="K17" s="525"/>
      <c r="L17" s="525"/>
      <c r="M17" s="525"/>
      <c r="N17" s="525"/>
    </row>
    <row r="18" spans="2:15" x14ac:dyDescent="0.25">
      <c r="B18" s="524" t="s">
        <v>839</v>
      </c>
      <c r="C18" s="634"/>
      <c r="D18" s="635"/>
      <c r="E18" s="453"/>
      <c r="F18" s="525"/>
      <c r="G18" s="526"/>
      <c r="H18" s="525"/>
      <c r="I18" s="525"/>
      <c r="J18" s="525"/>
      <c r="K18" s="525"/>
      <c r="L18" s="525"/>
      <c r="M18" s="525"/>
      <c r="N18" s="525"/>
    </row>
    <row r="19" spans="2:15" x14ac:dyDescent="0.25">
      <c r="B19" s="1132" t="s">
        <v>124</v>
      </c>
      <c r="C19" s="1133" t="s">
        <v>807</v>
      </c>
      <c r="D19" s="1134" t="s">
        <v>604</v>
      </c>
      <c r="E19" s="286" t="s">
        <v>848</v>
      </c>
      <c r="F19" s="1135">
        <v>70000</v>
      </c>
      <c r="G19" s="285">
        <v>0</v>
      </c>
      <c r="H19" s="1135">
        <v>70000</v>
      </c>
      <c r="I19" s="1135">
        <v>2009</v>
      </c>
      <c r="J19" s="1135">
        <v>4682.29</v>
      </c>
      <c r="K19" s="1135">
        <v>2128</v>
      </c>
      <c r="L19" s="1135">
        <v>3555.92</v>
      </c>
      <c r="M19" s="1135">
        <v>12375.21</v>
      </c>
      <c r="N19" s="1135">
        <v>57624.79</v>
      </c>
    </row>
    <row r="20" spans="2:15" x14ac:dyDescent="0.25">
      <c r="B20" s="461" t="s">
        <v>749</v>
      </c>
      <c r="C20" s="634"/>
      <c r="D20" s="635">
        <v>1</v>
      </c>
      <c r="E20" s="453"/>
      <c r="F20" s="525">
        <v>70000</v>
      </c>
      <c r="G20" s="526">
        <v>0</v>
      </c>
      <c r="H20" s="525">
        <v>70000</v>
      </c>
      <c r="I20" s="525">
        <v>2009</v>
      </c>
      <c r="J20" s="525">
        <v>4682.29</v>
      </c>
      <c r="K20" s="525">
        <v>2128</v>
      </c>
      <c r="L20" s="525">
        <v>3555.92</v>
      </c>
      <c r="M20" s="525">
        <v>12375.21</v>
      </c>
      <c r="N20" s="525">
        <v>57624.79</v>
      </c>
    </row>
    <row r="21" spans="2:15" x14ac:dyDescent="0.25">
      <c r="B21" s="524"/>
      <c r="C21" s="634"/>
      <c r="D21" s="635"/>
      <c r="E21" s="453"/>
      <c r="F21" s="525"/>
      <c r="G21" s="526"/>
      <c r="H21" s="525"/>
      <c r="I21" s="525"/>
      <c r="J21" s="525"/>
      <c r="K21" s="525"/>
      <c r="L21" s="525"/>
      <c r="M21" s="525"/>
      <c r="N21" s="525"/>
    </row>
    <row r="22" spans="2:15" ht="22.5" customHeight="1" x14ac:dyDescent="0.25">
      <c r="B22" s="1136" t="s">
        <v>865</v>
      </c>
      <c r="C22" s="1087"/>
      <c r="D22" s="1049">
        <v>2</v>
      </c>
      <c r="E22" s="1067"/>
      <c r="F22" s="1104">
        <f>+F16+F20</f>
        <v>150000</v>
      </c>
      <c r="G22" s="1105">
        <v>0</v>
      </c>
      <c r="H22" s="1104">
        <f t="shared" ref="H22:N22" si="1">+H16+H20</f>
        <v>150000</v>
      </c>
      <c r="I22" s="1104">
        <f t="shared" si="1"/>
        <v>4305</v>
      </c>
      <c r="J22" s="1104">
        <f t="shared" si="1"/>
        <v>12083.16</v>
      </c>
      <c r="K22" s="1104">
        <f t="shared" si="1"/>
        <v>4560</v>
      </c>
      <c r="L22" s="1104">
        <f t="shared" si="1"/>
        <v>5689.92</v>
      </c>
      <c r="M22" s="1104">
        <f t="shared" si="1"/>
        <v>26638.080000000002</v>
      </c>
      <c r="N22" s="1104">
        <f t="shared" si="1"/>
        <v>123361.92000000001</v>
      </c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  <c r="O36" s="259"/>
    </row>
    <row r="37" spans="2:15" x14ac:dyDescent="0.25"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  <c r="O37" s="259"/>
    </row>
    <row r="38" spans="2:15" x14ac:dyDescent="0.25"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542" t="s">
        <v>1258</v>
      </c>
      <c r="C40" s="542"/>
      <c r="D40" s="542"/>
      <c r="E40" s="543"/>
      <c r="F40" s="543"/>
      <c r="G40" s="544"/>
      <c r="H40" s="545"/>
      <c r="I40" s="1810" t="s">
        <v>1225</v>
      </c>
      <c r="J40" s="1810"/>
      <c r="K40" s="1810"/>
      <c r="L40" s="1810"/>
      <c r="M40" s="1810"/>
      <c r="N40" s="1810"/>
      <c r="O40" s="544"/>
    </row>
    <row r="41" spans="2:15" x14ac:dyDescent="0.25">
      <c r="B41" s="546" t="s">
        <v>1444</v>
      </c>
      <c r="C41" s="546"/>
      <c r="D41" s="546"/>
      <c r="E41" s="538"/>
      <c r="F41" s="537"/>
      <c r="G41" s="537"/>
      <c r="H41" s="537"/>
      <c r="I41" s="1811" t="s">
        <v>852</v>
      </c>
      <c r="J41" s="1811"/>
      <c r="K41" s="1811"/>
      <c r="L41" s="1811"/>
      <c r="M41" s="1811"/>
      <c r="N41" s="1811"/>
      <c r="O41" s="539"/>
    </row>
    <row r="42" spans="2:15" x14ac:dyDescent="0.25">
      <c r="B42" s="542" t="s">
        <v>1230</v>
      </c>
      <c r="C42" s="542"/>
      <c r="D42" s="542"/>
      <c r="E42" s="537"/>
      <c r="F42" s="537"/>
      <c r="G42" s="537"/>
      <c r="H42" s="540"/>
      <c r="I42" s="1812" t="s">
        <v>1445</v>
      </c>
      <c r="J42" s="1812"/>
      <c r="K42" s="1812"/>
      <c r="L42" s="1812"/>
      <c r="M42" s="1812"/>
      <c r="N42" s="1812"/>
      <c r="O42" s="537"/>
    </row>
    <row r="43" spans="2:15" x14ac:dyDescent="0.25">
      <c r="B43" s="546"/>
      <c r="C43" s="546"/>
      <c r="D43" s="546"/>
      <c r="E43" s="547"/>
      <c r="F43" s="546"/>
      <c r="G43" s="541"/>
      <c r="H43" s="540"/>
      <c r="I43" s="537"/>
      <c r="J43" s="1813"/>
      <c r="K43" s="1813"/>
      <c r="L43" s="1813"/>
      <c r="M43" s="1813"/>
      <c r="N43" s="1813"/>
      <c r="O43" s="1813"/>
    </row>
    <row r="44" spans="2:15" ht="15.75" x14ac:dyDescent="0.25">
      <c r="B44" s="267"/>
      <c r="C44" s="267"/>
      <c r="D44" s="267"/>
      <c r="E44" s="268"/>
      <c r="F44" s="268"/>
      <c r="G44" s="269"/>
      <c r="H44" s="1741"/>
      <c r="I44" s="1741"/>
      <c r="J44" s="1741"/>
      <c r="K44" s="1741"/>
      <c r="L44" s="1741"/>
      <c r="M44" s="271"/>
      <c r="N44" s="271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  <row r="46" spans="2:15" x14ac:dyDescent="0.25"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  <c r="O46" s="259"/>
    </row>
    <row r="47" spans="2:15" x14ac:dyDescent="0.25"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  <c r="O47" s="259"/>
    </row>
    <row r="48" spans="2:15" x14ac:dyDescent="0.25"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  <c r="O48" s="259"/>
    </row>
    <row r="49" spans="2:15" x14ac:dyDescent="0.25"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259"/>
    </row>
  </sheetData>
  <mergeCells count="22">
    <mergeCell ref="N12:N13"/>
    <mergeCell ref="I40:N40"/>
    <mergeCell ref="I41:N41"/>
    <mergeCell ref="I42:N42"/>
    <mergeCell ref="J43:O43"/>
    <mergeCell ref="M12:M13"/>
    <mergeCell ref="H44:L44"/>
    <mergeCell ref="H12:H13"/>
    <mergeCell ref="I12:I13"/>
    <mergeCell ref="J12:J13"/>
    <mergeCell ref="K12:K13"/>
    <mergeCell ref="L12:L13"/>
    <mergeCell ref="B6:N6"/>
    <mergeCell ref="B7:N7"/>
    <mergeCell ref="B8:N8"/>
    <mergeCell ref="B9:N9"/>
    <mergeCell ref="B10:N10"/>
    <mergeCell ref="B12:B13"/>
    <mergeCell ref="C12:C13"/>
    <mergeCell ref="D12:D13"/>
    <mergeCell ref="F12:F13"/>
    <mergeCell ref="G12:G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55CAA8-8724-4693-9F4A-445B9C9B41D1}">
  <sheetPr>
    <pageSetUpPr fitToPage="1"/>
  </sheetPr>
  <dimension ref="B6:M36"/>
  <sheetViews>
    <sheetView showGridLines="0" topLeftCell="A13" zoomScale="118" zoomScaleNormal="118" workbookViewId="0">
      <selection activeCell="E22" sqref="E22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735" t="s">
        <v>0</v>
      </c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</row>
    <row r="7" spans="2:13" x14ac:dyDescent="0.25">
      <c r="B7" s="1735" t="s">
        <v>1</v>
      </c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2:13" x14ac:dyDescent="0.25">
      <c r="B8" s="1735" t="s">
        <v>3</v>
      </c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2:13" x14ac:dyDescent="0.25">
      <c r="B9" s="1735" t="s">
        <v>1489</v>
      </c>
      <c r="C9" s="1735"/>
      <c r="D9" s="1735"/>
      <c r="E9" s="1735"/>
      <c r="F9" s="1735"/>
      <c r="G9" s="1735"/>
      <c r="H9" s="1735"/>
      <c r="I9" s="1735"/>
      <c r="J9" s="1735"/>
      <c r="K9" s="1735"/>
      <c r="L9" s="1735"/>
      <c r="M9" s="1735"/>
    </row>
    <row r="10" spans="2:13" x14ac:dyDescent="0.25">
      <c r="B10" s="1736" t="s">
        <v>1197</v>
      </c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  <c r="M10" s="1736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94" t="s">
        <v>7</v>
      </c>
      <c r="C12" s="1892" t="s">
        <v>802</v>
      </c>
      <c r="D12" s="1892" t="s">
        <v>10</v>
      </c>
      <c r="E12" s="1067" t="s">
        <v>12</v>
      </c>
      <c r="F12" s="1905" t="s">
        <v>13</v>
      </c>
      <c r="G12" s="1904" t="s">
        <v>14</v>
      </c>
      <c r="H12" s="1904" t="s">
        <v>15</v>
      </c>
      <c r="I12" s="1904" t="s">
        <v>16</v>
      </c>
      <c r="J12" s="1904" t="s">
        <v>17</v>
      </c>
      <c r="K12" s="1904" t="s">
        <v>18</v>
      </c>
      <c r="L12" s="1904" t="s">
        <v>19</v>
      </c>
      <c r="M12" s="1904" t="s">
        <v>20</v>
      </c>
    </row>
    <row r="13" spans="2:13" ht="15" customHeight="1" x14ac:dyDescent="0.25">
      <c r="B13" s="1894"/>
      <c r="C13" s="1892"/>
      <c r="D13" s="1892"/>
      <c r="E13" s="1067" t="s">
        <v>21</v>
      </c>
      <c r="F13" s="1905"/>
      <c r="G13" s="1904"/>
      <c r="H13" s="1904"/>
      <c r="I13" s="1904"/>
      <c r="J13" s="1904"/>
      <c r="K13" s="1904"/>
      <c r="L13" s="1904"/>
      <c r="M13" s="1904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866" t="s">
        <v>1255</v>
      </c>
      <c r="H31" s="1866"/>
      <c r="I31" s="1866"/>
      <c r="J31" s="1866"/>
      <c r="K31" s="1866"/>
      <c r="L31" s="1866"/>
      <c r="M31" s="544"/>
    </row>
    <row r="32" spans="2:13" x14ac:dyDescent="0.25">
      <c r="B32" s="1082" t="s">
        <v>1507</v>
      </c>
      <c r="C32" s="1082"/>
      <c r="D32" s="538"/>
      <c r="E32" s="537"/>
      <c r="F32" s="537"/>
      <c r="G32" s="1811" t="s">
        <v>852</v>
      </c>
      <c r="H32" s="1811"/>
      <c r="I32" s="1811"/>
      <c r="J32" s="1811"/>
      <c r="K32" s="1811"/>
      <c r="L32" s="1811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812" t="s">
        <v>1257</v>
      </c>
      <c r="H33" s="1812"/>
      <c r="I33" s="1812"/>
      <c r="J33" s="1812"/>
      <c r="K33" s="1812"/>
      <c r="L33" s="1812"/>
      <c r="M33" s="537"/>
    </row>
    <row r="34" spans="2:13" x14ac:dyDescent="0.25">
      <c r="B34" s="546"/>
      <c r="C34" s="546"/>
      <c r="D34" s="547"/>
      <c r="E34" s="541"/>
      <c r="F34" s="540"/>
      <c r="G34" s="537"/>
      <c r="H34" s="1813"/>
      <c r="I34" s="1813"/>
      <c r="J34" s="1813"/>
      <c r="K34" s="1813"/>
      <c r="L34" s="1813"/>
      <c r="M34" s="1813"/>
    </row>
    <row r="35" spans="2:13" ht="15.75" x14ac:dyDescent="0.25">
      <c r="B35" s="267"/>
      <c r="C35" s="267"/>
      <c r="D35" s="268"/>
      <c r="E35" s="269"/>
      <c r="F35" s="1741"/>
      <c r="G35" s="1741"/>
      <c r="H35" s="1741"/>
      <c r="I35" s="1741"/>
      <c r="J35" s="1741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68" orientation="landscape" r:id="rId1"/>
  <drawing r:id="rId2"/>
</worksheet>
</file>

<file path=xl/worksheets/sheet2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F90B76-D61B-44C1-AB86-E90CDF802157}">
  <dimension ref="A1:N269"/>
  <sheetViews>
    <sheetView showGridLines="0" topLeftCell="A118" zoomScale="80" zoomScaleNormal="80" workbookViewId="0">
      <selection activeCell="B248" sqref="B248"/>
    </sheetView>
  </sheetViews>
  <sheetFormatPr baseColWidth="10" defaultRowHeight="15" x14ac:dyDescent="0.25"/>
  <cols>
    <col min="1" max="1" width="82.28515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871" t="s">
        <v>1502</v>
      </c>
      <c r="B6" s="1871"/>
      <c r="C6" s="1871"/>
      <c r="D6" s="1871"/>
      <c r="E6" s="1871"/>
      <c r="F6" s="1871"/>
      <c r="G6" s="1871"/>
      <c r="H6" s="1871"/>
      <c r="I6" s="1871"/>
      <c r="J6" s="1871"/>
      <c r="K6" s="1871"/>
      <c r="L6" s="1871"/>
      <c r="M6" s="1871"/>
    </row>
    <row r="7" spans="1:14" ht="0.75" customHeight="1" x14ac:dyDescent="0.25">
      <c r="A7" s="1871"/>
      <c r="B7" s="1871"/>
      <c r="C7" s="1871"/>
      <c r="D7" s="1871"/>
      <c r="E7" s="1871"/>
      <c r="F7" s="1871"/>
      <c r="G7" s="1871"/>
      <c r="H7" s="1871"/>
      <c r="I7" s="1871"/>
      <c r="J7" s="1871"/>
      <c r="K7" s="1871"/>
      <c r="L7" s="1871"/>
      <c r="M7" s="1871"/>
      <c r="N7" s="1871"/>
    </row>
    <row r="8" spans="1:14" ht="15.75" x14ac:dyDescent="0.25">
      <c r="A8" s="1871" t="s">
        <v>1460</v>
      </c>
      <c r="B8" s="1871"/>
      <c r="C8" s="1871"/>
      <c r="D8" s="1871"/>
      <c r="E8" s="1871"/>
      <c r="F8" s="1871"/>
      <c r="G8" s="1871"/>
      <c r="H8" s="1871"/>
      <c r="I8" s="1871"/>
      <c r="J8" s="1871"/>
      <c r="K8" s="1871"/>
      <c r="L8" s="1871"/>
      <c r="M8" s="1871"/>
    </row>
    <row r="9" spans="1:14" ht="15.75" x14ac:dyDescent="0.25">
      <c r="A9" s="1871" t="s">
        <v>1508</v>
      </c>
      <c r="B9" s="1871"/>
      <c r="C9" s="1871"/>
      <c r="D9" s="1871"/>
      <c r="E9" s="1871"/>
      <c r="F9" s="1871"/>
      <c r="G9" s="1871"/>
      <c r="H9" s="1871"/>
      <c r="I9" s="1871"/>
      <c r="J9" s="1871"/>
      <c r="K9" s="1871"/>
      <c r="L9" s="1871"/>
      <c r="M9" s="1871"/>
    </row>
    <row r="10" spans="1:14" ht="15.75" x14ac:dyDescent="0.25">
      <c r="A10" s="1887" t="s">
        <v>404</v>
      </c>
      <c r="B10" s="1887"/>
      <c r="C10" s="1887"/>
      <c r="D10" s="1887"/>
      <c r="E10" s="1887"/>
      <c r="F10" s="1887"/>
      <c r="G10" s="1887"/>
      <c r="H10" s="1887"/>
      <c r="I10" s="1887"/>
      <c r="J10" s="1887"/>
      <c r="K10" s="1887"/>
      <c r="L10" s="1887"/>
      <c r="M10" s="1887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888" t="s">
        <v>7</v>
      </c>
      <c r="B12" s="1888" t="s">
        <v>802</v>
      </c>
      <c r="C12" s="1888" t="s">
        <v>9</v>
      </c>
      <c r="D12" s="1888" t="s">
        <v>11</v>
      </c>
      <c r="E12" s="1057" t="s">
        <v>12</v>
      </c>
      <c r="F12" s="1890" t="s">
        <v>13</v>
      </c>
      <c r="G12" s="1891" t="s">
        <v>14</v>
      </c>
      <c r="H12" s="1891" t="s">
        <v>15</v>
      </c>
      <c r="I12" s="1907" t="s">
        <v>16</v>
      </c>
      <c r="J12" s="1891" t="s">
        <v>17</v>
      </c>
      <c r="K12" s="1891" t="s">
        <v>18</v>
      </c>
      <c r="L12" s="1907" t="s">
        <v>19</v>
      </c>
      <c r="M12" s="1891" t="s">
        <v>20</v>
      </c>
    </row>
    <row r="13" spans="1:14" ht="15.75" x14ac:dyDescent="0.25">
      <c r="A13" s="1888"/>
      <c r="B13" s="1888"/>
      <c r="C13" s="1888"/>
      <c r="D13" s="1888"/>
      <c r="E13" s="1057" t="s">
        <v>21</v>
      </c>
      <c r="F13" s="1890"/>
      <c r="G13" s="1891"/>
      <c r="H13" s="1891"/>
      <c r="I13" s="1907"/>
      <c r="J13" s="1891"/>
      <c r="K13" s="1891"/>
      <c r="L13" s="1907"/>
      <c r="M13" s="1891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M19" si="0">SUM(F15:F18)</f>
        <v>0</v>
      </c>
      <c r="G19" s="965">
        <f t="shared" si="0"/>
        <v>660000</v>
      </c>
      <c r="H19" s="965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 t="shared" si="0"/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1">SUM(G22:G24)</f>
        <v>176000</v>
      </c>
      <c r="H25" s="963">
        <f>SUM(H22:H24)</f>
        <v>5051.2</v>
      </c>
      <c r="I25" s="963">
        <f t="shared" si="1"/>
        <v>11526.81</v>
      </c>
      <c r="J25" s="963">
        <f t="shared" si="1"/>
        <v>5350.4</v>
      </c>
      <c r="K25" s="963">
        <f t="shared" si="1"/>
        <v>18742.79</v>
      </c>
      <c r="L25" s="963">
        <f t="shared" si="1"/>
        <v>40671.199999999997</v>
      </c>
      <c r="M25" s="963">
        <f t="shared" si="1"/>
        <v>135328.79999999999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2">SUM(E28:E28)</f>
        <v>43500</v>
      </c>
      <c r="F29" s="964">
        <f t="shared" si="2"/>
        <v>0</v>
      </c>
      <c r="G29" s="965">
        <f t="shared" si="2"/>
        <v>43500</v>
      </c>
      <c r="H29" s="965">
        <f t="shared" si="2"/>
        <v>1248.45</v>
      </c>
      <c r="I29" s="963">
        <f t="shared" si="2"/>
        <v>936.62</v>
      </c>
      <c r="J29" s="965">
        <f t="shared" si="2"/>
        <v>1322.4</v>
      </c>
      <c r="K29" s="963">
        <f t="shared" si="2"/>
        <v>1296.7</v>
      </c>
      <c r="L29" s="963">
        <f t="shared" si="2"/>
        <v>4804.17</v>
      </c>
      <c r="M29" s="965">
        <f t="shared" si="2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 t="shared" ref="L32:L38" si="3"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 t="shared" si="3"/>
        <v>4990.6100000000006</v>
      </c>
      <c r="M33" s="953">
        <f t="shared" ref="M33:M38" si="4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 t="shared" si="3"/>
        <v>3632.4700000000003</v>
      </c>
      <c r="M34" s="953">
        <f t="shared" si="4"/>
        <v>39867.53</v>
      </c>
    </row>
    <row r="35" spans="1:13" ht="18.75" x14ac:dyDescent="0.3">
      <c r="A35" s="958" t="s">
        <v>1316</v>
      </c>
      <c r="B35" s="950" t="s">
        <v>807</v>
      </c>
      <c r="C35" s="960" t="s">
        <v>276</v>
      </c>
      <c r="D35" s="960" t="s">
        <v>307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25</v>
      </c>
      <c r="L35" s="951">
        <f t="shared" si="3"/>
        <v>3532.4700000000003</v>
      </c>
      <c r="M35" s="953">
        <f t="shared" si="4"/>
        <v>39967.53</v>
      </c>
    </row>
    <row r="36" spans="1:13" ht="18.75" x14ac:dyDescent="0.3">
      <c r="A36" s="955" t="s">
        <v>1143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74">
        <v>0</v>
      </c>
      <c r="G36" s="951">
        <v>43500</v>
      </c>
      <c r="H36" s="951">
        <v>1248.45</v>
      </c>
      <c r="I36" s="974">
        <v>936.62</v>
      </c>
      <c r="J36" s="951">
        <v>1322.4</v>
      </c>
      <c r="K36" s="951">
        <v>25</v>
      </c>
      <c r="L36" s="951">
        <f t="shared" si="3"/>
        <v>3532.4700000000003</v>
      </c>
      <c r="M36" s="953">
        <f t="shared" si="4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3"/>
        <v>3532.4700000000003</v>
      </c>
      <c r="M37" s="953">
        <f t="shared" si="4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 t="shared" si="3"/>
        <v>5835.18</v>
      </c>
      <c r="M38" s="953">
        <f t="shared" si="4"/>
        <v>49164.82</v>
      </c>
    </row>
    <row r="39" spans="1:13" ht="18.75" x14ac:dyDescent="0.3">
      <c r="A39" s="961" t="s">
        <v>749</v>
      </c>
      <c r="B39" s="950"/>
      <c r="C39" s="962">
        <v>7</v>
      </c>
      <c r="D39" s="962"/>
      <c r="E39" s="963">
        <f>SUM(E32:E38)</f>
        <v>457500</v>
      </c>
      <c r="F39" s="1071">
        <v>0</v>
      </c>
      <c r="G39" s="963">
        <f t="shared" ref="G39:M39" si="5">SUM(G32:G38)</f>
        <v>457500</v>
      </c>
      <c r="H39" s="963">
        <f t="shared" si="5"/>
        <v>13130.250000000002</v>
      </c>
      <c r="I39" s="963">
        <f t="shared" si="5"/>
        <v>37798.360000000008</v>
      </c>
      <c r="J39" s="963">
        <f t="shared" si="5"/>
        <v>13907.999999999998</v>
      </c>
      <c r="K39" s="963">
        <f t="shared" si="5"/>
        <v>7136.84</v>
      </c>
      <c r="L39" s="963">
        <f t="shared" si="5"/>
        <v>71973.450000000012</v>
      </c>
      <c r="M39" s="963">
        <f t="shared" si="5"/>
        <v>385526.55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3"/>
      <c r="J40" s="965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customHeight="1" x14ac:dyDescent="0.3">
      <c r="A42" s="955" t="s">
        <v>924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1">
        <v>6309.38</v>
      </c>
      <c r="J42" s="972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5">
        <f t="shared" ref="H43:M43" si="6">SUM(H42)</f>
        <v>2152.5</v>
      </c>
      <c r="I43" s="963">
        <f t="shared" si="6"/>
        <v>6309.38</v>
      </c>
      <c r="J43" s="965">
        <f t="shared" si="6"/>
        <v>2280</v>
      </c>
      <c r="K43" s="963">
        <f t="shared" si="6"/>
        <v>25</v>
      </c>
      <c r="L43" s="963">
        <f t="shared" si="6"/>
        <v>10766.880000000001</v>
      </c>
      <c r="M43" s="965">
        <f t="shared" si="6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3"/>
      <c r="J44" s="965"/>
      <c r="K44" s="963"/>
      <c r="L44" s="963"/>
      <c r="M44" s="965"/>
    </row>
    <row r="45" spans="1:13" ht="18.75" x14ac:dyDescent="0.3">
      <c r="A45" s="961" t="s">
        <v>644</v>
      </c>
      <c r="B45" s="950"/>
      <c r="C45" s="967"/>
      <c r="D45" s="967"/>
      <c r="E45" s="963"/>
      <c r="F45" s="952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58" t="s">
        <v>751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974">
        <v>0</v>
      </c>
      <c r="J46" s="953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1177</v>
      </c>
      <c r="B47" s="950" t="s">
        <v>807</v>
      </c>
      <c r="C47" s="960" t="s">
        <v>125</v>
      </c>
      <c r="D47" s="960" t="s">
        <v>307</v>
      </c>
      <c r="E47" s="951">
        <v>31500</v>
      </c>
      <c r="F47" s="974">
        <v>0</v>
      </c>
      <c r="G47" s="951">
        <v>31500</v>
      </c>
      <c r="H47" s="974">
        <v>904.05</v>
      </c>
      <c r="I47" s="974">
        <v>0</v>
      </c>
      <c r="J47" s="951">
        <v>957.6</v>
      </c>
      <c r="K47" s="951">
        <v>25</v>
      </c>
      <c r="L47" s="951">
        <f>+H47+I47+J47+K47</f>
        <v>1886.65</v>
      </c>
      <c r="M47" s="953">
        <f>+G47-L47</f>
        <v>29613.35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61500</v>
      </c>
      <c r="F48" s="964">
        <f t="shared" ref="F48:M48" si="7">SUM(F46:F47)</f>
        <v>0</v>
      </c>
      <c r="G48" s="965">
        <f t="shared" si="7"/>
        <v>61500</v>
      </c>
      <c r="H48" s="965">
        <f t="shared" si="7"/>
        <v>1765.05</v>
      </c>
      <c r="I48" s="1071">
        <f t="shared" si="7"/>
        <v>0</v>
      </c>
      <c r="J48" s="965">
        <f t="shared" si="7"/>
        <v>1869.6</v>
      </c>
      <c r="K48" s="963">
        <f t="shared" si="7"/>
        <v>1765.46</v>
      </c>
      <c r="L48" s="963">
        <f t="shared" si="7"/>
        <v>5400.1100000000006</v>
      </c>
      <c r="M48" s="965">
        <f t="shared" si="7"/>
        <v>56099.89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3"/>
      <c r="J49" s="965"/>
      <c r="K49" s="963"/>
      <c r="L49" s="963"/>
      <c r="M49" s="965"/>
    </row>
    <row r="50" spans="1:13" ht="18.75" x14ac:dyDescent="0.3">
      <c r="A50" s="961" t="s">
        <v>645</v>
      </c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58" t="s">
        <v>226</v>
      </c>
      <c r="B51" s="950" t="s">
        <v>806</v>
      </c>
      <c r="C51" s="959" t="s">
        <v>1461</v>
      </c>
      <c r="D51" s="960" t="s">
        <v>307</v>
      </c>
      <c r="E51" s="951">
        <v>35000</v>
      </c>
      <c r="F51" s="952">
        <v>0</v>
      </c>
      <c r="G51" s="953">
        <v>35000</v>
      </c>
      <c r="H51" s="953">
        <v>1004.5</v>
      </c>
      <c r="I51" s="974">
        <v>0</v>
      </c>
      <c r="J51" s="953">
        <v>1064</v>
      </c>
      <c r="K51" s="951">
        <v>25</v>
      </c>
      <c r="L51" s="951">
        <f>+H51+I51+J51+K51</f>
        <v>2093.5</v>
      </c>
      <c r="M51" s="953">
        <f>+G51-L51</f>
        <v>32906.5</v>
      </c>
    </row>
    <row r="52" spans="1:13" ht="18.75" x14ac:dyDescent="0.3">
      <c r="A52" s="961" t="s">
        <v>749</v>
      </c>
      <c r="B52" s="950"/>
      <c r="C52" s="962">
        <v>1</v>
      </c>
      <c r="D52" s="962"/>
      <c r="E52" s="963">
        <f t="shared" ref="E52:M52" si="8">SUM(E51:E51)</f>
        <v>35000</v>
      </c>
      <c r="F52" s="964">
        <f t="shared" si="8"/>
        <v>0</v>
      </c>
      <c r="G52" s="965">
        <f t="shared" si="8"/>
        <v>35000</v>
      </c>
      <c r="H52" s="965">
        <f t="shared" si="8"/>
        <v>1004.5</v>
      </c>
      <c r="I52" s="1071">
        <f t="shared" si="8"/>
        <v>0</v>
      </c>
      <c r="J52" s="965">
        <f t="shared" si="8"/>
        <v>1064</v>
      </c>
      <c r="K52" s="963">
        <f t="shared" si="8"/>
        <v>25</v>
      </c>
      <c r="L52" s="963">
        <f t="shared" si="8"/>
        <v>2093.5</v>
      </c>
      <c r="M52" s="965">
        <f t="shared" si="8"/>
        <v>32906.5</v>
      </c>
    </row>
    <row r="53" spans="1:13" ht="18.75" x14ac:dyDescent="0.3">
      <c r="A53" s="961"/>
      <c r="B53" s="950"/>
      <c r="C53" s="967"/>
      <c r="D53" s="967"/>
      <c r="E53" s="963"/>
      <c r="F53" s="964"/>
      <c r="G53" s="965"/>
      <c r="H53" s="965"/>
      <c r="I53" s="963"/>
      <c r="J53" s="965"/>
      <c r="K53" s="963"/>
      <c r="L53" s="963"/>
      <c r="M53" s="965"/>
    </row>
    <row r="54" spans="1:13" ht="18.75" x14ac:dyDescent="0.3">
      <c r="A54" s="961" t="s">
        <v>1145</v>
      </c>
      <c r="B54" s="950"/>
      <c r="C54" s="967"/>
      <c r="D54" s="967"/>
      <c r="E54" s="963"/>
      <c r="F54" s="952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58" t="s">
        <v>169</v>
      </c>
      <c r="B55" s="950" t="s">
        <v>807</v>
      </c>
      <c r="C55" s="960" t="s">
        <v>309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974">
        <v>936.62</v>
      </c>
      <c r="J55" s="953">
        <v>1322.4</v>
      </c>
      <c r="K55" s="951">
        <v>1296.7</v>
      </c>
      <c r="L55" s="951">
        <f>+H55+I55+J55+K55</f>
        <v>4804.17</v>
      </c>
      <c r="M55" s="953">
        <f>+G55-L55</f>
        <v>38695.83</v>
      </c>
    </row>
    <row r="56" spans="1:13" ht="18.75" x14ac:dyDescent="0.3">
      <c r="A56" s="955" t="s">
        <v>346</v>
      </c>
      <c r="B56" s="950" t="s">
        <v>806</v>
      </c>
      <c r="C56" s="960" t="s">
        <v>309</v>
      </c>
      <c r="D56" s="960" t="s">
        <v>307</v>
      </c>
      <c r="E56" s="951">
        <v>37500</v>
      </c>
      <c r="F56" s="974">
        <v>0</v>
      </c>
      <c r="G56" s="951">
        <v>37500</v>
      </c>
      <c r="H56" s="951">
        <v>1076.25</v>
      </c>
      <c r="I56" s="974">
        <v>89.81</v>
      </c>
      <c r="J56" s="951">
        <v>1140</v>
      </c>
      <c r="K56" s="951">
        <v>525</v>
      </c>
      <c r="L56" s="951">
        <f>+H56+I56+J56+K56</f>
        <v>2831.06</v>
      </c>
      <c r="M56" s="951">
        <f>+G56-L56</f>
        <v>34668.94</v>
      </c>
    </row>
    <row r="57" spans="1:13" ht="18.75" x14ac:dyDescent="0.3">
      <c r="A57" s="955" t="s">
        <v>171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v>2760.56</v>
      </c>
      <c r="M57" s="951">
        <f>+G57-L57</f>
        <v>34739.440000000002</v>
      </c>
    </row>
    <row r="58" spans="1:13" ht="18.75" x14ac:dyDescent="0.3">
      <c r="A58" s="961" t="s">
        <v>749</v>
      </c>
      <c r="B58" s="950"/>
      <c r="C58" s="962">
        <v>3</v>
      </c>
      <c r="D58" s="962"/>
      <c r="E58" s="963">
        <f t="shared" ref="E58:M58" si="9">SUM(E55:E57)</f>
        <v>118500</v>
      </c>
      <c r="F58" s="964">
        <f t="shared" si="9"/>
        <v>0</v>
      </c>
      <c r="G58" s="965">
        <f t="shared" si="9"/>
        <v>118500</v>
      </c>
      <c r="H58" s="965">
        <f t="shared" si="9"/>
        <v>3400.95</v>
      </c>
      <c r="I58" s="965">
        <f t="shared" si="9"/>
        <v>1116.24</v>
      </c>
      <c r="J58" s="965">
        <f t="shared" si="9"/>
        <v>3602.4</v>
      </c>
      <c r="K58" s="963">
        <f t="shared" si="9"/>
        <v>2346.6999999999998</v>
      </c>
      <c r="L58" s="963">
        <f t="shared" si="9"/>
        <v>10395.789999999999</v>
      </c>
      <c r="M58" s="965">
        <f t="shared" si="9"/>
        <v>108104.21</v>
      </c>
    </row>
    <row r="59" spans="1:13" ht="18.75" x14ac:dyDescent="0.3">
      <c r="A59" s="961"/>
      <c r="B59" s="950"/>
      <c r="C59" s="967"/>
      <c r="D59" s="967"/>
      <c r="E59" s="963"/>
      <c r="F59" s="964"/>
      <c r="G59" s="965"/>
      <c r="H59" s="965"/>
      <c r="I59" s="963"/>
      <c r="J59" s="964"/>
      <c r="K59" s="963"/>
      <c r="L59" s="963"/>
      <c r="M59" s="965"/>
    </row>
    <row r="60" spans="1:13" ht="18.75" x14ac:dyDescent="0.3">
      <c r="A60" s="961" t="s">
        <v>1135</v>
      </c>
      <c r="B60" s="950"/>
      <c r="C60" s="967"/>
      <c r="D60" s="967"/>
      <c r="E60" s="963"/>
      <c r="F60" s="964"/>
      <c r="G60" s="965"/>
      <c r="H60" s="965"/>
      <c r="I60" s="963"/>
      <c r="J60" s="965"/>
      <c r="K60" s="963"/>
      <c r="L60" s="963"/>
      <c r="M60" s="965"/>
    </row>
    <row r="61" spans="1:13" ht="18.75" x14ac:dyDescent="0.3">
      <c r="A61" s="955" t="s">
        <v>545</v>
      </c>
      <c r="B61" s="950" t="s">
        <v>806</v>
      </c>
      <c r="C61" s="960" t="s">
        <v>1139</v>
      </c>
      <c r="D61" s="960" t="s">
        <v>307</v>
      </c>
      <c r="E61" s="951">
        <v>43500</v>
      </c>
      <c r="F61" s="952">
        <v>0</v>
      </c>
      <c r="G61" s="953">
        <v>43500</v>
      </c>
      <c r="H61" s="953">
        <v>1248.45</v>
      </c>
      <c r="I61" s="951">
        <v>936.62</v>
      </c>
      <c r="J61" s="953">
        <v>1322.4</v>
      </c>
      <c r="K61" s="951">
        <v>25</v>
      </c>
      <c r="L61" s="951">
        <f t="shared" ref="L61:L72" si="10">+H61+I61+J61+K61</f>
        <v>3532.4700000000003</v>
      </c>
      <c r="M61" s="953">
        <f>+G61-L61</f>
        <v>39967.53</v>
      </c>
    </row>
    <row r="62" spans="1:13" ht="18.75" x14ac:dyDescent="0.3">
      <c r="A62" s="958" t="s">
        <v>1347</v>
      </c>
      <c r="B62" s="950" t="s">
        <v>807</v>
      </c>
      <c r="C62" s="977" t="s">
        <v>327</v>
      </c>
      <c r="D62" s="960" t="s">
        <v>321</v>
      </c>
      <c r="E62" s="951">
        <v>43500</v>
      </c>
      <c r="F62" s="952">
        <v>0</v>
      </c>
      <c r="G62" s="953">
        <v>43500</v>
      </c>
      <c r="H62" s="953">
        <v>1248.45</v>
      </c>
      <c r="I62" s="974">
        <v>936.62</v>
      </c>
      <c r="J62" s="953">
        <v>1322.4</v>
      </c>
      <c r="K62" s="951">
        <v>25</v>
      </c>
      <c r="L62" s="951">
        <f>+H62+I62+J62+K62</f>
        <v>3532.4700000000003</v>
      </c>
      <c r="M62" s="953">
        <f>+G62-L62</f>
        <v>39967.53</v>
      </c>
    </row>
    <row r="63" spans="1:13" ht="18.75" x14ac:dyDescent="0.3">
      <c r="A63" s="958" t="s">
        <v>99</v>
      </c>
      <c r="B63" s="950" t="s">
        <v>806</v>
      </c>
      <c r="C63" s="960" t="s">
        <v>92</v>
      </c>
      <c r="D63" s="960" t="s">
        <v>1067</v>
      </c>
      <c r="E63" s="951">
        <v>30000</v>
      </c>
      <c r="F63" s="952">
        <v>0</v>
      </c>
      <c r="G63" s="953">
        <v>30000</v>
      </c>
      <c r="H63" s="953">
        <v>861</v>
      </c>
      <c r="I63" s="974">
        <v>0</v>
      </c>
      <c r="J63" s="953">
        <v>912</v>
      </c>
      <c r="K63" s="951">
        <v>125</v>
      </c>
      <c r="L63" s="951">
        <f t="shared" si="10"/>
        <v>1898</v>
      </c>
      <c r="M63" s="953">
        <f t="shared" ref="M63:M72" si="11">+G63-L63</f>
        <v>28102</v>
      </c>
    </row>
    <row r="64" spans="1:13" ht="18.75" x14ac:dyDescent="0.3">
      <c r="A64" s="958" t="s">
        <v>129</v>
      </c>
      <c r="B64" s="950" t="s">
        <v>806</v>
      </c>
      <c r="C64" s="960" t="s">
        <v>1019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4269.3999999999996</v>
      </c>
      <c r="L64" s="951">
        <f t="shared" si="10"/>
        <v>6042.4</v>
      </c>
      <c r="M64" s="953">
        <f t="shared" si="11"/>
        <v>23957.599999999999</v>
      </c>
    </row>
    <row r="65" spans="1:13" ht="18.75" x14ac:dyDescent="0.3">
      <c r="A65" s="958" t="s">
        <v>649</v>
      </c>
      <c r="B65" s="950" t="s">
        <v>806</v>
      </c>
      <c r="C65" s="960" t="s">
        <v>92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25</v>
      </c>
      <c r="L65" s="951">
        <f t="shared" si="10"/>
        <v>1798</v>
      </c>
      <c r="M65" s="953">
        <f t="shared" si="11"/>
        <v>28202</v>
      </c>
    </row>
    <row r="66" spans="1:13" ht="18.75" x14ac:dyDescent="0.3">
      <c r="A66" s="955" t="s">
        <v>1175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74">
        <v>0</v>
      </c>
      <c r="G66" s="951">
        <v>30000</v>
      </c>
      <c r="H66" s="951">
        <v>861</v>
      </c>
      <c r="I66" s="974">
        <v>0</v>
      </c>
      <c r="J66" s="951">
        <v>912</v>
      </c>
      <c r="K66" s="951">
        <v>25</v>
      </c>
      <c r="L66" s="951">
        <f t="shared" si="10"/>
        <v>1798</v>
      </c>
      <c r="M66" s="953">
        <f t="shared" si="11"/>
        <v>28202</v>
      </c>
    </row>
    <row r="67" spans="1:13" ht="18.75" x14ac:dyDescent="0.3">
      <c r="A67" s="958" t="s">
        <v>899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3">
        <v>861</v>
      </c>
      <c r="I67" s="974">
        <v>0</v>
      </c>
      <c r="J67" s="953">
        <v>912</v>
      </c>
      <c r="K67" s="951">
        <v>2568.4</v>
      </c>
      <c r="L67" s="951">
        <f t="shared" si="10"/>
        <v>4341.3999999999996</v>
      </c>
      <c r="M67" s="953">
        <f t="shared" si="11"/>
        <v>25658.6</v>
      </c>
    </row>
    <row r="68" spans="1:13" ht="18.75" x14ac:dyDescent="0.3">
      <c r="A68" s="958" t="s">
        <v>1146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</v>
      </c>
      <c r="L68" s="951">
        <f t="shared" si="10"/>
        <v>1798</v>
      </c>
      <c r="M68" s="953">
        <f t="shared" si="11"/>
        <v>28202</v>
      </c>
    </row>
    <row r="69" spans="1:13" ht="18.75" x14ac:dyDescent="0.3">
      <c r="A69" s="958" t="s">
        <v>1317</v>
      </c>
      <c r="B69" s="950" t="s">
        <v>806</v>
      </c>
      <c r="C69" s="960" t="s">
        <v>268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0"/>
        <v>1798</v>
      </c>
      <c r="M69" s="953">
        <f t="shared" si="11"/>
        <v>28202</v>
      </c>
    </row>
    <row r="70" spans="1:13" ht="18.75" x14ac:dyDescent="0.3">
      <c r="A70" s="958" t="s">
        <v>1339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0"/>
        <v>1798</v>
      </c>
      <c r="M70" s="953">
        <f t="shared" si="11"/>
        <v>28202</v>
      </c>
    </row>
    <row r="71" spans="1:13" ht="18.75" x14ac:dyDescent="0.3">
      <c r="A71" s="958" t="s">
        <v>1438</v>
      </c>
      <c r="B71" s="950" t="s">
        <v>806</v>
      </c>
      <c r="C71" s="960" t="s">
        <v>1461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0"/>
        <v>1798</v>
      </c>
      <c r="M71" s="953">
        <f t="shared" si="11"/>
        <v>28202</v>
      </c>
    </row>
    <row r="72" spans="1:13" ht="18.75" x14ac:dyDescent="0.3">
      <c r="A72" s="958" t="s">
        <v>1439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0"/>
        <v>1798</v>
      </c>
      <c r="M72" s="953">
        <f t="shared" si="11"/>
        <v>28202</v>
      </c>
    </row>
    <row r="73" spans="1:13" ht="18.75" x14ac:dyDescent="0.3">
      <c r="A73" s="961" t="s">
        <v>755</v>
      </c>
      <c r="B73" s="950"/>
      <c r="C73" s="962">
        <v>12</v>
      </c>
      <c r="D73" s="962"/>
      <c r="E73" s="963">
        <f>SUM(E61:E72)</f>
        <v>387000</v>
      </c>
      <c r="F73" s="964">
        <f>SUM(F70:F72)</f>
        <v>0</v>
      </c>
      <c r="G73" s="963">
        <f t="shared" ref="G73:M73" si="12">SUM(G61:G72)</f>
        <v>387000</v>
      </c>
      <c r="H73" s="963">
        <f t="shared" si="12"/>
        <v>11106.9</v>
      </c>
      <c r="I73" s="963">
        <f t="shared" si="12"/>
        <v>1873.24</v>
      </c>
      <c r="J73" s="963">
        <f t="shared" si="12"/>
        <v>11764.8</v>
      </c>
      <c r="K73" s="963">
        <f t="shared" si="12"/>
        <v>7187.7999999999993</v>
      </c>
      <c r="L73" s="963">
        <f>SUM(L61:L72)</f>
        <v>31932.739999999998</v>
      </c>
      <c r="M73" s="963">
        <f t="shared" si="12"/>
        <v>355067.26</v>
      </c>
    </row>
    <row r="74" spans="1:13" ht="18.75" x14ac:dyDescent="0.3">
      <c r="A74" s="958"/>
      <c r="B74" s="950"/>
      <c r="C74" s="960"/>
      <c r="D74" s="960"/>
      <c r="E74" s="951"/>
      <c r="F74" s="952"/>
      <c r="G74" s="953"/>
      <c r="H74" s="953"/>
      <c r="I74" s="951"/>
      <c r="J74" s="953"/>
      <c r="K74" s="951"/>
      <c r="L74" s="951"/>
      <c r="M74" s="953"/>
    </row>
    <row r="75" spans="1:13" ht="18.75" x14ac:dyDescent="0.3">
      <c r="A75" s="975" t="s">
        <v>1134</v>
      </c>
      <c r="B75" s="950"/>
      <c r="C75" s="967"/>
      <c r="D75" s="967"/>
      <c r="E75" s="963"/>
      <c r="F75" s="964"/>
      <c r="G75" s="965"/>
      <c r="H75" s="965"/>
      <c r="I75" s="963"/>
      <c r="J75" s="965"/>
      <c r="K75" s="963"/>
      <c r="L75" s="963"/>
      <c r="M75" s="965"/>
    </row>
    <row r="76" spans="1:13" ht="18.75" x14ac:dyDescent="0.3">
      <c r="A76" s="955" t="s">
        <v>757</v>
      </c>
      <c r="B76" s="950" t="s">
        <v>807</v>
      </c>
      <c r="C76" s="960" t="s">
        <v>662</v>
      </c>
      <c r="D76" s="960" t="s">
        <v>307</v>
      </c>
      <c r="E76" s="951">
        <v>43500</v>
      </c>
      <c r="F76" s="952">
        <v>0</v>
      </c>
      <c r="G76" s="953">
        <v>43500</v>
      </c>
      <c r="H76" s="953">
        <v>1248.45</v>
      </c>
      <c r="I76" s="974">
        <v>936.62</v>
      </c>
      <c r="J76" s="953">
        <v>1322.4</v>
      </c>
      <c r="K76" s="951">
        <v>1025</v>
      </c>
      <c r="L76" s="951">
        <f t="shared" ref="L76:L84" si="13">+H76+I76+J76+K76</f>
        <v>4532.47</v>
      </c>
      <c r="M76" s="953">
        <f>+G76-L76</f>
        <v>38967.53</v>
      </c>
    </row>
    <row r="77" spans="1:13" ht="18.75" x14ac:dyDescent="0.3">
      <c r="A77" s="955" t="s">
        <v>760</v>
      </c>
      <c r="B77" s="950" t="s">
        <v>807</v>
      </c>
      <c r="C77" s="960" t="s">
        <v>105</v>
      </c>
      <c r="D77" s="960" t="s">
        <v>1067</v>
      </c>
      <c r="E77" s="951">
        <v>25000</v>
      </c>
      <c r="F77" s="952">
        <v>0</v>
      </c>
      <c r="G77" s="953">
        <v>25000</v>
      </c>
      <c r="H77" s="953">
        <v>717.5</v>
      </c>
      <c r="I77" s="974">
        <v>0</v>
      </c>
      <c r="J77" s="953">
        <v>760</v>
      </c>
      <c r="K77" s="951">
        <v>125</v>
      </c>
      <c r="L77" s="951">
        <f t="shared" si="13"/>
        <v>1602.5</v>
      </c>
      <c r="M77" s="953">
        <f t="shared" ref="M77:M87" si="14">+G77-L77</f>
        <v>23397.5</v>
      </c>
    </row>
    <row r="78" spans="1:13" ht="18.75" x14ac:dyDescent="0.3">
      <c r="A78" s="955" t="s">
        <v>860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74">
        <v>0</v>
      </c>
      <c r="G78" s="951">
        <v>25000</v>
      </c>
      <c r="H78" s="951">
        <v>717.5</v>
      </c>
      <c r="I78" s="974">
        <v>0</v>
      </c>
      <c r="J78" s="951">
        <v>760</v>
      </c>
      <c r="K78" s="951">
        <v>25</v>
      </c>
      <c r="L78" s="951">
        <f t="shared" si="13"/>
        <v>1502.5</v>
      </c>
      <c r="M78" s="953">
        <f t="shared" si="14"/>
        <v>23497.5</v>
      </c>
    </row>
    <row r="79" spans="1:13" ht="18.75" x14ac:dyDescent="0.3">
      <c r="A79" s="955" t="s">
        <v>913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3"/>
        <v>1502.5</v>
      </c>
      <c r="M79" s="953">
        <f t="shared" si="14"/>
        <v>23497.5</v>
      </c>
    </row>
    <row r="80" spans="1:13" ht="21" customHeight="1" x14ac:dyDescent="0.3">
      <c r="A80" s="955" t="s">
        <v>1176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3"/>
        <v>1502.5</v>
      </c>
      <c r="M80" s="953">
        <f t="shared" si="14"/>
        <v>23497.5</v>
      </c>
    </row>
    <row r="81" spans="1:13" ht="18.75" x14ac:dyDescent="0.3">
      <c r="A81" s="955" t="s">
        <v>1319</v>
      </c>
      <c r="B81" s="968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3"/>
        <v>1502.5</v>
      </c>
      <c r="M81" s="953">
        <f t="shared" si="14"/>
        <v>23497.5</v>
      </c>
    </row>
    <row r="82" spans="1:13" ht="18.75" x14ac:dyDescent="0.3">
      <c r="A82" s="955" t="s">
        <v>1320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3"/>
        <v>1502.5</v>
      </c>
      <c r="M82" s="953">
        <f t="shared" si="14"/>
        <v>23497.5</v>
      </c>
    </row>
    <row r="83" spans="1:13" ht="18.75" x14ac:dyDescent="0.3">
      <c r="A83" s="955" t="s">
        <v>1321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3025</v>
      </c>
      <c r="L83" s="951">
        <f t="shared" si="13"/>
        <v>4502.5</v>
      </c>
      <c r="M83" s="953">
        <f t="shared" si="14"/>
        <v>20497.5</v>
      </c>
    </row>
    <row r="84" spans="1:13" ht="18.75" x14ac:dyDescent="0.3">
      <c r="A84" s="955" t="s">
        <v>586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3"/>
        <v>1502.5</v>
      </c>
      <c r="M84" s="953">
        <f t="shared" si="14"/>
        <v>23497.5</v>
      </c>
    </row>
    <row r="85" spans="1:13" ht="19.5" customHeight="1" x14ac:dyDescent="0.3">
      <c r="A85" s="955" t="s">
        <v>1075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4353.66</v>
      </c>
      <c r="L85" s="951">
        <f>+H85+I85+J85+K85</f>
        <v>5831.16</v>
      </c>
      <c r="M85" s="953">
        <f t="shared" si="14"/>
        <v>19168.84</v>
      </c>
    </row>
    <row r="86" spans="1:13" ht="18.75" x14ac:dyDescent="0.3">
      <c r="A86" s="955" t="s">
        <v>119</v>
      </c>
      <c r="B86" s="968" t="s">
        <v>806</v>
      </c>
      <c r="C86" s="960" t="s">
        <v>912</v>
      </c>
      <c r="D86" s="960" t="s">
        <v>1067</v>
      </c>
      <c r="E86" s="951">
        <v>35000</v>
      </c>
      <c r="F86" s="974">
        <v>0</v>
      </c>
      <c r="G86" s="951">
        <v>35000</v>
      </c>
      <c r="H86" s="951">
        <v>1004.5</v>
      </c>
      <c r="I86" s="974">
        <v>0</v>
      </c>
      <c r="J86" s="951">
        <v>1064</v>
      </c>
      <c r="K86" s="951">
        <v>7509.27</v>
      </c>
      <c r="L86" s="951">
        <f>+H86+I86+J86+K86</f>
        <v>9577.77</v>
      </c>
      <c r="M86" s="951">
        <f t="shared" si="14"/>
        <v>25422.23</v>
      </c>
    </row>
    <row r="87" spans="1:13" ht="18.75" x14ac:dyDescent="0.3">
      <c r="A87" s="955" t="s">
        <v>1335</v>
      </c>
      <c r="B87" s="950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25</v>
      </c>
      <c r="L87" s="951">
        <f>+H87+I87+J87+K87</f>
        <v>2093.5</v>
      </c>
      <c r="M87" s="951">
        <f t="shared" si="14"/>
        <v>32906.5</v>
      </c>
    </row>
    <row r="88" spans="1:13" ht="18.75" x14ac:dyDescent="0.3">
      <c r="A88" s="961" t="s">
        <v>763</v>
      </c>
      <c r="B88" s="950"/>
      <c r="C88" s="962">
        <v>12</v>
      </c>
      <c r="D88" s="962"/>
      <c r="E88" s="963">
        <f>SUM(E76:E87)</f>
        <v>338500</v>
      </c>
      <c r="F88" s="1071">
        <v>0</v>
      </c>
      <c r="G88" s="963">
        <f>SUM(G76:G87)</f>
        <v>338500</v>
      </c>
      <c r="H88" s="963">
        <f t="shared" ref="H88:M88" si="15">SUM(H76:H87)</f>
        <v>9714.9500000000007</v>
      </c>
      <c r="I88" s="963">
        <f t="shared" si="15"/>
        <v>936.62</v>
      </c>
      <c r="J88" s="963">
        <f t="shared" si="15"/>
        <v>10290.4</v>
      </c>
      <c r="K88" s="963">
        <f t="shared" si="15"/>
        <v>16212.93</v>
      </c>
      <c r="L88" s="963">
        <f t="shared" si="15"/>
        <v>37154.9</v>
      </c>
      <c r="M88" s="963">
        <f t="shared" si="15"/>
        <v>301345.09999999998</v>
      </c>
    </row>
    <row r="89" spans="1:13" ht="18.75" x14ac:dyDescent="0.3">
      <c r="A89" s="958"/>
      <c r="B89" s="950"/>
      <c r="C89" s="967"/>
      <c r="D89" s="967"/>
      <c r="E89" s="951"/>
      <c r="F89" s="952"/>
      <c r="G89" s="953"/>
      <c r="H89" s="953"/>
      <c r="I89" s="951"/>
      <c r="J89" s="953"/>
      <c r="K89" s="951"/>
      <c r="L89" s="951"/>
      <c r="M89" s="953"/>
    </row>
    <row r="90" spans="1:13" ht="18.75" x14ac:dyDescent="0.3">
      <c r="A90" s="961" t="s">
        <v>1126</v>
      </c>
      <c r="B90" s="950"/>
      <c r="C90" s="960"/>
      <c r="D90" s="960"/>
      <c r="E90" s="951"/>
      <c r="F90" s="964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55" t="s">
        <v>162</v>
      </c>
      <c r="B91" s="950" t="s">
        <v>807</v>
      </c>
      <c r="C91" s="960" t="s">
        <v>711</v>
      </c>
      <c r="D91" s="960" t="s">
        <v>1069</v>
      </c>
      <c r="E91" s="951">
        <v>55000</v>
      </c>
      <c r="F91" s="952">
        <v>0</v>
      </c>
      <c r="G91" s="953">
        <v>55000</v>
      </c>
      <c r="H91" s="953">
        <v>1578.5</v>
      </c>
      <c r="I91" s="951">
        <v>2559.6799999999998</v>
      </c>
      <c r="J91" s="953">
        <v>1672</v>
      </c>
      <c r="K91" s="951">
        <v>25</v>
      </c>
      <c r="L91" s="951">
        <f>+H91+I91+J91+K91</f>
        <v>5835.18</v>
      </c>
      <c r="M91" s="953">
        <f>+G91-L91</f>
        <v>49164.82</v>
      </c>
    </row>
    <row r="92" spans="1:13" ht="18.75" x14ac:dyDescent="0.3">
      <c r="A92" s="960" t="s">
        <v>728</v>
      </c>
      <c r="B92" s="976" t="s">
        <v>807</v>
      </c>
      <c r="C92" s="977" t="s">
        <v>166</v>
      </c>
      <c r="D92" s="977" t="s">
        <v>307</v>
      </c>
      <c r="E92" s="978">
        <v>37500</v>
      </c>
      <c r="F92" s="979">
        <v>0</v>
      </c>
      <c r="G92" s="953">
        <v>37500</v>
      </c>
      <c r="H92" s="953">
        <v>1076.25</v>
      </c>
      <c r="I92" s="974">
        <v>0</v>
      </c>
      <c r="J92" s="953">
        <v>1140</v>
      </c>
      <c r="K92" s="951">
        <v>1740.46</v>
      </c>
      <c r="L92" s="951">
        <f>+H92+I92+J92+K92</f>
        <v>3956.71</v>
      </c>
      <c r="M92" s="953">
        <f>+G92-L92</f>
        <v>33543.29</v>
      </c>
    </row>
    <row r="93" spans="1:13" ht="18.75" x14ac:dyDescent="0.3">
      <c r="A93" s="961" t="s">
        <v>749</v>
      </c>
      <c r="B93" s="950"/>
      <c r="C93" s="962">
        <v>2</v>
      </c>
      <c r="D93" s="962"/>
      <c r="E93" s="963">
        <f t="shared" ref="E93:M93" si="16">SUM(E91:E92)</f>
        <v>92500</v>
      </c>
      <c r="F93" s="964">
        <f t="shared" si="16"/>
        <v>0</v>
      </c>
      <c r="G93" s="965">
        <f t="shared" si="16"/>
        <v>92500</v>
      </c>
      <c r="H93" s="965">
        <f t="shared" si="16"/>
        <v>2654.75</v>
      </c>
      <c r="I93" s="963">
        <f t="shared" si="16"/>
        <v>2559.6799999999998</v>
      </c>
      <c r="J93" s="965">
        <f t="shared" si="16"/>
        <v>2812</v>
      </c>
      <c r="K93" s="963">
        <f t="shared" si="16"/>
        <v>1765.46</v>
      </c>
      <c r="L93" s="963">
        <f t="shared" si="16"/>
        <v>9791.89</v>
      </c>
      <c r="M93" s="965">
        <f t="shared" si="16"/>
        <v>82708.11</v>
      </c>
    </row>
    <row r="94" spans="1:13" ht="18.75" x14ac:dyDescent="0.3">
      <c r="A94" s="958"/>
      <c r="B94" s="950"/>
      <c r="C94" s="960"/>
      <c r="D94" s="960"/>
      <c r="E94" s="951"/>
      <c r="F94" s="952"/>
      <c r="G94" s="953"/>
      <c r="H94" s="953"/>
      <c r="I94" s="951"/>
      <c r="J94" s="953"/>
      <c r="K94" s="951"/>
      <c r="L94" s="951"/>
      <c r="M94" s="953"/>
    </row>
    <row r="95" spans="1:13" ht="18.75" x14ac:dyDescent="0.3">
      <c r="A95" s="961" t="s">
        <v>1127</v>
      </c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55" t="s">
        <v>1077</v>
      </c>
      <c r="B96" s="950" t="s">
        <v>806</v>
      </c>
      <c r="C96" s="960" t="s">
        <v>1467</v>
      </c>
      <c r="D96" s="960" t="s">
        <v>1069</v>
      </c>
      <c r="E96" s="951">
        <v>55000</v>
      </c>
      <c r="F96" s="974">
        <v>0</v>
      </c>
      <c r="G96" s="951">
        <v>55000</v>
      </c>
      <c r="H96" s="951">
        <v>1578.5</v>
      </c>
      <c r="I96" s="951">
        <v>2559.6799999999998</v>
      </c>
      <c r="J96" s="951">
        <v>1672</v>
      </c>
      <c r="K96" s="951">
        <v>1296.7</v>
      </c>
      <c r="L96" s="951">
        <f>+H96+I96+J96+K96</f>
        <v>7106.88</v>
      </c>
      <c r="M96" s="953">
        <f>+G96-L96</f>
        <v>47893.120000000003</v>
      </c>
    </row>
    <row r="97" spans="1:13" ht="18.75" x14ac:dyDescent="0.3">
      <c r="A97" s="958" t="s">
        <v>531</v>
      </c>
      <c r="B97" s="950" t="s">
        <v>807</v>
      </c>
      <c r="C97" s="960" t="s">
        <v>166</v>
      </c>
      <c r="D97" s="960" t="s">
        <v>321</v>
      </c>
      <c r="E97" s="951">
        <v>43500</v>
      </c>
      <c r="F97" s="952">
        <v>0</v>
      </c>
      <c r="G97" s="953">
        <v>43500</v>
      </c>
      <c r="H97" s="953">
        <v>1248.45</v>
      </c>
      <c r="I97" s="951">
        <v>936.62</v>
      </c>
      <c r="J97" s="953">
        <v>1322.4</v>
      </c>
      <c r="K97" s="951">
        <v>25</v>
      </c>
      <c r="L97" s="951">
        <f>+H97+I97+J97+K97</f>
        <v>3532.4700000000003</v>
      </c>
      <c r="M97" s="953">
        <f>+G97-L97</f>
        <v>39967.53</v>
      </c>
    </row>
    <row r="98" spans="1:13" ht="18.75" x14ac:dyDescent="0.3">
      <c r="A98" s="955" t="s">
        <v>1315</v>
      </c>
      <c r="B98" s="950" t="s">
        <v>806</v>
      </c>
      <c r="C98" s="960" t="s">
        <v>276</v>
      </c>
      <c r="D98" s="960" t="s">
        <v>321</v>
      </c>
      <c r="E98" s="951">
        <v>43500</v>
      </c>
      <c r="F98" s="974">
        <v>0</v>
      </c>
      <c r="G98" s="951">
        <v>43500</v>
      </c>
      <c r="H98" s="951">
        <v>1248.48</v>
      </c>
      <c r="I98" s="974">
        <v>936.62</v>
      </c>
      <c r="J98" s="951">
        <v>1322.4</v>
      </c>
      <c r="K98" s="951">
        <v>25</v>
      </c>
      <c r="L98" s="951">
        <v>3532.47</v>
      </c>
      <c r="M98" s="951">
        <f>+G98-L98</f>
        <v>39967.53</v>
      </c>
    </row>
    <row r="99" spans="1:13" ht="18.75" x14ac:dyDescent="0.3">
      <c r="A99" s="961" t="s">
        <v>749</v>
      </c>
      <c r="B99" s="950"/>
      <c r="C99" s="962">
        <v>3</v>
      </c>
      <c r="D99" s="962"/>
      <c r="E99" s="963">
        <f>SUM(E96:E98)</f>
        <v>142000</v>
      </c>
      <c r="F99" s="952">
        <v>0</v>
      </c>
      <c r="G99" s="963">
        <f t="shared" ref="G99:M99" si="17">SUM(G96:G98)</f>
        <v>142000</v>
      </c>
      <c r="H99" s="963">
        <f t="shared" si="17"/>
        <v>4075.43</v>
      </c>
      <c r="I99" s="963">
        <f t="shared" si="17"/>
        <v>4432.92</v>
      </c>
      <c r="J99" s="963">
        <f t="shared" si="17"/>
        <v>4316.8</v>
      </c>
      <c r="K99" s="963">
        <f t="shared" si="17"/>
        <v>1346.7</v>
      </c>
      <c r="L99" s="963">
        <f t="shared" si="17"/>
        <v>14171.82</v>
      </c>
      <c r="M99" s="963">
        <f t="shared" si="17"/>
        <v>127828.18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1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18">SUM(G106:G107)</f>
        <v>87000</v>
      </c>
      <c r="H108" s="963">
        <f t="shared" si="18"/>
        <v>2496.9</v>
      </c>
      <c r="I108" s="963">
        <f t="shared" si="18"/>
        <v>1873.24</v>
      </c>
      <c r="J108" s="963">
        <f t="shared" si="18"/>
        <v>2644.8</v>
      </c>
      <c r="K108" s="963">
        <f t="shared" si="18"/>
        <v>50</v>
      </c>
      <c r="L108" s="963">
        <f t="shared" si="18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19">SUM(G111:G111)</f>
        <v>80000</v>
      </c>
      <c r="H112" s="965">
        <f t="shared" si="19"/>
        <v>2296</v>
      </c>
      <c r="I112" s="963">
        <f t="shared" si="19"/>
        <v>6972</v>
      </c>
      <c r="J112" s="965">
        <f t="shared" si="19"/>
        <v>2432</v>
      </c>
      <c r="K112" s="963">
        <f t="shared" si="19"/>
        <v>1740.46</v>
      </c>
      <c r="L112" s="963">
        <f t="shared" si="19"/>
        <v>13440.46</v>
      </c>
      <c r="M112" s="965">
        <f t="shared" si="19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0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12023.24</v>
      </c>
      <c r="L117" s="1122">
        <f>+H117+I117+J117+K117</f>
        <v>21185.620000000003</v>
      </c>
      <c r="M117" s="953">
        <f t="shared" si="20"/>
        <v>48814.38</v>
      </c>
    </row>
    <row r="118" spans="1:13" ht="18.75" x14ac:dyDescent="0.3">
      <c r="A118" s="955" t="s">
        <v>843</v>
      </c>
      <c r="B118" s="968" t="s">
        <v>806</v>
      </c>
      <c r="C118" s="960" t="s">
        <v>1199</v>
      </c>
      <c r="D118" s="960" t="s">
        <v>1069</v>
      </c>
      <c r="E118" s="951">
        <v>70000</v>
      </c>
      <c r="F118" s="974">
        <v>0</v>
      </c>
      <c r="G118" s="951">
        <v>70000</v>
      </c>
      <c r="H118" s="951">
        <v>2009</v>
      </c>
      <c r="I118" s="951">
        <v>5368.48</v>
      </c>
      <c r="J118" s="951">
        <v>2128</v>
      </c>
      <c r="K118" s="951">
        <v>25</v>
      </c>
      <c r="L118" s="951">
        <f>+H118+I118+J118+K118</f>
        <v>9530.48</v>
      </c>
      <c r="M118" s="951">
        <f t="shared" si="20"/>
        <v>60469.520000000004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0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0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0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>SUM(E115:E121)</f>
        <v>517500</v>
      </c>
      <c r="F122" s="964">
        <f t="shared" ref="F122:K122" si="21">SUM(F115:F121)</f>
        <v>0</v>
      </c>
      <c r="G122" s="963">
        <f t="shared" si="21"/>
        <v>517500</v>
      </c>
      <c r="H122" s="963">
        <f t="shared" si="21"/>
        <v>14852.25</v>
      </c>
      <c r="I122" s="963">
        <f t="shared" si="21"/>
        <v>50491.780000000006</v>
      </c>
      <c r="J122" s="963">
        <f t="shared" si="21"/>
        <v>15732</v>
      </c>
      <c r="K122" s="963">
        <f t="shared" si="21"/>
        <v>18736.099999999999</v>
      </c>
      <c r="L122" s="963">
        <f>SUM(L115:L121)</f>
        <v>99812.12999999999</v>
      </c>
      <c r="M122" s="963">
        <f>SUM(M115:M121)</f>
        <v>417687.87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M128" si="22">SUM(F125:F127)</f>
        <v>0</v>
      </c>
      <c r="G128" s="963">
        <f t="shared" si="22"/>
        <v>148500</v>
      </c>
      <c r="H128" s="963">
        <f t="shared" si="22"/>
        <v>4261.95</v>
      </c>
      <c r="I128" s="963">
        <f t="shared" si="22"/>
        <v>5350.3</v>
      </c>
      <c r="J128" s="963">
        <f t="shared" si="22"/>
        <v>4514.3999999999996</v>
      </c>
      <c r="K128" s="963">
        <f t="shared" si="22"/>
        <v>3044.13</v>
      </c>
      <c r="L128" s="963">
        <f t="shared" si="22"/>
        <v>17170.780000000002</v>
      </c>
      <c r="M128" s="963">
        <f t="shared" si="22"/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>+H133+I133+J133+K133</f>
        <v>6538.18</v>
      </c>
      <c r="M133" s="951">
        <f>+G133-L133</f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43500</v>
      </c>
      <c r="F134" s="974">
        <v>0</v>
      </c>
      <c r="G134" s="951">
        <v>43500</v>
      </c>
      <c r="H134" s="951">
        <v>1248.45</v>
      </c>
      <c r="I134" s="974">
        <v>936.62</v>
      </c>
      <c r="J134" s="951">
        <v>1322.4</v>
      </c>
      <c r="K134" s="951">
        <v>25</v>
      </c>
      <c r="L134" s="951">
        <f>+H134+I134+J134+K134</f>
        <v>3532.4700000000003</v>
      </c>
      <c r="M134" s="951">
        <f>+G134-L134</f>
        <v>39967.53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233500</v>
      </c>
      <c r="F135" s="964">
        <f>SUM(F126:F126)</f>
        <v>0</v>
      </c>
      <c r="G135" s="963">
        <f t="shared" ref="G135:M135" si="23">SUM(G131:G134)</f>
        <v>233500</v>
      </c>
      <c r="H135" s="963">
        <f t="shared" si="23"/>
        <v>6701.45</v>
      </c>
      <c r="I135" s="963">
        <f t="shared" si="23"/>
        <v>13456.85</v>
      </c>
      <c r="J135" s="963">
        <f t="shared" si="23"/>
        <v>7098.4</v>
      </c>
      <c r="K135" s="963">
        <f t="shared" si="23"/>
        <v>1706</v>
      </c>
      <c r="L135" s="963">
        <f t="shared" si="23"/>
        <v>28962.7</v>
      </c>
      <c r="M135" s="963">
        <f t="shared" si="23"/>
        <v>204537.30000000002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>+G140-L140</f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24">SUM(G138:G140)</f>
        <v>290000</v>
      </c>
      <c r="H141" s="965">
        <f t="shared" si="24"/>
        <v>8323</v>
      </c>
      <c r="I141" s="963">
        <f t="shared" si="24"/>
        <v>36255.85</v>
      </c>
      <c r="J141" s="965">
        <f t="shared" si="24"/>
        <v>8816</v>
      </c>
      <c r="K141" s="963">
        <f t="shared" si="24"/>
        <v>7705.56</v>
      </c>
      <c r="L141" s="963">
        <f t="shared" si="24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1740.46</v>
      </c>
      <c r="L145" s="951">
        <v>3602.11</v>
      </c>
      <c r="M145" s="951">
        <f>+E145-L145</f>
        <v>27897.89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L146" si="25">SUM(G144:G145)</f>
        <v>111500</v>
      </c>
      <c r="H146" s="963">
        <f t="shared" si="25"/>
        <v>3200.05</v>
      </c>
      <c r="I146" s="963">
        <f t="shared" si="25"/>
        <v>7400.87</v>
      </c>
      <c r="J146" s="963">
        <f t="shared" si="25"/>
        <v>3389.6</v>
      </c>
      <c r="K146" s="963">
        <f t="shared" si="25"/>
        <v>3837.66</v>
      </c>
      <c r="L146" s="963">
        <f t="shared" si="25"/>
        <v>17828.18</v>
      </c>
      <c r="M146" s="963">
        <f>SUM(M144:M145)</f>
        <v>93671.819999999992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+H149+I149+J149+K149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26">SUM(E149:E149)</f>
        <v>43500</v>
      </c>
      <c r="F150" s="964">
        <f t="shared" si="26"/>
        <v>0</v>
      </c>
      <c r="G150" s="965">
        <f t="shared" si="26"/>
        <v>43500</v>
      </c>
      <c r="H150" s="965">
        <f t="shared" si="26"/>
        <v>1248.45</v>
      </c>
      <c r="I150" s="1091">
        <f t="shared" si="26"/>
        <v>936.62</v>
      </c>
      <c r="J150" s="996">
        <f t="shared" si="26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1477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>+G154-L154</f>
        <v>59197.82</v>
      </c>
    </row>
    <row r="155" spans="1:13" ht="18.75" x14ac:dyDescent="0.3">
      <c r="A155" s="955" t="s">
        <v>530</v>
      </c>
      <c r="B155" s="950" t="s">
        <v>806</v>
      </c>
      <c r="C155" s="960" t="s">
        <v>551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>+G155-L155</f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>SUM(F156)</f>
        <v>0</v>
      </c>
      <c r="G157" s="963">
        <f t="shared" ref="G157:L157" si="27">SUM(G153:G156)</f>
        <v>237000</v>
      </c>
      <c r="H157" s="963">
        <f t="shared" si="27"/>
        <v>6801.9</v>
      </c>
      <c r="I157" s="963">
        <f t="shared" si="27"/>
        <v>14642.59</v>
      </c>
      <c r="J157" s="963">
        <f t="shared" si="27"/>
        <v>7204.7999999999993</v>
      </c>
      <c r="K157" s="963">
        <f t="shared" si="27"/>
        <v>4643.3999999999996</v>
      </c>
      <c r="L157" s="963">
        <f t="shared" si="27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18.7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M162" si="28">SUM(G160:G161)</f>
        <v>150000</v>
      </c>
      <c r="H162" s="963">
        <f t="shared" si="28"/>
        <v>4305</v>
      </c>
      <c r="I162" s="963">
        <f t="shared" si="28"/>
        <v>12769.349999999999</v>
      </c>
      <c r="J162" s="963">
        <f t="shared" si="28"/>
        <v>4560</v>
      </c>
      <c r="K162" s="963">
        <f t="shared" si="28"/>
        <v>1556</v>
      </c>
      <c r="L162" s="963">
        <f t="shared" si="28"/>
        <v>23190.35</v>
      </c>
      <c r="M162" s="963">
        <f t="shared" si="28"/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29">SUM(F165:F166)</f>
        <v>0</v>
      </c>
      <c r="G167" s="965">
        <f>SUM(G165:G166)</f>
        <v>123500</v>
      </c>
      <c r="H167" s="965">
        <f t="shared" si="29"/>
        <v>3544.45</v>
      </c>
      <c r="I167" s="963">
        <f t="shared" si="29"/>
        <v>8337.49</v>
      </c>
      <c r="J167" s="965">
        <f t="shared" si="29"/>
        <v>3754.4</v>
      </c>
      <c r="K167" s="963">
        <f t="shared" si="29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30">+H170+I170+J170+K170</f>
        <v>3532.4700000000003</v>
      </c>
      <c r="M170" s="951">
        <f t="shared" ref="M170:M175" si="31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0"/>
        <v>3532.4700000000003</v>
      </c>
      <c r="M171" s="951">
        <f t="shared" si="31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0"/>
        <v>3532.4700000000003</v>
      </c>
      <c r="M172" s="951">
        <f t="shared" si="31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30"/>
        <v>7854.75</v>
      </c>
      <c r="M173" s="951">
        <f t="shared" si="31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30"/>
        <v>3532.4700000000003</v>
      </c>
      <c r="M174" s="951">
        <f t="shared" si="31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0"/>
        <v>3532.4700000000003</v>
      </c>
      <c r="M175" s="951">
        <f t="shared" si="31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M176" si="32">SUM(G170:G175)</f>
        <v>261000</v>
      </c>
      <c r="H176" s="963">
        <f t="shared" si="32"/>
        <v>7490.7</v>
      </c>
      <c r="I176" s="963">
        <f t="shared" si="32"/>
        <v>5105.08</v>
      </c>
      <c r="J176" s="963">
        <f t="shared" si="32"/>
        <v>7934.4</v>
      </c>
      <c r="K176" s="963">
        <f t="shared" si="32"/>
        <v>4986.92</v>
      </c>
      <c r="L176" s="963">
        <f t="shared" si="32"/>
        <v>25517.100000000002</v>
      </c>
      <c r="M176" s="963">
        <f t="shared" si="32"/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1386</v>
      </c>
      <c r="B180" s="950" t="s">
        <v>806</v>
      </c>
      <c r="C180" s="960" t="s">
        <v>517</v>
      </c>
      <c r="D180" s="960" t="s">
        <v>321</v>
      </c>
      <c r="E180" s="951">
        <v>43500</v>
      </c>
      <c r="F180" s="974">
        <v>0</v>
      </c>
      <c r="G180" s="951">
        <v>43500</v>
      </c>
      <c r="H180" s="951">
        <v>1248.25</v>
      </c>
      <c r="I180" s="974">
        <v>936.62</v>
      </c>
      <c r="J180" s="951">
        <v>1322.4</v>
      </c>
      <c r="K180" s="951">
        <v>25</v>
      </c>
      <c r="L180" s="951">
        <f>+H180+I180+J180+K180</f>
        <v>3532.27</v>
      </c>
      <c r="M180" s="951">
        <f>+G180-L180</f>
        <v>39967.730000000003</v>
      </c>
    </row>
    <row r="181" spans="1:13" ht="21" customHeight="1" x14ac:dyDescent="0.3">
      <c r="A181" s="1069" t="s">
        <v>1022</v>
      </c>
      <c r="B181" s="950" t="s">
        <v>806</v>
      </c>
      <c r="C181" s="960" t="s">
        <v>517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1328</v>
      </c>
      <c r="B182" s="950" t="s">
        <v>1296</v>
      </c>
      <c r="C182" s="960" t="s">
        <v>517</v>
      </c>
      <c r="D182" s="960" t="s">
        <v>321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18.75" x14ac:dyDescent="0.3">
      <c r="A183" s="961" t="s">
        <v>847</v>
      </c>
      <c r="B183" s="950"/>
      <c r="C183" s="962">
        <v>4</v>
      </c>
      <c r="D183" s="962"/>
      <c r="E183" s="963">
        <f>SUM(E179:E182)</f>
        <v>210500</v>
      </c>
      <c r="F183" s="974">
        <v>0</v>
      </c>
      <c r="G183" s="963">
        <f t="shared" ref="G183:M183" si="33">SUM(G179:G182)</f>
        <v>210500</v>
      </c>
      <c r="H183" s="963">
        <f t="shared" si="33"/>
        <v>6040.75</v>
      </c>
      <c r="I183" s="963">
        <f t="shared" si="33"/>
        <v>10210.730000000001</v>
      </c>
      <c r="J183" s="963">
        <f t="shared" si="33"/>
        <v>6399.2000000000007</v>
      </c>
      <c r="K183" s="963">
        <f t="shared" si="33"/>
        <v>2643.4</v>
      </c>
      <c r="L183" s="963">
        <f t="shared" si="33"/>
        <v>25294.079999999998</v>
      </c>
      <c r="M183" s="963">
        <f t="shared" si="33"/>
        <v>185205.92</v>
      </c>
    </row>
    <row r="184" spans="1:13" ht="18.75" x14ac:dyDescent="0.3">
      <c r="A184" s="961"/>
      <c r="B184" s="950"/>
      <c r="C184" s="962"/>
      <c r="D184" s="962"/>
      <c r="E184" s="963"/>
      <c r="F184" s="964"/>
      <c r="G184" s="963"/>
      <c r="H184" s="963"/>
      <c r="I184" s="963"/>
      <c r="J184" s="963"/>
      <c r="K184" s="963"/>
      <c r="L184" s="963"/>
      <c r="M184" s="963"/>
    </row>
    <row r="185" spans="1:13" ht="18.75" x14ac:dyDescent="0.3">
      <c r="A185" s="961" t="s">
        <v>1221</v>
      </c>
      <c r="B185" s="950"/>
      <c r="C185" s="967"/>
      <c r="D185" s="967"/>
      <c r="E185" s="963"/>
      <c r="F185" s="964"/>
      <c r="G185" s="965"/>
      <c r="H185" s="965"/>
      <c r="I185" s="963"/>
      <c r="J185" s="965"/>
      <c r="K185" s="963"/>
      <c r="L185" s="963"/>
      <c r="M185" s="965"/>
    </row>
    <row r="186" spans="1:13" ht="18.75" x14ac:dyDescent="0.3">
      <c r="A186" s="1027" t="s">
        <v>1478</v>
      </c>
      <c r="B186" s="950" t="s">
        <v>806</v>
      </c>
      <c r="C186" s="1024" t="s">
        <v>721</v>
      </c>
      <c r="D186" s="960" t="s">
        <v>1069</v>
      </c>
      <c r="E186" s="951">
        <v>120000</v>
      </c>
      <c r="F186" s="952">
        <v>0</v>
      </c>
      <c r="G186" s="1031">
        <v>120000</v>
      </c>
      <c r="H186" s="953">
        <v>3444</v>
      </c>
      <c r="I186" s="1032">
        <v>16809.87</v>
      </c>
      <c r="J186" s="953">
        <v>3648</v>
      </c>
      <c r="K186" s="951">
        <v>25</v>
      </c>
      <c r="L186" s="1032">
        <f>+H186+I186+J186+K186</f>
        <v>23926.87</v>
      </c>
      <c r="M186" s="1031">
        <f>+G186-L186</f>
        <v>96073.13</v>
      </c>
    </row>
    <row r="187" spans="1:13" ht="18.75" x14ac:dyDescent="0.3">
      <c r="A187" s="1027" t="s">
        <v>87</v>
      </c>
      <c r="B187" s="950" t="s">
        <v>806</v>
      </c>
      <c r="C187" s="1024" t="s">
        <v>720</v>
      </c>
      <c r="D187" s="960" t="s">
        <v>1069</v>
      </c>
      <c r="E187" s="951">
        <v>120000</v>
      </c>
      <c r="F187" s="974">
        <v>0</v>
      </c>
      <c r="G187" s="1032">
        <v>120000</v>
      </c>
      <c r="H187" s="951">
        <v>3444</v>
      </c>
      <c r="I187" s="1032">
        <v>16809.87</v>
      </c>
      <c r="J187" s="951">
        <v>3648</v>
      </c>
      <c r="K187" s="951">
        <v>25</v>
      </c>
      <c r="L187" s="1032">
        <f>+H187+I187+J187+K187</f>
        <v>23926.87</v>
      </c>
      <c r="M187" s="1031">
        <f t="shared" ref="M187:M222" si="34">+G187-L187</f>
        <v>96073.13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>+H188+I188+J188+K188</f>
        <v>12153.869999999999</v>
      </c>
      <c r="M188" s="1031">
        <f t="shared" si="34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>+H189+I189+J189+K189</f>
        <v>9530.48</v>
      </c>
      <c r="M189" s="1031">
        <f t="shared" si="34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>+H190+I190+J190+K190</f>
        <v>15451.01</v>
      </c>
      <c r="M190" s="1031">
        <f t="shared" si="34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1">
        <f t="shared" si="34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1">
        <f t="shared" si="34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25</v>
      </c>
      <c r="L193" s="1032">
        <f t="shared" ref="L193:L218" si="35">+H193+I193+J193+K193</f>
        <v>5835.18</v>
      </c>
      <c r="M193" s="1031">
        <f t="shared" si="34"/>
        <v>49164.82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43500</v>
      </c>
      <c r="F194" s="974">
        <v>0</v>
      </c>
      <c r="G194" s="1032">
        <v>43500</v>
      </c>
      <c r="H194" s="951">
        <v>1248.45</v>
      </c>
      <c r="I194" s="1036">
        <v>679.3</v>
      </c>
      <c r="J194" s="951">
        <v>1322.4</v>
      </c>
      <c r="K194" s="951">
        <v>1740.46</v>
      </c>
      <c r="L194" s="1032">
        <f t="shared" si="35"/>
        <v>4990.6100000000006</v>
      </c>
      <c r="M194" s="1032">
        <f t="shared" si="34"/>
        <v>38509.39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37500</v>
      </c>
      <c r="F195" s="974">
        <v>0</v>
      </c>
      <c r="G195" s="1032">
        <v>37500</v>
      </c>
      <c r="H195" s="951">
        <v>1076.25</v>
      </c>
      <c r="I195" s="1036">
        <v>89.01</v>
      </c>
      <c r="J195" s="951">
        <v>1140</v>
      </c>
      <c r="K195" s="951">
        <v>25</v>
      </c>
      <c r="L195" s="1032">
        <f t="shared" si="35"/>
        <v>2330.2600000000002</v>
      </c>
      <c r="M195" s="1032">
        <f t="shared" si="34"/>
        <v>35169.74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35"/>
        <v>2331.06</v>
      </c>
      <c r="M196" s="1032">
        <f t="shared" si="34"/>
        <v>35168.94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89.01</v>
      </c>
      <c r="J197" s="951">
        <v>1140</v>
      </c>
      <c r="K197" s="951">
        <v>25</v>
      </c>
      <c r="L197" s="1032">
        <f t="shared" si="35"/>
        <v>2330.2600000000002</v>
      </c>
      <c r="M197" s="1032">
        <f t="shared" si="34"/>
        <v>35169.74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35"/>
        <v>3532.4700000000003</v>
      </c>
      <c r="M198" s="1031">
        <f t="shared" si="34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1">
        <f t="shared" si="34"/>
        <v>35168.94</v>
      </c>
    </row>
    <row r="200" spans="1:13" ht="18.75" x14ac:dyDescent="0.3">
      <c r="A200" s="1029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52">
        <v>0</v>
      </c>
      <c r="G200" s="1031">
        <v>43500</v>
      </c>
      <c r="H200" s="953">
        <v>1248.45</v>
      </c>
      <c r="I200" s="1036">
        <v>936.62</v>
      </c>
      <c r="J200" s="953">
        <v>1322.4</v>
      </c>
      <c r="K200" s="951">
        <v>25</v>
      </c>
      <c r="L200" s="1032">
        <f t="shared" si="35"/>
        <v>3532.4700000000003</v>
      </c>
      <c r="M200" s="1031">
        <f t="shared" si="34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43500</v>
      </c>
      <c r="F201" s="974">
        <v>0</v>
      </c>
      <c r="G201" s="1032">
        <v>43500</v>
      </c>
      <c r="H201" s="951">
        <v>1248.45</v>
      </c>
      <c r="I201" s="1036">
        <v>936.62</v>
      </c>
      <c r="J201" s="951">
        <v>1322.4</v>
      </c>
      <c r="K201" s="951">
        <v>25</v>
      </c>
      <c r="L201" s="1032">
        <f t="shared" si="35"/>
        <v>3532.4700000000003</v>
      </c>
      <c r="M201" s="1032">
        <f t="shared" si="34"/>
        <v>39967.53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v>3532.4700000000003</v>
      </c>
      <c r="M202" s="1032">
        <v>39967.53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937.62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937.62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9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52">
        <v>0</v>
      </c>
      <c r="G206" s="1031">
        <v>43500</v>
      </c>
      <c r="H206" s="953">
        <v>1248.45</v>
      </c>
      <c r="I206" s="1036">
        <v>936.62</v>
      </c>
      <c r="J206" s="953">
        <v>1322.4</v>
      </c>
      <c r="K206" s="951">
        <v>25</v>
      </c>
      <c r="L206" s="1032">
        <f t="shared" si="35"/>
        <v>3532.4700000000003</v>
      </c>
      <c r="M206" s="1031">
        <f t="shared" si="34"/>
        <v>39967.53</v>
      </c>
    </row>
    <row r="207" spans="1:13" ht="18.75" x14ac:dyDescent="0.3">
      <c r="A207" s="1029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2">
        <f t="shared" si="35"/>
        <v>1502.5</v>
      </c>
      <c r="M207" s="1031">
        <f t="shared" si="34"/>
        <v>23497.5</v>
      </c>
    </row>
    <row r="208" spans="1:13" ht="18.75" x14ac:dyDescent="0.3">
      <c r="A208" s="1029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2">
        <f t="shared" si="35"/>
        <v>1502.5</v>
      </c>
      <c r="M208" s="1031">
        <f t="shared" si="34"/>
        <v>23497.5</v>
      </c>
    </row>
    <row r="209" spans="1:13" ht="18.75" x14ac:dyDescent="0.3">
      <c r="A209" s="1029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35"/>
        <v>1502.5</v>
      </c>
      <c r="M209" s="1031">
        <f t="shared" si="34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35"/>
        <v>1502.5</v>
      </c>
      <c r="M210" s="1031">
        <f t="shared" si="34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35"/>
        <v>1502.5</v>
      </c>
      <c r="M211" s="1031">
        <f t="shared" si="34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35"/>
        <v>1798</v>
      </c>
      <c r="M212" s="1031">
        <f t="shared" si="34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35"/>
        <v>1798</v>
      </c>
      <c r="M213" s="1031">
        <f t="shared" si="34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35"/>
        <v>1798</v>
      </c>
      <c r="M214" s="1031">
        <f t="shared" si="34"/>
        <v>28202</v>
      </c>
    </row>
    <row r="215" spans="1:13" ht="18.75" x14ac:dyDescent="0.3">
      <c r="A215" s="1029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2">
        <f t="shared" si="35"/>
        <v>1798</v>
      </c>
      <c r="M215" s="1031">
        <f t="shared" si="34"/>
        <v>28202</v>
      </c>
    </row>
    <row r="216" spans="1:13" ht="18.75" x14ac:dyDescent="0.3">
      <c r="A216" s="1029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2134</v>
      </c>
      <c r="L216" s="1032">
        <f t="shared" si="35"/>
        <v>3907</v>
      </c>
      <c r="M216" s="1031">
        <f t="shared" si="34"/>
        <v>26093</v>
      </c>
    </row>
    <row r="217" spans="1:13" ht="18.75" x14ac:dyDescent="0.3">
      <c r="A217" s="1029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2">
        <f t="shared" si="35"/>
        <v>1798</v>
      </c>
      <c r="M217" s="1031">
        <f t="shared" si="34"/>
        <v>28202</v>
      </c>
    </row>
    <row r="218" spans="1:13" ht="18.75" x14ac:dyDescent="0.3">
      <c r="A218" s="1029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2">
        <f t="shared" si="35"/>
        <v>1798</v>
      </c>
      <c r="M218" s="1031">
        <f t="shared" si="34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1">
        <f t="shared" si="34"/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1740.46</v>
      </c>
      <c r="L220" s="1032">
        <v>3513.46</v>
      </c>
      <c r="M220" s="1031">
        <f t="shared" si="34"/>
        <v>26486.54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1">
        <f t="shared" si="34"/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34"/>
        <v>28202</v>
      </c>
    </row>
    <row r="223" spans="1:13" ht="18.75" x14ac:dyDescent="0.3">
      <c r="A223" s="961" t="s">
        <v>847</v>
      </c>
      <c r="B223" s="999"/>
      <c r="C223" s="962">
        <v>37</v>
      </c>
      <c r="D223" s="962"/>
      <c r="E223" s="963">
        <f>SUM(E186:E222)</f>
        <v>1671500</v>
      </c>
      <c r="F223" s="1071">
        <v>0</v>
      </c>
      <c r="G223" s="963">
        <f t="shared" ref="G223:M223" si="36">SUM(G186:G222)</f>
        <v>1671500</v>
      </c>
      <c r="H223" s="963">
        <f t="shared" si="36"/>
        <v>47972.05</v>
      </c>
      <c r="I223" s="963">
        <f t="shared" si="36"/>
        <v>76043.139999999941</v>
      </c>
      <c r="J223" s="963">
        <f t="shared" si="36"/>
        <v>50813.600000000013</v>
      </c>
      <c r="K223" s="963">
        <f t="shared" si="36"/>
        <v>14029.759999999998</v>
      </c>
      <c r="L223" s="963">
        <f t="shared" si="36"/>
        <v>188855.55</v>
      </c>
      <c r="M223" s="963">
        <f t="shared" si="36"/>
        <v>1482644.4500000002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3"/>
      <c r="M224" s="965"/>
    </row>
    <row r="225" spans="1:13" ht="27.75" customHeight="1" x14ac:dyDescent="0.3">
      <c r="A225" s="1058" t="s">
        <v>865</v>
      </c>
      <c r="B225" s="1059"/>
      <c r="C225" s="1058">
        <f>+C223+C183+C176+C167+C162+C157+C150+C146+C141+C135+C128+C122+C112+C108+C99++C88+C73+C58+C52+C48+C43+C39+C29+C19+C93+C103+C25</f>
        <v>130</v>
      </c>
      <c r="D225" s="1058"/>
      <c r="E225" s="1076">
        <f>+E19+E25+E29+E39+E43+E48+E52+E58+E73+E88+E93+E99+E103+E108+E112+E122+E128+E135+E141+E146+E150+E157+E162+E167+E176+E223+E183</f>
        <v>6822000</v>
      </c>
      <c r="F225" s="1072">
        <v>0</v>
      </c>
      <c r="G225" s="1076">
        <f t="shared" ref="G225:M225" si="37">+G19+G25+G29+G39+G43+G48+G52+G58+G73+G88+G93+G99+G103+G108+G112+G122+G128+G135+G141+G146+G150+G157+G162+G167+G176+G223+G183</f>
        <v>6822000</v>
      </c>
      <c r="H225" s="1076">
        <f t="shared" si="37"/>
        <v>195790.83000000002</v>
      </c>
      <c r="I225" s="1076">
        <f t="shared" si="37"/>
        <v>432847.21999999991</v>
      </c>
      <c r="J225" s="1076">
        <f t="shared" si="37"/>
        <v>204867.12</v>
      </c>
      <c r="K225" s="1076">
        <f t="shared" si="37"/>
        <v>140002.19999999998</v>
      </c>
      <c r="L225" s="1076">
        <f t="shared" si="37"/>
        <v>973433.84</v>
      </c>
      <c r="M225" s="1076">
        <f t="shared" si="37"/>
        <v>5848566.1600000001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869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853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5.75" x14ac:dyDescent="0.25">
      <c r="A234" s="853"/>
      <c r="B234" s="871"/>
      <c r="C234" s="853"/>
      <c r="D234" s="853"/>
      <c r="E234" s="869"/>
      <c r="F234" s="853"/>
      <c r="G234" s="853"/>
      <c r="H234" s="853"/>
      <c r="I234" s="869"/>
      <c r="J234" s="1022"/>
      <c r="K234" s="1093"/>
      <c r="L234" s="1093"/>
      <c r="M234" s="1022"/>
    </row>
    <row r="235" spans="1:13" ht="15.75" x14ac:dyDescent="0.25">
      <c r="A235" s="853"/>
      <c r="B235" s="871"/>
      <c r="C235" s="853"/>
      <c r="D235" s="271"/>
      <c r="E235" s="869"/>
      <c r="F235" s="853"/>
      <c r="G235" s="853"/>
      <c r="H235" s="853"/>
      <c r="I235" s="869"/>
      <c r="J235" s="1022"/>
      <c r="K235" s="1093"/>
      <c r="L235" s="1093"/>
      <c r="M235" s="1022"/>
    </row>
    <row r="236" spans="1:13" ht="15.75" x14ac:dyDescent="0.25">
      <c r="A236" s="853"/>
      <c r="B236" s="871"/>
      <c r="C236" s="1022"/>
      <c r="D236" s="271"/>
      <c r="E236" s="869"/>
      <c r="F236" s="853"/>
      <c r="G236" s="853"/>
      <c r="H236" s="853"/>
      <c r="I236" s="1092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271"/>
      <c r="E237" s="869"/>
      <c r="F237" s="853"/>
      <c r="G237" s="853"/>
      <c r="H237" s="853"/>
      <c r="I237" s="1092"/>
      <c r="J237" s="1022"/>
      <c r="K237" s="1093"/>
      <c r="L237" s="1093"/>
      <c r="M237" s="1022"/>
    </row>
    <row r="238" spans="1:13" ht="15.75" x14ac:dyDescent="0.25">
      <c r="A238" s="853"/>
      <c r="B238" s="871"/>
      <c r="C238" s="1022"/>
      <c r="E238" s="869"/>
      <c r="F238" s="853"/>
      <c r="G238" s="853"/>
      <c r="H238" s="853"/>
      <c r="I238" s="1093"/>
      <c r="J238" s="1022"/>
      <c r="K238" s="1093"/>
      <c r="L238" s="1093"/>
      <c r="M238" s="1022"/>
    </row>
    <row r="239" spans="1:13" ht="15.75" x14ac:dyDescent="0.25">
      <c r="A239" s="853"/>
      <c r="B239" s="871"/>
      <c r="C239" s="853"/>
      <c r="D239" s="271"/>
      <c r="E239" s="869"/>
      <c r="F239" s="853"/>
      <c r="G239" s="853"/>
      <c r="H239" s="853"/>
      <c r="I239" s="869"/>
      <c r="J239" s="1022"/>
      <c r="K239" s="1093"/>
      <c r="L239" s="1093"/>
      <c r="M239" s="1022"/>
    </row>
    <row r="240" spans="1:13" ht="15.75" x14ac:dyDescent="0.25">
      <c r="A240" s="853"/>
      <c r="B240" s="871"/>
      <c r="C240" s="1022"/>
      <c r="D240" s="853"/>
      <c r="E240" s="869"/>
      <c r="F240" s="853"/>
      <c r="G240" s="853"/>
      <c r="H240" s="853"/>
      <c r="I240" s="869"/>
      <c r="J240" s="1022"/>
      <c r="K240" s="1093"/>
      <c r="L240" s="1093"/>
      <c r="M240" s="1022"/>
    </row>
    <row r="241" spans="1:14" ht="17.25" customHeight="1" x14ac:dyDescent="0.25">
      <c r="A241" s="853"/>
      <c r="B241" s="871"/>
      <c r="C241" s="872"/>
      <c r="D241" s="853"/>
      <c r="E241" s="852"/>
      <c r="F241" s="853"/>
      <c r="G241" s="853"/>
      <c r="H241" s="853"/>
      <c r="I241" s="869"/>
      <c r="J241" s="853"/>
      <c r="K241" s="869"/>
      <c r="L241" s="1093"/>
      <c r="M241" s="1022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7.25" customHeight="1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69"/>
      <c r="J248" s="853"/>
      <c r="K248" s="869"/>
      <c r="L248" s="869"/>
      <c r="M248" s="853"/>
    </row>
    <row r="249" spans="1:14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69"/>
      <c r="J249" s="853"/>
      <c r="K249" s="869"/>
      <c r="L249" s="869"/>
      <c r="M249" s="853"/>
    </row>
    <row r="250" spans="1:14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69"/>
      <c r="J250" s="853"/>
      <c r="K250" s="869"/>
      <c r="L250" s="869"/>
      <c r="M250" s="853"/>
    </row>
    <row r="251" spans="1:14" ht="15.75" x14ac:dyDescent="0.25">
      <c r="A251" s="873"/>
      <c r="B251" s="874"/>
      <c r="C251" s="873"/>
      <c r="D251" s="873"/>
      <c r="E251" s="875"/>
      <c r="F251" s="873"/>
      <c r="G251" s="873"/>
      <c r="H251" s="873"/>
      <c r="I251" s="1094"/>
      <c r="J251" s="873"/>
      <c r="K251" s="1094"/>
      <c r="L251" s="1094"/>
      <c r="M251" s="873"/>
    </row>
    <row r="252" spans="1:14" ht="15.75" x14ac:dyDescent="0.25">
      <c r="A252" s="873"/>
      <c r="B252" s="871"/>
      <c r="C252" s="873"/>
      <c r="D252" s="873"/>
      <c r="E252" s="875"/>
      <c r="F252" s="873"/>
      <c r="G252" s="873"/>
      <c r="H252" s="873"/>
      <c r="I252" s="1094"/>
      <c r="J252" s="873"/>
      <c r="K252" s="1094"/>
      <c r="L252" s="1094"/>
      <c r="M252" s="873"/>
    </row>
    <row r="253" spans="1:14" ht="15.75" x14ac:dyDescent="0.25">
      <c r="A253" s="871"/>
      <c r="B253" s="871"/>
      <c r="C253" s="871"/>
      <c r="D253" s="871"/>
      <c r="E253" s="876"/>
      <c r="F253" s="877"/>
      <c r="G253" s="878"/>
      <c r="H253" s="879"/>
      <c r="I253" s="1095"/>
      <c r="J253" s="880"/>
      <c r="K253" s="1095"/>
      <c r="L253" s="1095"/>
      <c r="M253" s="880"/>
    </row>
    <row r="254" spans="1:14" ht="15.75" x14ac:dyDescent="0.25">
      <c r="A254" s="1889" t="s">
        <v>1271</v>
      </c>
      <c r="B254" s="1889"/>
      <c r="C254" s="874"/>
      <c r="D254" s="874"/>
      <c r="E254" s="875"/>
      <c r="F254" s="873"/>
      <c r="G254" s="873"/>
      <c r="H254" s="1869" t="s">
        <v>852</v>
      </c>
      <c r="I254" s="1869"/>
      <c r="J254" s="1869"/>
      <c r="K254" s="1869"/>
      <c r="L254" s="1869"/>
      <c r="M254" s="1869"/>
    </row>
    <row r="255" spans="1:14" ht="15.75" x14ac:dyDescent="0.25">
      <c r="A255" s="930" t="s">
        <v>1376</v>
      </c>
      <c r="B255" s="871"/>
      <c r="C255" s="871"/>
      <c r="D255" s="871"/>
      <c r="E255" s="875"/>
      <c r="F255" s="873"/>
      <c r="H255" s="622"/>
      <c r="I255" s="1870" t="s">
        <v>1504</v>
      </c>
      <c r="J255" s="1870"/>
      <c r="K255" s="1870"/>
      <c r="L255" s="1870"/>
      <c r="M255" s="622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40.25" customHeight="1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928"/>
      <c r="I266" s="519"/>
      <c r="J266" s="928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519"/>
      <c r="J267" s="928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519"/>
      <c r="J268" s="928"/>
      <c r="K268" s="519"/>
      <c r="L268" s="519"/>
      <c r="M268" s="928"/>
      <c r="N268" s="537"/>
    </row>
    <row r="269" spans="1:14" ht="15.75" x14ac:dyDescent="0.25">
      <c r="A269" s="874"/>
      <c r="B269" s="851"/>
      <c r="C269" s="874"/>
      <c r="D269" s="874"/>
      <c r="E269" s="883"/>
      <c r="F269" s="874"/>
      <c r="G269" s="884"/>
      <c r="H269" s="882"/>
      <c r="I269" s="1094"/>
      <c r="J269" s="885"/>
      <c r="K269" s="1096"/>
      <c r="L269" s="1096"/>
      <c r="M269" s="885"/>
    </row>
  </sheetData>
  <mergeCells count="20">
    <mergeCell ref="M12:M13"/>
    <mergeCell ref="A254:B254"/>
    <mergeCell ref="H254:M254"/>
    <mergeCell ref="I255:L255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3" man="1"/>
    <brk id="184" max="13" man="1"/>
  </rowBreaks>
  <drawing r:id="rId2"/>
</worksheet>
</file>

<file path=xl/worksheets/sheet2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21ABEA-BD8A-467D-9AE0-6698DC44E14C}">
  <dimension ref="A1:S168"/>
  <sheetViews>
    <sheetView view="pageBreakPreview" topLeftCell="A46" zoomScale="89" zoomScaleNormal="86" zoomScaleSheetLayoutView="89" workbookViewId="0">
      <selection activeCell="C145" sqref="C145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1.425781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311"/>
      <c r="N4" s="311"/>
      <c r="O4" s="311"/>
    </row>
    <row r="5" spans="1:15" ht="21" customHeight="1" x14ac:dyDescent="0.25">
      <c r="A5" s="1735" t="s">
        <v>0</v>
      </c>
      <c r="B5" s="1735"/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  <c r="N5" s="1735"/>
      <c r="O5" s="1735"/>
    </row>
    <row r="6" spans="1:15" x14ac:dyDescent="0.25">
      <c r="A6" s="1735" t="s">
        <v>1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  <c r="N6" s="1735"/>
      <c r="O6" s="1735"/>
    </row>
    <row r="7" spans="1:15" x14ac:dyDescent="0.25">
      <c r="A7" s="1735" t="s">
        <v>3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  <c r="N7" s="1735"/>
      <c r="O7" s="1735"/>
    </row>
    <row r="8" spans="1:15" x14ac:dyDescent="0.25">
      <c r="A8" s="1735" t="s">
        <v>1509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  <c r="N8" s="1735"/>
      <c r="O8" s="1735"/>
    </row>
    <row r="9" spans="1:15" x14ac:dyDescent="0.25">
      <c r="A9" s="1820" t="s">
        <v>441</v>
      </c>
      <c r="B9" s="1820"/>
      <c r="C9" s="1820"/>
      <c r="D9" s="1820"/>
      <c r="E9" s="1820"/>
      <c r="F9" s="1820"/>
      <c r="G9" s="1820"/>
      <c r="H9" s="1820"/>
      <c r="I9" s="1820"/>
      <c r="J9" s="1820"/>
      <c r="K9" s="1820"/>
      <c r="L9" s="1820"/>
      <c r="M9" s="1820"/>
      <c r="N9" s="1820"/>
      <c r="O9" s="1820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615"/>
      <c r="N10" s="615"/>
      <c r="O10" s="615"/>
    </row>
    <row r="11" spans="1:15" x14ac:dyDescent="0.25">
      <c r="A11" s="1892" t="s">
        <v>7</v>
      </c>
      <c r="B11" s="1892" t="s">
        <v>937</v>
      </c>
      <c r="C11" s="1894" t="s">
        <v>9</v>
      </c>
      <c r="D11" s="1892" t="s">
        <v>832</v>
      </c>
      <c r="E11" s="1892" t="s">
        <v>834</v>
      </c>
      <c r="F11" s="1892" t="s">
        <v>209</v>
      </c>
      <c r="G11" s="1051" t="s">
        <v>12</v>
      </c>
      <c r="H11" s="1896" t="s">
        <v>13</v>
      </c>
      <c r="I11" s="1893" t="s">
        <v>14</v>
      </c>
      <c r="J11" s="1893" t="s">
        <v>15</v>
      </c>
      <c r="K11" s="1893" t="s">
        <v>16</v>
      </c>
      <c r="L11" s="1906" t="s">
        <v>17</v>
      </c>
      <c r="M11" s="1893" t="s">
        <v>18</v>
      </c>
      <c r="N11" s="1893" t="s">
        <v>19</v>
      </c>
      <c r="O11" s="1893" t="s">
        <v>20</v>
      </c>
    </row>
    <row r="12" spans="1:15" x14ac:dyDescent="0.25">
      <c r="A12" s="1892"/>
      <c r="B12" s="1892"/>
      <c r="C12" s="1894"/>
      <c r="D12" s="1892"/>
      <c r="E12" s="1892"/>
      <c r="F12" s="1892"/>
      <c r="G12" s="1051" t="s">
        <v>21</v>
      </c>
      <c r="H12" s="1896"/>
      <c r="I12" s="1893"/>
      <c r="J12" s="1893"/>
      <c r="K12" s="1893"/>
      <c r="L12" s="1906"/>
      <c r="M12" s="1893"/>
      <c r="N12" s="1893"/>
      <c r="O12" s="1893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6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6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6">
        <f>SUM(M23:M24)</f>
        <v>5050</v>
      </c>
      <c r="N25" s="1145">
        <f t="shared" si="2"/>
        <v>47287.1</v>
      </c>
      <c r="O25" s="1145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1111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1100">
        <v>8903.93</v>
      </c>
      <c r="N29" s="457">
        <f>SUM(J29:M29)</f>
        <v>18409.41</v>
      </c>
      <c r="O29" s="457">
        <f>+I29-N29</f>
        <v>51590.59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1144">
        <f>SUM(H29)</f>
        <v>0</v>
      </c>
      <c r="I30" s="695">
        <f t="shared" ref="I30:O30" si="3">SUM(I28:I29)</f>
        <v>185000</v>
      </c>
      <c r="J30" s="695">
        <f t="shared" si="3"/>
        <v>5309.5</v>
      </c>
      <c r="K30" s="695">
        <f t="shared" si="3"/>
        <v>21002.22</v>
      </c>
      <c r="L30" s="1145">
        <f t="shared" si="3"/>
        <v>5624</v>
      </c>
      <c r="M30" s="1099">
        <f>SUM(M28:M29)</f>
        <v>11472.33</v>
      </c>
      <c r="N30" s="695">
        <f t="shared" si="3"/>
        <v>43408.05</v>
      </c>
      <c r="O30" s="695">
        <f t="shared" si="3"/>
        <v>141591.95000000001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1099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114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1169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1100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1144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1099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1144"/>
      <c r="I35" s="695"/>
      <c r="J35" s="695"/>
      <c r="K35" s="695"/>
      <c r="L35" s="1145"/>
      <c r="M35" s="1099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1144"/>
      <c r="I36" s="695"/>
      <c r="J36" s="695"/>
      <c r="K36" s="695"/>
      <c r="L36" s="1145"/>
      <c r="M36" s="1099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1169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1100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1144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1099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1111"/>
      <c r="I39" s="457"/>
      <c r="J39" s="457"/>
      <c r="K39" s="457"/>
      <c r="L39" s="1149"/>
      <c r="M39" s="675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1113"/>
      <c r="I40" s="487"/>
      <c r="J40" s="457"/>
      <c r="K40" s="457"/>
      <c r="L40" s="1149"/>
      <c r="M40" s="675"/>
      <c r="N40" s="457"/>
      <c r="O40" s="457"/>
    </row>
    <row r="41" spans="1:15" ht="21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1111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110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1169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1144">
        <f>SUM(H42)</f>
        <v>0</v>
      </c>
      <c r="I43" s="695">
        <f t="shared" ref="I43:O43" si="4">SUM(I41:I42)</f>
        <v>175000</v>
      </c>
      <c r="J43" s="695">
        <f t="shared" si="4"/>
        <v>5022.5</v>
      </c>
      <c r="K43" s="695">
        <f t="shared" si="4"/>
        <v>19120.419999999998</v>
      </c>
      <c r="L43" s="1145">
        <f t="shared" si="4"/>
        <v>5320</v>
      </c>
      <c r="M43" s="1099">
        <f>SUM(M41:M42)</f>
        <v>2159</v>
      </c>
      <c r="N43" s="695">
        <f t="shared" si="4"/>
        <v>31621.919999999998</v>
      </c>
      <c r="O43" s="695">
        <f t="shared" si="4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1112"/>
      <c r="I44" s="522"/>
      <c r="J44" s="522"/>
      <c r="K44" s="522"/>
      <c r="L44" s="1145"/>
      <c r="M44" s="1102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1144"/>
      <c r="I45" s="695"/>
      <c r="J45" s="695"/>
      <c r="K45" s="695"/>
      <c r="L45" s="1145"/>
      <c r="M45" s="1099"/>
      <c r="N45" s="695"/>
      <c r="O45" s="695"/>
    </row>
    <row r="46" spans="1:15" ht="21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1111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1100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1144">
        <f>SUM(H46)</f>
        <v>0</v>
      </c>
      <c r="I47" s="697">
        <f t="shared" ref="I47:O47" si="5">SUM(I46)</f>
        <v>95000</v>
      </c>
      <c r="J47" s="697">
        <f t="shared" si="5"/>
        <v>2726.5</v>
      </c>
      <c r="K47" s="697">
        <f t="shared" si="5"/>
        <v>10929.24</v>
      </c>
      <c r="L47" s="1145">
        <f t="shared" si="5"/>
        <v>2888</v>
      </c>
      <c r="M47" s="676">
        <f>SUM(M46)</f>
        <v>8637.92</v>
      </c>
      <c r="N47" s="697">
        <f t="shared" si="5"/>
        <v>25181.659999999996</v>
      </c>
      <c r="O47" s="697">
        <f t="shared" si="5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1111"/>
      <c r="I48" s="457"/>
      <c r="J48" s="457"/>
      <c r="K48" s="457"/>
      <c r="L48" s="1149"/>
      <c r="M48" s="675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1144"/>
      <c r="I49" s="697"/>
      <c r="J49" s="697"/>
      <c r="K49" s="697"/>
      <c r="L49" s="1145"/>
      <c r="M49" s="676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45658</v>
      </c>
      <c r="F50" s="855">
        <v>45809</v>
      </c>
      <c r="G50" s="626">
        <v>120000</v>
      </c>
      <c r="H50" s="1169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675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1111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675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1144">
        <f>SUM(H51)</f>
        <v>0</v>
      </c>
      <c r="I52" s="697">
        <f t="shared" ref="I52:O52" si="6">SUM(I50:I51)</f>
        <v>175000</v>
      </c>
      <c r="J52" s="697">
        <f t="shared" si="6"/>
        <v>5022.5</v>
      </c>
      <c r="K52" s="697">
        <f t="shared" si="6"/>
        <v>19369.55</v>
      </c>
      <c r="L52" s="1145">
        <f t="shared" si="6"/>
        <v>5320</v>
      </c>
      <c r="M52" s="676">
        <f>SUM(M50:M51)</f>
        <v>2593.4</v>
      </c>
      <c r="N52" s="697">
        <f t="shared" si="6"/>
        <v>32305.45</v>
      </c>
      <c r="O52" s="697">
        <f t="shared" si="6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1111"/>
      <c r="I53" s="457"/>
      <c r="J53" s="457"/>
      <c r="K53" s="457"/>
      <c r="L53" s="1149"/>
      <c r="M53" s="675"/>
      <c r="N53" s="457"/>
      <c r="O53" s="457"/>
    </row>
    <row r="54" spans="1:15" ht="21" customHeight="1" x14ac:dyDescent="0.25">
      <c r="A54" s="453" t="s">
        <v>1515</v>
      </c>
      <c r="B54" s="465"/>
      <c r="C54" s="492"/>
      <c r="D54" s="465"/>
      <c r="E54" s="1019"/>
      <c r="F54" s="857"/>
      <c r="G54" s="695"/>
      <c r="H54" s="1144"/>
      <c r="I54" s="697"/>
      <c r="J54" s="697"/>
      <c r="K54" s="697"/>
      <c r="L54" s="1145"/>
      <c r="M54" s="676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1111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103">
        <v>25</v>
      </c>
      <c r="N55" s="468">
        <f t="shared" ref="N55:N61" si="7">+J55+K55+L55+M55</f>
        <v>25398.49</v>
      </c>
      <c r="O55" s="498">
        <f t="shared" ref="O55:O61" si="8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1111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103">
        <v>25</v>
      </c>
      <c r="N56" s="468">
        <f t="shared" si="7"/>
        <v>25398.49</v>
      </c>
      <c r="O56" s="498">
        <f t="shared" si="8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103">
        <v>25</v>
      </c>
      <c r="N57" s="468">
        <f t="shared" si="7"/>
        <v>25398.49</v>
      </c>
      <c r="O57" s="498">
        <f t="shared" si="8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103">
        <v>25</v>
      </c>
      <c r="N58" s="468">
        <f t="shared" si="7"/>
        <v>25398.49</v>
      </c>
      <c r="O58" s="498">
        <f t="shared" si="8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103">
        <v>25</v>
      </c>
      <c r="N59" s="468">
        <f t="shared" si="7"/>
        <v>25398.49</v>
      </c>
      <c r="O59" s="498">
        <f t="shared" si="8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1169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7"/>
        <v>25398.49</v>
      </c>
      <c r="O60" s="626">
        <f t="shared" si="8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1169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7"/>
        <v>29628.34</v>
      </c>
      <c r="O61" s="626">
        <f t="shared" si="8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11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103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1112">
        <v>0</v>
      </c>
      <c r="I63" s="697">
        <f t="shared" ref="I63:O63" si="9">SUM(I55:I62)</f>
        <v>1010000</v>
      </c>
      <c r="J63" s="697">
        <f t="shared" si="9"/>
        <v>28987</v>
      </c>
      <c r="K63" s="697">
        <f t="shared" si="9"/>
        <v>145811.31000000003</v>
      </c>
      <c r="L63" s="1145">
        <f t="shared" si="9"/>
        <v>30704</v>
      </c>
      <c r="M63" s="697">
        <f t="shared" si="9"/>
        <v>1915.46</v>
      </c>
      <c r="N63" s="697">
        <f t="shared" si="9"/>
        <v>207417.77</v>
      </c>
      <c r="O63" s="697">
        <f t="shared" si="9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1145"/>
      <c r="I64" s="697"/>
      <c r="J64" s="697"/>
      <c r="K64" s="697"/>
      <c r="L64" s="1145"/>
      <c r="M64" s="676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1144"/>
      <c r="I65" s="697"/>
      <c r="J65" s="697"/>
      <c r="K65" s="697"/>
      <c r="L65" s="1145"/>
      <c r="M65" s="676"/>
      <c r="N65" s="697"/>
      <c r="O65" s="697"/>
    </row>
    <row r="66" spans="1:15" ht="30" customHeight="1" x14ac:dyDescent="0.25">
      <c r="A66" s="286" t="s">
        <v>593</v>
      </c>
      <c r="B66" s="497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1111">
        <v>0</v>
      </c>
      <c r="I66" s="457">
        <v>150000</v>
      </c>
      <c r="J66" s="457">
        <v>4305</v>
      </c>
      <c r="K66" s="457">
        <v>23866.62</v>
      </c>
      <c r="L66" s="1149">
        <v>4560</v>
      </c>
      <c r="M66" s="675">
        <v>25</v>
      </c>
      <c r="N66" s="457">
        <f>+J66+K66+L66+M66</f>
        <v>32756.62</v>
      </c>
      <c r="O66" s="457">
        <f>+I66-N66</f>
        <v>117243.38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1111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675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1169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45658</v>
      </c>
      <c r="F69" s="855">
        <v>45809</v>
      </c>
      <c r="G69" s="626">
        <v>70000</v>
      </c>
      <c r="H69" s="1169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1144">
        <v>0</v>
      </c>
      <c r="I70" s="695">
        <f t="shared" ref="I70:O70" si="10">SUM(I66:I69)</f>
        <v>360000</v>
      </c>
      <c r="J70" s="695">
        <f t="shared" si="10"/>
        <v>10332</v>
      </c>
      <c r="K70" s="695">
        <f t="shared" si="10"/>
        <v>39972.06</v>
      </c>
      <c r="L70" s="1145">
        <f t="shared" si="10"/>
        <v>10944</v>
      </c>
      <c r="M70" s="695">
        <f t="shared" si="10"/>
        <v>100</v>
      </c>
      <c r="N70" s="695">
        <f>SUM(N66:N69)</f>
        <v>61348.06</v>
      </c>
      <c r="O70" s="695">
        <f t="shared" si="10"/>
        <v>298651.94000000006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1112"/>
      <c r="I71" s="494"/>
      <c r="J71" s="494"/>
      <c r="K71" s="494"/>
      <c r="L71" s="1145"/>
      <c r="M71" s="1099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1112"/>
      <c r="I72" s="463"/>
      <c r="J72" s="463"/>
      <c r="K72" s="463"/>
      <c r="L72" s="1145"/>
      <c r="M72" s="676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1111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675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1144">
        <f t="shared" ref="H74:O74" si="11">SUM(H73)</f>
        <v>0</v>
      </c>
      <c r="I74" s="695">
        <f t="shared" si="11"/>
        <v>185000</v>
      </c>
      <c r="J74" s="695">
        <f t="shared" si="11"/>
        <v>5309.5</v>
      </c>
      <c r="K74" s="695">
        <f t="shared" si="11"/>
        <v>32099.49</v>
      </c>
      <c r="L74" s="1145">
        <f t="shared" si="11"/>
        <v>5624</v>
      </c>
      <c r="M74" s="1099">
        <f>SUM(M73)</f>
        <v>4557.26</v>
      </c>
      <c r="N74" s="695">
        <f t="shared" si="11"/>
        <v>47590.250000000007</v>
      </c>
      <c r="O74" s="695">
        <f t="shared" si="11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1112"/>
      <c r="I75" s="494"/>
      <c r="J75" s="494"/>
      <c r="K75" s="494"/>
      <c r="L75" s="1145"/>
      <c r="M75" s="1099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1112"/>
      <c r="I76" s="494"/>
      <c r="J76" s="494"/>
      <c r="K76" s="494"/>
      <c r="L76" s="1145"/>
      <c r="M76" s="1099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1169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1169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1144">
        <f>SUM(H78)</f>
        <v>0</v>
      </c>
      <c r="I79" s="695">
        <f t="shared" ref="I79:O79" si="12">SUM(I77:I78)</f>
        <v>130000</v>
      </c>
      <c r="J79" s="695">
        <f t="shared" si="12"/>
        <v>3731</v>
      </c>
      <c r="K79" s="695">
        <f t="shared" si="12"/>
        <v>8855.16</v>
      </c>
      <c r="L79" s="1145">
        <f t="shared" si="12"/>
        <v>3952</v>
      </c>
      <c r="M79" s="1099">
        <f>SUM(M77:M78)</f>
        <v>50</v>
      </c>
      <c r="N79" s="695">
        <f t="shared" si="12"/>
        <v>16588.16</v>
      </c>
      <c r="O79" s="695">
        <f t="shared" si="12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1112"/>
      <c r="I80" s="494"/>
      <c r="J80" s="494"/>
      <c r="K80" s="494"/>
      <c r="L80" s="1145"/>
      <c r="M80" s="1099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1112"/>
      <c r="I81" s="494"/>
      <c r="J81" s="494"/>
      <c r="K81" s="494"/>
      <c r="L81" s="1145"/>
      <c r="M81" s="1099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1111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1100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1112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1099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1112"/>
      <c r="I84" s="494"/>
      <c r="J84" s="494"/>
      <c r="K84" s="494"/>
      <c r="L84" s="1145"/>
      <c r="M84" s="1099"/>
      <c r="N84" s="494"/>
      <c r="O84" s="494"/>
    </row>
    <row r="85" spans="1:15" ht="28.5" customHeight="1" x14ac:dyDescent="0.25">
      <c r="A85" s="1014" t="s">
        <v>1477</v>
      </c>
      <c r="B85" s="1015"/>
      <c r="C85" s="492"/>
      <c r="D85" s="465"/>
      <c r="E85" s="1016"/>
      <c r="F85" s="860"/>
      <c r="G85" s="695"/>
      <c r="H85" s="1144"/>
      <c r="I85" s="697"/>
      <c r="J85" s="697"/>
      <c r="K85" s="697"/>
      <c r="L85" s="1145"/>
      <c r="M85" s="676"/>
      <c r="N85" s="697"/>
      <c r="O85" s="697"/>
    </row>
    <row r="86" spans="1:15" ht="21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45597</v>
      </c>
      <c r="F86" s="855">
        <v>45748</v>
      </c>
      <c r="G86" s="626">
        <v>70000</v>
      </c>
      <c r="H86" s="1169">
        <v>0</v>
      </c>
      <c r="I86" s="468">
        <v>70000</v>
      </c>
      <c r="J86" s="468">
        <v>2009</v>
      </c>
      <c r="K86" s="468">
        <v>5368.48</v>
      </c>
      <c r="L86" s="1149">
        <v>2128</v>
      </c>
      <c r="M86" s="675">
        <v>25</v>
      </c>
      <c r="N86" s="468">
        <f t="shared" ref="N86:N91" si="13">+J86+K86+L86+M86</f>
        <v>9530.48</v>
      </c>
      <c r="O86" s="468">
        <f t="shared" ref="O86:O91" si="14">+I86-N86</f>
        <v>60469.520000000004</v>
      </c>
    </row>
    <row r="87" spans="1:15" ht="21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45597</v>
      </c>
      <c r="F87" s="855">
        <v>45748</v>
      </c>
      <c r="G87" s="626">
        <v>70000</v>
      </c>
      <c r="H87" s="1169">
        <v>0</v>
      </c>
      <c r="I87" s="468">
        <v>70000</v>
      </c>
      <c r="J87" s="468">
        <v>2009</v>
      </c>
      <c r="K87" s="468">
        <v>5368.48</v>
      </c>
      <c r="L87" s="1149">
        <v>2128</v>
      </c>
      <c r="M87" s="675">
        <v>25</v>
      </c>
      <c r="N87" s="468">
        <f t="shared" si="13"/>
        <v>9530.48</v>
      </c>
      <c r="O87" s="468">
        <f t="shared" si="14"/>
        <v>60469.520000000004</v>
      </c>
    </row>
    <row r="88" spans="1:15" ht="21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675">
        <v>25</v>
      </c>
      <c r="N88" s="468">
        <f t="shared" si="13"/>
        <v>9530.48</v>
      </c>
      <c r="O88" s="468">
        <f t="shared" si="14"/>
        <v>60469.520000000004</v>
      </c>
    </row>
    <row r="89" spans="1:15" ht="21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45566</v>
      </c>
      <c r="F89" s="855">
        <v>45717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3"/>
        <v>9530.48</v>
      </c>
      <c r="O89" s="468">
        <f t="shared" si="14"/>
        <v>60469.520000000004</v>
      </c>
    </row>
    <row r="90" spans="1:15" ht="21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45566</v>
      </c>
      <c r="F90" s="855">
        <v>45717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3"/>
        <v>9530.48</v>
      </c>
      <c r="O90" s="468">
        <f t="shared" si="14"/>
        <v>60469.520000000004</v>
      </c>
    </row>
    <row r="91" spans="1:15" ht="21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45566</v>
      </c>
      <c r="F91" s="855">
        <v>45717</v>
      </c>
      <c r="G91" s="626">
        <v>55000</v>
      </c>
      <c r="H91" s="1169">
        <v>0</v>
      </c>
      <c r="I91" s="468">
        <v>55000</v>
      </c>
      <c r="J91" s="468">
        <v>1578.5</v>
      </c>
      <c r="K91" s="468">
        <v>2559.6799999999998</v>
      </c>
      <c r="L91" s="1149">
        <v>1672</v>
      </c>
      <c r="M91" s="675">
        <v>25</v>
      </c>
      <c r="N91" s="468">
        <f t="shared" si="13"/>
        <v>5835.18</v>
      </c>
      <c r="O91" s="468">
        <f t="shared" si="14"/>
        <v>49164.82</v>
      </c>
    </row>
    <row r="92" spans="1:15" ht="21" customHeight="1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405000</v>
      </c>
      <c r="H92" s="1144">
        <f>SUM(H91)</f>
        <v>0</v>
      </c>
      <c r="I92" s="695">
        <f t="shared" ref="I92:O92" si="15">SUM(I86:I91)</f>
        <v>405000</v>
      </c>
      <c r="J92" s="695">
        <f t="shared" si="15"/>
        <v>11623.5</v>
      </c>
      <c r="K92" s="695">
        <f t="shared" si="15"/>
        <v>29402.079999999998</v>
      </c>
      <c r="L92" s="1145">
        <f t="shared" si="15"/>
        <v>12312</v>
      </c>
      <c r="M92" s="1099">
        <f t="shared" si="15"/>
        <v>150</v>
      </c>
      <c r="N92" s="695">
        <f t="shared" si="15"/>
        <v>53487.579999999994</v>
      </c>
      <c r="O92" s="695">
        <f t="shared" si="15"/>
        <v>351512.42000000004</v>
      </c>
    </row>
    <row r="93" spans="1:15" ht="21" customHeight="1" x14ac:dyDescent="0.25">
      <c r="A93" s="490"/>
      <c r="B93" s="491"/>
      <c r="C93" s="492"/>
      <c r="D93" s="465"/>
      <c r="E93" s="856"/>
      <c r="F93" s="857"/>
      <c r="G93" s="695"/>
      <c r="H93" s="1112"/>
      <c r="I93" s="463"/>
      <c r="J93" s="463"/>
      <c r="K93" s="463"/>
      <c r="L93" s="1145"/>
      <c r="M93" s="676"/>
      <c r="N93" s="463"/>
      <c r="O93" s="463"/>
    </row>
    <row r="94" spans="1:15" ht="30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1144"/>
      <c r="I94" s="697"/>
      <c r="J94" s="697"/>
      <c r="K94" s="697"/>
      <c r="L94" s="1145"/>
      <c r="M94" s="676"/>
      <c r="N94" s="697"/>
      <c r="O94" s="697"/>
    </row>
    <row r="95" spans="1:15" ht="32.25" customHeight="1" x14ac:dyDescent="0.25">
      <c r="A95" s="496" t="s">
        <v>1399</v>
      </c>
      <c r="B95" s="497" t="s">
        <v>807</v>
      </c>
      <c r="C95" s="749" t="s">
        <v>1516</v>
      </c>
      <c r="D95" s="282" t="s">
        <v>1281</v>
      </c>
      <c r="E95" s="855">
        <v>45627</v>
      </c>
      <c r="F95" s="855">
        <v>45778</v>
      </c>
      <c r="G95" s="626">
        <v>120000</v>
      </c>
      <c r="H95" s="1111">
        <v>0</v>
      </c>
      <c r="I95" s="498">
        <v>120000</v>
      </c>
      <c r="J95" s="498">
        <v>3444</v>
      </c>
      <c r="K95" s="498">
        <v>16809.87</v>
      </c>
      <c r="L95" s="1149">
        <v>3648</v>
      </c>
      <c r="M95" s="1100">
        <v>4169.3999999999996</v>
      </c>
      <c r="N95" s="457">
        <v>28071.27</v>
      </c>
      <c r="O95" s="457">
        <f>+I95-N95</f>
        <v>91928.73</v>
      </c>
    </row>
    <row r="96" spans="1:15" ht="21" customHeight="1" x14ac:dyDescent="0.25">
      <c r="A96" s="496" t="s">
        <v>608</v>
      </c>
      <c r="B96" s="497" t="s">
        <v>806</v>
      </c>
      <c r="C96" s="282" t="s">
        <v>117</v>
      </c>
      <c r="D96" s="281" t="s">
        <v>1063</v>
      </c>
      <c r="E96" s="855">
        <v>45597</v>
      </c>
      <c r="F96" s="855">
        <v>45748</v>
      </c>
      <c r="G96" s="626">
        <v>70000</v>
      </c>
      <c r="H96" s="1111">
        <v>0</v>
      </c>
      <c r="I96" s="457">
        <v>70000</v>
      </c>
      <c r="J96" s="457">
        <v>2009</v>
      </c>
      <c r="K96" s="457">
        <v>5368.48</v>
      </c>
      <c r="L96" s="1149">
        <v>2128</v>
      </c>
      <c r="M96" s="675">
        <v>525</v>
      </c>
      <c r="N96" s="457">
        <f>+J96+K96+L96+M96</f>
        <v>10030.48</v>
      </c>
      <c r="O96" s="457">
        <f>+I96-N96</f>
        <v>59969.520000000004</v>
      </c>
    </row>
    <row r="97" spans="1:19" ht="21" customHeight="1" x14ac:dyDescent="0.25">
      <c r="A97" s="466" t="s">
        <v>813</v>
      </c>
      <c r="B97" s="465"/>
      <c r="C97" s="492">
        <v>2</v>
      </c>
      <c r="D97" s="465"/>
      <c r="E97" s="1016"/>
      <c r="F97" s="860"/>
      <c r="G97" s="695">
        <f>SUM(G95:G96)</f>
        <v>190000</v>
      </c>
      <c r="H97" s="1112">
        <v>0</v>
      </c>
      <c r="I97" s="695">
        <f t="shared" ref="I97:N97" si="16">SUM(I95:I96)</f>
        <v>190000</v>
      </c>
      <c r="J97" s="695">
        <f t="shared" si="16"/>
        <v>5453</v>
      </c>
      <c r="K97" s="695">
        <f t="shared" si="16"/>
        <v>22178.35</v>
      </c>
      <c r="L97" s="695">
        <f t="shared" si="16"/>
        <v>5776</v>
      </c>
      <c r="M97" s="695">
        <f t="shared" si="16"/>
        <v>4694.3999999999996</v>
      </c>
      <c r="N97" s="695">
        <f t="shared" si="16"/>
        <v>38101.75</v>
      </c>
      <c r="O97" s="695">
        <f>SUM(O95:O96)</f>
        <v>151898.25</v>
      </c>
    </row>
    <row r="98" spans="1:19" ht="21" customHeight="1" x14ac:dyDescent="0.25">
      <c r="A98" s="490"/>
      <c r="B98" s="491"/>
      <c r="C98" s="492"/>
      <c r="D98" s="465"/>
      <c r="E98" s="859"/>
      <c r="F98" s="860"/>
      <c r="G98" s="695"/>
      <c r="H98" s="1112"/>
      <c r="I98" s="494"/>
      <c r="J98" s="494"/>
      <c r="K98" s="494"/>
      <c r="L98" s="1145"/>
      <c r="M98" s="1099"/>
      <c r="N98" s="494"/>
      <c r="O98" s="494"/>
    </row>
    <row r="99" spans="1:19" ht="21" customHeight="1" x14ac:dyDescent="0.25">
      <c r="A99" s="490" t="s">
        <v>827</v>
      </c>
      <c r="B99" s="491"/>
      <c r="C99" s="492"/>
      <c r="D99" s="465"/>
      <c r="E99" s="710"/>
      <c r="F99" s="711"/>
      <c r="G99" s="695"/>
      <c r="H99" s="1112"/>
      <c r="I99" s="463"/>
      <c r="J99" s="463"/>
      <c r="K99" s="463"/>
      <c r="L99" s="1145"/>
      <c r="M99" s="676"/>
      <c r="N99" s="463"/>
      <c r="O99" s="463"/>
    </row>
    <row r="100" spans="1:19" ht="21" customHeight="1" x14ac:dyDescent="0.25">
      <c r="A100" s="286" t="s">
        <v>1042</v>
      </c>
      <c r="B100" s="281" t="s">
        <v>806</v>
      </c>
      <c r="C100" s="282" t="s">
        <v>1463</v>
      </c>
      <c r="D100" s="281" t="s">
        <v>1063</v>
      </c>
      <c r="E100" s="855">
        <v>45597</v>
      </c>
      <c r="F100" s="855">
        <v>45748</v>
      </c>
      <c r="G100" s="626">
        <v>120000</v>
      </c>
      <c r="H100" s="1169">
        <v>0</v>
      </c>
      <c r="I100" s="468">
        <v>120000</v>
      </c>
      <c r="J100" s="468">
        <v>3444</v>
      </c>
      <c r="K100" s="468">
        <v>16809.87</v>
      </c>
      <c r="L100" s="1149">
        <v>3648</v>
      </c>
      <c r="M100" s="675">
        <v>25</v>
      </c>
      <c r="N100" s="468">
        <f>+J100+K100+L100+M100</f>
        <v>23926.87</v>
      </c>
      <c r="O100" s="468">
        <f>+I100-N100</f>
        <v>96073.13</v>
      </c>
    </row>
    <row r="101" spans="1:19" ht="21" customHeight="1" x14ac:dyDescent="0.25">
      <c r="A101" s="286" t="s">
        <v>947</v>
      </c>
      <c r="B101" s="281" t="s">
        <v>806</v>
      </c>
      <c r="C101" s="282" t="s">
        <v>489</v>
      </c>
      <c r="D101" s="281" t="s">
        <v>1063</v>
      </c>
      <c r="E101" s="855">
        <v>45597</v>
      </c>
      <c r="F101" s="855">
        <v>45748</v>
      </c>
      <c r="G101" s="626">
        <v>70000</v>
      </c>
      <c r="H101" s="1169">
        <v>0</v>
      </c>
      <c r="I101" s="468">
        <v>70000</v>
      </c>
      <c r="J101" s="468">
        <v>2009</v>
      </c>
      <c r="K101" s="468">
        <v>5025.38</v>
      </c>
      <c r="L101" s="1149">
        <v>2128</v>
      </c>
      <c r="M101" s="675">
        <v>1740.46</v>
      </c>
      <c r="N101" s="457">
        <f>+J101+K101+L101+M101</f>
        <v>10902.84</v>
      </c>
      <c r="O101" s="468">
        <f>+I101-N101</f>
        <v>59097.16</v>
      </c>
    </row>
    <row r="102" spans="1:19" ht="21" customHeight="1" x14ac:dyDescent="0.25">
      <c r="A102" s="286" t="s">
        <v>1031</v>
      </c>
      <c r="B102" s="281" t="s">
        <v>807</v>
      </c>
      <c r="C102" s="282" t="s">
        <v>1032</v>
      </c>
      <c r="D102" s="281" t="s">
        <v>1063</v>
      </c>
      <c r="E102" s="855">
        <v>45597</v>
      </c>
      <c r="F102" s="855">
        <v>45748</v>
      </c>
      <c r="G102" s="626">
        <v>70000</v>
      </c>
      <c r="H102" s="1169">
        <v>0</v>
      </c>
      <c r="I102" s="468">
        <v>70000</v>
      </c>
      <c r="J102" s="468">
        <v>2009</v>
      </c>
      <c r="K102" s="468">
        <v>5368.48</v>
      </c>
      <c r="L102" s="1149">
        <v>2128</v>
      </c>
      <c r="M102" s="675">
        <v>25</v>
      </c>
      <c r="N102" s="457">
        <f t="shared" ref="N102:N126" si="17">+J102+K102+L102+M102</f>
        <v>9530.48</v>
      </c>
      <c r="O102" s="468">
        <f t="shared" ref="O102:O126" si="18">+I102-N102</f>
        <v>60469.520000000004</v>
      </c>
    </row>
    <row r="103" spans="1:19" ht="21" customHeight="1" x14ac:dyDescent="0.25">
      <c r="A103" s="286" t="s">
        <v>1162</v>
      </c>
      <c r="B103" s="281" t="s">
        <v>806</v>
      </c>
      <c r="C103" s="282" t="s">
        <v>1163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5368.48</v>
      </c>
      <c r="L103" s="1149">
        <v>2128</v>
      </c>
      <c r="M103" s="675">
        <v>25</v>
      </c>
      <c r="N103" s="457">
        <f t="shared" si="17"/>
        <v>9530.48</v>
      </c>
      <c r="O103" s="468">
        <f t="shared" si="18"/>
        <v>60469.520000000004</v>
      </c>
    </row>
    <row r="104" spans="1:19" ht="21" customHeight="1" x14ac:dyDescent="0.25">
      <c r="A104" s="286" t="s">
        <v>1041</v>
      </c>
      <c r="B104" s="281" t="s">
        <v>806</v>
      </c>
      <c r="C104" s="282" t="s">
        <v>117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5025.38</v>
      </c>
      <c r="L104" s="1149">
        <v>2128</v>
      </c>
      <c r="M104" s="675">
        <v>1740.46</v>
      </c>
      <c r="N104" s="457">
        <f t="shared" si="17"/>
        <v>10902.84</v>
      </c>
      <c r="O104" s="468">
        <f t="shared" si="18"/>
        <v>59097.16</v>
      </c>
    </row>
    <row r="105" spans="1:19" ht="21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4682.29</v>
      </c>
      <c r="L105" s="1149">
        <v>2128</v>
      </c>
      <c r="M105" s="675">
        <v>3455.92</v>
      </c>
      <c r="N105" s="457">
        <f t="shared" si="17"/>
        <v>12275.210000000001</v>
      </c>
      <c r="O105" s="468">
        <f t="shared" si="18"/>
        <v>57724.79</v>
      </c>
    </row>
    <row r="106" spans="1:19" ht="21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861">
        <v>5025.38</v>
      </c>
      <c r="L106" s="1149">
        <v>2128</v>
      </c>
      <c r="M106" s="675">
        <v>1740.46</v>
      </c>
      <c r="N106" s="457">
        <f t="shared" si="17"/>
        <v>10902.84</v>
      </c>
      <c r="O106" s="468">
        <f t="shared" si="18"/>
        <v>59097.16</v>
      </c>
      <c r="P106" s="862"/>
      <c r="Q106" s="862"/>
      <c r="R106" s="862"/>
      <c r="S106" s="862"/>
    </row>
    <row r="107" spans="1:19" ht="21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5368.48</v>
      </c>
      <c r="L107" s="1149">
        <v>2128</v>
      </c>
      <c r="M107" s="675">
        <v>25</v>
      </c>
      <c r="N107" s="457">
        <f t="shared" si="17"/>
        <v>9530.48</v>
      </c>
      <c r="O107" s="468">
        <f t="shared" si="18"/>
        <v>60469.520000000004</v>
      </c>
      <c r="P107" s="862"/>
      <c r="Q107" s="862"/>
      <c r="R107" s="862"/>
      <c r="S107" s="862"/>
    </row>
    <row r="108" spans="1:19" ht="21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468">
        <v>5368.48</v>
      </c>
      <c r="L108" s="1149">
        <v>2128</v>
      </c>
      <c r="M108" s="675">
        <v>25</v>
      </c>
      <c r="N108" s="457">
        <f t="shared" si="17"/>
        <v>9530.48</v>
      </c>
      <c r="O108" s="468">
        <f t="shared" si="18"/>
        <v>60469.520000000004</v>
      </c>
    </row>
    <row r="109" spans="1:19" ht="21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675">
        <v>25</v>
      </c>
      <c r="N109" s="457">
        <f t="shared" si="17"/>
        <v>9530.48</v>
      </c>
      <c r="O109" s="468">
        <f t="shared" si="18"/>
        <v>60469.520000000004</v>
      </c>
    </row>
    <row r="110" spans="1:19" ht="21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675">
        <v>25</v>
      </c>
      <c r="N110" s="457">
        <f t="shared" si="17"/>
        <v>9530.48</v>
      </c>
      <c r="O110" s="468">
        <f t="shared" si="18"/>
        <v>60469.520000000004</v>
      </c>
    </row>
    <row r="111" spans="1:19" ht="21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675">
        <v>25</v>
      </c>
      <c r="N111" s="457">
        <f t="shared" si="17"/>
        <v>9530.48</v>
      </c>
      <c r="O111" s="468">
        <f t="shared" si="18"/>
        <v>60469.520000000004</v>
      </c>
    </row>
    <row r="112" spans="1:19" ht="21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68">
        <f t="shared" si="17"/>
        <v>9530.48</v>
      </c>
      <c r="O112" s="468">
        <f t="shared" si="18"/>
        <v>60469.520000000004</v>
      </c>
    </row>
    <row r="113" spans="1:15" ht="21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68">
        <f t="shared" si="17"/>
        <v>9530.48</v>
      </c>
      <c r="O113" s="468">
        <f t="shared" si="18"/>
        <v>60469.520000000004</v>
      </c>
    </row>
    <row r="114" spans="1:15" ht="21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17"/>
        <v>9530.48</v>
      </c>
      <c r="O114" s="468">
        <f t="shared" si="18"/>
        <v>60469.520000000004</v>
      </c>
    </row>
    <row r="115" spans="1:15" ht="21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17"/>
        <v>9530.48</v>
      </c>
      <c r="O115" s="468">
        <f t="shared" si="18"/>
        <v>60469.520000000004</v>
      </c>
    </row>
    <row r="116" spans="1:15" ht="21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17"/>
        <v>9530.48</v>
      </c>
      <c r="O116" s="468">
        <f t="shared" si="18"/>
        <v>60469.520000000004</v>
      </c>
    </row>
    <row r="117" spans="1:15" ht="21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17"/>
        <v>9530.48</v>
      </c>
      <c r="O117" s="468">
        <f t="shared" si="18"/>
        <v>60469.520000000004</v>
      </c>
    </row>
    <row r="118" spans="1:15" ht="21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17"/>
        <v>9530.48</v>
      </c>
      <c r="O118" s="468">
        <f t="shared" si="18"/>
        <v>60469.520000000004</v>
      </c>
    </row>
    <row r="119" spans="1:15" ht="21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45566</v>
      </c>
      <c r="F119" s="855">
        <v>45717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17"/>
        <v>9530.48</v>
      </c>
      <c r="O119" s="468">
        <f t="shared" si="18"/>
        <v>60469.520000000004</v>
      </c>
    </row>
    <row r="120" spans="1:15" ht="21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17"/>
        <v>9530.48</v>
      </c>
      <c r="O120" s="468">
        <f t="shared" si="18"/>
        <v>60469.520000000004</v>
      </c>
    </row>
    <row r="121" spans="1:15" ht="21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17"/>
        <v>9530.48</v>
      </c>
      <c r="O121" s="468">
        <f t="shared" si="18"/>
        <v>60469.520000000004</v>
      </c>
    </row>
    <row r="122" spans="1:15" ht="21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45597</v>
      </c>
      <c r="F122" s="855">
        <v>45748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17"/>
        <v>9530.48</v>
      </c>
      <c r="O122" s="468">
        <f t="shared" si="18"/>
        <v>60469.520000000004</v>
      </c>
    </row>
    <row r="123" spans="1:15" ht="21" customHeight="1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45597</v>
      </c>
      <c r="F123" s="855">
        <v>45748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17"/>
        <v>9530.48</v>
      </c>
      <c r="O123" s="468">
        <f t="shared" si="18"/>
        <v>60469.520000000004</v>
      </c>
    </row>
    <row r="124" spans="1:15" ht="21" customHeight="1" x14ac:dyDescent="0.25">
      <c r="A124" s="286" t="s">
        <v>1441</v>
      </c>
      <c r="B124" s="281" t="s">
        <v>806</v>
      </c>
      <c r="C124" s="280" t="s">
        <v>417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675">
        <v>25</v>
      </c>
      <c r="N124" s="468">
        <f t="shared" si="17"/>
        <v>9530.48</v>
      </c>
      <c r="O124" s="468">
        <f t="shared" si="18"/>
        <v>60469.520000000004</v>
      </c>
    </row>
    <row r="125" spans="1:15" ht="21" customHeight="1" x14ac:dyDescent="0.25">
      <c r="A125" s="286" t="s">
        <v>1363</v>
      </c>
      <c r="B125" s="281" t="s">
        <v>806</v>
      </c>
      <c r="C125" s="282" t="s">
        <v>918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17"/>
        <v>9530.48</v>
      </c>
      <c r="O125" s="468">
        <f t="shared" si="18"/>
        <v>60469.520000000004</v>
      </c>
    </row>
    <row r="126" spans="1:15" ht="21" customHeight="1" x14ac:dyDescent="0.25">
      <c r="A126" s="286" t="s">
        <v>1409</v>
      </c>
      <c r="B126" s="281" t="s">
        <v>807</v>
      </c>
      <c r="C126" s="282" t="s">
        <v>918</v>
      </c>
      <c r="D126" s="281" t="s">
        <v>1063</v>
      </c>
      <c r="E126" s="855">
        <v>45658</v>
      </c>
      <c r="F126" s="855">
        <v>45809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17"/>
        <v>9530.48</v>
      </c>
      <c r="O126" s="468">
        <f t="shared" si="18"/>
        <v>60469.520000000004</v>
      </c>
    </row>
    <row r="127" spans="1:15" ht="30" customHeight="1" x14ac:dyDescent="0.25">
      <c r="A127" s="286" t="s">
        <v>1410</v>
      </c>
      <c r="B127" s="281" t="s">
        <v>806</v>
      </c>
      <c r="C127" s="282" t="s">
        <v>1357</v>
      </c>
      <c r="D127" s="281" t="s">
        <v>1063</v>
      </c>
      <c r="E127" s="855">
        <v>45597</v>
      </c>
      <c r="F127" s="855">
        <v>45748</v>
      </c>
      <c r="G127" s="626">
        <v>125000</v>
      </c>
      <c r="H127" s="1169">
        <v>0</v>
      </c>
      <c r="I127" s="468">
        <v>125000</v>
      </c>
      <c r="J127" s="1038">
        <v>3587.5</v>
      </c>
      <c r="K127" s="627">
        <v>0</v>
      </c>
      <c r="L127" s="1150">
        <v>3800</v>
      </c>
      <c r="M127" s="1103">
        <v>25</v>
      </c>
      <c r="N127" s="1038">
        <v>7412.5</v>
      </c>
      <c r="O127" s="1038">
        <v>117587.5</v>
      </c>
    </row>
    <row r="128" spans="1:15" ht="21" customHeight="1" x14ac:dyDescent="0.25">
      <c r="A128" s="286" t="s">
        <v>948</v>
      </c>
      <c r="B128" s="281" t="s">
        <v>806</v>
      </c>
      <c r="C128" s="282" t="s">
        <v>529</v>
      </c>
      <c r="D128" s="281" t="s">
        <v>1063</v>
      </c>
      <c r="E128" s="855">
        <v>45597</v>
      </c>
      <c r="F128" s="855">
        <v>45748</v>
      </c>
      <c r="G128" s="626">
        <v>55000</v>
      </c>
      <c r="H128" s="1169">
        <v>0</v>
      </c>
      <c r="I128" s="468">
        <v>55000</v>
      </c>
      <c r="J128" s="468">
        <v>1578.5</v>
      </c>
      <c r="K128" s="468">
        <v>2559.6799999999998</v>
      </c>
      <c r="L128" s="1149">
        <v>1672</v>
      </c>
      <c r="M128" s="468">
        <v>25</v>
      </c>
      <c r="N128" s="468">
        <f t="shared" ref="N128:N133" si="19">+J128+K128+L128+M128</f>
        <v>5835.18</v>
      </c>
      <c r="O128" s="468">
        <f t="shared" ref="O128:O133" si="20">+I128-N128</f>
        <v>49164.82</v>
      </c>
    </row>
    <row r="129" spans="1:16" ht="21" customHeight="1" x14ac:dyDescent="0.25">
      <c r="A129" s="286" t="s">
        <v>726</v>
      </c>
      <c r="B129" s="281" t="s">
        <v>806</v>
      </c>
      <c r="C129" s="280" t="s">
        <v>449</v>
      </c>
      <c r="D129" s="281" t="s">
        <v>1063</v>
      </c>
      <c r="E129" s="855">
        <v>45597</v>
      </c>
      <c r="F129" s="855">
        <v>45748</v>
      </c>
      <c r="G129" s="626">
        <v>55000</v>
      </c>
      <c r="H129" s="1169">
        <v>0</v>
      </c>
      <c r="I129" s="468">
        <v>55000</v>
      </c>
      <c r="J129" s="468">
        <v>1578.5</v>
      </c>
      <c r="K129" s="468">
        <v>2302.36</v>
      </c>
      <c r="L129" s="1149">
        <v>1672</v>
      </c>
      <c r="M129" s="468">
        <v>1740.46</v>
      </c>
      <c r="N129" s="468">
        <f t="shared" si="19"/>
        <v>7293.3200000000006</v>
      </c>
      <c r="O129" s="468">
        <f t="shared" si="20"/>
        <v>47706.68</v>
      </c>
    </row>
    <row r="130" spans="1:16" ht="21" customHeight="1" x14ac:dyDescent="0.25">
      <c r="A130" s="286" t="s">
        <v>1299</v>
      </c>
      <c r="B130" s="281" t="s">
        <v>1296</v>
      </c>
      <c r="C130" s="282" t="s">
        <v>1358</v>
      </c>
      <c r="D130" s="281" t="s">
        <v>1063</v>
      </c>
      <c r="E130" s="855">
        <v>45566</v>
      </c>
      <c r="F130" s="855">
        <v>45717</v>
      </c>
      <c r="G130" s="626">
        <v>43500</v>
      </c>
      <c r="H130" s="1169">
        <v>0</v>
      </c>
      <c r="I130" s="468">
        <v>43500</v>
      </c>
      <c r="J130" s="468">
        <v>1248.45</v>
      </c>
      <c r="K130" s="468">
        <v>936.62</v>
      </c>
      <c r="L130" s="1149">
        <v>1322.4</v>
      </c>
      <c r="M130" s="675">
        <v>25</v>
      </c>
      <c r="N130" s="457">
        <f t="shared" si="19"/>
        <v>3532.4700000000003</v>
      </c>
      <c r="O130" s="468">
        <f t="shared" si="20"/>
        <v>39967.53</v>
      </c>
    </row>
    <row r="131" spans="1:16" ht="21" customHeight="1" x14ac:dyDescent="0.25">
      <c r="A131" s="286" t="s">
        <v>1301</v>
      </c>
      <c r="B131" s="281" t="s">
        <v>1296</v>
      </c>
      <c r="C131" s="282" t="s">
        <v>1358</v>
      </c>
      <c r="D131" s="281" t="s">
        <v>1063</v>
      </c>
      <c r="E131" s="855">
        <v>45566</v>
      </c>
      <c r="F131" s="855">
        <v>45717</v>
      </c>
      <c r="G131" s="626">
        <v>43500</v>
      </c>
      <c r="H131" s="1169">
        <v>0</v>
      </c>
      <c r="I131" s="468">
        <v>43500</v>
      </c>
      <c r="J131" s="468">
        <v>1248.45</v>
      </c>
      <c r="K131" s="468">
        <v>936.62</v>
      </c>
      <c r="L131" s="1149">
        <v>1322.4</v>
      </c>
      <c r="M131" s="675">
        <v>25</v>
      </c>
      <c r="N131" s="457">
        <f t="shared" si="19"/>
        <v>3532.4700000000003</v>
      </c>
      <c r="O131" s="468">
        <f t="shared" si="20"/>
        <v>39967.53</v>
      </c>
    </row>
    <row r="132" spans="1:16" ht="21" customHeight="1" x14ac:dyDescent="0.25">
      <c r="A132" s="286" t="s">
        <v>1302</v>
      </c>
      <c r="B132" s="281" t="s">
        <v>1296</v>
      </c>
      <c r="C132" s="282" t="s">
        <v>1359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675">
        <v>25</v>
      </c>
      <c r="N132" s="457">
        <f t="shared" si="19"/>
        <v>3532.4700000000003</v>
      </c>
      <c r="O132" s="468">
        <f t="shared" si="20"/>
        <v>39967.53</v>
      </c>
    </row>
    <row r="133" spans="1:16" ht="21" customHeight="1" x14ac:dyDescent="0.25">
      <c r="A133" s="286" t="s">
        <v>1442</v>
      </c>
      <c r="B133" s="281" t="s">
        <v>806</v>
      </c>
      <c r="C133" s="282" t="s">
        <v>105</v>
      </c>
      <c r="D133" s="281" t="s">
        <v>1063</v>
      </c>
      <c r="E133" s="855">
        <v>45536</v>
      </c>
      <c r="F133" s="855">
        <v>45689</v>
      </c>
      <c r="G133" s="626">
        <v>25000</v>
      </c>
      <c r="H133" s="1169">
        <v>0</v>
      </c>
      <c r="I133" s="468">
        <v>25000</v>
      </c>
      <c r="J133" s="468">
        <v>717.5</v>
      </c>
      <c r="K133" s="627">
        <v>0</v>
      </c>
      <c r="L133" s="1149">
        <v>760</v>
      </c>
      <c r="M133" s="675">
        <v>25</v>
      </c>
      <c r="N133" s="457">
        <f t="shared" si="19"/>
        <v>1502.5</v>
      </c>
      <c r="O133" s="468">
        <f t="shared" si="20"/>
        <v>23497.5</v>
      </c>
    </row>
    <row r="134" spans="1:16" ht="21" customHeight="1" x14ac:dyDescent="0.25">
      <c r="A134" s="490" t="s">
        <v>813</v>
      </c>
      <c r="B134" s="491"/>
      <c r="C134" s="492">
        <v>34</v>
      </c>
      <c r="D134" s="570"/>
      <c r="E134" s="570"/>
      <c r="F134" s="570"/>
      <c r="G134" s="695">
        <f>SUM(G100:G133)</f>
        <v>2330500</v>
      </c>
      <c r="H134" s="1144">
        <v>0</v>
      </c>
      <c r="I134" s="695">
        <f t="shared" ref="I134:O134" si="21">SUM(I100:I133)</f>
        <v>2330500</v>
      </c>
      <c r="J134" s="695">
        <f t="shared" si="21"/>
        <v>66885.349999999991</v>
      </c>
      <c r="K134" s="695">
        <f t="shared" si="21"/>
        <v>162346.75999999995</v>
      </c>
      <c r="L134" s="1145">
        <f t="shared" si="21"/>
        <v>70847.199999999983</v>
      </c>
      <c r="M134" s="1099">
        <f t="shared" si="21"/>
        <v>11142.759999999998</v>
      </c>
      <c r="N134" s="695">
        <f t="shared" si="21"/>
        <v>311222.07</v>
      </c>
      <c r="O134" s="695">
        <f t="shared" si="21"/>
        <v>2019277.9300000004</v>
      </c>
    </row>
    <row r="135" spans="1:16" x14ac:dyDescent="0.25">
      <c r="A135" s="490"/>
      <c r="B135" s="491"/>
      <c r="C135" s="492"/>
      <c r="D135" s="281"/>
      <c r="E135" s="281"/>
      <c r="F135" s="281"/>
      <c r="G135" s="695"/>
      <c r="H135" s="1112"/>
      <c r="I135" s="494"/>
      <c r="J135" s="494"/>
      <c r="K135" s="494"/>
      <c r="L135" s="1145"/>
      <c r="M135" s="1099"/>
      <c r="N135" s="494"/>
      <c r="O135" s="494"/>
    </row>
    <row r="136" spans="1:16" ht="23.25" customHeight="1" x14ac:dyDescent="0.25">
      <c r="A136" s="1048" t="s">
        <v>865</v>
      </c>
      <c r="B136" s="1053"/>
      <c r="C136" s="1125">
        <f>+C134+C97+C92+C83+C79+C74+C70+C63+C52+C47+C43+C38+C34+C30+C25+C20+C16</f>
        <v>72</v>
      </c>
      <c r="D136" s="1125"/>
      <c r="E136" s="1125"/>
      <c r="F136" s="1125"/>
      <c r="G136" s="1126">
        <f>+G16+G20+G25+G30+G43+G47+G52+G63+G70+G74+G79+G83+G92+G97+G134+G38+G34</f>
        <v>6050500</v>
      </c>
      <c r="H136" s="1114">
        <v>0</v>
      </c>
      <c r="I136" s="1126">
        <f t="shared" ref="I136:O136" si="22">+I16+I20+I25+I30+I43+I47+I52+I63+I70+I74+I79+I83+I92+I97+I134+I38+I34</f>
        <v>6050500</v>
      </c>
      <c r="J136" s="1126">
        <f t="shared" si="22"/>
        <v>173649.34999999998</v>
      </c>
      <c r="K136" s="1126">
        <f t="shared" si="22"/>
        <v>614104.35</v>
      </c>
      <c r="L136" s="1151">
        <f t="shared" si="22"/>
        <v>183935.19999999998</v>
      </c>
      <c r="M136" s="1126">
        <f t="shared" si="22"/>
        <v>63633.430000000008</v>
      </c>
      <c r="N136" s="1126">
        <f t="shared" si="22"/>
        <v>1035322.3300000001</v>
      </c>
      <c r="O136" s="1126">
        <f t="shared" si="22"/>
        <v>5015177.67</v>
      </c>
    </row>
    <row r="137" spans="1:16" x14ac:dyDescent="0.25">
      <c r="A137" s="259"/>
      <c r="B137" s="259"/>
      <c r="C137" s="259"/>
      <c r="D137" s="546"/>
      <c r="E137" s="546"/>
      <c r="F137" s="546"/>
      <c r="G137" s="862"/>
      <c r="H137" s="259"/>
      <c r="I137" s="259"/>
      <c r="J137" s="660"/>
      <c r="K137" s="660"/>
      <c r="M137" s="660"/>
      <c r="N137" s="660"/>
      <c r="O137" s="259"/>
      <c r="P137" s="259"/>
    </row>
    <row r="138" spans="1:16" x14ac:dyDescent="0.25">
      <c r="A138" s="259"/>
      <c r="B138" s="259"/>
      <c r="C138" s="259"/>
      <c r="D138" s="546"/>
      <c r="E138" s="546"/>
      <c r="F138" s="546"/>
      <c r="G138" s="862"/>
      <c r="H138" s="259"/>
      <c r="I138" s="259"/>
      <c r="J138" s="660"/>
      <c r="K138" s="660"/>
      <c r="M138" s="660"/>
      <c r="N138" s="660"/>
      <c r="O138" s="259"/>
      <c r="P138" s="259"/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862"/>
      <c r="H141" s="259"/>
      <c r="I141" s="259"/>
      <c r="J141" s="660"/>
      <c r="K141" s="660"/>
      <c r="M141" s="660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862"/>
      <c r="H142" s="259"/>
      <c r="I142" s="259"/>
      <c r="J142" s="660"/>
      <c r="K142" s="660"/>
      <c r="M142" s="660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862"/>
      <c r="H143" s="259"/>
      <c r="I143" s="259"/>
      <c r="J143" s="660"/>
      <c r="K143" s="660"/>
      <c r="M143" s="660"/>
      <c r="N143" s="660"/>
      <c r="O143" s="259"/>
      <c r="P143" s="259"/>
    </row>
    <row r="144" spans="1:16" x14ac:dyDescent="0.25">
      <c r="A144" s="259"/>
      <c r="B144" s="259"/>
      <c r="C144" s="259"/>
      <c r="D144" s="546"/>
      <c r="E144" s="546"/>
      <c r="F144" s="546"/>
      <c r="G144" s="862"/>
      <c r="H144" s="259"/>
      <c r="I144" s="259"/>
      <c r="J144" s="660"/>
      <c r="K144" s="660"/>
      <c r="M144" s="660"/>
      <c r="N144" s="660"/>
      <c r="O144" s="259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ht="13.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ht="12.75" customHeight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259"/>
      <c r="B154" s="259"/>
      <c r="C154" s="259"/>
      <c r="D154" s="259"/>
      <c r="E154" s="259"/>
      <c r="F154" s="259"/>
      <c r="G154" s="259"/>
      <c r="H154" s="259"/>
      <c r="I154" s="259"/>
      <c r="J154" s="660"/>
      <c r="K154" s="259"/>
      <c r="L154" s="1152"/>
      <c r="M154" s="660"/>
      <c r="N154" s="660"/>
      <c r="O154" s="660"/>
      <c r="P154" s="259"/>
    </row>
    <row r="155" spans="1:16" x14ac:dyDescent="0.25">
      <c r="A155" s="259"/>
      <c r="B155" s="259"/>
      <c r="C155" s="259"/>
      <c r="D155" s="259"/>
      <c r="E155" s="259"/>
      <c r="F155" s="259"/>
      <c r="G155" s="259"/>
      <c r="H155" s="259"/>
      <c r="I155" s="259"/>
      <c r="J155" s="660"/>
      <c r="K155" s="259"/>
      <c r="L155" s="1152"/>
      <c r="M155" s="660"/>
      <c r="N155" s="660"/>
      <c r="O155" s="660"/>
      <c r="P155" s="259"/>
    </row>
    <row r="156" spans="1:16" x14ac:dyDescent="0.25">
      <c r="A156" s="259"/>
      <c r="B156" s="259"/>
      <c r="C156" s="259"/>
      <c r="D156" s="259"/>
      <c r="E156" s="259"/>
      <c r="F156" s="259"/>
      <c r="G156" s="259"/>
      <c r="H156" s="259"/>
      <c r="I156" s="259"/>
      <c r="J156" s="660"/>
      <c r="K156" s="259"/>
      <c r="L156" s="1152"/>
      <c r="M156" s="660"/>
      <c r="N156" s="660"/>
      <c r="O156" s="660"/>
      <c r="P156" s="259"/>
    </row>
    <row r="157" spans="1:16" x14ac:dyDescent="0.25">
      <c r="A157" s="259"/>
      <c r="B157" s="259"/>
      <c r="C157" s="259"/>
      <c r="D157" s="259"/>
      <c r="E157" s="259"/>
      <c r="F157" s="259"/>
      <c r="G157" s="259"/>
      <c r="H157" s="259"/>
      <c r="I157" s="259"/>
      <c r="J157" s="660"/>
      <c r="K157" s="259"/>
      <c r="L157" s="1152"/>
      <c r="M157" s="660"/>
      <c r="N157" s="660"/>
      <c r="O157" s="660"/>
      <c r="P157" s="259"/>
    </row>
    <row r="158" spans="1:16" x14ac:dyDescent="0.25">
      <c r="A158" s="259"/>
      <c r="B158" s="259"/>
      <c r="C158" s="259"/>
      <c r="D158" s="259"/>
      <c r="E158" s="259"/>
      <c r="F158" s="259"/>
      <c r="G158" s="259"/>
      <c r="H158" s="259"/>
      <c r="I158" s="259"/>
      <c r="J158" s="660"/>
      <c r="K158" s="259"/>
      <c r="L158" s="1152"/>
      <c r="M158" s="660"/>
      <c r="N158" s="660"/>
      <c r="O158" s="660"/>
      <c r="P158" s="259"/>
    </row>
    <row r="159" spans="1:16" x14ac:dyDescent="0.25">
      <c r="A159" s="537"/>
      <c r="B159" s="537"/>
      <c r="C159" s="537"/>
      <c r="D159" s="692"/>
      <c r="E159" s="692"/>
      <c r="F159" s="692"/>
      <c r="G159" s="537"/>
      <c r="H159" s="537"/>
      <c r="I159" s="537"/>
      <c r="J159" s="537"/>
      <c r="K159" s="537"/>
      <c r="L159" s="542"/>
      <c r="M159" s="537"/>
      <c r="N159" s="537"/>
      <c r="O159" s="537"/>
      <c r="P159" s="537"/>
    </row>
    <row r="160" spans="1:16" x14ac:dyDescent="0.25">
      <c r="A160" s="537"/>
      <c r="B160" s="537"/>
      <c r="C160" s="537"/>
      <c r="D160" s="692"/>
      <c r="E160" s="692"/>
      <c r="F160" s="692"/>
      <c r="G160" s="537"/>
      <c r="H160" s="537"/>
      <c r="I160" s="537"/>
      <c r="J160" s="537"/>
      <c r="K160" s="537"/>
      <c r="L160" s="542"/>
      <c r="M160" s="537"/>
      <c r="N160" s="537"/>
      <c r="O160" s="537"/>
      <c r="P160" s="537"/>
    </row>
    <row r="161" spans="1:16" x14ac:dyDescent="0.25">
      <c r="A161" s="537"/>
      <c r="B161" s="537"/>
      <c r="C161" s="537"/>
      <c r="D161" s="537"/>
      <c r="E161" s="537"/>
      <c r="F161" s="537"/>
      <c r="G161" s="537"/>
      <c r="H161" s="537"/>
      <c r="I161" s="537"/>
      <c r="J161" s="537"/>
      <c r="K161" s="537"/>
      <c r="L161" s="542"/>
      <c r="M161" s="537"/>
      <c r="N161" s="537"/>
      <c r="O161" s="537"/>
      <c r="P161" s="537"/>
    </row>
    <row r="162" spans="1:16" x14ac:dyDescent="0.25">
      <c r="A162" s="542" t="s">
        <v>1449</v>
      </c>
      <c r="B162" s="542"/>
      <c r="C162" s="542"/>
      <c r="D162" s="691"/>
      <c r="E162" s="691"/>
      <c r="F162" s="691"/>
      <c r="G162" s="866"/>
      <c r="H162" s="674" t="s">
        <v>1377</v>
      </c>
      <c r="J162" s="674"/>
      <c r="K162" s="674"/>
      <c r="L162" s="1153"/>
      <c r="M162" s="674"/>
      <c r="O162" s="674"/>
      <c r="P162" s="544"/>
    </row>
    <row r="163" spans="1:16" ht="25.5" customHeight="1" x14ac:dyDescent="0.25">
      <c r="A163" s="546" t="s">
        <v>935</v>
      </c>
      <c r="B163" s="546"/>
      <c r="C163" s="546"/>
      <c r="D163" s="538"/>
      <c r="E163" s="538"/>
      <c r="F163" s="538"/>
      <c r="G163" s="467"/>
      <c r="H163" s="537"/>
      <c r="I163" s="1895" t="s">
        <v>1375</v>
      </c>
      <c r="J163" s="1895"/>
      <c r="K163" s="1895"/>
      <c r="L163" s="1895"/>
      <c r="M163" s="1895"/>
      <c r="N163" s="1895"/>
      <c r="O163" s="1895"/>
      <c r="P163" s="539"/>
    </row>
    <row r="164" spans="1:16" x14ac:dyDescent="0.25">
      <c r="A164" s="542" t="s">
        <v>1231</v>
      </c>
      <c r="B164" s="542"/>
      <c r="C164" s="542"/>
      <c r="D164" s="537"/>
      <c r="F164" s="1062"/>
      <c r="G164" s="1062"/>
      <c r="H164" s="1062"/>
      <c r="I164" s="1876" t="s">
        <v>1503</v>
      </c>
      <c r="J164" s="1876"/>
      <c r="K164" s="1876"/>
      <c r="L164" s="1876"/>
      <c r="M164" s="1876"/>
      <c r="N164" s="1876"/>
      <c r="O164" s="1876"/>
      <c r="P164" s="537"/>
    </row>
    <row r="165" spans="1:16" x14ac:dyDescent="0.25">
      <c r="A165" s="546"/>
      <c r="B165" s="546"/>
      <c r="C165" s="546"/>
      <c r="D165" s="547"/>
      <c r="E165" s="547"/>
      <c r="F165" s="547"/>
      <c r="G165" s="546"/>
      <c r="H165" s="541"/>
      <c r="I165" s="540"/>
      <c r="J165" s="537"/>
      <c r="K165" s="673" t="s">
        <v>1374</v>
      </c>
      <c r="L165" s="758"/>
      <c r="M165" s="673"/>
      <c r="N165" s="673"/>
      <c r="O165" s="673"/>
      <c r="P165" s="673"/>
    </row>
    <row r="166" spans="1:16" ht="15.75" x14ac:dyDescent="0.25">
      <c r="A166" s="267"/>
      <c r="B166" s="267"/>
      <c r="C166" s="267"/>
      <c r="D166" s="268"/>
      <c r="E166" s="268"/>
      <c r="F166" s="268"/>
      <c r="G166" s="268"/>
      <c r="H166" s="269"/>
      <c r="I166" s="268"/>
      <c r="J166" s="268"/>
      <c r="K166" s="268"/>
      <c r="L166" s="267"/>
      <c r="M166" s="268"/>
      <c r="N166" s="271"/>
      <c r="O166" s="271"/>
      <c r="P166" s="259"/>
    </row>
    <row r="167" spans="1:16" s="259" customFormat="1" ht="84" customHeight="1" x14ac:dyDescent="0.25">
      <c r="D167" s="668"/>
      <c r="E167" s="668"/>
      <c r="F167" s="668"/>
      <c r="L167" s="531"/>
    </row>
    <row r="168" spans="1:16" x14ac:dyDescent="0.25">
      <c r="K168" s="259"/>
      <c r="L168" s="531"/>
    </row>
  </sheetData>
  <mergeCells count="21">
    <mergeCell ref="M11:M12"/>
    <mergeCell ref="N11:N12"/>
    <mergeCell ref="O11:O12"/>
    <mergeCell ref="I163:O163"/>
    <mergeCell ref="I164:O164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paperSize="5" scale="45" fitToHeight="0" orientation="landscape" horizontalDpi="360" verticalDpi="360" r:id="rId1"/>
  <rowBreaks count="2" manualBreakCount="2">
    <brk id="53" max="14" man="1"/>
    <brk id="98" max="14" man="1"/>
  </rowBreaks>
  <colBreaks count="1" manualBreakCount="1">
    <brk id="15" max="159" man="1"/>
  </colBreaks>
  <drawing r:id="rId2"/>
</worksheet>
</file>

<file path=xl/worksheets/sheet2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36B868-47B7-4D79-BCC2-179E336928C5}">
  <dimension ref="A1:N72"/>
  <sheetViews>
    <sheetView topLeftCell="A9" zoomScaleNormal="100" workbookViewId="0">
      <selection activeCell="A24" sqref="A24:XFD24"/>
    </sheetView>
  </sheetViews>
  <sheetFormatPr baseColWidth="10" defaultRowHeight="15" x14ac:dyDescent="0.25"/>
  <cols>
    <col min="1" max="1" width="44.28515625" customWidth="1"/>
    <col min="2" max="2" width="11.42578125" style="25" customWidth="1"/>
    <col min="3" max="3" width="28.7109375" customWidth="1"/>
    <col min="4" max="4" width="27" customWidth="1"/>
    <col min="5" max="5" width="16.42578125" customWidth="1"/>
    <col min="6" max="6" width="15.5703125" customWidth="1"/>
    <col min="8" max="8" width="14.7109375" customWidth="1"/>
    <col min="14" max="14" width="14.2851562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1510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2" t="s">
        <v>5</v>
      </c>
      <c r="B11" s="1622"/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  <c r="N11" s="162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98" t="s">
        <v>7</v>
      </c>
      <c r="B13" s="1897" t="s">
        <v>937</v>
      </c>
      <c r="C13" s="1897" t="s">
        <v>8</v>
      </c>
      <c r="D13" s="1897" t="s">
        <v>10</v>
      </c>
      <c r="E13" s="1897" t="s">
        <v>11</v>
      </c>
      <c r="F13" s="1047" t="s">
        <v>12</v>
      </c>
      <c r="G13" s="1897" t="s">
        <v>13</v>
      </c>
      <c r="H13" s="1897" t="s">
        <v>14</v>
      </c>
      <c r="I13" s="1897" t="s">
        <v>15</v>
      </c>
      <c r="J13" s="1897" t="s">
        <v>16</v>
      </c>
      <c r="K13" s="1897" t="s">
        <v>17</v>
      </c>
      <c r="L13" s="1897" t="s">
        <v>18</v>
      </c>
      <c r="M13" s="1897" t="s">
        <v>19</v>
      </c>
      <c r="N13" s="1897" t="s">
        <v>20</v>
      </c>
    </row>
    <row r="14" spans="1:14" x14ac:dyDescent="0.25">
      <c r="A14" s="1899"/>
      <c r="B14" s="1897"/>
      <c r="C14" s="1897"/>
      <c r="D14" s="1897"/>
      <c r="E14" s="1897"/>
      <c r="F14" s="1047" t="s">
        <v>21</v>
      </c>
      <c r="G14" s="1897"/>
      <c r="H14" s="1897"/>
      <c r="I14" s="1897"/>
      <c r="J14" s="1897"/>
      <c r="K14" s="1897"/>
      <c r="L14" s="1897"/>
      <c r="M14" s="1897"/>
      <c r="N14" s="1897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s="1190" customFormat="1" ht="28.5" customHeight="1" x14ac:dyDescent="0.25">
      <c r="A24" s="625" t="s">
        <v>1519</v>
      </c>
      <c r="B24" s="601" t="s">
        <v>806</v>
      </c>
      <c r="C24" s="281" t="s">
        <v>235</v>
      </c>
      <c r="D24" s="286" t="s">
        <v>235</v>
      </c>
      <c r="E24" s="283" t="s">
        <v>236</v>
      </c>
      <c r="F24" s="284">
        <v>14000</v>
      </c>
      <c r="G24" s="285">
        <v>0</v>
      </c>
      <c r="H24" s="284">
        <v>14000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14000</v>
      </c>
    </row>
    <row r="25" spans="1:14" ht="28.5" customHeight="1" x14ac:dyDescent="0.25">
      <c r="A25" s="1183" t="s">
        <v>1481</v>
      </c>
      <c r="B25" s="1184" t="s">
        <v>806</v>
      </c>
      <c r="C25" s="652" t="s">
        <v>235</v>
      </c>
      <c r="D25" s="1185" t="s">
        <v>235</v>
      </c>
      <c r="E25" s="1186" t="s">
        <v>236</v>
      </c>
      <c r="F25" s="1187">
        <v>12000</v>
      </c>
      <c r="G25" s="1188">
        <v>0</v>
      </c>
      <c r="H25" s="1187">
        <v>12000</v>
      </c>
      <c r="I25" s="1189">
        <v>0</v>
      </c>
      <c r="J25" s="1189">
        <v>0</v>
      </c>
      <c r="K25" s="1189">
        <v>0</v>
      </c>
      <c r="L25" s="1189">
        <v>0</v>
      </c>
      <c r="M25" s="1189">
        <v>0</v>
      </c>
      <c r="N25" s="1187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27.75" customHeight="1" x14ac:dyDescent="0.25">
      <c r="A34" s="1048" t="s">
        <v>865</v>
      </c>
      <c r="B34" s="1048"/>
      <c r="C34" s="1049">
        <v>18</v>
      </c>
      <c r="D34" s="1049"/>
      <c r="E34" s="1049"/>
      <c r="F34" s="1050">
        <f>+F33</f>
        <v>266000</v>
      </c>
      <c r="G34" s="1050">
        <f t="shared" ref="G34:N34" si="2">+G33</f>
        <v>0</v>
      </c>
      <c r="H34" s="1050">
        <f t="shared" si="2"/>
        <v>266000</v>
      </c>
      <c r="I34" s="1050">
        <f t="shared" si="2"/>
        <v>0</v>
      </c>
      <c r="J34" s="1050">
        <f t="shared" si="2"/>
        <v>4195.88</v>
      </c>
      <c r="K34" s="1050">
        <f t="shared" si="2"/>
        <v>0</v>
      </c>
      <c r="L34" s="1050">
        <f t="shared" si="2"/>
        <v>0</v>
      </c>
      <c r="M34" s="1050">
        <f t="shared" si="2"/>
        <v>4195.88</v>
      </c>
      <c r="N34" s="1050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19.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21.7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874" t="s">
        <v>1269</v>
      </c>
      <c r="B56" s="1874"/>
      <c r="C56" s="1874"/>
      <c r="D56" s="753"/>
      <c r="E56" s="753"/>
      <c r="F56" s="754"/>
      <c r="G56" s="755"/>
      <c r="I56" s="1875" t="s">
        <v>852</v>
      </c>
      <c r="J56" s="1875"/>
      <c r="K56" s="1875"/>
      <c r="L56" s="1875"/>
      <c r="M56" s="1875"/>
      <c r="N56" s="1875"/>
    </row>
    <row r="57" spans="1:14" s="259" customFormat="1" ht="19.5" customHeight="1" x14ac:dyDescent="0.25">
      <c r="A57" s="1812" t="s">
        <v>1270</v>
      </c>
      <c r="B57" s="1812"/>
      <c r="C57" s="1812"/>
      <c r="D57" s="753"/>
      <c r="E57" s="753"/>
      <c r="F57" s="754"/>
      <c r="G57" s="755"/>
      <c r="I57" s="1876" t="s">
        <v>1505</v>
      </c>
      <c r="J57" s="1876"/>
      <c r="K57" s="1876"/>
      <c r="L57" s="1876"/>
      <c r="M57" s="1876"/>
      <c r="N57" s="1876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98.2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813"/>
      <c r="J69" s="1813"/>
      <c r="K69" s="1813"/>
      <c r="L69" s="1813"/>
      <c r="M69" s="1813"/>
      <c r="N69" s="1813"/>
    </row>
    <row r="70" spans="1:14" ht="15.75" x14ac:dyDescent="0.25">
      <c r="A70" s="267"/>
      <c r="B70" s="267"/>
      <c r="C70" s="267"/>
      <c r="D70" s="268"/>
      <c r="E70" s="268"/>
      <c r="F70" s="269"/>
      <c r="G70" s="1741"/>
      <c r="H70" s="1741"/>
      <c r="I70" s="1741"/>
      <c r="J70" s="1741"/>
      <c r="K70" s="1741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1.1417322834645669" right="0.39370078740157483" top="0.09" bottom="0.15748031496062992" header="7.874015748031496E-2" footer="0.31496062992125984"/>
  <pageSetup paperSize="3" scale="60" orientation="landscape" r:id="rId1"/>
  <drawing r:id="rId2"/>
</worksheet>
</file>

<file path=xl/worksheets/sheet2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44CAF7-EE44-4E7C-B043-7DEAA7AFB215}">
  <sheetPr>
    <tabColor theme="4"/>
  </sheetPr>
  <dimension ref="B5:N96"/>
  <sheetViews>
    <sheetView showGridLines="0" topLeftCell="A58" zoomScale="136" zoomScaleNormal="136" zoomScaleSheetLayoutView="100" workbookViewId="0">
      <selection activeCell="E77" sqref="E7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5703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886" t="s">
        <v>0</v>
      </c>
      <c r="C5" s="1886"/>
      <c r="D5" s="1886"/>
      <c r="E5" s="1886"/>
      <c r="F5" s="1886"/>
      <c r="G5" s="1886"/>
      <c r="H5" s="1886"/>
      <c r="I5" s="1886"/>
      <c r="J5" s="1886"/>
      <c r="K5" s="1886"/>
      <c r="L5" s="1886"/>
      <c r="M5" s="1886"/>
    </row>
    <row r="6" spans="2:14" ht="13.5" customHeight="1" x14ac:dyDescent="0.25">
      <c r="B6" s="1886" t="s">
        <v>1</v>
      </c>
      <c r="C6" s="1886"/>
      <c r="D6" s="1886"/>
      <c r="E6" s="1886"/>
      <c r="F6" s="1886"/>
      <c r="G6" s="1886"/>
      <c r="H6" s="1886"/>
      <c r="I6" s="1886"/>
      <c r="J6" s="1886"/>
      <c r="K6" s="1886"/>
      <c r="L6" s="1886"/>
      <c r="M6" s="1886"/>
    </row>
    <row r="7" spans="2:14" ht="12" customHeight="1" x14ac:dyDescent="0.25">
      <c r="B7" s="1886" t="s">
        <v>3</v>
      </c>
      <c r="C7" s="1886"/>
      <c r="D7" s="1886"/>
      <c r="E7" s="1886"/>
      <c r="F7" s="1886"/>
      <c r="G7" s="1886"/>
      <c r="H7" s="1886"/>
      <c r="I7" s="1886"/>
      <c r="J7" s="1886"/>
      <c r="K7" s="1886"/>
      <c r="L7" s="1886"/>
      <c r="M7" s="1886"/>
    </row>
    <row r="8" spans="2:14" x14ac:dyDescent="0.25">
      <c r="B8" s="1886" t="s">
        <v>1511</v>
      </c>
      <c r="C8" s="1886"/>
      <c r="D8" s="1886"/>
      <c r="E8" s="1886"/>
      <c r="F8" s="1886"/>
      <c r="G8" s="1886"/>
      <c r="H8" s="1886"/>
      <c r="I8" s="1886"/>
      <c r="J8" s="1886"/>
      <c r="K8" s="1886"/>
      <c r="L8" s="1886"/>
      <c r="M8" s="1886"/>
    </row>
    <row r="9" spans="2:14" x14ac:dyDescent="0.25">
      <c r="B9" s="1877" t="s">
        <v>886</v>
      </c>
      <c r="C9" s="1877"/>
      <c r="D9" s="1877"/>
      <c r="E9" s="1877"/>
      <c r="F9" s="1877"/>
      <c r="G9" s="1877"/>
      <c r="H9" s="1877"/>
      <c r="I9" s="1877"/>
      <c r="J9" s="1877"/>
      <c r="K9" s="1877"/>
      <c r="L9" s="1877"/>
      <c r="M9" s="1877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910" t="s">
        <v>7</v>
      </c>
      <c r="C11" s="1910" t="s">
        <v>802</v>
      </c>
      <c r="D11" s="1912" t="s">
        <v>9</v>
      </c>
      <c r="E11" s="1046" t="s">
        <v>12</v>
      </c>
      <c r="F11" s="1914" t="s">
        <v>13</v>
      </c>
      <c r="G11" s="1908" t="s">
        <v>14</v>
      </c>
      <c r="H11" s="1908" t="s">
        <v>15</v>
      </c>
      <c r="I11" s="1908" t="s">
        <v>16</v>
      </c>
      <c r="J11" s="1908" t="s">
        <v>17</v>
      </c>
      <c r="K11" s="1908" t="s">
        <v>18</v>
      </c>
      <c r="L11" s="1908" t="s">
        <v>19</v>
      </c>
      <c r="M11" s="1908" t="s">
        <v>20</v>
      </c>
    </row>
    <row r="12" spans="2:14" ht="16.5" customHeight="1" x14ac:dyDescent="0.25">
      <c r="B12" s="1911"/>
      <c r="C12" s="1911"/>
      <c r="D12" s="1913"/>
      <c r="E12" s="1046" t="s">
        <v>21</v>
      </c>
      <c r="F12" s="1915"/>
      <c r="G12" s="1909"/>
      <c r="H12" s="1909"/>
      <c r="I12" s="1909"/>
      <c r="J12" s="1909"/>
      <c r="K12" s="1909"/>
      <c r="L12" s="1909"/>
      <c r="M12" s="1909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>+E46</f>
        <v>11500</v>
      </c>
      <c r="F47" s="937">
        <v>0</v>
      </c>
      <c r="G47" s="905">
        <f>+G46</f>
        <v>11500</v>
      </c>
      <c r="H47" s="905">
        <f>+H46</f>
        <v>330.05</v>
      </c>
      <c r="I47" s="905">
        <f>+I46</f>
        <v>1623.06</v>
      </c>
      <c r="J47" s="905">
        <f>+J46</f>
        <v>349.6</v>
      </c>
      <c r="K47" s="937">
        <v>0</v>
      </c>
      <c r="L47" s="905">
        <f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4">SUM(G50:G51)</f>
        <v>51500</v>
      </c>
      <c r="H52" s="905">
        <f t="shared" si="4"/>
        <v>1478.05</v>
      </c>
      <c r="I52" s="905">
        <f t="shared" si="4"/>
        <v>11032.06</v>
      </c>
      <c r="J52" s="905">
        <f t="shared" si="4"/>
        <v>1565.6</v>
      </c>
      <c r="K52" s="937">
        <v>0</v>
      </c>
      <c r="L52" s="905">
        <f t="shared" si="4"/>
        <v>14075.71</v>
      </c>
      <c r="M52" s="905">
        <f t="shared" si="4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>+G55</f>
        <v>11500</v>
      </c>
      <c r="H56" s="905">
        <f>+H55</f>
        <v>330.05</v>
      </c>
      <c r="I56" s="905">
        <f>+I55</f>
        <v>1623.06</v>
      </c>
      <c r="J56" s="905">
        <f>+J55</f>
        <v>349.6</v>
      </c>
      <c r="K56" s="937">
        <v>0</v>
      </c>
      <c r="L56" s="905">
        <f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2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5">+E59</f>
        <v>40000</v>
      </c>
      <c r="F60" s="937">
        <v>0</v>
      </c>
      <c r="G60" s="905">
        <f t="shared" si="5"/>
        <v>40000</v>
      </c>
      <c r="H60" s="905">
        <f t="shared" si="5"/>
        <v>1148</v>
      </c>
      <c r="I60" s="905">
        <f t="shared" si="5"/>
        <v>9409</v>
      </c>
      <c r="J60" s="905">
        <f t="shared" si="5"/>
        <v>1216</v>
      </c>
      <c r="K60" s="937">
        <v>0</v>
      </c>
      <c r="L60" s="905">
        <f t="shared" si="5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39" t="s">
        <v>865</v>
      </c>
      <c r="C62" s="1139"/>
      <c r="D62" s="1129">
        <f>+D60+D56+D52+D47+D43+D35+D27+D23+D39+D31+D19+D15</f>
        <v>13</v>
      </c>
      <c r="E62" s="1140">
        <f>+E60+E56+E52+E47+E43+E39+E35+E31+E27+E23+E19+E15</f>
        <v>257000</v>
      </c>
      <c r="F62" s="1045">
        <v>0</v>
      </c>
      <c r="G62" s="1140">
        <f t="shared" ref="G62:M62" si="6">+G60+G56+G52+G47+G43+G39+G35+G31+G27+G23+G19+G15</f>
        <v>257000</v>
      </c>
      <c r="H62" s="1140">
        <f t="shared" si="6"/>
        <v>7375.9000000000015</v>
      </c>
      <c r="I62" s="1140">
        <f t="shared" si="6"/>
        <v>45992.92</v>
      </c>
      <c r="J62" s="1140">
        <f t="shared" si="6"/>
        <v>7812.8000000000011</v>
      </c>
      <c r="K62" s="1045">
        <v>0</v>
      </c>
      <c r="L62" s="1140">
        <f t="shared" si="6"/>
        <v>61181.62</v>
      </c>
      <c r="M62" s="1140">
        <f t="shared" si="6"/>
        <v>195818.38000000003</v>
      </c>
    </row>
    <row r="72" hidden="1" x14ac:dyDescent="0.25"/>
    <row r="73" hidden="1" x14ac:dyDescent="0.25"/>
    <row r="75" ht="14.25" customHeight="1" x14ac:dyDescent="0.25"/>
    <row r="76" hidden="1" x14ac:dyDescent="0.25"/>
    <row r="80" ht="0.75" customHeight="1" x14ac:dyDescent="0.25"/>
    <row r="82" spans="2:13" ht="38.25" customHeight="1" x14ac:dyDescent="0.25">
      <c r="B82" s="916"/>
      <c r="C82" s="916"/>
      <c r="D82" s="917"/>
      <c r="E82" s="918"/>
      <c r="F82" s="919"/>
      <c r="G82" s="1882" t="s">
        <v>1372</v>
      </c>
      <c r="H82" s="1882"/>
      <c r="I82" s="1882"/>
      <c r="J82" s="1882"/>
      <c r="K82" s="1882"/>
      <c r="L82" s="1882"/>
    </row>
    <row r="83" spans="2:13" x14ac:dyDescent="0.25">
      <c r="B83" s="1083" t="s">
        <v>1238</v>
      </c>
      <c r="C83" s="1083"/>
      <c r="D83" s="921"/>
      <c r="E83" s="915"/>
      <c r="F83" s="915"/>
      <c r="G83" s="1880" t="s">
        <v>1222</v>
      </c>
      <c r="H83" s="1880"/>
      <c r="I83" s="1880"/>
      <c r="J83" s="1880"/>
      <c r="K83" s="1880"/>
      <c r="L83" s="1880"/>
    </row>
    <row r="84" spans="2:13" x14ac:dyDescent="0.25">
      <c r="B84" s="916" t="s">
        <v>1239</v>
      </c>
      <c r="C84" s="916"/>
      <c r="D84" s="915"/>
      <c r="E84" s="915"/>
      <c r="F84" s="923"/>
      <c r="G84" s="1879" t="s">
        <v>1224</v>
      </c>
      <c r="H84" s="1879"/>
      <c r="I84" s="1879"/>
      <c r="J84" s="1879"/>
      <c r="K84" s="1879"/>
      <c r="L84" s="1879"/>
    </row>
    <row r="88" spans="2:13" ht="30" customHeight="1" x14ac:dyDescent="0.25"/>
    <row r="94" spans="2:13" x14ac:dyDescent="0.25">
      <c r="E94" s="924"/>
      <c r="F94" s="923"/>
      <c r="G94" s="915"/>
      <c r="H94" s="1884"/>
      <c r="I94" s="1884"/>
      <c r="J94" s="1884"/>
      <c r="K94" s="1884"/>
      <c r="L94" s="1884"/>
      <c r="M94" s="1884"/>
    </row>
    <row r="95" spans="2:13" x14ac:dyDescent="0.25">
      <c r="E95" s="925"/>
      <c r="F95" s="1877"/>
      <c r="G95" s="1877"/>
      <c r="H95" s="1877"/>
      <c r="I95" s="1877"/>
      <c r="J95" s="1877"/>
      <c r="K95" s="926"/>
      <c r="L95" s="926"/>
      <c r="M95" s="886"/>
    </row>
    <row r="96" spans="2:13" x14ac:dyDescent="0.25">
      <c r="E96" s="927" t="s">
        <v>641</v>
      </c>
      <c r="F96" s="927"/>
      <c r="G96" s="927"/>
      <c r="H96" s="927"/>
      <c r="I96" s="927"/>
      <c r="J96" s="927"/>
      <c r="K96" s="927"/>
      <c r="L96" s="927"/>
      <c r="M96" s="927"/>
    </row>
  </sheetData>
  <mergeCells count="21">
    <mergeCell ref="G82:L82"/>
    <mergeCell ref="G83:L83"/>
    <mergeCell ref="G84:L84"/>
    <mergeCell ref="H94:M94"/>
    <mergeCell ref="F95:J95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15748031496062992" bottom="0.27559055118110237" header="0" footer="0.31496062992125984"/>
  <pageSetup scale="46" orientation="landscape" r:id="rId1"/>
  <drawing r:id="rId2"/>
</worksheet>
</file>

<file path=xl/worksheets/sheet2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0298AD-2D5F-42DA-9349-D0BA746E02A6}">
  <dimension ref="B5:M54"/>
  <sheetViews>
    <sheetView showGridLines="0" topLeftCell="B13" zoomScale="118" zoomScaleNormal="118" workbookViewId="0">
      <selection activeCell="K44" sqref="K44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735" t="s">
        <v>0</v>
      </c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</row>
    <row r="6" spans="2:13" x14ac:dyDescent="0.25">
      <c r="B6" s="1735" t="s">
        <v>1</v>
      </c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</row>
    <row r="7" spans="2:13" x14ac:dyDescent="0.25">
      <c r="B7" s="1735" t="s">
        <v>3</v>
      </c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2:13" x14ac:dyDescent="0.25">
      <c r="B8" s="1735" t="s">
        <v>1512</v>
      </c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2:13" x14ac:dyDescent="0.25">
      <c r="B9" s="1736" t="s">
        <v>1197</v>
      </c>
      <c r="C9" s="1736"/>
      <c r="D9" s="1736"/>
      <c r="E9" s="1736"/>
      <c r="F9" s="1736"/>
      <c r="G9" s="1736"/>
      <c r="H9" s="1736"/>
      <c r="I9" s="1736"/>
      <c r="J9" s="1736"/>
      <c r="K9" s="1736"/>
      <c r="L9" s="1736"/>
      <c r="M9" s="1736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894" t="s">
        <v>7</v>
      </c>
      <c r="C11" s="1892" t="s">
        <v>802</v>
      </c>
      <c r="D11" s="1892" t="s">
        <v>9</v>
      </c>
      <c r="E11" s="1067" t="s">
        <v>12</v>
      </c>
      <c r="F11" s="1905" t="s">
        <v>13</v>
      </c>
      <c r="G11" s="1904" t="s">
        <v>14</v>
      </c>
      <c r="H11" s="1904" t="s">
        <v>15</v>
      </c>
      <c r="I11" s="1904" t="s">
        <v>16</v>
      </c>
      <c r="J11" s="1904" t="s">
        <v>17</v>
      </c>
      <c r="K11" s="1904" t="s">
        <v>18</v>
      </c>
      <c r="L11" s="1904" t="s">
        <v>19</v>
      </c>
      <c r="M11" s="1904" t="s">
        <v>20</v>
      </c>
    </row>
    <row r="12" spans="2:13" ht="15" customHeight="1" x14ac:dyDescent="0.25">
      <c r="B12" s="1894"/>
      <c r="C12" s="1892"/>
      <c r="D12" s="1892"/>
      <c r="E12" s="1067" t="s">
        <v>21</v>
      </c>
      <c r="F12" s="1905"/>
      <c r="G12" s="1904"/>
      <c r="H12" s="1904"/>
      <c r="I12" s="1904"/>
      <c r="J12" s="1904"/>
      <c r="K12" s="1904"/>
      <c r="L12" s="1904"/>
      <c r="M12" s="1904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19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>+K14</f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0">+F18</f>
        <v>0</v>
      </c>
      <c r="G19" s="463">
        <f>+G18</f>
        <v>40000</v>
      </c>
      <c r="H19" s="463">
        <f t="shared" si="0"/>
        <v>1148</v>
      </c>
      <c r="I19" s="463">
        <f t="shared" si="0"/>
        <v>9409</v>
      </c>
      <c r="J19" s="463">
        <f t="shared" si="0"/>
        <v>1216</v>
      </c>
      <c r="K19" s="1112">
        <f t="shared" si="0"/>
        <v>0</v>
      </c>
      <c r="L19" s="463">
        <f t="shared" si="0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42" ht="9.75" customHeight="1" x14ac:dyDescent="0.25"/>
    <row r="43" hidden="1" x14ac:dyDescent="0.25"/>
    <row r="49" spans="2:13" ht="38.25" customHeight="1" x14ac:dyDescent="0.25">
      <c r="B49" s="542"/>
      <c r="C49" s="542"/>
      <c r="D49" s="543"/>
      <c r="E49" s="544"/>
      <c r="F49" s="545"/>
      <c r="G49" s="1866" t="s">
        <v>1250</v>
      </c>
      <c r="H49" s="1866"/>
      <c r="I49" s="1866"/>
      <c r="J49" s="1866"/>
      <c r="K49" s="1866"/>
      <c r="L49" s="1866"/>
      <c r="M49" s="544"/>
    </row>
    <row r="50" spans="2:13" x14ac:dyDescent="0.25">
      <c r="B50" s="1082" t="s">
        <v>857</v>
      </c>
      <c r="C50" s="546"/>
      <c r="D50" s="538"/>
      <c r="E50" s="537"/>
      <c r="F50" s="537"/>
      <c r="G50" s="1811" t="s">
        <v>852</v>
      </c>
      <c r="H50" s="1811"/>
      <c r="I50" s="1811"/>
      <c r="J50" s="1811"/>
      <c r="K50" s="1811"/>
      <c r="L50" s="1811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812" t="s">
        <v>1506</v>
      </c>
      <c r="H51" s="1812"/>
      <c r="I51" s="1812"/>
      <c r="J51" s="1812"/>
      <c r="K51" s="1812"/>
      <c r="L51" s="1812"/>
      <c r="M51" s="537"/>
    </row>
    <row r="52" spans="2:13" x14ac:dyDescent="0.25">
      <c r="B52" s="546"/>
      <c r="C52" s="546"/>
      <c r="D52" s="547"/>
      <c r="E52" s="541"/>
      <c r="F52" s="540"/>
      <c r="G52" s="537"/>
      <c r="H52" s="1813"/>
      <c r="I52" s="1813"/>
      <c r="J52" s="1813"/>
      <c r="K52" s="1813"/>
      <c r="L52" s="1813"/>
      <c r="M52" s="1813"/>
    </row>
    <row r="53" spans="2:13" ht="15.75" x14ac:dyDescent="0.25">
      <c r="B53" s="267"/>
      <c r="C53" s="267"/>
      <c r="D53" s="268"/>
      <c r="E53" s="269"/>
      <c r="F53" s="1741"/>
      <c r="G53" s="1741"/>
      <c r="H53" s="1741"/>
      <c r="I53" s="1741"/>
      <c r="J53" s="1741"/>
      <c r="K53" s="271"/>
      <c r="L53" s="271"/>
      <c r="M53" s="259"/>
    </row>
    <row r="54" spans="2:13" ht="50.25" customHeight="1" x14ac:dyDescent="0.25">
      <c r="E54" t="s">
        <v>641</v>
      </c>
    </row>
  </sheetData>
  <mergeCells count="21">
    <mergeCell ref="G49:L49"/>
    <mergeCell ref="G50:L50"/>
    <mergeCell ref="G51:L51"/>
    <mergeCell ref="H52:M52"/>
    <mergeCell ref="F53:J53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honeticPr fontId="54" type="noConversion"/>
  <pageMargins left="0.57999999999999996" right="0.12" top="0.74803149606299213" bottom="0.74803149606299213" header="0.31496062992125984" footer="0.31496062992125984"/>
  <pageSetup scale="51" orientation="landscape" r:id="rId1"/>
  <drawing r:id="rId2"/>
</worksheet>
</file>

<file path=xl/worksheets/sheet2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83C098-AE85-47F4-92A9-A264B28E607E}">
  <dimension ref="A1:N49"/>
  <sheetViews>
    <sheetView topLeftCell="A16" zoomScaleNormal="100" workbookViewId="0">
      <selection sqref="A1:XFD49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624" t="s">
        <v>0</v>
      </c>
      <c r="B6" s="1624"/>
      <c r="C6" s="1624"/>
      <c r="D6" s="1624"/>
      <c r="E6" s="1624"/>
      <c r="F6" s="1624"/>
      <c r="G6" s="1624"/>
      <c r="H6" s="1624"/>
      <c r="I6" s="1624"/>
      <c r="J6" s="1624"/>
      <c r="K6" s="1624"/>
      <c r="L6" s="1624"/>
      <c r="M6" s="1624"/>
      <c r="N6" s="259"/>
    </row>
    <row r="7" spans="1:14" x14ac:dyDescent="0.25">
      <c r="A7" s="1624" t="s">
        <v>1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259"/>
    </row>
    <row r="8" spans="1:14" x14ac:dyDescent="0.25">
      <c r="A8" s="1624" t="s">
        <v>3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259"/>
    </row>
    <row r="9" spans="1:14" x14ac:dyDescent="0.25">
      <c r="A9" s="1624" t="s">
        <v>1513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259"/>
    </row>
    <row r="10" spans="1:14" x14ac:dyDescent="0.25">
      <c r="A10" s="1823" t="s">
        <v>412</v>
      </c>
      <c r="B10" s="1823"/>
      <c r="C10" s="1823"/>
      <c r="D10" s="1823"/>
      <c r="E10" s="1823"/>
      <c r="F10" s="1823"/>
      <c r="G10" s="1823"/>
      <c r="H10" s="1823"/>
      <c r="I10" s="1823"/>
      <c r="J10" s="1823"/>
      <c r="K10" s="1823"/>
      <c r="L10" s="1823"/>
      <c r="M10" s="1823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894" t="s">
        <v>7</v>
      </c>
      <c r="B12" s="1892" t="s">
        <v>937</v>
      </c>
      <c r="C12" s="1892" t="s">
        <v>9</v>
      </c>
      <c r="D12" s="1067" t="s">
        <v>832</v>
      </c>
      <c r="E12" s="1905" t="s">
        <v>12</v>
      </c>
      <c r="F12" s="1904" t="s">
        <v>13</v>
      </c>
      <c r="G12" s="1904" t="s">
        <v>14</v>
      </c>
      <c r="H12" s="1904" t="s">
        <v>15</v>
      </c>
      <c r="I12" s="1904" t="s">
        <v>16</v>
      </c>
      <c r="J12" s="1904" t="s">
        <v>17</v>
      </c>
      <c r="K12" s="1904" t="s">
        <v>18</v>
      </c>
      <c r="L12" s="1904" t="s">
        <v>19</v>
      </c>
      <c r="M12" s="1894" t="s">
        <v>20</v>
      </c>
    </row>
    <row r="13" spans="1:14" x14ac:dyDescent="0.25">
      <c r="A13" s="1894"/>
      <c r="B13" s="1892"/>
      <c r="C13" s="1892"/>
      <c r="D13" s="1067" t="s">
        <v>21</v>
      </c>
      <c r="E13" s="1905" t="s">
        <v>21</v>
      </c>
      <c r="F13" s="1904"/>
      <c r="G13" s="1904"/>
      <c r="H13" s="1904"/>
      <c r="I13" s="1904"/>
      <c r="J13" s="1904"/>
      <c r="K13" s="1904"/>
      <c r="L13" s="1904"/>
      <c r="M13" s="1894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 t="shared" ref="G22:M22" si="1">+G16+G20</f>
        <v>150000</v>
      </c>
      <c r="H22" s="1104">
        <f t="shared" si="1"/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810" t="s">
        <v>1225</v>
      </c>
      <c r="I39" s="1810"/>
      <c r="J39" s="1810"/>
      <c r="K39" s="1810"/>
      <c r="L39" s="1810"/>
      <c r="M39" s="1810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811" t="s">
        <v>852</v>
      </c>
      <c r="I40" s="1811"/>
      <c r="J40" s="1811"/>
      <c r="K40" s="1811"/>
      <c r="L40" s="1811"/>
      <c r="M40" s="1811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812" t="s">
        <v>1521</v>
      </c>
      <c r="I41" s="1812"/>
      <c r="J41" s="1812"/>
      <c r="K41" s="1812"/>
      <c r="L41" s="1812"/>
      <c r="M41" s="1812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813"/>
      <c r="J42" s="1813"/>
      <c r="K42" s="1813"/>
      <c r="L42" s="1813"/>
      <c r="M42" s="1813"/>
      <c r="N42" s="1813"/>
    </row>
    <row r="43" spans="1:14" ht="15.75" x14ac:dyDescent="0.25">
      <c r="A43" s="267"/>
      <c r="B43" s="267"/>
      <c r="C43" s="267"/>
      <c r="D43" s="268"/>
      <c r="E43" s="268"/>
      <c r="F43" s="269"/>
      <c r="G43" s="1741"/>
      <c r="H43" s="1741"/>
      <c r="I43" s="1741"/>
      <c r="J43" s="1741"/>
      <c r="K43" s="1741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M12:M13"/>
    <mergeCell ref="H39:M39"/>
    <mergeCell ref="H40:M40"/>
    <mergeCell ref="H41:M41"/>
    <mergeCell ref="I42:N42"/>
    <mergeCell ref="L12:L13"/>
    <mergeCell ref="G43:K43"/>
    <mergeCell ref="G12:G13"/>
    <mergeCell ref="H12:H13"/>
    <mergeCell ref="I12:I13"/>
    <mergeCell ref="J12:J13"/>
    <mergeCell ref="K12:K13"/>
    <mergeCell ref="A6:M6"/>
    <mergeCell ref="A7:M7"/>
    <mergeCell ref="A8:M8"/>
    <mergeCell ref="A9:M9"/>
    <mergeCell ref="A10:M10"/>
    <mergeCell ref="A12:A13"/>
    <mergeCell ref="B12:B13"/>
    <mergeCell ref="C12:C13"/>
    <mergeCell ref="E12:E13"/>
    <mergeCell ref="F12:F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01FEA8-EE4F-4CB9-B3AB-1F648838B5F2}">
  <sheetPr>
    <pageSetUpPr fitToPage="1"/>
  </sheetPr>
  <dimension ref="B6:M37"/>
  <sheetViews>
    <sheetView showGridLines="0" topLeftCell="A5" zoomScale="118" zoomScaleNormal="118" workbookViewId="0">
      <selection activeCell="B33" sqref="B33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735" t="s">
        <v>0</v>
      </c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</row>
    <row r="7" spans="2:13" x14ac:dyDescent="0.25">
      <c r="B7" s="1735" t="s">
        <v>1</v>
      </c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</row>
    <row r="8" spans="2:13" x14ac:dyDescent="0.25">
      <c r="B8" s="1735" t="s">
        <v>3</v>
      </c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</row>
    <row r="9" spans="2:13" x14ac:dyDescent="0.25">
      <c r="B9" s="1735" t="s">
        <v>1514</v>
      </c>
      <c r="C9" s="1735"/>
      <c r="D9" s="1735"/>
      <c r="E9" s="1735"/>
      <c r="F9" s="1735"/>
      <c r="G9" s="1735"/>
      <c r="H9" s="1735"/>
      <c r="I9" s="1735"/>
      <c r="J9" s="1735"/>
      <c r="K9" s="1735"/>
      <c r="L9" s="1735"/>
      <c r="M9" s="1735"/>
    </row>
    <row r="10" spans="2:13" x14ac:dyDescent="0.25">
      <c r="B10" s="1736" t="s">
        <v>1197</v>
      </c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  <c r="M10" s="1736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94" t="s">
        <v>7</v>
      </c>
      <c r="C12" s="1892" t="s">
        <v>802</v>
      </c>
      <c r="D12" s="1892" t="s">
        <v>10</v>
      </c>
      <c r="E12" s="1067" t="s">
        <v>12</v>
      </c>
      <c r="F12" s="1905" t="s">
        <v>13</v>
      </c>
      <c r="G12" s="1904" t="s">
        <v>14</v>
      </c>
      <c r="H12" s="1904" t="s">
        <v>15</v>
      </c>
      <c r="I12" s="1904" t="s">
        <v>16</v>
      </c>
      <c r="J12" s="1904" t="s">
        <v>17</v>
      </c>
      <c r="K12" s="1904" t="s">
        <v>18</v>
      </c>
      <c r="L12" s="1904" t="s">
        <v>19</v>
      </c>
      <c r="M12" s="1904" t="s">
        <v>20</v>
      </c>
    </row>
    <row r="13" spans="2:13" ht="15" customHeight="1" x14ac:dyDescent="0.25">
      <c r="B13" s="1894"/>
      <c r="C13" s="1892"/>
      <c r="D13" s="1892"/>
      <c r="E13" s="1067" t="s">
        <v>21</v>
      </c>
      <c r="F13" s="1905"/>
      <c r="G13" s="1904"/>
      <c r="H13" s="1904"/>
      <c r="I13" s="1904"/>
      <c r="J13" s="1904"/>
      <c r="K13" s="1904"/>
      <c r="L13" s="1904"/>
      <c r="M13" s="1904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x14ac:dyDescent="0.25"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  <c r="M31" s="537"/>
    </row>
    <row r="32" spans="2:13" ht="38.25" customHeight="1" x14ac:dyDescent="0.25">
      <c r="B32" s="542"/>
      <c r="C32" s="542"/>
      <c r="D32" s="543"/>
      <c r="E32" s="544"/>
      <c r="F32" s="545"/>
      <c r="G32" s="1866" t="s">
        <v>1255</v>
      </c>
      <c r="H32" s="1866"/>
      <c r="I32" s="1866"/>
      <c r="J32" s="1866"/>
      <c r="K32" s="1866"/>
      <c r="L32" s="1866"/>
      <c r="M32" s="544"/>
    </row>
    <row r="33" spans="2:13" x14ac:dyDescent="0.25">
      <c r="B33" s="1082" t="s">
        <v>1507</v>
      </c>
      <c r="C33" s="1082"/>
      <c r="D33" s="538"/>
      <c r="E33" s="537"/>
      <c r="F33" s="537"/>
      <c r="G33" s="1811" t="s">
        <v>852</v>
      </c>
      <c r="H33" s="1811"/>
      <c r="I33" s="1811"/>
      <c r="J33" s="1811"/>
      <c r="K33" s="1811"/>
      <c r="L33" s="1811"/>
      <c r="M33" s="539"/>
    </row>
    <row r="34" spans="2:13" x14ac:dyDescent="0.25">
      <c r="B34" s="542" t="s">
        <v>1520</v>
      </c>
      <c r="C34" s="542"/>
      <c r="D34" s="537"/>
      <c r="E34" s="537"/>
      <c r="F34" s="540"/>
      <c r="G34" s="1812" t="s">
        <v>1506</v>
      </c>
      <c r="H34" s="1812"/>
      <c r="I34" s="1812"/>
      <c r="J34" s="1812"/>
      <c r="K34" s="1812"/>
      <c r="L34" s="1812"/>
      <c r="M34" s="537"/>
    </row>
    <row r="35" spans="2:13" x14ac:dyDescent="0.25">
      <c r="B35" s="546"/>
      <c r="C35" s="546"/>
      <c r="D35" s="547"/>
      <c r="E35" s="541"/>
      <c r="F35" s="540"/>
      <c r="G35" s="537"/>
      <c r="H35" s="1813"/>
      <c r="I35" s="1813"/>
      <c r="J35" s="1813"/>
      <c r="K35" s="1813"/>
      <c r="L35" s="1813"/>
      <c r="M35" s="1813"/>
    </row>
    <row r="36" spans="2:13" ht="15.75" x14ac:dyDescent="0.25">
      <c r="B36" s="267"/>
      <c r="C36" s="267"/>
      <c r="D36" s="268"/>
      <c r="E36" s="269"/>
      <c r="F36" s="1741"/>
      <c r="G36" s="1741"/>
      <c r="H36" s="1741"/>
      <c r="I36" s="1741"/>
      <c r="J36" s="1741"/>
      <c r="K36" s="271"/>
      <c r="L36" s="271"/>
      <c r="M36" s="259"/>
    </row>
    <row r="37" spans="2:13" x14ac:dyDescent="0.25">
      <c r="E37" t="s">
        <v>641</v>
      </c>
    </row>
  </sheetData>
  <mergeCells count="21">
    <mergeCell ref="G32:L32"/>
    <mergeCell ref="G33:L33"/>
    <mergeCell ref="G34:L34"/>
    <mergeCell ref="H35:M35"/>
    <mergeCell ref="F36:J36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68" orientation="landscape" r:id="rId1"/>
  <drawing r:id="rId2"/>
</worksheet>
</file>

<file path=xl/worksheets/sheet2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D0FAA3-DFC7-4CE6-9754-9B947BC45A55}">
  <dimension ref="A1:N270"/>
  <sheetViews>
    <sheetView showGridLines="0" zoomScale="80" zoomScaleNormal="80" workbookViewId="0">
      <selection activeCell="A9" sqref="A9:M9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4.570312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871" t="s">
        <v>1502</v>
      </c>
      <c r="B6" s="1871"/>
      <c r="C6" s="1871"/>
      <c r="D6" s="1871"/>
      <c r="E6" s="1871"/>
      <c r="F6" s="1871"/>
      <c r="G6" s="1871"/>
      <c r="H6" s="1871"/>
      <c r="I6" s="1871"/>
      <c r="J6" s="1871"/>
      <c r="K6" s="1871"/>
      <c r="L6" s="1871"/>
      <c r="M6" s="1871"/>
    </row>
    <row r="7" spans="1:14" ht="0.75" customHeight="1" x14ac:dyDescent="0.25">
      <c r="A7" s="1871"/>
      <c r="B7" s="1871"/>
      <c r="C7" s="1871"/>
      <c r="D7" s="1871"/>
      <c r="E7" s="1871"/>
      <c r="F7" s="1871"/>
      <c r="G7" s="1871"/>
      <c r="H7" s="1871"/>
      <c r="I7" s="1871"/>
      <c r="J7" s="1871"/>
      <c r="K7" s="1871"/>
      <c r="L7" s="1871"/>
      <c r="M7" s="1871"/>
      <c r="N7" s="1871"/>
    </row>
    <row r="8" spans="1:14" ht="15.75" x14ac:dyDescent="0.25">
      <c r="A8" s="1871" t="s">
        <v>1460</v>
      </c>
      <c r="B8" s="1871"/>
      <c r="C8" s="1871"/>
      <c r="D8" s="1871"/>
      <c r="E8" s="1871"/>
      <c r="F8" s="1871"/>
      <c r="G8" s="1871"/>
      <c r="H8" s="1871"/>
      <c r="I8" s="1871"/>
      <c r="J8" s="1871"/>
      <c r="K8" s="1871"/>
      <c r="L8" s="1871"/>
      <c r="M8" s="1871"/>
    </row>
    <row r="9" spans="1:14" ht="15.75" x14ac:dyDescent="0.25">
      <c r="A9" s="1871" t="s">
        <v>1522</v>
      </c>
      <c r="B9" s="1871"/>
      <c r="C9" s="1871"/>
      <c r="D9" s="1871"/>
      <c r="E9" s="1871"/>
      <c r="F9" s="1871"/>
      <c r="G9" s="1871"/>
      <c r="H9" s="1871"/>
      <c r="I9" s="1871"/>
      <c r="J9" s="1871"/>
      <c r="K9" s="1871"/>
      <c r="L9" s="1871"/>
      <c r="M9" s="1871"/>
    </row>
    <row r="10" spans="1:14" ht="15.75" x14ac:dyDescent="0.25">
      <c r="A10" s="1887" t="s">
        <v>404</v>
      </c>
      <c r="B10" s="1887"/>
      <c r="C10" s="1887"/>
      <c r="D10" s="1887"/>
      <c r="E10" s="1887"/>
      <c r="F10" s="1887"/>
      <c r="G10" s="1887"/>
      <c r="H10" s="1887"/>
      <c r="I10" s="1887"/>
      <c r="J10" s="1887"/>
      <c r="K10" s="1887"/>
      <c r="L10" s="1887"/>
      <c r="M10" s="1887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888" t="s">
        <v>7</v>
      </c>
      <c r="B12" s="1888" t="s">
        <v>802</v>
      </c>
      <c r="C12" s="1888" t="s">
        <v>9</v>
      </c>
      <c r="D12" s="1888" t="s">
        <v>11</v>
      </c>
      <c r="E12" s="1057" t="s">
        <v>12</v>
      </c>
      <c r="F12" s="1890" t="s">
        <v>13</v>
      </c>
      <c r="G12" s="1891" t="s">
        <v>14</v>
      </c>
      <c r="H12" s="1891" t="s">
        <v>15</v>
      </c>
      <c r="I12" s="1907" t="s">
        <v>16</v>
      </c>
      <c r="J12" s="1891" t="s">
        <v>17</v>
      </c>
      <c r="K12" s="1907" t="s">
        <v>18</v>
      </c>
      <c r="L12" s="1907" t="s">
        <v>19</v>
      </c>
      <c r="M12" s="1891" t="s">
        <v>20</v>
      </c>
    </row>
    <row r="13" spans="1:14" ht="15.75" x14ac:dyDescent="0.25">
      <c r="A13" s="1888"/>
      <c r="B13" s="1888"/>
      <c r="C13" s="1888"/>
      <c r="D13" s="1888"/>
      <c r="E13" s="1057" t="s">
        <v>21</v>
      </c>
      <c r="F13" s="1890"/>
      <c r="G13" s="1891"/>
      <c r="H13" s="1891"/>
      <c r="I13" s="1907"/>
      <c r="J13" s="1891"/>
      <c r="K13" s="1907"/>
      <c r="L13" s="1907"/>
      <c r="M13" s="1891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5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>SUM(M15:M18)</f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974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974">
        <v>89.81</v>
      </c>
      <c r="J25" s="951">
        <v>1140</v>
      </c>
      <c r="K25" s="951">
        <v>6207.42</v>
      </c>
      <c r="L25" s="951">
        <f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1">SUM(G22:G25)</f>
        <v>219500</v>
      </c>
      <c r="H26" s="963">
        <f>SUM(H22:H25)</f>
        <v>6299.65</v>
      </c>
      <c r="I26" s="963">
        <f t="shared" si="1"/>
        <v>12463.43</v>
      </c>
      <c r="J26" s="963">
        <f t="shared" si="1"/>
        <v>6672.7999999999993</v>
      </c>
      <c r="K26" s="963">
        <f t="shared" si="1"/>
        <v>18767.79</v>
      </c>
      <c r="L26" s="963">
        <f t="shared" si="1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3"/>
      <c r="J27" s="965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1"/>
      <c r="J28" s="953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974">
        <v>936.62</v>
      </c>
      <c r="J29" s="953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2">SUM(E29:E29)</f>
        <v>43500</v>
      </c>
      <c r="F30" s="964">
        <f t="shared" si="2"/>
        <v>0</v>
      </c>
      <c r="G30" s="965">
        <f t="shared" si="2"/>
        <v>43500</v>
      </c>
      <c r="H30" s="965">
        <f t="shared" si="2"/>
        <v>1248.45</v>
      </c>
      <c r="I30" s="963">
        <f t="shared" si="2"/>
        <v>936.62</v>
      </c>
      <c r="J30" s="965">
        <f t="shared" si="2"/>
        <v>1322.4</v>
      </c>
      <c r="K30" s="963">
        <f t="shared" si="2"/>
        <v>1296.7</v>
      </c>
      <c r="L30" s="963">
        <f t="shared" si="2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1"/>
      <c r="J31" s="953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3"/>
      <c r="J32" s="965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1">
        <v>30812.9</v>
      </c>
      <c r="J33" s="953">
        <v>5624</v>
      </c>
      <c r="K33" s="951">
        <v>5171.38</v>
      </c>
      <c r="L33" s="951">
        <f t="shared" ref="L33:L39" si="3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679.3</v>
      </c>
      <c r="J34" s="953">
        <v>1322.4</v>
      </c>
      <c r="K34" s="951">
        <v>1740.46</v>
      </c>
      <c r="L34" s="951">
        <f t="shared" si="3"/>
        <v>4990.6100000000006</v>
      </c>
      <c r="M34" s="953">
        <f t="shared" ref="M34:M39" si="4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125</v>
      </c>
      <c r="L35" s="951">
        <f t="shared" si="3"/>
        <v>3632.4700000000003</v>
      </c>
      <c r="M35" s="953">
        <f t="shared" si="4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 t="shared" si="3"/>
        <v>3532.4700000000003</v>
      </c>
      <c r="M36" s="953">
        <f t="shared" si="4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3"/>
        <v>3532.4700000000003</v>
      </c>
      <c r="M37" s="953">
        <f t="shared" si="4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 t="shared" si="3"/>
        <v>3532.4700000000003</v>
      </c>
      <c r="M38" s="953">
        <f t="shared" si="4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si="3"/>
        <v>5835.18</v>
      </c>
      <c r="M39" s="953">
        <f t="shared" si="4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5">SUM(G33:G39)</f>
        <v>457500</v>
      </c>
      <c r="H40" s="963">
        <f t="shared" si="5"/>
        <v>13130.250000000002</v>
      </c>
      <c r="I40" s="963">
        <f t="shared" si="5"/>
        <v>37798.360000000008</v>
      </c>
      <c r="J40" s="963">
        <f t="shared" si="5"/>
        <v>13907.999999999998</v>
      </c>
      <c r="K40" s="963">
        <f>SUM(K33:K39)</f>
        <v>7136.84</v>
      </c>
      <c r="L40" s="963">
        <f t="shared" si="5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1">
        <v>6309.38</v>
      </c>
      <c r="J43" s="972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5">
        <f t="shared" ref="H44:M44" si="6">SUM(H43)</f>
        <v>2152.5</v>
      </c>
      <c r="I44" s="963">
        <f t="shared" si="6"/>
        <v>6309.38</v>
      </c>
      <c r="J44" s="965">
        <f t="shared" si="6"/>
        <v>2280</v>
      </c>
      <c r="K44" s="963">
        <f t="shared" si="6"/>
        <v>25</v>
      </c>
      <c r="L44" s="963">
        <f t="shared" si="6"/>
        <v>10766.880000000001</v>
      </c>
      <c r="M44" s="965">
        <f t="shared" si="6"/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974">
        <v>0</v>
      </c>
      <c r="J47" s="953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31500</v>
      </c>
      <c r="F48" s="974">
        <v>0</v>
      </c>
      <c r="G48" s="951">
        <v>31500</v>
      </c>
      <c r="H48" s="974">
        <v>904.05</v>
      </c>
      <c r="I48" s="974">
        <v>0</v>
      </c>
      <c r="J48" s="951">
        <v>957.6</v>
      </c>
      <c r="K48" s="951">
        <v>25</v>
      </c>
      <c r="L48" s="951">
        <f>+H48+I48+J48+K48</f>
        <v>1886.65</v>
      </c>
      <c r="M48" s="953">
        <f>+G48-L48</f>
        <v>29613.35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61500</v>
      </c>
      <c r="F49" s="964">
        <f t="shared" ref="F49:L49" si="7">SUM(F47:F48)</f>
        <v>0</v>
      </c>
      <c r="G49" s="965">
        <f t="shared" si="7"/>
        <v>61500</v>
      </c>
      <c r="H49" s="965">
        <f t="shared" si="7"/>
        <v>1765.05</v>
      </c>
      <c r="I49" s="1071">
        <f t="shared" si="7"/>
        <v>0</v>
      </c>
      <c r="J49" s="965">
        <f t="shared" si="7"/>
        <v>1869.6</v>
      </c>
      <c r="K49" s="963">
        <f t="shared" si="7"/>
        <v>1765.46</v>
      </c>
      <c r="L49" s="963">
        <f t="shared" si="7"/>
        <v>5400.1100000000006</v>
      </c>
      <c r="M49" s="965">
        <f>SUM(M47:M48)</f>
        <v>56099.89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974">
        <v>0</v>
      </c>
      <c r="J52" s="953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8">SUM(E52:E52)</f>
        <v>35000</v>
      </c>
      <c r="F53" s="964">
        <f t="shared" si="8"/>
        <v>0</v>
      </c>
      <c r="G53" s="965">
        <f t="shared" si="8"/>
        <v>35000</v>
      </c>
      <c r="H53" s="965">
        <f t="shared" si="8"/>
        <v>1004.5</v>
      </c>
      <c r="I53" s="1071">
        <f t="shared" si="8"/>
        <v>0</v>
      </c>
      <c r="J53" s="965">
        <f t="shared" si="8"/>
        <v>1064</v>
      </c>
      <c r="K53" s="963">
        <f t="shared" si="8"/>
        <v>25</v>
      </c>
      <c r="L53" s="963">
        <f t="shared" si="8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974">
        <v>936.62</v>
      </c>
      <c r="J56" s="953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974">
        <v>89.81</v>
      </c>
      <c r="J58" s="951">
        <v>1140</v>
      </c>
      <c r="K58" s="951">
        <v>454.5</v>
      </c>
      <c r="L58" s="951">
        <v>2760.56</v>
      </c>
      <c r="M58" s="951">
        <f>+G58-L58</f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 t="shared" ref="E59:M59" si="9">SUM(E56:E58)</f>
        <v>118500</v>
      </c>
      <c r="F59" s="964">
        <f t="shared" si="9"/>
        <v>0</v>
      </c>
      <c r="G59" s="965">
        <f t="shared" si="9"/>
        <v>118500</v>
      </c>
      <c r="H59" s="965">
        <f t="shared" si="9"/>
        <v>3400.95</v>
      </c>
      <c r="I59" s="965">
        <f t="shared" si="9"/>
        <v>1116.24</v>
      </c>
      <c r="J59" s="965">
        <f t="shared" si="9"/>
        <v>3602.4</v>
      </c>
      <c r="K59" s="963">
        <f t="shared" si="9"/>
        <v>2276.1999999999998</v>
      </c>
      <c r="L59" s="963">
        <f t="shared" si="9"/>
        <v>10395.789999999999</v>
      </c>
      <c r="M59" s="965">
        <f t="shared" si="9"/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3"/>
      <c r="J60" s="964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3"/>
      <c r="J61" s="965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1">
        <v>936.62</v>
      </c>
      <c r="J62" s="953">
        <v>1322.4</v>
      </c>
      <c r="K62" s="951">
        <v>25</v>
      </c>
      <c r="L62" s="951">
        <f t="shared" ref="L62:L73" si="10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974">
        <v>936.62</v>
      </c>
      <c r="J63" s="953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0"/>
        <v>1898</v>
      </c>
      <c r="M64" s="953">
        <f t="shared" ref="M64:M73" si="11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6341.6</v>
      </c>
      <c r="L65" s="951">
        <f t="shared" si="10"/>
        <v>8114.6</v>
      </c>
      <c r="M65" s="953">
        <f t="shared" si="11"/>
        <v>21885.4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0"/>
        <v>1798</v>
      </c>
      <c r="M66" s="953">
        <f t="shared" si="11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0"/>
        <v>1798</v>
      </c>
      <c r="M67" s="953">
        <f t="shared" si="11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0"/>
        <v>4341.3999999999996</v>
      </c>
      <c r="M68" s="953">
        <f t="shared" si="11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0"/>
        <v>1798</v>
      </c>
      <c r="M69" s="953">
        <f t="shared" si="11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0"/>
        <v>1798</v>
      </c>
      <c r="M70" s="953">
        <f t="shared" si="11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0"/>
        <v>1798</v>
      </c>
      <c r="M71" s="953">
        <f t="shared" si="11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0"/>
        <v>1798</v>
      </c>
      <c r="M72" s="953">
        <f t="shared" si="11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0"/>
        <v>1798</v>
      </c>
      <c r="M73" s="953">
        <f t="shared" si="11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>SUM(F71:F73)</f>
        <v>0</v>
      </c>
      <c r="G74" s="963">
        <f t="shared" ref="G74:M74" si="12">SUM(G62:G73)</f>
        <v>387000</v>
      </c>
      <c r="H74" s="963">
        <f t="shared" si="12"/>
        <v>11106.9</v>
      </c>
      <c r="I74" s="963">
        <f t="shared" si="12"/>
        <v>1873.24</v>
      </c>
      <c r="J74" s="963">
        <f t="shared" si="12"/>
        <v>11764.8</v>
      </c>
      <c r="K74" s="963">
        <f t="shared" si="12"/>
        <v>9260</v>
      </c>
      <c r="L74" s="963">
        <f t="shared" si="12"/>
        <v>34004.94</v>
      </c>
      <c r="M74" s="963">
        <f t="shared" si="12"/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5" si="13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3"/>
        <v>1602.5</v>
      </c>
      <c r="M78" s="953">
        <f t="shared" ref="M78:M88" si="14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728</v>
      </c>
      <c r="L79" s="951">
        <f t="shared" si="13"/>
        <v>2205.5</v>
      </c>
      <c r="M79" s="953">
        <f t="shared" si="14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3"/>
        <v>1502.5</v>
      </c>
      <c r="M80" s="953">
        <f t="shared" si="14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3"/>
        <v>1502.5</v>
      </c>
      <c r="M81" s="953">
        <f t="shared" si="14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3"/>
        <v>1502.5</v>
      </c>
      <c r="M82" s="953">
        <f t="shared" si="14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3"/>
        <v>1502.5</v>
      </c>
      <c r="M83" s="953">
        <f t="shared" si="14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3"/>
        <v>1502.5</v>
      </c>
      <c r="M84" s="953">
        <f t="shared" si="14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3"/>
        <v>1502.5</v>
      </c>
      <c r="M85" s="953">
        <f t="shared" si="14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4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7509.27</v>
      </c>
      <c r="L87" s="951">
        <f>+H87+I87+J87+K87</f>
        <v>9577.77</v>
      </c>
      <c r="M87" s="951">
        <f t="shared" si="14"/>
        <v>25422.23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974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4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 t="shared" ref="G89:M89" si="15">SUM(G77:G88)</f>
        <v>338500</v>
      </c>
      <c r="H89" s="963">
        <f t="shared" si="15"/>
        <v>9714.9500000000007</v>
      </c>
      <c r="I89" s="963">
        <f t="shared" si="15"/>
        <v>936.62</v>
      </c>
      <c r="J89" s="963">
        <f t="shared" si="15"/>
        <v>10290.4</v>
      </c>
      <c r="K89" s="963">
        <f t="shared" si="15"/>
        <v>13915.93</v>
      </c>
      <c r="L89" s="963">
        <f t="shared" si="15"/>
        <v>34857.9</v>
      </c>
      <c r="M89" s="963">
        <f t="shared" si="15"/>
        <v>303642.09999999998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 t="shared" ref="E94:M94" si="16">SUM(E92:E93)</f>
        <v>92500</v>
      </c>
      <c r="F94" s="964">
        <f t="shared" si="16"/>
        <v>0</v>
      </c>
      <c r="G94" s="965">
        <f t="shared" si="16"/>
        <v>92500</v>
      </c>
      <c r="H94" s="965">
        <f t="shared" si="16"/>
        <v>2654.75</v>
      </c>
      <c r="I94" s="963">
        <f t="shared" si="16"/>
        <v>2559.6799999999998</v>
      </c>
      <c r="J94" s="965">
        <f t="shared" si="16"/>
        <v>2812</v>
      </c>
      <c r="K94" s="963">
        <f t="shared" si="16"/>
        <v>1765.46</v>
      </c>
      <c r="L94" s="963">
        <f t="shared" si="16"/>
        <v>9791.89</v>
      </c>
      <c r="M94" s="965">
        <f t="shared" si="16"/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321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55" t="s">
        <v>1315</v>
      </c>
      <c r="B99" s="950" t="s">
        <v>806</v>
      </c>
      <c r="C99" s="960" t="s">
        <v>276</v>
      </c>
      <c r="D99" s="960" t="s">
        <v>321</v>
      </c>
      <c r="E99" s="951">
        <v>43500</v>
      </c>
      <c r="F99" s="974">
        <v>0</v>
      </c>
      <c r="G99" s="951">
        <v>43500</v>
      </c>
      <c r="H99" s="951">
        <v>1248.48</v>
      </c>
      <c r="I99" s="974">
        <v>936.62</v>
      </c>
      <c r="J99" s="951">
        <v>1322.4</v>
      </c>
      <c r="K99" s="951">
        <v>25</v>
      </c>
      <c r="L99" s="951">
        <v>3532.47</v>
      </c>
      <c r="M99" s="951">
        <f>+G99-L99</f>
        <v>39967.53</v>
      </c>
    </row>
    <row r="100" spans="1:13" ht="18.75" x14ac:dyDescent="0.3">
      <c r="A100" s="961" t="s">
        <v>749</v>
      </c>
      <c r="B100" s="950"/>
      <c r="C100" s="962">
        <v>3</v>
      </c>
      <c r="D100" s="962"/>
      <c r="E100" s="963">
        <f>SUM(E97:E99)</f>
        <v>142000</v>
      </c>
      <c r="F100" s="952">
        <v>0</v>
      </c>
      <c r="G100" s="963">
        <f t="shared" ref="G100:L100" si="17">SUM(G97:G99)</f>
        <v>142000</v>
      </c>
      <c r="H100" s="963">
        <f t="shared" si="17"/>
        <v>4075.43</v>
      </c>
      <c r="I100" s="963">
        <f t="shared" si="17"/>
        <v>4432.92</v>
      </c>
      <c r="J100" s="963">
        <f t="shared" si="17"/>
        <v>4316.8</v>
      </c>
      <c r="K100" s="963">
        <f t="shared" si="17"/>
        <v>1346.7</v>
      </c>
      <c r="L100" s="963">
        <f t="shared" si="17"/>
        <v>14171.82</v>
      </c>
      <c r="M100" s="963">
        <f>SUM(M97:M99)</f>
        <v>127828.18</v>
      </c>
    </row>
    <row r="101" spans="1:13" ht="18.75" x14ac:dyDescent="0.3">
      <c r="A101" s="958"/>
      <c r="B101" s="950"/>
      <c r="C101" s="960"/>
      <c r="D101" s="960"/>
      <c r="E101" s="951"/>
      <c r="F101" s="952"/>
      <c r="G101" s="953"/>
      <c r="H101" s="953"/>
      <c r="I101" s="951"/>
      <c r="J101" s="953"/>
      <c r="K101" s="951"/>
      <c r="L101" s="951"/>
      <c r="M101" s="953"/>
    </row>
    <row r="102" spans="1:13" ht="18.75" x14ac:dyDescent="0.3">
      <c r="A102" s="961" t="s">
        <v>839</v>
      </c>
      <c r="B102" s="950"/>
      <c r="C102" s="967"/>
      <c r="D102" s="967"/>
      <c r="E102" s="963"/>
      <c r="F102" s="964"/>
      <c r="G102" s="965"/>
      <c r="H102" s="965"/>
      <c r="I102" s="963"/>
      <c r="J102" s="965"/>
      <c r="K102" s="963"/>
      <c r="L102" s="963"/>
      <c r="M102" s="965"/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51">
        <v>5368.48</v>
      </c>
      <c r="J103" s="951">
        <v>2128</v>
      </c>
      <c r="K103" s="951">
        <v>25</v>
      </c>
      <c r="L103" s="951">
        <f>+H103+I103+J103+K103</f>
        <v>9530.48</v>
      </c>
      <c r="M103" s="951">
        <f>+G103-L103</f>
        <v>60469.520000000004</v>
      </c>
    </row>
    <row r="104" spans="1:13" ht="18.75" x14ac:dyDescent="0.3">
      <c r="A104" s="961" t="s">
        <v>749</v>
      </c>
      <c r="B104" s="950"/>
      <c r="C104" s="962">
        <v>1</v>
      </c>
      <c r="D104" s="962"/>
      <c r="E104" s="963">
        <f>SUM(E103:E103)</f>
        <v>70000</v>
      </c>
      <c r="F104" s="964">
        <v>0</v>
      </c>
      <c r="G104" s="963">
        <f>SUM(G103:G103)</f>
        <v>70000</v>
      </c>
      <c r="H104" s="963">
        <f>SUM(H103:H103)</f>
        <v>2009</v>
      </c>
      <c r="I104" s="963">
        <v>5368.48</v>
      </c>
      <c r="J104" s="963">
        <f>SUM(J103:J103)</f>
        <v>2128</v>
      </c>
      <c r="K104" s="963">
        <f>SUM(K103:K103)</f>
        <v>25</v>
      </c>
      <c r="L104" s="963">
        <f>SUM(L103:L103)</f>
        <v>9530.48</v>
      </c>
      <c r="M104" s="963">
        <f>SUM(M103:M103)</f>
        <v>60469.520000000004</v>
      </c>
    </row>
    <row r="105" spans="1:13" ht="18.75" x14ac:dyDescent="0.3">
      <c r="A105" s="961"/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34.5" customHeight="1" x14ac:dyDescent="0.3">
      <c r="A106" s="981" t="s">
        <v>1167</v>
      </c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3"/>
      <c r="M106" s="965"/>
    </row>
    <row r="107" spans="1:13" ht="18.75" x14ac:dyDescent="0.3">
      <c r="A107" s="955" t="s">
        <v>1053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v>3532.47</v>
      </c>
      <c r="M107" s="951">
        <f>+G107-L107</f>
        <v>39967.53</v>
      </c>
    </row>
    <row r="108" spans="1:13" ht="18.75" x14ac:dyDescent="0.3">
      <c r="A108" s="955" t="s">
        <v>1147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f>+H108+I108+J108+K108</f>
        <v>3532.4700000000003</v>
      </c>
      <c r="M108" s="951">
        <f>+G108-L108</f>
        <v>39967.53</v>
      </c>
    </row>
    <row r="109" spans="1:13" ht="18.75" x14ac:dyDescent="0.3">
      <c r="A109" s="961" t="s">
        <v>749</v>
      </c>
      <c r="B109" s="950"/>
      <c r="C109" s="962">
        <v>2</v>
      </c>
      <c r="D109" s="962"/>
      <c r="E109" s="963">
        <f>SUM(E107:E108)</f>
        <v>87000</v>
      </c>
      <c r="F109" s="1071">
        <v>0</v>
      </c>
      <c r="G109" s="963">
        <f t="shared" ref="G109:L109" si="18">SUM(G107:G108)</f>
        <v>87000</v>
      </c>
      <c r="H109" s="963">
        <f t="shared" si="18"/>
        <v>2496.9</v>
      </c>
      <c r="I109" s="963">
        <f>SUM(I107:I108)</f>
        <v>1873.24</v>
      </c>
      <c r="J109" s="963">
        <f t="shared" si="18"/>
        <v>2644.8</v>
      </c>
      <c r="K109" s="963">
        <f t="shared" si="18"/>
        <v>50</v>
      </c>
      <c r="L109" s="963">
        <f t="shared" si="18"/>
        <v>7064.9400000000005</v>
      </c>
      <c r="M109" s="963">
        <f>SUM(M107:M108)</f>
        <v>79935.06</v>
      </c>
    </row>
    <row r="110" spans="1:13" ht="18.75" x14ac:dyDescent="0.3">
      <c r="A110" s="961"/>
      <c r="B110" s="950"/>
      <c r="C110" s="962"/>
      <c r="D110" s="962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61" t="s">
        <v>1128</v>
      </c>
      <c r="B111" s="950"/>
      <c r="C111" s="967"/>
      <c r="D111" s="967"/>
      <c r="E111" s="963"/>
      <c r="F111" s="964"/>
      <c r="G111" s="965"/>
      <c r="H111" s="965"/>
      <c r="I111" s="963"/>
      <c r="J111" s="965"/>
      <c r="K111" s="963"/>
      <c r="L111" s="963"/>
      <c r="M111" s="965"/>
    </row>
    <row r="112" spans="1:13" ht="18.75" x14ac:dyDescent="0.3">
      <c r="A112" s="958" t="s">
        <v>47</v>
      </c>
      <c r="B112" s="950" t="s">
        <v>806</v>
      </c>
      <c r="C112" s="960" t="s">
        <v>49</v>
      </c>
      <c r="D112" s="960" t="s">
        <v>1069</v>
      </c>
      <c r="E112" s="951">
        <v>80000</v>
      </c>
      <c r="F112" s="952">
        <v>0</v>
      </c>
      <c r="G112" s="953">
        <v>80000</v>
      </c>
      <c r="H112" s="953">
        <v>2296</v>
      </c>
      <c r="I112" s="951">
        <v>6972</v>
      </c>
      <c r="J112" s="953">
        <v>2432</v>
      </c>
      <c r="K112" s="951">
        <v>1740.46</v>
      </c>
      <c r="L112" s="951">
        <f>+H112+I112+J112+K112</f>
        <v>13440.46</v>
      </c>
      <c r="M112" s="953">
        <f>+G112-L112</f>
        <v>66559.540000000008</v>
      </c>
    </row>
    <row r="113" spans="1:13" ht="18.75" x14ac:dyDescent="0.3">
      <c r="A113" s="961" t="s">
        <v>749</v>
      </c>
      <c r="B113" s="950"/>
      <c r="C113" s="962">
        <v>1</v>
      </c>
      <c r="D113" s="962"/>
      <c r="E113" s="963">
        <f>SUM(E112:E112)</f>
        <v>80000</v>
      </c>
      <c r="F113" s="952">
        <v>0</v>
      </c>
      <c r="G113" s="965">
        <f t="shared" ref="G113:L113" si="19">SUM(G112:G112)</f>
        <v>80000</v>
      </c>
      <c r="H113" s="965">
        <f t="shared" si="19"/>
        <v>2296</v>
      </c>
      <c r="I113" s="963">
        <f t="shared" si="19"/>
        <v>6972</v>
      </c>
      <c r="J113" s="965">
        <f t="shared" si="19"/>
        <v>2432</v>
      </c>
      <c r="K113" s="963">
        <f t="shared" si="19"/>
        <v>1740.46</v>
      </c>
      <c r="L113" s="963">
        <f t="shared" si="19"/>
        <v>13440.46</v>
      </c>
      <c r="M113" s="965">
        <f>SUM(M112:M112)</f>
        <v>66559.540000000008</v>
      </c>
    </row>
    <row r="114" spans="1:13" ht="18.75" x14ac:dyDescent="0.3">
      <c r="A114" s="961"/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22.5" customHeight="1" x14ac:dyDescent="0.3">
      <c r="A115" s="982" t="s">
        <v>1462</v>
      </c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3"/>
      <c r="M115" s="965"/>
    </row>
    <row r="116" spans="1:13" ht="18.75" x14ac:dyDescent="0.3">
      <c r="A116" s="958" t="s">
        <v>769</v>
      </c>
      <c r="B116" s="950" t="s">
        <v>806</v>
      </c>
      <c r="C116" s="960" t="s">
        <v>1265</v>
      </c>
      <c r="D116" s="960" t="s">
        <v>1066</v>
      </c>
      <c r="E116" s="951">
        <v>185000</v>
      </c>
      <c r="F116" s="952">
        <v>0</v>
      </c>
      <c r="G116" s="953">
        <v>185000</v>
      </c>
      <c r="H116" s="953">
        <v>5309.5</v>
      </c>
      <c r="I116" s="951">
        <v>32099.49</v>
      </c>
      <c r="J116" s="953">
        <v>5624</v>
      </c>
      <c r="K116" s="951">
        <v>25</v>
      </c>
      <c r="L116" s="951">
        <f>+H116+I116+J116+K116</f>
        <v>43057.990000000005</v>
      </c>
      <c r="M116" s="953">
        <f>+G116-L116</f>
        <v>141942.01</v>
      </c>
    </row>
    <row r="117" spans="1:13" ht="18.75" x14ac:dyDescent="0.3">
      <c r="A117" s="958" t="s">
        <v>232</v>
      </c>
      <c r="B117" s="968" t="s">
        <v>807</v>
      </c>
      <c r="C117" s="960" t="s">
        <v>1174</v>
      </c>
      <c r="D117" s="960" t="s">
        <v>1069</v>
      </c>
      <c r="E117" s="951">
        <v>80000</v>
      </c>
      <c r="F117" s="952">
        <v>0</v>
      </c>
      <c r="G117" s="953">
        <v>80000</v>
      </c>
      <c r="H117" s="953">
        <v>2296</v>
      </c>
      <c r="I117" s="951">
        <v>6972</v>
      </c>
      <c r="J117" s="953">
        <v>2432</v>
      </c>
      <c r="K117" s="951">
        <v>5884.86</v>
      </c>
      <c r="L117" s="951">
        <f>+H117+I117+J117+K117</f>
        <v>17584.86</v>
      </c>
      <c r="M117" s="953">
        <f t="shared" ref="M117:M122" si="20">+G117-L117</f>
        <v>62415.14</v>
      </c>
    </row>
    <row r="118" spans="1:13" s="1124" customFormat="1" ht="18.75" x14ac:dyDescent="0.3">
      <c r="A118" s="1119" t="s">
        <v>65</v>
      </c>
      <c r="B118" s="1120" t="s">
        <v>806</v>
      </c>
      <c r="C118" s="1121" t="s">
        <v>1174</v>
      </c>
      <c r="D118" s="1121" t="s">
        <v>1069</v>
      </c>
      <c r="E118" s="1122">
        <v>70000</v>
      </c>
      <c r="F118" s="1123">
        <v>0</v>
      </c>
      <c r="G118" s="1007">
        <v>70000</v>
      </c>
      <c r="H118" s="1007">
        <v>2009</v>
      </c>
      <c r="I118" s="1122">
        <v>5025.38</v>
      </c>
      <c r="J118" s="1007">
        <v>2128</v>
      </c>
      <c r="K118" s="1122">
        <v>12023.24</v>
      </c>
      <c r="L118" s="1122">
        <f>+H118+I118+J118+K118</f>
        <v>21185.620000000003</v>
      </c>
      <c r="M118" s="953">
        <f t="shared" si="20"/>
        <v>48814.38</v>
      </c>
    </row>
    <row r="119" spans="1:13" ht="18.75" x14ac:dyDescent="0.3">
      <c r="A119" s="955" t="s">
        <v>843</v>
      </c>
      <c r="B119" s="968" t="s">
        <v>806</v>
      </c>
      <c r="C119" s="960" t="s">
        <v>1199</v>
      </c>
      <c r="D119" s="960" t="s">
        <v>1069</v>
      </c>
      <c r="E119" s="951">
        <v>70000</v>
      </c>
      <c r="F119" s="974">
        <v>0</v>
      </c>
      <c r="G119" s="951">
        <v>70000</v>
      </c>
      <c r="H119" s="951">
        <v>2009</v>
      </c>
      <c r="I119" s="951">
        <v>5368.48</v>
      </c>
      <c r="J119" s="951">
        <v>2128</v>
      </c>
      <c r="K119" s="951">
        <v>25</v>
      </c>
      <c r="L119" s="951">
        <f>+H119+I119+J119+K119</f>
        <v>9530.48</v>
      </c>
      <c r="M119" s="951">
        <f t="shared" si="20"/>
        <v>60469.520000000004</v>
      </c>
    </row>
    <row r="120" spans="1:13" ht="18.75" x14ac:dyDescent="0.3">
      <c r="A120" s="958" t="s">
        <v>484</v>
      </c>
      <c r="B120" s="950" t="s">
        <v>807</v>
      </c>
      <c r="C120" s="977" t="s">
        <v>166</v>
      </c>
      <c r="D120" s="960" t="s">
        <v>307</v>
      </c>
      <c r="E120" s="951">
        <v>37500</v>
      </c>
      <c r="F120" s="974">
        <v>0</v>
      </c>
      <c r="G120" s="953">
        <v>37500</v>
      </c>
      <c r="H120" s="953">
        <v>1076.25</v>
      </c>
      <c r="I120" s="974">
        <v>89.81</v>
      </c>
      <c r="J120" s="953">
        <v>1140</v>
      </c>
      <c r="K120" s="951">
        <v>728</v>
      </c>
      <c r="L120" s="951">
        <f>+H120+I120+J120+K120</f>
        <v>3034.06</v>
      </c>
      <c r="M120" s="953">
        <f t="shared" si="20"/>
        <v>34465.94</v>
      </c>
    </row>
    <row r="121" spans="1:13" ht="18.75" x14ac:dyDescent="0.3">
      <c r="A121" s="958" t="s">
        <v>1338</v>
      </c>
      <c r="B121" s="950" t="s">
        <v>807</v>
      </c>
      <c r="C121" s="977" t="s">
        <v>327</v>
      </c>
      <c r="D121" s="960" t="s">
        <v>321</v>
      </c>
      <c r="E121" s="951">
        <v>31500</v>
      </c>
      <c r="F121" s="974">
        <v>0</v>
      </c>
      <c r="G121" s="953">
        <v>31500</v>
      </c>
      <c r="H121" s="953">
        <v>904.05</v>
      </c>
      <c r="I121" s="974">
        <v>0</v>
      </c>
      <c r="J121" s="953">
        <v>957.6</v>
      </c>
      <c r="K121" s="951">
        <v>25</v>
      </c>
      <c r="L121" s="951">
        <v>1886.65</v>
      </c>
      <c r="M121" s="953">
        <f t="shared" si="20"/>
        <v>29613.35</v>
      </c>
    </row>
    <row r="122" spans="1:13" ht="18.75" x14ac:dyDescent="0.3">
      <c r="A122" s="958" t="s">
        <v>1322</v>
      </c>
      <c r="B122" s="950" t="s">
        <v>1151</v>
      </c>
      <c r="C122" s="977" t="s">
        <v>327</v>
      </c>
      <c r="D122" s="960" t="s">
        <v>321</v>
      </c>
      <c r="E122" s="951">
        <v>43500</v>
      </c>
      <c r="F122" s="974">
        <v>0</v>
      </c>
      <c r="G122" s="953">
        <v>43500</v>
      </c>
      <c r="H122" s="953">
        <v>1248.45</v>
      </c>
      <c r="I122" s="974">
        <v>936.62</v>
      </c>
      <c r="J122" s="953">
        <v>1322.4</v>
      </c>
      <c r="K122" s="951">
        <v>25</v>
      </c>
      <c r="L122" s="951">
        <f>+H122+I122+J122+K122</f>
        <v>3532.4700000000003</v>
      </c>
      <c r="M122" s="953">
        <f t="shared" si="20"/>
        <v>39967.53</v>
      </c>
    </row>
    <row r="123" spans="1:13" ht="18.75" x14ac:dyDescent="0.3">
      <c r="A123" s="961" t="s">
        <v>749</v>
      </c>
      <c r="B123" s="950"/>
      <c r="C123" s="962">
        <v>7</v>
      </c>
      <c r="D123" s="962"/>
      <c r="E123" s="963">
        <f>SUM(E116:E122)</f>
        <v>517500</v>
      </c>
      <c r="F123" s="964">
        <f t="shared" ref="F123:K123" si="21">SUM(F116:F122)</f>
        <v>0</v>
      </c>
      <c r="G123" s="963">
        <f t="shared" si="21"/>
        <v>517500</v>
      </c>
      <c r="H123" s="963">
        <f t="shared" si="21"/>
        <v>14852.25</v>
      </c>
      <c r="I123" s="963">
        <f t="shared" si="21"/>
        <v>50491.780000000006</v>
      </c>
      <c r="J123" s="963">
        <f t="shared" si="21"/>
        <v>15732</v>
      </c>
      <c r="K123" s="963">
        <f t="shared" si="21"/>
        <v>18736.099999999999</v>
      </c>
      <c r="L123" s="963">
        <f>SUM(L116:L122)</f>
        <v>99812.12999999999</v>
      </c>
      <c r="M123" s="963">
        <f>SUM(M116:M122)</f>
        <v>417687.87</v>
      </c>
    </row>
    <row r="124" spans="1:13" ht="18.75" x14ac:dyDescent="0.3">
      <c r="A124" s="961"/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38.25" customHeight="1" x14ac:dyDescent="0.3">
      <c r="A125" s="982" t="s">
        <v>1136</v>
      </c>
      <c r="B125" s="950"/>
      <c r="C125" s="967"/>
      <c r="D125" s="967"/>
      <c r="E125" s="963"/>
      <c r="F125" s="964"/>
      <c r="G125" s="965"/>
      <c r="H125" s="965"/>
      <c r="I125" s="963"/>
      <c r="J125" s="965"/>
      <c r="K125" s="963"/>
      <c r="L125" s="963"/>
      <c r="M125" s="965"/>
    </row>
    <row r="126" spans="1:13" ht="18.75" x14ac:dyDescent="0.3">
      <c r="A126" s="955" t="s">
        <v>419</v>
      </c>
      <c r="B126" s="950" t="s">
        <v>806</v>
      </c>
      <c r="C126" s="960" t="s">
        <v>449</v>
      </c>
      <c r="D126" s="960" t="s">
        <v>1069</v>
      </c>
      <c r="E126" s="951">
        <v>50000</v>
      </c>
      <c r="F126" s="952">
        <v>0</v>
      </c>
      <c r="G126" s="953">
        <v>50000</v>
      </c>
      <c r="H126" s="953">
        <v>1435</v>
      </c>
      <c r="I126" s="951">
        <v>1854</v>
      </c>
      <c r="J126" s="953">
        <v>1520</v>
      </c>
      <c r="K126" s="951">
        <v>728</v>
      </c>
      <c r="L126" s="951">
        <f>+H126+I126+J126+K126</f>
        <v>5537</v>
      </c>
      <c r="M126" s="953">
        <f>+G126-L126</f>
        <v>44463</v>
      </c>
    </row>
    <row r="127" spans="1:13" ht="18.75" x14ac:dyDescent="0.3">
      <c r="A127" s="955" t="s">
        <v>875</v>
      </c>
      <c r="B127" s="950" t="s">
        <v>807</v>
      </c>
      <c r="C127" s="960" t="s">
        <v>1036</v>
      </c>
      <c r="D127" s="960" t="s">
        <v>307</v>
      </c>
      <c r="E127" s="951">
        <v>55000</v>
      </c>
      <c r="F127" s="974">
        <v>0</v>
      </c>
      <c r="G127" s="951">
        <v>55000</v>
      </c>
      <c r="H127" s="951">
        <v>1578.5</v>
      </c>
      <c r="I127" s="951">
        <v>2559.6799999999998</v>
      </c>
      <c r="J127" s="951">
        <v>1672</v>
      </c>
      <c r="K127" s="951">
        <v>2291.13</v>
      </c>
      <c r="L127" s="951">
        <f>+H127+I127+J127+K127</f>
        <v>8101.31</v>
      </c>
      <c r="M127" s="951">
        <f>+G127-L127</f>
        <v>46898.69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974">
        <v>936.62</v>
      </c>
      <c r="J128" s="953">
        <v>1322.4</v>
      </c>
      <c r="K128" s="951">
        <v>25</v>
      </c>
      <c r="L128" s="951">
        <f>+H128+I128+J128+K128</f>
        <v>3532.4700000000003</v>
      </c>
      <c r="M128" s="953">
        <f>+G128-L128</f>
        <v>39967.53</v>
      </c>
    </row>
    <row r="129" spans="1:13" ht="18.75" x14ac:dyDescent="0.3">
      <c r="A129" s="961" t="s">
        <v>749</v>
      </c>
      <c r="B129" s="950"/>
      <c r="C129" s="962">
        <v>3</v>
      </c>
      <c r="D129" s="962"/>
      <c r="E129" s="963">
        <f>SUM(E126:E128)</f>
        <v>148500</v>
      </c>
      <c r="F129" s="964">
        <f t="shared" ref="F129:L129" si="22">SUM(F126:F128)</f>
        <v>0</v>
      </c>
      <c r="G129" s="963">
        <f t="shared" si="22"/>
        <v>148500</v>
      </c>
      <c r="H129" s="963">
        <f t="shared" si="22"/>
        <v>4261.95</v>
      </c>
      <c r="I129" s="963">
        <f t="shared" si="22"/>
        <v>5350.3</v>
      </c>
      <c r="J129" s="963">
        <f t="shared" si="22"/>
        <v>4514.3999999999996</v>
      </c>
      <c r="K129" s="963">
        <f t="shared" si="22"/>
        <v>3044.13</v>
      </c>
      <c r="L129" s="963">
        <f t="shared" si="22"/>
        <v>17170.780000000002</v>
      </c>
      <c r="M129" s="963">
        <f>SUM(M126:M128)</f>
        <v>131329.22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1"/>
      <c r="J130" s="963"/>
      <c r="K130" s="951"/>
      <c r="L130" s="951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3"/>
      <c r="J131" s="965"/>
      <c r="K131" s="963"/>
      <c r="L131" s="963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1">
        <v>7400.87</v>
      </c>
      <c r="J132" s="951">
        <v>2432</v>
      </c>
      <c r="K132" s="951">
        <v>828</v>
      </c>
      <c r="L132" s="951">
        <f>+H132+I132+J132+K132</f>
        <v>12956.869999999999</v>
      </c>
      <c r="M132" s="951">
        <f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125</v>
      </c>
      <c r="L133" s="951">
        <v>5935.18</v>
      </c>
      <c r="M133" s="951">
        <f>+G133-L133</f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728</v>
      </c>
      <c r="L134" s="951">
        <f>+H134+I134+J134+K134</f>
        <v>6538.18</v>
      </c>
      <c r="M134" s="951">
        <f>+G134-L134</f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43500</v>
      </c>
      <c r="F135" s="974">
        <v>0</v>
      </c>
      <c r="G135" s="951">
        <v>43500</v>
      </c>
      <c r="H135" s="951">
        <v>1248.45</v>
      </c>
      <c r="I135" s="974">
        <v>936.62</v>
      </c>
      <c r="J135" s="951">
        <v>1322.4</v>
      </c>
      <c r="K135" s="951">
        <v>25</v>
      </c>
      <c r="L135" s="951">
        <f>+H135+I135+J135+K135</f>
        <v>3532.4700000000003</v>
      </c>
      <c r="M135" s="951">
        <f>+G135-L135</f>
        <v>39967.53</v>
      </c>
    </row>
    <row r="136" spans="1:13" ht="18.75" x14ac:dyDescent="0.3">
      <c r="A136" s="961" t="s">
        <v>749</v>
      </c>
      <c r="B136" s="950"/>
      <c r="C136" s="962">
        <v>4</v>
      </c>
      <c r="D136" s="962"/>
      <c r="E136" s="963">
        <f>SUM(E132:E135)</f>
        <v>233500</v>
      </c>
      <c r="F136" s="964">
        <f>SUM(F127:F127)</f>
        <v>0</v>
      </c>
      <c r="G136" s="963">
        <f t="shared" ref="G136:L136" si="23">SUM(G132:G135)</f>
        <v>233500</v>
      </c>
      <c r="H136" s="963">
        <f t="shared" si="23"/>
        <v>6701.45</v>
      </c>
      <c r="I136" s="963">
        <f t="shared" si="23"/>
        <v>13456.85</v>
      </c>
      <c r="J136" s="963">
        <f t="shared" si="23"/>
        <v>7098.4</v>
      </c>
      <c r="K136" s="963">
        <f t="shared" si="23"/>
        <v>1706</v>
      </c>
      <c r="L136" s="963">
        <f t="shared" si="23"/>
        <v>28962.7</v>
      </c>
      <c r="M136" s="963">
        <f>SUM(M132:M135)</f>
        <v>204537.30000000002</v>
      </c>
    </row>
    <row r="137" spans="1:13" ht="18.75" x14ac:dyDescent="0.3">
      <c r="A137" s="958"/>
      <c r="B137" s="950"/>
      <c r="C137" s="960"/>
      <c r="D137" s="960"/>
      <c r="E137" s="951"/>
      <c r="F137" s="952"/>
      <c r="G137" s="953"/>
      <c r="H137" s="953"/>
      <c r="I137" s="951"/>
      <c r="J137" s="953"/>
      <c r="K137" s="951"/>
      <c r="L137" s="951"/>
      <c r="M137" s="953"/>
    </row>
    <row r="138" spans="1:13" ht="18.75" x14ac:dyDescent="0.3">
      <c r="A138" s="961" t="s">
        <v>1515</v>
      </c>
      <c r="B138" s="950"/>
      <c r="C138" s="967"/>
      <c r="D138" s="967"/>
      <c r="E138" s="963"/>
      <c r="F138" s="964"/>
      <c r="G138" s="965"/>
      <c r="H138" s="965"/>
      <c r="I138" s="963"/>
      <c r="J138" s="965"/>
      <c r="K138" s="963"/>
      <c r="L138" s="963"/>
      <c r="M138" s="965"/>
    </row>
    <row r="139" spans="1:13" ht="18.75" x14ac:dyDescent="0.3">
      <c r="A139" s="958" t="s">
        <v>69</v>
      </c>
      <c r="B139" s="950" t="s">
        <v>806</v>
      </c>
      <c r="C139" s="960" t="s">
        <v>1433</v>
      </c>
      <c r="D139" s="960" t="s">
        <v>307</v>
      </c>
      <c r="E139" s="951">
        <v>185000</v>
      </c>
      <c r="F139" s="952">
        <v>0</v>
      </c>
      <c r="G139" s="953">
        <v>185000</v>
      </c>
      <c r="H139" s="953">
        <v>5309.5</v>
      </c>
      <c r="I139" s="951">
        <v>32099.49</v>
      </c>
      <c r="J139" s="953">
        <v>5624</v>
      </c>
      <c r="K139" s="951">
        <v>2568.4</v>
      </c>
      <c r="L139" s="951">
        <f>+H139+I139+J139+K139</f>
        <v>45601.390000000007</v>
      </c>
      <c r="M139" s="953">
        <f>+G139-L139</f>
        <v>139398.60999999999</v>
      </c>
    </row>
    <row r="140" spans="1:13" ht="18.75" x14ac:dyDescent="0.3">
      <c r="A140" s="955" t="s">
        <v>42</v>
      </c>
      <c r="B140" s="950" t="s">
        <v>806</v>
      </c>
      <c r="C140" s="960" t="s">
        <v>449</v>
      </c>
      <c r="D140" s="960" t="s">
        <v>1069</v>
      </c>
      <c r="E140" s="951">
        <v>55000</v>
      </c>
      <c r="F140" s="974">
        <v>0</v>
      </c>
      <c r="G140" s="951">
        <v>55000</v>
      </c>
      <c r="H140" s="951">
        <v>1578.5</v>
      </c>
      <c r="I140" s="951">
        <v>2559.6799999999998</v>
      </c>
      <c r="J140" s="951">
        <v>1672</v>
      </c>
      <c r="K140" s="951">
        <v>1396.7</v>
      </c>
      <c r="L140" s="951">
        <f>+H140+I140+J140+K140</f>
        <v>7206.88</v>
      </c>
      <c r="M140" s="953">
        <f>+G140-L140</f>
        <v>47793.120000000003</v>
      </c>
    </row>
    <row r="141" spans="1:13" ht="18.75" x14ac:dyDescent="0.3">
      <c r="A141" s="958" t="s">
        <v>310</v>
      </c>
      <c r="B141" s="950" t="s">
        <v>807</v>
      </c>
      <c r="C141" s="960" t="s">
        <v>276</v>
      </c>
      <c r="D141" s="960" t="s">
        <v>307</v>
      </c>
      <c r="E141" s="951">
        <v>50000</v>
      </c>
      <c r="F141" s="952">
        <v>0</v>
      </c>
      <c r="G141" s="953">
        <v>50000</v>
      </c>
      <c r="H141" s="953">
        <v>1435</v>
      </c>
      <c r="I141" s="951">
        <v>1854</v>
      </c>
      <c r="J141" s="953">
        <v>1520</v>
      </c>
      <c r="K141" s="951">
        <v>2025</v>
      </c>
      <c r="L141" s="951">
        <f>+H141+I141+J141+K141</f>
        <v>6834</v>
      </c>
      <c r="M141" s="953">
        <f>+G141-L141</f>
        <v>43166</v>
      </c>
    </row>
    <row r="142" spans="1:13" ht="18.75" x14ac:dyDescent="0.3">
      <c r="A142" s="961" t="s">
        <v>749</v>
      </c>
      <c r="B142" s="950"/>
      <c r="C142" s="962">
        <v>3</v>
      </c>
      <c r="D142" s="962"/>
      <c r="E142" s="963">
        <f>SUM(E139:E141)</f>
        <v>290000</v>
      </c>
      <c r="F142" s="964">
        <f>SUM(F139:F140)</f>
        <v>0</v>
      </c>
      <c r="G142" s="965">
        <f t="shared" ref="G142:L142" si="24">SUM(G139:G141)</f>
        <v>290000</v>
      </c>
      <c r="H142" s="965">
        <f t="shared" si="24"/>
        <v>8323</v>
      </c>
      <c r="I142" s="963">
        <f t="shared" si="24"/>
        <v>36513.17</v>
      </c>
      <c r="J142" s="965">
        <f t="shared" si="24"/>
        <v>8816</v>
      </c>
      <c r="K142" s="963">
        <f t="shared" si="24"/>
        <v>5990.1</v>
      </c>
      <c r="L142" s="963">
        <f t="shared" si="24"/>
        <v>59642.270000000004</v>
      </c>
      <c r="M142" s="965">
        <f>SUM(M139:M141)</f>
        <v>230357.72999999998</v>
      </c>
    </row>
    <row r="143" spans="1:13" ht="18.75" x14ac:dyDescent="0.3">
      <c r="A143" s="961"/>
      <c r="B143" s="950"/>
      <c r="C143" s="962"/>
      <c r="D143" s="962"/>
      <c r="E143" s="963"/>
      <c r="F143" s="964"/>
      <c r="G143" s="965"/>
      <c r="H143" s="965"/>
      <c r="I143" s="963"/>
      <c r="J143" s="965"/>
      <c r="K143" s="963"/>
      <c r="L143" s="963"/>
      <c r="M143" s="965"/>
    </row>
    <row r="144" spans="1:13" ht="18.75" x14ac:dyDescent="0.3">
      <c r="A144" s="967" t="s">
        <v>1458</v>
      </c>
      <c r="B144" s="988"/>
      <c r="C144" s="989"/>
      <c r="D144" s="989"/>
      <c r="E144" s="949"/>
      <c r="F144" s="949"/>
      <c r="G144" s="990"/>
      <c r="H144" s="991"/>
      <c r="I144" s="963"/>
      <c r="J144" s="965"/>
      <c r="K144" s="963"/>
      <c r="L144" s="963"/>
      <c r="M144" s="965"/>
    </row>
    <row r="145" spans="1:13" ht="18.75" x14ac:dyDescent="0.3">
      <c r="A145" s="960" t="s">
        <v>532</v>
      </c>
      <c r="B145" s="950" t="s">
        <v>807</v>
      </c>
      <c r="C145" s="960" t="s">
        <v>965</v>
      </c>
      <c r="D145" s="960" t="s">
        <v>1069</v>
      </c>
      <c r="E145" s="951">
        <v>80000</v>
      </c>
      <c r="F145" s="971">
        <v>0</v>
      </c>
      <c r="G145" s="972">
        <v>80000</v>
      </c>
      <c r="H145" s="972">
        <v>2296</v>
      </c>
      <c r="I145" s="951">
        <v>7400.87</v>
      </c>
      <c r="J145" s="972">
        <v>2432</v>
      </c>
      <c r="K145" s="951">
        <v>2097.1999999999998</v>
      </c>
      <c r="L145" s="951">
        <f>+H145+I145+J145+K145</f>
        <v>14226.07</v>
      </c>
      <c r="M145" s="953">
        <f>+G145-L145</f>
        <v>65773.929999999993</v>
      </c>
    </row>
    <row r="146" spans="1:13" ht="18.75" x14ac:dyDescent="0.3">
      <c r="A146" s="960" t="s">
        <v>1491</v>
      </c>
      <c r="B146" s="950" t="s">
        <v>807</v>
      </c>
      <c r="C146" s="960" t="s">
        <v>276</v>
      </c>
      <c r="D146" s="960" t="s">
        <v>307</v>
      </c>
      <c r="E146" s="951">
        <v>31500</v>
      </c>
      <c r="F146" s="974">
        <v>0</v>
      </c>
      <c r="G146" s="951">
        <v>31500</v>
      </c>
      <c r="H146" s="951">
        <v>904.05</v>
      </c>
      <c r="I146" s="974">
        <v>0</v>
      </c>
      <c r="J146" s="951">
        <v>957.6</v>
      </c>
      <c r="K146" s="951">
        <v>25</v>
      </c>
      <c r="L146" s="951">
        <v>1886.65</v>
      </c>
      <c r="M146" s="951">
        <f>+E146-L146</f>
        <v>29613.35</v>
      </c>
    </row>
    <row r="147" spans="1:13" ht="18.75" x14ac:dyDescent="0.3">
      <c r="A147" s="961" t="s">
        <v>847</v>
      </c>
      <c r="B147" s="992"/>
      <c r="C147" s="962">
        <v>2</v>
      </c>
      <c r="D147" s="962"/>
      <c r="E147" s="963">
        <f>SUM(E145:E146)</f>
        <v>111500</v>
      </c>
      <c r="F147" s="1071">
        <v>0</v>
      </c>
      <c r="G147" s="963">
        <f t="shared" ref="G147:M147" si="25">SUM(G145:G146)</f>
        <v>111500</v>
      </c>
      <c r="H147" s="963">
        <f t="shared" si="25"/>
        <v>3200.05</v>
      </c>
      <c r="I147" s="963">
        <f t="shared" si="25"/>
        <v>7400.87</v>
      </c>
      <c r="J147" s="963">
        <f t="shared" si="25"/>
        <v>3389.6</v>
      </c>
      <c r="K147" s="963">
        <f t="shared" si="25"/>
        <v>2122.1999999999998</v>
      </c>
      <c r="L147" s="963">
        <f t="shared" si="25"/>
        <v>16112.72</v>
      </c>
      <c r="M147" s="963">
        <f t="shared" si="25"/>
        <v>95387.28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3"/>
      <c r="J149" s="965"/>
      <c r="K149" s="963"/>
      <c r="L149" s="963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974">
        <v>936.62</v>
      </c>
      <c r="J150" s="953">
        <v>1322.4</v>
      </c>
      <c r="K150" s="951">
        <v>25</v>
      </c>
      <c r="L150" s="951">
        <f>SUM(H150:K150)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26">SUM(E150:E150)</f>
        <v>43500</v>
      </c>
      <c r="F151" s="964">
        <f t="shared" si="26"/>
        <v>0</v>
      </c>
      <c r="G151" s="965">
        <f t="shared" si="26"/>
        <v>43500</v>
      </c>
      <c r="H151" s="965">
        <f t="shared" si="26"/>
        <v>1248.45</v>
      </c>
      <c r="I151" s="1091">
        <f t="shared" si="26"/>
        <v>936.62</v>
      </c>
      <c r="J151" s="996">
        <f t="shared" si="26"/>
        <v>1322.4</v>
      </c>
      <c r="K151" s="963">
        <f>SUM(K150:K150)</f>
        <v>25</v>
      </c>
      <c r="L151" s="963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1"/>
      <c r="J152" s="953"/>
      <c r="K152" s="951"/>
      <c r="L152" s="951"/>
      <c r="M152" s="953"/>
    </row>
    <row r="153" spans="1:13" ht="18.75" x14ac:dyDescent="0.3">
      <c r="A153" s="997" t="s">
        <v>1477</v>
      </c>
      <c r="B153" s="950"/>
      <c r="C153" s="967"/>
      <c r="D153" s="967"/>
      <c r="E153" s="963"/>
      <c r="F153" s="964"/>
      <c r="G153" s="965"/>
      <c r="H153" s="965"/>
      <c r="I153" s="963"/>
      <c r="J153" s="965"/>
      <c r="K153" s="963"/>
      <c r="L153" s="963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1">
        <v>7400.87</v>
      </c>
      <c r="J154" s="953">
        <v>2432</v>
      </c>
      <c r="K154" s="951">
        <v>1296.7</v>
      </c>
      <c r="L154" s="951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1">
        <v>5368.48</v>
      </c>
      <c r="J155" s="951">
        <v>2128</v>
      </c>
      <c r="K155" s="951">
        <v>1296.7</v>
      </c>
      <c r="L155" s="951">
        <f>+H155+I155+J155+K155</f>
        <v>10802.18</v>
      </c>
      <c r="M155" s="953">
        <f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2025</v>
      </c>
      <c r="L156" s="951">
        <f>+H156+I156+J156+K156</f>
        <v>5532.47</v>
      </c>
      <c r="M156" s="953">
        <f>+G156-L156</f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551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974">
        <v>936.62</v>
      </c>
      <c r="J157" s="953">
        <v>1322.4</v>
      </c>
      <c r="K157" s="951">
        <v>25</v>
      </c>
      <c r="L157" s="951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847</v>
      </c>
      <c r="B158" s="950"/>
      <c r="C158" s="962">
        <v>4</v>
      </c>
      <c r="D158" s="962"/>
      <c r="E158" s="963">
        <f>SUM(E154:E157)</f>
        <v>237000</v>
      </c>
      <c r="F158" s="993">
        <f>SUM(F157)</f>
        <v>0</v>
      </c>
      <c r="G158" s="963">
        <f t="shared" ref="G158:L158" si="27">SUM(G154:G157)</f>
        <v>237000</v>
      </c>
      <c r="H158" s="963">
        <f t="shared" si="27"/>
        <v>6801.9</v>
      </c>
      <c r="I158" s="963">
        <f t="shared" si="27"/>
        <v>14642.59</v>
      </c>
      <c r="J158" s="963">
        <f t="shared" si="27"/>
        <v>7204.7999999999993</v>
      </c>
      <c r="K158" s="963">
        <f t="shared" si="27"/>
        <v>4643.3999999999996</v>
      </c>
      <c r="L158" s="963">
        <f t="shared" si="27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1"/>
      <c r="J159" s="953"/>
      <c r="K159" s="951"/>
      <c r="L159" s="951"/>
      <c r="M159" s="953"/>
    </row>
    <row r="160" spans="1:13" ht="37.5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3"/>
      <c r="J160" s="965"/>
      <c r="K160" s="963"/>
      <c r="L160" s="963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1">
        <v>7400.87</v>
      </c>
      <c r="J161" s="953">
        <v>2432</v>
      </c>
      <c r="K161" s="951">
        <v>728</v>
      </c>
      <c r="L161" s="951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56">
        <v>5368.48</v>
      </c>
      <c r="J162" s="951">
        <v>2128</v>
      </c>
      <c r="K162" s="956">
        <v>828</v>
      </c>
      <c r="L162" s="951">
        <f>+H162+I162+J162+K162</f>
        <v>10333.48</v>
      </c>
      <c r="M162" s="953">
        <f>+G162-L162</f>
        <v>59666.520000000004</v>
      </c>
    </row>
    <row r="163" spans="1:13" ht="18.75" x14ac:dyDescent="0.3">
      <c r="A163" s="961" t="s">
        <v>847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M163" si="28">SUM(G161:G162)</f>
        <v>150000</v>
      </c>
      <c r="H163" s="963">
        <f t="shared" si="28"/>
        <v>4305</v>
      </c>
      <c r="I163" s="963">
        <f t="shared" si="28"/>
        <v>12769.349999999999</v>
      </c>
      <c r="J163" s="963">
        <f t="shared" si="28"/>
        <v>4560</v>
      </c>
      <c r="K163" s="963">
        <f t="shared" si="28"/>
        <v>1556</v>
      </c>
      <c r="L163" s="963">
        <f t="shared" si="28"/>
        <v>23190.35</v>
      </c>
      <c r="M163" s="963">
        <f t="shared" si="28"/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1"/>
      <c r="J164" s="953"/>
      <c r="K164" s="951"/>
      <c r="L164" s="951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3"/>
      <c r="J165" s="965"/>
      <c r="K165" s="963"/>
      <c r="L165" s="963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1">
        <v>7400.87</v>
      </c>
      <c r="J166" s="953">
        <v>2432</v>
      </c>
      <c r="K166" s="951">
        <v>3310.58</v>
      </c>
      <c r="L166" s="951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974">
        <v>936.62</v>
      </c>
      <c r="J167" s="953">
        <v>1322.4</v>
      </c>
      <c r="K167" s="951">
        <v>25</v>
      </c>
      <c r="L167" s="951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29">SUM(F166:F167)</f>
        <v>0</v>
      </c>
      <c r="G168" s="965">
        <f>SUM(G166:G167)</f>
        <v>123500</v>
      </c>
      <c r="H168" s="965">
        <f t="shared" si="29"/>
        <v>3544.45</v>
      </c>
      <c r="I168" s="963">
        <f t="shared" si="29"/>
        <v>8337.49</v>
      </c>
      <c r="J168" s="965">
        <f t="shared" si="29"/>
        <v>3754.4</v>
      </c>
      <c r="K168" s="963">
        <f t="shared" si="29"/>
        <v>3335.58</v>
      </c>
      <c r="L168" s="963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3"/>
      <c r="J170" s="965"/>
      <c r="K170" s="963"/>
      <c r="L170" s="963"/>
      <c r="M170" s="965"/>
    </row>
    <row r="171" spans="1:13" ht="18.75" x14ac:dyDescent="0.3">
      <c r="A171" s="955" t="s">
        <v>651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ref="L171:L176" si="30">+H171+I171+J171+K171</f>
        <v>3532.4700000000003</v>
      </c>
      <c r="M171" s="951">
        <f t="shared" ref="M171:M176" si="31">+G171-L171</f>
        <v>39967.53</v>
      </c>
    </row>
    <row r="172" spans="1:13" ht="18.75" x14ac:dyDescent="0.3">
      <c r="A172" s="955" t="s">
        <v>794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0"/>
        <v>3532.4700000000003</v>
      </c>
      <c r="M172" s="951">
        <f t="shared" si="31"/>
        <v>39967.53</v>
      </c>
    </row>
    <row r="173" spans="1:13" ht="18.75" x14ac:dyDescent="0.3">
      <c r="A173" s="955" t="s">
        <v>793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936.62</v>
      </c>
      <c r="J173" s="951">
        <v>1322.4</v>
      </c>
      <c r="K173" s="951">
        <v>25</v>
      </c>
      <c r="L173" s="951">
        <f t="shared" si="30"/>
        <v>3532.4700000000003</v>
      </c>
      <c r="M173" s="951">
        <f t="shared" si="31"/>
        <v>39967.53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421.98</v>
      </c>
      <c r="J174" s="951">
        <v>1322.4</v>
      </c>
      <c r="K174" s="951">
        <v>4861.92</v>
      </c>
      <c r="L174" s="951">
        <f t="shared" si="30"/>
        <v>7854.75</v>
      </c>
      <c r="M174" s="951">
        <f t="shared" si="31"/>
        <v>35645.25</v>
      </c>
    </row>
    <row r="175" spans="1:13" ht="18.75" x14ac:dyDescent="0.3">
      <c r="A175" s="998" t="s">
        <v>1326</v>
      </c>
      <c r="B175" s="950" t="s">
        <v>1296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0"/>
        <v>3532.4700000000003</v>
      </c>
      <c r="M175" s="951">
        <f t="shared" si="31"/>
        <v>39967.53</v>
      </c>
    </row>
    <row r="176" spans="1:13" ht="18.75" x14ac:dyDescent="0.3">
      <c r="A176" s="998" t="s">
        <v>1327</v>
      </c>
      <c r="B176" s="950" t="s">
        <v>806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974">
        <v>936.62</v>
      </c>
      <c r="J176" s="953">
        <v>1322.4</v>
      </c>
      <c r="K176" s="951">
        <v>25</v>
      </c>
      <c r="L176" s="951">
        <f t="shared" si="30"/>
        <v>3532.4700000000003</v>
      </c>
      <c r="M176" s="951">
        <f t="shared" si="31"/>
        <v>39967.53</v>
      </c>
    </row>
    <row r="177" spans="1:13" ht="18.75" x14ac:dyDescent="0.3">
      <c r="A177" s="961" t="s">
        <v>847</v>
      </c>
      <c r="B177" s="950"/>
      <c r="C177" s="962">
        <v>6</v>
      </c>
      <c r="D177" s="962"/>
      <c r="E177" s="963">
        <f>SUM(E171:E176)</f>
        <v>261000</v>
      </c>
      <c r="F177" s="964">
        <v>0</v>
      </c>
      <c r="G177" s="963">
        <f t="shared" ref="G177:L177" si="32">SUM(G171:G176)</f>
        <v>261000</v>
      </c>
      <c r="H177" s="963">
        <f t="shared" si="32"/>
        <v>7490.7</v>
      </c>
      <c r="I177" s="963">
        <f t="shared" si="32"/>
        <v>5105.08</v>
      </c>
      <c r="J177" s="963">
        <f t="shared" si="32"/>
        <v>7934.4</v>
      </c>
      <c r="K177" s="963">
        <f t="shared" si="32"/>
        <v>4986.92</v>
      </c>
      <c r="L177" s="963">
        <f t="shared" si="32"/>
        <v>25517.100000000002</v>
      </c>
      <c r="M177" s="963">
        <f>SUM(M171:M176)</f>
        <v>235482.9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18.75" x14ac:dyDescent="0.3">
      <c r="A179" s="961" t="s">
        <v>1490</v>
      </c>
      <c r="B179" s="950"/>
      <c r="C179" s="962"/>
      <c r="D179" s="962"/>
      <c r="E179" s="963"/>
      <c r="F179" s="964"/>
      <c r="G179" s="963"/>
      <c r="H179" s="963"/>
      <c r="I179" s="963"/>
      <c r="J179" s="963"/>
      <c r="K179" s="963"/>
      <c r="L179" s="963"/>
      <c r="M179" s="963"/>
    </row>
    <row r="180" spans="1:13" ht="21" customHeight="1" x14ac:dyDescent="0.3">
      <c r="A180" s="955" t="s">
        <v>134</v>
      </c>
      <c r="B180" s="950" t="s">
        <v>807</v>
      </c>
      <c r="C180" s="960" t="s">
        <v>489</v>
      </c>
      <c r="D180" s="960" t="s">
        <v>307</v>
      </c>
      <c r="E180" s="951">
        <v>80000</v>
      </c>
      <c r="F180" s="974">
        <v>0</v>
      </c>
      <c r="G180" s="951">
        <v>80000</v>
      </c>
      <c r="H180" s="951">
        <v>2296</v>
      </c>
      <c r="I180" s="951">
        <v>7400.87</v>
      </c>
      <c r="J180" s="951">
        <v>2432</v>
      </c>
      <c r="K180" s="951">
        <v>2568.4</v>
      </c>
      <c r="L180" s="951">
        <f>+H180+I180+J180+K180</f>
        <v>14697.269999999999</v>
      </c>
      <c r="M180" s="951">
        <f>+G180-L180</f>
        <v>65302.73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1248.25</v>
      </c>
      <c r="I183" s="974">
        <v>936.62</v>
      </c>
      <c r="J183" s="951">
        <v>1322.4</v>
      </c>
      <c r="K183" s="951">
        <v>25</v>
      </c>
      <c r="L183" s="951">
        <f>+H183+I183+J183+K183</f>
        <v>3532.27</v>
      </c>
      <c r="M183" s="951">
        <f>+G183-L183</f>
        <v>39967.730000000003</v>
      </c>
    </row>
    <row r="184" spans="1:13" ht="18.75" x14ac:dyDescent="0.3">
      <c r="A184" s="961" t="s">
        <v>847</v>
      </c>
      <c r="B184" s="950"/>
      <c r="C184" s="962">
        <v>4</v>
      </c>
      <c r="D184" s="962"/>
      <c r="E184" s="963">
        <f>SUM(E180:E183)</f>
        <v>210500</v>
      </c>
      <c r="F184" s="974">
        <v>0</v>
      </c>
      <c r="G184" s="963">
        <f t="shared" ref="G184:L184" si="33">SUM(G180:G183)</f>
        <v>210500</v>
      </c>
      <c r="H184" s="963">
        <f t="shared" si="33"/>
        <v>6040.75</v>
      </c>
      <c r="I184" s="963">
        <f t="shared" si="33"/>
        <v>10210.730000000001</v>
      </c>
      <c r="J184" s="963">
        <f t="shared" si="33"/>
        <v>6399.2000000000007</v>
      </c>
      <c r="K184" s="963">
        <f t="shared" si="33"/>
        <v>2643.4</v>
      </c>
      <c r="L184" s="963">
        <f t="shared" si="33"/>
        <v>25294.079999999998</v>
      </c>
      <c r="M184" s="963">
        <f>SUM(M180:M183)</f>
        <v>185205.92</v>
      </c>
    </row>
    <row r="185" spans="1:13" ht="18.75" x14ac:dyDescent="0.3">
      <c r="A185" s="961"/>
      <c r="B185" s="950"/>
      <c r="C185" s="962"/>
      <c r="D185" s="962"/>
      <c r="E185" s="963"/>
      <c r="F185" s="964"/>
      <c r="G185" s="963"/>
      <c r="H185" s="963"/>
      <c r="I185" s="963"/>
      <c r="J185" s="963"/>
      <c r="K185" s="963"/>
      <c r="L185" s="963"/>
      <c r="M185" s="963"/>
    </row>
    <row r="186" spans="1:13" ht="18.75" x14ac:dyDescent="0.3">
      <c r="A186" s="961" t="s">
        <v>1221</v>
      </c>
      <c r="B186" s="950"/>
      <c r="C186" s="967"/>
      <c r="D186" s="967"/>
      <c r="E186" s="963"/>
      <c r="F186" s="964"/>
      <c r="G186" s="965"/>
      <c r="H186" s="965"/>
      <c r="I186" s="963"/>
      <c r="J186" s="965"/>
      <c r="K186" s="963"/>
      <c r="L186" s="963"/>
      <c r="M186" s="965"/>
    </row>
    <row r="187" spans="1:13" ht="18.75" x14ac:dyDescent="0.3">
      <c r="A187" s="1027" t="s">
        <v>1478</v>
      </c>
      <c r="B187" s="950" t="s">
        <v>806</v>
      </c>
      <c r="C187" s="1024" t="s">
        <v>721</v>
      </c>
      <c r="D187" s="960" t="s">
        <v>1069</v>
      </c>
      <c r="E187" s="951">
        <v>120000</v>
      </c>
      <c r="F187" s="952">
        <v>0</v>
      </c>
      <c r="G187" s="1031">
        <v>120000</v>
      </c>
      <c r="H187" s="953">
        <v>3444</v>
      </c>
      <c r="I187" s="1032">
        <v>16809.87</v>
      </c>
      <c r="J187" s="953">
        <v>3648</v>
      </c>
      <c r="K187" s="951">
        <v>25</v>
      </c>
      <c r="L187" s="1032">
        <f>+H187+I187+J187+K187</f>
        <v>23926.87</v>
      </c>
      <c r="M187" s="1031">
        <f>+G187-L187</f>
        <v>96073.13</v>
      </c>
    </row>
    <row r="188" spans="1:13" ht="18.75" x14ac:dyDescent="0.3">
      <c r="A188" s="1027" t="s">
        <v>87</v>
      </c>
      <c r="B188" s="950" t="s">
        <v>806</v>
      </c>
      <c r="C188" s="1024" t="s">
        <v>720</v>
      </c>
      <c r="D188" s="960" t="s">
        <v>1069</v>
      </c>
      <c r="E188" s="951">
        <v>120000</v>
      </c>
      <c r="F188" s="974">
        <v>0</v>
      </c>
      <c r="G188" s="1032">
        <v>120000</v>
      </c>
      <c r="H188" s="951">
        <v>3444</v>
      </c>
      <c r="I188" s="1032">
        <v>16809.87</v>
      </c>
      <c r="J188" s="951">
        <v>3648</v>
      </c>
      <c r="K188" s="951">
        <v>25</v>
      </c>
      <c r="L188" s="1032">
        <f>+H188+I188+J188+K188</f>
        <v>23926.87</v>
      </c>
      <c r="M188" s="1031">
        <f t="shared" ref="M188:M223" si="34">+G188-L188</f>
        <v>96073.13</v>
      </c>
    </row>
    <row r="189" spans="1:13" ht="18.75" x14ac:dyDescent="0.3">
      <c r="A189" s="1027" t="s">
        <v>244</v>
      </c>
      <c r="B189" s="950" t="s">
        <v>806</v>
      </c>
      <c r="C189" s="1024" t="s">
        <v>489</v>
      </c>
      <c r="D189" s="960" t="s">
        <v>1064</v>
      </c>
      <c r="E189" s="951">
        <v>80000</v>
      </c>
      <c r="F189" s="974">
        <v>0</v>
      </c>
      <c r="G189" s="1032">
        <v>80000</v>
      </c>
      <c r="H189" s="951">
        <v>2296</v>
      </c>
      <c r="I189" s="1032">
        <v>7400.87</v>
      </c>
      <c r="J189" s="951">
        <v>2432</v>
      </c>
      <c r="K189" s="951">
        <v>25</v>
      </c>
      <c r="L189" s="1032">
        <f>+H189+I189+J189+K189</f>
        <v>12153.869999999999</v>
      </c>
      <c r="M189" s="1031">
        <f t="shared" si="34"/>
        <v>67846.13</v>
      </c>
    </row>
    <row r="190" spans="1:13" ht="18.75" x14ac:dyDescent="0.3">
      <c r="A190" s="1027" t="s">
        <v>84</v>
      </c>
      <c r="B190" s="950" t="s">
        <v>806</v>
      </c>
      <c r="C190" s="1024" t="s">
        <v>117</v>
      </c>
      <c r="D190" s="960" t="s">
        <v>307</v>
      </c>
      <c r="E190" s="951">
        <v>70000</v>
      </c>
      <c r="F190" s="974">
        <v>0</v>
      </c>
      <c r="G190" s="951">
        <v>70000</v>
      </c>
      <c r="H190" s="951">
        <v>2009</v>
      </c>
      <c r="I190" s="1032">
        <v>5368.48</v>
      </c>
      <c r="J190" s="951">
        <v>2128</v>
      </c>
      <c r="K190" s="951">
        <v>25</v>
      </c>
      <c r="L190" s="1032">
        <f>+H190+I190+J190+K190</f>
        <v>9530.48</v>
      </c>
      <c r="M190" s="1031">
        <f t="shared" si="34"/>
        <v>60469.520000000004</v>
      </c>
    </row>
    <row r="191" spans="1:13" ht="18.75" x14ac:dyDescent="0.3">
      <c r="A191" s="1027" t="s">
        <v>136</v>
      </c>
      <c r="B191" s="950" t="s">
        <v>807</v>
      </c>
      <c r="C191" s="1024" t="s">
        <v>117</v>
      </c>
      <c r="D191" s="960" t="s">
        <v>1069</v>
      </c>
      <c r="E191" s="951">
        <v>80000</v>
      </c>
      <c r="F191" s="974">
        <v>0</v>
      </c>
      <c r="G191" s="951">
        <v>80000</v>
      </c>
      <c r="H191" s="951">
        <v>2296</v>
      </c>
      <c r="I191" s="1032">
        <v>6564.09</v>
      </c>
      <c r="J191" s="951">
        <v>2432</v>
      </c>
      <c r="K191" s="951">
        <v>4158.92</v>
      </c>
      <c r="L191" s="1032">
        <f>+H191+I191+J191+K191</f>
        <v>15451.01</v>
      </c>
      <c r="M191" s="1031">
        <f t="shared" si="34"/>
        <v>64548.99</v>
      </c>
    </row>
    <row r="192" spans="1:13" ht="18.75" x14ac:dyDescent="0.3">
      <c r="A192" s="1027" t="s">
        <v>94</v>
      </c>
      <c r="B192" s="950" t="s">
        <v>807</v>
      </c>
      <c r="C192" s="1024" t="s">
        <v>71</v>
      </c>
      <c r="D192" s="960" t="s">
        <v>1069</v>
      </c>
      <c r="E192" s="951">
        <v>70000</v>
      </c>
      <c r="F192" s="974">
        <v>0</v>
      </c>
      <c r="G192" s="951">
        <v>70000</v>
      </c>
      <c r="H192" s="951">
        <v>2009</v>
      </c>
      <c r="I192" s="1032">
        <v>5025.38</v>
      </c>
      <c r="J192" s="951">
        <v>2128</v>
      </c>
      <c r="K192" s="951">
        <v>1740.46</v>
      </c>
      <c r="L192" s="1032">
        <v>10902.84</v>
      </c>
      <c r="M192" s="1031">
        <f t="shared" si="34"/>
        <v>59097.16</v>
      </c>
    </row>
    <row r="193" spans="1:13" ht="18.75" x14ac:dyDescent="0.3">
      <c r="A193" s="1027" t="s">
        <v>799</v>
      </c>
      <c r="B193" s="950" t="s">
        <v>806</v>
      </c>
      <c r="C193" s="1024" t="s">
        <v>633</v>
      </c>
      <c r="D193" s="960" t="s">
        <v>1069</v>
      </c>
      <c r="E193" s="951">
        <v>80000</v>
      </c>
      <c r="F193" s="974">
        <v>0</v>
      </c>
      <c r="G193" s="951">
        <v>80000</v>
      </c>
      <c r="H193" s="951">
        <v>2296</v>
      </c>
      <c r="I193" s="1032">
        <v>6972</v>
      </c>
      <c r="J193" s="951">
        <v>2432</v>
      </c>
      <c r="K193" s="951">
        <v>1740.46</v>
      </c>
      <c r="L193" s="1032">
        <f>+H193+I193+J193+K193</f>
        <v>13440.46</v>
      </c>
      <c r="M193" s="1031">
        <f t="shared" si="34"/>
        <v>66559.540000000008</v>
      </c>
    </row>
    <row r="194" spans="1:13" ht="17.25" customHeight="1" x14ac:dyDescent="0.3">
      <c r="A194" s="1028" t="s">
        <v>177</v>
      </c>
      <c r="B194" s="1001" t="s">
        <v>807</v>
      </c>
      <c r="C194" s="1025" t="s">
        <v>1119</v>
      </c>
      <c r="D194" s="1024" t="s">
        <v>1069</v>
      </c>
      <c r="E194" s="1078">
        <v>55000</v>
      </c>
      <c r="F194" s="1079">
        <v>0</v>
      </c>
      <c r="G194" s="1080">
        <v>55000</v>
      </c>
      <c r="H194" s="1081">
        <v>1578.5</v>
      </c>
      <c r="I194" s="1074">
        <v>2559.6799999999998</v>
      </c>
      <c r="J194" s="1078">
        <v>1672</v>
      </c>
      <c r="K194" s="1081">
        <v>2097</v>
      </c>
      <c r="L194" s="1032">
        <f t="shared" ref="L194:L219" si="35">+H194+I194+J194+K194</f>
        <v>7907.18</v>
      </c>
      <c r="M194" s="1031">
        <f t="shared" si="34"/>
        <v>47092.82</v>
      </c>
    </row>
    <row r="195" spans="1:13" ht="18.75" x14ac:dyDescent="0.3">
      <c r="A195" s="1027" t="s">
        <v>173</v>
      </c>
      <c r="B195" s="950" t="s">
        <v>807</v>
      </c>
      <c r="C195" s="1024" t="s">
        <v>521</v>
      </c>
      <c r="D195" s="960" t="s">
        <v>307</v>
      </c>
      <c r="E195" s="951">
        <v>43500</v>
      </c>
      <c r="F195" s="974">
        <v>0</v>
      </c>
      <c r="G195" s="1032">
        <v>43500</v>
      </c>
      <c r="H195" s="951">
        <v>1248.45</v>
      </c>
      <c r="I195" s="1036">
        <v>679.3</v>
      </c>
      <c r="J195" s="951">
        <v>1322.4</v>
      </c>
      <c r="K195" s="951">
        <v>1740.46</v>
      </c>
      <c r="L195" s="1032">
        <f t="shared" si="35"/>
        <v>4990.6100000000006</v>
      </c>
      <c r="M195" s="1032">
        <f t="shared" si="34"/>
        <v>38509.39</v>
      </c>
    </row>
    <row r="196" spans="1:13" ht="18.75" x14ac:dyDescent="0.3">
      <c r="A196" s="1027" t="s">
        <v>1062</v>
      </c>
      <c r="B196" s="950" t="s">
        <v>807</v>
      </c>
      <c r="C196" s="1024" t="s">
        <v>521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35"/>
        <v>2331.06</v>
      </c>
      <c r="M196" s="1032">
        <f t="shared" si="34"/>
        <v>35168.94</v>
      </c>
    </row>
    <row r="197" spans="1:13" ht="18.75" x14ac:dyDescent="0.3">
      <c r="A197" s="1027" t="s">
        <v>1148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f t="shared" si="35"/>
        <v>2331.06</v>
      </c>
      <c r="M197" s="1032">
        <f t="shared" si="34"/>
        <v>35168.94</v>
      </c>
    </row>
    <row r="198" spans="1:13" ht="18.75" x14ac:dyDescent="0.3">
      <c r="A198" s="1027" t="s">
        <v>1149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036">
        <v>89.81</v>
      </c>
      <c r="J198" s="951">
        <v>1140</v>
      </c>
      <c r="K198" s="951">
        <v>25</v>
      </c>
      <c r="L198" s="1032">
        <f t="shared" si="35"/>
        <v>2331.06</v>
      </c>
      <c r="M198" s="1032">
        <f t="shared" si="34"/>
        <v>35168.94</v>
      </c>
    </row>
    <row r="199" spans="1:13" ht="18.75" x14ac:dyDescent="0.3">
      <c r="A199" s="1027" t="s">
        <v>1165</v>
      </c>
      <c r="B199" s="950" t="s">
        <v>807</v>
      </c>
      <c r="C199" s="1024" t="s">
        <v>276</v>
      </c>
      <c r="D199" s="960" t="s">
        <v>307</v>
      </c>
      <c r="E199" s="951">
        <v>43500</v>
      </c>
      <c r="F199" s="974">
        <v>0</v>
      </c>
      <c r="G199" s="1032">
        <v>43500</v>
      </c>
      <c r="H199" s="951">
        <v>1248.45</v>
      </c>
      <c r="I199" s="1036">
        <v>936.62</v>
      </c>
      <c r="J199" s="951">
        <v>1322.4</v>
      </c>
      <c r="K199" s="951">
        <v>25</v>
      </c>
      <c r="L199" s="1032">
        <f t="shared" si="35"/>
        <v>3532.4700000000003</v>
      </c>
      <c r="M199" s="1031">
        <f t="shared" si="34"/>
        <v>39967.53</v>
      </c>
    </row>
    <row r="200" spans="1:13" ht="18.75" x14ac:dyDescent="0.3">
      <c r="A200" s="1027" t="s">
        <v>1440</v>
      </c>
      <c r="B200" s="950" t="s">
        <v>807</v>
      </c>
      <c r="C200" s="1024" t="s">
        <v>276</v>
      </c>
      <c r="D200" s="960" t="s">
        <v>307</v>
      </c>
      <c r="E200" s="951">
        <v>37500</v>
      </c>
      <c r="F200" s="974">
        <v>0</v>
      </c>
      <c r="G200" s="1032">
        <v>37500</v>
      </c>
      <c r="H200" s="951">
        <v>1076.25</v>
      </c>
      <c r="I200" s="1036">
        <v>89.81</v>
      </c>
      <c r="J200" s="951">
        <v>1140</v>
      </c>
      <c r="K200" s="951">
        <v>25</v>
      </c>
      <c r="L200" s="1032">
        <v>2331.06</v>
      </c>
      <c r="M200" s="1031">
        <f t="shared" si="34"/>
        <v>35168.94</v>
      </c>
    </row>
    <row r="201" spans="1:13" ht="18.75" x14ac:dyDescent="0.3">
      <c r="A201" s="1029" t="s">
        <v>1329</v>
      </c>
      <c r="B201" s="950" t="s">
        <v>1330</v>
      </c>
      <c r="C201" s="1024" t="s">
        <v>1325</v>
      </c>
      <c r="D201" s="960" t="s">
        <v>307</v>
      </c>
      <c r="E201" s="951">
        <v>43500</v>
      </c>
      <c r="F201" s="952">
        <v>0</v>
      </c>
      <c r="G201" s="1031">
        <v>43500</v>
      </c>
      <c r="H201" s="953">
        <v>1248.45</v>
      </c>
      <c r="I201" s="1036">
        <v>936.62</v>
      </c>
      <c r="J201" s="953">
        <v>1322.4</v>
      </c>
      <c r="K201" s="951">
        <v>25</v>
      </c>
      <c r="L201" s="1032">
        <f t="shared" si="35"/>
        <v>3532.4700000000003</v>
      </c>
      <c r="M201" s="1031">
        <f t="shared" si="34"/>
        <v>39967.53</v>
      </c>
    </row>
    <row r="202" spans="1:13" ht="18.75" x14ac:dyDescent="0.3">
      <c r="A202" s="1027" t="s">
        <v>1337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f t="shared" si="35"/>
        <v>3532.4700000000003</v>
      </c>
      <c r="M202" s="1032">
        <f t="shared" si="34"/>
        <v>39967.53</v>
      </c>
    </row>
    <row r="203" spans="1:13" ht="18.75" x14ac:dyDescent="0.3">
      <c r="A203" s="1027" t="s">
        <v>1345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1351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937.62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1336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1387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937.62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9" t="s">
        <v>1331</v>
      </c>
      <c r="B207" s="950" t="s">
        <v>806</v>
      </c>
      <c r="C207" s="1024" t="s">
        <v>1332</v>
      </c>
      <c r="D207" s="960" t="s">
        <v>321</v>
      </c>
      <c r="E207" s="951">
        <v>43500</v>
      </c>
      <c r="F207" s="952">
        <v>0</v>
      </c>
      <c r="G207" s="1031">
        <v>43500</v>
      </c>
      <c r="H207" s="953">
        <v>1248.45</v>
      </c>
      <c r="I207" s="1036">
        <v>936.62</v>
      </c>
      <c r="J207" s="953">
        <v>1322.4</v>
      </c>
      <c r="K207" s="951">
        <v>25</v>
      </c>
      <c r="L207" s="1032">
        <f t="shared" si="35"/>
        <v>3532.4700000000003</v>
      </c>
      <c r="M207" s="1031">
        <f t="shared" si="34"/>
        <v>39967.53</v>
      </c>
    </row>
    <row r="208" spans="1:13" ht="18.75" x14ac:dyDescent="0.3">
      <c r="A208" s="1029" t="s">
        <v>698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2">
        <f t="shared" si="35"/>
        <v>1502.5</v>
      </c>
      <c r="M208" s="1031">
        <f t="shared" si="34"/>
        <v>23497.5</v>
      </c>
    </row>
    <row r="209" spans="1:13" ht="18.75" x14ac:dyDescent="0.3">
      <c r="A209" s="1029" t="s">
        <v>915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35"/>
        <v>1502.5</v>
      </c>
      <c r="M209" s="1031">
        <f t="shared" si="34"/>
        <v>23497.5</v>
      </c>
    </row>
    <row r="210" spans="1:13" ht="18.75" x14ac:dyDescent="0.3">
      <c r="A210" s="1029" t="s">
        <v>1058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52">
        <v>0</v>
      </c>
      <c r="G210" s="1031">
        <v>25000</v>
      </c>
      <c r="H210" s="953">
        <v>717.5</v>
      </c>
      <c r="I210" s="1036">
        <v>0</v>
      </c>
      <c r="J210" s="953">
        <v>760</v>
      </c>
      <c r="K210" s="951">
        <v>25</v>
      </c>
      <c r="L210" s="1032">
        <f t="shared" si="35"/>
        <v>1502.5</v>
      </c>
      <c r="M210" s="1031">
        <f t="shared" si="34"/>
        <v>23497.5</v>
      </c>
    </row>
    <row r="211" spans="1:13" ht="18.75" x14ac:dyDescent="0.3">
      <c r="A211" s="1027" t="s">
        <v>587</v>
      </c>
      <c r="B211" s="950" t="s">
        <v>807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35"/>
        <v>1502.5</v>
      </c>
      <c r="M211" s="1031">
        <f t="shared" si="34"/>
        <v>23497.5</v>
      </c>
    </row>
    <row r="212" spans="1:13" ht="18.75" x14ac:dyDescent="0.3">
      <c r="A212" s="1027" t="s">
        <v>1150</v>
      </c>
      <c r="B212" s="950" t="s">
        <v>1151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036">
        <v>0</v>
      </c>
      <c r="J212" s="951">
        <v>760</v>
      </c>
      <c r="K212" s="951">
        <v>25</v>
      </c>
      <c r="L212" s="1032">
        <f t="shared" si="35"/>
        <v>1502.5</v>
      </c>
      <c r="M212" s="1031">
        <f t="shared" si="34"/>
        <v>23497.5</v>
      </c>
    </row>
    <row r="213" spans="1:13" ht="18.75" x14ac:dyDescent="0.3">
      <c r="A213" s="1024" t="s">
        <v>830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35"/>
        <v>1798</v>
      </c>
      <c r="M213" s="1031">
        <f t="shared" si="34"/>
        <v>28202</v>
      </c>
    </row>
    <row r="214" spans="1:13" ht="18.75" x14ac:dyDescent="0.3">
      <c r="A214" s="1024" t="s">
        <v>1056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35"/>
        <v>1798</v>
      </c>
      <c r="M214" s="1031">
        <f t="shared" si="34"/>
        <v>28202</v>
      </c>
    </row>
    <row r="215" spans="1:13" ht="18.75" x14ac:dyDescent="0.3">
      <c r="A215" s="1027" t="s">
        <v>800</v>
      </c>
      <c r="B215" s="950" t="s">
        <v>806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35"/>
        <v>1798</v>
      </c>
      <c r="M215" s="1031">
        <f t="shared" si="34"/>
        <v>28202</v>
      </c>
    </row>
    <row r="216" spans="1:13" ht="18.75" x14ac:dyDescent="0.3">
      <c r="A216" s="1029" t="s">
        <v>1333</v>
      </c>
      <c r="B216" s="950" t="s">
        <v>1296</v>
      </c>
      <c r="C216" s="1024" t="s">
        <v>268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25</v>
      </c>
      <c r="L216" s="1032">
        <f t="shared" si="35"/>
        <v>1798</v>
      </c>
      <c r="M216" s="1031">
        <f t="shared" si="34"/>
        <v>28202</v>
      </c>
    </row>
    <row r="217" spans="1:13" ht="18.75" x14ac:dyDescent="0.3">
      <c r="A217" s="1029" t="s">
        <v>91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2134</v>
      </c>
      <c r="L217" s="1032">
        <f t="shared" si="35"/>
        <v>3907</v>
      </c>
      <c r="M217" s="1031">
        <f t="shared" si="34"/>
        <v>26093</v>
      </c>
    </row>
    <row r="218" spans="1:13" ht="18.75" x14ac:dyDescent="0.3">
      <c r="A218" s="1029" t="s">
        <v>1346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2">
        <f t="shared" si="35"/>
        <v>1798</v>
      </c>
      <c r="M218" s="1031">
        <f t="shared" si="34"/>
        <v>28202</v>
      </c>
    </row>
    <row r="219" spans="1:13" ht="18.75" x14ac:dyDescent="0.3">
      <c r="A219" s="1029" t="s">
        <v>1350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52">
        <v>0</v>
      </c>
      <c r="G219" s="1031">
        <v>30000</v>
      </c>
      <c r="H219" s="953">
        <v>861</v>
      </c>
      <c r="I219" s="1036">
        <v>0</v>
      </c>
      <c r="J219" s="953">
        <v>912</v>
      </c>
      <c r="K219" s="951">
        <v>25</v>
      </c>
      <c r="L219" s="1032">
        <f t="shared" si="35"/>
        <v>1798</v>
      </c>
      <c r="M219" s="1031">
        <f t="shared" si="34"/>
        <v>28202</v>
      </c>
    </row>
    <row r="220" spans="1:13" ht="18.75" x14ac:dyDescent="0.3">
      <c r="A220" s="1027" t="s">
        <v>1388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1">
        <f t="shared" si="34"/>
        <v>28202</v>
      </c>
    </row>
    <row r="221" spans="1:13" ht="18.75" x14ac:dyDescent="0.3">
      <c r="A221" s="1027" t="s">
        <v>1389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1740.46</v>
      </c>
      <c r="L221" s="1032">
        <v>3513.46</v>
      </c>
      <c r="M221" s="1031">
        <f t="shared" si="34"/>
        <v>26486.54</v>
      </c>
    </row>
    <row r="222" spans="1:13" ht="18.75" x14ac:dyDescent="0.3">
      <c r="A222" s="1027" t="s">
        <v>1390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34"/>
        <v>28202</v>
      </c>
    </row>
    <row r="223" spans="1:13" ht="18.75" x14ac:dyDescent="0.3">
      <c r="A223" s="1027" t="s">
        <v>1420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036">
        <v>0</v>
      </c>
      <c r="J223" s="951">
        <v>912</v>
      </c>
      <c r="K223" s="951">
        <v>25</v>
      </c>
      <c r="L223" s="1032">
        <v>1798</v>
      </c>
      <c r="M223" s="1031">
        <f t="shared" si="34"/>
        <v>28202</v>
      </c>
    </row>
    <row r="224" spans="1:13" ht="18.75" x14ac:dyDescent="0.3">
      <c r="A224" s="961" t="s">
        <v>847</v>
      </c>
      <c r="B224" s="999"/>
      <c r="C224" s="962">
        <v>37</v>
      </c>
      <c r="D224" s="962"/>
      <c r="E224" s="963">
        <f>SUM(E187:E223)</f>
        <v>1671500</v>
      </c>
      <c r="F224" s="1071">
        <v>0</v>
      </c>
      <c r="G224" s="963">
        <f t="shared" ref="G224:M224" si="36">SUM(G187:G223)</f>
        <v>1671500</v>
      </c>
      <c r="H224" s="963">
        <f t="shared" si="36"/>
        <v>47972.05</v>
      </c>
      <c r="I224" s="963">
        <f t="shared" si="36"/>
        <v>76044.739999999947</v>
      </c>
      <c r="J224" s="963">
        <f t="shared" si="36"/>
        <v>50813.600000000013</v>
      </c>
      <c r="K224" s="963">
        <f t="shared" si="36"/>
        <v>16101.759999999998</v>
      </c>
      <c r="L224" s="963">
        <f t="shared" si="36"/>
        <v>190929.14999999997</v>
      </c>
      <c r="M224" s="963">
        <f t="shared" si="36"/>
        <v>1480570.85</v>
      </c>
    </row>
    <row r="225" spans="1:13" ht="18.75" x14ac:dyDescent="0.3">
      <c r="A225" s="961"/>
      <c r="B225" s="958"/>
      <c r="C225" s="962"/>
      <c r="D225" s="962"/>
      <c r="E225" s="963"/>
      <c r="F225" s="964"/>
      <c r="G225" s="965"/>
      <c r="H225" s="965"/>
      <c r="I225" s="963"/>
      <c r="J225" s="965"/>
      <c r="K225" s="963"/>
      <c r="L225" s="963"/>
      <c r="M225" s="965"/>
    </row>
    <row r="226" spans="1:13" ht="27.75" customHeight="1" x14ac:dyDescent="0.3">
      <c r="A226" s="1058" t="s">
        <v>865</v>
      </c>
      <c r="B226" s="1059"/>
      <c r="C226" s="1058">
        <f>+C224+C184+C177+C168+C163+C158+C151+C147+C142+C136+C129+C123+C113+C109+C100++C89+C74+C59+C53+C49+C44+C40+C30+C19+C94+C104+C26</f>
        <v>131</v>
      </c>
      <c r="D226" s="1058"/>
      <c r="E226" s="1076">
        <f>+E19+E26+E30+E40+E44+E49+E53+E59+E74+E89+E94+E100+E104+E109+E113+E123+E129+E136+E142+E147+E151+E158+E163+E168+E177+E224+E184</f>
        <v>6865500</v>
      </c>
      <c r="F226" s="1072">
        <v>0</v>
      </c>
      <c r="G226" s="1076">
        <f>+G19+G26+G30+G40+G44+G49+G53+G59+G74+G89+G94+G100+G104+G109+G113+G123+G129+G136+G142+G147+G151+G158+G163+G168+G177+G224+G184</f>
        <v>6865500</v>
      </c>
      <c r="H226" s="1076">
        <f>+H19+H26+H30+H40+H44+H49+H53+H59+H74+H89+H94+H100+H104+H109+H113+H123+H129+H136+H142+H147+H151+H158+H163+H168+H177+H224+H184</f>
        <v>197039.28000000003</v>
      </c>
      <c r="I226" s="1076">
        <f>+I19+I26+I30+I40+I44+I49+I53+I59+I74+I89+I94+I100+I104+I109+I113+I123+I129+I136+I142+I147+I151+I158+I163+I168+I177+I224+I184</f>
        <v>434042.75999999989</v>
      </c>
      <c r="J226" s="1076">
        <f>+J19+J26+J30+J40+J44+J49+J53+J59+J74+J89+J94+J100+J104+J109+J113+J123+J129+J136+J142+J147+J151+J158+J163+J168+J177+J224+J184</f>
        <v>206189.52</v>
      </c>
      <c r="K226" s="1076">
        <v>138373.18</v>
      </c>
      <c r="L226" s="1076">
        <v>975642.31</v>
      </c>
      <c r="M226" s="1076">
        <v>5889857.6900000004</v>
      </c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869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853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5.75" x14ac:dyDescent="0.25">
      <c r="A234" s="853"/>
      <c r="B234" s="871"/>
      <c r="C234" s="853"/>
      <c r="D234" s="853"/>
      <c r="E234" s="869"/>
      <c r="F234" s="853"/>
      <c r="G234" s="853"/>
      <c r="H234" s="853"/>
      <c r="I234" s="869"/>
      <c r="J234" s="1022"/>
      <c r="K234" s="1093"/>
      <c r="L234" s="1093"/>
      <c r="M234" s="1022"/>
    </row>
    <row r="235" spans="1:13" ht="15.75" x14ac:dyDescent="0.25">
      <c r="A235" s="853"/>
      <c r="B235" s="871"/>
      <c r="C235" s="853"/>
      <c r="D235" s="853"/>
      <c r="E235" s="869"/>
      <c r="F235" s="853"/>
      <c r="G235" s="853"/>
      <c r="H235" s="853"/>
      <c r="I235" s="869"/>
      <c r="J235" s="1022"/>
      <c r="K235" s="1093"/>
      <c r="L235" s="1093"/>
      <c r="M235" s="1022"/>
    </row>
    <row r="236" spans="1:13" ht="15.75" x14ac:dyDescent="0.25">
      <c r="A236" s="853"/>
      <c r="B236" s="871"/>
      <c r="C236" s="853"/>
      <c r="D236" s="271"/>
      <c r="E236" s="869"/>
      <c r="F236" s="853"/>
      <c r="G236" s="853"/>
      <c r="H236" s="853"/>
      <c r="I236" s="869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271"/>
      <c r="E237" s="869"/>
      <c r="F237" s="853"/>
      <c r="G237" s="853"/>
      <c r="H237" s="853"/>
      <c r="I237" s="1092"/>
      <c r="J237" s="1022"/>
      <c r="K237" s="1093"/>
      <c r="L237" s="1093"/>
      <c r="M237" s="1022"/>
    </row>
    <row r="238" spans="1:13" ht="15.75" x14ac:dyDescent="0.25">
      <c r="A238" s="853"/>
      <c r="B238" s="871"/>
      <c r="C238" s="1022"/>
      <c r="D238" s="271"/>
      <c r="E238" s="869"/>
      <c r="F238" s="853"/>
      <c r="G238" s="853"/>
      <c r="H238" s="853"/>
      <c r="I238" s="1092"/>
      <c r="J238" s="1022"/>
      <c r="K238" s="1093"/>
      <c r="L238" s="1093"/>
      <c r="M238" s="1022"/>
    </row>
    <row r="239" spans="1:13" ht="15.75" x14ac:dyDescent="0.25">
      <c r="A239" s="853"/>
      <c r="B239" s="871"/>
      <c r="C239" s="1022"/>
      <c r="E239" s="869"/>
      <c r="F239" s="853"/>
      <c r="G239" s="853"/>
      <c r="H239" s="853"/>
      <c r="I239" s="1093"/>
      <c r="J239" s="1022"/>
      <c r="K239" s="1093"/>
      <c r="L239" s="1093"/>
      <c r="M239" s="1022"/>
    </row>
    <row r="240" spans="1:13" ht="15.75" x14ac:dyDescent="0.25">
      <c r="A240" s="853"/>
      <c r="B240" s="871"/>
      <c r="C240" s="853"/>
      <c r="D240" s="271"/>
      <c r="E240" s="869"/>
      <c r="F240" s="853"/>
      <c r="G240" s="853"/>
      <c r="H240" s="853"/>
      <c r="I240" s="869"/>
      <c r="J240" s="1022"/>
      <c r="K240" s="1093"/>
      <c r="L240" s="1093"/>
      <c r="M240" s="1022"/>
    </row>
    <row r="241" spans="1:14" ht="15.75" x14ac:dyDescent="0.25">
      <c r="A241" s="853"/>
      <c r="B241" s="871"/>
      <c r="C241" s="1022"/>
      <c r="D241" s="853"/>
      <c r="E241" s="869"/>
      <c r="F241" s="853"/>
      <c r="G241" s="853"/>
      <c r="H241" s="853"/>
      <c r="I241" s="869"/>
      <c r="J241" s="1022"/>
      <c r="K241" s="1093"/>
      <c r="L241" s="1093"/>
      <c r="M241" s="1022"/>
    </row>
    <row r="242" spans="1:14" ht="17.25" customHeight="1" x14ac:dyDescent="0.25">
      <c r="A242" s="853"/>
      <c r="B242" s="871"/>
      <c r="C242" s="872"/>
      <c r="D242" s="853"/>
      <c r="E242" s="852"/>
      <c r="F242" s="853"/>
      <c r="G242" s="853"/>
      <c r="H242" s="853"/>
      <c r="I242" s="869"/>
      <c r="J242" s="853"/>
      <c r="K242" s="869"/>
      <c r="L242" s="1093"/>
      <c r="M242" s="1022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7.25" customHeight="1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69"/>
      <c r="J248" s="853"/>
      <c r="K248" s="869"/>
      <c r="L248" s="869"/>
      <c r="M248" s="853"/>
    </row>
    <row r="249" spans="1:14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69"/>
      <c r="J249" s="853"/>
      <c r="K249" s="869"/>
      <c r="L249" s="869"/>
      <c r="M249" s="853"/>
    </row>
    <row r="250" spans="1:14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69"/>
      <c r="J250" s="853"/>
      <c r="K250" s="869"/>
      <c r="L250" s="869"/>
      <c r="M250" s="853"/>
    </row>
    <row r="251" spans="1:14" ht="15.75" x14ac:dyDescent="0.25">
      <c r="A251" s="853"/>
      <c r="B251" s="871"/>
      <c r="C251" s="853"/>
      <c r="D251" s="853"/>
      <c r="E251" s="852"/>
      <c r="F251" s="853"/>
      <c r="G251" s="853"/>
      <c r="H251" s="853"/>
      <c r="I251" s="869"/>
      <c r="J251" s="853"/>
      <c r="K251" s="869"/>
      <c r="L251" s="869"/>
      <c r="M251" s="853"/>
    </row>
    <row r="252" spans="1:14" ht="15.75" x14ac:dyDescent="0.25">
      <c r="A252" s="873"/>
      <c r="B252" s="874"/>
      <c r="C252" s="873"/>
      <c r="D252" s="873"/>
      <c r="E252" s="875"/>
      <c r="F252" s="873"/>
      <c r="G252" s="873"/>
      <c r="H252" s="873"/>
      <c r="I252" s="1094"/>
      <c r="J252" s="873"/>
      <c r="K252" s="1094"/>
      <c r="L252" s="1094"/>
      <c r="M252" s="873"/>
    </row>
    <row r="253" spans="1:14" ht="15.75" x14ac:dyDescent="0.25">
      <c r="A253" s="873"/>
      <c r="B253" s="871"/>
      <c r="C253" s="873"/>
      <c r="D253" s="873"/>
      <c r="E253" s="875"/>
      <c r="F253" s="873"/>
      <c r="G253" s="873"/>
      <c r="H253" s="873"/>
      <c r="I253" s="1094"/>
      <c r="J253" s="873"/>
      <c r="K253" s="1094"/>
      <c r="L253" s="1094"/>
      <c r="M253" s="873"/>
    </row>
    <row r="254" spans="1:14" ht="15.75" x14ac:dyDescent="0.25">
      <c r="A254" s="871"/>
      <c r="B254" s="871"/>
      <c r="C254" s="871"/>
      <c r="D254" s="871"/>
      <c r="E254" s="876"/>
      <c r="F254" s="877"/>
      <c r="G254" s="878"/>
      <c r="H254" s="879"/>
      <c r="I254" s="1095"/>
      <c r="J254" s="880"/>
      <c r="K254" s="1095"/>
      <c r="L254" s="1095"/>
      <c r="M254" s="880"/>
    </row>
    <row r="255" spans="1:14" ht="15.75" x14ac:dyDescent="0.25">
      <c r="A255" s="1889" t="s">
        <v>1271</v>
      </c>
      <c r="B255" s="1889"/>
      <c r="C255" s="874"/>
      <c r="D255" s="874"/>
      <c r="E255" s="875"/>
      <c r="F255" s="873"/>
      <c r="G255" s="873"/>
      <c r="H255" s="1869" t="s">
        <v>852</v>
      </c>
      <c r="I255" s="1869"/>
      <c r="J255" s="1869"/>
      <c r="K255" s="1869"/>
      <c r="L255" s="1869"/>
      <c r="M255" s="1869"/>
    </row>
    <row r="256" spans="1:14" ht="15.75" x14ac:dyDescent="0.25">
      <c r="A256" s="930" t="s">
        <v>1376</v>
      </c>
      <c r="B256" s="871"/>
      <c r="C256" s="871"/>
      <c r="D256" s="871"/>
      <c r="E256" s="875"/>
      <c r="F256" s="873"/>
      <c r="H256" s="622"/>
      <c r="I256" s="1870" t="s">
        <v>1504</v>
      </c>
      <c r="J256" s="1870"/>
      <c r="K256" s="1870"/>
      <c r="L256" s="1870"/>
      <c r="M256" s="622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40.25" customHeight="1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928"/>
      <c r="I266" s="519"/>
      <c r="J266" s="928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519"/>
      <c r="J267" s="928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519"/>
      <c r="J268" s="928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519"/>
      <c r="J269" s="928"/>
      <c r="K269" s="519"/>
      <c r="L269" s="519"/>
      <c r="M269" s="928"/>
      <c r="N269" s="537"/>
    </row>
    <row r="270" spans="1:14" ht="15.75" x14ac:dyDescent="0.25">
      <c r="A270" s="874"/>
      <c r="B270" s="851"/>
      <c r="C270" s="874"/>
      <c r="D270" s="874"/>
      <c r="E270" s="883"/>
      <c r="F270" s="874"/>
      <c r="G270" s="884"/>
      <c r="H270" s="882"/>
      <c r="I270" s="1094"/>
      <c r="J270" s="885"/>
      <c r="K270" s="1096"/>
      <c r="L270" s="1096"/>
      <c r="M270" s="885"/>
    </row>
  </sheetData>
  <mergeCells count="20">
    <mergeCell ref="M12:M13"/>
    <mergeCell ref="A255:B255"/>
    <mergeCell ref="H255:M255"/>
    <mergeCell ref="I256:L256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3" man="1"/>
    <brk id="185" max="13" man="1"/>
  </rowBreaks>
  <drawing r:id="rId2"/>
</worksheet>
</file>

<file path=xl/worksheets/sheet2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062B86-4DC8-41C4-BD8E-46821239DF2B}">
  <dimension ref="A1:S168"/>
  <sheetViews>
    <sheetView zoomScale="106" zoomScaleNormal="106" zoomScaleSheetLayoutView="89" workbookViewId="0">
      <selection activeCell="A7" sqref="A7:O7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1.425781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8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735" t="s">
        <v>0</v>
      </c>
      <c r="B5" s="1735"/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  <c r="N5" s="1735"/>
      <c r="O5" s="1735"/>
    </row>
    <row r="6" spans="1:15" x14ac:dyDescent="0.25">
      <c r="A6" s="1735" t="s">
        <v>1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  <c r="N6" s="1735"/>
      <c r="O6" s="1735"/>
    </row>
    <row r="7" spans="1:15" x14ac:dyDescent="0.25">
      <c r="A7" s="1735" t="s">
        <v>3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  <c r="N7" s="1735"/>
      <c r="O7" s="1735"/>
    </row>
    <row r="8" spans="1:15" x14ac:dyDescent="0.25">
      <c r="A8" s="1735" t="s">
        <v>1523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  <c r="N8" s="1735"/>
      <c r="O8" s="1735"/>
    </row>
    <row r="9" spans="1:15" x14ac:dyDescent="0.25">
      <c r="A9" s="1820" t="s">
        <v>441</v>
      </c>
      <c r="B9" s="1820"/>
      <c r="C9" s="1820"/>
      <c r="D9" s="1820"/>
      <c r="E9" s="1820"/>
      <c r="F9" s="1820"/>
      <c r="G9" s="1820"/>
      <c r="H9" s="1820"/>
      <c r="I9" s="1820"/>
      <c r="J9" s="1820"/>
      <c r="K9" s="1820"/>
      <c r="L9" s="1820"/>
      <c r="M9" s="1820"/>
      <c r="N9" s="1820"/>
      <c r="O9" s="1820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892" t="s">
        <v>7</v>
      </c>
      <c r="B11" s="1892" t="s">
        <v>937</v>
      </c>
      <c r="C11" s="1894" t="s">
        <v>9</v>
      </c>
      <c r="D11" s="1892" t="s">
        <v>832</v>
      </c>
      <c r="E11" s="1892" t="s">
        <v>834</v>
      </c>
      <c r="F11" s="1892" t="s">
        <v>209</v>
      </c>
      <c r="G11" s="1051" t="s">
        <v>12</v>
      </c>
      <c r="H11" s="1896" t="s">
        <v>13</v>
      </c>
      <c r="I11" s="1893" t="s">
        <v>14</v>
      </c>
      <c r="J11" s="1893" t="s">
        <v>15</v>
      </c>
      <c r="K11" s="1893" t="s">
        <v>16</v>
      </c>
      <c r="L11" s="1906" t="s">
        <v>17</v>
      </c>
      <c r="M11" s="1906" t="s">
        <v>18</v>
      </c>
      <c r="N11" s="1893" t="s">
        <v>19</v>
      </c>
      <c r="O11" s="1893" t="s">
        <v>20</v>
      </c>
    </row>
    <row r="12" spans="1:15" x14ac:dyDescent="0.25">
      <c r="A12" s="1892"/>
      <c r="B12" s="1892"/>
      <c r="C12" s="1894"/>
      <c r="D12" s="1892"/>
      <c r="E12" s="1892"/>
      <c r="F12" s="1892"/>
      <c r="G12" s="1051" t="s">
        <v>21</v>
      </c>
      <c r="H12" s="1896"/>
      <c r="I12" s="1893"/>
      <c r="J12" s="1893"/>
      <c r="K12" s="1893"/>
      <c r="L12" s="1906"/>
      <c r="M12" s="1906"/>
      <c r="N12" s="1893"/>
      <c r="O12" s="1893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571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7025</v>
      </c>
      <c r="N24" s="457">
        <f>+J24+K24+L24+M24</f>
        <v>16530.48</v>
      </c>
      <c r="O24" s="457">
        <f>+I24-N24</f>
        <v>53469.520000000004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7050</v>
      </c>
      <c r="N25" s="1145">
        <f t="shared" si="2"/>
        <v>49287.1</v>
      </c>
      <c r="O25" s="1145">
        <f t="shared" si="2"/>
        <v>170712.90000000002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1111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626">
        <v>8903.93</v>
      </c>
      <c r="N29" s="457">
        <f>SUM(J29:M29)</f>
        <v>18409.41</v>
      </c>
      <c r="O29" s="457">
        <f>+I29-N29</f>
        <v>51590.59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1144">
        <f>SUM(H29)</f>
        <v>0</v>
      </c>
      <c r="I30" s="695">
        <f t="shared" ref="I30:O30" si="3">SUM(I28:I29)</f>
        <v>185000</v>
      </c>
      <c r="J30" s="695">
        <f t="shared" si="3"/>
        <v>5309.5</v>
      </c>
      <c r="K30" s="695">
        <f t="shared" si="3"/>
        <v>21002.22</v>
      </c>
      <c r="L30" s="1145">
        <f t="shared" si="3"/>
        <v>5624</v>
      </c>
      <c r="M30" s="695">
        <f>SUM(M28:M29)</f>
        <v>11472.33</v>
      </c>
      <c r="N30" s="695">
        <f t="shared" si="3"/>
        <v>43408.05</v>
      </c>
      <c r="O30" s="695">
        <f t="shared" si="3"/>
        <v>141591.95000000001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114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1169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626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1144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695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1144"/>
      <c r="I35" s="695"/>
      <c r="J35" s="695"/>
      <c r="K35" s="695"/>
      <c r="L35" s="1145"/>
      <c r="M35" s="695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1144"/>
      <c r="I36" s="695"/>
      <c r="J36" s="695"/>
      <c r="K36" s="695"/>
      <c r="L36" s="1145"/>
      <c r="M36" s="695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1169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626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1144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695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1111"/>
      <c r="I39" s="457"/>
      <c r="J39" s="457"/>
      <c r="K39" s="457"/>
      <c r="L39" s="1149"/>
      <c r="M39" s="468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1113"/>
      <c r="I40" s="487"/>
      <c r="J40" s="457"/>
      <c r="K40" s="457"/>
      <c r="L40" s="1149"/>
      <c r="M40" s="468"/>
      <c r="N40" s="457"/>
      <c r="O40" s="457"/>
    </row>
    <row r="41" spans="1:15" ht="30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1111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86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1169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1144">
        <f>SUM(H42)</f>
        <v>0</v>
      </c>
      <c r="I43" s="695">
        <f t="shared" ref="I43:O43" si="4">SUM(I41:I42)</f>
        <v>175000</v>
      </c>
      <c r="J43" s="695">
        <f t="shared" si="4"/>
        <v>5022.5</v>
      </c>
      <c r="K43" s="695">
        <f t="shared" si="4"/>
        <v>19120.419999999998</v>
      </c>
      <c r="L43" s="1145">
        <f t="shared" si="4"/>
        <v>5320</v>
      </c>
      <c r="M43" s="695">
        <f>SUM(M41:M42)</f>
        <v>2159</v>
      </c>
      <c r="N43" s="695">
        <f t="shared" si="4"/>
        <v>31621.919999999998</v>
      </c>
      <c r="O43" s="695">
        <f t="shared" si="4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1112"/>
      <c r="I44" s="522"/>
      <c r="J44" s="522"/>
      <c r="K44" s="522"/>
      <c r="L44" s="1145"/>
      <c r="M44" s="1173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1144"/>
      <c r="I45" s="695"/>
      <c r="J45" s="695"/>
      <c r="K45" s="695"/>
      <c r="L45" s="1145"/>
      <c r="M45" s="695"/>
      <c r="N45" s="695"/>
      <c r="O45" s="695"/>
    </row>
    <row r="46" spans="1:15" ht="26.25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1111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626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1144">
        <f>SUM(H46)</f>
        <v>0</v>
      </c>
      <c r="I47" s="697">
        <f t="shared" ref="I47:O47" si="5">SUM(I46)</f>
        <v>95000</v>
      </c>
      <c r="J47" s="697">
        <f t="shared" si="5"/>
        <v>2726.5</v>
      </c>
      <c r="K47" s="697">
        <f t="shared" si="5"/>
        <v>10929.24</v>
      </c>
      <c r="L47" s="1145">
        <f t="shared" si="5"/>
        <v>2888</v>
      </c>
      <c r="M47" s="697">
        <f>SUM(M46)</f>
        <v>8637.92</v>
      </c>
      <c r="N47" s="697">
        <f t="shared" si="5"/>
        <v>25181.659999999996</v>
      </c>
      <c r="O47" s="697">
        <f t="shared" si="5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1111"/>
      <c r="I48" s="457"/>
      <c r="J48" s="457"/>
      <c r="K48" s="457"/>
      <c r="L48" s="1149"/>
      <c r="M48" s="468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1144"/>
      <c r="I49" s="697"/>
      <c r="J49" s="697"/>
      <c r="K49" s="697"/>
      <c r="L49" s="1145"/>
      <c r="M49" s="697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45658</v>
      </c>
      <c r="F50" s="855">
        <v>45809</v>
      </c>
      <c r="G50" s="626">
        <v>120000</v>
      </c>
      <c r="H50" s="1169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468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1111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468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1144">
        <f>SUM(H51)</f>
        <v>0</v>
      </c>
      <c r="I52" s="697">
        <f t="shared" ref="I52:O52" si="6">SUM(I50:I51)</f>
        <v>175000</v>
      </c>
      <c r="J52" s="697">
        <f t="shared" si="6"/>
        <v>5022.5</v>
      </c>
      <c r="K52" s="697">
        <f t="shared" si="6"/>
        <v>19369.55</v>
      </c>
      <c r="L52" s="1145">
        <f t="shared" si="6"/>
        <v>5320</v>
      </c>
      <c r="M52" s="697">
        <f>SUM(M50:M51)</f>
        <v>2593.4</v>
      </c>
      <c r="N52" s="697">
        <f t="shared" si="6"/>
        <v>32305.45</v>
      </c>
      <c r="O52" s="697">
        <f t="shared" si="6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1111"/>
      <c r="I53" s="457"/>
      <c r="J53" s="457"/>
      <c r="K53" s="457"/>
      <c r="L53" s="1149"/>
      <c r="M53" s="468"/>
      <c r="N53" s="457"/>
      <c r="O53" s="457"/>
    </row>
    <row r="54" spans="1:15" ht="21" customHeight="1" x14ac:dyDescent="0.25">
      <c r="A54" s="453" t="s">
        <v>1515</v>
      </c>
      <c r="B54" s="465"/>
      <c r="C54" s="492"/>
      <c r="D54" s="465"/>
      <c r="E54" s="1019"/>
      <c r="F54" s="857"/>
      <c r="G54" s="695"/>
      <c r="H54" s="1144"/>
      <c r="I54" s="697"/>
      <c r="J54" s="697"/>
      <c r="K54" s="697"/>
      <c r="L54" s="1145"/>
      <c r="M54" s="697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1111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038">
        <v>25</v>
      </c>
      <c r="N55" s="468">
        <f t="shared" ref="N55:N61" si="7">+J55+K55+L55+M55</f>
        <v>25398.49</v>
      </c>
      <c r="O55" s="498">
        <f t="shared" ref="O55:O61" si="8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1111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038">
        <v>25</v>
      </c>
      <c r="N56" s="468">
        <f t="shared" si="7"/>
        <v>25398.49</v>
      </c>
      <c r="O56" s="498">
        <f t="shared" si="8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si="7"/>
        <v>25398.49</v>
      </c>
      <c r="O57" s="498">
        <f t="shared" si="8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7"/>
        <v>25398.49</v>
      </c>
      <c r="O58" s="498">
        <f t="shared" si="8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7"/>
        <v>25398.49</v>
      </c>
      <c r="O59" s="498">
        <f t="shared" si="8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1169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7"/>
        <v>25398.49</v>
      </c>
      <c r="O60" s="626">
        <f t="shared" si="8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1169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7"/>
        <v>29628.34</v>
      </c>
      <c r="O61" s="626">
        <f t="shared" si="8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11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038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1112">
        <v>0</v>
      </c>
      <c r="I63" s="697">
        <f t="shared" ref="I63:O63" si="9">SUM(I55:I62)</f>
        <v>1010000</v>
      </c>
      <c r="J63" s="697">
        <f t="shared" si="9"/>
        <v>28987</v>
      </c>
      <c r="K63" s="697">
        <f t="shared" si="9"/>
        <v>145811.31000000003</v>
      </c>
      <c r="L63" s="1145">
        <f t="shared" si="9"/>
        <v>30704</v>
      </c>
      <c r="M63" s="697">
        <f>SUM(M55:M62)</f>
        <v>1915.46</v>
      </c>
      <c r="N63" s="697">
        <f t="shared" si="9"/>
        <v>207417.77</v>
      </c>
      <c r="O63" s="697">
        <f t="shared" si="9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1145"/>
      <c r="I64" s="697"/>
      <c r="J64" s="697"/>
      <c r="K64" s="697"/>
      <c r="L64" s="1145"/>
      <c r="M64" s="697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1144"/>
      <c r="I65" s="697"/>
      <c r="J65" s="697"/>
      <c r="K65" s="697"/>
      <c r="L65" s="1145"/>
      <c r="M65" s="697"/>
      <c r="N65" s="697"/>
      <c r="O65" s="697"/>
    </row>
    <row r="66" spans="1:15" ht="30" customHeight="1" x14ac:dyDescent="0.25">
      <c r="A66" s="286" t="s">
        <v>593</v>
      </c>
      <c r="B66" s="281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1169">
        <v>0</v>
      </c>
      <c r="I66" s="468">
        <v>150000</v>
      </c>
      <c r="J66" s="468">
        <v>4305</v>
      </c>
      <c r="K66" s="468">
        <v>23866.62</v>
      </c>
      <c r="L66" s="1149">
        <v>4560</v>
      </c>
      <c r="M66" s="468">
        <v>2568.4</v>
      </c>
      <c r="N66" s="468">
        <v>35300.019999999997</v>
      </c>
      <c r="O66" s="468">
        <f>+I66-N66</f>
        <v>114699.98000000001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1111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468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1169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45658</v>
      </c>
      <c r="F69" s="855">
        <v>45809</v>
      </c>
      <c r="G69" s="626">
        <v>70000</v>
      </c>
      <c r="H69" s="1169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1144">
        <v>0</v>
      </c>
      <c r="I70" s="695">
        <f t="shared" ref="I70:O70" si="10">SUM(I66:I69)</f>
        <v>360000</v>
      </c>
      <c r="J70" s="695">
        <f t="shared" si="10"/>
        <v>10332</v>
      </c>
      <c r="K70" s="695">
        <f t="shared" si="10"/>
        <v>39972.06</v>
      </c>
      <c r="L70" s="1145">
        <f t="shared" si="10"/>
        <v>10944</v>
      </c>
      <c r="M70" s="695">
        <f>SUM(M66:M69)</f>
        <v>2643.4</v>
      </c>
      <c r="N70" s="695">
        <f>SUM(N66:N69)</f>
        <v>63891.459999999992</v>
      </c>
      <c r="O70" s="695">
        <f t="shared" si="10"/>
        <v>296108.54000000004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1112"/>
      <c r="I71" s="494"/>
      <c r="J71" s="494"/>
      <c r="K71" s="494"/>
      <c r="L71" s="1145"/>
      <c r="M71" s="695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1112"/>
      <c r="I72" s="463"/>
      <c r="J72" s="463"/>
      <c r="K72" s="463"/>
      <c r="L72" s="1145"/>
      <c r="M72" s="697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1111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468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1144">
        <f t="shared" ref="H74:O74" si="11">SUM(H73)</f>
        <v>0</v>
      </c>
      <c r="I74" s="695">
        <f t="shared" si="11"/>
        <v>185000</v>
      </c>
      <c r="J74" s="695">
        <f t="shared" si="11"/>
        <v>5309.5</v>
      </c>
      <c r="K74" s="695">
        <f t="shared" si="11"/>
        <v>32099.49</v>
      </c>
      <c r="L74" s="1145">
        <f t="shared" si="11"/>
        <v>5624</v>
      </c>
      <c r="M74" s="695">
        <f>SUM(M73)</f>
        <v>4557.26</v>
      </c>
      <c r="N74" s="695">
        <f t="shared" si="11"/>
        <v>47590.250000000007</v>
      </c>
      <c r="O74" s="695">
        <f t="shared" si="11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1112"/>
      <c r="I75" s="494"/>
      <c r="J75" s="494"/>
      <c r="K75" s="494"/>
      <c r="L75" s="1145"/>
      <c r="M75" s="695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1112"/>
      <c r="I76" s="494"/>
      <c r="J76" s="494"/>
      <c r="K76" s="494"/>
      <c r="L76" s="1145"/>
      <c r="M76" s="695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1169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1169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1144">
        <f>SUM(H78)</f>
        <v>0</v>
      </c>
      <c r="I79" s="695">
        <f t="shared" ref="I79:O79" si="12">SUM(I77:I78)</f>
        <v>130000</v>
      </c>
      <c r="J79" s="695">
        <f t="shared" si="12"/>
        <v>3731</v>
      </c>
      <c r="K79" s="695">
        <f t="shared" si="12"/>
        <v>8855.16</v>
      </c>
      <c r="L79" s="1145">
        <f t="shared" si="12"/>
        <v>3952</v>
      </c>
      <c r="M79" s="695">
        <f>SUM(M77:M78)</f>
        <v>50</v>
      </c>
      <c r="N79" s="695">
        <f t="shared" si="12"/>
        <v>16588.16</v>
      </c>
      <c r="O79" s="695">
        <f t="shared" si="12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1112"/>
      <c r="I80" s="494"/>
      <c r="J80" s="494"/>
      <c r="K80" s="494"/>
      <c r="L80" s="1145"/>
      <c r="M80" s="695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1112"/>
      <c r="I81" s="494"/>
      <c r="J81" s="494"/>
      <c r="K81" s="494"/>
      <c r="L81" s="1145"/>
      <c r="M81" s="695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1111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626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1112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695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1112"/>
      <c r="I84" s="494"/>
      <c r="J84" s="494"/>
      <c r="K84" s="494"/>
      <c r="L84" s="1145"/>
      <c r="M84" s="695"/>
      <c r="N84" s="494"/>
      <c r="O84" s="494"/>
    </row>
    <row r="85" spans="1:15" ht="28.5" customHeight="1" x14ac:dyDescent="0.25">
      <c r="A85" s="1014" t="s">
        <v>1477</v>
      </c>
      <c r="B85" s="1015"/>
      <c r="C85" s="492"/>
      <c r="D85" s="465"/>
      <c r="E85" s="1016"/>
      <c r="F85" s="860"/>
      <c r="G85" s="695"/>
      <c r="H85" s="1144"/>
      <c r="I85" s="697"/>
      <c r="J85" s="697"/>
      <c r="K85" s="697"/>
      <c r="L85" s="1145"/>
      <c r="M85" s="697"/>
      <c r="N85" s="697"/>
      <c r="O85" s="697"/>
    </row>
    <row r="86" spans="1:15" ht="21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45597</v>
      </c>
      <c r="F86" s="855">
        <v>45748</v>
      </c>
      <c r="G86" s="626">
        <v>70000</v>
      </c>
      <c r="H86" s="1169">
        <v>0</v>
      </c>
      <c r="I86" s="468">
        <v>70000</v>
      </c>
      <c r="J86" s="468">
        <v>2009</v>
      </c>
      <c r="K86" s="468">
        <v>5368.48</v>
      </c>
      <c r="L86" s="1149">
        <v>2128</v>
      </c>
      <c r="M86" s="468">
        <v>25</v>
      </c>
      <c r="N86" s="468">
        <f t="shared" ref="N86:N91" si="13">+J86+K86+L86+M86</f>
        <v>9530.48</v>
      </c>
      <c r="O86" s="468">
        <f t="shared" ref="O86:O91" si="14">+I86-N86</f>
        <v>60469.520000000004</v>
      </c>
    </row>
    <row r="87" spans="1:15" ht="21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45597</v>
      </c>
      <c r="F87" s="855">
        <v>45748</v>
      </c>
      <c r="G87" s="626">
        <v>70000</v>
      </c>
      <c r="H87" s="1169">
        <v>0</v>
      </c>
      <c r="I87" s="468">
        <v>70000</v>
      </c>
      <c r="J87" s="468">
        <v>2009</v>
      </c>
      <c r="K87" s="468">
        <v>5368.48</v>
      </c>
      <c r="L87" s="1149">
        <v>2128</v>
      </c>
      <c r="M87" s="468">
        <v>25</v>
      </c>
      <c r="N87" s="468">
        <f t="shared" si="13"/>
        <v>9530.48</v>
      </c>
      <c r="O87" s="468">
        <f t="shared" si="14"/>
        <v>60469.520000000004</v>
      </c>
    </row>
    <row r="88" spans="1:15" ht="21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si="13"/>
        <v>9530.48</v>
      </c>
      <c r="O88" s="468">
        <f t="shared" si="14"/>
        <v>60469.520000000004</v>
      </c>
    </row>
    <row r="89" spans="1:15" ht="21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45566</v>
      </c>
      <c r="F89" s="855">
        <v>45717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3"/>
        <v>9530.48</v>
      </c>
      <c r="O89" s="468">
        <f t="shared" si="14"/>
        <v>60469.520000000004</v>
      </c>
    </row>
    <row r="90" spans="1:15" ht="21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45566</v>
      </c>
      <c r="F90" s="855">
        <v>45717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3"/>
        <v>9530.48</v>
      </c>
      <c r="O90" s="468">
        <f t="shared" si="14"/>
        <v>60469.520000000004</v>
      </c>
    </row>
    <row r="91" spans="1:15" ht="21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45566</v>
      </c>
      <c r="F91" s="855">
        <v>45717</v>
      </c>
      <c r="G91" s="626">
        <v>55000</v>
      </c>
      <c r="H91" s="1169">
        <v>0</v>
      </c>
      <c r="I91" s="468">
        <v>55000</v>
      </c>
      <c r="J91" s="468">
        <v>1578.5</v>
      </c>
      <c r="K91" s="468">
        <v>2559.6799999999998</v>
      </c>
      <c r="L91" s="1149">
        <v>1672</v>
      </c>
      <c r="M91" s="468">
        <v>25</v>
      </c>
      <c r="N91" s="468">
        <f t="shared" si="13"/>
        <v>5835.18</v>
      </c>
      <c r="O91" s="468">
        <f t="shared" si="14"/>
        <v>49164.82</v>
      </c>
    </row>
    <row r="92" spans="1:15" ht="21" customHeight="1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405000</v>
      </c>
      <c r="H92" s="1144">
        <f>SUM(H91)</f>
        <v>0</v>
      </c>
      <c r="I92" s="695">
        <f t="shared" ref="I92:O92" si="15">SUM(I86:I91)</f>
        <v>405000</v>
      </c>
      <c r="J92" s="695">
        <f t="shared" si="15"/>
        <v>11623.5</v>
      </c>
      <c r="K92" s="695">
        <f t="shared" si="15"/>
        <v>29402.079999999998</v>
      </c>
      <c r="L92" s="1145">
        <f t="shared" si="15"/>
        <v>12312</v>
      </c>
      <c r="M92" s="695">
        <f t="shared" si="15"/>
        <v>150</v>
      </c>
      <c r="N92" s="695">
        <f t="shared" si="15"/>
        <v>53487.579999999994</v>
      </c>
      <c r="O92" s="695">
        <f t="shared" si="15"/>
        <v>351512.42000000004</v>
      </c>
    </row>
    <row r="93" spans="1:15" ht="21" customHeight="1" x14ac:dyDescent="0.25">
      <c r="A93" s="490"/>
      <c r="B93" s="491"/>
      <c r="C93" s="492"/>
      <c r="D93" s="465"/>
      <c r="E93" s="856"/>
      <c r="F93" s="857"/>
      <c r="G93" s="695"/>
      <c r="H93" s="1112"/>
      <c r="I93" s="463"/>
      <c r="J93" s="463"/>
      <c r="K93" s="463"/>
      <c r="L93" s="1145"/>
      <c r="M93" s="697"/>
      <c r="N93" s="463"/>
      <c r="O93" s="463"/>
    </row>
    <row r="94" spans="1:15" ht="30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1144"/>
      <c r="I94" s="697"/>
      <c r="J94" s="697"/>
      <c r="K94" s="697"/>
      <c r="L94" s="1145"/>
      <c r="M94" s="697"/>
      <c r="N94" s="697"/>
      <c r="O94" s="697"/>
    </row>
    <row r="95" spans="1:15" ht="32.25" customHeight="1" x14ac:dyDescent="0.25">
      <c r="A95" s="496" t="s">
        <v>1399</v>
      </c>
      <c r="B95" s="497" t="s">
        <v>807</v>
      </c>
      <c r="C95" s="749" t="s">
        <v>1516</v>
      </c>
      <c r="D95" s="282" t="s">
        <v>1281</v>
      </c>
      <c r="E95" s="855">
        <v>45627</v>
      </c>
      <c r="F95" s="855">
        <v>45778</v>
      </c>
      <c r="G95" s="626">
        <v>120000</v>
      </c>
      <c r="H95" s="1111">
        <v>0</v>
      </c>
      <c r="I95" s="498">
        <v>120000</v>
      </c>
      <c r="J95" s="498">
        <v>3444</v>
      </c>
      <c r="K95" s="498">
        <v>16809.87</v>
      </c>
      <c r="L95" s="1149">
        <v>3648</v>
      </c>
      <c r="M95" s="626">
        <v>4169.3999999999996</v>
      </c>
      <c r="N95" s="457">
        <v>28071.27</v>
      </c>
      <c r="O95" s="457">
        <f>+I95-N95</f>
        <v>91928.73</v>
      </c>
    </row>
    <row r="96" spans="1:15" ht="21" customHeight="1" x14ac:dyDescent="0.25">
      <c r="A96" s="496" t="s">
        <v>608</v>
      </c>
      <c r="B96" s="497" t="s">
        <v>806</v>
      </c>
      <c r="C96" s="282" t="s">
        <v>117</v>
      </c>
      <c r="D96" s="281" t="s">
        <v>1063</v>
      </c>
      <c r="E96" s="855">
        <v>45597</v>
      </c>
      <c r="F96" s="855">
        <v>45748</v>
      </c>
      <c r="G96" s="626">
        <v>70000</v>
      </c>
      <c r="H96" s="1111">
        <v>0</v>
      </c>
      <c r="I96" s="457">
        <v>70000</v>
      </c>
      <c r="J96" s="457">
        <v>2009</v>
      </c>
      <c r="K96" s="457">
        <v>5368.48</v>
      </c>
      <c r="L96" s="1149">
        <v>2128</v>
      </c>
      <c r="M96" s="468">
        <v>525</v>
      </c>
      <c r="N96" s="457">
        <f>+J96+K96+L96+M96</f>
        <v>10030.48</v>
      </c>
      <c r="O96" s="457">
        <f>+I96-N96</f>
        <v>59969.520000000004</v>
      </c>
    </row>
    <row r="97" spans="1:19" ht="21" customHeight="1" x14ac:dyDescent="0.25">
      <c r="A97" s="466" t="s">
        <v>813</v>
      </c>
      <c r="B97" s="465"/>
      <c r="C97" s="492">
        <v>2</v>
      </c>
      <c r="D97" s="465"/>
      <c r="E97" s="1016"/>
      <c r="F97" s="860"/>
      <c r="G97" s="695">
        <f>SUM(G95:G96)</f>
        <v>190000</v>
      </c>
      <c r="H97" s="1112">
        <v>0</v>
      </c>
      <c r="I97" s="695">
        <f t="shared" ref="I97:N97" si="16">SUM(I95:I96)</f>
        <v>190000</v>
      </c>
      <c r="J97" s="695">
        <f t="shared" si="16"/>
        <v>5453</v>
      </c>
      <c r="K97" s="695">
        <f t="shared" si="16"/>
        <v>22178.35</v>
      </c>
      <c r="L97" s="695">
        <f t="shared" si="16"/>
        <v>5776</v>
      </c>
      <c r="M97" s="695">
        <f>SUM(M95:M96)</f>
        <v>4694.3999999999996</v>
      </c>
      <c r="N97" s="695">
        <f t="shared" si="16"/>
        <v>38101.75</v>
      </c>
      <c r="O97" s="695">
        <f>SUM(O95:O96)</f>
        <v>151898.25</v>
      </c>
    </row>
    <row r="98" spans="1:19" ht="21" customHeight="1" x14ac:dyDescent="0.25">
      <c r="A98" s="490"/>
      <c r="B98" s="491"/>
      <c r="C98" s="492"/>
      <c r="D98" s="465"/>
      <c r="E98" s="859"/>
      <c r="F98" s="860"/>
      <c r="G98" s="695"/>
      <c r="H98" s="1112"/>
      <c r="I98" s="494"/>
      <c r="J98" s="494"/>
      <c r="K98" s="494"/>
      <c r="L98" s="1145"/>
      <c r="M98" s="695"/>
      <c r="N98" s="494"/>
      <c r="O98" s="494"/>
    </row>
    <row r="99" spans="1:19" ht="21" customHeight="1" x14ac:dyDescent="0.25">
      <c r="A99" s="490" t="s">
        <v>827</v>
      </c>
      <c r="B99" s="491"/>
      <c r="C99" s="492"/>
      <c r="D99" s="465"/>
      <c r="E99" s="710"/>
      <c r="F99" s="711"/>
      <c r="G99" s="695"/>
      <c r="H99" s="1112"/>
      <c r="I99" s="463"/>
      <c r="J99" s="463"/>
      <c r="K99" s="463"/>
      <c r="L99" s="1145"/>
      <c r="M99" s="697"/>
      <c r="N99" s="463"/>
      <c r="O99" s="463"/>
    </row>
    <row r="100" spans="1:19" ht="21" customHeight="1" x14ac:dyDescent="0.25">
      <c r="A100" s="286" t="s">
        <v>1042</v>
      </c>
      <c r="B100" s="281" t="s">
        <v>806</v>
      </c>
      <c r="C100" s="282" t="s">
        <v>1463</v>
      </c>
      <c r="D100" s="281" t="s">
        <v>1063</v>
      </c>
      <c r="E100" s="855">
        <v>45597</v>
      </c>
      <c r="F100" s="855">
        <v>45748</v>
      </c>
      <c r="G100" s="626">
        <v>120000</v>
      </c>
      <c r="H100" s="1169">
        <v>0</v>
      </c>
      <c r="I100" s="468">
        <v>120000</v>
      </c>
      <c r="J100" s="468">
        <v>3444</v>
      </c>
      <c r="K100" s="468">
        <v>16809.87</v>
      </c>
      <c r="L100" s="1149">
        <v>3648</v>
      </c>
      <c r="M100" s="468">
        <v>25</v>
      </c>
      <c r="N100" s="468">
        <f>+J100+K100+L100+M100</f>
        <v>23926.87</v>
      </c>
      <c r="O100" s="468">
        <f>+I100-N100</f>
        <v>96073.13</v>
      </c>
    </row>
    <row r="101" spans="1:19" ht="21" customHeight="1" x14ac:dyDescent="0.25">
      <c r="A101" s="286" t="s">
        <v>947</v>
      </c>
      <c r="B101" s="281" t="s">
        <v>806</v>
      </c>
      <c r="C101" s="282" t="s">
        <v>489</v>
      </c>
      <c r="D101" s="281" t="s">
        <v>1063</v>
      </c>
      <c r="E101" s="855">
        <v>45597</v>
      </c>
      <c r="F101" s="855">
        <v>45748</v>
      </c>
      <c r="G101" s="626">
        <v>70000</v>
      </c>
      <c r="H101" s="1169">
        <v>0</v>
      </c>
      <c r="I101" s="468">
        <v>70000</v>
      </c>
      <c r="J101" s="468">
        <v>2009</v>
      </c>
      <c r="K101" s="468">
        <v>5025.38</v>
      </c>
      <c r="L101" s="1149">
        <v>2128</v>
      </c>
      <c r="M101" s="468">
        <v>1740.46</v>
      </c>
      <c r="N101" s="457">
        <f>+J101+K101+L101+M101</f>
        <v>10902.84</v>
      </c>
      <c r="O101" s="468">
        <f>+I101-N101</f>
        <v>59097.16</v>
      </c>
    </row>
    <row r="102" spans="1:19" ht="21" customHeight="1" x14ac:dyDescent="0.25">
      <c r="A102" s="286" t="s">
        <v>1031</v>
      </c>
      <c r="B102" s="281" t="s">
        <v>807</v>
      </c>
      <c r="C102" s="282" t="s">
        <v>1032</v>
      </c>
      <c r="D102" s="281" t="s">
        <v>1063</v>
      </c>
      <c r="E102" s="855">
        <v>45597</v>
      </c>
      <c r="F102" s="855">
        <v>45748</v>
      </c>
      <c r="G102" s="626">
        <v>70000</v>
      </c>
      <c r="H102" s="1169">
        <v>0</v>
      </c>
      <c r="I102" s="468">
        <v>70000</v>
      </c>
      <c r="J102" s="468">
        <v>2009</v>
      </c>
      <c r="K102" s="468">
        <v>5368.48</v>
      </c>
      <c r="L102" s="1149">
        <v>2128</v>
      </c>
      <c r="M102" s="468">
        <v>25</v>
      </c>
      <c r="N102" s="457">
        <f t="shared" ref="N102:N126" si="17">+J102+K102+L102+M102</f>
        <v>9530.48</v>
      </c>
      <c r="O102" s="468">
        <f t="shared" ref="O102:O126" si="18">+I102-N102</f>
        <v>60469.520000000004</v>
      </c>
    </row>
    <row r="103" spans="1:19" ht="21" customHeight="1" x14ac:dyDescent="0.25">
      <c r="A103" s="286" t="s">
        <v>1162</v>
      </c>
      <c r="B103" s="281" t="s">
        <v>806</v>
      </c>
      <c r="C103" s="282" t="s">
        <v>1163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5368.48</v>
      </c>
      <c r="L103" s="1149">
        <v>2128</v>
      </c>
      <c r="M103" s="468">
        <v>25</v>
      </c>
      <c r="N103" s="457">
        <f t="shared" si="17"/>
        <v>9530.48</v>
      </c>
      <c r="O103" s="468">
        <f t="shared" si="18"/>
        <v>60469.520000000004</v>
      </c>
    </row>
    <row r="104" spans="1:19" ht="21" customHeight="1" x14ac:dyDescent="0.25">
      <c r="A104" s="286" t="s">
        <v>1041</v>
      </c>
      <c r="B104" s="281" t="s">
        <v>806</v>
      </c>
      <c r="C104" s="282" t="s">
        <v>117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5025.38</v>
      </c>
      <c r="L104" s="1149">
        <v>2128</v>
      </c>
      <c r="M104" s="468">
        <v>1740.46</v>
      </c>
      <c r="N104" s="457">
        <f t="shared" si="17"/>
        <v>10902.84</v>
      </c>
      <c r="O104" s="468">
        <f t="shared" si="18"/>
        <v>59097.16</v>
      </c>
    </row>
    <row r="105" spans="1:19" ht="21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4682.29</v>
      </c>
      <c r="L105" s="1149">
        <v>2128</v>
      </c>
      <c r="M105" s="468">
        <v>3455.92</v>
      </c>
      <c r="N105" s="457">
        <f t="shared" si="17"/>
        <v>12275.210000000001</v>
      </c>
      <c r="O105" s="468">
        <f t="shared" si="18"/>
        <v>57724.79</v>
      </c>
    </row>
    <row r="106" spans="1:19" ht="21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861">
        <v>5025.38</v>
      </c>
      <c r="L106" s="1149">
        <v>2128</v>
      </c>
      <c r="M106" s="468">
        <v>1740.46</v>
      </c>
      <c r="N106" s="457">
        <f t="shared" si="17"/>
        <v>10902.84</v>
      </c>
      <c r="O106" s="468">
        <f t="shared" si="18"/>
        <v>59097.16</v>
      </c>
      <c r="P106" s="862"/>
      <c r="Q106" s="862"/>
      <c r="R106" s="862"/>
      <c r="S106" s="862"/>
    </row>
    <row r="107" spans="1:19" ht="21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5368.48</v>
      </c>
      <c r="L107" s="1149">
        <v>2128</v>
      </c>
      <c r="M107" s="468">
        <v>25</v>
      </c>
      <c r="N107" s="457">
        <f t="shared" si="17"/>
        <v>9530.48</v>
      </c>
      <c r="O107" s="468">
        <f t="shared" si="18"/>
        <v>60469.520000000004</v>
      </c>
      <c r="P107" s="862"/>
      <c r="Q107" s="862"/>
      <c r="R107" s="862"/>
      <c r="S107" s="862"/>
    </row>
    <row r="108" spans="1:19" ht="21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468">
        <v>5368.48</v>
      </c>
      <c r="L108" s="1149">
        <v>2128</v>
      </c>
      <c r="M108" s="468">
        <v>25</v>
      </c>
      <c r="N108" s="457">
        <f t="shared" si="17"/>
        <v>9530.48</v>
      </c>
      <c r="O108" s="468">
        <f t="shared" si="18"/>
        <v>60469.520000000004</v>
      </c>
    </row>
    <row r="109" spans="1:19" ht="21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17"/>
        <v>9530.48</v>
      </c>
      <c r="O109" s="468">
        <f t="shared" si="18"/>
        <v>60469.520000000004</v>
      </c>
    </row>
    <row r="110" spans="1:19" ht="21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17"/>
        <v>9530.48</v>
      </c>
      <c r="O110" s="468">
        <f t="shared" si="18"/>
        <v>60469.520000000004</v>
      </c>
    </row>
    <row r="111" spans="1:19" ht="21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17"/>
        <v>9530.48</v>
      </c>
      <c r="O111" s="468">
        <f t="shared" si="18"/>
        <v>60469.520000000004</v>
      </c>
    </row>
    <row r="112" spans="1:19" ht="21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68">
        <f t="shared" si="17"/>
        <v>9530.48</v>
      </c>
      <c r="O112" s="468">
        <f t="shared" si="18"/>
        <v>60469.520000000004</v>
      </c>
    </row>
    <row r="113" spans="1:15" ht="21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68">
        <f t="shared" si="17"/>
        <v>9530.48</v>
      </c>
      <c r="O113" s="468">
        <f t="shared" si="18"/>
        <v>60469.520000000004</v>
      </c>
    </row>
    <row r="114" spans="1:15" ht="21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17"/>
        <v>9530.48</v>
      </c>
      <c r="O114" s="468">
        <f t="shared" si="18"/>
        <v>60469.520000000004</v>
      </c>
    </row>
    <row r="115" spans="1:15" ht="21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17"/>
        <v>9530.48</v>
      </c>
      <c r="O115" s="468">
        <f t="shared" si="18"/>
        <v>60469.520000000004</v>
      </c>
    </row>
    <row r="116" spans="1:15" ht="21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17"/>
        <v>9530.48</v>
      </c>
      <c r="O116" s="468">
        <f t="shared" si="18"/>
        <v>60469.520000000004</v>
      </c>
    </row>
    <row r="117" spans="1:15" ht="21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17"/>
        <v>9530.48</v>
      </c>
      <c r="O117" s="468">
        <f t="shared" si="18"/>
        <v>60469.520000000004</v>
      </c>
    </row>
    <row r="118" spans="1:15" ht="21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17"/>
        <v>9530.48</v>
      </c>
      <c r="O118" s="468">
        <f t="shared" si="18"/>
        <v>60469.520000000004</v>
      </c>
    </row>
    <row r="119" spans="1:15" ht="21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45566</v>
      </c>
      <c r="F119" s="855">
        <v>45717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17"/>
        <v>9530.48</v>
      </c>
      <c r="O119" s="468">
        <f t="shared" si="18"/>
        <v>60469.520000000004</v>
      </c>
    </row>
    <row r="120" spans="1:15" ht="21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17"/>
        <v>9530.48</v>
      </c>
      <c r="O120" s="468">
        <f t="shared" si="18"/>
        <v>60469.520000000004</v>
      </c>
    </row>
    <row r="121" spans="1:15" ht="21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17"/>
        <v>9530.48</v>
      </c>
      <c r="O121" s="468">
        <f t="shared" si="18"/>
        <v>60469.520000000004</v>
      </c>
    </row>
    <row r="122" spans="1:15" ht="21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45597</v>
      </c>
      <c r="F122" s="855">
        <v>45748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5025.38</v>
      </c>
      <c r="L122" s="1149">
        <v>2128</v>
      </c>
      <c r="M122" s="468">
        <v>1740.46</v>
      </c>
      <c r="N122" s="468">
        <f t="shared" si="17"/>
        <v>10902.84</v>
      </c>
      <c r="O122" s="468">
        <f t="shared" si="18"/>
        <v>59097.16</v>
      </c>
    </row>
    <row r="123" spans="1:15" ht="21" customHeight="1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45597</v>
      </c>
      <c r="F123" s="855">
        <v>45748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17"/>
        <v>9530.48</v>
      </c>
      <c r="O123" s="468">
        <f t="shared" si="18"/>
        <v>60469.520000000004</v>
      </c>
    </row>
    <row r="124" spans="1:15" ht="21" customHeight="1" x14ac:dyDescent="0.25">
      <c r="A124" s="286" t="s">
        <v>1441</v>
      </c>
      <c r="B124" s="281" t="s">
        <v>806</v>
      </c>
      <c r="C124" s="280" t="s">
        <v>417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468">
        <v>25</v>
      </c>
      <c r="N124" s="468">
        <f t="shared" si="17"/>
        <v>9530.48</v>
      </c>
      <c r="O124" s="468">
        <f t="shared" si="18"/>
        <v>60469.520000000004</v>
      </c>
    </row>
    <row r="125" spans="1:15" ht="21" customHeight="1" x14ac:dyDescent="0.25">
      <c r="A125" s="286" t="s">
        <v>1363</v>
      </c>
      <c r="B125" s="281" t="s">
        <v>806</v>
      </c>
      <c r="C125" s="282" t="s">
        <v>918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17"/>
        <v>9530.48</v>
      </c>
      <c r="O125" s="468">
        <f t="shared" si="18"/>
        <v>60469.520000000004</v>
      </c>
    </row>
    <row r="126" spans="1:15" ht="21" customHeight="1" x14ac:dyDescent="0.25">
      <c r="A126" s="286" t="s">
        <v>1409</v>
      </c>
      <c r="B126" s="281" t="s">
        <v>807</v>
      </c>
      <c r="C126" s="282" t="s">
        <v>918</v>
      </c>
      <c r="D126" s="281" t="s">
        <v>1063</v>
      </c>
      <c r="E126" s="855">
        <v>45658</v>
      </c>
      <c r="F126" s="855">
        <v>45809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17"/>
        <v>9530.48</v>
      </c>
      <c r="O126" s="468">
        <f t="shared" si="18"/>
        <v>60469.520000000004</v>
      </c>
    </row>
    <row r="127" spans="1:15" ht="30" customHeight="1" x14ac:dyDescent="0.25">
      <c r="A127" s="286" t="s">
        <v>1410</v>
      </c>
      <c r="B127" s="281" t="s">
        <v>806</v>
      </c>
      <c r="C127" s="282" t="s">
        <v>1357</v>
      </c>
      <c r="D127" s="281" t="s">
        <v>1063</v>
      </c>
      <c r="E127" s="855">
        <v>45597</v>
      </c>
      <c r="F127" s="855">
        <v>45748</v>
      </c>
      <c r="G127" s="626">
        <v>125000</v>
      </c>
      <c r="H127" s="1169">
        <v>0</v>
      </c>
      <c r="I127" s="468">
        <v>125000</v>
      </c>
      <c r="J127" s="1038">
        <v>3587.5</v>
      </c>
      <c r="K127" s="1037">
        <v>17985.990000000002</v>
      </c>
      <c r="L127" s="1150">
        <v>3800</v>
      </c>
      <c r="M127" s="1038">
        <v>25</v>
      </c>
      <c r="N127" s="1038">
        <f>SUM(J127:M127)</f>
        <v>25398.49</v>
      </c>
      <c r="O127" s="1038">
        <f>+G127-N127</f>
        <v>99601.51</v>
      </c>
    </row>
    <row r="128" spans="1:15" ht="21" customHeight="1" x14ac:dyDescent="0.25">
      <c r="A128" s="286" t="s">
        <v>948</v>
      </c>
      <c r="B128" s="281" t="s">
        <v>806</v>
      </c>
      <c r="C128" s="282" t="s">
        <v>529</v>
      </c>
      <c r="D128" s="281" t="s">
        <v>1063</v>
      </c>
      <c r="E128" s="855">
        <v>45597</v>
      </c>
      <c r="F128" s="855">
        <v>45748</v>
      </c>
      <c r="G128" s="626">
        <v>55000</v>
      </c>
      <c r="H128" s="1169">
        <v>0</v>
      </c>
      <c r="I128" s="468">
        <v>55000</v>
      </c>
      <c r="J128" s="468">
        <v>1578.5</v>
      </c>
      <c r="K128" s="468">
        <v>2559.6799999999998</v>
      </c>
      <c r="L128" s="1149">
        <v>1672</v>
      </c>
      <c r="M128" s="468">
        <v>25</v>
      </c>
      <c r="N128" s="468">
        <f t="shared" ref="N128:N133" si="19">+J128+K128+L128+M128</f>
        <v>5835.18</v>
      </c>
      <c r="O128" s="468">
        <f t="shared" ref="O128:O133" si="20">+I128-N128</f>
        <v>49164.82</v>
      </c>
    </row>
    <row r="129" spans="1:16" ht="21" customHeight="1" x14ac:dyDescent="0.25">
      <c r="A129" s="286" t="s">
        <v>726</v>
      </c>
      <c r="B129" s="281" t="s">
        <v>806</v>
      </c>
      <c r="C129" s="280" t="s">
        <v>449</v>
      </c>
      <c r="D129" s="281" t="s">
        <v>1063</v>
      </c>
      <c r="E129" s="855">
        <v>45597</v>
      </c>
      <c r="F129" s="855">
        <v>45748</v>
      </c>
      <c r="G129" s="626">
        <v>55000</v>
      </c>
      <c r="H129" s="1169">
        <v>0</v>
      </c>
      <c r="I129" s="468">
        <v>55000</v>
      </c>
      <c r="J129" s="468">
        <v>1578.5</v>
      </c>
      <c r="K129" s="468">
        <v>2302.36</v>
      </c>
      <c r="L129" s="1149">
        <v>1672</v>
      </c>
      <c r="M129" s="468">
        <v>1740.46</v>
      </c>
      <c r="N129" s="468">
        <f t="shared" si="19"/>
        <v>7293.3200000000006</v>
      </c>
      <c r="O129" s="468">
        <f t="shared" si="20"/>
        <v>47706.68</v>
      </c>
    </row>
    <row r="130" spans="1:16" ht="21" customHeight="1" x14ac:dyDescent="0.25">
      <c r="A130" s="286" t="s">
        <v>1299</v>
      </c>
      <c r="B130" s="281" t="s">
        <v>1296</v>
      </c>
      <c r="C130" s="282" t="s">
        <v>1358</v>
      </c>
      <c r="D130" s="281" t="s">
        <v>1063</v>
      </c>
      <c r="E130" s="855">
        <v>45566</v>
      </c>
      <c r="F130" s="855">
        <v>45717</v>
      </c>
      <c r="G130" s="626">
        <v>43500</v>
      </c>
      <c r="H130" s="1169">
        <v>0</v>
      </c>
      <c r="I130" s="468">
        <v>43500</v>
      </c>
      <c r="J130" s="468">
        <v>1248.45</v>
      </c>
      <c r="K130" s="468">
        <v>936.62</v>
      </c>
      <c r="L130" s="1149">
        <v>1322.4</v>
      </c>
      <c r="M130" s="468">
        <v>25</v>
      </c>
      <c r="N130" s="457">
        <f t="shared" si="19"/>
        <v>3532.4700000000003</v>
      </c>
      <c r="O130" s="468">
        <f t="shared" si="20"/>
        <v>39967.53</v>
      </c>
    </row>
    <row r="131" spans="1:16" ht="21" customHeight="1" x14ac:dyDescent="0.25">
      <c r="A131" s="286" t="s">
        <v>1301</v>
      </c>
      <c r="B131" s="281" t="s">
        <v>1296</v>
      </c>
      <c r="C131" s="282" t="s">
        <v>1358</v>
      </c>
      <c r="D131" s="281" t="s">
        <v>1063</v>
      </c>
      <c r="E131" s="855">
        <v>45566</v>
      </c>
      <c r="F131" s="855">
        <v>45717</v>
      </c>
      <c r="G131" s="626">
        <v>43500</v>
      </c>
      <c r="H131" s="1169">
        <v>0</v>
      </c>
      <c r="I131" s="468">
        <v>43500</v>
      </c>
      <c r="J131" s="468">
        <v>1248.45</v>
      </c>
      <c r="K131" s="468">
        <v>936.62</v>
      </c>
      <c r="L131" s="1149">
        <v>1322.4</v>
      </c>
      <c r="M131" s="468">
        <v>25</v>
      </c>
      <c r="N131" s="457">
        <f t="shared" si="19"/>
        <v>3532.4700000000003</v>
      </c>
      <c r="O131" s="468">
        <f t="shared" si="20"/>
        <v>39967.53</v>
      </c>
    </row>
    <row r="132" spans="1:16" ht="21" customHeight="1" x14ac:dyDescent="0.25">
      <c r="A132" s="286" t="s">
        <v>1302</v>
      </c>
      <c r="B132" s="281" t="s">
        <v>1296</v>
      </c>
      <c r="C132" s="282" t="s">
        <v>1359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19"/>
        <v>3532.4700000000003</v>
      </c>
      <c r="O132" s="468">
        <f t="shared" si="20"/>
        <v>39967.53</v>
      </c>
    </row>
    <row r="133" spans="1:16" ht="21" customHeight="1" x14ac:dyDescent="0.25">
      <c r="A133" s="286" t="s">
        <v>1442</v>
      </c>
      <c r="B133" s="281" t="s">
        <v>806</v>
      </c>
      <c r="C133" s="282" t="s">
        <v>105</v>
      </c>
      <c r="D133" s="281" t="s">
        <v>1063</v>
      </c>
      <c r="E133" s="855">
        <v>45689</v>
      </c>
      <c r="F133" s="855">
        <v>45870</v>
      </c>
      <c r="G133" s="626">
        <v>25000</v>
      </c>
      <c r="H133" s="1169">
        <v>0</v>
      </c>
      <c r="I133" s="468">
        <v>25000</v>
      </c>
      <c r="J133" s="468">
        <v>717.5</v>
      </c>
      <c r="K133" s="627">
        <v>0</v>
      </c>
      <c r="L133" s="1149">
        <v>760</v>
      </c>
      <c r="M133" s="468">
        <v>25</v>
      </c>
      <c r="N133" s="457">
        <f t="shared" si="19"/>
        <v>1502.5</v>
      </c>
      <c r="O133" s="468">
        <f t="shared" si="20"/>
        <v>23497.5</v>
      </c>
    </row>
    <row r="134" spans="1:16" ht="21" customHeight="1" x14ac:dyDescent="0.25">
      <c r="A134" s="490" t="s">
        <v>813</v>
      </c>
      <c r="B134" s="491"/>
      <c r="C134" s="492">
        <v>34</v>
      </c>
      <c r="D134" s="570"/>
      <c r="E134" s="570"/>
      <c r="F134" s="570"/>
      <c r="G134" s="695">
        <f>SUM(G100:G133)</f>
        <v>2330500</v>
      </c>
      <c r="H134" s="1144">
        <v>0</v>
      </c>
      <c r="I134" s="695">
        <f t="shared" ref="I134:O134" si="21">SUM(I100:I133)</f>
        <v>2330500</v>
      </c>
      <c r="J134" s="695">
        <f t="shared" si="21"/>
        <v>66885.349999999991</v>
      </c>
      <c r="K134" s="695">
        <f t="shared" si="21"/>
        <v>179989.64999999994</v>
      </c>
      <c r="L134" s="1145">
        <f t="shared" si="21"/>
        <v>70847.199999999983</v>
      </c>
      <c r="M134" s="695">
        <f>SUM(M100:M133)</f>
        <v>12858.219999999998</v>
      </c>
      <c r="N134" s="695">
        <f t="shared" si="21"/>
        <v>330580.42</v>
      </c>
      <c r="O134" s="695">
        <f t="shared" si="21"/>
        <v>1999919.5800000003</v>
      </c>
    </row>
    <row r="135" spans="1:16" x14ac:dyDescent="0.25">
      <c r="A135" s="490"/>
      <c r="B135" s="491"/>
      <c r="C135" s="492"/>
      <c r="D135" s="281"/>
      <c r="E135" s="281"/>
      <c r="F135" s="281"/>
      <c r="G135" s="695"/>
      <c r="H135" s="1112"/>
      <c r="I135" s="494"/>
      <c r="J135" s="494"/>
      <c r="K135" s="494"/>
      <c r="L135" s="1145"/>
      <c r="M135" s="695"/>
      <c r="N135" s="494"/>
      <c r="O135" s="494"/>
    </row>
    <row r="136" spans="1:16" ht="23.25" customHeight="1" x14ac:dyDescent="0.25">
      <c r="A136" s="1048" t="s">
        <v>865</v>
      </c>
      <c r="B136" s="1053"/>
      <c r="C136" s="1125">
        <f>+C134+C97+C92+C83+C79+C74+C70+C63+C52+C47+C43+C38+C34+C30+C25+C20+C16</f>
        <v>72</v>
      </c>
      <c r="D136" s="1125"/>
      <c r="E136" s="1125"/>
      <c r="F136" s="1125"/>
      <c r="G136" s="1126">
        <f>+G16+G20+G25+G30+G43+G47+G52+G63+G70+G74+G79+G83+G92+G97+G134+G38+G34</f>
        <v>6050500</v>
      </c>
      <c r="H136" s="1114">
        <v>0</v>
      </c>
      <c r="I136" s="1126">
        <f t="shared" ref="I136:N136" si="22">+I16+I20+I25+I30+I43+I47+I52+I63+I70+I74+I79+I83+I92+I97+I134+I38+I34</f>
        <v>6050500</v>
      </c>
      <c r="J136" s="1126">
        <f t="shared" si="22"/>
        <v>173649.34999999998</v>
      </c>
      <c r="K136" s="1126">
        <f t="shared" si="22"/>
        <v>631747.23999999987</v>
      </c>
      <c r="L136" s="1151">
        <f t="shared" si="22"/>
        <v>183935.19999999998</v>
      </c>
      <c r="M136" s="1126">
        <f>+M16+M20+M25+M30+M43+M47+M52+M63+M70+M74+M79+M83+M92+M97+M134+M38+M34</f>
        <v>69892.290000000008</v>
      </c>
      <c r="N136" s="1126">
        <f t="shared" si="22"/>
        <v>1059224.08</v>
      </c>
      <c r="O136" s="1126">
        <f>+O16+O20+O25+O30+O43+O47+O52+O63+O70+O74+O79+O83+O92+O97+O134+O38+O34</f>
        <v>4991275.92</v>
      </c>
    </row>
    <row r="137" spans="1:16" x14ac:dyDescent="0.25">
      <c r="A137" s="259"/>
      <c r="B137" s="259"/>
      <c r="C137" s="259"/>
      <c r="D137" s="546"/>
      <c r="E137" s="546"/>
      <c r="F137" s="546"/>
      <c r="G137" s="862"/>
      <c r="H137" s="259"/>
      <c r="I137" s="259"/>
      <c r="J137" s="660"/>
      <c r="K137" s="660"/>
      <c r="M137" s="1161"/>
      <c r="N137" s="660"/>
      <c r="O137" s="259"/>
      <c r="P137" s="259"/>
    </row>
    <row r="138" spans="1:16" x14ac:dyDescent="0.25">
      <c r="A138" s="259"/>
      <c r="B138" s="259"/>
      <c r="C138" s="259"/>
      <c r="D138" s="546"/>
      <c r="E138" s="546"/>
      <c r="F138" s="546"/>
      <c r="G138" s="862"/>
      <c r="H138" s="259"/>
      <c r="I138" s="259"/>
      <c r="J138" s="660"/>
      <c r="K138" s="660"/>
      <c r="M138" s="1161"/>
      <c r="N138" s="660"/>
      <c r="O138" s="259"/>
      <c r="P138" s="259"/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1161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M140" s="1161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862"/>
      <c r="H141" s="259"/>
      <c r="I141" s="259"/>
      <c r="J141" s="660"/>
      <c r="K141" s="660"/>
      <c r="M141" s="1161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862"/>
      <c r="H142" s="259"/>
      <c r="I142" s="259"/>
      <c r="J142" s="660"/>
      <c r="K142" s="660"/>
      <c r="M142" s="1161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862"/>
      <c r="H143" s="259"/>
      <c r="I143" s="259"/>
      <c r="J143" s="660"/>
      <c r="K143" s="660"/>
      <c r="M143" s="1161"/>
      <c r="N143" s="660"/>
      <c r="O143" s="259"/>
      <c r="P143" s="259"/>
    </row>
    <row r="144" spans="1:16" x14ac:dyDescent="0.25">
      <c r="A144" s="259"/>
      <c r="B144" s="259"/>
      <c r="C144" s="259"/>
      <c r="D144" s="546"/>
      <c r="E144" s="546"/>
      <c r="F144" s="546"/>
      <c r="G144" s="862"/>
      <c r="H144" s="259"/>
      <c r="I144" s="259"/>
      <c r="J144" s="660"/>
      <c r="K144" s="660"/>
      <c r="M144" s="1161"/>
      <c r="N144" s="660"/>
      <c r="O144" s="259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1161"/>
      <c r="N145" s="660"/>
      <c r="O145" s="660"/>
      <c r="P145" s="259"/>
    </row>
    <row r="146" spans="1:16" ht="13.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1161"/>
      <c r="N146" s="660"/>
      <c r="O146" s="660"/>
      <c r="P146" s="259"/>
    </row>
    <row r="147" spans="1:16" ht="12.75" customHeight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1161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1161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1161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1161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1161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1161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1161"/>
      <c r="N153" s="660"/>
      <c r="O153" s="660"/>
      <c r="P153" s="259"/>
    </row>
    <row r="154" spans="1:16" x14ac:dyDescent="0.25">
      <c r="A154" s="259"/>
      <c r="B154" s="259"/>
      <c r="C154" s="259"/>
      <c r="D154" s="259"/>
      <c r="E154" s="259"/>
      <c r="F154" s="259"/>
      <c r="G154" s="259"/>
      <c r="H154" s="259"/>
      <c r="I154" s="259"/>
      <c r="J154" s="660"/>
      <c r="K154" s="259"/>
      <c r="L154" s="1152"/>
      <c r="M154" s="1161"/>
      <c r="N154" s="660"/>
      <c r="O154" s="660"/>
      <c r="P154" s="259"/>
    </row>
    <row r="155" spans="1:16" x14ac:dyDescent="0.25">
      <c r="A155" s="259"/>
      <c r="B155" s="259"/>
      <c r="C155" s="259"/>
      <c r="D155" s="259"/>
      <c r="E155" s="259"/>
      <c r="F155" s="259"/>
      <c r="G155" s="259"/>
      <c r="H155" s="259"/>
      <c r="I155" s="259"/>
      <c r="J155" s="660"/>
      <c r="K155" s="259"/>
      <c r="L155" s="1152"/>
      <c r="M155" s="1161"/>
      <c r="N155" s="660"/>
      <c r="O155" s="660"/>
      <c r="P155" s="259"/>
    </row>
    <row r="156" spans="1:16" x14ac:dyDescent="0.25">
      <c r="A156" s="259"/>
      <c r="B156" s="259"/>
      <c r="C156" s="259"/>
      <c r="D156" s="259"/>
      <c r="E156" s="259"/>
      <c r="F156" s="259"/>
      <c r="G156" s="259"/>
      <c r="H156" s="259"/>
      <c r="I156" s="259"/>
      <c r="J156" s="660"/>
      <c r="K156" s="259"/>
      <c r="L156" s="1152"/>
      <c r="M156" s="1161"/>
      <c r="N156" s="660"/>
      <c r="O156" s="660"/>
      <c r="P156" s="259"/>
    </row>
    <row r="157" spans="1:16" x14ac:dyDescent="0.25">
      <c r="A157" s="259"/>
      <c r="B157" s="259"/>
      <c r="C157" s="259"/>
      <c r="D157" s="259"/>
      <c r="E157" s="259"/>
      <c r="F157" s="259"/>
      <c r="G157" s="259"/>
      <c r="H157" s="259"/>
      <c r="I157" s="259"/>
      <c r="J157" s="660"/>
      <c r="K157" s="259"/>
      <c r="L157" s="1152"/>
      <c r="M157" s="1161"/>
      <c r="N157" s="660"/>
      <c r="O157" s="660"/>
      <c r="P157" s="259"/>
    </row>
    <row r="158" spans="1:16" x14ac:dyDescent="0.25">
      <c r="A158" s="259"/>
      <c r="B158" s="259"/>
      <c r="C158" s="259"/>
      <c r="D158" s="259"/>
      <c r="E158" s="259"/>
      <c r="F158" s="259"/>
      <c r="G158" s="259"/>
      <c r="H158" s="259"/>
      <c r="I158" s="259"/>
      <c r="J158" s="660"/>
      <c r="K158" s="259"/>
      <c r="L158" s="1152"/>
      <c r="M158" s="1161"/>
      <c r="N158" s="660"/>
      <c r="O158" s="660"/>
      <c r="P158" s="259"/>
    </row>
    <row r="159" spans="1:16" x14ac:dyDescent="0.25">
      <c r="A159" s="537"/>
      <c r="B159" s="537"/>
      <c r="C159" s="537"/>
      <c r="D159" s="692"/>
      <c r="E159" s="692"/>
      <c r="F159" s="692"/>
      <c r="G159" s="537"/>
      <c r="H159" s="537"/>
      <c r="I159" s="537"/>
      <c r="J159" s="537"/>
      <c r="K159" s="537"/>
      <c r="L159" s="542"/>
      <c r="M159" s="467"/>
      <c r="N159" s="537"/>
      <c r="O159" s="537"/>
      <c r="P159" s="537"/>
    </row>
    <row r="160" spans="1:16" x14ac:dyDescent="0.25">
      <c r="A160" s="537"/>
      <c r="B160" s="537"/>
      <c r="C160" s="537"/>
      <c r="D160" s="692"/>
      <c r="E160" s="692"/>
      <c r="F160" s="692"/>
      <c r="G160" s="537"/>
      <c r="H160" s="537"/>
      <c r="I160" s="537"/>
      <c r="J160" s="537"/>
      <c r="K160" s="537"/>
      <c r="L160" s="542"/>
      <c r="M160" s="467"/>
      <c r="N160" s="537"/>
      <c r="O160" s="537"/>
      <c r="P160" s="537"/>
    </row>
    <row r="161" spans="1:16" x14ac:dyDescent="0.25">
      <c r="A161" s="537"/>
      <c r="B161" s="537"/>
      <c r="C161" s="537"/>
      <c r="D161" s="537"/>
      <c r="E161" s="537"/>
      <c r="F161" s="537"/>
      <c r="G161" s="537"/>
      <c r="H161" s="537"/>
      <c r="I161" s="537"/>
      <c r="J161" s="537"/>
      <c r="K161" s="537"/>
      <c r="L161" s="542"/>
      <c r="M161" s="467"/>
      <c r="N161" s="537"/>
      <c r="O161" s="537"/>
      <c r="P161" s="537"/>
    </row>
    <row r="162" spans="1:16" x14ac:dyDescent="0.25">
      <c r="A162" s="542" t="s">
        <v>1449</v>
      </c>
      <c r="B162" s="542"/>
      <c r="C162" s="542"/>
      <c r="D162" s="691"/>
      <c r="E162" s="691"/>
      <c r="F162" s="691"/>
      <c r="G162" s="866"/>
      <c r="H162" s="674" t="s">
        <v>1377</v>
      </c>
      <c r="J162" s="674"/>
      <c r="K162" s="674"/>
      <c r="L162" s="1153"/>
      <c r="M162" s="1097"/>
      <c r="O162" s="674"/>
      <c r="P162" s="544"/>
    </row>
    <row r="163" spans="1:16" ht="25.5" customHeight="1" x14ac:dyDescent="0.25">
      <c r="A163" s="546" t="s">
        <v>935</v>
      </c>
      <c r="B163" s="546"/>
      <c r="C163" s="546"/>
      <c r="D163" s="538"/>
      <c r="E163" s="538"/>
      <c r="F163" s="538"/>
      <c r="G163" s="467"/>
      <c r="H163" s="537"/>
      <c r="I163" s="1895" t="s">
        <v>1375</v>
      </c>
      <c r="J163" s="1895"/>
      <c r="K163" s="1895"/>
      <c r="L163" s="1895"/>
      <c r="M163" s="1895"/>
      <c r="N163" s="1895"/>
      <c r="O163" s="1895"/>
      <c r="P163" s="539"/>
    </row>
    <row r="164" spans="1:16" x14ac:dyDescent="0.25">
      <c r="A164" s="542" t="s">
        <v>1231</v>
      </c>
      <c r="B164" s="542"/>
      <c r="C164" s="542"/>
      <c r="D164" s="537"/>
      <c r="F164" s="1062"/>
      <c r="G164" s="1062"/>
      <c r="H164" s="1062"/>
      <c r="I164" s="1876" t="s">
        <v>1503</v>
      </c>
      <c r="J164" s="1876"/>
      <c r="K164" s="1876"/>
      <c r="L164" s="1876"/>
      <c r="M164" s="1876"/>
      <c r="N164" s="1876"/>
      <c r="O164" s="1876"/>
      <c r="P164" s="537"/>
    </row>
    <row r="165" spans="1:16" x14ac:dyDescent="0.25">
      <c r="A165" s="546"/>
      <c r="B165" s="546"/>
      <c r="C165" s="546"/>
      <c r="D165" s="547"/>
      <c r="E165" s="547"/>
      <c r="F165" s="547"/>
      <c r="G165" s="546"/>
      <c r="H165" s="541"/>
      <c r="I165" s="540"/>
      <c r="J165" s="537"/>
      <c r="K165" s="673" t="s">
        <v>1374</v>
      </c>
      <c r="L165" s="758"/>
      <c r="M165" s="513"/>
      <c r="N165" s="673"/>
      <c r="O165" s="673"/>
      <c r="P165" s="673"/>
    </row>
    <row r="166" spans="1:16" ht="15.75" x14ac:dyDescent="0.25">
      <c r="A166" s="267"/>
      <c r="B166" s="267"/>
      <c r="C166" s="267"/>
      <c r="D166" s="268"/>
      <c r="E166" s="268"/>
      <c r="F166" s="268"/>
      <c r="G166" s="268"/>
      <c r="H166" s="269"/>
      <c r="I166" s="268"/>
      <c r="J166" s="268"/>
      <c r="K166" s="268"/>
      <c r="L166" s="267"/>
      <c r="M166" s="205"/>
      <c r="N166" s="271"/>
      <c r="O166" s="271"/>
      <c r="P166" s="259"/>
    </row>
    <row r="167" spans="1:16" s="259" customFormat="1" ht="84" customHeight="1" x14ac:dyDescent="0.25">
      <c r="D167" s="668"/>
      <c r="E167" s="668"/>
      <c r="F167" s="668"/>
      <c r="L167" s="531"/>
      <c r="M167"/>
    </row>
    <row r="168" spans="1:16" x14ac:dyDescent="0.25">
      <c r="K168" s="259"/>
      <c r="L168" s="531"/>
    </row>
  </sheetData>
  <mergeCells count="21">
    <mergeCell ref="M11:M12"/>
    <mergeCell ref="N11:N12"/>
    <mergeCell ref="O11:O12"/>
    <mergeCell ref="I163:O163"/>
    <mergeCell ref="I164:O164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57" max="14" man="1"/>
    <brk id="107" max="14" man="1"/>
  </rowBreaks>
  <colBreaks count="1" manualBreakCount="1">
    <brk id="15" max="159" man="1"/>
  </colBreaks>
  <drawing r:id="rId2"/>
</worksheet>
</file>

<file path=xl/worksheets/sheet2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79DED7-EBED-481F-BB20-51B200EE5E1C}">
  <dimension ref="A1:N72"/>
  <sheetViews>
    <sheetView topLeftCell="A8" zoomScaleNormal="100" workbookViewId="0">
      <selection activeCell="A18" sqref="A18:XFD18"/>
    </sheetView>
  </sheetViews>
  <sheetFormatPr baseColWidth="10" defaultRowHeight="15" x14ac:dyDescent="0.25"/>
  <cols>
    <col min="1" max="1" width="5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5.5703125" customWidth="1"/>
    <col min="8" max="8" width="14.7109375" customWidth="1"/>
    <col min="14" max="14" width="14.2851562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1525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2" t="s">
        <v>5</v>
      </c>
      <c r="B11" s="1622"/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  <c r="N11" s="162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98" t="s">
        <v>7</v>
      </c>
      <c r="B13" s="1897" t="s">
        <v>937</v>
      </c>
      <c r="C13" s="1897" t="s">
        <v>8</v>
      </c>
      <c r="D13" s="1897" t="s">
        <v>10</v>
      </c>
      <c r="E13" s="1897" t="s">
        <v>11</v>
      </c>
      <c r="F13" s="1047" t="s">
        <v>12</v>
      </c>
      <c r="G13" s="1897" t="s">
        <v>13</v>
      </c>
      <c r="H13" s="1897" t="s">
        <v>14</v>
      </c>
      <c r="I13" s="1897" t="s">
        <v>15</v>
      </c>
      <c r="J13" s="1897" t="s">
        <v>16</v>
      </c>
      <c r="K13" s="1897" t="s">
        <v>17</v>
      </c>
      <c r="L13" s="1897" t="s">
        <v>18</v>
      </c>
      <c r="M13" s="1897" t="s">
        <v>19</v>
      </c>
      <c r="N13" s="1897" t="s">
        <v>20</v>
      </c>
    </row>
    <row r="14" spans="1:14" x14ac:dyDescent="0.25">
      <c r="A14" s="1899"/>
      <c r="B14" s="1897"/>
      <c r="C14" s="1897"/>
      <c r="D14" s="1897"/>
      <c r="E14" s="1897"/>
      <c r="F14" s="1047" t="s">
        <v>21</v>
      </c>
      <c r="G14" s="1897"/>
      <c r="H14" s="1897"/>
      <c r="I14" s="1897"/>
      <c r="J14" s="1897"/>
      <c r="K14" s="1897"/>
      <c r="L14" s="1897"/>
      <c r="M14" s="1897"/>
      <c r="N14" s="1897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1519</v>
      </c>
      <c r="B24" s="601" t="s">
        <v>806</v>
      </c>
      <c r="C24" s="281" t="s">
        <v>235</v>
      </c>
      <c r="D24" s="286" t="s">
        <v>235</v>
      </c>
      <c r="E24" s="283" t="s">
        <v>236</v>
      </c>
      <c r="F24" s="284">
        <v>14000</v>
      </c>
      <c r="G24" s="285">
        <v>0</v>
      </c>
      <c r="H24" s="284">
        <v>14000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14000</v>
      </c>
    </row>
    <row r="25" spans="1:14" ht="28.5" customHeight="1" x14ac:dyDescent="0.25">
      <c r="A25" s="761" t="s">
        <v>1524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73">
        <v>0</v>
      </c>
      <c r="J25" s="273">
        <v>0</v>
      </c>
      <c r="K25" s="273">
        <v>0</v>
      </c>
      <c r="L25" s="273">
        <v>0</v>
      </c>
      <c r="M25" s="273">
        <v>0</v>
      </c>
      <c r="N25" s="284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27.75" customHeight="1" x14ac:dyDescent="0.25">
      <c r="A34" s="1048" t="s">
        <v>865</v>
      </c>
      <c r="B34" s="1048"/>
      <c r="C34" s="1049">
        <v>18</v>
      </c>
      <c r="D34" s="1049"/>
      <c r="E34" s="1049"/>
      <c r="F34" s="1050">
        <f>+F33</f>
        <v>266000</v>
      </c>
      <c r="G34" s="1050">
        <f t="shared" ref="G34:N34" si="2">+G33</f>
        <v>0</v>
      </c>
      <c r="H34" s="1050">
        <f t="shared" si="2"/>
        <v>266000</v>
      </c>
      <c r="I34" s="1050">
        <f t="shared" si="2"/>
        <v>0</v>
      </c>
      <c r="J34" s="1050">
        <f t="shared" si="2"/>
        <v>4195.88</v>
      </c>
      <c r="K34" s="1050">
        <f t="shared" si="2"/>
        <v>0</v>
      </c>
      <c r="L34" s="1050">
        <f t="shared" si="2"/>
        <v>0</v>
      </c>
      <c r="M34" s="1050">
        <f t="shared" si="2"/>
        <v>4195.88</v>
      </c>
      <c r="N34" s="1050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0.7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4.2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hidden="1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874" t="s">
        <v>1269</v>
      </c>
      <c r="B56" s="1874"/>
      <c r="C56" s="1874"/>
      <c r="D56" s="753"/>
      <c r="E56" s="753"/>
      <c r="F56" s="754"/>
      <c r="G56" s="755"/>
      <c r="I56" s="1875" t="s">
        <v>852</v>
      </c>
      <c r="J56" s="1875"/>
      <c r="K56" s="1875"/>
      <c r="L56" s="1875"/>
      <c r="M56" s="1875"/>
      <c r="N56" s="1875"/>
    </row>
    <row r="57" spans="1:14" s="259" customFormat="1" ht="19.5" customHeight="1" x14ac:dyDescent="0.25">
      <c r="A57" s="1812" t="s">
        <v>1270</v>
      </c>
      <c r="B57" s="1812"/>
      <c r="C57" s="1812"/>
      <c r="D57" s="753"/>
      <c r="E57" s="753"/>
      <c r="F57" s="754"/>
      <c r="G57" s="755"/>
      <c r="I57" s="1876" t="s">
        <v>1505</v>
      </c>
      <c r="J57" s="1876"/>
      <c r="K57" s="1876"/>
      <c r="L57" s="1876"/>
      <c r="M57" s="1876"/>
      <c r="N57" s="1876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98.2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813"/>
      <c r="J69" s="1813"/>
      <c r="K69" s="1813"/>
      <c r="L69" s="1813"/>
      <c r="M69" s="1813"/>
      <c r="N69" s="1813"/>
    </row>
    <row r="70" spans="1:14" ht="15.75" x14ac:dyDescent="0.25">
      <c r="A70" s="267"/>
      <c r="B70" s="267"/>
      <c r="C70" s="267"/>
      <c r="D70" s="268"/>
      <c r="E70" s="268"/>
      <c r="F70" s="269"/>
      <c r="G70" s="1741"/>
      <c r="H70" s="1741"/>
      <c r="I70" s="1741"/>
      <c r="J70" s="1741"/>
      <c r="K70" s="1741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1.1417322834645669" right="0.39370078740157483" top="0.09" bottom="0.15748031496062992" header="7.874015748031496E-2" footer="0.31496062992125984"/>
  <pageSetup paperSize="3" scale="60" orientation="landscape" r:id="rId1"/>
  <drawing r:id="rId2"/>
</worksheet>
</file>

<file path=xl/worksheets/sheet2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35C888-DF1F-4E27-9A71-3A22A9A3DAB1}">
  <dimension ref="B5:N93"/>
  <sheetViews>
    <sheetView showGridLines="0" topLeftCell="A59" zoomScale="136" zoomScaleNormal="136" zoomScaleSheetLayoutView="100" workbookViewId="0">
      <selection activeCell="C74" sqref="C74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886" t="s">
        <v>0</v>
      </c>
      <c r="C5" s="1886"/>
      <c r="D5" s="1886"/>
      <c r="E5" s="1886"/>
      <c r="F5" s="1886"/>
      <c r="G5" s="1886"/>
      <c r="H5" s="1886"/>
      <c r="I5" s="1886"/>
      <c r="J5" s="1886"/>
      <c r="K5" s="1886"/>
      <c r="L5" s="1886"/>
      <c r="M5" s="1886"/>
    </row>
    <row r="6" spans="2:14" ht="13.5" customHeight="1" x14ac:dyDescent="0.25">
      <c r="B6" s="1886" t="s">
        <v>1</v>
      </c>
      <c r="C6" s="1886"/>
      <c r="D6" s="1886"/>
      <c r="E6" s="1886"/>
      <c r="F6" s="1886"/>
      <c r="G6" s="1886"/>
      <c r="H6" s="1886"/>
      <c r="I6" s="1886"/>
      <c r="J6" s="1886"/>
      <c r="K6" s="1886"/>
      <c r="L6" s="1886"/>
      <c r="M6" s="1886"/>
    </row>
    <row r="7" spans="2:14" ht="12" customHeight="1" x14ac:dyDescent="0.25">
      <c r="B7" s="1886" t="s">
        <v>3</v>
      </c>
      <c r="C7" s="1886"/>
      <c r="D7" s="1886"/>
      <c r="E7" s="1886"/>
      <c r="F7" s="1886"/>
      <c r="G7" s="1886"/>
      <c r="H7" s="1886"/>
      <c r="I7" s="1886"/>
      <c r="J7" s="1886"/>
      <c r="K7" s="1886"/>
      <c r="L7" s="1886"/>
      <c r="M7" s="1886"/>
    </row>
    <row r="8" spans="2:14" x14ac:dyDescent="0.25">
      <c r="B8" s="1886" t="s">
        <v>1526</v>
      </c>
      <c r="C8" s="1886"/>
      <c r="D8" s="1886"/>
      <c r="E8" s="1886"/>
      <c r="F8" s="1886"/>
      <c r="G8" s="1886"/>
      <c r="H8" s="1886"/>
      <c r="I8" s="1886"/>
      <c r="J8" s="1886"/>
      <c r="K8" s="1886"/>
      <c r="L8" s="1886"/>
      <c r="M8" s="1886"/>
    </row>
    <row r="9" spans="2:14" x14ac:dyDescent="0.25">
      <c r="B9" s="1877" t="s">
        <v>886</v>
      </c>
      <c r="C9" s="1877"/>
      <c r="D9" s="1877"/>
      <c r="E9" s="1877"/>
      <c r="F9" s="1877"/>
      <c r="G9" s="1877"/>
      <c r="H9" s="1877"/>
      <c r="I9" s="1877"/>
      <c r="J9" s="1877"/>
      <c r="K9" s="1877"/>
      <c r="L9" s="1877"/>
      <c r="M9" s="1877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910" t="s">
        <v>7</v>
      </c>
      <c r="C11" s="1910" t="s">
        <v>802</v>
      </c>
      <c r="D11" s="1912" t="s">
        <v>9</v>
      </c>
      <c r="E11" s="1046" t="s">
        <v>12</v>
      </c>
      <c r="F11" s="1914" t="s">
        <v>13</v>
      </c>
      <c r="G11" s="1908" t="s">
        <v>14</v>
      </c>
      <c r="H11" s="1908" t="s">
        <v>15</v>
      </c>
      <c r="I11" s="1908" t="s">
        <v>16</v>
      </c>
      <c r="J11" s="1908" t="s">
        <v>17</v>
      </c>
      <c r="K11" s="1908" t="s">
        <v>18</v>
      </c>
      <c r="L11" s="1908" t="s">
        <v>19</v>
      </c>
      <c r="M11" s="1908" t="s">
        <v>20</v>
      </c>
    </row>
    <row r="12" spans="2:14" ht="16.5" customHeight="1" x14ac:dyDescent="0.25">
      <c r="B12" s="1911"/>
      <c r="C12" s="1911"/>
      <c r="D12" s="1913"/>
      <c r="E12" s="1046" t="s">
        <v>21</v>
      </c>
      <c r="F12" s="1915"/>
      <c r="G12" s="1909"/>
      <c r="H12" s="1909"/>
      <c r="I12" s="1909"/>
      <c r="J12" s="1909"/>
      <c r="K12" s="1909"/>
      <c r="L12" s="1909"/>
      <c r="M12" s="1909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>+E46</f>
        <v>11500</v>
      </c>
      <c r="F47" s="937">
        <v>0</v>
      </c>
      <c r="G47" s="905">
        <f>+G46</f>
        <v>11500</v>
      </c>
      <c r="H47" s="905">
        <f>+H46</f>
        <v>330.05</v>
      </c>
      <c r="I47" s="905">
        <f>+I46</f>
        <v>1623.06</v>
      </c>
      <c r="J47" s="905">
        <f>+J46</f>
        <v>349.6</v>
      </c>
      <c r="K47" s="937">
        <v>0</v>
      </c>
      <c r="L47" s="905">
        <f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4">SUM(G50:G51)</f>
        <v>51500</v>
      </c>
      <c r="H52" s="905">
        <f t="shared" si="4"/>
        <v>1478.05</v>
      </c>
      <c r="I52" s="905">
        <f t="shared" si="4"/>
        <v>11032.06</v>
      </c>
      <c r="J52" s="905">
        <f t="shared" si="4"/>
        <v>1565.6</v>
      </c>
      <c r="K52" s="937">
        <v>0</v>
      </c>
      <c r="L52" s="905">
        <f t="shared" si="4"/>
        <v>14075.71</v>
      </c>
      <c r="M52" s="905">
        <f t="shared" si="4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>+G55</f>
        <v>11500</v>
      </c>
      <c r="H56" s="905">
        <f>+H55</f>
        <v>330.05</v>
      </c>
      <c r="I56" s="905">
        <f>+I55</f>
        <v>1623.06</v>
      </c>
      <c r="J56" s="905">
        <f>+J55</f>
        <v>349.6</v>
      </c>
      <c r="K56" s="937">
        <v>0</v>
      </c>
      <c r="L56" s="905">
        <f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5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5">+E59</f>
        <v>40000</v>
      </c>
      <c r="F60" s="937">
        <v>0</v>
      </c>
      <c r="G60" s="905">
        <f t="shared" si="5"/>
        <v>40000</v>
      </c>
      <c r="H60" s="905">
        <f t="shared" si="5"/>
        <v>1148</v>
      </c>
      <c r="I60" s="905">
        <f t="shared" si="5"/>
        <v>9409</v>
      </c>
      <c r="J60" s="905">
        <f t="shared" si="5"/>
        <v>1216</v>
      </c>
      <c r="K60" s="937">
        <v>0</v>
      </c>
      <c r="L60" s="905">
        <f t="shared" si="5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39" t="s">
        <v>865</v>
      </c>
      <c r="C62" s="1139"/>
      <c r="D62" s="1129">
        <f>+D60+D56+D52+D47+D43+D35+D27+D23+D39+D31+D19+D15</f>
        <v>13</v>
      </c>
      <c r="E62" s="1140">
        <f>+E60+E56+E52+E47+E43+E39+E35+E31+E27+E23+E19+E15</f>
        <v>257000</v>
      </c>
      <c r="F62" s="1045">
        <v>0</v>
      </c>
      <c r="G62" s="1140">
        <f t="shared" ref="G62:M62" si="6">+G60+G56+G52+G47+G43+G39+G35+G31+G27+G23+G19+G15</f>
        <v>257000</v>
      </c>
      <c r="H62" s="1140">
        <f t="shared" si="6"/>
        <v>7375.9000000000015</v>
      </c>
      <c r="I62" s="1140">
        <f t="shared" si="6"/>
        <v>45992.92</v>
      </c>
      <c r="J62" s="1140">
        <f t="shared" si="6"/>
        <v>7812.8000000000011</v>
      </c>
      <c r="K62" s="1045">
        <v>0</v>
      </c>
      <c r="L62" s="1140">
        <f t="shared" si="6"/>
        <v>61181.62</v>
      </c>
      <c r="M62" s="1140">
        <f t="shared" si="6"/>
        <v>195818.38000000003</v>
      </c>
    </row>
    <row r="69" spans="2:12" ht="15" hidden="1" customHeight="1" x14ac:dyDescent="0.25"/>
    <row r="70" spans="2:12" ht="15" hidden="1" customHeight="1" x14ac:dyDescent="0.25"/>
    <row r="72" spans="2:12" ht="14.25" customHeight="1" x14ac:dyDescent="0.25"/>
    <row r="73" spans="2:12" ht="15" hidden="1" customHeight="1" x14ac:dyDescent="0.25"/>
    <row r="77" spans="2:12" ht="0.75" customHeight="1" x14ac:dyDescent="0.25"/>
    <row r="79" spans="2:12" ht="38.25" customHeight="1" x14ac:dyDescent="0.25">
      <c r="B79" s="916"/>
      <c r="C79" s="916"/>
      <c r="D79" s="917"/>
      <c r="E79" s="918"/>
      <c r="F79" s="919"/>
      <c r="G79" s="1882" t="s">
        <v>1372</v>
      </c>
      <c r="H79" s="1882"/>
      <c r="I79" s="1882"/>
      <c r="J79" s="1882"/>
      <c r="K79" s="1882"/>
      <c r="L79" s="1882"/>
    </row>
    <row r="80" spans="2:12" x14ac:dyDescent="0.25">
      <c r="B80" s="1083" t="s">
        <v>1238</v>
      </c>
      <c r="C80" s="1083"/>
      <c r="D80" s="921"/>
      <c r="E80" s="915"/>
      <c r="F80" s="915"/>
      <c r="G80" s="1880" t="s">
        <v>1222</v>
      </c>
      <c r="H80" s="1880"/>
      <c r="I80" s="1880"/>
      <c r="J80" s="1880"/>
      <c r="K80" s="1880"/>
      <c r="L80" s="1880"/>
    </row>
    <row r="81" spans="2:13" x14ac:dyDescent="0.25">
      <c r="B81" s="916" t="s">
        <v>1239</v>
      </c>
      <c r="C81" s="916"/>
      <c r="D81" s="915"/>
      <c r="E81" s="915"/>
      <c r="F81" s="923"/>
      <c r="G81" s="1879" t="s">
        <v>1224</v>
      </c>
      <c r="H81" s="1879"/>
      <c r="I81" s="1879"/>
      <c r="J81" s="1879"/>
      <c r="K81" s="1879"/>
      <c r="L81" s="1879"/>
    </row>
    <row r="85" spans="2:13" ht="30" customHeight="1" x14ac:dyDescent="0.25"/>
    <row r="91" spans="2:13" x14ac:dyDescent="0.25">
      <c r="E91" s="924"/>
      <c r="F91" s="923"/>
      <c r="G91" s="915"/>
      <c r="H91" s="1884"/>
      <c r="I91" s="1884"/>
      <c r="J91" s="1884"/>
      <c r="K91" s="1884"/>
      <c r="L91" s="1884"/>
      <c r="M91" s="1884"/>
    </row>
    <row r="92" spans="2:13" x14ac:dyDescent="0.25">
      <c r="E92" s="925"/>
      <c r="F92" s="1877"/>
      <c r="G92" s="1877"/>
      <c r="H92" s="1877"/>
      <c r="I92" s="1877"/>
      <c r="J92" s="1877"/>
      <c r="K92" s="926"/>
      <c r="L92" s="926"/>
      <c r="M92" s="886"/>
    </row>
    <row r="93" spans="2:13" x14ac:dyDescent="0.25">
      <c r="E93" s="927" t="s">
        <v>641</v>
      </c>
      <c r="F93" s="927"/>
      <c r="G93" s="927"/>
      <c r="H93" s="927"/>
      <c r="I93" s="927"/>
      <c r="J93" s="927"/>
      <c r="K93" s="927"/>
      <c r="L93" s="927"/>
      <c r="M93" s="927"/>
    </row>
  </sheetData>
  <mergeCells count="21">
    <mergeCell ref="G79:L79"/>
    <mergeCell ref="G80:L80"/>
    <mergeCell ref="G81:L81"/>
    <mergeCell ref="H91:M91"/>
    <mergeCell ref="F92:J92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15748031496062992" bottom="0.27559055118110237" header="0" footer="0.31496062992125984"/>
  <pageSetup scale="46" orientation="landscape" r:id="rId1"/>
  <drawing r:id="rId2"/>
</worksheet>
</file>

<file path=xl/worksheets/sheet2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55AB79-3419-49E3-813F-42FFBB97E155}">
  <dimension ref="B6:M63"/>
  <sheetViews>
    <sheetView showGridLines="0" topLeftCell="A30" zoomScale="118" zoomScaleNormal="118" workbookViewId="0">
      <selection activeCell="D37" sqref="D37:D38"/>
    </sheetView>
  </sheetViews>
  <sheetFormatPr baseColWidth="10" defaultRowHeight="15" x14ac:dyDescent="0.25"/>
  <cols>
    <col min="1" max="1" width="1.42578125" customWidth="1"/>
    <col min="2" max="2" width="54.2851562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24" t="s">
        <v>0</v>
      </c>
      <c r="C6" s="1624"/>
      <c r="D6" s="1624"/>
      <c r="E6" s="1624"/>
      <c r="F6" s="1624"/>
      <c r="G6" s="1624"/>
      <c r="H6" s="1624"/>
      <c r="I6" s="1624"/>
      <c r="J6" s="1624"/>
      <c r="K6" s="1624"/>
      <c r="L6" s="1624"/>
      <c r="M6" s="1624"/>
    </row>
    <row r="7" spans="2:13" x14ac:dyDescent="0.25">
      <c r="B7" s="1624" t="s">
        <v>1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2:13" x14ac:dyDescent="0.25">
      <c r="B8" s="1624" t="s">
        <v>3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2:13" x14ac:dyDescent="0.25">
      <c r="B9" s="1624" t="s">
        <v>1527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2:13" x14ac:dyDescent="0.25">
      <c r="B10" s="1622" t="s">
        <v>1197</v>
      </c>
      <c r="C10" s="1622"/>
      <c r="D10" s="1622"/>
      <c r="E10" s="1622"/>
      <c r="F10" s="1622"/>
      <c r="G10" s="1622"/>
      <c r="H10" s="1622"/>
      <c r="I10" s="1622"/>
      <c r="J10" s="1622"/>
      <c r="K10" s="1622"/>
      <c r="L10" s="1622"/>
      <c r="M10" s="1622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94" t="s">
        <v>7</v>
      </c>
      <c r="C12" s="1892" t="s">
        <v>802</v>
      </c>
      <c r="D12" s="1892" t="s">
        <v>9</v>
      </c>
      <c r="E12" s="1067" t="s">
        <v>12</v>
      </c>
      <c r="F12" s="1905" t="s">
        <v>13</v>
      </c>
      <c r="G12" s="1904" t="s">
        <v>14</v>
      </c>
      <c r="H12" s="1904" t="s">
        <v>15</v>
      </c>
      <c r="I12" s="1904" t="s">
        <v>16</v>
      </c>
      <c r="J12" s="1904" t="s">
        <v>17</v>
      </c>
      <c r="K12" s="1904" t="s">
        <v>18</v>
      </c>
      <c r="L12" s="1904" t="s">
        <v>19</v>
      </c>
      <c r="M12" s="1904" t="s">
        <v>20</v>
      </c>
    </row>
    <row r="13" spans="2:13" ht="15" customHeight="1" x14ac:dyDescent="0.25">
      <c r="B13" s="1894"/>
      <c r="C13" s="1892"/>
      <c r="D13" s="1892"/>
      <c r="E13" s="1067" t="s">
        <v>21</v>
      </c>
      <c r="F13" s="1905"/>
      <c r="G13" s="1904"/>
      <c r="H13" s="1904"/>
      <c r="I13" s="1904"/>
      <c r="J13" s="1904"/>
      <c r="K13" s="1904"/>
      <c r="L13" s="1904"/>
      <c r="M13" s="1904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1446</v>
      </c>
      <c r="E23" s="468">
        <v>40000</v>
      </c>
      <c r="F23" s="456">
        <v>0</v>
      </c>
      <c r="G23" s="457">
        <v>40000</v>
      </c>
      <c r="H23" s="457">
        <v>1148</v>
      </c>
      <c r="I23" s="457">
        <v>8369.56</v>
      </c>
      <c r="J23" s="457">
        <v>1216</v>
      </c>
      <c r="K23" s="1111">
        <v>0</v>
      </c>
      <c r="L23" s="457">
        <f>+H23+I23+J23</f>
        <v>10733.56</v>
      </c>
      <c r="M23" s="457">
        <f>+G23-L23</f>
        <v>29266.440000000002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40000</v>
      </c>
      <c r="F24" s="464">
        <v>0</v>
      </c>
      <c r="G24" s="463">
        <v>40000</v>
      </c>
      <c r="H24" s="463">
        <v>1148</v>
      </c>
      <c r="I24" s="463">
        <v>8369.56</v>
      </c>
      <c r="J24" s="463">
        <v>1216</v>
      </c>
      <c r="K24" s="1112">
        <v>0</v>
      </c>
      <c r="L24" s="463">
        <f>+H24+I24+J24</f>
        <v>10733.56</v>
      </c>
      <c r="M24" s="463">
        <v>29266.44</v>
      </c>
    </row>
    <row r="25" spans="2:13" s="5" customFormat="1" ht="15" customHeight="1" x14ac:dyDescent="0.25">
      <c r="B25" s="1108"/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38" t="s">
        <v>1443</v>
      </c>
      <c r="C26" s="1110"/>
      <c r="D26" s="1109"/>
      <c r="E26" s="468"/>
      <c r="F26" s="456"/>
      <c r="G26" s="457"/>
      <c r="H26" s="457"/>
      <c r="I26" s="457"/>
      <c r="J26" s="457"/>
      <c r="K26" s="1111"/>
      <c r="L26" s="457"/>
      <c r="M26" s="457"/>
    </row>
    <row r="27" spans="2:13" s="5" customFormat="1" ht="15" customHeight="1" x14ac:dyDescent="0.25">
      <c r="B27" s="1108" t="s">
        <v>1077</v>
      </c>
      <c r="C27" s="1110" t="s">
        <v>806</v>
      </c>
      <c r="D27" s="1109" t="s">
        <v>1480</v>
      </c>
      <c r="E27" s="468">
        <v>45000</v>
      </c>
      <c r="F27" s="456">
        <v>0</v>
      </c>
      <c r="G27" s="457">
        <v>45000</v>
      </c>
      <c r="H27" s="457">
        <v>1291.5</v>
      </c>
      <c r="I27" s="457">
        <v>9545.69</v>
      </c>
      <c r="J27" s="457">
        <v>1368</v>
      </c>
      <c r="K27" s="1111">
        <v>0</v>
      </c>
      <c r="L27" s="457">
        <v>12205.19</v>
      </c>
      <c r="M27" s="457">
        <v>32794.81</v>
      </c>
    </row>
    <row r="28" spans="2:13" s="5" customFormat="1" ht="15" customHeight="1" x14ac:dyDescent="0.25">
      <c r="B28" s="1108"/>
      <c r="C28" s="1110"/>
      <c r="D28" s="1137">
        <v>1</v>
      </c>
      <c r="E28" s="697">
        <v>45000</v>
      </c>
      <c r="F28" s="464">
        <v>0</v>
      </c>
      <c r="G28" s="463">
        <v>45000</v>
      </c>
      <c r="H28" s="463">
        <v>1291.5</v>
      </c>
      <c r="I28" s="463">
        <v>9545.69</v>
      </c>
      <c r="J28" s="463">
        <v>1368</v>
      </c>
      <c r="K28" s="1112">
        <v>0</v>
      </c>
      <c r="L28" s="463">
        <v>12205.19</v>
      </c>
      <c r="M28" s="463">
        <v>32794.81</v>
      </c>
    </row>
    <row r="29" spans="2:13" s="5" customFormat="1" ht="15" customHeight="1" x14ac:dyDescent="0.25">
      <c r="B29" s="1138" t="s">
        <v>1434</v>
      </c>
      <c r="C29" s="1110"/>
      <c r="D29" s="1137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08" t="s">
        <v>159</v>
      </c>
      <c r="C30" s="1110" t="s">
        <v>807</v>
      </c>
      <c r="D30" s="1109" t="s">
        <v>1501</v>
      </c>
      <c r="E30" s="468">
        <v>11500</v>
      </c>
      <c r="F30" s="456">
        <v>0</v>
      </c>
      <c r="G30" s="457">
        <v>11500</v>
      </c>
      <c r="H30" s="457">
        <v>330.05</v>
      </c>
      <c r="I30" s="457">
        <v>1623.06</v>
      </c>
      <c r="J30" s="457">
        <v>349.6</v>
      </c>
      <c r="K30" s="1111">
        <v>0</v>
      </c>
      <c r="L30" s="457">
        <v>2302.71</v>
      </c>
      <c r="M30" s="457">
        <v>9197.2900000000009</v>
      </c>
    </row>
    <row r="31" spans="2:13" s="5" customFormat="1" ht="15" customHeight="1" x14ac:dyDescent="0.25">
      <c r="B31" s="1108"/>
      <c r="C31" s="1110"/>
      <c r="D31" s="1137">
        <v>1</v>
      </c>
      <c r="E31" s="697">
        <v>11500</v>
      </c>
      <c r="F31" s="464">
        <v>0</v>
      </c>
      <c r="G31" s="463">
        <v>11500</v>
      </c>
      <c r="H31" s="463">
        <v>330.05</v>
      </c>
      <c r="I31" s="463">
        <v>1623.06</v>
      </c>
      <c r="J31" s="463">
        <v>349.6</v>
      </c>
      <c r="K31" s="1112">
        <v>0</v>
      </c>
      <c r="L31" s="463">
        <v>2302.71</v>
      </c>
      <c r="M31" s="463">
        <v>9197.2900000000009</v>
      </c>
    </row>
    <row r="32" spans="2:13" s="5" customFormat="1" ht="15" customHeight="1" x14ac:dyDescent="0.25">
      <c r="B32" s="461"/>
      <c r="C32" s="461"/>
      <c r="D32" s="453"/>
      <c r="E32" s="697"/>
      <c r="F32" s="464"/>
      <c r="G32" s="463"/>
      <c r="H32" s="463"/>
      <c r="I32" s="463"/>
      <c r="J32" s="463"/>
      <c r="K32" s="1112"/>
      <c r="L32" s="463"/>
      <c r="M32" s="463"/>
    </row>
    <row r="33" spans="2:13" ht="15" customHeight="1" x14ac:dyDescent="0.25">
      <c r="B33" s="1063" t="s">
        <v>865</v>
      </c>
      <c r="C33" s="1063"/>
      <c r="D33" s="1064">
        <v>5</v>
      </c>
      <c r="E33" s="1065">
        <f>+E16+E20+E24+E28+E31</f>
        <v>176500</v>
      </c>
      <c r="F33" s="1066">
        <v>0</v>
      </c>
      <c r="G33" s="1065">
        <f t="shared" ref="G33:M33" si="1">+G16+G20+G24+G28+G31</f>
        <v>176500</v>
      </c>
      <c r="H33" s="1065">
        <f t="shared" si="1"/>
        <v>5065.55</v>
      </c>
      <c r="I33" s="1065">
        <f t="shared" si="1"/>
        <v>38356.31</v>
      </c>
      <c r="J33" s="1065">
        <f t="shared" si="1"/>
        <v>5365.6</v>
      </c>
      <c r="K33" s="1114">
        <v>0</v>
      </c>
      <c r="L33" s="1065">
        <f t="shared" si="1"/>
        <v>48787.46</v>
      </c>
      <c r="M33" s="1065">
        <f t="shared" si="1"/>
        <v>127712.54000000001</v>
      </c>
    </row>
    <row r="42" spans="2:13" ht="9.75" customHeight="1" x14ac:dyDescent="0.25"/>
    <row r="43" spans="2:13" hidden="1" x14ac:dyDescent="0.25"/>
    <row r="49" spans="2:13" ht="38.25" customHeight="1" x14ac:dyDescent="0.25">
      <c r="B49" s="542"/>
      <c r="C49" s="542"/>
      <c r="D49" s="543"/>
      <c r="E49" s="544"/>
      <c r="F49" s="545"/>
      <c r="G49" s="1866" t="s">
        <v>1250</v>
      </c>
      <c r="H49" s="1866"/>
      <c r="I49" s="1866"/>
      <c r="J49" s="1866"/>
      <c r="K49" s="1866"/>
      <c r="L49" s="1866"/>
      <c r="M49" s="544"/>
    </row>
    <row r="50" spans="2:13" x14ac:dyDescent="0.25">
      <c r="B50" s="1082" t="s">
        <v>1532</v>
      </c>
      <c r="C50" s="546"/>
      <c r="D50" s="538"/>
      <c r="E50" s="537"/>
      <c r="F50" s="537"/>
      <c r="G50" s="1811" t="s">
        <v>852</v>
      </c>
      <c r="H50" s="1811"/>
      <c r="I50" s="1811"/>
      <c r="J50" s="1811"/>
      <c r="K50" s="1811"/>
      <c r="L50" s="1811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812" t="s">
        <v>1506</v>
      </c>
      <c r="H51" s="1812"/>
      <c r="I51" s="1812"/>
      <c r="J51" s="1812"/>
      <c r="K51" s="1812"/>
      <c r="L51" s="1812"/>
      <c r="M51" s="537"/>
    </row>
    <row r="52" spans="2:13" x14ac:dyDescent="0.25">
      <c r="B52" s="546"/>
      <c r="C52" s="546"/>
      <c r="D52" s="547"/>
      <c r="E52" s="541"/>
      <c r="F52" s="540"/>
      <c r="G52" s="537"/>
      <c r="H52" s="1813"/>
      <c r="I52" s="1813"/>
      <c r="J52" s="1813"/>
      <c r="K52" s="1813"/>
      <c r="L52" s="1813"/>
      <c r="M52" s="1813"/>
    </row>
    <row r="53" spans="2:13" x14ac:dyDescent="0.25">
      <c r="B53" s="531"/>
      <c r="C53" s="531"/>
      <c r="D53" s="259"/>
      <c r="E53" s="1174"/>
      <c r="F53" s="1622"/>
      <c r="G53" s="1622"/>
      <c r="H53" s="1622"/>
      <c r="I53" s="1622"/>
      <c r="J53" s="1622"/>
      <c r="K53" s="1175"/>
      <c r="L53" s="1175"/>
      <c r="M53" s="259"/>
    </row>
    <row r="54" spans="2:13" ht="50.25" customHeight="1" x14ac:dyDescent="0.25">
      <c r="E54" t="s">
        <v>641</v>
      </c>
    </row>
    <row r="58" spans="2:13" ht="12" customHeight="1" x14ac:dyDescent="0.25"/>
    <row r="59" spans="2:13" hidden="1" x14ac:dyDescent="0.25"/>
    <row r="60" spans="2:13" hidden="1" x14ac:dyDescent="0.25"/>
    <row r="61" spans="2:13" ht="3" hidden="1" customHeight="1" x14ac:dyDescent="0.25"/>
    <row r="62" spans="2:13" hidden="1" x14ac:dyDescent="0.25"/>
    <row r="63" spans="2:13" hidden="1" x14ac:dyDescent="0.25"/>
  </sheetData>
  <mergeCells count="21">
    <mergeCell ref="G49:L49"/>
    <mergeCell ref="G50:L50"/>
    <mergeCell ref="G51:L51"/>
    <mergeCell ref="H52:M52"/>
    <mergeCell ref="F53:J53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57999999999999996" right="0.12" top="0.74803149606299213" bottom="0.74803149606299213" header="0.31496062992125984" footer="0.31496062992125984"/>
  <pageSetup scale="49" orientation="landscape" r:id="rId1"/>
  <drawing r:id="rId2"/>
</worksheet>
</file>

<file path=xl/worksheets/sheet2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EA15FD-442E-46EC-A010-F39EE6DD8096}">
  <dimension ref="A1:N49"/>
  <sheetViews>
    <sheetView zoomScaleNormal="100" workbookViewId="0">
      <selection activeCell="P26" sqref="P26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624" t="s">
        <v>0</v>
      </c>
      <c r="B6" s="1624"/>
      <c r="C6" s="1624"/>
      <c r="D6" s="1624"/>
      <c r="E6" s="1624"/>
      <c r="F6" s="1624"/>
      <c r="G6" s="1624"/>
      <c r="H6" s="1624"/>
      <c r="I6" s="1624"/>
      <c r="J6" s="1624"/>
      <c r="K6" s="1624"/>
      <c r="L6" s="1624"/>
      <c r="M6" s="1624"/>
      <c r="N6" s="259"/>
    </row>
    <row r="7" spans="1:14" x14ac:dyDescent="0.25">
      <c r="A7" s="1624" t="s">
        <v>1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259"/>
    </row>
    <row r="8" spans="1:14" x14ac:dyDescent="0.25">
      <c r="A8" s="1624" t="s">
        <v>3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259"/>
    </row>
    <row r="9" spans="1:14" x14ac:dyDescent="0.25">
      <c r="A9" s="1624" t="s">
        <v>1528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259"/>
    </row>
    <row r="10" spans="1:14" x14ac:dyDescent="0.25">
      <c r="A10" s="1823" t="s">
        <v>412</v>
      </c>
      <c r="B10" s="1823"/>
      <c r="C10" s="1823"/>
      <c r="D10" s="1823"/>
      <c r="E10" s="1823"/>
      <c r="F10" s="1823"/>
      <c r="G10" s="1823"/>
      <c r="H10" s="1823"/>
      <c r="I10" s="1823"/>
      <c r="J10" s="1823"/>
      <c r="K10" s="1823"/>
      <c r="L10" s="1823"/>
      <c r="M10" s="1823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894" t="s">
        <v>7</v>
      </c>
      <c r="B12" s="1892" t="s">
        <v>937</v>
      </c>
      <c r="C12" s="1892" t="s">
        <v>9</v>
      </c>
      <c r="D12" s="1067" t="s">
        <v>832</v>
      </c>
      <c r="E12" s="1905" t="s">
        <v>12</v>
      </c>
      <c r="F12" s="1904" t="s">
        <v>13</v>
      </c>
      <c r="G12" s="1904" t="s">
        <v>14</v>
      </c>
      <c r="H12" s="1904" t="s">
        <v>15</v>
      </c>
      <c r="I12" s="1904" t="s">
        <v>16</v>
      </c>
      <c r="J12" s="1904" t="s">
        <v>17</v>
      </c>
      <c r="K12" s="1904" t="s">
        <v>18</v>
      </c>
      <c r="L12" s="1904" t="s">
        <v>19</v>
      </c>
      <c r="M12" s="1894" t="s">
        <v>20</v>
      </c>
    </row>
    <row r="13" spans="1:14" x14ac:dyDescent="0.25">
      <c r="A13" s="1894"/>
      <c r="B13" s="1892"/>
      <c r="C13" s="1892"/>
      <c r="D13" s="1067" t="s">
        <v>21</v>
      </c>
      <c r="E13" s="1905" t="s">
        <v>21</v>
      </c>
      <c r="F13" s="1904"/>
      <c r="G13" s="1904"/>
      <c r="H13" s="1904"/>
      <c r="I13" s="1904"/>
      <c r="J13" s="1904"/>
      <c r="K13" s="1904"/>
      <c r="L13" s="1904"/>
      <c r="M13" s="1894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 t="shared" ref="G22:M22" si="1">+G16+G20</f>
        <v>150000</v>
      </c>
      <c r="H22" s="1104">
        <f t="shared" si="1"/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810" t="s">
        <v>1225</v>
      </c>
      <c r="I39" s="1810"/>
      <c r="J39" s="1810"/>
      <c r="K39" s="1810"/>
      <c r="L39" s="1810"/>
      <c r="M39" s="1810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811" t="s">
        <v>852</v>
      </c>
      <c r="I40" s="1811"/>
      <c r="J40" s="1811"/>
      <c r="K40" s="1811"/>
      <c r="L40" s="1811"/>
      <c r="M40" s="1811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812" t="s">
        <v>1521</v>
      </c>
      <c r="I41" s="1812"/>
      <c r="J41" s="1812"/>
      <c r="K41" s="1812"/>
      <c r="L41" s="1812"/>
      <c r="M41" s="1812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813"/>
      <c r="J42" s="1813"/>
      <c r="K42" s="1813"/>
      <c r="L42" s="1813"/>
      <c r="M42" s="1813"/>
      <c r="N42" s="1813"/>
    </row>
    <row r="43" spans="1:14" ht="15.75" x14ac:dyDescent="0.25">
      <c r="A43" s="267"/>
      <c r="B43" s="267"/>
      <c r="C43" s="267"/>
      <c r="D43" s="268"/>
      <c r="E43" s="268"/>
      <c r="F43" s="269"/>
      <c r="G43" s="1741"/>
      <c r="H43" s="1741"/>
      <c r="I43" s="1741"/>
      <c r="J43" s="1741"/>
      <c r="K43" s="1741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M12:M13"/>
    <mergeCell ref="H39:M39"/>
    <mergeCell ref="H40:M40"/>
    <mergeCell ref="H41:M41"/>
    <mergeCell ref="I42:N42"/>
    <mergeCell ref="L12:L13"/>
    <mergeCell ref="G43:K43"/>
    <mergeCell ref="G12:G13"/>
    <mergeCell ref="H12:H13"/>
    <mergeCell ref="I12:I13"/>
    <mergeCell ref="J12:J13"/>
    <mergeCell ref="K12:K13"/>
    <mergeCell ref="A6:M6"/>
    <mergeCell ref="A7:M7"/>
    <mergeCell ref="A8:M8"/>
    <mergeCell ref="A9:M9"/>
    <mergeCell ref="A10:M10"/>
    <mergeCell ref="A12:A13"/>
    <mergeCell ref="B12:B13"/>
    <mergeCell ref="C12:C13"/>
    <mergeCell ref="E12:E13"/>
    <mergeCell ref="F12:F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C7EA27-7F99-493C-99E7-AC7E8F398709}">
  <sheetPr>
    <pageSetUpPr fitToPage="1"/>
  </sheetPr>
  <dimension ref="A6:L37"/>
  <sheetViews>
    <sheetView showGridLines="0" zoomScale="118" zoomScaleNormal="118" workbookViewId="0">
      <selection activeCell="C28" sqref="C28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</row>
    <row r="7" spans="1:12" x14ac:dyDescent="0.25">
      <c r="A7" s="1735" t="s">
        <v>1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</row>
    <row r="8" spans="1:12" x14ac:dyDescent="0.25">
      <c r="A8" s="1735" t="s">
        <v>3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</row>
    <row r="9" spans="1:12" x14ac:dyDescent="0.25">
      <c r="A9" s="1735" t="s">
        <v>1529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</row>
    <row r="10" spans="1:12" x14ac:dyDescent="0.25">
      <c r="A10" s="1736" t="s">
        <v>1197</v>
      </c>
      <c r="B10" s="1736"/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894" t="s">
        <v>7</v>
      </c>
      <c r="B12" s="1892" t="s">
        <v>802</v>
      </c>
      <c r="C12" s="1892" t="s">
        <v>10</v>
      </c>
      <c r="D12" s="1067" t="s">
        <v>12</v>
      </c>
      <c r="E12" s="1905" t="s">
        <v>13</v>
      </c>
      <c r="F12" s="1904" t="s">
        <v>14</v>
      </c>
      <c r="G12" s="1904" t="s">
        <v>15</v>
      </c>
      <c r="H12" s="1904" t="s">
        <v>16</v>
      </c>
      <c r="I12" s="1904" t="s">
        <v>17</v>
      </c>
      <c r="J12" s="1904" t="s">
        <v>18</v>
      </c>
      <c r="K12" s="1904" t="s">
        <v>19</v>
      </c>
      <c r="L12" s="1904" t="s">
        <v>20</v>
      </c>
    </row>
    <row r="13" spans="1:12" ht="15" customHeight="1" x14ac:dyDescent="0.25">
      <c r="A13" s="1894"/>
      <c r="B13" s="1892"/>
      <c r="C13" s="1892"/>
      <c r="D13" s="1067" t="s">
        <v>21</v>
      </c>
      <c r="E13" s="1905"/>
      <c r="F13" s="1904"/>
      <c r="G13" s="1904"/>
      <c r="H13" s="1904"/>
      <c r="I13" s="1904"/>
      <c r="J13" s="1904"/>
      <c r="K13" s="1904"/>
      <c r="L13" s="1904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866" t="s">
        <v>1255</v>
      </c>
      <c r="G32" s="1866"/>
      <c r="H32" s="1866"/>
      <c r="I32" s="1866"/>
      <c r="J32" s="1866"/>
      <c r="K32" s="1866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811" t="s">
        <v>852</v>
      </c>
      <c r="G33" s="1811"/>
      <c r="H33" s="1811"/>
      <c r="I33" s="1811"/>
      <c r="J33" s="1811"/>
      <c r="K33" s="1811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812" t="s">
        <v>1506</v>
      </c>
      <c r="G34" s="1812"/>
      <c r="H34" s="1812"/>
      <c r="I34" s="1812"/>
      <c r="J34" s="1812"/>
      <c r="K34" s="1812"/>
      <c r="L34" s="537"/>
    </row>
    <row r="35" spans="1:12" x14ac:dyDescent="0.25">
      <c r="A35" s="546"/>
      <c r="B35" s="546"/>
      <c r="C35" s="547"/>
      <c r="D35" s="541"/>
      <c r="E35" s="540"/>
      <c r="F35" s="537"/>
      <c r="G35" s="1813"/>
      <c r="H35" s="1813"/>
      <c r="I35" s="1813"/>
      <c r="J35" s="1813"/>
      <c r="K35" s="1813"/>
      <c r="L35" s="1813"/>
    </row>
    <row r="36" spans="1:12" ht="15.75" x14ac:dyDescent="0.25">
      <c r="A36" s="267"/>
      <c r="B36" s="267"/>
      <c r="C36" s="268"/>
      <c r="D36" s="269"/>
      <c r="E36" s="1741"/>
      <c r="F36" s="1741"/>
      <c r="G36" s="1741"/>
      <c r="H36" s="1741"/>
      <c r="I36" s="1741"/>
      <c r="J36" s="271"/>
      <c r="K36" s="271"/>
      <c r="L36" s="259"/>
    </row>
    <row r="37" spans="1:12" x14ac:dyDescent="0.25">
      <c r="D37" t="s">
        <v>641</v>
      </c>
    </row>
  </sheetData>
  <mergeCells count="21">
    <mergeCell ref="F32:K32"/>
    <mergeCell ref="F33:K33"/>
    <mergeCell ref="F34:K34"/>
    <mergeCell ref="G35:L35"/>
    <mergeCell ref="E36:I36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0.7" right="0.36" top="0.75" bottom="0.75" header="0.3" footer="0.3"/>
  <pageSetup paperSize="3" orientation="landscape" r:id="rId1"/>
  <drawing r:id="rId2"/>
</worksheet>
</file>

<file path=xl/worksheets/sheet3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B556A9-7A70-403C-85BF-09CD27B08D11}">
  <sheetPr>
    <pageSetUpPr fitToPage="1"/>
  </sheetPr>
  <dimension ref="A1:N262"/>
  <sheetViews>
    <sheetView showGridLines="0" topLeftCell="A221" zoomScale="80" zoomScaleNormal="80" workbookViewId="0">
      <selection activeCell="K253" sqref="K253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4.57031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 t="s">
        <v>1539</v>
      </c>
      <c r="I5" s="1089"/>
      <c r="J5" s="867"/>
      <c r="K5" s="1089"/>
      <c r="L5" s="1089"/>
      <c r="M5" s="867"/>
    </row>
    <row r="6" spans="1:14" ht="15.75" x14ac:dyDescent="0.25">
      <c r="A6" s="1871" t="s">
        <v>1502</v>
      </c>
      <c r="B6" s="1871"/>
      <c r="C6" s="1871"/>
      <c r="D6" s="1871"/>
      <c r="E6" s="1871"/>
      <c r="F6" s="1871"/>
      <c r="G6" s="1871"/>
      <c r="H6" s="1871"/>
      <c r="I6" s="1871"/>
      <c r="J6" s="1871"/>
      <c r="K6" s="1871"/>
      <c r="L6" s="1871"/>
      <c r="M6" s="1871"/>
    </row>
    <row r="7" spans="1:14" ht="0.75" customHeight="1" x14ac:dyDescent="0.25">
      <c r="A7" s="1871"/>
      <c r="B7" s="1871"/>
      <c r="C7" s="1871"/>
      <c r="D7" s="1871"/>
      <c r="E7" s="1871"/>
      <c r="F7" s="1871"/>
      <c r="G7" s="1871"/>
      <c r="H7" s="1871"/>
      <c r="I7" s="1871"/>
      <c r="J7" s="1871"/>
      <c r="K7" s="1871"/>
      <c r="L7" s="1871"/>
      <c r="M7" s="1871"/>
      <c r="N7" s="1871"/>
    </row>
    <row r="8" spans="1:14" ht="15.75" x14ac:dyDescent="0.25">
      <c r="A8" s="1871" t="s">
        <v>1460</v>
      </c>
      <c r="B8" s="1871"/>
      <c r="C8" s="1871"/>
      <c r="D8" s="1871"/>
      <c r="E8" s="1871"/>
      <c r="F8" s="1871"/>
      <c r="G8" s="1871"/>
      <c r="H8" s="1871"/>
      <c r="I8" s="1871"/>
      <c r="J8" s="1871"/>
      <c r="K8" s="1871"/>
      <c r="L8" s="1871"/>
      <c r="M8" s="1871"/>
    </row>
    <row r="9" spans="1:14" ht="15.75" x14ac:dyDescent="0.25">
      <c r="A9" s="1871" t="s">
        <v>1533</v>
      </c>
      <c r="B9" s="1871"/>
      <c r="C9" s="1871"/>
      <c r="D9" s="1871"/>
      <c r="E9" s="1871"/>
      <c r="F9" s="1871"/>
      <c r="G9" s="1871"/>
      <c r="H9" s="1871"/>
      <c r="I9" s="1871"/>
      <c r="J9" s="1871"/>
      <c r="K9" s="1871"/>
      <c r="L9" s="1871"/>
      <c r="M9" s="1871"/>
    </row>
    <row r="10" spans="1:14" ht="15.75" x14ac:dyDescent="0.25">
      <c r="A10" s="1887" t="s">
        <v>404</v>
      </c>
      <c r="B10" s="1887"/>
      <c r="C10" s="1887"/>
      <c r="D10" s="1887"/>
      <c r="E10" s="1887"/>
      <c r="F10" s="1887"/>
      <c r="G10" s="1887"/>
      <c r="H10" s="1887"/>
      <c r="I10" s="1887"/>
      <c r="J10" s="1887"/>
      <c r="K10" s="1887"/>
      <c r="L10" s="1887"/>
      <c r="M10" s="1887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888" t="s">
        <v>7</v>
      </c>
      <c r="B12" s="1888" t="s">
        <v>802</v>
      </c>
      <c r="C12" s="1888" t="s">
        <v>9</v>
      </c>
      <c r="D12" s="1888" t="s">
        <v>11</v>
      </c>
      <c r="E12" s="1057" t="s">
        <v>12</v>
      </c>
      <c r="F12" s="1890" t="s">
        <v>13</v>
      </c>
      <c r="G12" s="1891" t="s">
        <v>14</v>
      </c>
      <c r="H12" s="1891" t="s">
        <v>15</v>
      </c>
      <c r="I12" s="1907" t="s">
        <v>16</v>
      </c>
      <c r="J12" s="1891" t="s">
        <v>17</v>
      </c>
      <c r="K12" s="1907" t="s">
        <v>18</v>
      </c>
      <c r="L12" s="1907" t="s">
        <v>19</v>
      </c>
      <c r="M12" s="1891" t="s">
        <v>20</v>
      </c>
    </row>
    <row r="13" spans="1:14" ht="15.75" x14ac:dyDescent="0.25">
      <c r="A13" s="1888"/>
      <c r="B13" s="1888"/>
      <c r="C13" s="1888"/>
      <c r="D13" s="1888"/>
      <c r="E13" s="1057" t="s">
        <v>21</v>
      </c>
      <c r="F13" s="1890"/>
      <c r="G13" s="1891"/>
      <c r="H13" s="1891"/>
      <c r="I13" s="1907"/>
      <c r="J13" s="1891"/>
      <c r="K13" s="1907"/>
      <c r="L13" s="1907"/>
      <c r="M13" s="1891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6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>SUM(M15:M18)</f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974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974">
        <v>89.81</v>
      </c>
      <c r="J25" s="951">
        <v>1140</v>
      </c>
      <c r="K25" s="951">
        <v>6207.42</v>
      </c>
      <c r="L25" s="951">
        <f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1">SUM(G22:G25)</f>
        <v>219500</v>
      </c>
      <c r="H26" s="966">
        <f>SUM(H22:H25)</f>
        <v>6299.65</v>
      </c>
      <c r="I26" s="963">
        <f t="shared" si="1"/>
        <v>12463.43</v>
      </c>
      <c r="J26" s="963">
        <f t="shared" si="1"/>
        <v>6672.7999999999993</v>
      </c>
      <c r="K26" s="963">
        <f t="shared" si="1"/>
        <v>18767.79</v>
      </c>
      <c r="L26" s="963">
        <f t="shared" si="1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3"/>
      <c r="J27" s="965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1"/>
      <c r="J28" s="953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974">
        <v>936.62</v>
      </c>
      <c r="J29" s="953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2">SUM(E29:E29)</f>
        <v>43500</v>
      </c>
      <c r="F30" s="964">
        <f t="shared" si="2"/>
        <v>0</v>
      </c>
      <c r="G30" s="965">
        <f t="shared" si="2"/>
        <v>43500</v>
      </c>
      <c r="H30" s="1177">
        <f t="shared" si="2"/>
        <v>1248.45</v>
      </c>
      <c r="I30" s="963">
        <f t="shared" si="2"/>
        <v>936.62</v>
      </c>
      <c r="J30" s="965">
        <f t="shared" si="2"/>
        <v>1322.4</v>
      </c>
      <c r="K30" s="963">
        <f t="shared" si="2"/>
        <v>1296.7</v>
      </c>
      <c r="L30" s="963">
        <f t="shared" si="2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1"/>
      <c r="J31" s="953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3"/>
      <c r="J32" s="965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1">
        <v>30812.9</v>
      </c>
      <c r="J33" s="953">
        <v>5624</v>
      </c>
      <c r="K33" s="951">
        <v>5171.38</v>
      </c>
      <c r="L33" s="951">
        <f t="shared" ref="L33:L39" si="3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679.3</v>
      </c>
      <c r="J34" s="953">
        <v>1322.4</v>
      </c>
      <c r="K34" s="951">
        <v>1740.46</v>
      </c>
      <c r="L34" s="951">
        <f t="shared" si="3"/>
        <v>4990.6100000000006</v>
      </c>
      <c r="M34" s="953">
        <f t="shared" ref="M34:M39" si="4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125</v>
      </c>
      <c r="L35" s="951">
        <f t="shared" si="3"/>
        <v>3632.4700000000003</v>
      </c>
      <c r="M35" s="953">
        <f t="shared" si="4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 t="shared" si="3"/>
        <v>3532.4700000000003</v>
      </c>
      <c r="M36" s="953">
        <f t="shared" si="4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3"/>
        <v>3532.4700000000003</v>
      </c>
      <c r="M37" s="953">
        <f t="shared" si="4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 t="shared" si="3"/>
        <v>3532.4700000000003</v>
      </c>
      <c r="M38" s="953">
        <f t="shared" si="4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si="3"/>
        <v>5835.18</v>
      </c>
      <c r="M39" s="953">
        <f t="shared" si="4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5">SUM(G33:G39)</f>
        <v>457500</v>
      </c>
      <c r="H40" s="966">
        <f t="shared" si="5"/>
        <v>13130.250000000002</v>
      </c>
      <c r="I40" s="963">
        <f t="shared" si="5"/>
        <v>37798.360000000008</v>
      </c>
      <c r="J40" s="963">
        <f t="shared" si="5"/>
        <v>13907.999999999998</v>
      </c>
      <c r="K40" s="963">
        <f>SUM(K33:K39)</f>
        <v>7136.84</v>
      </c>
      <c r="L40" s="963">
        <f t="shared" si="5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1">
        <v>6309.38</v>
      </c>
      <c r="J43" s="972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6">
        <f t="shared" ref="H44:M44" si="6">SUM(H43)</f>
        <v>2152.5</v>
      </c>
      <c r="I44" s="963">
        <f t="shared" si="6"/>
        <v>6309.38</v>
      </c>
      <c r="J44" s="965">
        <f t="shared" si="6"/>
        <v>2280</v>
      </c>
      <c r="K44" s="963">
        <f t="shared" si="6"/>
        <v>25</v>
      </c>
      <c r="L44" s="963">
        <f t="shared" si="6"/>
        <v>10766.880000000001</v>
      </c>
      <c r="M44" s="965">
        <f t="shared" si="6"/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974">
        <v>0</v>
      </c>
      <c r="J47" s="953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31500</v>
      </c>
      <c r="F48" s="974">
        <v>0</v>
      </c>
      <c r="G48" s="951">
        <v>31500</v>
      </c>
      <c r="H48" s="974">
        <v>904.05</v>
      </c>
      <c r="I48" s="974">
        <v>0</v>
      </c>
      <c r="J48" s="951">
        <v>957.6</v>
      </c>
      <c r="K48" s="951">
        <v>25</v>
      </c>
      <c r="L48" s="951">
        <f>+H48+I48+J48+K48</f>
        <v>1886.65</v>
      </c>
      <c r="M48" s="953">
        <f>+G48-L48</f>
        <v>29613.35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61500</v>
      </c>
      <c r="F49" s="964">
        <f t="shared" ref="F49:L49" si="7">SUM(F47:F48)</f>
        <v>0</v>
      </c>
      <c r="G49" s="965">
        <f t="shared" si="7"/>
        <v>61500</v>
      </c>
      <c r="H49" s="966">
        <f t="shared" si="7"/>
        <v>1765.05</v>
      </c>
      <c r="I49" s="1071">
        <f t="shared" si="7"/>
        <v>0</v>
      </c>
      <c r="J49" s="965">
        <f t="shared" si="7"/>
        <v>1869.6</v>
      </c>
      <c r="K49" s="963">
        <f t="shared" si="7"/>
        <v>1765.46</v>
      </c>
      <c r="L49" s="963">
        <f t="shared" si="7"/>
        <v>5400.1100000000006</v>
      </c>
      <c r="M49" s="965">
        <f>SUM(M47:M48)</f>
        <v>56099.89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974">
        <v>0</v>
      </c>
      <c r="J52" s="953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8">SUM(E52:E52)</f>
        <v>35000</v>
      </c>
      <c r="F53" s="964">
        <f t="shared" si="8"/>
        <v>0</v>
      </c>
      <c r="G53" s="965">
        <f t="shared" si="8"/>
        <v>35000</v>
      </c>
      <c r="H53" s="966">
        <f t="shared" si="8"/>
        <v>1004.5</v>
      </c>
      <c r="I53" s="1071">
        <f t="shared" si="8"/>
        <v>0</v>
      </c>
      <c r="J53" s="965">
        <f t="shared" si="8"/>
        <v>1064</v>
      </c>
      <c r="K53" s="963">
        <f t="shared" si="8"/>
        <v>25</v>
      </c>
      <c r="L53" s="963">
        <f t="shared" si="8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974">
        <v>936.62</v>
      </c>
      <c r="J56" s="953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974">
        <v>89.81</v>
      </c>
      <c r="J58" s="951">
        <v>1140</v>
      </c>
      <c r="K58" s="951">
        <v>454.5</v>
      </c>
      <c r="L58" s="951">
        <v>2760.56</v>
      </c>
      <c r="M58" s="951">
        <f>+G58-L58</f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 t="shared" ref="E59:M59" si="9">SUM(E56:E58)</f>
        <v>118500</v>
      </c>
      <c r="F59" s="964">
        <f t="shared" si="9"/>
        <v>0</v>
      </c>
      <c r="G59" s="965">
        <f t="shared" si="9"/>
        <v>118500</v>
      </c>
      <c r="H59" s="966">
        <f t="shared" si="9"/>
        <v>3400.95</v>
      </c>
      <c r="I59" s="965">
        <f t="shared" si="9"/>
        <v>1116.24</v>
      </c>
      <c r="J59" s="965">
        <f t="shared" si="9"/>
        <v>3602.4</v>
      </c>
      <c r="K59" s="963">
        <f t="shared" si="9"/>
        <v>2276.1999999999998</v>
      </c>
      <c r="L59" s="963">
        <f t="shared" si="9"/>
        <v>10395.789999999999</v>
      </c>
      <c r="M59" s="965">
        <f t="shared" si="9"/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3"/>
      <c r="J60" s="964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3"/>
      <c r="J61" s="965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1">
        <v>936.62</v>
      </c>
      <c r="J62" s="953">
        <v>1322.4</v>
      </c>
      <c r="K62" s="951">
        <v>25</v>
      </c>
      <c r="L62" s="951">
        <f t="shared" ref="L62:L73" si="10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974">
        <v>936.62</v>
      </c>
      <c r="J63" s="953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0"/>
        <v>1898</v>
      </c>
      <c r="M64" s="953">
        <f t="shared" ref="M64:M73" si="11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6341.6</v>
      </c>
      <c r="L65" s="951">
        <f t="shared" si="10"/>
        <v>8114.6</v>
      </c>
      <c r="M65" s="953">
        <f t="shared" si="11"/>
        <v>21885.4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0"/>
        <v>1798</v>
      </c>
      <c r="M66" s="953">
        <f t="shared" si="11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0"/>
        <v>1798</v>
      </c>
      <c r="M67" s="953">
        <f t="shared" si="11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0"/>
        <v>4341.3999999999996</v>
      </c>
      <c r="M68" s="953">
        <f t="shared" si="11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0"/>
        <v>1798</v>
      </c>
      <c r="M69" s="953">
        <f t="shared" si="11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0"/>
        <v>1798</v>
      </c>
      <c r="M70" s="953">
        <f t="shared" si="11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0"/>
        <v>1798</v>
      </c>
      <c r="M71" s="953">
        <f t="shared" si="11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0"/>
        <v>1798</v>
      </c>
      <c r="M72" s="953">
        <f t="shared" si="11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0"/>
        <v>1798</v>
      </c>
      <c r="M73" s="953">
        <f t="shared" si="11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>SUM(F71:F73)</f>
        <v>0</v>
      </c>
      <c r="G74" s="963">
        <f t="shared" ref="G74:M74" si="12">SUM(G62:G73)</f>
        <v>387000</v>
      </c>
      <c r="H74" s="966">
        <f t="shared" si="12"/>
        <v>11106.9</v>
      </c>
      <c r="I74" s="963">
        <f t="shared" si="12"/>
        <v>1873.24</v>
      </c>
      <c r="J74" s="963">
        <f t="shared" si="12"/>
        <v>11764.8</v>
      </c>
      <c r="K74" s="963">
        <f t="shared" si="12"/>
        <v>9260</v>
      </c>
      <c r="L74" s="963">
        <f t="shared" si="12"/>
        <v>34004.94</v>
      </c>
      <c r="M74" s="963">
        <f t="shared" si="12"/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5" si="13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3"/>
        <v>1602.5</v>
      </c>
      <c r="M78" s="953">
        <f t="shared" ref="M78:M88" si="14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728</v>
      </c>
      <c r="L79" s="951">
        <f t="shared" si="13"/>
        <v>2205.5</v>
      </c>
      <c r="M79" s="953">
        <f t="shared" si="14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3"/>
        <v>1502.5</v>
      </c>
      <c r="M80" s="953">
        <f t="shared" si="14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3"/>
        <v>1502.5</v>
      </c>
      <c r="M81" s="953">
        <f t="shared" si="14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3"/>
        <v>1502.5</v>
      </c>
      <c r="M82" s="953">
        <f t="shared" si="14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3"/>
        <v>1502.5</v>
      </c>
      <c r="M83" s="953">
        <f t="shared" si="14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3"/>
        <v>1502.5</v>
      </c>
      <c r="M84" s="953">
        <f t="shared" si="14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3"/>
        <v>1502.5</v>
      </c>
      <c r="M85" s="953">
        <f t="shared" si="14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4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7509.27</v>
      </c>
      <c r="L87" s="951">
        <f>+H87+I87+J87+K87</f>
        <v>9577.77</v>
      </c>
      <c r="M87" s="951">
        <f t="shared" si="14"/>
        <v>25422.23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974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4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 t="shared" ref="G89:M89" si="15">SUM(G77:G88)</f>
        <v>338500</v>
      </c>
      <c r="H89" s="966">
        <f t="shared" si="15"/>
        <v>9714.9500000000007</v>
      </c>
      <c r="I89" s="963">
        <f t="shared" si="15"/>
        <v>936.62</v>
      </c>
      <c r="J89" s="963">
        <f t="shared" si="15"/>
        <v>10290.4</v>
      </c>
      <c r="K89" s="963">
        <f t="shared" si="15"/>
        <v>13915.93</v>
      </c>
      <c r="L89" s="963">
        <f t="shared" si="15"/>
        <v>34857.9</v>
      </c>
      <c r="M89" s="963">
        <f t="shared" si="15"/>
        <v>303642.09999999998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 t="shared" ref="E94:M94" si="16">SUM(E92:E93)</f>
        <v>92500</v>
      </c>
      <c r="F94" s="964">
        <f t="shared" si="16"/>
        <v>0</v>
      </c>
      <c r="G94" s="965">
        <f t="shared" si="16"/>
        <v>92500</v>
      </c>
      <c r="H94" s="966">
        <f t="shared" si="16"/>
        <v>2654.75</v>
      </c>
      <c r="I94" s="963">
        <f t="shared" si="16"/>
        <v>2559.6799999999998</v>
      </c>
      <c r="J94" s="965">
        <f t="shared" si="16"/>
        <v>2812</v>
      </c>
      <c r="K94" s="963">
        <f t="shared" si="16"/>
        <v>1765.46</v>
      </c>
      <c r="L94" s="963">
        <f t="shared" si="16"/>
        <v>9791.89</v>
      </c>
      <c r="M94" s="965">
        <f t="shared" si="16"/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321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55" t="s">
        <v>1315</v>
      </c>
      <c r="B99" s="950" t="s">
        <v>806</v>
      </c>
      <c r="C99" s="960" t="s">
        <v>276</v>
      </c>
      <c r="D99" s="960" t="s">
        <v>321</v>
      </c>
      <c r="E99" s="951">
        <v>43500</v>
      </c>
      <c r="F99" s="974">
        <v>0</v>
      </c>
      <c r="G99" s="951">
        <v>43500</v>
      </c>
      <c r="H99" s="953">
        <v>1248.45</v>
      </c>
      <c r="I99" s="974">
        <v>936.62</v>
      </c>
      <c r="J99" s="951">
        <v>1322.4</v>
      </c>
      <c r="K99" s="951">
        <v>25</v>
      </c>
      <c r="L99" s="951">
        <v>3532.47</v>
      </c>
      <c r="M99" s="951">
        <f>+G99-L99</f>
        <v>39967.53</v>
      </c>
    </row>
    <row r="100" spans="1:13" ht="18.75" x14ac:dyDescent="0.3">
      <c r="A100" s="961" t="s">
        <v>749</v>
      </c>
      <c r="B100" s="950"/>
      <c r="C100" s="962">
        <v>3</v>
      </c>
      <c r="D100" s="962"/>
      <c r="E100" s="963">
        <f>SUM(E97:E99)</f>
        <v>142000</v>
      </c>
      <c r="F100" s="952">
        <v>0</v>
      </c>
      <c r="G100" s="963">
        <f t="shared" ref="G100:L100" si="17">SUM(G97:G99)</f>
        <v>142000</v>
      </c>
      <c r="H100" s="966">
        <f t="shared" si="17"/>
        <v>4075.3999999999996</v>
      </c>
      <c r="I100" s="963">
        <f t="shared" si="17"/>
        <v>4432.92</v>
      </c>
      <c r="J100" s="963">
        <f t="shared" si="17"/>
        <v>4316.8</v>
      </c>
      <c r="K100" s="963">
        <f t="shared" si="17"/>
        <v>1346.7</v>
      </c>
      <c r="L100" s="963">
        <f t="shared" si="17"/>
        <v>14171.82</v>
      </c>
      <c r="M100" s="963">
        <f>SUM(M97:M99)</f>
        <v>127828.18</v>
      </c>
    </row>
    <row r="101" spans="1:13" ht="18.75" x14ac:dyDescent="0.3">
      <c r="A101" s="958"/>
      <c r="B101" s="950"/>
      <c r="C101" s="960"/>
      <c r="D101" s="960"/>
      <c r="E101" s="951"/>
      <c r="F101" s="952"/>
      <c r="G101" s="953"/>
      <c r="H101" s="953"/>
      <c r="I101" s="951"/>
      <c r="J101" s="953"/>
      <c r="K101" s="951"/>
      <c r="L101" s="951"/>
      <c r="M101" s="953"/>
    </row>
    <row r="102" spans="1:13" ht="18.75" x14ac:dyDescent="0.3">
      <c r="A102" s="961" t="s">
        <v>839</v>
      </c>
      <c r="B102" s="950"/>
      <c r="C102" s="967"/>
      <c r="D102" s="967"/>
      <c r="E102" s="963"/>
      <c r="F102" s="964"/>
      <c r="G102" s="965"/>
      <c r="H102" s="965"/>
      <c r="I102" s="963"/>
      <c r="J102" s="965"/>
      <c r="K102" s="963"/>
      <c r="L102" s="963"/>
      <c r="M102" s="965"/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74">
        <v>0</v>
      </c>
      <c r="J103" s="951">
        <v>2128</v>
      </c>
      <c r="K103" s="951">
        <v>25</v>
      </c>
      <c r="L103" s="951">
        <f>+H103+I103+J103+K103</f>
        <v>4162</v>
      </c>
      <c r="M103" s="951">
        <f>+G103-L103</f>
        <v>65838</v>
      </c>
    </row>
    <row r="104" spans="1:13" ht="18.75" x14ac:dyDescent="0.3">
      <c r="A104" s="961" t="s">
        <v>749</v>
      </c>
      <c r="B104" s="950"/>
      <c r="C104" s="962">
        <v>1</v>
      </c>
      <c r="D104" s="962"/>
      <c r="E104" s="963">
        <f>SUM(E103:E103)</f>
        <v>70000</v>
      </c>
      <c r="F104" s="964">
        <v>0</v>
      </c>
      <c r="G104" s="963">
        <f>SUM(G103:G103)</f>
        <v>70000</v>
      </c>
      <c r="H104" s="963">
        <f>SUM(H103:H103)</f>
        <v>2009</v>
      </c>
      <c r="I104" s="1178">
        <v>0</v>
      </c>
      <c r="J104" s="963">
        <f>SUM(J103:J103)</f>
        <v>2128</v>
      </c>
      <c r="K104" s="963">
        <f>SUM(K103:K103)</f>
        <v>25</v>
      </c>
      <c r="L104" s="963">
        <f>SUM(L103:L103)</f>
        <v>4162</v>
      </c>
      <c r="M104" s="963">
        <f>SUM(M103:M103)</f>
        <v>65838</v>
      </c>
    </row>
    <row r="105" spans="1:13" ht="18.75" x14ac:dyDescent="0.3">
      <c r="A105" s="961"/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34.5" customHeight="1" x14ac:dyDescent="0.3">
      <c r="A106" s="981" t="s">
        <v>1167</v>
      </c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3"/>
      <c r="M106" s="965"/>
    </row>
    <row r="107" spans="1:13" ht="18.75" x14ac:dyDescent="0.3">
      <c r="A107" s="955" t="s">
        <v>1053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v>3532.47</v>
      </c>
      <c r="M107" s="951">
        <f>+G107-L107</f>
        <v>39967.53</v>
      </c>
    </row>
    <row r="108" spans="1:13" ht="18.75" x14ac:dyDescent="0.3">
      <c r="A108" s="955" t="s">
        <v>1147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f>+H108+I108+J108+K108</f>
        <v>3532.4700000000003</v>
      </c>
      <c r="M108" s="951">
        <f>+G108-L108</f>
        <v>39967.53</v>
      </c>
    </row>
    <row r="109" spans="1:13" ht="18.75" x14ac:dyDescent="0.3">
      <c r="A109" s="961" t="s">
        <v>749</v>
      </c>
      <c r="B109" s="950"/>
      <c r="C109" s="962">
        <v>2</v>
      </c>
      <c r="D109" s="962"/>
      <c r="E109" s="963">
        <f>SUM(E107:E108)</f>
        <v>87000</v>
      </c>
      <c r="F109" s="1071">
        <v>0</v>
      </c>
      <c r="G109" s="963">
        <f t="shared" ref="G109:L109" si="18">SUM(G107:G108)</f>
        <v>87000</v>
      </c>
      <c r="H109" s="963">
        <f>SUM(H107:H108)</f>
        <v>2496.9</v>
      </c>
      <c r="I109" s="963">
        <f>SUM(I107:I108)</f>
        <v>1873.24</v>
      </c>
      <c r="J109" s="963">
        <f t="shared" si="18"/>
        <v>2644.8</v>
      </c>
      <c r="K109" s="963">
        <f t="shared" si="18"/>
        <v>50</v>
      </c>
      <c r="L109" s="963">
        <f t="shared" si="18"/>
        <v>7064.9400000000005</v>
      </c>
      <c r="M109" s="963">
        <f>SUM(M107:M108)</f>
        <v>79935.06</v>
      </c>
    </row>
    <row r="110" spans="1:13" ht="18.75" x14ac:dyDescent="0.3">
      <c r="A110" s="961"/>
      <c r="B110" s="950"/>
      <c r="C110" s="962"/>
      <c r="D110" s="962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61" t="s">
        <v>1128</v>
      </c>
      <c r="B111" s="950"/>
      <c r="C111" s="967"/>
      <c r="D111" s="967"/>
      <c r="E111" s="963"/>
      <c r="F111" s="964"/>
      <c r="G111" s="965"/>
      <c r="H111" s="965"/>
      <c r="I111" s="963"/>
      <c r="J111" s="965"/>
      <c r="K111" s="963"/>
      <c r="L111" s="963"/>
      <c r="M111" s="965"/>
    </row>
    <row r="112" spans="1:13" ht="18.75" x14ac:dyDescent="0.3">
      <c r="A112" s="958" t="s">
        <v>47</v>
      </c>
      <c r="B112" s="950" t="s">
        <v>806</v>
      </c>
      <c r="C112" s="960" t="s">
        <v>49</v>
      </c>
      <c r="D112" s="960" t="s">
        <v>1069</v>
      </c>
      <c r="E112" s="951">
        <v>80000</v>
      </c>
      <c r="F112" s="952">
        <v>0</v>
      </c>
      <c r="G112" s="953">
        <v>80000</v>
      </c>
      <c r="H112" s="953">
        <v>2296</v>
      </c>
      <c r="I112" s="951">
        <v>6972</v>
      </c>
      <c r="J112" s="953">
        <v>2432</v>
      </c>
      <c r="K112" s="951">
        <v>1740.46</v>
      </c>
      <c r="L112" s="951">
        <f>+H112+I112+J112+K112</f>
        <v>13440.46</v>
      </c>
      <c r="M112" s="953">
        <f>+G112-L112</f>
        <v>66559.540000000008</v>
      </c>
    </row>
    <row r="113" spans="1:13" ht="18.75" x14ac:dyDescent="0.3">
      <c r="A113" s="961" t="s">
        <v>749</v>
      </c>
      <c r="B113" s="950"/>
      <c r="C113" s="962">
        <v>1</v>
      </c>
      <c r="D113" s="962"/>
      <c r="E113" s="963">
        <f>SUM(E112:E112)</f>
        <v>80000</v>
      </c>
      <c r="F113" s="952">
        <v>0</v>
      </c>
      <c r="G113" s="965">
        <f t="shared" ref="G113:L113" si="19">SUM(G112:G112)</f>
        <v>80000</v>
      </c>
      <c r="H113" s="965">
        <f t="shared" si="19"/>
        <v>2296</v>
      </c>
      <c r="I113" s="963">
        <f t="shared" si="19"/>
        <v>6972</v>
      </c>
      <c r="J113" s="965">
        <f t="shared" si="19"/>
        <v>2432</v>
      </c>
      <c r="K113" s="963">
        <f t="shared" si="19"/>
        <v>1740.46</v>
      </c>
      <c r="L113" s="963">
        <f t="shared" si="19"/>
        <v>13440.46</v>
      </c>
      <c r="M113" s="965">
        <f>SUM(M112:M112)</f>
        <v>66559.540000000008</v>
      </c>
    </row>
    <row r="114" spans="1:13" ht="18.75" x14ac:dyDescent="0.3">
      <c r="A114" s="961"/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22.5" customHeight="1" x14ac:dyDescent="0.3">
      <c r="A115" s="982" t="s">
        <v>1462</v>
      </c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3"/>
      <c r="M115" s="965"/>
    </row>
    <row r="116" spans="1:13" ht="18.75" x14ac:dyDescent="0.3">
      <c r="A116" s="958" t="s">
        <v>769</v>
      </c>
      <c r="B116" s="950" t="s">
        <v>806</v>
      </c>
      <c r="C116" s="960" t="s">
        <v>1265</v>
      </c>
      <c r="D116" s="960" t="s">
        <v>1066</v>
      </c>
      <c r="E116" s="951">
        <v>185000</v>
      </c>
      <c r="F116" s="952">
        <v>0</v>
      </c>
      <c r="G116" s="953">
        <v>185000</v>
      </c>
      <c r="H116" s="953">
        <v>5309.5</v>
      </c>
      <c r="I116" s="951">
        <v>32099.49</v>
      </c>
      <c r="J116" s="953">
        <v>5624</v>
      </c>
      <c r="K116" s="951">
        <v>25</v>
      </c>
      <c r="L116" s="951">
        <f>+H116+I116+J116+K116</f>
        <v>43057.990000000005</v>
      </c>
      <c r="M116" s="953">
        <f t="shared" ref="M116:M121" si="20">+G116-L116</f>
        <v>141942.01</v>
      </c>
    </row>
    <row r="117" spans="1:13" ht="18.75" x14ac:dyDescent="0.3">
      <c r="A117" s="958" t="s">
        <v>232</v>
      </c>
      <c r="B117" s="968" t="s">
        <v>807</v>
      </c>
      <c r="C117" s="960" t="s">
        <v>1174</v>
      </c>
      <c r="D117" s="960" t="s">
        <v>1069</v>
      </c>
      <c r="E117" s="951">
        <v>80000</v>
      </c>
      <c r="F117" s="952">
        <v>0</v>
      </c>
      <c r="G117" s="953">
        <v>80000</v>
      </c>
      <c r="H117" s="953">
        <v>2296</v>
      </c>
      <c r="I117" s="974">
        <v>0</v>
      </c>
      <c r="J117" s="953">
        <v>2432</v>
      </c>
      <c r="K117" s="951">
        <v>5884.86</v>
      </c>
      <c r="L117" s="951">
        <f>+H117+I117+J117+K117</f>
        <v>10612.86</v>
      </c>
      <c r="M117" s="953">
        <f t="shared" si="20"/>
        <v>69387.14</v>
      </c>
    </row>
    <row r="118" spans="1:13" s="1124" customFormat="1" ht="18.75" x14ac:dyDescent="0.3">
      <c r="A118" s="1119" t="s">
        <v>65</v>
      </c>
      <c r="B118" s="1120" t="s">
        <v>806</v>
      </c>
      <c r="C118" s="1121" t="s">
        <v>1174</v>
      </c>
      <c r="D118" s="1121" t="s">
        <v>1069</v>
      </c>
      <c r="E118" s="1122">
        <v>70000</v>
      </c>
      <c r="F118" s="1176">
        <v>0</v>
      </c>
      <c r="G118" s="1122">
        <v>70000</v>
      </c>
      <c r="H118" s="1122">
        <v>2009</v>
      </c>
      <c r="I118" s="1122">
        <v>5025.38</v>
      </c>
      <c r="J118" s="1122">
        <v>2128</v>
      </c>
      <c r="K118" s="1122">
        <v>13731.75</v>
      </c>
      <c r="L118" s="1122">
        <f>+H118+I118+J118+K118</f>
        <v>22894.13</v>
      </c>
      <c r="M118" s="951">
        <f t="shared" si="20"/>
        <v>47105.869999999995</v>
      </c>
    </row>
    <row r="119" spans="1:13" ht="18.75" x14ac:dyDescent="0.3">
      <c r="A119" s="955" t="s">
        <v>843</v>
      </c>
      <c r="B119" s="968" t="s">
        <v>806</v>
      </c>
      <c r="C119" s="960" t="s">
        <v>1199</v>
      </c>
      <c r="D119" s="960" t="s">
        <v>1069</v>
      </c>
      <c r="E119" s="951">
        <v>70000</v>
      </c>
      <c r="F119" s="974">
        <v>0</v>
      </c>
      <c r="G119" s="951">
        <v>70000</v>
      </c>
      <c r="H119" s="951">
        <v>2009</v>
      </c>
      <c r="I119" s="951">
        <v>5368.48</v>
      </c>
      <c r="J119" s="951">
        <v>2128</v>
      </c>
      <c r="K119" s="951">
        <v>25</v>
      </c>
      <c r="L119" s="951">
        <f>+H119+I119+J119+K119</f>
        <v>9530.48</v>
      </c>
      <c r="M119" s="951">
        <f t="shared" si="20"/>
        <v>60469.520000000004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0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0"/>
        <v>39967.53</v>
      </c>
    </row>
    <row r="122" spans="1:13" ht="18.75" x14ac:dyDescent="0.3">
      <c r="A122" s="961" t="s">
        <v>749</v>
      </c>
      <c r="B122" s="950"/>
      <c r="C122" s="962">
        <v>6</v>
      </c>
      <c r="D122" s="962"/>
      <c r="E122" s="963">
        <f t="shared" ref="E122:M122" si="21">SUM(E116:E121)</f>
        <v>480000</v>
      </c>
      <c r="F122" s="964">
        <f t="shared" si="21"/>
        <v>0</v>
      </c>
      <c r="G122" s="963">
        <f t="shared" si="21"/>
        <v>480000</v>
      </c>
      <c r="H122" s="963">
        <f t="shared" si="21"/>
        <v>13776</v>
      </c>
      <c r="I122" s="963">
        <f t="shared" si="21"/>
        <v>43429.970000000008</v>
      </c>
      <c r="J122" s="963">
        <f t="shared" si="21"/>
        <v>14592</v>
      </c>
      <c r="K122" s="963">
        <f t="shared" si="21"/>
        <v>19716.61</v>
      </c>
      <c r="L122" s="963">
        <f t="shared" si="21"/>
        <v>91514.58</v>
      </c>
      <c r="M122" s="963">
        <f t="shared" si="21"/>
        <v>388485.42000000004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38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L128" si="22">SUM(F125:F127)</f>
        <v>0</v>
      </c>
      <c r="G128" s="963">
        <f t="shared" si="22"/>
        <v>148500</v>
      </c>
      <c r="H128" s="963">
        <f t="shared" si="22"/>
        <v>4261.95</v>
      </c>
      <c r="I128" s="963">
        <f t="shared" si="22"/>
        <v>5350.3</v>
      </c>
      <c r="J128" s="963">
        <f t="shared" si="22"/>
        <v>4514.3999999999996</v>
      </c>
      <c r="K128" s="963">
        <f t="shared" si="22"/>
        <v>3044.13</v>
      </c>
      <c r="L128" s="963">
        <f t="shared" si="22"/>
        <v>17170.780000000002</v>
      </c>
      <c r="M128" s="963">
        <f>SUM(M125:M127)</f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>+H133+I133+J133+K133</f>
        <v>6538.18</v>
      </c>
      <c r="M133" s="951">
        <f>+G133-L133</f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43500</v>
      </c>
      <c r="F134" s="974">
        <v>0</v>
      </c>
      <c r="G134" s="951">
        <v>43500</v>
      </c>
      <c r="H134" s="951">
        <v>1248.45</v>
      </c>
      <c r="I134" s="974">
        <v>936.62</v>
      </c>
      <c r="J134" s="951">
        <v>1322.4</v>
      </c>
      <c r="K134" s="951">
        <v>25</v>
      </c>
      <c r="L134" s="951">
        <f>+H134+I134+J134+K134</f>
        <v>3532.4700000000003</v>
      </c>
      <c r="M134" s="951">
        <f>+G134-L134</f>
        <v>39967.53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233500</v>
      </c>
      <c r="F135" s="964">
        <f>SUM(F126:F126)</f>
        <v>0</v>
      </c>
      <c r="G135" s="963">
        <f t="shared" ref="G135:L135" si="23">SUM(G131:G134)</f>
        <v>233500</v>
      </c>
      <c r="H135" s="963">
        <f t="shared" si="23"/>
        <v>6701.45</v>
      </c>
      <c r="I135" s="963">
        <f t="shared" si="23"/>
        <v>13456.85</v>
      </c>
      <c r="J135" s="963">
        <f t="shared" si="23"/>
        <v>7098.4</v>
      </c>
      <c r="K135" s="963">
        <f t="shared" si="23"/>
        <v>1706</v>
      </c>
      <c r="L135" s="963">
        <f t="shared" si="23"/>
        <v>28962.7</v>
      </c>
      <c r="M135" s="963">
        <f>SUM(M131:M134)</f>
        <v>204537.30000000002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1515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1854</v>
      </c>
      <c r="J140" s="953">
        <v>1520</v>
      </c>
      <c r="K140" s="951">
        <v>2025</v>
      </c>
      <c r="L140" s="951">
        <f>+H140+I140+J140+K140</f>
        <v>6834</v>
      </c>
      <c r="M140" s="953">
        <f>+G140-L140</f>
        <v>43166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24">SUM(G138:G140)</f>
        <v>290000</v>
      </c>
      <c r="H141" s="965">
        <f t="shared" si="24"/>
        <v>8323</v>
      </c>
      <c r="I141" s="963">
        <f t="shared" si="24"/>
        <v>36513.17</v>
      </c>
      <c r="J141" s="965">
        <f t="shared" si="24"/>
        <v>8816</v>
      </c>
      <c r="K141" s="963">
        <f t="shared" si="24"/>
        <v>5990.1</v>
      </c>
      <c r="L141" s="963">
        <f t="shared" si="24"/>
        <v>59642.270000000004</v>
      </c>
      <c r="M141" s="965">
        <f>SUM(M138:M140)</f>
        <v>230357.72999999998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25</v>
      </c>
      <c r="L145" s="951">
        <v>1886.65</v>
      </c>
      <c r="M145" s="951">
        <f>+E145-L145</f>
        <v>29613.35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M146" si="25">SUM(G144:G145)</f>
        <v>111500</v>
      </c>
      <c r="H146" s="966">
        <f t="shared" si="25"/>
        <v>3200.05</v>
      </c>
      <c r="I146" s="963">
        <f t="shared" si="25"/>
        <v>7400.87</v>
      </c>
      <c r="J146" s="963">
        <f t="shared" si="25"/>
        <v>3389.6</v>
      </c>
      <c r="K146" s="963">
        <f t="shared" si="25"/>
        <v>2122.1999999999998</v>
      </c>
      <c r="L146" s="963">
        <f t="shared" si="25"/>
        <v>16112.72</v>
      </c>
      <c r="M146" s="963">
        <f t="shared" si="25"/>
        <v>95387.28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SUM(H149:K149)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26">SUM(E149:E149)</f>
        <v>43500</v>
      </c>
      <c r="F150" s="964">
        <f t="shared" si="26"/>
        <v>0</v>
      </c>
      <c r="G150" s="965">
        <f t="shared" si="26"/>
        <v>43500</v>
      </c>
      <c r="H150" s="965">
        <f t="shared" si="26"/>
        <v>1248.45</v>
      </c>
      <c r="I150" s="1091">
        <f t="shared" si="26"/>
        <v>936.62</v>
      </c>
      <c r="J150" s="996">
        <f t="shared" si="26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1477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>+G154-L154</f>
        <v>59197.82</v>
      </c>
    </row>
    <row r="155" spans="1:13" ht="18.75" x14ac:dyDescent="0.3">
      <c r="A155" s="955" t="s">
        <v>530</v>
      </c>
      <c r="B155" s="950" t="s">
        <v>806</v>
      </c>
      <c r="C155" s="960" t="s">
        <v>551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>+G155-L155</f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>SUM(F156)</f>
        <v>0</v>
      </c>
      <c r="G157" s="963">
        <f t="shared" ref="G157:L157" si="27">SUM(G153:G156)</f>
        <v>237000</v>
      </c>
      <c r="H157" s="963">
        <f t="shared" si="27"/>
        <v>6801.9</v>
      </c>
      <c r="I157" s="963">
        <f t="shared" si="27"/>
        <v>14642.59</v>
      </c>
      <c r="J157" s="963">
        <f t="shared" si="27"/>
        <v>7204.7999999999993</v>
      </c>
      <c r="K157" s="963">
        <f t="shared" si="27"/>
        <v>4643.3999999999996</v>
      </c>
      <c r="L157" s="963">
        <f t="shared" si="27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37.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M162" si="28">SUM(G160:G161)</f>
        <v>150000</v>
      </c>
      <c r="H162" s="963">
        <f t="shared" si="28"/>
        <v>4305</v>
      </c>
      <c r="I162" s="963">
        <f t="shared" si="28"/>
        <v>12769.349999999999</v>
      </c>
      <c r="J162" s="963">
        <f t="shared" si="28"/>
        <v>4560</v>
      </c>
      <c r="K162" s="963">
        <f t="shared" si="28"/>
        <v>1556</v>
      </c>
      <c r="L162" s="963">
        <f t="shared" si="28"/>
        <v>23190.35</v>
      </c>
      <c r="M162" s="963">
        <f t="shared" si="28"/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29">SUM(F165:F166)</f>
        <v>0</v>
      </c>
      <c r="G167" s="965">
        <f>SUM(G165:G166)</f>
        <v>123500</v>
      </c>
      <c r="H167" s="965">
        <f t="shared" si="29"/>
        <v>3544.45</v>
      </c>
      <c r="I167" s="963">
        <f t="shared" si="29"/>
        <v>8337.49</v>
      </c>
      <c r="J167" s="965">
        <f t="shared" si="29"/>
        <v>3754.4</v>
      </c>
      <c r="K167" s="963">
        <f t="shared" si="29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30">+H170+I170+J170+K170</f>
        <v>3532.4700000000003</v>
      </c>
      <c r="M170" s="951">
        <f t="shared" ref="M170:M175" si="31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0"/>
        <v>3532.4700000000003</v>
      </c>
      <c r="M171" s="951">
        <f t="shared" si="31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0"/>
        <v>3532.4700000000003</v>
      </c>
      <c r="M172" s="951">
        <f t="shared" si="31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30"/>
        <v>7854.75</v>
      </c>
      <c r="M173" s="951">
        <f t="shared" si="31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30"/>
        <v>3532.4700000000003</v>
      </c>
      <c r="M174" s="951">
        <f t="shared" si="31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0"/>
        <v>3532.4700000000003</v>
      </c>
      <c r="M175" s="951">
        <f t="shared" si="31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L176" si="32">SUM(G170:G175)</f>
        <v>261000</v>
      </c>
      <c r="H176" s="963">
        <f t="shared" si="32"/>
        <v>7490.7</v>
      </c>
      <c r="I176" s="963">
        <f t="shared" si="32"/>
        <v>5105.08</v>
      </c>
      <c r="J176" s="963">
        <f t="shared" si="32"/>
        <v>7934.4</v>
      </c>
      <c r="K176" s="963">
        <f t="shared" si="32"/>
        <v>4986.92</v>
      </c>
      <c r="L176" s="963">
        <f t="shared" si="32"/>
        <v>25517.100000000002</v>
      </c>
      <c r="M176" s="963">
        <f>SUM(M170:M175)</f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1386</v>
      </c>
      <c r="B180" s="950" t="s">
        <v>806</v>
      </c>
      <c r="C180" s="960" t="s">
        <v>517</v>
      </c>
      <c r="D180" s="960" t="s">
        <v>321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936.62</v>
      </c>
      <c r="J180" s="951">
        <v>1322.4</v>
      </c>
      <c r="K180" s="951">
        <v>25</v>
      </c>
      <c r="L180" s="951">
        <f>+H180+I180+J180+K180</f>
        <v>3532.4700000000003</v>
      </c>
      <c r="M180" s="951">
        <f>+G180-L180</f>
        <v>39967.53</v>
      </c>
    </row>
    <row r="181" spans="1:13" ht="21" customHeight="1" x14ac:dyDescent="0.3">
      <c r="A181" s="1069" t="s">
        <v>1022</v>
      </c>
      <c r="B181" s="950" t="s">
        <v>806</v>
      </c>
      <c r="C181" s="960" t="s">
        <v>517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974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21" customHeight="1" x14ac:dyDescent="0.3">
      <c r="A182" s="1069" t="s">
        <v>1328</v>
      </c>
      <c r="B182" s="950" t="s">
        <v>1296</v>
      </c>
      <c r="C182" s="960" t="s">
        <v>517</v>
      </c>
      <c r="D182" s="960" t="s">
        <v>321</v>
      </c>
      <c r="E182" s="951">
        <v>43500</v>
      </c>
      <c r="F182" s="974">
        <v>0</v>
      </c>
      <c r="G182" s="951">
        <v>43500</v>
      </c>
      <c r="H182" s="951">
        <v>1248.45</v>
      </c>
      <c r="I182" s="974">
        <v>936.62</v>
      </c>
      <c r="J182" s="951">
        <v>1322.4</v>
      </c>
      <c r="K182" s="951">
        <v>25</v>
      </c>
      <c r="L182" s="951">
        <f>+H182+I182+J182+K182</f>
        <v>3532.4700000000003</v>
      </c>
      <c r="M182" s="951">
        <f>+G182-L182</f>
        <v>39967.53</v>
      </c>
    </row>
    <row r="183" spans="1:13" ht="18.75" x14ac:dyDescent="0.3">
      <c r="A183" s="961" t="s">
        <v>847</v>
      </c>
      <c r="B183" s="950"/>
      <c r="C183" s="962">
        <v>4</v>
      </c>
      <c r="D183" s="962"/>
      <c r="E183" s="963">
        <f>SUM(E179:E182)</f>
        <v>210500</v>
      </c>
      <c r="F183" s="974">
        <v>0</v>
      </c>
      <c r="G183" s="963">
        <f t="shared" ref="G183:L183" si="33">SUM(G179:G182)</f>
        <v>210500</v>
      </c>
      <c r="H183" s="963">
        <f t="shared" si="33"/>
        <v>6041.3499999999995</v>
      </c>
      <c r="I183" s="963">
        <f t="shared" si="33"/>
        <v>10210.730000000001</v>
      </c>
      <c r="J183" s="963">
        <f t="shared" si="33"/>
        <v>6399.2000000000007</v>
      </c>
      <c r="K183" s="963">
        <f t="shared" si="33"/>
        <v>2643.4</v>
      </c>
      <c r="L183" s="963">
        <f t="shared" si="33"/>
        <v>25294.68</v>
      </c>
      <c r="M183" s="963">
        <f>SUM(M179:M182)</f>
        <v>185205.32</v>
      </c>
    </row>
    <row r="184" spans="1:13" ht="18.75" x14ac:dyDescent="0.3">
      <c r="A184" s="961"/>
      <c r="B184" s="950"/>
      <c r="C184" s="962"/>
      <c r="D184" s="962"/>
      <c r="E184" s="963"/>
      <c r="F184" s="964"/>
      <c r="G184" s="963"/>
      <c r="H184" s="963"/>
      <c r="I184" s="963"/>
      <c r="J184" s="963"/>
      <c r="K184" s="963"/>
      <c r="L184" s="963"/>
      <c r="M184" s="963"/>
    </row>
    <row r="185" spans="1:13" ht="18.75" x14ac:dyDescent="0.3">
      <c r="A185" s="961" t="s">
        <v>1221</v>
      </c>
      <c r="B185" s="950"/>
      <c r="C185" s="967"/>
      <c r="D185" s="967"/>
      <c r="E185" s="963"/>
      <c r="F185" s="964"/>
      <c r="G185" s="965"/>
      <c r="H185" s="965"/>
      <c r="I185" s="963"/>
      <c r="J185" s="965"/>
      <c r="K185" s="963"/>
      <c r="L185" s="963"/>
      <c r="M185" s="965"/>
    </row>
    <row r="186" spans="1:13" ht="18.75" x14ac:dyDescent="0.3">
      <c r="A186" s="1027" t="s">
        <v>1478</v>
      </c>
      <c r="B186" s="950" t="s">
        <v>806</v>
      </c>
      <c r="C186" s="1024" t="s">
        <v>721</v>
      </c>
      <c r="D186" s="960" t="s">
        <v>1069</v>
      </c>
      <c r="E186" s="951">
        <v>120000</v>
      </c>
      <c r="F186" s="952">
        <v>0</v>
      </c>
      <c r="G186" s="1031">
        <v>120000</v>
      </c>
      <c r="H186" s="953">
        <v>3444</v>
      </c>
      <c r="I186" s="1032">
        <v>16809.87</v>
      </c>
      <c r="J186" s="953">
        <v>3648</v>
      </c>
      <c r="K186" s="951">
        <v>25</v>
      </c>
      <c r="L186" s="1032">
        <f>+H186+I186+J186+K186</f>
        <v>23926.87</v>
      </c>
      <c r="M186" s="1031">
        <f>+G186-L186</f>
        <v>96073.13</v>
      </c>
    </row>
    <row r="187" spans="1:13" ht="18.75" x14ac:dyDescent="0.3">
      <c r="A187" s="1027" t="s">
        <v>87</v>
      </c>
      <c r="B187" s="950" t="s">
        <v>806</v>
      </c>
      <c r="C187" s="1024" t="s">
        <v>720</v>
      </c>
      <c r="D187" s="960" t="s">
        <v>1069</v>
      </c>
      <c r="E187" s="951">
        <v>120000</v>
      </c>
      <c r="F187" s="974">
        <v>0</v>
      </c>
      <c r="G187" s="1032">
        <v>120000</v>
      </c>
      <c r="H187" s="951">
        <v>3444</v>
      </c>
      <c r="I187" s="1032">
        <v>16809.87</v>
      </c>
      <c r="J187" s="951">
        <v>3648</v>
      </c>
      <c r="K187" s="951">
        <v>25</v>
      </c>
      <c r="L187" s="1032">
        <f>+H187+I187+J187+K187</f>
        <v>23926.87</v>
      </c>
      <c r="M187" s="1031">
        <f t="shared" ref="M187:M222" si="34">+G187-L187</f>
        <v>96073.13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>+H188+I188+J188+K188</f>
        <v>12153.869999999999</v>
      </c>
      <c r="M188" s="1031">
        <f t="shared" si="34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>+H189+I189+J189+K189</f>
        <v>9530.48</v>
      </c>
      <c r="M189" s="1031">
        <f t="shared" si="34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>+H190+I190+J190+K190</f>
        <v>15451.01</v>
      </c>
      <c r="M190" s="1031">
        <f t="shared" si="34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2">
        <f t="shared" si="34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2">
        <f t="shared" si="34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2097.1999999999998</v>
      </c>
      <c r="L193" s="1032">
        <f t="shared" ref="L193:L218" si="35">+H193+I193+J193+K193</f>
        <v>7907.38</v>
      </c>
      <c r="M193" s="1032">
        <f t="shared" si="34"/>
        <v>47092.62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43500</v>
      </c>
      <c r="F194" s="974">
        <v>0</v>
      </c>
      <c r="G194" s="1032">
        <v>43500</v>
      </c>
      <c r="H194" s="951">
        <v>1248.45</v>
      </c>
      <c r="I194" s="1036">
        <v>679.3</v>
      </c>
      <c r="J194" s="951">
        <v>1322.4</v>
      </c>
      <c r="K194" s="951">
        <v>1740.46</v>
      </c>
      <c r="L194" s="1032">
        <f t="shared" si="35"/>
        <v>4990.6100000000006</v>
      </c>
      <c r="M194" s="1032">
        <f t="shared" si="34"/>
        <v>38509.39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37500</v>
      </c>
      <c r="F195" s="974">
        <v>0</v>
      </c>
      <c r="G195" s="1032">
        <v>37500</v>
      </c>
      <c r="H195" s="951">
        <v>1076.25</v>
      </c>
      <c r="I195" s="1036">
        <v>89.81</v>
      </c>
      <c r="J195" s="951">
        <v>1140</v>
      </c>
      <c r="K195" s="951">
        <v>25</v>
      </c>
      <c r="L195" s="1032">
        <f t="shared" si="35"/>
        <v>2331.06</v>
      </c>
      <c r="M195" s="1032">
        <f t="shared" si="34"/>
        <v>35168.94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35"/>
        <v>2331.06</v>
      </c>
      <c r="M196" s="1032">
        <f t="shared" si="34"/>
        <v>35168.94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f t="shared" si="35"/>
        <v>2331.06</v>
      </c>
      <c r="M197" s="1032">
        <f t="shared" si="34"/>
        <v>35168.94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35"/>
        <v>3532.4700000000003</v>
      </c>
      <c r="M198" s="1032">
        <f t="shared" si="34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2">
        <f t="shared" si="34"/>
        <v>35168.94</v>
      </c>
    </row>
    <row r="200" spans="1:13" ht="18.75" x14ac:dyDescent="0.3">
      <c r="A200" s="1027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036">
        <v>936.62</v>
      </c>
      <c r="J200" s="951">
        <v>1322.4</v>
      </c>
      <c r="K200" s="951">
        <v>25</v>
      </c>
      <c r="L200" s="1032">
        <f t="shared" si="35"/>
        <v>3532.4700000000003</v>
      </c>
      <c r="M200" s="1032">
        <f t="shared" si="34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43500</v>
      </c>
      <c r="F201" s="974">
        <v>0</v>
      </c>
      <c r="G201" s="1032">
        <v>43500</v>
      </c>
      <c r="H201" s="951">
        <v>1248.45</v>
      </c>
      <c r="I201" s="1036">
        <v>936.62</v>
      </c>
      <c r="J201" s="951">
        <v>1322.4</v>
      </c>
      <c r="K201" s="951">
        <v>25</v>
      </c>
      <c r="L201" s="1032">
        <f t="shared" si="35"/>
        <v>3532.4700000000003</v>
      </c>
      <c r="M201" s="1032">
        <f t="shared" si="34"/>
        <v>39967.53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v>3532.4700000000003</v>
      </c>
      <c r="M202" s="1032">
        <v>39967.53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937.62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936.62</v>
      </c>
      <c r="J206" s="951">
        <v>1322.4</v>
      </c>
      <c r="K206" s="951">
        <v>25</v>
      </c>
      <c r="L206" s="1032">
        <f t="shared" si="35"/>
        <v>3532.4700000000003</v>
      </c>
      <c r="M206" s="1032">
        <f t="shared" si="34"/>
        <v>39967.53</v>
      </c>
    </row>
    <row r="207" spans="1:13" ht="18.75" x14ac:dyDescent="0.3">
      <c r="A207" s="1027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74">
        <v>0</v>
      </c>
      <c r="G207" s="1032">
        <v>25000</v>
      </c>
      <c r="H207" s="951">
        <v>717.5</v>
      </c>
      <c r="I207" s="1036">
        <v>0</v>
      </c>
      <c r="J207" s="951">
        <v>760</v>
      </c>
      <c r="K207" s="951">
        <v>25</v>
      </c>
      <c r="L207" s="1032">
        <f t="shared" si="35"/>
        <v>1502.5</v>
      </c>
      <c r="M207" s="1032">
        <f t="shared" si="34"/>
        <v>23497.5</v>
      </c>
    </row>
    <row r="208" spans="1:13" ht="18.75" x14ac:dyDescent="0.3">
      <c r="A208" s="1027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036">
        <v>0</v>
      </c>
      <c r="J208" s="951">
        <v>760</v>
      </c>
      <c r="K208" s="951">
        <v>25</v>
      </c>
      <c r="L208" s="1032">
        <f t="shared" si="35"/>
        <v>1502.5</v>
      </c>
      <c r="M208" s="1032">
        <f t="shared" si="34"/>
        <v>23497.5</v>
      </c>
    </row>
    <row r="209" spans="1:13" ht="18.75" x14ac:dyDescent="0.3">
      <c r="A209" s="1027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036">
        <v>0</v>
      </c>
      <c r="J209" s="951">
        <v>760</v>
      </c>
      <c r="K209" s="951">
        <v>25</v>
      </c>
      <c r="L209" s="1032">
        <f t="shared" si="35"/>
        <v>1502.5</v>
      </c>
      <c r="M209" s="1032">
        <f t="shared" si="34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35"/>
        <v>1502.5</v>
      </c>
      <c r="M210" s="1032">
        <f t="shared" si="34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35"/>
        <v>1502.5</v>
      </c>
      <c r="M211" s="1032">
        <f t="shared" si="34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35"/>
        <v>1798</v>
      </c>
      <c r="M212" s="1032">
        <f t="shared" si="34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35"/>
        <v>1798</v>
      </c>
      <c r="M213" s="1032">
        <f t="shared" si="34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35"/>
        <v>1798</v>
      </c>
      <c r="M214" s="1032">
        <f t="shared" si="34"/>
        <v>28202</v>
      </c>
    </row>
    <row r="215" spans="1:13" ht="18.75" x14ac:dyDescent="0.3">
      <c r="A215" s="1027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35"/>
        <v>1798</v>
      </c>
      <c r="M215" s="1032">
        <f t="shared" si="34"/>
        <v>28202</v>
      </c>
    </row>
    <row r="216" spans="1:13" ht="18.75" x14ac:dyDescent="0.3">
      <c r="A216" s="1027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036">
        <v>0</v>
      </c>
      <c r="J216" s="951">
        <v>912</v>
      </c>
      <c r="K216" s="951">
        <v>2134</v>
      </c>
      <c r="L216" s="1032">
        <f t="shared" si="35"/>
        <v>3907</v>
      </c>
      <c r="M216" s="1032">
        <f t="shared" si="34"/>
        <v>26093</v>
      </c>
    </row>
    <row r="217" spans="1:13" ht="18.75" x14ac:dyDescent="0.3">
      <c r="A217" s="1027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036">
        <v>0</v>
      </c>
      <c r="J217" s="951">
        <v>912</v>
      </c>
      <c r="K217" s="951">
        <v>25</v>
      </c>
      <c r="L217" s="1032">
        <f t="shared" si="35"/>
        <v>1798</v>
      </c>
      <c r="M217" s="1032">
        <f t="shared" si="34"/>
        <v>28202</v>
      </c>
    </row>
    <row r="218" spans="1:13" ht="18.75" x14ac:dyDescent="0.3">
      <c r="A218" s="1027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036">
        <v>0</v>
      </c>
      <c r="J218" s="951">
        <v>912</v>
      </c>
      <c r="K218" s="951">
        <v>25</v>
      </c>
      <c r="L218" s="1032">
        <f t="shared" si="35"/>
        <v>1798</v>
      </c>
      <c r="M218" s="1032">
        <f t="shared" si="34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2">
        <f t="shared" si="34"/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1740.46</v>
      </c>
      <c r="L220" s="1032">
        <v>3513.46</v>
      </c>
      <c r="M220" s="1032">
        <f t="shared" si="34"/>
        <v>26486.54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f t="shared" si="34"/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2">
        <f t="shared" si="34"/>
        <v>28202</v>
      </c>
    </row>
    <row r="223" spans="1:13" ht="18.75" x14ac:dyDescent="0.3">
      <c r="A223" s="949" t="s">
        <v>847</v>
      </c>
      <c r="B223" s="999"/>
      <c r="C223" s="962">
        <v>37</v>
      </c>
      <c r="D223" s="962"/>
      <c r="E223" s="963">
        <f>SUM(E186:E222)</f>
        <v>1671500</v>
      </c>
      <c r="F223" s="1071">
        <v>0</v>
      </c>
      <c r="G223" s="963">
        <f t="shared" ref="G223:M223" si="36">SUM(G186:G222)</f>
        <v>1671500</v>
      </c>
      <c r="H223" s="963">
        <f t="shared" si="36"/>
        <v>47972.05</v>
      </c>
      <c r="I223" s="963">
        <f t="shared" si="36"/>
        <v>76043.739999999947</v>
      </c>
      <c r="J223" s="963">
        <f t="shared" si="36"/>
        <v>50813.600000000013</v>
      </c>
      <c r="K223" s="963">
        <f t="shared" si="36"/>
        <v>16101.96</v>
      </c>
      <c r="L223" s="963">
        <f t="shared" si="36"/>
        <v>190929.34999999998</v>
      </c>
      <c r="M223" s="963">
        <f t="shared" si="36"/>
        <v>1480570.6500000001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3"/>
      <c r="M224" s="965"/>
    </row>
    <row r="225" spans="1:13" ht="27.75" customHeight="1" x14ac:dyDescent="0.3">
      <c r="A225" s="1058" t="s">
        <v>865</v>
      </c>
      <c r="B225" s="1059"/>
      <c r="C225" s="1058">
        <f>+C223+C183+C176+C167+C162+C157+C150+C146+C141+C135+C128+C122+C113+C109+C100++C89+C74+C59+C53+C49+C44+C40+C30+C19+C94+C104+C26</f>
        <v>130</v>
      </c>
      <c r="D225" s="1058"/>
      <c r="E225" s="1076">
        <f>+E19+E26+E30+E40+E44+E49+E53+E59+E74+E89+E94+E100+E104+E109+E113+E122+E128+E135+E141+E146+E150+E157+E162+E167+E176+E223+E183</f>
        <v>6828000</v>
      </c>
      <c r="F225" s="1072">
        <v>0</v>
      </c>
      <c r="G225" s="1076">
        <f>+G19+G26+G30+G40+G44+G49+G53+G59+G74+G89+G94+G100+G104+G109+G113+G122+G128+G135+G141+G146+G150+G157+G162+G167+G176+G223+G183</f>
        <v>6828000</v>
      </c>
      <c r="H225" s="1076">
        <f>+H19+H26+H30+H40+H44+H49+H53+H59+H74+H89+H94+H100+H104+H109+H113+H122+H128+H135+H141+H146+H150+H157+H162+H167+H176+H223+H183</f>
        <v>195963.6</v>
      </c>
      <c r="I225" s="1076">
        <f>+I19+I26+I30+I40+I44+I49+I53+I59+I74+I89+I94+I100+I104+I109+I113+I122+I128+I135+I141+I146+I150+I157+I162+I167+I176+I223+I183</f>
        <v>421611.46999999991</v>
      </c>
      <c r="J225" s="1076">
        <f>+J19+J26+J30+J40+J44+J49+J53+J59+J74+J89+J94+J100+J104+J109+J113+J122+J128+J135+J141+J146+J150+J157+J162+J167+J176+J223+J183</f>
        <v>205049.52</v>
      </c>
      <c r="K225" s="1076">
        <v>16101.96</v>
      </c>
      <c r="L225" s="1076">
        <v>975642.31</v>
      </c>
      <c r="M225" s="1076">
        <v>5889857.6900000004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93"/>
      <c r="M228" s="1022"/>
    </row>
    <row r="229" spans="1:13" ht="15.75" x14ac:dyDescent="0.25">
      <c r="A229" s="853"/>
      <c r="B229" s="871"/>
      <c r="C229" s="1022"/>
      <c r="D229" s="271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1022"/>
      <c r="E231" s="869"/>
      <c r="F231" s="853"/>
      <c r="G231" s="853"/>
      <c r="H231" s="853"/>
      <c r="I231" s="1093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7.25" customHeight="1" x14ac:dyDescent="0.25">
      <c r="A234" s="853"/>
      <c r="B234" s="871"/>
      <c r="C234" s="872"/>
      <c r="D234" s="853"/>
      <c r="E234" s="852"/>
      <c r="F234" s="853"/>
      <c r="G234" s="853"/>
      <c r="H234" s="853"/>
      <c r="I234" s="869"/>
      <c r="J234" s="853"/>
      <c r="K234" s="869"/>
      <c r="L234" s="1093"/>
      <c r="M234" s="1022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69"/>
      <c r="J235" s="853"/>
      <c r="K235" s="869"/>
      <c r="L235" s="869"/>
      <c r="M235" s="853"/>
    </row>
    <row r="236" spans="1:13" ht="15.75" x14ac:dyDescent="0.25">
      <c r="A236" s="853"/>
      <c r="B236" s="871"/>
      <c r="C236" s="853"/>
      <c r="D236" s="853"/>
      <c r="E236" s="852"/>
      <c r="F236" s="853"/>
      <c r="G236" s="853"/>
      <c r="H236" s="853"/>
      <c r="I236" s="869"/>
      <c r="J236" s="853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69"/>
      <c r="J237" s="853"/>
      <c r="K237" s="869"/>
      <c r="L237" s="869"/>
      <c r="M237" s="853"/>
    </row>
    <row r="238" spans="1:13" ht="17.25" customHeight="1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73"/>
      <c r="B244" s="874"/>
      <c r="C244" s="873"/>
      <c r="D244" s="873"/>
      <c r="E244" s="875"/>
      <c r="F244" s="873"/>
      <c r="G244" s="873"/>
      <c r="H244" s="873"/>
      <c r="I244" s="1094"/>
      <c r="J244" s="873"/>
      <c r="K244" s="1094"/>
      <c r="L244" s="1094"/>
      <c r="M244" s="873"/>
    </row>
    <row r="245" spans="1:14" ht="15.75" x14ac:dyDescent="0.25">
      <c r="A245" s="873"/>
      <c r="B245" s="871"/>
      <c r="C245" s="873"/>
      <c r="D245" s="873"/>
      <c r="E245" s="875"/>
      <c r="F245" s="873"/>
      <c r="G245" s="873"/>
      <c r="H245" s="873"/>
      <c r="I245" s="1094"/>
      <c r="J245" s="873"/>
      <c r="K245" s="1094"/>
      <c r="L245" s="1094"/>
      <c r="M245" s="873"/>
    </row>
    <row r="246" spans="1:14" ht="15.75" x14ac:dyDescent="0.25">
      <c r="A246" s="871"/>
      <c r="B246" s="871"/>
      <c r="C246" s="871"/>
      <c r="D246" s="871"/>
      <c r="E246" s="876"/>
      <c r="F246" s="877"/>
      <c r="G246" s="878"/>
      <c r="H246" s="879"/>
      <c r="I246" s="1095"/>
      <c r="J246" s="880"/>
      <c r="K246" s="1095"/>
      <c r="L246" s="1095"/>
      <c r="M246" s="880"/>
    </row>
    <row r="247" spans="1:14" ht="15.75" x14ac:dyDescent="0.25">
      <c r="A247" s="1889" t="s">
        <v>1271</v>
      </c>
      <c r="B247" s="1889"/>
      <c r="C247" s="874"/>
      <c r="D247" s="874"/>
      <c r="E247" s="875"/>
      <c r="F247" s="873"/>
      <c r="G247" s="873"/>
      <c r="H247" s="1869" t="s">
        <v>852</v>
      </c>
      <c r="I247" s="1869"/>
      <c r="J247" s="1869"/>
      <c r="K247" s="1869"/>
      <c r="L247" s="1869"/>
      <c r="M247" s="1869"/>
    </row>
    <row r="248" spans="1:14" ht="15.75" x14ac:dyDescent="0.25">
      <c r="A248" s="930" t="s">
        <v>1376</v>
      </c>
      <c r="B248" s="871"/>
      <c r="C248" s="871"/>
      <c r="D248" s="871"/>
      <c r="E248" s="875"/>
      <c r="F248" s="873"/>
      <c r="H248" s="622"/>
      <c r="I248" s="1870" t="s">
        <v>1504</v>
      </c>
      <c r="J248" s="1870"/>
      <c r="K248" s="1870"/>
      <c r="L248" s="1870"/>
      <c r="M248" s="622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519"/>
      <c r="J249" s="928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519"/>
      <c r="J250" s="928"/>
      <c r="K250" s="519"/>
      <c r="L250" s="519"/>
      <c r="M250" s="928"/>
      <c r="N250" s="537"/>
    </row>
    <row r="251" spans="1:14" ht="15.75" x14ac:dyDescent="0.25">
      <c r="A251" s="928"/>
      <c r="B251" s="871"/>
      <c r="C251" s="871"/>
      <c r="D251" s="871"/>
      <c r="E251" s="875"/>
      <c r="F251" s="873"/>
      <c r="G251" s="928"/>
      <c r="H251" s="928"/>
      <c r="I251" s="519"/>
      <c r="J251" s="928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519"/>
      <c r="M252" s="928"/>
      <c r="N252" s="537"/>
    </row>
    <row r="253" spans="1:14" ht="168" customHeight="1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874"/>
      <c r="B262" s="851"/>
      <c r="C262" s="874"/>
      <c r="D262" s="874"/>
      <c r="E262" s="883"/>
      <c r="F262" s="874"/>
      <c r="G262" s="884"/>
      <c r="H262" s="882"/>
      <c r="I262" s="1094"/>
      <c r="J262" s="885"/>
      <c r="K262" s="1096"/>
      <c r="L262" s="1096"/>
      <c r="M262" s="885"/>
    </row>
  </sheetData>
  <mergeCells count="20">
    <mergeCell ref="M12:M13"/>
    <mergeCell ref="A247:B247"/>
    <mergeCell ref="H247:M247"/>
    <mergeCell ref="I248:L248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7" fitToHeight="0" orientation="landscape" r:id="rId1"/>
  <rowBreaks count="2" manualBreakCount="2">
    <brk id="89" max="13" man="1"/>
    <brk id="174" max="13" man="1"/>
  </rowBreaks>
  <drawing r:id="rId2"/>
</worksheet>
</file>

<file path=xl/worksheets/sheet3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B18D02-CBA5-43F7-8DA2-94584F3A45AB}">
  <dimension ref="A1:S163"/>
  <sheetViews>
    <sheetView topLeftCell="A138" zoomScale="106" zoomScaleNormal="106" zoomScaleSheetLayoutView="89" workbookViewId="0">
      <selection activeCell="C162" sqref="C162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46.1406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5.42578125" customWidth="1"/>
    <col min="15" max="15" width="15.2851562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735" t="s">
        <v>0</v>
      </c>
      <c r="B5" s="1735"/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  <c r="N5" s="1735"/>
      <c r="O5" s="1735"/>
    </row>
    <row r="6" spans="1:15" x14ac:dyDescent="0.25">
      <c r="A6" s="1735" t="s">
        <v>1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  <c r="N6" s="1735"/>
      <c r="O6" s="1735"/>
    </row>
    <row r="7" spans="1:15" x14ac:dyDescent="0.25">
      <c r="A7" s="1735" t="s">
        <v>3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  <c r="N7" s="1735"/>
      <c r="O7" s="1735"/>
    </row>
    <row r="8" spans="1:15" x14ac:dyDescent="0.25">
      <c r="A8" s="1735" t="s">
        <v>1549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  <c r="N8" s="1735"/>
      <c r="O8" s="1735"/>
    </row>
    <row r="9" spans="1:15" x14ac:dyDescent="0.25">
      <c r="A9" s="1820" t="s">
        <v>441</v>
      </c>
      <c r="B9" s="1820"/>
      <c r="C9" s="1820"/>
      <c r="D9" s="1820"/>
      <c r="E9" s="1820"/>
      <c r="F9" s="1820"/>
      <c r="G9" s="1820"/>
      <c r="H9" s="1820"/>
      <c r="I9" s="1820"/>
      <c r="J9" s="1820"/>
      <c r="K9" s="1820"/>
      <c r="L9" s="1820"/>
      <c r="M9" s="1820"/>
      <c r="N9" s="1820"/>
      <c r="O9" s="1820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892" t="s">
        <v>7</v>
      </c>
      <c r="B11" s="1892" t="s">
        <v>937</v>
      </c>
      <c r="C11" s="1894" t="s">
        <v>10</v>
      </c>
      <c r="D11" s="1892" t="s">
        <v>832</v>
      </c>
      <c r="E11" s="1892" t="s">
        <v>834</v>
      </c>
      <c r="F11" s="1892" t="s">
        <v>209</v>
      </c>
      <c r="G11" s="1051" t="s">
        <v>12</v>
      </c>
      <c r="H11" s="1896" t="s">
        <v>13</v>
      </c>
      <c r="I11" s="1893" t="s">
        <v>14</v>
      </c>
      <c r="J11" s="1893" t="s">
        <v>15</v>
      </c>
      <c r="K11" s="1893" t="s">
        <v>16</v>
      </c>
      <c r="L11" s="1906" t="s">
        <v>17</v>
      </c>
      <c r="M11" s="1906" t="s">
        <v>18</v>
      </c>
      <c r="N11" s="1893" t="s">
        <v>19</v>
      </c>
      <c r="O11" s="1893" t="s">
        <v>20</v>
      </c>
    </row>
    <row r="12" spans="1:15" x14ac:dyDescent="0.25">
      <c r="A12" s="1892"/>
      <c r="B12" s="1892"/>
      <c r="C12" s="1894"/>
      <c r="D12" s="1892"/>
      <c r="E12" s="1892"/>
      <c r="F12" s="1892"/>
      <c r="G12" s="1051" t="s">
        <v>21</v>
      </c>
      <c r="H12" s="1896"/>
      <c r="I12" s="1893"/>
      <c r="J12" s="1893"/>
      <c r="K12" s="1893"/>
      <c r="L12" s="1906"/>
      <c r="M12" s="1906"/>
      <c r="N12" s="1893"/>
      <c r="O12" s="1893"/>
    </row>
    <row r="13" spans="1:15" ht="29.25" customHeight="1" x14ac:dyDescent="0.25">
      <c r="A13" s="1014" t="s">
        <v>1550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571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>SUM(M14:M15)</f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836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1548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8.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12440.5</v>
      </c>
      <c r="N24" s="457">
        <f>+J24+K24+L24+M24</f>
        <v>21945.98</v>
      </c>
      <c r="O24" s="457">
        <f>+I24-N24</f>
        <v>48054.020000000004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12465.5</v>
      </c>
      <c r="N25" s="1145">
        <f t="shared" si="2"/>
        <v>54702.6</v>
      </c>
      <c r="O25" s="1145">
        <f t="shared" si="2"/>
        <v>165297.40000000002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1540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466" t="s">
        <v>813</v>
      </c>
      <c r="B29" s="465"/>
      <c r="C29" s="492">
        <v>1</v>
      </c>
      <c r="D29" s="465"/>
      <c r="E29" s="500"/>
      <c r="F29" s="855"/>
      <c r="G29" s="695">
        <f>SUM(G28)</f>
        <v>115000</v>
      </c>
      <c r="H29" s="695">
        <f t="shared" ref="H29:O29" si="3">SUM(H28)</f>
        <v>0</v>
      </c>
      <c r="I29" s="695">
        <f t="shared" si="3"/>
        <v>115000</v>
      </c>
      <c r="J29" s="695">
        <f t="shared" si="3"/>
        <v>3300.5</v>
      </c>
      <c r="K29" s="695">
        <f t="shared" si="3"/>
        <v>15633.74</v>
      </c>
      <c r="L29" s="695">
        <f t="shared" si="3"/>
        <v>3496</v>
      </c>
      <c r="M29" s="695">
        <f t="shared" si="3"/>
        <v>2568.4</v>
      </c>
      <c r="N29" s="695">
        <f t="shared" si="3"/>
        <v>24998.639999999999</v>
      </c>
      <c r="O29" s="695">
        <f t="shared" si="3"/>
        <v>90001.36</v>
      </c>
    </row>
    <row r="30" spans="1:15" ht="21" customHeight="1" x14ac:dyDescent="0.25">
      <c r="A30" s="466"/>
      <c r="B30" s="465"/>
      <c r="C30" s="492"/>
      <c r="D30" s="465"/>
      <c r="E30" s="500"/>
      <c r="F30" s="855"/>
      <c r="G30" s="695"/>
      <c r="H30" s="1144"/>
      <c r="I30" s="695"/>
      <c r="J30" s="695"/>
      <c r="K30" s="695"/>
      <c r="L30" s="1145"/>
      <c r="M30" s="695"/>
      <c r="N30" s="695"/>
      <c r="O30" s="695"/>
    </row>
    <row r="31" spans="1:15" ht="21" customHeight="1" x14ac:dyDescent="0.25">
      <c r="A31" s="466" t="s">
        <v>1492</v>
      </c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573" t="s">
        <v>917</v>
      </c>
      <c r="B32" s="602" t="s">
        <v>807</v>
      </c>
      <c r="C32" s="282" t="s">
        <v>1494</v>
      </c>
      <c r="D32" s="281" t="s">
        <v>1063</v>
      </c>
      <c r="E32" s="855">
        <v>45597</v>
      </c>
      <c r="F32" s="855">
        <v>45748</v>
      </c>
      <c r="G32" s="626">
        <v>70000</v>
      </c>
      <c r="H32" s="1111">
        <v>0</v>
      </c>
      <c r="I32" s="626">
        <v>70000</v>
      </c>
      <c r="J32" s="498">
        <v>2009</v>
      </c>
      <c r="K32" s="214">
        <v>5368.48</v>
      </c>
      <c r="L32" s="1149">
        <v>2128</v>
      </c>
      <c r="M32" s="626">
        <v>8903.93</v>
      </c>
      <c r="N32" s="457">
        <f>SUM(J32:M32)</f>
        <v>18409.41</v>
      </c>
      <c r="O32" s="457">
        <f>+I32-N32</f>
        <v>51590.59</v>
      </c>
    </row>
    <row r="33" spans="1:15" ht="21" customHeight="1" x14ac:dyDescent="0.25">
      <c r="A33" s="466"/>
      <c r="B33" s="465"/>
      <c r="C33" s="492">
        <v>1</v>
      </c>
      <c r="D33" s="465"/>
      <c r="E33" s="500"/>
      <c r="F33" s="855"/>
      <c r="G33" s="695">
        <v>70000</v>
      </c>
      <c r="H33" s="1112">
        <v>0</v>
      </c>
      <c r="I33" s="695">
        <v>70000</v>
      </c>
      <c r="J33" s="494">
        <v>2009</v>
      </c>
      <c r="K33" s="217">
        <v>5368.48</v>
      </c>
      <c r="L33" s="1145">
        <v>2128</v>
      </c>
      <c r="M33" s="695">
        <v>8903.93</v>
      </c>
      <c r="N33" s="463">
        <f>SUM(J33:M33)</f>
        <v>18409.41</v>
      </c>
      <c r="O33" s="463">
        <f>+I33-N33</f>
        <v>51590.59</v>
      </c>
    </row>
    <row r="34" spans="1:15" ht="21" customHeight="1" x14ac:dyDescent="0.25">
      <c r="A34" s="466" t="s">
        <v>1551</v>
      </c>
      <c r="B34" s="465"/>
      <c r="C34" s="492"/>
      <c r="D34" s="465"/>
      <c r="E34" s="695"/>
      <c r="F34" s="696"/>
      <c r="G34" s="695"/>
      <c r="H34" s="1145"/>
      <c r="I34" s="695"/>
      <c r="J34" s="695"/>
      <c r="K34" s="1099"/>
      <c r="L34" s="1145"/>
      <c r="M34" s="695"/>
      <c r="N34" s="153"/>
      <c r="O34" s="153"/>
    </row>
    <row r="35" spans="1:15" ht="21" customHeight="1" x14ac:dyDescent="0.25">
      <c r="A35" s="286" t="s">
        <v>1493</v>
      </c>
      <c r="B35" s="281" t="s">
        <v>807</v>
      </c>
      <c r="C35" s="282" t="s">
        <v>1552</v>
      </c>
      <c r="D35" s="281" t="s">
        <v>1063</v>
      </c>
      <c r="E35" s="855">
        <v>45627</v>
      </c>
      <c r="F35" s="855">
        <v>45778</v>
      </c>
      <c r="G35" s="626">
        <v>90000</v>
      </c>
      <c r="H35" s="1169">
        <v>0</v>
      </c>
      <c r="I35" s="626">
        <v>90000</v>
      </c>
      <c r="J35" s="626">
        <v>2583</v>
      </c>
      <c r="K35" s="626">
        <v>9753.1200000000008</v>
      </c>
      <c r="L35" s="1149">
        <v>2736</v>
      </c>
      <c r="M35" s="626">
        <v>2837</v>
      </c>
      <c r="N35" s="626">
        <f>SUM(J35:M35)</f>
        <v>17909.120000000003</v>
      </c>
      <c r="O35" s="626">
        <f>+G35-N35</f>
        <v>72090.880000000005</v>
      </c>
    </row>
    <row r="36" spans="1:15" ht="21" customHeight="1" x14ac:dyDescent="0.25">
      <c r="A36" s="466" t="s">
        <v>813</v>
      </c>
      <c r="B36" s="465"/>
      <c r="C36" s="492">
        <v>1</v>
      </c>
      <c r="D36" s="465"/>
      <c r="E36" s="695"/>
      <c r="F36" s="696"/>
      <c r="G36" s="695">
        <v>90000</v>
      </c>
      <c r="H36" s="1144">
        <v>0</v>
      </c>
      <c r="I36" s="695">
        <v>90000</v>
      </c>
      <c r="J36" s="695">
        <v>2583</v>
      </c>
      <c r="K36" s="695">
        <v>9753.1200000000008</v>
      </c>
      <c r="L36" s="1145">
        <v>2736</v>
      </c>
      <c r="M36" s="695">
        <v>2837</v>
      </c>
      <c r="N36" s="695">
        <f>SUM(J36:M36)</f>
        <v>17909.120000000003</v>
      </c>
      <c r="O36" s="695">
        <f>+G36-N36</f>
        <v>72090.880000000005</v>
      </c>
    </row>
    <row r="37" spans="1:15" ht="21" customHeight="1" x14ac:dyDescent="0.25">
      <c r="A37" s="466"/>
      <c r="B37" s="465"/>
      <c r="C37" s="492"/>
      <c r="D37" s="465"/>
      <c r="E37" s="500"/>
      <c r="F37" s="855"/>
      <c r="G37" s="695"/>
      <c r="H37" s="1144"/>
      <c r="I37" s="695"/>
      <c r="J37" s="695"/>
      <c r="K37" s="695"/>
      <c r="L37" s="1145"/>
      <c r="M37" s="695"/>
      <c r="N37" s="695"/>
      <c r="O37" s="695"/>
    </row>
    <row r="38" spans="1:15" ht="21" customHeight="1" x14ac:dyDescent="0.25">
      <c r="A38" s="466" t="s">
        <v>839</v>
      </c>
      <c r="B38" s="465"/>
      <c r="C38" s="492"/>
      <c r="D38" s="465"/>
      <c r="E38" s="500"/>
      <c r="F38" s="855"/>
      <c r="G38" s="695"/>
      <c r="H38" s="1144"/>
      <c r="I38" s="695"/>
      <c r="J38" s="695"/>
      <c r="K38" s="695"/>
      <c r="L38" s="1145"/>
      <c r="M38" s="695"/>
      <c r="N38" s="695"/>
      <c r="O38" s="695"/>
    </row>
    <row r="39" spans="1:15" ht="27.75" customHeight="1" x14ac:dyDescent="0.25">
      <c r="A39" s="286" t="s">
        <v>816</v>
      </c>
      <c r="B39" s="281" t="s">
        <v>807</v>
      </c>
      <c r="C39" s="282" t="s">
        <v>1475</v>
      </c>
      <c r="D39" s="281" t="s">
        <v>1063</v>
      </c>
      <c r="E39" s="500">
        <v>45597</v>
      </c>
      <c r="F39" s="855">
        <v>45748</v>
      </c>
      <c r="G39" s="626">
        <v>150000</v>
      </c>
      <c r="H39" s="1169">
        <v>0</v>
      </c>
      <c r="I39" s="626">
        <v>150000</v>
      </c>
      <c r="J39" s="626">
        <v>4305</v>
      </c>
      <c r="K39" s="626">
        <v>23437.75</v>
      </c>
      <c r="L39" s="1149">
        <v>4560</v>
      </c>
      <c r="M39" s="626">
        <v>3912.66</v>
      </c>
      <c r="N39" s="626">
        <v>36215.410000000003</v>
      </c>
      <c r="O39" s="626">
        <v>113784.59</v>
      </c>
    </row>
    <row r="40" spans="1:15" ht="21" customHeight="1" x14ac:dyDescent="0.25">
      <c r="A40" s="453" t="s">
        <v>813</v>
      </c>
      <c r="B40" s="465"/>
      <c r="C40" s="492">
        <v>1</v>
      </c>
      <c r="D40" s="465"/>
      <c r="E40" s="500"/>
      <c r="F40" s="855"/>
      <c r="G40" s="695">
        <v>150000</v>
      </c>
      <c r="H40" s="1144">
        <v>0</v>
      </c>
      <c r="I40" s="695">
        <v>150000</v>
      </c>
      <c r="J40" s="695">
        <v>4305</v>
      </c>
      <c r="K40" s="695">
        <v>23437.75</v>
      </c>
      <c r="L40" s="1145">
        <v>4560</v>
      </c>
      <c r="M40" s="695">
        <v>3912.66</v>
      </c>
      <c r="N40" s="695">
        <v>36215.410000000003</v>
      </c>
      <c r="O40" s="695">
        <v>113784.59</v>
      </c>
    </row>
    <row r="41" spans="1:15" ht="21" customHeight="1" x14ac:dyDescent="0.25">
      <c r="A41" s="496"/>
      <c r="B41" s="497"/>
      <c r="C41" s="282"/>
      <c r="D41" s="281"/>
      <c r="E41" s="858"/>
      <c r="F41" s="855"/>
      <c r="G41" s="626"/>
      <c r="H41" s="1111"/>
      <c r="I41" s="457"/>
      <c r="J41" s="457"/>
      <c r="K41" s="457"/>
      <c r="L41" s="1149"/>
      <c r="M41" s="468"/>
      <c r="N41" s="457"/>
      <c r="O41" s="457"/>
    </row>
    <row r="42" spans="1:15" ht="21" customHeight="1" x14ac:dyDescent="0.25">
      <c r="A42" s="453" t="s">
        <v>1128</v>
      </c>
      <c r="B42" s="453"/>
      <c r="C42" s="280"/>
      <c r="D42" s="280"/>
      <c r="E42" s="858"/>
      <c r="F42" s="855"/>
      <c r="G42" s="280"/>
      <c r="H42" s="1113"/>
      <c r="I42" s="487"/>
      <c r="J42" s="457"/>
      <c r="K42" s="457"/>
      <c r="L42" s="1149"/>
      <c r="M42" s="468"/>
      <c r="N42" s="457"/>
      <c r="O42" s="457"/>
    </row>
    <row r="43" spans="1:15" ht="30" customHeight="1" x14ac:dyDescent="0.25">
      <c r="A43" s="280" t="s">
        <v>461</v>
      </c>
      <c r="B43" s="281" t="s">
        <v>807</v>
      </c>
      <c r="C43" s="282" t="s">
        <v>1544</v>
      </c>
      <c r="D43" s="281" t="s">
        <v>1063</v>
      </c>
      <c r="E43" s="855">
        <v>45597</v>
      </c>
      <c r="F43" s="855">
        <v>45748</v>
      </c>
      <c r="G43" s="468">
        <v>115000</v>
      </c>
      <c r="H43" s="1111">
        <v>0</v>
      </c>
      <c r="I43" s="489">
        <v>115000</v>
      </c>
      <c r="J43" s="489">
        <v>3300.5</v>
      </c>
      <c r="K43" s="489">
        <v>15633.74</v>
      </c>
      <c r="L43" s="1149">
        <v>3496</v>
      </c>
      <c r="M43" s="861">
        <v>1431</v>
      </c>
      <c r="N43" s="457">
        <f>+J43+K43+L43+M43</f>
        <v>23861.239999999998</v>
      </c>
      <c r="O43" s="457">
        <f>+I43-N43</f>
        <v>91138.760000000009</v>
      </c>
    </row>
    <row r="44" spans="1:15" ht="21" customHeight="1" x14ac:dyDescent="0.25">
      <c r="A44" s="280" t="s">
        <v>1283</v>
      </c>
      <c r="B44" s="281" t="s">
        <v>807</v>
      </c>
      <c r="C44" s="282" t="s">
        <v>1495</v>
      </c>
      <c r="D44" s="281" t="s">
        <v>1281</v>
      </c>
      <c r="E44" s="855">
        <v>45566</v>
      </c>
      <c r="F44" s="855">
        <v>45717</v>
      </c>
      <c r="G44" s="468">
        <v>60000</v>
      </c>
      <c r="H44" s="1169">
        <v>0</v>
      </c>
      <c r="I44" s="628">
        <v>60000</v>
      </c>
      <c r="J44" s="628">
        <v>1722</v>
      </c>
      <c r="K44" s="628">
        <v>3486.68</v>
      </c>
      <c r="L44" s="1149">
        <v>1824</v>
      </c>
      <c r="M44" s="861">
        <v>728</v>
      </c>
      <c r="N44" s="468">
        <f>+J44+K44+L44+M44</f>
        <v>7760.68</v>
      </c>
      <c r="O44" s="468">
        <f>+I44-N44</f>
        <v>52239.32</v>
      </c>
    </row>
    <row r="45" spans="1:15" ht="21" customHeight="1" x14ac:dyDescent="0.25">
      <c r="A45" s="453" t="s">
        <v>813</v>
      </c>
      <c r="B45" s="453"/>
      <c r="C45" s="453">
        <v>2</v>
      </c>
      <c r="D45" s="525"/>
      <c r="E45" s="500"/>
      <c r="F45" s="855"/>
      <c r="G45" s="695">
        <f>SUM(G43:G44)</f>
        <v>175000</v>
      </c>
      <c r="H45" s="1144">
        <f>SUM(H44)</f>
        <v>0</v>
      </c>
      <c r="I45" s="695">
        <f t="shared" ref="I45:O45" si="4">SUM(I43:I44)</f>
        <v>175000</v>
      </c>
      <c r="J45" s="695">
        <f t="shared" si="4"/>
        <v>5022.5</v>
      </c>
      <c r="K45" s="695">
        <f t="shared" si="4"/>
        <v>19120.419999999998</v>
      </c>
      <c r="L45" s="1145">
        <f t="shared" si="4"/>
        <v>5320</v>
      </c>
      <c r="M45" s="695">
        <f>SUM(M43:M44)</f>
        <v>2159</v>
      </c>
      <c r="N45" s="695">
        <f t="shared" si="4"/>
        <v>31621.919999999998</v>
      </c>
      <c r="O45" s="695">
        <f t="shared" si="4"/>
        <v>143378.08000000002</v>
      </c>
    </row>
    <row r="46" spans="1:15" ht="21" customHeight="1" x14ac:dyDescent="0.25">
      <c r="A46" s="461"/>
      <c r="B46" s="461"/>
      <c r="C46" s="453"/>
      <c r="D46" s="525"/>
      <c r="E46" s="858"/>
      <c r="F46" s="855"/>
      <c r="G46" s="697"/>
      <c r="H46" s="1112"/>
      <c r="I46" s="522"/>
      <c r="J46" s="522"/>
      <c r="K46" s="522"/>
      <c r="L46" s="1145"/>
      <c r="M46" s="1173"/>
      <c r="N46" s="463"/>
      <c r="O46" s="463"/>
    </row>
    <row r="47" spans="1:15" ht="21" customHeight="1" x14ac:dyDescent="0.25">
      <c r="A47" s="1014" t="s">
        <v>1287</v>
      </c>
      <c r="B47" s="465"/>
      <c r="C47" s="492"/>
      <c r="D47" s="465"/>
      <c r="E47" s="500"/>
      <c r="F47" s="855"/>
      <c r="G47" s="695"/>
      <c r="H47" s="1144"/>
      <c r="I47" s="695"/>
      <c r="J47" s="695"/>
      <c r="K47" s="695"/>
      <c r="L47" s="1145"/>
      <c r="M47" s="695"/>
      <c r="N47" s="695"/>
      <c r="O47" s="695"/>
    </row>
    <row r="48" spans="1:15" ht="26.25" customHeight="1" x14ac:dyDescent="0.25">
      <c r="A48" s="496" t="s">
        <v>1553</v>
      </c>
      <c r="B48" s="497" t="s">
        <v>807</v>
      </c>
      <c r="C48" s="282" t="s">
        <v>1545</v>
      </c>
      <c r="D48" s="281" t="s">
        <v>1063</v>
      </c>
      <c r="E48" s="855">
        <v>45717</v>
      </c>
      <c r="F48" s="855">
        <v>45870</v>
      </c>
      <c r="G48" s="626">
        <v>95000</v>
      </c>
      <c r="H48" s="1111">
        <v>0</v>
      </c>
      <c r="I48" s="498">
        <v>95000</v>
      </c>
      <c r="J48" s="498">
        <v>2726.5</v>
      </c>
      <c r="K48" s="498">
        <v>10929.24</v>
      </c>
      <c r="L48" s="1149">
        <v>2888</v>
      </c>
      <c r="M48" s="626">
        <v>8637.92</v>
      </c>
      <c r="N48" s="457">
        <f>+J48+K48+L48+M48</f>
        <v>25181.659999999996</v>
      </c>
      <c r="O48" s="498">
        <f>+I48-N48</f>
        <v>69818.34</v>
      </c>
    </row>
    <row r="49" spans="1:15" ht="21" customHeight="1" x14ac:dyDescent="0.25">
      <c r="A49" s="453" t="s">
        <v>813</v>
      </c>
      <c r="B49" s="281"/>
      <c r="C49" s="453">
        <v>1</v>
      </c>
      <c r="D49" s="281"/>
      <c r="E49" s="1019"/>
      <c r="F49" s="857"/>
      <c r="G49" s="697">
        <f>SUM(G48)</f>
        <v>95000</v>
      </c>
      <c r="H49" s="1144">
        <f>SUM(H48)</f>
        <v>0</v>
      </c>
      <c r="I49" s="697">
        <f t="shared" ref="I49:O49" si="5">SUM(I48)</f>
        <v>95000</v>
      </c>
      <c r="J49" s="697">
        <f t="shared" si="5"/>
        <v>2726.5</v>
      </c>
      <c r="K49" s="697">
        <f t="shared" si="5"/>
        <v>10929.24</v>
      </c>
      <c r="L49" s="1145">
        <f t="shared" si="5"/>
        <v>2888</v>
      </c>
      <c r="M49" s="697">
        <f>SUM(M48)</f>
        <v>8637.92</v>
      </c>
      <c r="N49" s="697">
        <f t="shared" si="5"/>
        <v>25181.659999999996</v>
      </c>
      <c r="O49" s="697">
        <f t="shared" si="5"/>
        <v>69818.34</v>
      </c>
    </row>
    <row r="50" spans="1:15" ht="21" customHeight="1" x14ac:dyDescent="0.25">
      <c r="A50" s="496"/>
      <c r="B50" s="497"/>
      <c r="C50" s="282"/>
      <c r="D50" s="281"/>
      <c r="E50" s="856"/>
      <c r="F50" s="857"/>
      <c r="G50" s="626"/>
      <c r="H50" s="1111"/>
      <c r="I50" s="457"/>
      <c r="J50" s="457"/>
      <c r="K50" s="457"/>
      <c r="L50" s="1149"/>
      <c r="M50" s="468"/>
      <c r="N50" s="457"/>
      <c r="O50" s="457"/>
    </row>
    <row r="51" spans="1:15" ht="32.2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1144"/>
      <c r="I51" s="697"/>
      <c r="J51" s="697"/>
      <c r="K51" s="697"/>
      <c r="L51" s="1145"/>
      <c r="M51" s="697"/>
      <c r="N51" s="697"/>
      <c r="O51" s="697"/>
    </row>
    <row r="52" spans="1:15" ht="31.5" customHeight="1" x14ac:dyDescent="0.25">
      <c r="A52" s="286" t="s">
        <v>624</v>
      </c>
      <c r="B52" s="281" t="s">
        <v>806</v>
      </c>
      <c r="C52" s="749" t="s">
        <v>1425</v>
      </c>
      <c r="D52" s="281" t="s">
        <v>1063</v>
      </c>
      <c r="E52" s="855">
        <v>45658</v>
      </c>
      <c r="F52" s="855">
        <v>45809</v>
      </c>
      <c r="G52" s="626">
        <v>120000</v>
      </c>
      <c r="H52" s="1169">
        <v>0</v>
      </c>
      <c r="I52" s="468">
        <v>120000</v>
      </c>
      <c r="J52" s="468">
        <v>3444</v>
      </c>
      <c r="K52" s="468">
        <v>16809.87</v>
      </c>
      <c r="L52" s="1149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ht="21" customHeight="1" x14ac:dyDescent="0.25">
      <c r="A53" s="496" t="s">
        <v>1352</v>
      </c>
      <c r="B53" s="497" t="s">
        <v>806</v>
      </c>
      <c r="C53" s="286" t="s">
        <v>1464</v>
      </c>
      <c r="D53" s="281" t="s">
        <v>1063</v>
      </c>
      <c r="E53" s="855">
        <v>45597</v>
      </c>
      <c r="F53" s="855">
        <v>45748</v>
      </c>
      <c r="G53" s="626">
        <v>55000</v>
      </c>
      <c r="H53" s="1111">
        <v>0</v>
      </c>
      <c r="I53" s="457">
        <v>55000</v>
      </c>
      <c r="J53" s="457">
        <v>1578.5</v>
      </c>
      <c r="K53" s="457">
        <v>2559.6799999999998</v>
      </c>
      <c r="L53" s="1149">
        <v>1672</v>
      </c>
      <c r="M53" s="468">
        <v>25</v>
      </c>
      <c r="N53" s="457">
        <v>5835.18</v>
      </c>
      <c r="O53" s="498">
        <f>+I53-N53</f>
        <v>49164.82</v>
      </c>
    </row>
    <row r="54" spans="1:15" ht="21" customHeight="1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1144">
        <f>SUM(H53)</f>
        <v>0</v>
      </c>
      <c r="I54" s="697">
        <f t="shared" ref="I54:O54" si="6">SUM(I52:I53)</f>
        <v>175000</v>
      </c>
      <c r="J54" s="697">
        <f t="shared" si="6"/>
        <v>5022.5</v>
      </c>
      <c r="K54" s="697">
        <f t="shared" si="6"/>
        <v>19369.55</v>
      </c>
      <c r="L54" s="1145">
        <f t="shared" si="6"/>
        <v>5320</v>
      </c>
      <c r="M54" s="697">
        <f>SUM(M52:M53)</f>
        <v>2593.4</v>
      </c>
      <c r="N54" s="697">
        <f t="shared" si="6"/>
        <v>32305.45</v>
      </c>
      <c r="O54" s="697">
        <f t="shared" si="6"/>
        <v>142694.54999999999</v>
      </c>
    </row>
    <row r="55" spans="1:15" ht="21" customHeight="1" x14ac:dyDescent="0.25">
      <c r="A55" s="490"/>
      <c r="B55" s="491"/>
      <c r="C55" s="492"/>
      <c r="D55" s="465"/>
      <c r="E55" s="856"/>
      <c r="F55" s="857"/>
      <c r="G55" s="626"/>
      <c r="H55" s="1111"/>
      <c r="I55" s="457"/>
      <c r="J55" s="457"/>
      <c r="K55" s="457"/>
      <c r="L55" s="1149"/>
      <c r="M55" s="468"/>
      <c r="N55" s="457"/>
      <c r="O55" s="457"/>
    </row>
    <row r="56" spans="1:15" ht="21" customHeight="1" x14ac:dyDescent="0.25">
      <c r="A56" s="453" t="s">
        <v>1515</v>
      </c>
      <c r="B56" s="465"/>
      <c r="C56" s="492"/>
      <c r="D56" s="465"/>
      <c r="E56" s="1019"/>
      <c r="F56" s="857"/>
      <c r="G56" s="695"/>
      <c r="H56" s="1144"/>
      <c r="I56" s="697"/>
      <c r="J56" s="697"/>
      <c r="K56" s="697"/>
      <c r="L56" s="1145"/>
      <c r="M56" s="697"/>
      <c r="N56" s="697"/>
      <c r="O56" s="697"/>
    </row>
    <row r="57" spans="1:15" ht="32.25" customHeight="1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45627</v>
      </c>
      <c r="F57" s="855">
        <v>45778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ref="N57:N63" si="7">+J57+K57+L57+M57</f>
        <v>25398.49</v>
      </c>
      <c r="O57" s="498">
        <f t="shared" ref="O57:O63" si="8">+I57-N57</f>
        <v>99601.51</v>
      </c>
    </row>
    <row r="58" spans="1:15" ht="32.25" customHeight="1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45627</v>
      </c>
      <c r="F58" s="855">
        <v>45778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7"/>
        <v>25398.49</v>
      </c>
      <c r="O58" s="498">
        <f t="shared" si="8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7"/>
        <v>25398.49</v>
      </c>
      <c r="O59" s="498">
        <f t="shared" si="8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1546</v>
      </c>
      <c r="D60" s="281" t="s">
        <v>1063</v>
      </c>
      <c r="E60" s="855">
        <v>45597</v>
      </c>
      <c r="F60" s="855">
        <v>45748</v>
      </c>
      <c r="G60" s="626">
        <v>125000</v>
      </c>
      <c r="H60" s="1111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7"/>
        <v>25398.49</v>
      </c>
      <c r="O60" s="498">
        <f t="shared" si="8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125000</v>
      </c>
      <c r="H61" s="1111">
        <v>0</v>
      </c>
      <c r="I61" s="1038">
        <v>125000</v>
      </c>
      <c r="J61" s="1038">
        <v>3587.5</v>
      </c>
      <c r="K61" s="1037">
        <v>17985.990000000002</v>
      </c>
      <c r="L61" s="1150">
        <v>3800</v>
      </c>
      <c r="M61" s="1038">
        <v>25</v>
      </c>
      <c r="N61" s="468">
        <f t="shared" si="7"/>
        <v>25398.49</v>
      </c>
      <c r="O61" s="498">
        <f t="shared" si="8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69">
        <v>0</v>
      </c>
      <c r="I62" s="1038">
        <v>125000</v>
      </c>
      <c r="J62" s="1038">
        <v>3587.5</v>
      </c>
      <c r="K62" s="1037">
        <v>17985.990000000002</v>
      </c>
      <c r="L62" s="1150">
        <v>3800</v>
      </c>
      <c r="M62" s="1038">
        <v>25</v>
      </c>
      <c r="N62" s="468">
        <f t="shared" si="7"/>
        <v>25398.49</v>
      </c>
      <c r="O62" s="626">
        <f t="shared" si="8"/>
        <v>99601.51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45597</v>
      </c>
      <c r="F63" s="855">
        <v>45748</v>
      </c>
      <c r="G63" s="626">
        <v>135000</v>
      </c>
      <c r="H63" s="1169">
        <v>0</v>
      </c>
      <c r="I63" s="1038">
        <v>135000</v>
      </c>
      <c r="J63" s="1038">
        <v>3874.5</v>
      </c>
      <c r="K63" s="1038">
        <v>19909.38</v>
      </c>
      <c r="L63" s="1150">
        <v>4104</v>
      </c>
      <c r="M63" s="1038">
        <v>1740.46</v>
      </c>
      <c r="N63" s="468">
        <f t="shared" si="7"/>
        <v>29628.34</v>
      </c>
      <c r="O63" s="626">
        <f t="shared" si="8"/>
        <v>105371.66</v>
      </c>
    </row>
    <row r="64" spans="1:15" ht="33" customHeight="1" x14ac:dyDescent="0.25">
      <c r="A64" s="280" t="s">
        <v>1479</v>
      </c>
      <c r="B64" s="281" t="s">
        <v>807</v>
      </c>
      <c r="C64" s="282" t="s">
        <v>1357</v>
      </c>
      <c r="D64" s="281" t="s">
        <v>1063</v>
      </c>
      <c r="E64" s="855">
        <v>45597</v>
      </c>
      <c r="F64" s="855">
        <v>45748</v>
      </c>
      <c r="G64" s="626">
        <v>125000</v>
      </c>
      <c r="H64" s="1111">
        <v>0</v>
      </c>
      <c r="I64" s="1038">
        <v>125000</v>
      </c>
      <c r="J64" s="1038">
        <v>3587.5</v>
      </c>
      <c r="K64" s="1038">
        <v>17985.990000000002</v>
      </c>
      <c r="L64" s="1150">
        <v>3800</v>
      </c>
      <c r="M64" s="1038">
        <v>25</v>
      </c>
      <c r="N64" s="468">
        <v>25398.49</v>
      </c>
      <c r="O64" s="498">
        <v>99601.51</v>
      </c>
    </row>
    <row r="65" spans="1:15" ht="21" customHeight="1" x14ac:dyDescent="0.25">
      <c r="A65" s="466" t="s">
        <v>813</v>
      </c>
      <c r="B65" s="465"/>
      <c r="C65" s="492">
        <v>8</v>
      </c>
      <c r="D65" s="465"/>
      <c r="E65" s="500"/>
      <c r="F65" s="855"/>
      <c r="G65" s="697">
        <f>SUM(G57:G64)</f>
        <v>1010000</v>
      </c>
      <c r="H65" s="1112">
        <v>0</v>
      </c>
      <c r="I65" s="697">
        <f t="shared" ref="I65:O65" si="9">SUM(I57:I64)</f>
        <v>1010000</v>
      </c>
      <c r="J65" s="697">
        <f t="shared" si="9"/>
        <v>28987</v>
      </c>
      <c r="K65" s="697">
        <f t="shared" si="9"/>
        <v>145811.31000000003</v>
      </c>
      <c r="L65" s="1145">
        <f t="shared" si="9"/>
        <v>30704</v>
      </c>
      <c r="M65" s="697">
        <f>SUM(M57:M64)</f>
        <v>1915.46</v>
      </c>
      <c r="N65" s="697">
        <f t="shared" si="9"/>
        <v>207417.77</v>
      </c>
      <c r="O65" s="697">
        <f t="shared" si="9"/>
        <v>802582.23</v>
      </c>
    </row>
    <row r="66" spans="1:15" ht="21" customHeight="1" x14ac:dyDescent="0.25">
      <c r="A66" s="466"/>
      <c r="B66" s="465"/>
      <c r="C66" s="492"/>
      <c r="D66" s="465"/>
      <c r="E66" s="500"/>
      <c r="F66" s="855"/>
      <c r="G66" s="697"/>
      <c r="H66" s="1145"/>
      <c r="I66" s="697"/>
      <c r="J66" s="697"/>
      <c r="K66" s="697"/>
      <c r="L66" s="1145"/>
      <c r="M66" s="697"/>
      <c r="N66" s="697"/>
      <c r="O66" s="697"/>
    </row>
    <row r="67" spans="1:15" ht="21" customHeight="1" x14ac:dyDescent="0.25">
      <c r="A67" s="466" t="s">
        <v>821</v>
      </c>
      <c r="B67" s="465"/>
      <c r="C67" s="492"/>
      <c r="D67" s="465"/>
      <c r="E67" s="500"/>
      <c r="F67" s="855"/>
      <c r="G67" s="695"/>
      <c r="H67" s="1144"/>
      <c r="I67" s="697"/>
      <c r="J67" s="697"/>
      <c r="K67" s="697"/>
      <c r="L67" s="1145"/>
      <c r="M67" s="697"/>
      <c r="N67" s="697"/>
      <c r="O67" s="697"/>
    </row>
    <row r="68" spans="1:15" ht="30.75" customHeight="1" x14ac:dyDescent="0.25">
      <c r="A68" s="286" t="s">
        <v>593</v>
      </c>
      <c r="B68" s="281" t="s">
        <v>806</v>
      </c>
      <c r="C68" s="282" t="s">
        <v>1541</v>
      </c>
      <c r="D68" s="281" t="s">
        <v>1063</v>
      </c>
      <c r="E68" s="855">
        <v>45597</v>
      </c>
      <c r="F68" s="855">
        <v>45748</v>
      </c>
      <c r="G68" s="626">
        <v>150000</v>
      </c>
      <c r="H68" s="1169">
        <v>0</v>
      </c>
      <c r="I68" s="468">
        <v>150000</v>
      </c>
      <c r="J68" s="468">
        <v>4305</v>
      </c>
      <c r="K68" s="468">
        <v>23866.62</v>
      </c>
      <c r="L68" s="1149">
        <v>4560</v>
      </c>
      <c r="M68" s="468">
        <v>2568.4</v>
      </c>
      <c r="N68" s="468">
        <v>35300.019999999997</v>
      </c>
      <c r="O68" s="468">
        <f>+I68-N68</f>
        <v>114699.98000000001</v>
      </c>
    </row>
    <row r="69" spans="1:15" ht="24.7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45597</v>
      </c>
      <c r="F69" s="855">
        <v>45748</v>
      </c>
      <c r="G69" s="626">
        <v>70000</v>
      </c>
      <c r="H69" s="1111">
        <v>0</v>
      </c>
      <c r="I69" s="457">
        <v>70000</v>
      </c>
      <c r="J69" s="457">
        <v>2009</v>
      </c>
      <c r="K69" s="457">
        <v>5368.48</v>
      </c>
      <c r="L69" s="1149">
        <v>2128</v>
      </c>
      <c r="M69" s="468">
        <v>25</v>
      </c>
      <c r="N69" s="457">
        <f>+J69+K69+L69+M69</f>
        <v>9530.48</v>
      </c>
      <c r="O69" s="457">
        <f>+I69-N69</f>
        <v>60469.520000000004</v>
      </c>
    </row>
    <row r="70" spans="1:15" ht="24.75" customHeight="1" x14ac:dyDescent="0.25">
      <c r="A70" s="286" t="s">
        <v>1288</v>
      </c>
      <c r="B70" s="281" t="s">
        <v>807</v>
      </c>
      <c r="C70" s="282" t="s">
        <v>417</v>
      </c>
      <c r="D70" s="281" t="s">
        <v>1063</v>
      </c>
      <c r="E70" s="855">
        <v>45717</v>
      </c>
      <c r="F70" s="855">
        <v>45870</v>
      </c>
      <c r="G70" s="626">
        <v>70000</v>
      </c>
      <c r="H70" s="1169">
        <v>0</v>
      </c>
      <c r="I70" s="468">
        <v>70000</v>
      </c>
      <c r="J70" s="468">
        <v>2009</v>
      </c>
      <c r="K70" s="468">
        <v>5368.48</v>
      </c>
      <c r="L70" s="1149">
        <v>2128</v>
      </c>
      <c r="M70" s="468">
        <v>25</v>
      </c>
      <c r="N70" s="468">
        <f>+J70+K70+L70+M70</f>
        <v>9530.48</v>
      </c>
      <c r="O70" s="468">
        <f>+I70-N70</f>
        <v>60469.520000000004</v>
      </c>
    </row>
    <row r="71" spans="1:15" ht="24.75" customHeight="1" x14ac:dyDescent="0.25">
      <c r="A71" s="286" t="s">
        <v>1496</v>
      </c>
      <c r="B71" s="281" t="s">
        <v>806</v>
      </c>
      <c r="C71" s="282" t="s">
        <v>417</v>
      </c>
      <c r="D71" s="281" t="s">
        <v>1063</v>
      </c>
      <c r="E71" s="855">
        <v>45658</v>
      </c>
      <c r="F71" s="855">
        <v>45809</v>
      </c>
      <c r="G71" s="626">
        <v>70000</v>
      </c>
      <c r="H71" s="1169">
        <v>0</v>
      </c>
      <c r="I71" s="468">
        <v>70000</v>
      </c>
      <c r="J71" s="468">
        <v>2009</v>
      </c>
      <c r="K71" s="468">
        <v>5368.48</v>
      </c>
      <c r="L71" s="1149">
        <v>2128</v>
      </c>
      <c r="M71" s="468">
        <v>25</v>
      </c>
      <c r="N71" s="468">
        <f>+J71+K71+L71+M71</f>
        <v>9530.48</v>
      </c>
      <c r="O71" s="468">
        <f>+I71-N71</f>
        <v>60469.520000000004</v>
      </c>
    </row>
    <row r="72" spans="1:15" ht="21" customHeight="1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360000</v>
      </c>
      <c r="H72" s="1144">
        <v>0</v>
      </c>
      <c r="I72" s="695">
        <f t="shared" ref="I72:O72" si="10">SUM(I68:I71)</f>
        <v>360000</v>
      </c>
      <c r="J72" s="695">
        <f t="shared" si="10"/>
        <v>10332</v>
      </c>
      <c r="K72" s="695">
        <f t="shared" si="10"/>
        <v>39972.06</v>
      </c>
      <c r="L72" s="1145">
        <f t="shared" si="10"/>
        <v>10944</v>
      </c>
      <c r="M72" s="695">
        <f>SUM(M68:M71)</f>
        <v>2643.4</v>
      </c>
      <c r="N72" s="695">
        <f>SUM(N68:N71)</f>
        <v>63891.459999999992</v>
      </c>
      <c r="O72" s="695">
        <f t="shared" si="10"/>
        <v>296108.54000000004</v>
      </c>
    </row>
    <row r="73" spans="1:15" ht="21" customHeight="1" x14ac:dyDescent="0.25">
      <c r="A73" s="490"/>
      <c r="B73" s="491"/>
      <c r="C73" s="492"/>
      <c r="D73" s="465"/>
      <c r="E73" s="856"/>
      <c r="F73" s="857"/>
      <c r="G73" s="695"/>
      <c r="H73" s="1112"/>
      <c r="I73" s="494"/>
      <c r="J73" s="494"/>
      <c r="K73" s="494"/>
      <c r="L73" s="1145"/>
      <c r="M73" s="695"/>
      <c r="N73" s="494"/>
      <c r="O73" s="494"/>
    </row>
    <row r="74" spans="1:15" ht="21" customHeight="1" x14ac:dyDescent="0.25">
      <c r="A74" s="490" t="s">
        <v>1542</v>
      </c>
      <c r="B74" s="491"/>
      <c r="C74" s="492"/>
      <c r="D74" s="492"/>
      <c r="E74" s="856"/>
      <c r="F74" s="857"/>
      <c r="G74" s="695"/>
      <c r="H74" s="1112"/>
      <c r="I74" s="463"/>
      <c r="J74" s="463"/>
      <c r="K74" s="463"/>
      <c r="L74" s="1145"/>
      <c r="M74" s="697"/>
      <c r="N74" s="463"/>
      <c r="O74" s="463"/>
    </row>
    <row r="75" spans="1:15" ht="21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45597</v>
      </c>
      <c r="F75" s="855">
        <v>45748</v>
      </c>
      <c r="G75" s="626">
        <v>185000</v>
      </c>
      <c r="H75" s="1111">
        <v>0</v>
      </c>
      <c r="I75" s="457">
        <v>185000</v>
      </c>
      <c r="J75" s="457">
        <v>5309.5</v>
      </c>
      <c r="K75" s="457">
        <v>32099.49</v>
      </c>
      <c r="L75" s="1149">
        <v>5624</v>
      </c>
      <c r="M75" s="468">
        <v>4557.26</v>
      </c>
      <c r="N75" s="457">
        <f>+J75+K75+L75+M75</f>
        <v>47590.250000000007</v>
      </c>
      <c r="O75" s="457">
        <f>+I75-N75</f>
        <v>137409.75</v>
      </c>
    </row>
    <row r="76" spans="1:15" ht="21" customHeight="1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1144">
        <f t="shared" ref="H76:O76" si="11">SUM(H75)</f>
        <v>0</v>
      </c>
      <c r="I76" s="695">
        <f t="shared" si="11"/>
        <v>185000</v>
      </c>
      <c r="J76" s="695">
        <f t="shared" si="11"/>
        <v>5309.5</v>
      </c>
      <c r="K76" s="695">
        <f t="shared" si="11"/>
        <v>32099.49</v>
      </c>
      <c r="L76" s="1145">
        <f t="shared" si="11"/>
        <v>5624</v>
      </c>
      <c r="M76" s="695">
        <f>SUM(M75)</f>
        <v>4557.26</v>
      </c>
      <c r="N76" s="695">
        <f t="shared" si="11"/>
        <v>47590.250000000007</v>
      </c>
      <c r="O76" s="695">
        <f t="shared" si="11"/>
        <v>137409.75</v>
      </c>
    </row>
    <row r="77" spans="1:15" ht="21" customHeight="1" x14ac:dyDescent="0.25">
      <c r="A77" s="490"/>
      <c r="B77" s="491"/>
      <c r="C77" s="492"/>
      <c r="D77" s="492"/>
      <c r="E77" s="856"/>
      <c r="F77" s="857"/>
      <c r="G77" s="695"/>
      <c r="H77" s="1112"/>
      <c r="I77" s="494"/>
      <c r="J77" s="494"/>
      <c r="K77" s="494"/>
      <c r="L77" s="1145"/>
      <c r="M77" s="695"/>
      <c r="N77" s="494"/>
      <c r="O77" s="494"/>
    </row>
    <row r="78" spans="1:15" ht="30" customHeight="1" x14ac:dyDescent="0.25">
      <c r="A78" s="469" t="s">
        <v>1543</v>
      </c>
      <c r="B78" s="491"/>
      <c r="C78" s="625"/>
      <c r="D78" s="281"/>
      <c r="E78" s="856"/>
      <c r="F78" s="857"/>
      <c r="G78" s="695"/>
      <c r="H78" s="1112"/>
      <c r="I78" s="494"/>
      <c r="J78" s="494"/>
      <c r="K78" s="494"/>
      <c r="L78" s="1145"/>
      <c r="M78" s="695"/>
      <c r="N78" s="494"/>
      <c r="O78" s="494"/>
    </row>
    <row r="79" spans="1:15" ht="21" customHeight="1" x14ac:dyDescent="0.25">
      <c r="A79" s="460" t="s">
        <v>946</v>
      </c>
      <c r="B79" s="601" t="s">
        <v>806</v>
      </c>
      <c r="C79" s="625" t="s">
        <v>945</v>
      </c>
      <c r="D79" s="281" t="s">
        <v>1063</v>
      </c>
      <c r="E79" s="855">
        <v>45597</v>
      </c>
      <c r="F79" s="855">
        <v>45748</v>
      </c>
      <c r="G79" s="626">
        <v>65000</v>
      </c>
      <c r="H79" s="1169">
        <v>0</v>
      </c>
      <c r="I79" s="626">
        <v>65000</v>
      </c>
      <c r="J79" s="626">
        <v>1865.5</v>
      </c>
      <c r="K79" s="626">
        <v>4427.58</v>
      </c>
      <c r="L79" s="1149">
        <v>1976</v>
      </c>
      <c r="M79" s="626">
        <v>25</v>
      </c>
      <c r="N79" s="468">
        <f>+J79+K79+L79+M79</f>
        <v>8294.08</v>
      </c>
      <c r="O79" s="468">
        <f>+I79-N79</f>
        <v>56705.919999999998</v>
      </c>
    </row>
    <row r="80" spans="1:15" ht="21" customHeight="1" x14ac:dyDescent="0.25">
      <c r="A80" s="460" t="s">
        <v>1397</v>
      </c>
      <c r="B80" s="601" t="s">
        <v>806</v>
      </c>
      <c r="C80" s="625" t="s">
        <v>157</v>
      </c>
      <c r="D80" s="281" t="s">
        <v>1063</v>
      </c>
      <c r="E80" s="855">
        <v>45627</v>
      </c>
      <c r="F80" s="855">
        <v>45778</v>
      </c>
      <c r="G80" s="626">
        <v>65000</v>
      </c>
      <c r="H80" s="1169">
        <v>0</v>
      </c>
      <c r="I80" s="626">
        <v>65000</v>
      </c>
      <c r="J80" s="626">
        <v>1865.5</v>
      </c>
      <c r="K80" s="626">
        <v>4427.58</v>
      </c>
      <c r="L80" s="1149">
        <v>1976</v>
      </c>
      <c r="M80" s="626">
        <v>25</v>
      </c>
      <c r="N80" s="468">
        <f>+J80+K80+L80+M80</f>
        <v>8294.08</v>
      </c>
      <c r="O80" s="468">
        <f>+I80-N80</f>
        <v>56705.919999999998</v>
      </c>
    </row>
    <row r="81" spans="1:15" ht="21" customHeight="1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130000</v>
      </c>
      <c r="H81" s="1144">
        <f>SUM(H80)</f>
        <v>0</v>
      </c>
      <c r="I81" s="695">
        <f t="shared" ref="I81:O81" si="12">SUM(I79:I80)</f>
        <v>130000</v>
      </c>
      <c r="J81" s="695">
        <f t="shared" si="12"/>
        <v>3731</v>
      </c>
      <c r="K81" s="695">
        <f t="shared" si="12"/>
        <v>8855.16</v>
      </c>
      <c r="L81" s="1145">
        <f t="shared" si="12"/>
        <v>3952</v>
      </c>
      <c r="M81" s="695">
        <f>SUM(M79:M80)</f>
        <v>50</v>
      </c>
      <c r="N81" s="695">
        <f t="shared" si="12"/>
        <v>16588.16</v>
      </c>
      <c r="O81" s="695">
        <f t="shared" si="12"/>
        <v>113411.84</v>
      </c>
    </row>
    <row r="82" spans="1:15" ht="21" customHeight="1" x14ac:dyDescent="0.25">
      <c r="A82" s="490"/>
      <c r="B82" s="491"/>
      <c r="C82" s="492"/>
      <c r="D82" s="492"/>
      <c r="E82" s="859"/>
      <c r="F82" s="860"/>
      <c r="G82" s="695"/>
      <c r="H82" s="1112"/>
      <c r="I82" s="494"/>
      <c r="J82" s="494"/>
      <c r="K82" s="494"/>
      <c r="L82" s="1145"/>
      <c r="M82" s="695"/>
      <c r="N82" s="494"/>
      <c r="O82" s="494"/>
    </row>
    <row r="83" spans="1:15" ht="21" customHeight="1" x14ac:dyDescent="0.25">
      <c r="A83" s="490" t="s">
        <v>1421</v>
      </c>
      <c r="B83" s="491"/>
      <c r="C83" s="492"/>
      <c r="D83" s="492"/>
      <c r="E83" s="859"/>
      <c r="F83" s="860"/>
      <c r="G83" s="695"/>
      <c r="H83" s="1112"/>
      <c r="I83" s="494"/>
      <c r="J83" s="494"/>
      <c r="K83" s="494"/>
      <c r="L83" s="1145"/>
      <c r="M83" s="695"/>
      <c r="N83" s="494"/>
      <c r="O83" s="494"/>
    </row>
    <row r="84" spans="1:15" ht="21" customHeight="1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5">
        <v>45627</v>
      </c>
      <c r="F84" s="855">
        <v>45778</v>
      </c>
      <c r="G84" s="626">
        <v>100000</v>
      </c>
      <c r="H84" s="1111">
        <v>0</v>
      </c>
      <c r="I84" s="498">
        <v>100000</v>
      </c>
      <c r="J84" s="498">
        <v>2870</v>
      </c>
      <c r="K84" s="498">
        <v>11676.5</v>
      </c>
      <c r="L84" s="1149">
        <v>3040</v>
      </c>
      <c r="M84" s="626">
        <v>5026.04</v>
      </c>
      <c r="N84" s="457">
        <v>22612.54</v>
      </c>
      <c r="O84" s="498">
        <v>77387.460000000006</v>
      </c>
    </row>
    <row r="85" spans="1:15" ht="21" customHeight="1" x14ac:dyDescent="0.25">
      <c r="A85" s="466" t="s">
        <v>813</v>
      </c>
      <c r="B85" s="281"/>
      <c r="C85" s="492">
        <v>1</v>
      </c>
      <c r="D85" s="281"/>
      <c r="E85" s="859"/>
      <c r="F85" s="860"/>
      <c r="G85" s="695">
        <v>100000</v>
      </c>
      <c r="H85" s="1112">
        <v>0</v>
      </c>
      <c r="I85" s="494">
        <v>100000</v>
      </c>
      <c r="J85" s="494">
        <v>2870</v>
      </c>
      <c r="K85" s="494">
        <v>11676.5</v>
      </c>
      <c r="L85" s="1145">
        <v>3040</v>
      </c>
      <c r="M85" s="695">
        <v>5026.04</v>
      </c>
      <c r="N85" s="463">
        <v>22612.54</v>
      </c>
      <c r="O85" s="494">
        <v>77387.460000000006</v>
      </c>
    </row>
    <row r="86" spans="1:15" ht="21" customHeight="1" x14ac:dyDescent="0.25">
      <c r="A86" s="286"/>
      <c r="B86" s="281"/>
      <c r="C86" s="282"/>
      <c r="D86" s="492"/>
      <c r="E86" s="859"/>
      <c r="F86" s="860"/>
      <c r="G86" s="695"/>
      <c r="H86" s="1112"/>
      <c r="I86" s="494"/>
      <c r="J86" s="494"/>
      <c r="K86" s="494"/>
      <c r="L86" s="1145"/>
      <c r="M86" s="695"/>
      <c r="N86" s="494"/>
      <c r="O86" s="494"/>
    </row>
    <row r="87" spans="1:15" ht="28.5" customHeight="1" x14ac:dyDescent="0.25">
      <c r="A87" s="1014" t="s">
        <v>1477</v>
      </c>
      <c r="B87" s="1015"/>
      <c r="C87" s="492"/>
      <c r="D87" s="465"/>
      <c r="E87" s="1016"/>
      <c r="F87" s="860"/>
      <c r="G87" s="695"/>
      <c r="H87" s="1144"/>
      <c r="I87" s="697"/>
      <c r="J87" s="697"/>
      <c r="K87" s="697"/>
      <c r="L87" s="1145"/>
      <c r="M87" s="697"/>
      <c r="N87" s="697"/>
      <c r="O87" s="697"/>
    </row>
    <row r="88" spans="1:15" ht="21" customHeight="1" x14ac:dyDescent="0.25">
      <c r="A88" s="1017" t="s">
        <v>1045</v>
      </c>
      <c r="B88" s="1018" t="s">
        <v>806</v>
      </c>
      <c r="C88" s="282" t="s">
        <v>78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ref="N88:N93" si="13">+J88+K88+L88+M88</f>
        <v>9530.48</v>
      </c>
      <c r="O88" s="468">
        <f t="shared" ref="O88:O93" si="14">+I88-N88</f>
        <v>60469.520000000004</v>
      </c>
    </row>
    <row r="89" spans="1:15" ht="21" customHeight="1" x14ac:dyDescent="0.25">
      <c r="A89" s="286" t="s">
        <v>611</v>
      </c>
      <c r="B89" s="281" t="s">
        <v>807</v>
      </c>
      <c r="C89" s="282" t="s">
        <v>918</v>
      </c>
      <c r="D89" s="281" t="s">
        <v>1063</v>
      </c>
      <c r="E89" s="855">
        <v>45597</v>
      </c>
      <c r="F89" s="855">
        <v>45748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3"/>
        <v>9530.48</v>
      </c>
      <c r="O89" s="468">
        <f t="shared" si="14"/>
        <v>60469.520000000004</v>
      </c>
    </row>
    <row r="90" spans="1:15" ht="21" customHeight="1" x14ac:dyDescent="0.25">
      <c r="A90" s="286" t="s">
        <v>610</v>
      </c>
      <c r="B90" s="281" t="s">
        <v>806</v>
      </c>
      <c r="C90" s="282" t="s">
        <v>918</v>
      </c>
      <c r="D90" s="281" t="s">
        <v>1063</v>
      </c>
      <c r="E90" s="855">
        <v>45597</v>
      </c>
      <c r="F90" s="855">
        <v>45748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3"/>
        <v>9530.48</v>
      </c>
      <c r="O90" s="468">
        <f t="shared" si="14"/>
        <v>60469.520000000004</v>
      </c>
    </row>
    <row r="91" spans="1:15" ht="21" customHeight="1" x14ac:dyDescent="0.25">
      <c r="A91" s="286" t="s">
        <v>1292</v>
      </c>
      <c r="B91" s="281" t="s">
        <v>806</v>
      </c>
      <c r="C91" s="282" t="s">
        <v>918</v>
      </c>
      <c r="D91" s="281" t="s">
        <v>1063</v>
      </c>
      <c r="E91" s="855">
        <v>45566</v>
      </c>
      <c r="F91" s="855">
        <v>45717</v>
      </c>
      <c r="G91" s="626">
        <v>70000</v>
      </c>
      <c r="H91" s="1169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468">
        <v>25</v>
      </c>
      <c r="N91" s="468">
        <f t="shared" si="13"/>
        <v>9530.48</v>
      </c>
      <c r="O91" s="468">
        <f t="shared" si="14"/>
        <v>60469.520000000004</v>
      </c>
    </row>
    <row r="92" spans="1:15" ht="21" customHeight="1" x14ac:dyDescent="0.25">
      <c r="A92" s="286" t="s">
        <v>1295</v>
      </c>
      <c r="B92" s="281" t="s">
        <v>1296</v>
      </c>
      <c r="C92" s="282" t="s">
        <v>918</v>
      </c>
      <c r="D92" s="281" t="s">
        <v>1063</v>
      </c>
      <c r="E92" s="855">
        <v>45566</v>
      </c>
      <c r="F92" s="855">
        <v>45717</v>
      </c>
      <c r="G92" s="626">
        <v>70000</v>
      </c>
      <c r="H92" s="1169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3"/>
        <v>9530.48</v>
      </c>
      <c r="O92" s="468">
        <f t="shared" si="14"/>
        <v>60469.520000000004</v>
      </c>
    </row>
    <row r="93" spans="1:15" ht="21" customHeight="1" x14ac:dyDescent="0.25">
      <c r="A93" s="286" t="s">
        <v>1293</v>
      </c>
      <c r="B93" s="281" t="s">
        <v>807</v>
      </c>
      <c r="C93" s="282" t="s">
        <v>1294</v>
      </c>
      <c r="D93" s="281" t="s">
        <v>1063</v>
      </c>
      <c r="E93" s="855">
        <v>45717</v>
      </c>
      <c r="F93" s="855">
        <v>45870</v>
      </c>
      <c r="G93" s="626">
        <v>55000</v>
      </c>
      <c r="H93" s="1169">
        <v>0</v>
      </c>
      <c r="I93" s="468">
        <v>55000</v>
      </c>
      <c r="J93" s="468">
        <v>1578.5</v>
      </c>
      <c r="K93" s="468">
        <v>2559.6799999999998</v>
      </c>
      <c r="L93" s="1149">
        <v>1672</v>
      </c>
      <c r="M93" s="468">
        <v>25</v>
      </c>
      <c r="N93" s="468">
        <f t="shared" si="13"/>
        <v>5835.18</v>
      </c>
      <c r="O93" s="468">
        <f t="shared" si="14"/>
        <v>49164.82</v>
      </c>
    </row>
    <row r="94" spans="1:15" ht="21" customHeight="1" x14ac:dyDescent="0.25">
      <c r="A94" s="466" t="s">
        <v>813</v>
      </c>
      <c r="B94" s="465"/>
      <c r="C94" s="492">
        <v>6</v>
      </c>
      <c r="D94" s="465"/>
      <c r="E94" s="1016"/>
      <c r="F94" s="860"/>
      <c r="G94" s="695">
        <f>SUM(G88:G93)</f>
        <v>405000</v>
      </c>
      <c r="H94" s="1144">
        <f>SUM(H93)</f>
        <v>0</v>
      </c>
      <c r="I94" s="695">
        <f t="shared" ref="I94:O94" si="15">SUM(I88:I93)</f>
        <v>405000</v>
      </c>
      <c r="J94" s="695">
        <f t="shared" si="15"/>
        <v>11623.5</v>
      </c>
      <c r="K94" s="695">
        <f t="shared" si="15"/>
        <v>29402.079999999998</v>
      </c>
      <c r="L94" s="1145">
        <f t="shared" si="15"/>
        <v>12312</v>
      </c>
      <c r="M94" s="695">
        <f t="shared" si="15"/>
        <v>150</v>
      </c>
      <c r="N94" s="695">
        <f t="shared" si="15"/>
        <v>53487.579999999994</v>
      </c>
      <c r="O94" s="695">
        <f t="shared" si="15"/>
        <v>351512.42000000004</v>
      </c>
    </row>
    <row r="95" spans="1:15" ht="21" customHeight="1" x14ac:dyDescent="0.25">
      <c r="A95" s="490"/>
      <c r="B95" s="491"/>
      <c r="C95" s="492"/>
      <c r="D95" s="465"/>
      <c r="E95" s="856"/>
      <c r="F95" s="857"/>
      <c r="G95" s="695"/>
      <c r="H95" s="1112"/>
      <c r="I95" s="463"/>
      <c r="J95" s="463"/>
      <c r="K95" s="463"/>
      <c r="L95" s="1145"/>
      <c r="M95" s="697"/>
      <c r="N95" s="463"/>
      <c r="O95" s="463"/>
    </row>
    <row r="96" spans="1:15" ht="30" customHeight="1" x14ac:dyDescent="0.25">
      <c r="A96" s="1014" t="s">
        <v>825</v>
      </c>
      <c r="B96" s="1015"/>
      <c r="C96" s="492"/>
      <c r="D96" s="465"/>
      <c r="E96" s="1019"/>
      <c r="F96" s="857"/>
      <c r="G96" s="695"/>
      <c r="H96" s="1144"/>
      <c r="I96" s="697"/>
      <c r="J96" s="697"/>
      <c r="K96" s="697"/>
      <c r="L96" s="1145"/>
      <c r="M96" s="697"/>
      <c r="N96" s="697"/>
      <c r="O96" s="697"/>
    </row>
    <row r="97" spans="1:19" ht="28.5" customHeight="1" x14ac:dyDescent="0.25">
      <c r="A97" s="496" t="s">
        <v>1399</v>
      </c>
      <c r="B97" s="497" t="s">
        <v>807</v>
      </c>
      <c r="C97" s="749" t="s">
        <v>1516</v>
      </c>
      <c r="D97" s="282" t="s">
        <v>1281</v>
      </c>
      <c r="E97" s="855">
        <v>45627</v>
      </c>
      <c r="F97" s="855">
        <v>45778</v>
      </c>
      <c r="G97" s="626">
        <v>120000</v>
      </c>
      <c r="H97" s="1111">
        <v>0</v>
      </c>
      <c r="I97" s="498">
        <v>120000</v>
      </c>
      <c r="J97" s="498">
        <v>3444</v>
      </c>
      <c r="K97" s="498">
        <v>16809.87</v>
      </c>
      <c r="L97" s="1149">
        <v>3648</v>
      </c>
      <c r="M97" s="626">
        <v>4169.3999999999996</v>
      </c>
      <c r="N97" s="457">
        <v>28071.27</v>
      </c>
      <c r="O97" s="457">
        <f>+I97-N97</f>
        <v>91928.73</v>
      </c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45597</v>
      </c>
      <c r="F98" s="855">
        <v>45748</v>
      </c>
      <c r="G98" s="626">
        <v>70000</v>
      </c>
      <c r="H98" s="1111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468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2</v>
      </c>
      <c r="D99" s="465"/>
      <c r="E99" s="1016"/>
      <c r="F99" s="860"/>
      <c r="G99" s="695">
        <f>SUM(G97:G98)</f>
        <v>190000</v>
      </c>
      <c r="H99" s="1112">
        <v>0</v>
      </c>
      <c r="I99" s="695">
        <f t="shared" ref="I99:N99" si="16">SUM(I97:I98)</f>
        <v>190000</v>
      </c>
      <c r="J99" s="695">
        <f t="shared" si="16"/>
        <v>5453</v>
      </c>
      <c r="K99" s="695">
        <f t="shared" si="16"/>
        <v>22178.35</v>
      </c>
      <c r="L99" s="695">
        <f t="shared" si="16"/>
        <v>5776</v>
      </c>
      <c r="M99" s="695">
        <f>SUM(M97:M98)</f>
        <v>4694.3999999999996</v>
      </c>
      <c r="N99" s="695">
        <f t="shared" si="16"/>
        <v>38101.75</v>
      </c>
      <c r="O99" s="695">
        <f>SUM(O97:O98)</f>
        <v>151898.25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1112"/>
      <c r="I100" s="494"/>
      <c r="J100" s="494"/>
      <c r="K100" s="494"/>
      <c r="L100" s="1145"/>
      <c r="M100" s="695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1112"/>
      <c r="I101" s="463"/>
      <c r="J101" s="463"/>
      <c r="K101" s="463"/>
      <c r="L101" s="1145"/>
      <c r="M101" s="697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45597</v>
      </c>
      <c r="F102" s="855">
        <v>45748</v>
      </c>
      <c r="G102" s="626">
        <v>120000</v>
      </c>
      <c r="H102" s="1169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468">
        <v>25</v>
      </c>
      <c r="N102" s="468">
        <f>+J102+K102+L102+M102</f>
        <v>23926.87</v>
      </c>
      <c r="O102" s="468">
        <f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468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468">
        <v>25</v>
      </c>
      <c r="N104" s="457">
        <f t="shared" ref="N104:N128" si="17">+J104+K104+L104+M104</f>
        <v>9530.48</v>
      </c>
      <c r="O104" s="468">
        <f t="shared" ref="O104:O128" si="18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468">
        <v>25</v>
      </c>
      <c r="N105" s="457">
        <f t="shared" si="17"/>
        <v>9530.48</v>
      </c>
      <c r="O105" s="468">
        <f t="shared" si="18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468">
        <v>1740.46</v>
      </c>
      <c r="N106" s="457">
        <f t="shared" si="17"/>
        <v>10902.84</v>
      </c>
      <c r="O106" s="468">
        <f t="shared" si="18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468">
        <v>3455.92</v>
      </c>
      <c r="N107" s="457">
        <f t="shared" si="17"/>
        <v>12275.210000000001</v>
      </c>
      <c r="O107" s="468">
        <f t="shared" si="18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468">
        <v>1740.46</v>
      </c>
      <c r="N108" s="457">
        <f t="shared" si="17"/>
        <v>10902.84</v>
      </c>
      <c r="O108" s="468">
        <f t="shared" si="18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17"/>
        <v>9530.48</v>
      </c>
      <c r="O109" s="468">
        <f t="shared" si="18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17"/>
        <v>9530.48</v>
      </c>
      <c r="O110" s="468">
        <f t="shared" si="18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17"/>
        <v>9530.48</v>
      </c>
      <c r="O111" s="468">
        <f t="shared" si="18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45597</v>
      </c>
      <c r="F112" s="855">
        <v>45748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57">
        <f t="shared" si="17"/>
        <v>9530.48</v>
      </c>
      <c r="O112" s="468">
        <f t="shared" si="18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45597</v>
      </c>
      <c r="F113" s="855">
        <v>45748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57">
        <f t="shared" si="17"/>
        <v>9530.48</v>
      </c>
      <c r="O113" s="468">
        <f t="shared" si="18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17"/>
        <v>9530.48</v>
      </c>
      <c r="O114" s="468">
        <f t="shared" si="18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17"/>
        <v>9530.48</v>
      </c>
      <c r="O115" s="468">
        <f t="shared" si="18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45717</v>
      </c>
      <c r="F116" s="855">
        <v>45870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17"/>
        <v>9530.48</v>
      </c>
      <c r="O116" s="468">
        <f t="shared" si="18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45717</v>
      </c>
      <c r="F117" s="855">
        <v>45870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17"/>
        <v>9530.48</v>
      </c>
      <c r="O117" s="468">
        <f t="shared" si="18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45717</v>
      </c>
      <c r="F118" s="855">
        <v>45870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17"/>
        <v>9530.48</v>
      </c>
      <c r="O118" s="468">
        <f t="shared" si="18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45717</v>
      </c>
      <c r="F119" s="855">
        <v>45870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17"/>
        <v>9530.48</v>
      </c>
      <c r="O119" s="468">
        <f t="shared" si="18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45717</v>
      </c>
      <c r="F120" s="855">
        <v>45870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17"/>
        <v>9530.48</v>
      </c>
      <c r="O120" s="468">
        <f t="shared" si="18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45717</v>
      </c>
      <c r="F121" s="855">
        <v>45870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17"/>
        <v>9530.48</v>
      </c>
      <c r="O121" s="468">
        <f t="shared" si="18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45717</v>
      </c>
      <c r="F122" s="855">
        <v>45870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17"/>
        <v>9530.48</v>
      </c>
      <c r="O122" s="468">
        <f t="shared" si="18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45717</v>
      </c>
      <c r="F123" s="855">
        <v>45870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17"/>
        <v>9530.48</v>
      </c>
      <c r="O123" s="468">
        <f t="shared" si="18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5025.38</v>
      </c>
      <c r="L124" s="1149">
        <v>2128</v>
      </c>
      <c r="M124" s="468">
        <v>1740.46</v>
      </c>
      <c r="N124" s="468">
        <f t="shared" si="17"/>
        <v>10902.84</v>
      </c>
      <c r="O124" s="468">
        <f t="shared" si="18"/>
        <v>59097.16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17"/>
        <v>9530.48</v>
      </c>
      <c r="O125" s="468">
        <f t="shared" si="18"/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45597</v>
      </c>
      <c r="F126" s="855">
        <v>45748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17"/>
        <v>9530.48</v>
      </c>
      <c r="O126" s="468">
        <f t="shared" si="18"/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45597</v>
      </c>
      <c r="F127" s="855">
        <v>45748</v>
      </c>
      <c r="G127" s="626">
        <v>70000</v>
      </c>
      <c r="H127" s="1169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 t="shared" si="17"/>
        <v>9530.48</v>
      </c>
      <c r="O127" s="468">
        <f t="shared" si="18"/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45658</v>
      </c>
      <c r="F128" s="855">
        <v>45809</v>
      </c>
      <c r="G128" s="626">
        <v>70000</v>
      </c>
      <c r="H128" s="1169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 t="shared" si="17"/>
        <v>9530.48</v>
      </c>
      <c r="O128" s="468">
        <f t="shared" si="18"/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45597</v>
      </c>
      <c r="F129" s="855">
        <v>45748</v>
      </c>
      <c r="G129" s="626">
        <v>125000</v>
      </c>
      <c r="H129" s="1169">
        <v>0</v>
      </c>
      <c r="I129" s="468">
        <v>125000</v>
      </c>
      <c r="J129" s="1038">
        <v>3587.5</v>
      </c>
      <c r="K129" s="1037">
        <v>17985.990000000002</v>
      </c>
      <c r="L129" s="1150">
        <v>3800</v>
      </c>
      <c r="M129" s="1038">
        <v>25</v>
      </c>
      <c r="N129" s="1038">
        <f>SUM(J129:M129)</f>
        <v>25398.49</v>
      </c>
      <c r="O129" s="1038">
        <f>+G129-N129</f>
        <v>99601.51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45597</v>
      </c>
      <c r="F130" s="855">
        <v>45748</v>
      </c>
      <c r="G130" s="626">
        <v>55000</v>
      </c>
      <c r="H130" s="1169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5" si="19">+J130+K130+L130+M130</f>
        <v>5835.18</v>
      </c>
      <c r="O130" s="468">
        <f t="shared" ref="O130:O135" si="20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45597</v>
      </c>
      <c r="F131" s="855">
        <v>45748</v>
      </c>
      <c r="G131" s="626">
        <v>55000</v>
      </c>
      <c r="H131" s="1169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19"/>
        <v>7293.3200000000006</v>
      </c>
      <c r="O131" s="468">
        <f t="shared" si="20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19"/>
        <v>3532.4700000000003</v>
      </c>
      <c r="O132" s="468">
        <f t="shared" si="20"/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45717</v>
      </c>
      <c r="F133" s="855">
        <v>45870</v>
      </c>
      <c r="G133" s="626">
        <v>43500</v>
      </c>
      <c r="H133" s="1169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468">
        <v>25</v>
      </c>
      <c r="N133" s="457">
        <f t="shared" si="19"/>
        <v>3532.4700000000003</v>
      </c>
      <c r="O133" s="468">
        <f t="shared" si="20"/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1547</v>
      </c>
      <c r="D134" s="281" t="s">
        <v>1063</v>
      </c>
      <c r="E134" s="855">
        <v>45566</v>
      </c>
      <c r="F134" s="855">
        <v>45717</v>
      </c>
      <c r="G134" s="626">
        <v>43500</v>
      </c>
      <c r="H134" s="1169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468">
        <v>25</v>
      </c>
      <c r="N134" s="457">
        <f t="shared" si="19"/>
        <v>3532.4700000000003</v>
      </c>
      <c r="O134" s="468">
        <f t="shared" si="20"/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45689</v>
      </c>
      <c r="F135" s="855">
        <v>45839</v>
      </c>
      <c r="G135" s="626">
        <v>25000</v>
      </c>
      <c r="H135" s="1169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468">
        <v>25</v>
      </c>
      <c r="N135" s="457">
        <f t="shared" si="19"/>
        <v>1502.5</v>
      </c>
      <c r="O135" s="468">
        <f t="shared" si="20"/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1144">
        <v>0</v>
      </c>
      <c r="I136" s="695">
        <f t="shared" ref="I136:O136" si="21">SUM(I102:I135)</f>
        <v>2330500</v>
      </c>
      <c r="J136" s="695">
        <f t="shared" si="21"/>
        <v>66885.349999999991</v>
      </c>
      <c r="K136" s="695">
        <f t="shared" si="21"/>
        <v>179989.64999999994</v>
      </c>
      <c r="L136" s="1145">
        <f t="shared" si="21"/>
        <v>70847.199999999983</v>
      </c>
      <c r="M136" s="695">
        <f>SUM(M102:M135)</f>
        <v>12858.219999999998</v>
      </c>
      <c r="N136" s="695">
        <f t="shared" si="21"/>
        <v>330580.42</v>
      </c>
      <c r="O136" s="695">
        <f t="shared" si="21"/>
        <v>1999919.5800000003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1112"/>
      <c r="I137" s="494"/>
      <c r="J137" s="494"/>
      <c r="K137" s="494"/>
      <c r="L137" s="1145"/>
      <c r="M137" s="695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+C136+C99+C94+C85+C81+C76+C72+C65+C54+C49+C45+C40+C36+C29+C25+C20+C16+C33</f>
        <v>72</v>
      </c>
      <c r="D138" s="1125"/>
      <c r="E138" s="1125"/>
      <c r="F138" s="1125"/>
      <c r="G138" s="1126">
        <f>+G16+G20+G25+G29+G45+G49+G54+G65+G72+G76+G81+G85+G94+G99+G136+G40+G36</f>
        <v>5980500</v>
      </c>
      <c r="H138" s="1114">
        <v>0</v>
      </c>
      <c r="I138" s="1126">
        <f>+I16+I20+I25+I29+I45+I49+I54+I65+I72+I76+I81+I85+I94+I99+I136+I40+I36</f>
        <v>5980500</v>
      </c>
      <c r="J138" s="1126">
        <f>+J16+J20+J25+J29+J45+J49+J54+J65+J72+J76+J81+J85+J94+J99+J136+J40+J36</f>
        <v>171640.34999999998</v>
      </c>
      <c r="K138" s="1126">
        <f>+K16+K20+K25+K29+K45+K49+K54+K65+K72+K76+K81+K85+K94+K99+K136+K40+K36</f>
        <v>626378.75999999989</v>
      </c>
      <c r="L138" s="1151">
        <f>+L16+L20+L25+L29+L45+L49+L54+L65+L72+L76+L81+L85+L94+L99+L136+L40+L36</f>
        <v>181807.19999999998</v>
      </c>
      <c r="M138" s="1126">
        <f>+M136+M99+M94+M85+M81+M76+M72+M65+M54+M49+M45+M40+M36+M33+M29+M25+M20+M16</f>
        <v>78119.789999999994</v>
      </c>
      <c r="N138" s="1126">
        <f>+N16+N20+N25+N29+N45+N49+N54+N65+N72+N76+N81+N85+N94+N99+N136+N40+N36+N33</f>
        <v>1067451.5799999998</v>
      </c>
      <c r="O138" s="1126">
        <f>+O16+O20+O25+O29+O45+O49+O54+O65+O72+O76+O81+O85+O94+O99+O136+O40+O36+O33</f>
        <v>4983048.42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L139" s="531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1179"/>
      <c r="H140" s="259"/>
      <c r="I140" s="259"/>
      <c r="J140" s="660"/>
      <c r="K140" s="660"/>
      <c r="L140" s="531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1179"/>
      <c r="H141" s="259"/>
      <c r="I141" s="259"/>
      <c r="J141" s="660"/>
      <c r="K141" s="660"/>
      <c r="L141" s="531"/>
      <c r="M141" s="660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1179"/>
      <c r="H142" s="259"/>
      <c r="I142" s="259"/>
      <c r="J142" s="660"/>
      <c r="K142" s="660"/>
      <c r="L142" s="531"/>
      <c r="M142" s="660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1179"/>
      <c r="H143" s="259"/>
      <c r="I143" s="259"/>
      <c r="J143" s="660"/>
      <c r="K143" s="660"/>
      <c r="L143" s="531"/>
      <c r="M143" s="660"/>
      <c r="N143" s="660"/>
      <c r="O143" s="259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ht="9.7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hidden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 t="s">
        <v>641</v>
      </c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46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46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46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1097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895" t="s">
        <v>1375</v>
      </c>
      <c r="J158" s="1895"/>
      <c r="K158" s="1895"/>
      <c r="L158" s="1895"/>
      <c r="M158" s="1895"/>
      <c r="N158" s="1895"/>
      <c r="O158" s="1895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876" t="s">
        <v>1554</v>
      </c>
      <c r="J159" s="1876"/>
      <c r="K159" s="1876"/>
      <c r="L159" s="1876"/>
      <c r="M159" s="1876"/>
      <c r="N159" s="1876"/>
      <c r="O159" s="1876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51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05"/>
      <c r="N161" s="271"/>
      <c r="O161" s="271"/>
      <c r="P161" s="259"/>
    </row>
    <row r="162" spans="1:16" s="259" customFormat="1" ht="138" customHeight="1" x14ac:dyDescent="0.25">
      <c r="D162" s="668"/>
      <c r="E162" s="668"/>
      <c r="F162" s="668"/>
      <c r="L162" s="531"/>
      <c r="M162"/>
    </row>
    <row r="163" spans="1:16" x14ac:dyDescent="0.25">
      <c r="K163" s="259"/>
      <c r="L163" s="531"/>
    </row>
  </sheetData>
  <mergeCells count="21">
    <mergeCell ref="M11:M12"/>
    <mergeCell ref="N11:N12"/>
    <mergeCell ref="O11:O12"/>
    <mergeCell ref="I158:O158"/>
    <mergeCell ref="I159:O159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61" max="15" man="1"/>
    <brk id="121" max="15" man="1"/>
  </rowBreaks>
  <drawing r:id="rId2"/>
</worksheet>
</file>

<file path=xl/worksheets/sheet3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B36CF0-C01A-430B-89A4-F0EB50185035}">
  <dimension ref="A1:N72"/>
  <sheetViews>
    <sheetView topLeftCell="A29" zoomScaleNormal="100" workbookViewId="0">
      <selection activeCell="E22" sqref="E22"/>
    </sheetView>
  </sheetViews>
  <sheetFormatPr baseColWidth="10" defaultRowHeight="15" x14ac:dyDescent="0.25"/>
  <cols>
    <col min="1" max="1" width="5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9.140625" customWidth="1"/>
    <col min="8" max="8" width="17.85546875" customWidth="1"/>
    <col min="10" max="10" width="13.5703125" customWidth="1"/>
    <col min="13" max="13" width="13.140625" customWidth="1"/>
    <col min="14" max="14" width="16.8554687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1534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2" t="s">
        <v>5</v>
      </c>
      <c r="B11" s="1622"/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  <c r="N11" s="162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97" t="s">
        <v>7</v>
      </c>
      <c r="B13" s="1897" t="s">
        <v>937</v>
      </c>
      <c r="C13" s="1897" t="s">
        <v>8</v>
      </c>
      <c r="D13" s="1897" t="s">
        <v>10</v>
      </c>
      <c r="E13" s="1897" t="s">
        <v>11</v>
      </c>
      <c r="F13" s="1047" t="s">
        <v>12</v>
      </c>
      <c r="G13" s="1897" t="s">
        <v>13</v>
      </c>
      <c r="H13" s="1897" t="s">
        <v>14</v>
      </c>
      <c r="I13" s="1897" t="s">
        <v>15</v>
      </c>
      <c r="J13" s="1897" t="s">
        <v>16</v>
      </c>
      <c r="K13" s="1897" t="s">
        <v>17</v>
      </c>
      <c r="L13" s="1897" t="s">
        <v>18</v>
      </c>
      <c r="M13" s="1897" t="s">
        <v>19</v>
      </c>
      <c r="N13" s="1897" t="s">
        <v>20</v>
      </c>
    </row>
    <row r="14" spans="1:14" x14ac:dyDescent="0.25">
      <c r="A14" s="1897"/>
      <c r="B14" s="1897"/>
      <c r="C14" s="1897"/>
      <c r="D14" s="1897"/>
      <c r="E14" s="1897"/>
      <c r="F14" s="1047" t="s">
        <v>21</v>
      </c>
      <c r="G14" s="1897"/>
      <c r="H14" s="1897"/>
      <c r="I14" s="1897"/>
      <c r="J14" s="1897"/>
      <c r="K14" s="1897"/>
      <c r="L14" s="1897"/>
      <c r="M14" s="1897"/>
      <c r="N14" s="1897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1519</v>
      </c>
      <c r="B24" s="601" t="s">
        <v>806</v>
      </c>
      <c r="C24" s="281" t="s">
        <v>235</v>
      </c>
      <c r="D24" s="286" t="s">
        <v>235</v>
      </c>
      <c r="E24" s="283" t="s">
        <v>236</v>
      </c>
      <c r="F24" s="284">
        <v>14000</v>
      </c>
      <c r="G24" s="285">
        <v>0</v>
      </c>
      <c r="H24" s="284">
        <v>14000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14000</v>
      </c>
    </row>
    <row r="25" spans="1:14" ht="28.5" customHeight="1" x14ac:dyDescent="0.25">
      <c r="A25" s="761" t="s">
        <v>1524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73">
        <v>0</v>
      </c>
      <c r="J25" s="273">
        <v>0</v>
      </c>
      <c r="K25" s="273">
        <v>0</v>
      </c>
      <c r="L25" s="273">
        <v>0</v>
      </c>
      <c r="M25" s="273">
        <v>0</v>
      </c>
      <c r="N25" s="284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37.5" customHeight="1" x14ac:dyDescent="0.25">
      <c r="A34" s="1180" t="s">
        <v>865</v>
      </c>
      <c r="B34" s="1180"/>
      <c r="C34" s="1181">
        <v>18</v>
      </c>
      <c r="D34" s="1181"/>
      <c r="E34" s="1181"/>
      <c r="F34" s="1182">
        <f t="shared" ref="F34:N34" si="2">+F33</f>
        <v>266000</v>
      </c>
      <c r="G34" s="1182">
        <f t="shared" si="2"/>
        <v>0</v>
      </c>
      <c r="H34" s="1182">
        <f t="shared" si="2"/>
        <v>266000</v>
      </c>
      <c r="I34" s="1182">
        <f t="shared" si="2"/>
        <v>0</v>
      </c>
      <c r="J34" s="1182">
        <f t="shared" si="2"/>
        <v>4195.88</v>
      </c>
      <c r="K34" s="1182">
        <f t="shared" si="2"/>
        <v>0</v>
      </c>
      <c r="L34" s="1182">
        <f t="shared" si="2"/>
        <v>0</v>
      </c>
      <c r="M34" s="1182">
        <f t="shared" si="2"/>
        <v>4195.88</v>
      </c>
      <c r="N34" s="1182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0.7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4.2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hidden="1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874" t="s">
        <v>1269</v>
      </c>
      <c r="B56" s="1874"/>
      <c r="C56" s="1874"/>
      <c r="D56" s="753"/>
      <c r="E56" s="753"/>
      <c r="F56" s="754"/>
      <c r="G56" s="755"/>
      <c r="I56" s="1875" t="s">
        <v>852</v>
      </c>
      <c r="J56" s="1875"/>
      <c r="K56" s="1875"/>
      <c r="L56" s="1875"/>
      <c r="M56" s="1875"/>
      <c r="N56" s="1875"/>
    </row>
    <row r="57" spans="1:14" s="259" customFormat="1" ht="19.5" customHeight="1" x14ac:dyDescent="0.25">
      <c r="A57" s="1812" t="s">
        <v>1270</v>
      </c>
      <c r="B57" s="1812"/>
      <c r="C57" s="1812"/>
      <c r="D57" s="753"/>
      <c r="E57" s="753"/>
      <c r="F57" s="754"/>
      <c r="G57" s="755"/>
      <c r="I57" s="1876" t="s">
        <v>1505</v>
      </c>
      <c r="J57" s="1876"/>
      <c r="K57" s="1876"/>
      <c r="L57" s="1876"/>
      <c r="M57" s="1876"/>
      <c r="N57" s="1876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135.7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813"/>
      <c r="J69" s="1813"/>
      <c r="K69" s="1813"/>
      <c r="L69" s="1813"/>
      <c r="M69" s="1813"/>
      <c r="N69" s="1813"/>
    </row>
    <row r="70" spans="1:14" ht="15.75" x14ac:dyDescent="0.25">
      <c r="A70" s="267"/>
      <c r="B70" s="267"/>
      <c r="C70" s="267"/>
      <c r="D70" s="268"/>
      <c r="E70" s="268"/>
      <c r="F70" s="269"/>
      <c r="G70" s="1741"/>
      <c r="H70" s="1741"/>
      <c r="I70" s="1741"/>
      <c r="J70" s="1741"/>
      <c r="K70" s="1741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1.74" right="0.39370078740157483" top="0.21" bottom="0.15748031496062992" header="7.874015748031496E-2" footer="0.31496062992125984"/>
  <pageSetup paperSize="3" scale="60" orientation="landscape" r:id="rId1"/>
  <drawing r:id="rId2"/>
</worksheet>
</file>

<file path=xl/worksheets/sheet3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94F596-CE96-496B-B2E2-01343CC5D972}">
  <sheetPr>
    <pageSetUpPr fitToPage="1"/>
  </sheetPr>
  <dimension ref="B5:N90"/>
  <sheetViews>
    <sheetView showGridLines="0" view="pageBreakPreview" topLeftCell="A53" zoomScaleNormal="136" zoomScaleSheetLayoutView="100" workbookViewId="0">
      <selection sqref="A1:N9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886" t="s">
        <v>0</v>
      </c>
      <c r="C5" s="1886"/>
      <c r="D5" s="1886"/>
      <c r="E5" s="1886"/>
      <c r="F5" s="1886"/>
      <c r="G5" s="1886"/>
      <c r="H5" s="1886"/>
      <c r="I5" s="1886"/>
      <c r="J5" s="1886"/>
      <c r="K5" s="1886"/>
      <c r="L5" s="1886"/>
      <c r="M5" s="1886"/>
    </row>
    <row r="6" spans="2:14" ht="13.5" customHeight="1" x14ac:dyDescent="0.25">
      <c r="B6" s="1886" t="s">
        <v>1</v>
      </c>
      <c r="C6" s="1886"/>
      <c r="D6" s="1886"/>
      <c r="E6" s="1886"/>
      <c r="F6" s="1886"/>
      <c r="G6" s="1886"/>
      <c r="H6" s="1886"/>
      <c r="I6" s="1886"/>
      <c r="J6" s="1886"/>
      <c r="K6" s="1886"/>
      <c r="L6" s="1886"/>
      <c r="M6" s="1886"/>
    </row>
    <row r="7" spans="2:14" ht="12" customHeight="1" x14ac:dyDescent="0.25">
      <c r="B7" s="1886" t="s">
        <v>3</v>
      </c>
      <c r="C7" s="1886"/>
      <c r="D7" s="1886"/>
      <c r="E7" s="1886"/>
      <c r="F7" s="1886"/>
      <c r="G7" s="1886"/>
      <c r="H7" s="1886"/>
      <c r="I7" s="1886"/>
      <c r="J7" s="1886"/>
      <c r="K7" s="1886"/>
      <c r="L7" s="1886"/>
      <c r="M7" s="1886"/>
    </row>
    <row r="8" spans="2:14" x14ac:dyDescent="0.25">
      <c r="B8" s="1886" t="s">
        <v>1535</v>
      </c>
      <c r="C8" s="1886"/>
      <c r="D8" s="1886"/>
      <c r="E8" s="1886"/>
      <c r="F8" s="1886"/>
      <c r="G8" s="1886"/>
      <c r="H8" s="1886"/>
      <c r="I8" s="1886"/>
      <c r="J8" s="1886"/>
      <c r="K8" s="1886"/>
      <c r="L8" s="1886"/>
      <c r="M8" s="1886"/>
    </row>
    <row r="9" spans="2:14" x14ac:dyDescent="0.25">
      <c r="B9" s="1877" t="s">
        <v>886</v>
      </c>
      <c r="C9" s="1877"/>
      <c r="D9" s="1877"/>
      <c r="E9" s="1877"/>
      <c r="F9" s="1877"/>
      <c r="G9" s="1877"/>
      <c r="H9" s="1877"/>
      <c r="I9" s="1877"/>
      <c r="J9" s="1877"/>
      <c r="K9" s="1877"/>
      <c r="L9" s="1877"/>
      <c r="M9" s="1877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910" t="s">
        <v>7</v>
      </c>
      <c r="C11" s="1910" t="s">
        <v>802</v>
      </c>
      <c r="D11" s="1912" t="s">
        <v>9</v>
      </c>
      <c r="E11" s="1046" t="s">
        <v>12</v>
      </c>
      <c r="F11" s="1914" t="s">
        <v>13</v>
      </c>
      <c r="G11" s="1908" t="s">
        <v>14</v>
      </c>
      <c r="H11" s="1908" t="s">
        <v>15</v>
      </c>
      <c r="I11" s="1908" t="s">
        <v>16</v>
      </c>
      <c r="J11" s="1908" t="s">
        <v>17</v>
      </c>
      <c r="K11" s="1908" t="s">
        <v>18</v>
      </c>
      <c r="L11" s="1908" t="s">
        <v>19</v>
      </c>
      <c r="M11" s="1908" t="s">
        <v>20</v>
      </c>
    </row>
    <row r="12" spans="2:14" ht="16.5" customHeight="1" x14ac:dyDescent="0.25">
      <c r="B12" s="1911"/>
      <c r="C12" s="1911"/>
      <c r="D12" s="1913"/>
      <c r="E12" s="1046" t="s">
        <v>21</v>
      </c>
      <c r="F12" s="1915"/>
      <c r="G12" s="1909"/>
      <c r="H12" s="1909"/>
      <c r="I12" s="1909"/>
      <c r="J12" s="1909"/>
      <c r="K12" s="1909"/>
      <c r="L12" s="1909"/>
      <c r="M12" s="1909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1556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ht="12" customHeight="1" x14ac:dyDescent="0.25">
      <c r="B33" s="1167" t="s">
        <v>1136</v>
      </c>
      <c r="C33" s="889"/>
      <c r="D33" s="889"/>
      <c r="E33" s="906"/>
      <c r="F33" s="907"/>
      <c r="G33" s="906"/>
      <c r="H33" s="936"/>
      <c r="I33" s="936"/>
      <c r="J33" s="936"/>
      <c r="K33" s="937"/>
      <c r="L33" s="905"/>
      <c r="M33" s="905"/>
    </row>
    <row r="34" spans="2:13" ht="12" customHeight="1" x14ac:dyDescent="0.25">
      <c r="B34" s="890" t="s">
        <v>697</v>
      </c>
      <c r="C34" s="903" t="s">
        <v>807</v>
      </c>
      <c r="D34" s="938" t="s">
        <v>1207</v>
      </c>
      <c r="E34" s="904">
        <v>6500</v>
      </c>
      <c r="F34" s="932">
        <v>0</v>
      </c>
      <c r="G34" s="933">
        <v>6500</v>
      </c>
      <c r="H34" s="933">
        <v>186.55</v>
      </c>
      <c r="I34" s="933">
        <v>917.38</v>
      </c>
      <c r="J34" s="933">
        <v>197.6</v>
      </c>
      <c r="K34" s="932">
        <v>0</v>
      </c>
      <c r="L34" s="1086">
        <f>+H34+I34+J34+K34</f>
        <v>1301.53</v>
      </c>
      <c r="M34" s="904">
        <f>+G34-L34</f>
        <v>5198.47</v>
      </c>
    </row>
    <row r="35" spans="2:13" ht="12" customHeight="1" x14ac:dyDescent="0.25">
      <c r="B35" s="889" t="s">
        <v>813</v>
      </c>
      <c r="C35" s="889"/>
      <c r="D35" s="889">
        <v>1</v>
      </c>
      <c r="E35" s="905">
        <f t="shared" ref="E35:L35" si="2">+E34</f>
        <v>6500</v>
      </c>
      <c r="F35" s="937">
        <v>0</v>
      </c>
      <c r="G35" s="905">
        <f t="shared" si="2"/>
        <v>6500</v>
      </c>
      <c r="H35" s="905">
        <f t="shared" si="2"/>
        <v>186.55</v>
      </c>
      <c r="I35" s="905">
        <f t="shared" si="2"/>
        <v>917.38</v>
      </c>
      <c r="J35" s="905">
        <f t="shared" si="2"/>
        <v>197.6</v>
      </c>
      <c r="K35" s="937">
        <v>0</v>
      </c>
      <c r="L35" s="905">
        <f t="shared" si="2"/>
        <v>1301.53</v>
      </c>
      <c r="M35" s="905">
        <f>+G35-L35</f>
        <v>5198.47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889" t="s">
        <v>787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310</v>
      </c>
      <c r="C38" s="903" t="s">
        <v>807</v>
      </c>
      <c r="D38" s="938" t="s">
        <v>1204</v>
      </c>
      <c r="E38" s="904">
        <v>5000</v>
      </c>
      <c r="F38" s="932">
        <v>0</v>
      </c>
      <c r="G38" s="933">
        <v>5000</v>
      </c>
      <c r="H38" s="933">
        <v>143.5</v>
      </c>
      <c r="I38" s="933">
        <v>705.68</v>
      </c>
      <c r="J38" s="933">
        <v>152</v>
      </c>
      <c r="K38" s="932">
        <v>0</v>
      </c>
      <c r="L38" s="1086">
        <f>+H38+I38+J38+K38</f>
        <v>1001.18</v>
      </c>
      <c r="M38" s="904">
        <f>+G38-L38</f>
        <v>3998.82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3">+E38</f>
        <v>5000</v>
      </c>
      <c r="F39" s="937">
        <v>0</v>
      </c>
      <c r="G39" s="905">
        <f t="shared" si="3"/>
        <v>5000</v>
      </c>
      <c r="H39" s="905">
        <f t="shared" si="3"/>
        <v>143.5</v>
      </c>
      <c r="I39" s="905">
        <f t="shared" si="3"/>
        <v>705.68</v>
      </c>
      <c r="J39" s="905">
        <f t="shared" si="3"/>
        <v>152</v>
      </c>
      <c r="K39" s="937">
        <v>0</v>
      </c>
      <c r="L39" s="905">
        <f t="shared" si="3"/>
        <v>1001.18</v>
      </c>
      <c r="M39" s="905">
        <f>+G39-L39</f>
        <v>3998.82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1167" t="s">
        <v>1412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369</v>
      </c>
      <c r="C42" s="903" t="s">
        <v>806</v>
      </c>
      <c r="D42" s="1168" t="s">
        <v>1435</v>
      </c>
      <c r="E42" s="904">
        <v>11500</v>
      </c>
      <c r="F42" s="932">
        <v>0</v>
      </c>
      <c r="G42" s="933">
        <v>11500</v>
      </c>
      <c r="H42" s="933">
        <v>330.05</v>
      </c>
      <c r="I42" s="933">
        <v>1623.06</v>
      </c>
      <c r="J42" s="933">
        <v>349.6</v>
      </c>
      <c r="K42" s="932">
        <v>0</v>
      </c>
      <c r="L42" s="1086">
        <f>+H42+I42+J42+K42</f>
        <v>2302.71</v>
      </c>
      <c r="M42" s="904">
        <f>+G42-L42</f>
        <v>9197.2900000000009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>+E42</f>
        <v>11500</v>
      </c>
      <c r="F43" s="937">
        <v>0</v>
      </c>
      <c r="G43" s="905">
        <f>+G42</f>
        <v>11500</v>
      </c>
      <c r="H43" s="905">
        <f>+H42</f>
        <v>330.05</v>
      </c>
      <c r="I43" s="905">
        <f>+I42</f>
        <v>1623.06</v>
      </c>
      <c r="J43" s="905">
        <f>+J42</f>
        <v>349.6</v>
      </c>
      <c r="K43" s="937">
        <v>0</v>
      </c>
      <c r="L43" s="905">
        <f>+L42</f>
        <v>2302.71</v>
      </c>
      <c r="M43" s="905">
        <f>+G43-L43</f>
        <v>9197.2900000000009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978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114</v>
      </c>
      <c r="C46" s="903" t="s">
        <v>807</v>
      </c>
      <c r="D46" s="1168" t="s">
        <v>1202</v>
      </c>
      <c r="E46" s="904">
        <v>40000</v>
      </c>
      <c r="F46" s="932">
        <v>0</v>
      </c>
      <c r="G46" s="933">
        <v>40000</v>
      </c>
      <c r="H46" s="933">
        <v>1148</v>
      </c>
      <c r="I46" s="933">
        <v>9409</v>
      </c>
      <c r="J46" s="933">
        <v>1216</v>
      </c>
      <c r="K46" s="932">
        <v>0</v>
      </c>
      <c r="L46" s="1086">
        <f>+H46+I46+J46+K46</f>
        <v>11773</v>
      </c>
      <c r="M46" s="904">
        <f>+G46-L46</f>
        <v>28227</v>
      </c>
    </row>
    <row r="47" spans="2:13" ht="12" customHeight="1" x14ac:dyDescent="0.25">
      <c r="B47" s="890" t="s">
        <v>409</v>
      </c>
      <c r="C47" s="903" t="s">
        <v>806</v>
      </c>
      <c r="D47" s="1168" t="s">
        <v>529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89" t="s">
        <v>813</v>
      </c>
      <c r="C48" s="889"/>
      <c r="D48" s="889">
        <v>2</v>
      </c>
      <c r="E48" s="905">
        <f>SUM(E46:E47)</f>
        <v>51500</v>
      </c>
      <c r="F48" s="937">
        <v>0</v>
      </c>
      <c r="G48" s="905">
        <f t="shared" ref="G48:M48" si="4">SUM(G46:G47)</f>
        <v>51500</v>
      </c>
      <c r="H48" s="905">
        <f t="shared" si="4"/>
        <v>1478.05</v>
      </c>
      <c r="I48" s="905">
        <f t="shared" si="4"/>
        <v>11032.06</v>
      </c>
      <c r="J48" s="905">
        <f t="shared" si="4"/>
        <v>1565.6</v>
      </c>
      <c r="K48" s="937">
        <v>0</v>
      </c>
      <c r="L48" s="905">
        <f t="shared" si="4"/>
        <v>14075.71</v>
      </c>
      <c r="M48" s="905">
        <f t="shared" si="4"/>
        <v>37424.29</v>
      </c>
    </row>
    <row r="49" spans="2:13" ht="12" customHeight="1" x14ac:dyDescent="0.25">
      <c r="B49" s="889"/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89" t="s">
        <v>1468</v>
      </c>
      <c r="C50" s="903"/>
      <c r="D50" s="934"/>
      <c r="E50" s="906"/>
      <c r="F50" s="907"/>
      <c r="G50" s="906"/>
      <c r="H50" s="936"/>
      <c r="I50" s="936"/>
      <c r="J50" s="936"/>
      <c r="K50" s="937"/>
      <c r="L50" s="905"/>
      <c r="M50" s="905"/>
    </row>
    <row r="51" spans="2:13" ht="12" customHeight="1" x14ac:dyDescent="0.25">
      <c r="B51" s="890" t="s">
        <v>1414</v>
      </c>
      <c r="C51" s="903" t="s">
        <v>806</v>
      </c>
      <c r="D51" s="890" t="s">
        <v>1436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1</v>
      </c>
      <c r="E52" s="905">
        <f>+E51</f>
        <v>11500</v>
      </c>
      <c r="F52" s="937">
        <v>0</v>
      </c>
      <c r="G52" s="905">
        <f>+G51</f>
        <v>11500</v>
      </c>
      <c r="H52" s="905">
        <f>+H51</f>
        <v>330.05</v>
      </c>
      <c r="I52" s="905">
        <f>+I51</f>
        <v>1623.06</v>
      </c>
      <c r="J52" s="905">
        <f>+J51</f>
        <v>349.6</v>
      </c>
      <c r="K52" s="937">
        <v>0</v>
      </c>
      <c r="L52" s="905">
        <f>+L51</f>
        <v>2302.71</v>
      </c>
      <c r="M52" s="905">
        <f>+G52-L52</f>
        <v>9197.2900000000009</v>
      </c>
    </row>
    <row r="53" spans="2:13" ht="12" customHeight="1" x14ac:dyDescent="0.25">
      <c r="B53" s="889"/>
      <c r="C53" s="889"/>
      <c r="D53" s="889"/>
      <c r="E53" s="905"/>
      <c r="F53" s="937"/>
      <c r="G53" s="905"/>
      <c r="H53" s="905"/>
      <c r="I53" s="905"/>
      <c r="J53" s="905"/>
      <c r="K53" s="937"/>
      <c r="L53" s="905"/>
      <c r="M53" s="905"/>
    </row>
    <row r="54" spans="2:13" ht="12" customHeight="1" x14ac:dyDescent="0.25">
      <c r="B54" s="889" t="s">
        <v>1499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5" customHeight="1" x14ac:dyDescent="0.25">
      <c r="B55" s="890" t="s">
        <v>134</v>
      </c>
      <c r="C55" s="903" t="s">
        <v>807</v>
      </c>
      <c r="D55" s="890" t="s">
        <v>1500</v>
      </c>
      <c r="E55" s="904">
        <v>40000</v>
      </c>
      <c r="F55" s="932">
        <v>0</v>
      </c>
      <c r="G55" s="933">
        <v>40000</v>
      </c>
      <c r="H55" s="933">
        <v>1148</v>
      </c>
      <c r="I55" s="933">
        <v>9409</v>
      </c>
      <c r="J55" s="933">
        <v>1216</v>
      </c>
      <c r="K55" s="932">
        <v>0</v>
      </c>
      <c r="L55" s="1086">
        <f>+H55+I55+J55+K55</f>
        <v>11773</v>
      </c>
      <c r="M55" s="904">
        <f>+G55-L55</f>
        <v>28227</v>
      </c>
    </row>
    <row r="56" spans="2:13" ht="12" customHeight="1" x14ac:dyDescent="0.25">
      <c r="B56" s="889" t="s">
        <v>813</v>
      </c>
      <c r="C56" s="889"/>
      <c r="D56" s="941">
        <v>1</v>
      </c>
      <c r="E56" s="905">
        <f t="shared" ref="E56:L56" si="5">+E55</f>
        <v>40000</v>
      </c>
      <c r="F56" s="937">
        <v>0</v>
      </c>
      <c r="G56" s="905">
        <f t="shared" si="5"/>
        <v>40000</v>
      </c>
      <c r="H56" s="905">
        <f t="shared" si="5"/>
        <v>1148</v>
      </c>
      <c r="I56" s="905">
        <f t="shared" si="5"/>
        <v>9409</v>
      </c>
      <c r="J56" s="905">
        <f t="shared" si="5"/>
        <v>1216</v>
      </c>
      <c r="K56" s="937">
        <v>0</v>
      </c>
      <c r="L56" s="905">
        <f t="shared" si="5"/>
        <v>11773</v>
      </c>
      <c r="M56" s="905">
        <f>+G56-L56</f>
        <v>28227</v>
      </c>
    </row>
    <row r="57" spans="2:13" ht="12" customHeight="1" x14ac:dyDescent="0.25">
      <c r="B57" s="889"/>
      <c r="C57" s="889"/>
      <c r="D57" s="941"/>
      <c r="E57" s="906"/>
      <c r="F57" s="907"/>
      <c r="G57" s="906"/>
      <c r="H57" s="936"/>
      <c r="I57" s="936"/>
      <c r="J57" s="936"/>
      <c r="K57" s="937"/>
      <c r="L57" s="905"/>
      <c r="M57" s="905"/>
    </row>
    <row r="58" spans="2:13" s="2" customFormat="1" ht="15.75" customHeight="1" x14ac:dyDescent="0.2">
      <c r="B58" s="1129" t="s">
        <v>865</v>
      </c>
      <c r="C58" s="1139"/>
      <c r="D58" s="1129">
        <f>+D56+D52+D48+D43+D39+D27+D23+D35+D31+D19+D15</f>
        <v>12</v>
      </c>
      <c r="E58" s="1140">
        <f>+E56+E52+E48+E43+E39+E35+E31+E27+E23+E19+E15</f>
        <v>239500</v>
      </c>
      <c r="F58" s="1045">
        <v>0</v>
      </c>
      <c r="G58" s="1140">
        <f>+G56+G52+G48+G43+G39+G35+G31+G27+G23+G19+G15</f>
        <v>239500</v>
      </c>
      <c r="H58" s="1140">
        <f>+H56+H52+H48+H43+H39+H35+H31+H27+H23+H19+H15</f>
        <v>6873.6500000000015</v>
      </c>
      <c r="I58" s="1140">
        <f>+I56+I52+I48+I43+I39+I35+I31+I27+I23+I19+I15</f>
        <v>43523.049999999996</v>
      </c>
      <c r="J58" s="1140">
        <f>+J56+J52+J48+J43+J39+J35+J31+J27+J23+J19+J15</f>
        <v>7280.8000000000011</v>
      </c>
      <c r="K58" s="1045">
        <v>0</v>
      </c>
      <c r="L58" s="1140">
        <f>+L56+L52+L48+L43+L39+L35+L31+L27+L23+L19+L15</f>
        <v>57677.5</v>
      </c>
      <c r="M58" s="1140">
        <f>+M56+M52+M48+M43+M39+M35+M31+M27+M23+M19+M15</f>
        <v>181822.50000000003</v>
      </c>
    </row>
    <row r="68" spans="2:12" ht="15" hidden="1" customHeight="1" x14ac:dyDescent="0.25"/>
    <row r="69" spans="2:12" ht="15" hidden="1" customHeight="1" x14ac:dyDescent="0.25"/>
    <row r="71" spans="2:12" ht="14.25" customHeight="1" x14ac:dyDescent="0.25"/>
    <row r="72" spans="2:12" ht="15" hidden="1" customHeight="1" x14ac:dyDescent="0.25"/>
    <row r="76" spans="2:12" ht="0.75" customHeight="1" x14ac:dyDescent="0.25"/>
    <row r="78" spans="2:12" ht="38.25" customHeight="1" x14ac:dyDescent="0.25">
      <c r="B78" s="916"/>
      <c r="C78" s="916"/>
      <c r="D78" s="917"/>
      <c r="E78" s="918"/>
      <c r="F78" s="919"/>
      <c r="G78" s="1882" t="s">
        <v>1372</v>
      </c>
      <c r="H78" s="1882"/>
      <c r="I78" s="1882"/>
      <c r="J78" s="1882"/>
      <c r="K78" s="1882"/>
      <c r="L78" s="1882"/>
    </row>
    <row r="79" spans="2:12" x14ac:dyDescent="0.25">
      <c r="B79" s="1083" t="s">
        <v>1238</v>
      </c>
      <c r="C79" s="1083"/>
      <c r="D79" s="921"/>
      <c r="E79" s="915"/>
      <c r="F79" s="915"/>
      <c r="G79" s="1880" t="s">
        <v>1222</v>
      </c>
      <c r="H79" s="1880"/>
      <c r="I79" s="1880"/>
      <c r="J79" s="1880"/>
      <c r="K79" s="1880"/>
      <c r="L79" s="1880"/>
    </row>
    <row r="80" spans="2:12" x14ac:dyDescent="0.25">
      <c r="B80" s="916" t="s">
        <v>1239</v>
      </c>
      <c r="C80" s="916"/>
      <c r="D80" s="915"/>
      <c r="E80" s="915"/>
      <c r="F80" s="923"/>
      <c r="G80" s="1879" t="s">
        <v>1224</v>
      </c>
      <c r="H80" s="1879"/>
      <c r="I80" s="1879"/>
      <c r="J80" s="1879"/>
      <c r="K80" s="1879"/>
      <c r="L80" s="1879"/>
    </row>
    <row r="84" spans="5:13" ht="30" customHeight="1" x14ac:dyDescent="0.25"/>
    <row r="88" spans="5:13" x14ac:dyDescent="0.25">
      <c r="E88" s="924"/>
      <c r="F88" s="923"/>
      <c r="G88" s="915"/>
      <c r="H88" s="1884"/>
      <c r="I88" s="1884"/>
      <c r="J88" s="1884"/>
      <c r="K88" s="1884"/>
      <c r="L88" s="1884"/>
      <c r="M88" s="1884"/>
    </row>
    <row r="89" spans="5:13" x14ac:dyDescent="0.25">
      <c r="E89" s="925"/>
      <c r="F89" s="1877"/>
      <c r="G89" s="1877"/>
      <c r="H89" s="1877"/>
      <c r="I89" s="1877"/>
      <c r="J89" s="1877"/>
      <c r="K89" s="926"/>
      <c r="L89" s="926"/>
      <c r="M89" s="886"/>
    </row>
    <row r="90" spans="5:13" x14ac:dyDescent="0.25">
      <c r="E90" s="927" t="s">
        <v>641</v>
      </c>
      <c r="F90" s="927"/>
      <c r="G90" s="927"/>
      <c r="H90" s="927"/>
      <c r="I90" s="927"/>
      <c r="J90" s="927"/>
      <c r="K90" s="927"/>
      <c r="L90" s="927"/>
      <c r="M90" s="927"/>
    </row>
  </sheetData>
  <mergeCells count="21">
    <mergeCell ref="G78:L78"/>
    <mergeCell ref="G79:L79"/>
    <mergeCell ref="G80:L80"/>
    <mergeCell ref="H88:M88"/>
    <mergeCell ref="F89:J8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02" bottom="0.27559055118110237" header="0" footer="0"/>
  <pageSetup scale="49" orientation="landscape" r:id="rId1"/>
  <drawing r:id="rId2"/>
</worksheet>
</file>

<file path=xl/worksheets/sheet3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1F29E6-DCAF-42D5-A793-7F4D537EA5CB}">
  <dimension ref="A6:M63"/>
  <sheetViews>
    <sheetView showGridLines="0" topLeftCell="B16" zoomScale="118" zoomScaleNormal="118" workbookViewId="0">
      <selection activeCell="D41" sqref="D41"/>
    </sheetView>
  </sheetViews>
  <sheetFormatPr baseColWidth="10" defaultRowHeight="15" x14ac:dyDescent="0.25"/>
  <cols>
    <col min="1" max="1" width="1.42578125" hidden="1" customWidth="1"/>
    <col min="2" max="2" width="54.2851562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24" t="s">
        <v>0</v>
      </c>
      <c r="C6" s="1624"/>
      <c r="D6" s="1624"/>
      <c r="E6" s="1624"/>
      <c r="F6" s="1624"/>
      <c r="G6" s="1624"/>
      <c r="H6" s="1624"/>
      <c r="I6" s="1624"/>
      <c r="J6" s="1624"/>
      <c r="K6" s="1624"/>
      <c r="L6" s="1624"/>
      <c r="M6" s="1624"/>
    </row>
    <row r="7" spans="2:13" x14ac:dyDescent="0.25">
      <c r="B7" s="1624" t="s">
        <v>1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2:13" x14ac:dyDescent="0.25">
      <c r="B8" s="1624" t="s">
        <v>3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2:13" x14ac:dyDescent="0.25">
      <c r="B9" s="1624" t="s">
        <v>1536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2:13" x14ac:dyDescent="0.25">
      <c r="B10" s="1622" t="s">
        <v>1197</v>
      </c>
      <c r="C10" s="1622"/>
      <c r="D10" s="1622"/>
      <c r="E10" s="1622"/>
      <c r="F10" s="1622"/>
      <c r="G10" s="1622"/>
      <c r="H10" s="1622"/>
      <c r="I10" s="1622"/>
      <c r="J10" s="1622"/>
      <c r="K10" s="1622"/>
      <c r="L10" s="1622"/>
      <c r="M10" s="1622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94" t="s">
        <v>7</v>
      </c>
      <c r="C12" s="1892" t="s">
        <v>802</v>
      </c>
      <c r="D12" s="1892" t="s">
        <v>9</v>
      </c>
      <c r="E12" s="1067" t="s">
        <v>12</v>
      </c>
      <c r="F12" s="1905" t="s">
        <v>13</v>
      </c>
      <c r="G12" s="1904" t="s">
        <v>14</v>
      </c>
      <c r="H12" s="1904" t="s">
        <v>15</v>
      </c>
      <c r="I12" s="1904" t="s">
        <v>16</v>
      </c>
      <c r="J12" s="1904" t="s">
        <v>17</v>
      </c>
      <c r="K12" s="1904" t="s">
        <v>18</v>
      </c>
      <c r="L12" s="1904" t="s">
        <v>19</v>
      </c>
      <c r="M12" s="1904" t="s">
        <v>20</v>
      </c>
    </row>
    <row r="13" spans="2:13" ht="15" customHeight="1" x14ac:dyDescent="0.25">
      <c r="B13" s="1894"/>
      <c r="C13" s="1892"/>
      <c r="D13" s="1892"/>
      <c r="E13" s="1067" t="s">
        <v>21</v>
      </c>
      <c r="F13" s="1905"/>
      <c r="G13" s="1904"/>
      <c r="H13" s="1904"/>
      <c r="I13" s="1904"/>
      <c r="J13" s="1904"/>
      <c r="K13" s="1904"/>
      <c r="L13" s="1904"/>
      <c r="M13" s="1904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607</v>
      </c>
      <c r="E23" s="468">
        <v>25000</v>
      </c>
      <c r="F23" s="456">
        <v>0</v>
      </c>
      <c r="G23" s="457">
        <v>25000</v>
      </c>
      <c r="H23" s="457">
        <v>717.5</v>
      </c>
      <c r="I23" s="457">
        <v>4841.1899999999996</v>
      </c>
      <c r="J23" s="457">
        <v>760</v>
      </c>
      <c r="K23" s="1111">
        <v>0</v>
      </c>
      <c r="L23" s="457">
        <f>+H23+I23+J23</f>
        <v>6318.69</v>
      </c>
      <c r="M23" s="457">
        <f>+G23-L23</f>
        <v>18681.310000000001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25000</v>
      </c>
      <c r="F24" s="464">
        <v>0</v>
      </c>
      <c r="G24" s="463">
        <v>25000</v>
      </c>
      <c r="H24" s="463">
        <v>717.5</v>
      </c>
      <c r="I24" s="463">
        <v>4841.1899999999996</v>
      </c>
      <c r="J24" s="463">
        <v>760</v>
      </c>
      <c r="K24" s="1112">
        <v>0</v>
      </c>
      <c r="L24" s="463">
        <f>+H24+I24+J24</f>
        <v>6318.69</v>
      </c>
      <c r="M24" s="463">
        <f>+G24-L24</f>
        <v>18681.310000000001</v>
      </c>
    </row>
    <row r="25" spans="2:13" s="5" customFormat="1" ht="15" customHeight="1" x14ac:dyDescent="0.25">
      <c r="B25" s="1108"/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38" t="s">
        <v>1443</v>
      </c>
      <c r="C26" s="1110"/>
      <c r="D26" s="1109"/>
      <c r="E26" s="468"/>
      <c r="F26" s="456"/>
      <c r="G26" s="457"/>
      <c r="H26" s="457"/>
      <c r="I26" s="457"/>
      <c r="J26" s="457"/>
      <c r="K26" s="1111"/>
      <c r="L26" s="457"/>
      <c r="M26" s="457"/>
    </row>
    <row r="27" spans="2:13" s="5" customFormat="1" ht="15" customHeight="1" x14ac:dyDescent="0.25">
      <c r="B27" s="1108" t="s">
        <v>1077</v>
      </c>
      <c r="C27" s="1110" t="s">
        <v>806</v>
      </c>
      <c r="D27" s="1109" t="s">
        <v>1480</v>
      </c>
      <c r="E27" s="468">
        <v>45000</v>
      </c>
      <c r="F27" s="456">
        <v>0</v>
      </c>
      <c r="G27" s="457">
        <v>45000</v>
      </c>
      <c r="H27" s="457">
        <v>1291.5</v>
      </c>
      <c r="I27" s="457">
        <v>9545.69</v>
      </c>
      <c r="J27" s="457">
        <v>1368</v>
      </c>
      <c r="K27" s="1111">
        <v>0</v>
      </c>
      <c r="L27" s="457">
        <v>12205.19</v>
      </c>
      <c r="M27" s="457">
        <v>32794.81</v>
      </c>
    </row>
    <row r="28" spans="2:13" s="5" customFormat="1" ht="15" customHeight="1" x14ac:dyDescent="0.25">
      <c r="B28" s="1108"/>
      <c r="C28" s="1110"/>
      <c r="D28" s="1137">
        <v>1</v>
      </c>
      <c r="E28" s="697">
        <v>45000</v>
      </c>
      <c r="F28" s="464">
        <v>0</v>
      </c>
      <c r="G28" s="463">
        <v>45000</v>
      </c>
      <c r="H28" s="463">
        <v>1291.5</v>
      </c>
      <c r="I28" s="463">
        <v>9545.69</v>
      </c>
      <c r="J28" s="463">
        <v>1368</v>
      </c>
      <c r="K28" s="1112">
        <v>0</v>
      </c>
      <c r="L28" s="463">
        <v>12205.19</v>
      </c>
      <c r="M28" s="463">
        <v>32794.81</v>
      </c>
    </row>
    <row r="29" spans="2:13" s="5" customFormat="1" ht="15" customHeight="1" x14ac:dyDescent="0.25">
      <c r="B29" s="1138" t="s">
        <v>1434</v>
      </c>
      <c r="C29" s="1110"/>
      <c r="D29" s="1137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08" t="s">
        <v>159</v>
      </c>
      <c r="C30" s="1110" t="s">
        <v>807</v>
      </c>
      <c r="D30" s="1109" t="s">
        <v>1501</v>
      </c>
      <c r="E30" s="468">
        <v>11500</v>
      </c>
      <c r="F30" s="456">
        <v>0</v>
      </c>
      <c r="G30" s="457">
        <v>11500</v>
      </c>
      <c r="H30" s="457">
        <v>330.05</v>
      </c>
      <c r="I30" s="457">
        <v>1623.06</v>
      </c>
      <c r="J30" s="457">
        <v>349.6</v>
      </c>
      <c r="K30" s="1111">
        <v>0</v>
      </c>
      <c r="L30" s="457">
        <v>2302.71</v>
      </c>
      <c r="M30" s="457">
        <v>9197.2900000000009</v>
      </c>
    </row>
    <row r="31" spans="2:13" s="5" customFormat="1" ht="15" customHeight="1" x14ac:dyDescent="0.25">
      <c r="B31" s="1108"/>
      <c r="C31" s="1110"/>
      <c r="D31" s="1137">
        <v>1</v>
      </c>
      <c r="E31" s="697">
        <v>11500</v>
      </c>
      <c r="F31" s="464">
        <v>0</v>
      </c>
      <c r="G31" s="463">
        <v>11500</v>
      </c>
      <c r="H31" s="463">
        <v>330.05</v>
      </c>
      <c r="I31" s="463">
        <v>1623.06</v>
      </c>
      <c r="J31" s="463">
        <v>349.6</v>
      </c>
      <c r="K31" s="1112">
        <v>0</v>
      </c>
      <c r="L31" s="463">
        <v>2302.71</v>
      </c>
      <c r="M31" s="463">
        <v>9197.2900000000009</v>
      </c>
    </row>
    <row r="32" spans="2:13" s="5" customFormat="1" ht="15" customHeight="1" x14ac:dyDescent="0.25">
      <c r="B32" s="461"/>
      <c r="C32" s="461"/>
      <c r="D32" s="453"/>
      <c r="E32" s="697"/>
      <c r="F32" s="464"/>
      <c r="G32" s="463"/>
      <c r="H32" s="463"/>
      <c r="I32" s="463"/>
      <c r="J32" s="463"/>
      <c r="K32" s="1112"/>
      <c r="L32" s="463"/>
      <c r="M32" s="463"/>
    </row>
    <row r="33" spans="2:13" ht="15" customHeight="1" x14ac:dyDescent="0.25">
      <c r="B33" s="1052" t="s">
        <v>865</v>
      </c>
      <c r="C33" s="1063"/>
      <c r="D33" s="1064">
        <f>+D16+D20+D24+D28+D31</f>
        <v>5</v>
      </c>
      <c r="E33" s="1065">
        <f>+E16+E20+E24+E28+E31</f>
        <v>161500</v>
      </c>
      <c r="F33" s="1066">
        <v>0</v>
      </c>
      <c r="G33" s="1065">
        <f t="shared" ref="G33:M33" si="1">+G16+G20+G24+G28+G31</f>
        <v>161500</v>
      </c>
      <c r="H33" s="1065">
        <f t="shared" si="1"/>
        <v>4635.05</v>
      </c>
      <c r="I33" s="1065">
        <f t="shared" si="1"/>
        <v>34827.939999999995</v>
      </c>
      <c r="J33" s="1065">
        <f t="shared" si="1"/>
        <v>4909.6000000000004</v>
      </c>
      <c r="K33" s="1114">
        <v>0</v>
      </c>
      <c r="L33" s="1065">
        <f t="shared" si="1"/>
        <v>44372.59</v>
      </c>
      <c r="M33" s="1065">
        <f t="shared" si="1"/>
        <v>117127.41</v>
      </c>
    </row>
    <row r="42" spans="2:13" ht="9.75" customHeight="1" x14ac:dyDescent="0.25"/>
    <row r="43" spans="2:13" hidden="1" x14ac:dyDescent="0.25"/>
    <row r="49" spans="2:13" ht="38.25" customHeight="1" x14ac:dyDescent="0.25">
      <c r="B49" s="542"/>
      <c r="C49" s="542"/>
      <c r="D49" s="543"/>
      <c r="E49" s="544"/>
      <c r="F49" s="545"/>
      <c r="G49" s="1866" t="s">
        <v>1250</v>
      </c>
      <c r="H49" s="1866"/>
      <c r="I49" s="1866"/>
      <c r="J49" s="1866"/>
      <c r="K49" s="1866"/>
      <c r="L49" s="1866"/>
      <c r="M49" s="544"/>
    </row>
    <row r="50" spans="2:13" x14ac:dyDescent="0.25">
      <c r="B50" s="1082" t="s">
        <v>1532</v>
      </c>
      <c r="C50" s="546"/>
      <c r="D50" s="538"/>
      <c r="E50" s="537"/>
      <c r="F50" s="537"/>
      <c r="G50" s="1811" t="s">
        <v>852</v>
      </c>
      <c r="H50" s="1811"/>
      <c r="I50" s="1811"/>
      <c r="J50" s="1811"/>
      <c r="K50" s="1811"/>
      <c r="L50" s="1811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812" t="s">
        <v>1506</v>
      </c>
      <c r="H51" s="1812"/>
      <c r="I51" s="1812"/>
      <c r="J51" s="1812"/>
      <c r="K51" s="1812"/>
      <c r="L51" s="1812"/>
      <c r="M51" s="537"/>
    </row>
    <row r="52" spans="2:13" x14ac:dyDescent="0.25">
      <c r="B52" s="546"/>
      <c r="C52" s="546"/>
      <c r="D52" s="547"/>
      <c r="E52" s="541"/>
      <c r="F52" s="540"/>
      <c r="G52" s="537"/>
      <c r="H52" s="1813"/>
      <c r="I52" s="1813"/>
      <c r="J52" s="1813"/>
      <c r="K52" s="1813"/>
      <c r="L52" s="1813"/>
      <c r="M52" s="1813"/>
    </row>
    <row r="53" spans="2:13" x14ac:dyDescent="0.25">
      <c r="B53" s="531"/>
      <c r="C53" s="531"/>
      <c r="D53" s="259"/>
      <c r="E53" s="1174"/>
      <c r="F53" s="1622"/>
      <c r="G53" s="1622"/>
      <c r="H53" s="1622"/>
      <c r="I53" s="1622"/>
      <c r="J53" s="1622"/>
      <c r="K53" s="1175"/>
      <c r="L53" s="1175"/>
      <c r="M53" s="259"/>
    </row>
    <row r="54" spans="2:13" ht="50.25" customHeight="1" x14ac:dyDescent="0.25">
      <c r="E54" t="s">
        <v>641</v>
      </c>
    </row>
    <row r="58" spans="2:13" ht="12" customHeight="1" x14ac:dyDescent="0.25"/>
    <row r="59" spans="2:13" hidden="1" x14ac:dyDescent="0.25"/>
    <row r="60" spans="2:13" hidden="1" x14ac:dyDescent="0.25"/>
    <row r="61" spans="2:13" ht="3" hidden="1" customHeight="1" x14ac:dyDescent="0.25"/>
    <row r="62" spans="2:13" hidden="1" x14ac:dyDescent="0.25"/>
    <row r="63" spans="2:13" hidden="1" x14ac:dyDescent="0.25"/>
  </sheetData>
  <mergeCells count="21">
    <mergeCell ref="G49:L49"/>
    <mergeCell ref="G50:L50"/>
    <mergeCell ref="G51:L51"/>
    <mergeCell ref="H52:M52"/>
    <mergeCell ref="F53:J53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95" right="0.12" top="0.74803149606299213" bottom="0.74803149606299213" header="0.31496062992125984" footer="0.31496062992125984"/>
  <pageSetup scale="49" orientation="landscape" r:id="rId1"/>
  <drawing r:id="rId2"/>
</worksheet>
</file>

<file path=xl/worksheets/sheet3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1E1869-194D-484E-8967-94AD9D8277DE}">
  <dimension ref="A1:N49"/>
  <sheetViews>
    <sheetView zoomScaleNormal="100" workbookViewId="0">
      <selection activeCell="G45" sqref="G45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624" t="s">
        <v>0</v>
      </c>
      <c r="B6" s="1624"/>
      <c r="C6" s="1624"/>
      <c r="D6" s="1624"/>
      <c r="E6" s="1624"/>
      <c r="F6" s="1624"/>
      <c r="G6" s="1624"/>
      <c r="H6" s="1624"/>
      <c r="I6" s="1624"/>
      <c r="J6" s="1624"/>
      <c r="K6" s="1624"/>
      <c r="L6" s="1624"/>
      <c r="M6" s="1624"/>
      <c r="N6" s="259"/>
    </row>
    <row r="7" spans="1:14" x14ac:dyDescent="0.25">
      <c r="A7" s="1624" t="s">
        <v>1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259"/>
    </row>
    <row r="8" spans="1:14" x14ac:dyDescent="0.25">
      <c r="A8" s="1624" t="s">
        <v>3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259"/>
    </row>
    <row r="9" spans="1:14" x14ac:dyDescent="0.25">
      <c r="A9" s="1624" t="s">
        <v>1537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259"/>
    </row>
    <row r="10" spans="1:14" x14ac:dyDescent="0.25">
      <c r="A10" s="1823" t="s">
        <v>412</v>
      </c>
      <c r="B10" s="1823"/>
      <c r="C10" s="1823"/>
      <c r="D10" s="1823"/>
      <c r="E10" s="1823"/>
      <c r="F10" s="1823"/>
      <c r="G10" s="1823"/>
      <c r="H10" s="1823"/>
      <c r="I10" s="1823"/>
      <c r="J10" s="1823"/>
      <c r="K10" s="1823"/>
      <c r="L10" s="1823"/>
      <c r="M10" s="1823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894" t="s">
        <v>7</v>
      </c>
      <c r="B12" s="1892" t="s">
        <v>937</v>
      </c>
      <c r="C12" s="1892" t="s">
        <v>9</v>
      </c>
      <c r="D12" s="1067" t="s">
        <v>832</v>
      </c>
      <c r="E12" s="1905" t="s">
        <v>12</v>
      </c>
      <c r="F12" s="1904" t="s">
        <v>13</v>
      </c>
      <c r="G12" s="1904" t="s">
        <v>14</v>
      </c>
      <c r="H12" s="1904" t="s">
        <v>15</v>
      </c>
      <c r="I12" s="1904" t="s">
        <v>16</v>
      </c>
      <c r="J12" s="1904" t="s">
        <v>17</v>
      </c>
      <c r="K12" s="1904" t="s">
        <v>18</v>
      </c>
      <c r="L12" s="1904" t="s">
        <v>19</v>
      </c>
      <c r="M12" s="1894" t="s">
        <v>20</v>
      </c>
    </row>
    <row r="13" spans="1:14" x14ac:dyDescent="0.25">
      <c r="A13" s="1894"/>
      <c r="B13" s="1892"/>
      <c r="C13" s="1892"/>
      <c r="D13" s="1067" t="s">
        <v>21</v>
      </c>
      <c r="E13" s="1905" t="s">
        <v>21</v>
      </c>
      <c r="F13" s="1904"/>
      <c r="G13" s="1904"/>
      <c r="H13" s="1904"/>
      <c r="I13" s="1904"/>
      <c r="J13" s="1904"/>
      <c r="K13" s="1904"/>
      <c r="L13" s="1904"/>
      <c r="M13" s="1894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>+G16+G20</f>
        <v>150000</v>
      </c>
      <c r="H22" s="1104">
        <f t="shared" ref="H22:M22" si="1">+H16+H20</f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810" t="s">
        <v>1225</v>
      </c>
      <c r="I39" s="1810"/>
      <c r="J39" s="1810"/>
      <c r="K39" s="1810"/>
      <c r="L39" s="1810"/>
      <c r="M39" s="1810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811" t="s">
        <v>852</v>
      </c>
      <c r="I40" s="1811"/>
      <c r="J40" s="1811"/>
      <c r="K40" s="1811"/>
      <c r="L40" s="1811"/>
      <c r="M40" s="1811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812" t="s">
        <v>1521</v>
      </c>
      <c r="I41" s="1812"/>
      <c r="J41" s="1812"/>
      <c r="K41" s="1812"/>
      <c r="L41" s="1812"/>
      <c r="M41" s="1812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813"/>
      <c r="J42" s="1813"/>
      <c r="K42" s="1813"/>
      <c r="L42" s="1813"/>
      <c r="M42" s="1813"/>
      <c r="N42" s="1813"/>
    </row>
    <row r="43" spans="1:14" ht="15.75" x14ac:dyDescent="0.25">
      <c r="A43" s="267"/>
      <c r="B43" s="267"/>
      <c r="C43" s="267"/>
      <c r="D43" s="268"/>
      <c r="E43" s="268"/>
      <c r="F43" s="269"/>
      <c r="G43" s="1741"/>
      <c r="H43" s="1741"/>
      <c r="I43" s="1741"/>
      <c r="J43" s="1741"/>
      <c r="K43" s="1741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M12:M13"/>
    <mergeCell ref="H39:M39"/>
    <mergeCell ref="H40:M40"/>
    <mergeCell ref="H41:M41"/>
    <mergeCell ref="I42:N42"/>
    <mergeCell ref="L12:L13"/>
    <mergeCell ref="G43:K43"/>
    <mergeCell ref="G12:G13"/>
    <mergeCell ref="H12:H13"/>
    <mergeCell ref="I12:I13"/>
    <mergeCell ref="J12:J13"/>
    <mergeCell ref="K12:K13"/>
    <mergeCell ref="A6:M6"/>
    <mergeCell ref="A7:M7"/>
    <mergeCell ref="A8:M8"/>
    <mergeCell ref="A9:M9"/>
    <mergeCell ref="A10:M10"/>
    <mergeCell ref="A12:A13"/>
    <mergeCell ref="B12:B13"/>
    <mergeCell ref="C12:C13"/>
    <mergeCell ref="E12:E13"/>
    <mergeCell ref="F12:F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3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D0B56FC-6876-4850-AA68-DA49485FAFAB}">
  <sheetPr>
    <pageSetUpPr fitToPage="1"/>
  </sheetPr>
  <dimension ref="A6:L37"/>
  <sheetViews>
    <sheetView showGridLines="0" zoomScale="118" zoomScaleNormal="118" workbookViewId="0">
      <selection activeCell="C27" sqref="C27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</row>
    <row r="7" spans="1:12" x14ac:dyDescent="0.25">
      <c r="A7" s="1735" t="s">
        <v>1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</row>
    <row r="8" spans="1:12" x14ac:dyDescent="0.25">
      <c r="A8" s="1735" t="s">
        <v>3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</row>
    <row r="9" spans="1:12" x14ac:dyDescent="0.25">
      <c r="A9" s="1735" t="s">
        <v>1538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</row>
    <row r="10" spans="1:12" x14ac:dyDescent="0.25">
      <c r="A10" s="1736" t="s">
        <v>1197</v>
      </c>
      <c r="B10" s="1736"/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894" t="s">
        <v>7</v>
      </c>
      <c r="B12" s="1892" t="s">
        <v>802</v>
      </c>
      <c r="C12" s="1892" t="s">
        <v>10</v>
      </c>
      <c r="D12" s="1067" t="s">
        <v>12</v>
      </c>
      <c r="E12" s="1905" t="s">
        <v>13</v>
      </c>
      <c r="F12" s="1904" t="s">
        <v>14</v>
      </c>
      <c r="G12" s="1904" t="s">
        <v>15</v>
      </c>
      <c r="H12" s="1904" t="s">
        <v>16</v>
      </c>
      <c r="I12" s="1904" t="s">
        <v>17</v>
      </c>
      <c r="J12" s="1904" t="s">
        <v>18</v>
      </c>
      <c r="K12" s="1904" t="s">
        <v>19</v>
      </c>
      <c r="L12" s="1904" t="s">
        <v>20</v>
      </c>
    </row>
    <row r="13" spans="1:12" ht="15" customHeight="1" x14ac:dyDescent="0.25">
      <c r="A13" s="1894"/>
      <c r="B13" s="1892"/>
      <c r="C13" s="1892"/>
      <c r="D13" s="1067" t="s">
        <v>21</v>
      </c>
      <c r="E13" s="1905"/>
      <c r="F13" s="1904"/>
      <c r="G13" s="1904"/>
      <c r="H13" s="1904"/>
      <c r="I13" s="1904"/>
      <c r="J13" s="1904"/>
      <c r="K13" s="1904"/>
      <c r="L13" s="1904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866" t="s">
        <v>1255</v>
      </c>
      <c r="G32" s="1866"/>
      <c r="H32" s="1866"/>
      <c r="I32" s="1866"/>
      <c r="J32" s="1866"/>
      <c r="K32" s="1866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811" t="s">
        <v>852</v>
      </c>
      <c r="G33" s="1811"/>
      <c r="H33" s="1811"/>
      <c r="I33" s="1811"/>
      <c r="J33" s="1811"/>
      <c r="K33" s="1811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812" t="s">
        <v>1506</v>
      </c>
      <c r="G34" s="1812"/>
      <c r="H34" s="1812"/>
      <c r="I34" s="1812"/>
      <c r="J34" s="1812"/>
      <c r="K34" s="1812"/>
      <c r="L34" s="537"/>
    </row>
    <row r="35" spans="1:12" x14ac:dyDescent="0.25">
      <c r="A35" s="546"/>
      <c r="B35" s="546"/>
      <c r="C35" s="547"/>
      <c r="D35" s="541"/>
      <c r="E35" s="540"/>
      <c r="F35" s="537"/>
      <c r="G35" s="1813"/>
      <c r="H35" s="1813"/>
      <c r="I35" s="1813"/>
      <c r="J35" s="1813"/>
      <c r="K35" s="1813"/>
      <c r="L35" s="1813"/>
    </row>
    <row r="36" spans="1:12" ht="15.75" x14ac:dyDescent="0.25">
      <c r="A36" s="267"/>
      <c r="B36" s="267"/>
      <c r="C36" s="268"/>
      <c r="D36" s="269"/>
      <c r="E36" s="1741"/>
      <c r="F36" s="1741"/>
      <c r="G36" s="1741"/>
      <c r="H36" s="1741"/>
      <c r="I36" s="1741"/>
      <c r="J36" s="271"/>
      <c r="K36" s="271"/>
      <c r="L36" s="259"/>
    </row>
    <row r="37" spans="1:12" x14ac:dyDescent="0.25">
      <c r="D37" t="s">
        <v>641</v>
      </c>
    </row>
  </sheetData>
  <mergeCells count="21">
    <mergeCell ref="F32:K32"/>
    <mergeCell ref="F33:K33"/>
    <mergeCell ref="F34:K34"/>
    <mergeCell ref="G35:L35"/>
    <mergeCell ref="E36:I36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0.7" right="0.36" top="0.75" bottom="0.75" header="0.3" footer="0.3"/>
  <pageSetup paperSize="3" scale="97" orientation="landscape" r:id="rId1"/>
  <drawing r:id="rId2"/>
</worksheet>
</file>

<file path=xl/worksheets/sheet3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917D7E-B065-400E-AD36-87222B3005DC}">
  <sheetPr>
    <pageSetUpPr fitToPage="1"/>
  </sheetPr>
  <dimension ref="A1:N260"/>
  <sheetViews>
    <sheetView showGridLines="0" topLeftCell="A211" zoomScale="80" zoomScaleNormal="80" workbookViewId="0">
      <selection activeCell="E230" sqref="E230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4.57031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 t="s">
        <v>1539</v>
      </c>
      <c r="I5" s="867"/>
      <c r="J5" s="1089"/>
      <c r="K5" s="1089"/>
      <c r="L5" s="1089"/>
      <c r="M5" s="867"/>
    </row>
    <row r="6" spans="1:14" ht="15.75" x14ac:dyDescent="0.25">
      <c r="A6" s="1871" t="s">
        <v>1502</v>
      </c>
      <c r="B6" s="1871"/>
      <c r="C6" s="1871"/>
      <c r="D6" s="1871"/>
      <c r="E6" s="1871"/>
      <c r="F6" s="1871"/>
      <c r="G6" s="1871"/>
      <c r="H6" s="1871"/>
      <c r="I6" s="1871"/>
      <c r="J6" s="1871"/>
      <c r="K6" s="1871"/>
      <c r="L6" s="1871"/>
      <c r="M6" s="1871"/>
    </row>
    <row r="7" spans="1:14" ht="0.75" customHeight="1" x14ac:dyDescent="0.25">
      <c r="A7" s="1871"/>
      <c r="B7" s="1871"/>
      <c r="C7" s="1871"/>
      <c r="D7" s="1871"/>
      <c r="E7" s="1871"/>
      <c r="F7" s="1871"/>
      <c r="G7" s="1871"/>
      <c r="H7" s="1871"/>
      <c r="I7" s="1871"/>
      <c r="J7" s="1871"/>
      <c r="K7" s="1871"/>
      <c r="L7" s="1871"/>
      <c r="M7" s="1871"/>
      <c r="N7" s="1871"/>
    </row>
    <row r="8" spans="1:14" ht="15.75" x14ac:dyDescent="0.25">
      <c r="A8" s="1871" t="s">
        <v>1460</v>
      </c>
      <c r="B8" s="1871"/>
      <c r="C8" s="1871"/>
      <c r="D8" s="1871"/>
      <c r="E8" s="1871"/>
      <c r="F8" s="1871"/>
      <c r="G8" s="1871"/>
      <c r="H8" s="1871"/>
      <c r="I8" s="1871"/>
      <c r="J8" s="1871"/>
      <c r="K8" s="1871"/>
      <c r="L8" s="1871"/>
      <c r="M8" s="1871"/>
    </row>
    <row r="9" spans="1:14" ht="15.75" x14ac:dyDescent="0.25">
      <c r="A9" s="1871" t="s">
        <v>1557</v>
      </c>
      <c r="B9" s="1871"/>
      <c r="C9" s="1871"/>
      <c r="D9" s="1871"/>
      <c r="E9" s="1871"/>
      <c r="F9" s="1871"/>
      <c r="G9" s="1871"/>
      <c r="H9" s="1871"/>
      <c r="I9" s="1871"/>
      <c r="J9" s="1871"/>
      <c r="K9" s="1871"/>
      <c r="L9" s="1871"/>
      <c r="M9" s="1871"/>
    </row>
    <row r="10" spans="1:14" ht="15.75" x14ac:dyDescent="0.25">
      <c r="A10" s="1887" t="s">
        <v>404</v>
      </c>
      <c r="B10" s="1887"/>
      <c r="C10" s="1887"/>
      <c r="D10" s="1887"/>
      <c r="E10" s="1887"/>
      <c r="F10" s="1887"/>
      <c r="G10" s="1887"/>
      <c r="H10" s="1887"/>
      <c r="I10" s="1887"/>
      <c r="J10" s="1887"/>
      <c r="K10" s="1887"/>
      <c r="L10" s="1887"/>
      <c r="M10" s="1887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851"/>
      <c r="J11" s="1090"/>
      <c r="K11" s="1090"/>
      <c r="L11" s="1090"/>
      <c r="M11" s="851"/>
    </row>
    <row r="12" spans="1:14" ht="15.75" x14ac:dyDescent="0.25">
      <c r="A12" s="1888" t="s">
        <v>7</v>
      </c>
      <c r="B12" s="1888" t="s">
        <v>802</v>
      </c>
      <c r="C12" s="1888" t="s">
        <v>9</v>
      </c>
      <c r="D12" s="1888" t="s">
        <v>11</v>
      </c>
      <c r="E12" s="1057" t="s">
        <v>12</v>
      </c>
      <c r="F12" s="1890" t="s">
        <v>13</v>
      </c>
      <c r="G12" s="1891" t="s">
        <v>14</v>
      </c>
      <c r="H12" s="1891" t="s">
        <v>15</v>
      </c>
      <c r="I12" s="1907" t="s">
        <v>16</v>
      </c>
      <c r="J12" s="1907" t="s">
        <v>17</v>
      </c>
      <c r="K12" s="1907" t="s">
        <v>18</v>
      </c>
      <c r="L12" s="1907" t="s">
        <v>19</v>
      </c>
      <c r="M12" s="1891" t="s">
        <v>20</v>
      </c>
    </row>
    <row r="13" spans="1:14" ht="15.75" x14ac:dyDescent="0.25">
      <c r="A13" s="1888"/>
      <c r="B13" s="1888"/>
      <c r="C13" s="1888"/>
      <c r="D13" s="1888"/>
      <c r="E13" s="1057" t="s">
        <v>21</v>
      </c>
      <c r="F13" s="1890"/>
      <c r="G13" s="1891"/>
      <c r="H13" s="1891"/>
      <c r="I13" s="1907"/>
      <c r="J13" s="1907"/>
      <c r="K13" s="1907"/>
      <c r="L13" s="1907"/>
      <c r="M13" s="1891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4"/>
      <c r="J14" s="951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4">
        <v>50070.080000000002</v>
      </c>
      <c r="J15" s="951">
        <v>6589.14</v>
      </c>
      <c r="K15" s="951">
        <v>4169.3999999999996</v>
      </c>
      <c r="L15" s="951">
        <f>+H15+I15+J15+K15</f>
        <v>68290.62</v>
      </c>
      <c r="M15" s="953">
        <f>+G15-L15</f>
        <v>191709.38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4">
        <v>37980.120000000003</v>
      </c>
      <c r="J16" s="951">
        <v>6384</v>
      </c>
      <c r="K16" s="951">
        <v>4169.3999999999996</v>
      </c>
      <c r="L16" s="951">
        <f>+H16+I16+J16+K16</f>
        <v>54560.520000000004</v>
      </c>
      <c r="M16" s="953">
        <f>+G16-L16</f>
        <v>155439.47999999998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4">
        <v>18304.39</v>
      </c>
      <c r="J17" s="951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4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6">
        <f t="shared" si="0"/>
        <v>18942</v>
      </c>
      <c r="I19" s="966">
        <f>SUM(I15:I18)</f>
        <v>109841.27</v>
      </c>
      <c r="J19" s="963">
        <f t="shared" si="0"/>
        <v>18749.14</v>
      </c>
      <c r="K19" s="963">
        <f t="shared" si="0"/>
        <v>14085.849999999999</v>
      </c>
      <c r="L19" s="963">
        <f>SUM(L15:L18)</f>
        <v>161618.25999999998</v>
      </c>
      <c r="M19" s="965">
        <f>SUM(M15:M18)</f>
        <v>498381.74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4"/>
      <c r="J20" s="951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4"/>
      <c r="J21" s="951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4">
        <v>10500.38</v>
      </c>
      <c r="J22" s="951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1191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1191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1191">
        <v>89.81</v>
      </c>
      <c r="J25" s="951">
        <v>1140</v>
      </c>
      <c r="K25" s="951">
        <v>6207.42</v>
      </c>
      <c r="L25" s="951">
        <f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1">SUM(G22:G25)</f>
        <v>219500</v>
      </c>
      <c r="H26" s="966">
        <f>SUM(H22:H25)</f>
        <v>6299.65</v>
      </c>
      <c r="I26" s="966">
        <f t="shared" si="1"/>
        <v>12463.43</v>
      </c>
      <c r="J26" s="963">
        <f t="shared" si="1"/>
        <v>6672.7999999999993</v>
      </c>
      <c r="K26" s="963">
        <f t="shared" si="1"/>
        <v>18767.79</v>
      </c>
      <c r="L26" s="963">
        <f t="shared" si="1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6"/>
      <c r="J27" s="963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4"/>
      <c r="J28" s="951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1191">
        <v>936.62</v>
      </c>
      <c r="J29" s="951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2">SUM(E29:E29)</f>
        <v>43500</v>
      </c>
      <c r="F30" s="964">
        <f t="shared" si="2"/>
        <v>0</v>
      </c>
      <c r="G30" s="965">
        <f t="shared" si="2"/>
        <v>43500</v>
      </c>
      <c r="H30" s="1177">
        <f t="shared" si="2"/>
        <v>1248.45</v>
      </c>
      <c r="I30" s="966">
        <f t="shared" si="2"/>
        <v>936.62</v>
      </c>
      <c r="J30" s="963">
        <f t="shared" si="2"/>
        <v>1322.4</v>
      </c>
      <c r="K30" s="963">
        <f t="shared" si="2"/>
        <v>1296.7</v>
      </c>
      <c r="L30" s="963">
        <f t="shared" si="2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4"/>
      <c r="J31" s="951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6"/>
      <c r="J32" s="963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4">
        <v>30812.9</v>
      </c>
      <c r="J33" s="951">
        <v>5624</v>
      </c>
      <c r="K33" s="951">
        <v>5171.38</v>
      </c>
      <c r="L33" s="951">
        <f t="shared" ref="L33:L39" si="3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1191">
        <v>679.3</v>
      </c>
      <c r="J34" s="951">
        <v>1322.4</v>
      </c>
      <c r="K34" s="951">
        <v>1740.46</v>
      </c>
      <c r="L34" s="951">
        <f t="shared" si="3"/>
        <v>4990.6100000000006</v>
      </c>
      <c r="M34" s="953">
        <f t="shared" ref="M34:M39" si="4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1191">
        <v>936.62</v>
      </c>
      <c r="J35" s="951">
        <v>1322.4</v>
      </c>
      <c r="K35" s="951">
        <v>125</v>
      </c>
      <c r="L35" s="951">
        <f t="shared" si="3"/>
        <v>3632.4700000000003</v>
      </c>
      <c r="M35" s="953">
        <f t="shared" si="4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1191">
        <v>936.62</v>
      </c>
      <c r="J36" s="951">
        <v>1322.4</v>
      </c>
      <c r="K36" s="951">
        <v>25</v>
      </c>
      <c r="L36" s="951">
        <f t="shared" si="3"/>
        <v>3532.4700000000003</v>
      </c>
      <c r="M36" s="953">
        <f t="shared" si="4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1191">
        <v>936.62</v>
      </c>
      <c r="J37" s="951">
        <v>1322.4</v>
      </c>
      <c r="K37" s="951">
        <v>25</v>
      </c>
      <c r="L37" s="951">
        <f t="shared" si="3"/>
        <v>3532.4700000000003</v>
      </c>
      <c r="M37" s="953">
        <f t="shared" si="4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1191">
        <v>936.62</v>
      </c>
      <c r="J38" s="951">
        <v>1322.4</v>
      </c>
      <c r="K38" s="951">
        <v>25</v>
      </c>
      <c r="L38" s="951">
        <f t="shared" si="3"/>
        <v>3532.4700000000003</v>
      </c>
      <c r="M38" s="953">
        <f t="shared" si="4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4">
        <v>2559.6799999999998</v>
      </c>
      <c r="J39" s="951">
        <v>1672</v>
      </c>
      <c r="K39" s="951">
        <v>25</v>
      </c>
      <c r="L39" s="951">
        <f t="shared" si="3"/>
        <v>5835.18</v>
      </c>
      <c r="M39" s="953">
        <f t="shared" si="4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5">SUM(G33:G39)</f>
        <v>457500</v>
      </c>
      <c r="H40" s="966">
        <f t="shared" si="5"/>
        <v>13130.250000000002</v>
      </c>
      <c r="I40" s="966">
        <f t="shared" si="5"/>
        <v>37798.360000000008</v>
      </c>
      <c r="J40" s="963">
        <f t="shared" si="5"/>
        <v>13907.999999999998</v>
      </c>
      <c r="K40" s="963">
        <f>SUM(K33:K39)</f>
        <v>7136.84</v>
      </c>
      <c r="L40" s="963">
        <f t="shared" si="5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6"/>
      <c r="J41" s="963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6"/>
      <c r="J42" s="963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4">
        <v>6309.38</v>
      </c>
      <c r="J43" s="951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6">
        <f t="shared" ref="H44:M44" si="6">SUM(H43)</f>
        <v>2152.5</v>
      </c>
      <c r="I44" s="966">
        <f t="shared" si="6"/>
        <v>6309.38</v>
      </c>
      <c r="J44" s="963">
        <f t="shared" si="6"/>
        <v>2280</v>
      </c>
      <c r="K44" s="963">
        <f t="shared" si="6"/>
        <v>25</v>
      </c>
      <c r="L44" s="963">
        <f t="shared" si="6"/>
        <v>10766.880000000001</v>
      </c>
      <c r="M44" s="965">
        <f t="shared" si="6"/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6"/>
      <c r="J45" s="963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6"/>
      <c r="J46" s="963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1191">
        <v>0</v>
      </c>
      <c r="J47" s="951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43500</v>
      </c>
      <c r="F48" s="952">
        <v>0</v>
      </c>
      <c r="G48" s="953">
        <v>43500</v>
      </c>
      <c r="H48" s="953">
        <v>1248.45</v>
      </c>
      <c r="I48" s="1191">
        <v>936.62</v>
      </c>
      <c r="J48" s="951">
        <v>1322.4</v>
      </c>
      <c r="K48" s="951">
        <v>25</v>
      </c>
      <c r="L48" s="951">
        <f>+H48+I48+J48+K48</f>
        <v>3532.4700000000003</v>
      </c>
      <c r="M48" s="953">
        <f>+G48-L48</f>
        <v>39967.53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73500</v>
      </c>
      <c r="F49" s="964">
        <f t="shared" ref="F49:L49" si="7">SUM(F47:F48)</f>
        <v>0</v>
      </c>
      <c r="G49" s="965">
        <f t="shared" si="7"/>
        <v>73500</v>
      </c>
      <c r="H49" s="966">
        <f t="shared" si="7"/>
        <v>2109.4499999999998</v>
      </c>
      <c r="I49" s="1192">
        <f t="shared" si="7"/>
        <v>936.62</v>
      </c>
      <c r="J49" s="963">
        <f t="shared" si="7"/>
        <v>2234.4</v>
      </c>
      <c r="K49" s="963">
        <f t="shared" si="7"/>
        <v>1765.46</v>
      </c>
      <c r="L49" s="963">
        <f t="shared" si="7"/>
        <v>7045.93</v>
      </c>
      <c r="M49" s="965">
        <f>SUM(M47:M48)</f>
        <v>66454.070000000007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6"/>
      <c r="J50" s="963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6"/>
      <c r="J51" s="963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1191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8">SUM(E52:E52)</f>
        <v>35000</v>
      </c>
      <c r="F53" s="964">
        <f t="shared" si="8"/>
        <v>0</v>
      </c>
      <c r="G53" s="965">
        <f t="shared" si="8"/>
        <v>35000</v>
      </c>
      <c r="H53" s="966">
        <f t="shared" si="8"/>
        <v>1004.5</v>
      </c>
      <c r="I53" s="1192">
        <f t="shared" si="8"/>
        <v>0</v>
      </c>
      <c r="J53" s="963">
        <f t="shared" si="8"/>
        <v>1064</v>
      </c>
      <c r="K53" s="963">
        <f t="shared" si="8"/>
        <v>25</v>
      </c>
      <c r="L53" s="963">
        <f t="shared" si="8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6"/>
      <c r="J54" s="963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6"/>
      <c r="J55" s="963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1191">
        <v>936.62</v>
      </c>
      <c r="J56" s="951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1191">
        <v>89.81</v>
      </c>
      <c r="J57" s="951">
        <v>1140</v>
      </c>
      <c r="K57" s="951">
        <v>525</v>
      </c>
      <c r="L57" s="951">
        <f>+H57+I57+J57+K57</f>
        <v>2831.06</v>
      </c>
      <c r="M57" s="951">
        <f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1191">
        <v>89.81</v>
      </c>
      <c r="J58" s="951">
        <v>1140</v>
      </c>
      <c r="K58" s="951">
        <v>454.5</v>
      </c>
      <c r="L58" s="951">
        <v>2760.56</v>
      </c>
      <c r="M58" s="951">
        <f>+G58-L58</f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 t="shared" ref="E59:M59" si="9">SUM(E56:E58)</f>
        <v>118500</v>
      </c>
      <c r="F59" s="964">
        <f t="shared" si="9"/>
        <v>0</v>
      </c>
      <c r="G59" s="965">
        <f t="shared" si="9"/>
        <v>118500</v>
      </c>
      <c r="H59" s="966">
        <f t="shared" si="9"/>
        <v>3400.95</v>
      </c>
      <c r="I59" s="966">
        <f t="shared" si="9"/>
        <v>1116.24</v>
      </c>
      <c r="J59" s="963">
        <f t="shared" si="9"/>
        <v>3602.4</v>
      </c>
      <c r="K59" s="963">
        <f t="shared" si="9"/>
        <v>2276.1999999999998</v>
      </c>
      <c r="L59" s="963">
        <f t="shared" si="9"/>
        <v>10395.789999999999</v>
      </c>
      <c r="M59" s="965">
        <f t="shared" si="9"/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6"/>
      <c r="J60" s="1071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6"/>
      <c r="J61" s="963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4">
        <v>936.62</v>
      </c>
      <c r="J62" s="951">
        <v>1322.4</v>
      </c>
      <c r="K62" s="951">
        <v>25</v>
      </c>
      <c r="L62" s="951">
        <f t="shared" ref="L62:L73" si="10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1191">
        <v>936.62</v>
      </c>
      <c r="J63" s="951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1191">
        <v>0</v>
      </c>
      <c r="J64" s="951">
        <v>912</v>
      </c>
      <c r="K64" s="951">
        <v>125</v>
      </c>
      <c r="L64" s="951">
        <f t="shared" si="10"/>
        <v>1898</v>
      </c>
      <c r="M64" s="953">
        <f t="shared" ref="M64:M73" si="11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1191">
        <v>0</v>
      </c>
      <c r="J65" s="951">
        <v>912</v>
      </c>
      <c r="K65" s="951">
        <v>6341.6</v>
      </c>
      <c r="L65" s="951">
        <f t="shared" si="10"/>
        <v>8114.6</v>
      </c>
      <c r="M65" s="953">
        <f t="shared" si="11"/>
        <v>21885.4</v>
      </c>
    </row>
    <row r="66" spans="1:13" ht="18.75" x14ac:dyDescent="0.3">
      <c r="A66" s="958" t="s">
        <v>1438</v>
      </c>
      <c r="B66" s="950" t="s">
        <v>806</v>
      </c>
      <c r="C66" s="960" t="s">
        <v>1461</v>
      </c>
      <c r="D66" s="960" t="s">
        <v>1067</v>
      </c>
      <c r="E66" s="951">
        <v>30000</v>
      </c>
      <c r="F66" s="974">
        <v>0</v>
      </c>
      <c r="G66" s="951">
        <v>30000</v>
      </c>
      <c r="H66" s="953">
        <v>861</v>
      </c>
      <c r="I66" s="1191">
        <v>0</v>
      </c>
      <c r="J66" s="951">
        <v>912</v>
      </c>
      <c r="K66" s="951">
        <v>25</v>
      </c>
      <c r="L66" s="951">
        <f>+H66+I66+J66+K66</f>
        <v>1798</v>
      </c>
      <c r="M66" s="953">
        <f>+G66-L66</f>
        <v>28202</v>
      </c>
    </row>
    <row r="67" spans="1:13" ht="18.75" x14ac:dyDescent="0.3">
      <c r="A67" s="958" t="s">
        <v>649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52">
        <v>0</v>
      </c>
      <c r="G67" s="953">
        <v>30000</v>
      </c>
      <c r="H67" s="953">
        <v>861</v>
      </c>
      <c r="I67" s="1191">
        <v>0</v>
      </c>
      <c r="J67" s="951">
        <v>912</v>
      </c>
      <c r="K67" s="951">
        <v>25</v>
      </c>
      <c r="L67" s="951">
        <f t="shared" si="10"/>
        <v>1798</v>
      </c>
      <c r="M67" s="953">
        <f t="shared" si="11"/>
        <v>28202</v>
      </c>
    </row>
    <row r="68" spans="1:13" ht="18.75" x14ac:dyDescent="0.3">
      <c r="A68" s="955" t="s">
        <v>1175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1191">
        <v>0</v>
      </c>
      <c r="J68" s="951">
        <v>912</v>
      </c>
      <c r="K68" s="951">
        <v>25</v>
      </c>
      <c r="L68" s="951">
        <f t="shared" si="10"/>
        <v>1798</v>
      </c>
      <c r="M68" s="953">
        <f t="shared" si="11"/>
        <v>28202</v>
      </c>
    </row>
    <row r="69" spans="1:13" ht="18.75" x14ac:dyDescent="0.3">
      <c r="A69" s="958" t="s">
        <v>899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1191">
        <v>0</v>
      </c>
      <c r="J69" s="951">
        <v>912</v>
      </c>
      <c r="K69" s="951">
        <v>2568.4</v>
      </c>
      <c r="L69" s="951">
        <f t="shared" si="10"/>
        <v>4341.3999999999996</v>
      </c>
      <c r="M69" s="953">
        <f t="shared" si="11"/>
        <v>25658.6</v>
      </c>
    </row>
    <row r="70" spans="1:13" ht="18.75" x14ac:dyDescent="0.3">
      <c r="A70" s="958" t="s">
        <v>1146</v>
      </c>
      <c r="B70" s="950" t="s">
        <v>806</v>
      </c>
      <c r="C70" s="960" t="s">
        <v>92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1191">
        <v>0</v>
      </c>
      <c r="J70" s="951">
        <v>912</v>
      </c>
      <c r="K70" s="951">
        <v>25</v>
      </c>
      <c r="L70" s="951">
        <f t="shared" si="10"/>
        <v>1798</v>
      </c>
      <c r="M70" s="953">
        <f t="shared" si="11"/>
        <v>28202</v>
      </c>
    </row>
    <row r="71" spans="1:13" ht="18.75" x14ac:dyDescent="0.3">
      <c r="A71" s="958" t="s">
        <v>1317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1191">
        <v>0</v>
      </c>
      <c r="J71" s="951">
        <v>912</v>
      </c>
      <c r="K71" s="951">
        <v>25</v>
      </c>
      <c r="L71" s="951">
        <f t="shared" si="10"/>
        <v>1798</v>
      </c>
      <c r="M71" s="953">
        <f t="shared" si="11"/>
        <v>28202</v>
      </c>
    </row>
    <row r="72" spans="1:13" ht="18.75" x14ac:dyDescent="0.3">
      <c r="A72" s="958" t="s">
        <v>1339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1191">
        <v>0</v>
      </c>
      <c r="J72" s="951">
        <v>912</v>
      </c>
      <c r="K72" s="951">
        <v>25</v>
      </c>
      <c r="L72" s="951">
        <f t="shared" si="10"/>
        <v>1798</v>
      </c>
      <c r="M72" s="953">
        <f t="shared" si="11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</v>
      </c>
      <c r="L73" s="951">
        <f t="shared" si="10"/>
        <v>1798</v>
      </c>
      <c r="M73" s="953">
        <f t="shared" si="11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>SUM(F72:F73)</f>
        <v>0</v>
      </c>
      <c r="G74" s="963">
        <f t="shared" ref="G74:M74" si="12">SUM(G62:G73)</f>
        <v>387000</v>
      </c>
      <c r="H74" s="966">
        <f t="shared" si="12"/>
        <v>11106.9</v>
      </c>
      <c r="I74" s="966">
        <f t="shared" si="12"/>
        <v>1873.24</v>
      </c>
      <c r="J74" s="963">
        <f t="shared" si="12"/>
        <v>11764.8</v>
      </c>
      <c r="K74" s="963">
        <f t="shared" si="12"/>
        <v>9260</v>
      </c>
      <c r="L74" s="963">
        <f t="shared" si="12"/>
        <v>34004.94</v>
      </c>
      <c r="M74" s="963">
        <f t="shared" si="12"/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4"/>
      <c r="J75" s="951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6"/>
      <c r="J76" s="963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1191">
        <v>936.62</v>
      </c>
      <c r="J77" s="951">
        <v>1322.4</v>
      </c>
      <c r="K77" s="951">
        <v>1025</v>
      </c>
      <c r="L77" s="951">
        <f t="shared" ref="L77:L85" si="13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1191">
        <v>0</v>
      </c>
      <c r="J78" s="951">
        <v>760</v>
      </c>
      <c r="K78" s="951">
        <v>125</v>
      </c>
      <c r="L78" s="951">
        <f t="shared" si="13"/>
        <v>1602.5</v>
      </c>
      <c r="M78" s="953">
        <f t="shared" ref="M78:M88" si="14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1191">
        <v>0</v>
      </c>
      <c r="J79" s="951">
        <v>760</v>
      </c>
      <c r="K79" s="951">
        <v>728</v>
      </c>
      <c r="L79" s="951">
        <f t="shared" si="13"/>
        <v>2205.5</v>
      </c>
      <c r="M79" s="953">
        <f t="shared" si="14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1191">
        <v>0</v>
      </c>
      <c r="J80" s="951">
        <v>760</v>
      </c>
      <c r="K80" s="951">
        <v>1296.7</v>
      </c>
      <c r="L80" s="951">
        <f t="shared" si="13"/>
        <v>2774.2</v>
      </c>
      <c r="M80" s="953">
        <f t="shared" si="14"/>
        <v>22225.8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1191">
        <v>0</v>
      </c>
      <c r="J81" s="951">
        <v>760</v>
      </c>
      <c r="K81" s="951">
        <v>25</v>
      </c>
      <c r="L81" s="951">
        <f t="shared" si="13"/>
        <v>1502.5</v>
      </c>
      <c r="M81" s="953">
        <f t="shared" si="14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1191">
        <v>0</v>
      </c>
      <c r="J82" s="951">
        <v>760</v>
      </c>
      <c r="K82" s="951">
        <v>25</v>
      </c>
      <c r="L82" s="951">
        <f t="shared" si="13"/>
        <v>1502.5</v>
      </c>
      <c r="M82" s="953">
        <f t="shared" si="14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1191">
        <v>0</v>
      </c>
      <c r="J83" s="951">
        <v>760</v>
      </c>
      <c r="K83" s="951">
        <v>25</v>
      </c>
      <c r="L83" s="951">
        <f t="shared" si="13"/>
        <v>1502.5</v>
      </c>
      <c r="M83" s="953">
        <f t="shared" si="14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1191">
        <v>0</v>
      </c>
      <c r="J84" s="951">
        <v>760</v>
      </c>
      <c r="K84" s="951">
        <v>25</v>
      </c>
      <c r="L84" s="951">
        <f t="shared" si="13"/>
        <v>1502.5</v>
      </c>
      <c r="M84" s="953">
        <f t="shared" si="14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1191">
        <v>0</v>
      </c>
      <c r="J85" s="951">
        <v>760</v>
      </c>
      <c r="K85" s="951">
        <v>25</v>
      </c>
      <c r="L85" s="951">
        <f t="shared" si="13"/>
        <v>1502.5</v>
      </c>
      <c r="M85" s="953">
        <f t="shared" si="14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1191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4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1191">
        <v>0</v>
      </c>
      <c r="J87" s="951">
        <v>1064</v>
      </c>
      <c r="K87" s="951">
        <v>9217.7800000000007</v>
      </c>
      <c r="L87" s="951">
        <f>+H87+I87+J87+K87</f>
        <v>11286.28</v>
      </c>
      <c r="M87" s="951">
        <f t="shared" si="14"/>
        <v>23713.72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1191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4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 t="shared" ref="G89:M89" si="15">SUM(G77:G88)</f>
        <v>338500</v>
      </c>
      <c r="H89" s="966">
        <f t="shared" si="15"/>
        <v>9714.9500000000007</v>
      </c>
      <c r="I89" s="966">
        <f t="shared" si="15"/>
        <v>936.62</v>
      </c>
      <c r="J89" s="963">
        <f t="shared" si="15"/>
        <v>10290.4</v>
      </c>
      <c r="K89" s="963">
        <f t="shared" si="15"/>
        <v>16896.14</v>
      </c>
      <c r="L89" s="963">
        <f t="shared" si="15"/>
        <v>37838.11</v>
      </c>
      <c r="M89" s="963">
        <f t="shared" si="15"/>
        <v>300661.89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4"/>
      <c r="J90" s="951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4"/>
      <c r="J91" s="951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87">
        <v>2559.6799999999998</v>
      </c>
      <c r="J92" s="951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1193">
        <v>0</v>
      </c>
      <c r="J93" s="951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 t="shared" ref="E94:M94" si="16">SUM(E92:E93)</f>
        <v>92500</v>
      </c>
      <c r="F94" s="964">
        <f t="shared" si="16"/>
        <v>0</v>
      </c>
      <c r="G94" s="965">
        <f t="shared" si="16"/>
        <v>92500</v>
      </c>
      <c r="H94" s="966">
        <f t="shared" si="16"/>
        <v>2654.75</v>
      </c>
      <c r="I94" s="966">
        <f t="shared" si="16"/>
        <v>2559.6799999999998</v>
      </c>
      <c r="J94" s="963">
        <f t="shared" si="16"/>
        <v>2812</v>
      </c>
      <c r="K94" s="963">
        <f t="shared" si="16"/>
        <v>1765.46</v>
      </c>
      <c r="L94" s="963">
        <f t="shared" si="16"/>
        <v>9791.89</v>
      </c>
      <c r="M94" s="965">
        <f t="shared" si="16"/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4"/>
      <c r="J95" s="951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4"/>
      <c r="J96" s="951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4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5" t="s">
        <v>1168</v>
      </c>
      <c r="B98" s="950" t="s">
        <v>807</v>
      </c>
      <c r="C98" s="960" t="s">
        <v>1564</v>
      </c>
      <c r="D98" s="960" t="s">
        <v>1069</v>
      </c>
      <c r="E98" s="951">
        <v>80000</v>
      </c>
      <c r="F98" s="974">
        <v>0</v>
      </c>
      <c r="G98" s="951">
        <v>80000</v>
      </c>
      <c r="H98" s="951">
        <v>2296</v>
      </c>
      <c r="I98" s="954">
        <v>7400.87</v>
      </c>
      <c r="J98" s="951">
        <v>2432</v>
      </c>
      <c r="K98" s="951">
        <v>2134</v>
      </c>
      <c r="L98" s="951">
        <f>SUM(H98:K98)</f>
        <v>14262.869999999999</v>
      </c>
      <c r="M98" s="953">
        <f>+E98-L98</f>
        <v>65737.13</v>
      </c>
    </row>
    <row r="99" spans="1:13" ht="18.75" x14ac:dyDescent="0.3">
      <c r="A99" s="958" t="s">
        <v>531</v>
      </c>
      <c r="B99" s="950" t="s">
        <v>807</v>
      </c>
      <c r="C99" s="960" t="s">
        <v>166</v>
      </c>
      <c r="D99" s="960" t="s">
        <v>321</v>
      </c>
      <c r="E99" s="951">
        <v>43500</v>
      </c>
      <c r="F99" s="952">
        <v>0</v>
      </c>
      <c r="G99" s="953">
        <v>43500</v>
      </c>
      <c r="H99" s="953">
        <v>1248.45</v>
      </c>
      <c r="I99" s="954">
        <v>936.62</v>
      </c>
      <c r="J99" s="951">
        <v>1322.4</v>
      </c>
      <c r="K99" s="951">
        <v>25</v>
      </c>
      <c r="L99" s="951">
        <f>+H99+I99+J99+K99</f>
        <v>3532.4700000000003</v>
      </c>
      <c r="M99" s="953">
        <f>+G99-L99</f>
        <v>39967.53</v>
      </c>
    </row>
    <row r="100" spans="1:13" ht="18.75" x14ac:dyDescent="0.3">
      <c r="A100" s="955" t="s">
        <v>1315</v>
      </c>
      <c r="B100" s="950" t="s">
        <v>806</v>
      </c>
      <c r="C100" s="960" t="s">
        <v>276</v>
      </c>
      <c r="D100" s="960" t="s">
        <v>321</v>
      </c>
      <c r="E100" s="951">
        <v>43500</v>
      </c>
      <c r="F100" s="974">
        <v>0</v>
      </c>
      <c r="G100" s="951">
        <v>43500</v>
      </c>
      <c r="H100" s="953">
        <v>1248.45</v>
      </c>
      <c r="I100" s="1191">
        <v>936.62</v>
      </c>
      <c r="J100" s="951">
        <v>1322.4</v>
      </c>
      <c r="K100" s="951">
        <v>25</v>
      </c>
      <c r="L100" s="951">
        <v>3532.47</v>
      </c>
      <c r="M100" s="951">
        <f>+G100-L100</f>
        <v>39967.53</v>
      </c>
    </row>
    <row r="101" spans="1:13" ht="18.75" x14ac:dyDescent="0.3">
      <c r="A101" s="961" t="s">
        <v>749</v>
      </c>
      <c r="B101" s="950"/>
      <c r="C101" s="962">
        <v>4</v>
      </c>
      <c r="D101" s="962"/>
      <c r="E101" s="963">
        <f>SUM(E97:E100)</f>
        <v>222000</v>
      </c>
      <c r="F101" s="952">
        <v>0</v>
      </c>
      <c r="G101" s="963">
        <f t="shared" ref="G101:L101" si="17">SUM(G97:G100)</f>
        <v>222000</v>
      </c>
      <c r="H101" s="966">
        <f t="shared" si="17"/>
        <v>6371.4</v>
      </c>
      <c r="I101" s="966">
        <f t="shared" si="17"/>
        <v>11833.79</v>
      </c>
      <c r="J101" s="963">
        <f t="shared" si="17"/>
        <v>6748.7999999999993</v>
      </c>
      <c r="K101" s="963">
        <f t="shared" si="17"/>
        <v>3480.7</v>
      </c>
      <c r="L101" s="963">
        <f t="shared" si="17"/>
        <v>28434.690000000002</v>
      </c>
      <c r="M101" s="963">
        <f>SUM(M97:M100)</f>
        <v>193565.31</v>
      </c>
    </row>
    <row r="102" spans="1:13" ht="18.75" x14ac:dyDescent="0.3">
      <c r="A102" s="958"/>
      <c r="B102" s="950"/>
      <c r="C102" s="960"/>
      <c r="D102" s="960"/>
      <c r="E102" s="951"/>
      <c r="F102" s="952"/>
      <c r="G102" s="953"/>
      <c r="H102" s="953"/>
      <c r="I102" s="954"/>
      <c r="J102" s="951"/>
      <c r="K102" s="951"/>
      <c r="L102" s="951"/>
      <c r="M102" s="953"/>
    </row>
    <row r="103" spans="1:13" ht="18.75" x14ac:dyDescent="0.3">
      <c r="A103" s="961" t="s">
        <v>839</v>
      </c>
      <c r="B103" s="950"/>
      <c r="C103" s="967"/>
      <c r="D103" s="967"/>
      <c r="E103" s="963"/>
      <c r="F103" s="964"/>
      <c r="G103" s="965"/>
      <c r="H103" s="965"/>
      <c r="I103" s="966"/>
      <c r="J103" s="963"/>
      <c r="K103" s="963"/>
      <c r="L103" s="963"/>
      <c r="M103" s="965"/>
    </row>
    <row r="104" spans="1:13" ht="18.75" x14ac:dyDescent="0.3">
      <c r="A104" s="955" t="s">
        <v>230</v>
      </c>
      <c r="B104" s="968" t="s">
        <v>807</v>
      </c>
      <c r="C104" s="960" t="s">
        <v>604</v>
      </c>
      <c r="D104" s="960" t="s">
        <v>1069</v>
      </c>
      <c r="E104" s="951">
        <v>70000</v>
      </c>
      <c r="F104" s="974">
        <v>0</v>
      </c>
      <c r="G104" s="951">
        <v>70000</v>
      </c>
      <c r="H104" s="951">
        <v>2009</v>
      </c>
      <c r="I104" s="1191">
        <v>0</v>
      </c>
      <c r="J104" s="951">
        <v>2128</v>
      </c>
      <c r="K104" s="951">
        <v>25</v>
      </c>
      <c r="L104" s="951">
        <f>+H104+I104+J104+K104</f>
        <v>4162</v>
      </c>
      <c r="M104" s="951">
        <f>+G104-L104</f>
        <v>65838</v>
      </c>
    </row>
    <row r="105" spans="1:13" ht="18.75" x14ac:dyDescent="0.3">
      <c r="A105" s="961" t="s">
        <v>749</v>
      </c>
      <c r="B105" s="950"/>
      <c r="C105" s="962">
        <v>1</v>
      </c>
      <c r="D105" s="962"/>
      <c r="E105" s="963">
        <f>SUM(E104:E104)</f>
        <v>70000</v>
      </c>
      <c r="F105" s="964">
        <v>0</v>
      </c>
      <c r="G105" s="963">
        <f>SUM(G104:G104)</f>
        <v>70000</v>
      </c>
      <c r="H105" s="963">
        <f>SUM(H104:H104)</f>
        <v>2009</v>
      </c>
      <c r="I105" s="1194">
        <v>0</v>
      </c>
      <c r="J105" s="963">
        <f>SUM(J104:J104)</f>
        <v>2128</v>
      </c>
      <c r="K105" s="963">
        <f>SUM(K104:K104)</f>
        <v>25</v>
      </c>
      <c r="L105" s="963">
        <f>SUM(L104:L104)</f>
        <v>4162</v>
      </c>
      <c r="M105" s="963">
        <f>SUM(M104:M104)</f>
        <v>65838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6"/>
      <c r="J106" s="963"/>
      <c r="K106" s="963"/>
      <c r="L106" s="963"/>
      <c r="M106" s="965"/>
    </row>
    <row r="107" spans="1:13" ht="34.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6"/>
      <c r="J107" s="963"/>
      <c r="K107" s="963"/>
      <c r="L107" s="963"/>
      <c r="M107" s="965"/>
    </row>
    <row r="108" spans="1:13" ht="18.75" x14ac:dyDescent="0.3">
      <c r="A108" s="955" t="s">
        <v>1053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1191">
        <v>936.62</v>
      </c>
      <c r="J108" s="951">
        <v>1322.4</v>
      </c>
      <c r="K108" s="951">
        <v>25</v>
      </c>
      <c r="L108" s="951">
        <v>3532.47</v>
      </c>
      <c r="M108" s="951">
        <f>+G108-L108</f>
        <v>39967.53</v>
      </c>
    </row>
    <row r="109" spans="1:13" ht="18.75" x14ac:dyDescent="0.3">
      <c r="A109" s="955" t="s">
        <v>1147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1191">
        <v>936.62</v>
      </c>
      <c r="J109" s="951">
        <v>1322.4</v>
      </c>
      <c r="K109" s="951">
        <v>25</v>
      </c>
      <c r="L109" s="951">
        <f>+H109+I109+J109+K109</f>
        <v>3532.4700000000003</v>
      </c>
      <c r="M109" s="951">
        <f>+G109-L109</f>
        <v>39967.53</v>
      </c>
    </row>
    <row r="110" spans="1:13" ht="18.75" x14ac:dyDescent="0.3">
      <c r="A110" s="961" t="s">
        <v>749</v>
      </c>
      <c r="B110" s="950"/>
      <c r="C110" s="962">
        <v>2</v>
      </c>
      <c r="D110" s="962"/>
      <c r="E110" s="963">
        <f>SUM(E108:E109)</f>
        <v>87000</v>
      </c>
      <c r="F110" s="1071">
        <v>0</v>
      </c>
      <c r="G110" s="963">
        <f t="shared" ref="G110:L110" si="18">SUM(G108:G109)</f>
        <v>87000</v>
      </c>
      <c r="H110" s="963">
        <f>SUM(H108:H109)</f>
        <v>2496.9</v>
      </c>
      <c r="I110" s="966">
        <f>SUM(I108:I109)</f>
        <v>1873.24</v>
      </c>
      <c r="J110" s="963">
        <f t="shared" si="18"/>
        <v>2644.8</v>
      </c>
      <c r="K110" s="963">
        <f t="shared" si="18"/>
        <v>50</v>
      </c>
      <c r="L110" s="963">
        <f t="shared" si="18"/>
        <v>7064.9400000000005</v>
      </c>
      <c r="M110" s="963">
        <f>SUM(M108:M109)</f>
        <v>79935.06</v>
      </c>
    </row>
    <row r="111" spans="1:13" ht="18.75" x14ac:dyDescent="0.3">
      <c r="A111" s="961"/>
      <c r="B111" s="950"/>
      <c r="C111" s="962"/>
      <c r="D111" s="962"/>
      <c r="E111" s="963"/>
      <c r="F111" s="964"/>
      <c r="G111" s="965"/>
      <c r="H111" s="965"/>
      <c r="I111" s="966"/>
      <c r="J111" s="963"/>
      <c r="K111" s="963"/>
      <c r="L111" s="963"/>
      <c r="M111" s="965"/>
    </row>
    <row r="112" spans="1:13" ht="18.75" x14ac:dyDescent="0.3">
      <c r="A112" s="961" t="s">
        <v>1128</v>
      </c>
      <c r="B112" s="950"/>
      <c r="C112" s="967"/>
      <c r="D112" s="967"/>
      <c r="E112" s="963"/>
      <c r="F112" s="964"/>
      <c r="G112" s="965"/>
      <c r="H112" s="965"/>
      <c r="I112" s="966"/>
      <c r="J112" s="963"/>
      <c r="K112" s="963"/>
      <c r="L112" s="963"/>
      <c r="M112" s="965"/>
    </row>
    <row r="113" spans="1:13" ht="18.75" x14ac:dyDescent="0.3">
      <c r="A113" s="958" t="s">
        <v>47</v>
      </c>
      <c r="B113" s="950" t="s">
        <v>806</v>
      </c>
      <c r="C113" s="960" t="s">
        <v>49</v>
      </c>
      <c r="D113" s="960" t="s">
        <v>1069</v>
      </c>
      <c r="E113" s="951">
        <v>80000</v>
      </c>
      <c r="F113" s="952">
        <v>0</v>
      </c>
      <c r="G113" s="953">
        <v>80000</v>
      </c>
      <c r="H113" s="953">
        <v>2296</v>
      </c>
      <c r="I113" s="954">
        <v>6972</v>
      </c>
      <c r="J113" s="951">
        <v>2432</v>
      </c>
      <c r="K113" s="951">
        <v>1740.46</v>
      </c>
      <c r="L113" s="951">
        <f>+H113+I113+J113+K113</f>
        <v>13440.46</v>
      </c>
      <c r="M113" s="953">
        <f>+G113-L113</f>
        <v>66559.540000000008</v>
      </c>
    </row>
    <row r="114" spans="1:13" ht="18.75" x14ac:dyDescent="0.3">
      <c r="A114" s="961" t="s">
        <v>749</v>
      </c>
      <c r="B114" s="950"/>
      <c r="C114" s="962">
        <v>1</v>
      </c>
      <c r="D114" s="962"/>
      <c r="E114" s="963">
        <f>SUM(E113:E113)</f>
        <v>80000</v>
      </c>
      <c r="F114" s="952">
        <v>0</v>
      </c>
      <c r="G114" s="965">
        <f t="shared" ref="G114:L114" si="19">SUM(G113:G113)</f>
        <v>80000</v>
      </c>
      <c r="H114" s="965">
        <f t="shared" si="19"/>
        <v>2296</v>
      </c>
      <c r="I114" s="966">
        <f t="shared" si="19"/>
        <v>6972</v>
      </c>
      <c r="J114" s="963">
        <f t="shared" si="19"/>
        <v>2432</v>
      </c>
      <c r="K114" s="963">
        <f t="shared" si="19"/>
        <v>1740.46</v>
      </c>
      <c r="L114" s="963">
        <f t="shared" si="19"/>
        <v>13440.46</v>
      </c>
      <c r="M114" s="965">
        <f>SUM(M113:M113)</f>
        <v>66559.540000000008</v>
      </c>
    </row>
    <row r="115" spans="1:13" ht="18.75" x14ac:dyDescent="0.3">
      <c r="A115" s="961"/>
      <c r="B115" s="950"/>
      <c r="C115" s="967"/>
      <c r="D115" s="967"/>
      <c r="E115" s="963"/>
      <c r="F115" s="964"/>
      <c r="G115" s="965"/>
      <c r="H115" s="965"/>
      <c r="I115" s="966"/>
      <c r="J115" s="963"/>
      <c r="K115" s="963"/>
      <c r="L115" s="963"/>
      <c r="M115" s="965"/>
    </row>
    <row r="116" spans="1:13" ht="22.5" customHeight="1" x14ac:dyDescent="0.3">
      <c r="A116" s="982" t="s">
        <v>1462</v>
      </c>
      <c r="B116" s="950"/>
      <c r="C116" s="967"/>
      <c r="D116" s="967"/>
      <c r="E116" s="963"/>
      <c r="F116" s="964"/>
      <c r="G116" s="965"/>
      <c r="H116" s="965"/>
      <c r="I116" s="966"/>
      <c r="J116" s="963"/>
      <c r="K116" s="963"/>
      <c r="L116" s="963"/>
      <c r="M116" s="965"/>
    </row>
    <row r="117" spans="1:13" ht="18.75" x14ac:dyDescent="0.3">
      <c r="A117" s="958" t="s">
        <v>769</v>
      </c>
      <c r="B117" s="950" t="s">
        <v>806</v>
      </c>
      <c r="C117" s="960" t="s">
        <v>1265</v>
      </c>
      <c r="D117" s="960" t="s">
        <v>1066</v>
      </c>
      <c r="E117" s="951">
        <v>185000</v>
      </c>
      <c r="F117" s="952">
        <v>0</v>
      </c>
      <c r="G117" s="953">
        <v>185000</v>
      </c>
      <c r="H117" s="953">
        <v>5309.5</v>
      </c>
      <c r="I117" s="954">
        <v>32099.49</v>
      </c>
      <c r="J117" s="951">
        <v>5624</v>
      </c>
      <c r="K117" s="951">
        <v>25</v>
      </c>
      <c r="L117" s="951">
        <f>+H117+I117+J117+K117</f>
        <v>43057.990000000005</v>
      </c>
      <c r="M117" s="953">
        <f t="shared" ref="M117:M122" si="20">+G117-L117</f>
        <v>141942.01</v>
      </c>
    </row>
    <row r="118" spans="1:13" ht="18.75" x14ac:dyDescent="0.3">
      <c r="A118" s="958" t="s">
        <v>232</v>
      </c>
      <c r="B118" s="968" t="s">
        <v>807</v>
      </c>
      <c r="C118" s="960" t="s">
        <v>1174</v>
      </c>
      <c r="D118" s="960" t="s">
        <v>1069</v>
      </c>
      <c r="E118" s="951">
        <v>80000</v>
      </c>
      <c r="F118" s="952">
        <v>0</v>
      </c>
      <c r="G118" s="953">
        <v>80000</v>
      </c>
      <c r="H118" s="953">
        <v>2296</v>
      </c>
      <c r="I118" s="954">
        <v>1943.18</v>
      </c>
      <c r="J118" s="951">
        <v>2432</v>
      </c>
      <c r="K118" s="951">
        <v>5884.86</v>
      </c>
      <c r="L118" s="951">
        <f>+H118+I118+J118+K118</f>
        <v>12556.04</v>
      </c>
      <c r="M118" s="953">
        <f t="shared" si="20"/>
        <v>67443.959999999992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76">
        <v>0</v>
      </c>
      <c r="G119" s="1122">
        <v>70000</v>
      </c>
      <c r="H119" s="1122">
        <v>2009</v>
      </c>
      <c r="I119" s="1195">
        <v>5025.38</v>
      </c>
      <c r="J119" s="1122">
        <v>2128</v>
      </c>
      <c r="K119" s="1122">
        <v>17148.759999999998</v>
      </c>
      <c r="L119" s="1122">
        <f>+H119+I119+J119+K119</f>
        <v>26311.14</v>
      </c>
      <c r="M119" s="951">
        <f t="shared" si="20"/>
        <v>43688.86</v>
      </c>
    </row>
    <row r="120" spans="1:13" ht="18.75" x14ac:dyDescent="0.3">
      <c r="A120" s="955" t="s">
        <v>843</v>
      </c>
      <c r="B120" s="968" t="s">
        <v>806</v>
      </c>
      <c r="C120" s="960" t="s">
        <v>1199</v>
      </c>
      <c r="D120" s="960" t="s">
        <v>1069</v>
      </c>
      <c r="E120" s="951">
        <v>80000</v>
      </c>
      <c r="F120" s="952">
        <v>0</v>
      </c>
      <c r="G120" s="953">
        <v>80000</v>
      </c>
      <c r="H120" s="953">
        <v>2296</v>
      </c>
      <c r="I120" s="1195">
        <v>7400.87</v>
      </c>
      <c r="J120" s="951">
        <v>2432</v>
      </c>
      <c r="K120" s="951">
        <v>25</v>
      </c>
      <c r="L120" s="951">
        <f>+H120+I120+J120+K120</f>
        <v>12153.869999999999</v>
      </c>
      <c r="M120" s="953">
        <f t="shared" si="20"/>
        <v>67846.13</v>
      </c>
    </row>
    <row r="121" spans="1:13" ht="18.75" x14ac:dyDescent="0.3">
      <c r="A121" s="958" t="s">
        <v>1338</v>
      </c>
      <c r="B121" s="950" t="s">
        <v>807</v>
      </c>
      <c r="C121" s="977" t="s">
        <v>327</v>
      </c>
      <c r="D121" s="960" t="s">
        <v>321</v>
      </c>
      <c r="E121" s="951">
        <v>31500</v>
      </c>
      <c r="F121" s="974">
        <v>0</v>
      </c>
      <c r="G121" s="953">
        <v>31500</v>
      </c>
      <c r="H121" s="953">
        <v>904.05</v>
      </c>
      <c r="I121" s="1191">
        <v>0</v>
      </c>
      <c r="J121" s="951">
        <v>957.6</v>
      </c>
      <c r="K121" s="951">
        <v>25</v>
      </c>
      <c r="L121" s="951">
        <v>1886.65</v>
      </c>
      <c r="M121" s="953">
        <f t="shared" si="20"/>
        <v>29613.35</v>
      </c>
    </row>
    <row r="122" spans="1:13" ht="18.75" x14ac:dyDescent="0.3">
      <c r="A122" s="958" t="s">
        <v>1322</v>
      </c>
      <c r="B122" s="950" t="s">
        <v>1151</v>
      </c>
      <c r="C122" s="977" t="s">
        <v>327</v>
      </c>
      <c r="D122" s="960" t="s">
        <v>321</v>
      </c>
      <c r="E122" s="951">
        <v>43500</v>
      </c>
      <c r="F122" s="974">
        <v>0</v>
      </c>
      <c r="G122" s="953">
        <v>43500</v>
      </c>
      <c r="H122" s="953">
        <v>1248.45</v>
      </c>
      <c r="I122" s="1191">
        <v>936.62</v>
      </c>
      <c r="J122" s="951">
        <v>1322.4</v>
      </c>
      <c r="K122" s="951">
        <v>25</v>
      </c>
      <c r="L122" s="951">
        <f>+H122+I122+J122+K122</f>
        <v>3532.4700000000003</v>
      </c>
      <c r="M122" s="953">
        <f t="shared" si="20"/>
        <v>39967.53</v>
      </c>
    </row>
    <row r="123" spans="1:13" ht="18.75" x14ac:dyDescent="0.3">
      <c r="A123" s="961" t="s">
        <v>749</v>
      </c>
      <c r="B123" s="950"/>
      <c r="C123" s="962">
        <v>6</v>
      </c>
      <c r="D123" s="962"/>
      <c r="E123" s="963">
        <f t="shared" ref="E123:M123" si="21">SUM(E117:E122)</f>
        <v>490000</v>
      </c>
      <c r="F123" s="964">
        <f t="shared" si="21"/>
        <v>0</v>
      </c>
      <c r="G123" s="963">
        <f t="shared" si="21"/>
        <v>490000</v>
      </c>
      <c r="H123" s="963">
        <f t="shared" si="21"/>
        <v>14063</v>
      </c>
      <c r="I123" s="966">
        <f t="shared" si="21"/>
        <v>47405.54</v>
      </c>
      <c r="J123" s="963">
        <f t="shared" si="21"/>
        <v>14896</v>
      </c>
      <c r="K123" s="963">
        <f t="shared" si="21"/>
        <v>23133.62</v>
      </c>
      <c r="L123" s="963">
        <f t="shared" si="21"/>
        <v>99498.16</v>
      </c>
      <c r="M123" s="963">
        <f t="shared" si="21"/>
        <v>390501.83999999997</v>
      </c>
    </row>
    <row r="124" spans="1:13" ht="18.75" x14ac:dyDescent="0.3">
      <c r="A124" s="961"/>
      <c r="B124" s="950"/>
      <c r="C124" s="967"/>
      <c r="D124" s="967"/>
      <c r="E124" s="963"/>
      <c r="F124" s="964"/>
      <c r="G124" s="965"/>
      <c r="H124" s="965"/>
      <c r="I124" s="966"/>
      <c r="J124" s="963"/>
      <c r="K124" s="963"/>
      <c r="L124" s="963"/>
      <c r="M124" s="965"/>
    </row>
    <row r="125" spans="1:13" ht="38.25" customHeight="1" x14ac:dyDescent="0.3">
      <c r="A125" s="982" t="s">
        <v>1136</v>
      </c>
      <c r="B125" s="950"/>
      <c r="C125" s="967"/>
      <c r="D125" s="967"/>
      <c r="E125" s="963"/>
      <c r="F125" s="964"/>
      <c r="G125" s="965"/>
      <c r="H125" s="965"/>
      <c r="I125" s="966"/>
      <c r="J125" s="963"/>
      <c r="K125" s="963"/>
      <c r="L125" s="963"/>
      <c r="M125" s="965"/>
    </row>
    <row r="126" spans="1:13" ht="18.75" x14ac:dyDescent="0.3">
      <c r="A126" s="955" t="s">
        <v>419</v>
      </c>
      <c r="B126" s="950" t="s">
        <v>806</v>
      </c>
      <c r="C126" s="960" t="s">
        <v>449</v>
      </c>
      <c r="D126" s="960" t="s">
        <v>1069</v>
      </c>
      <c r="E126" s="951">
        <v>50000</v>
      </c>
      <c r="F126" s="952">
        <v>0</v>
      </c>
      <c r="G126" s="953">
        <v>50000</v>
      </c>
      <c r="H126" s="953">
        <v>1435</v>
      </c>
      <c r="I126" s="954">
        <v>1854</v>
      </c>
      <c r="J126" s="951">
        <v>1520</v>
      </c>
      <c r="K126" s="951">
        <v>728</v>
      </c>
      <c r="L126" s="951">
        <f>+H126+I126+J126+K126</f>
        <v>5537</v>
      </c>
      <c r="M126" s="953">
        <f>+G126-L126</f>
        <v>44463</v>
      </c>
    </row>
    <row r="127" spans="1:13" ht="18.75" x14ac:dyDescent="0.3">
      <c r="A127" s="955" t="s">
        <v>875</v>
      </c>
      <c r="B127" s="950" t="s">
        <v>807</v>
      </c>
      <c r="C127" s="960" t="s">
        <v>1036</v>
      </c>
      <c r="D127" s="960" t="s">
        <v>307</v>
      </c>
      <c r="E127" s="951">
        <v>55000</v>
      </c>
      <c r="F127" s="974">
        <v>0</v>
      </c>
      <c r="G127" s="951">
        <v>55000</v>
      </c>
      <c r="H127" s="951">
        <v>1578.5</v>
      </c>
      <c r="I127" s="954">
        <v>2559.6799999999998</v>
      </c>
      <c r="J127" s="951">
        <v>1672</v>
      </c>
      <c r="K127" s="951">
        <v>2291.13</v>
      </c>
      <c r="L127" s="951">
        <f>+H127+I127+J127+K127</f>
        <v>8101.31</v>
      </c>
      <c r="M127" s="951">
        <f>+G127-L127</f>
        <v>46898.69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1191">
        <v>936.62</v>
      </c>
      <c r="J128" s="951">
        <v>1322.4</v>
      </c>
      <c r="K128" s="951">
        <v>25</v>
      </c>
      <c r="L128" s="951">
        <f>+H128+I128+J128+K128</f>
        <v>3532.4700000000003</v>
      </c>
      <c r="M128" s="953">
        <f>+G128-L128</f>
        <v>39967.53</v>
      </c>
    </row>
    <row r="129" spans="1:13" ht="18.75" x14ac:dyDescent="0.3">
      <c r="A129" s="961" t="s">
        <v>749</v>
      </c>
      <c r="B129" s="950"/>
      <c r="C129" s="962">
        <v>3</v>
      </c>
      <c r="D129" s="962"/>
      <c r="E129" s="963">
        <f>SUM(E126:E128)</f>
        <v>148500</v>
      </c>
      <c r="F129" s="964">
        <f t="shared" ref="F129:L129" si="22">SUM(F126:F128)</f>
        <v>0</v>
      </c>
      <c r="G129" s="963">
        <f t="shared" si="22"/>
        <v>148500</v>
      </c>
      <c r="H129" s="963">
        <f t="shared" si="22"/>
        <v>4261.95</v>
      </c>
      <c r="I129" s="966">
        <f t="shared" si="22"/>
        <v>5350.3</v>
      </c>
      <c r="J129" s="963">
        <f t="shared" si="22"/>
        <v>4514.3999999999996</v>
      </c>
      <c r="K129" s="963">
        <f t="shared" si="22"/>
        <v>3044.13</v>
      </c>
      <c r="L129" s="963">
        <f t="shared" si="22"/>
        <v>17170.780000000002</v>
      </c>
      <c r="M129" s="963">
        <f>SUM(M126:M128)</f>
        <v>131329.22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4"/>
      <c r="J130" s="963"/>
      <c r="K130" s="951"/>
      <c r="L130" s="951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6"/>
      <c r="J131" s="963"/>
      <c r="K131" s="963"/>
      <c r="L131" s="963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4">
        <v>7400.87</v>
      </c>
      <c r="J132" s="951">
        <v>2432</v>
      </c>
      <c r="K132" s="951">
        <v>828</v>
      </c>
      <c r="L132" s="951">
        <f>+H132+I132+J132+K132</f>
        <v>12956.869999999999</v>
      </c>
      <c r="M132" s="951">
        <f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4">
        <v>2559.6799999999998</v>
      </c>
      <c r="J133" s="951">
        <v>1672</v>
      </c>
      <c r="K133" s="951">
        <v>125</v>
      </c>
      <c r="L133" s="951">
        <v>5935.18</v>
      </c>
      <c r="M133" s="951">
        <f>+G133-L133</f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4">
        <v>2559.6799999999998</v>
      </c>
      <c r="J134" s="951">
        <v>1672</v>
      </c>
      <c r="K134" s="951">
        <v>728</v>
      </c>
      <c r="L134" s="951">
        <f>+H134+I134+J134+K134</f>
        <v>6538.18</v>
      </c>
      <c r="M134" s="951">
        <f>+G134-L134</f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43500</v>
      </c>
      <c r="F135" s="974">
        <v>0</v>
      </c>
      <c r="G135" s="951">
        <v>43500</v>
      </c>
      <c r="H135" s="951">
        <v>1248.45</v>
      </c>
      <c r="I135" s="1191">
        <v>936.62</v>
      </c>
      <c r="J135" s="951">
        <v>1322.4</v>
      </c>
      <c r="K135" s="951">
        <v>25</v>
      </c>
      <c r="L135" s="951">
        <f>+H135+I135+J135+K135</f>
        <v>3532.4700000000003</v>
      </c>
      <c r="M135" s="951">
        <f>+G135-L135</f>
        <v>39967.53</v>
      </c>
    </row>
    <row r="136" spans="1:13" ht="18.75" x14ac:dyDescent="0.3">
      <c r="A136" s="961" t="s">
        <v>749</v>
      </c>
      <c r="B136" s="950"/>
      <c r="C136" s="962">
        <v>4</v>
      </c>
      <c r="D136" s="962"/>
      <c r="E136" s="963">
        <f>SUM(E132:E135)</f>
        <v>233500</v>
      </c>
      <c r="F136" s="964">
        <f>SUM(F127:F127)</f>
        <v>0</v>
      </c>
      <c r="G136" s="963">
        <f t="shared" ref="G136:L136" si="23">SUM(G132:G135)</f>
        <v>233500</v>
      </c>
      <c r="H136" s="963">
        <f t="shared" si="23"/>
        <v>6701.45</v>
      </c>
      <c r="I136" s="966">
        <f t="shared" si="23"/>
        <v>13456.85</v>
      </c>
      <c r="J136" s="963">
        <f t="shared" si="23"/>
        <v>7098.4</v>
      </c>
      <c r="K136" s="963">
        <f t="shared" si="23"/>
        <v>1706</v>
      </c>
      <c r="L136" s="963">
        <f t="shared" si="23"/>
        <v>28962.7</v>
      </c>
      <c r="M136" s="963">
        <f>SUM(M132:M135)</f>
        <v>204537.30000000002</v>
      </c>
    </row>
    <row r="137" spans="1:13" ht="18.75" x14ac:dyDescent="0.3">
      <c r="A137" s="958"/>
      <c r="B137" s="950"/>
      <c r="C137" s="960"/>
      <c r="D137" s="960"/>
      <c r="E137" s="951"/>
      <c r="F137" s="952"/>
      <c r="G137" s="953"/>
      <c r="H137" s="953"/>
      <c r="I137" s="954"/>
      <c r="J137" s="951"/>
      <c r="K137" s="951"/>
      <c r="L137" s="951"/>
      <c r="M137" s="953"/>
    </row>
    <row r="138" spans="1:13" ht="18.75" x14ac:dyDescent="0.3">
      <c r="A138" s="961" t="s">
        <v>1515</v>
      </c>
      <c r="B138" s="950"/>
      <c r="C138" s="967"/>
      <c r="D138" s="967"/>
      <c r="E138" s="963"/>
      <c r="F138" s="964"/>
      <c r="G138" s="965"/>
      <c r="H138" s="965"/>
      <c r="I138" s="966"/>
      <c r="J138" s="963"/>
      <c r="K138" s="963"/>
      <c r="L138" s="963"/>
      <c r="M138" s="965"/>
    </row>
    <row r="139" spans="1:13" ht="18.75" x14ac:dyDescent="0.3">
      <c r="A139" s="958" t="s">
        <v>69</v>
      </c>
      <c r="B139" s="950" t="s">
        <v>806</v>
      </c>
      <c r="C139" s="960" t="s">
        <v>1433</v>
      </c>
      <c r="D139" s="960" t="s">
        <v>307</v>
      </c>
      <c r="E139" s="951">
        <v>185000</v>
      </c>
      <c r="F139" s="952">
        <v>0</v>
      </c>
      <c r="G139" s="953">
        <v>185000</v>
      </c>
      <c r="H139" s="953">
        <v>5309.5</v>
      </c>
      <c r="I139" s="954">
        <v>32099.49</v>
      </c>
      <c r="J139" s="951">
        <v>5624</v>
      </c>
      <c r="K139" s="951">
        <v>2568.4</v>
      </c>
      <c r="L139" s="951">
        <f>+H139+I139+J139+K139</f>
        <v>45601.390000000007</v>
      </c>
      <c r="M139" s="953">
        <f>+G139-L139</f>
        <v>139398.60999999999</v>
      </c>
    </row>
    <row r="140" spans="1:13" ht="18.75" x14ac:dyDescent="0.3">
      <c r="A140" s="955" t="s">
        <v>42</v>
      </c>
      <c r="B140" s="950" t="s">
        <v>806</v>
      </c>
      <c r="C140" s="960" t="s">
        <v>449</v>
      </c>
      <c r="D140" s="960" t="s">
        <v>1069</v>
      </c>
      <c r="E140" s="951">
        <v>55000</v>
      </c>
      <c r="F140" s="974">
        <v>0</v>
      </c>
      <c r="G140" s="951">
        <v>55000</v>
      </c>
      <c r="H140" s="951">
        <v>1578.5</v>
      </c>
      <c r="I140" s="954">
        <v>2559.6799999999998</v>
      </c>
      <c r="J140" s="951">
        <v>1672</v>
      </c>
      <c r="K140" s="951">
        <v>1396.7</v>
      </c>
      <c r="L140" s="951">
        <f>+H140+I140+J140+K140</f>
        <v>7206.88</v>
      </c>
      <c r="M140" s="953">
        <f>+G140-L140</f>
        <v>47793.120000000003</v>
      </c>
    </row>
    <row r="141" spans="1:13" ht="18.75" x14ac:dyDescent="0.3">
      <c r="A141" s="958" t="s">
        <v>310</v>
      </c>
      <c r="B141" s="950" t="s">
        <v>807</v>
      </c>
      <c r="C141" s="960" t="s">
        <v>276</v>
      </c>
      <c r="D141" s="960" t="s">
        <v>307</v>
      </c>
      <c r="E141" s="951">
        <v>50000</v>
      </c>
      <c r="F141" s="952">
        <v>0</v>
      </c>
      <c r="G141" s="953">
        <v>50000</v>
      </c>
      <c r="H141" s="953">
        <v>1435</v>
      </c>
      <c r="I141" s="954">
        <v>1854</v>
      </c>
      <c r="J141" s="951">
        <v>1520</v>
      </c>
      <c r="K141" s="951">
        <v>2025</v>
      </c>
      <c r="L141" s="951">
        <f>+H141+I141+J141+K141</f>
        <v>6834</v>
      </c>
      <c r="M141" s="953">
        <f>+G141-L141</f>
        <v>43166</v>
      </c>
    </row>
    <row r="142" spans="1:13" ht="18.75" x14ac:dyDescent="0.3">
      <c r="A142" s="961" t="s">
        <v>749</v>
      </c>
      <c r="B142" s="950"/>
      <c r="C142" s="962">
        <v>3</v>
      </c>
      <c r="D142" s="962"/>
      <c r="E142" s="963">
        <f>SUM(E139:E141)</f>
        <v>290000</v>
      </c>
      <c r="F142" s="964">
        <f>SUM(F139:F140)</f>
        <v>0</v>
      </c>
      <c r="G142" s="965">
        <f t="shared" ref="G142:L142" si="24">SUM(G139:G141)</f>
        <v>290000</v>
      </c>
      <c r="H142" s="965">
        <f t="shared" si="24"/>
        <v>8323</v>
      </c>
      <c r="I142" s="966">
        <f t="shared" si="24"/>
        <v>36513.17</v>
      </c>
      <c r="J142" s="963">
        <f t="shared" si="24"/>
        <v>8816</v>
      </c>
      <c r="K142" s="963">
        <f t="shared" si="24"/>
        <v>5990.1</v>
      </c>
      <c r="L142" s="963">
        <f t="shared" si="24"/>
        <v>59642.270000000004</v>
      </c>
      <c r="M142" s="965">
        <f>SUM(M139:M141)</f>
        <v>230357.72999999998</v>
      </c>
    </row>
    <row r="143" spans="1:13" ht="18.75" x14ac:dyDescent="0.3">
      <c r="A143" s="961"/>
      <c r="B143" s="950"/>
      <c r="C143" s="962"/>
      <c r="D143" s="962"/>
      <c r="E143" s="963"/>
      <c r="F143" s="964"/>
      <c r="G143" s="965"/>
      <c r="H143" s="965"/>
      <c r="I143" s="966"/>
      <c r="J143" s="963"/>
      <c r="K143" s="963"/>
      <c r="L143" s="963"/>
      <c r="M143" s="965"/>
    </row>
    <row r="144" spans="1:13" ht="18.75" x14ac:dyDescent="0.3">
      <c r="A144" s="967" t="s">
        <v>1458</v>
      </c>
      <c r="B144" s="988"/>
      <c r="C144" s="989"/>
      <c r="D144" s="989"/>
      <c r="E144" s="949"/>
      <c r="F144" s="949"/>
      <c r="G144" s="990"/>
      <c r="H144" s="991"/>
      <c r="I144" s="966"/>
      <c r="J144" s="963"/>
      <c r="K144" s="963"/>
      <c r="L144" s="963"/>
      <c r="M144" s="965"/>
    </row>
    <row r="145" spans="1:13" ht="18.75" x14ac:dyDescent="0.3">
      <c r="A145" s="960" t="s">
        <v>532</v>
      </c>
      <c r="B145" s="950" t="s">
        <v>807</v>
      </c>
      <c r="C145" s="960" t="s">
        <v>965</v>
      </c>
      <c r="D145" s="960" t="s">
        <v>1069</v>
      </c>
      <c r="E145" s="951">
        <v>80000</v>
      </c>
      <c r="F145" s="971">
        <v>0</v>
      </c>
      <c r="G145" s="972">
        <v>80000</v>
      </c>
      <c r="H145" s="972">
        <v>2296</v>
      </c>
      <c r="I145" s="954">
        <v>7400.87</v>
      </c>
      <c r="J145" s="951">
        <v>2432</v>
      </c>
      <c r="K145" s="951">
        <v>2097.1999999999998</v>
      </c>
      <c r="L145" s="951">
        <f>+H145+I145+J145+K145</f>
        <v>14226.07</v>
      </c>
      <c r="M145" s="953">
        <f>+G145-L145</f>
        <v>65773.929999999993</v>
      </c>
    </row>
    <row r="146" spans="1:13" ht="18.75" x14ac:dyDescent="0.3">
      <c r="A146" s="960" t="s">
        <v>1491</v>
      </c>
      <c r="B146" s="950" t="s">
        <v>807</v>
      </c>
      <c r="C146" s="960" t="s">
        <v>276</v>
      </c>
      <c r="D146" s="960" t="s">
        <v>307</v>
      </c>
      <c r="E146" s="951">
        <v>43500</v>
      </c>
      <c r="F146" s="974">
        <v>0</v>
      </c>
      <c r="G146" s="951">
        <v>43500</v>
      </c>
      <c r="H146" s="951">
        <v>1248.45</v>
      </c>
      <c r="I146" s="1191">
        <v>679.3</v>
      </c>
      <c r="J146" s="951">
        <v>1322.4</v>
      </c>
      <c r="K146" s="951">
        <v>1740.46</v>
      </c>
      <c r="L146" s="951">
        <f>SUM(H146:K146)</f>
        <v>4990.6100000000006</v>
      </c>
      <c r="M146" s="951">
        <f>+E146-L146</f>
        <v>38509.39</v>
      </c>
    </row>
    <row r="147" spans="1:13" ht="18.75" x14ac:dyDescent="0.3">
      <c r="A147" s="961" t="s">
        <v>847</v>
      </c>
      <c r="B147" s="992"/>
      <c r="C147" s="962">
        <v>2</v>
      </c>
      <c r="D147" s="962"/>
      <c r="E147" s="963">
        <f>SUM(E145:E146)</f>
        <v>123500</v>
      </c>
      <c r="F147" s="1071">
        <v>0</v>
      </c>
      <c r="G147" s="963">
        <f t="shared" ref="G147:M147" si="25">SUM(G145:G146)</f>
        <v>123500</v>
      </c>
      <c r="H147" s="966">
        <f t="shared" si="25"/>
        <v>3544.45</v>
      </c>
      <c r="I147" s="966">
        <f t="shared" si="25"/>
        <v>8080.17</v>
      </c>
      <c r="J147" s="963">
        <f t="shared" si="25"/>
        <v>3754.4</v>
      </c>
      <c r="K147" s="963">
        <f t="shared" si="25"/>
        <v>3837.66</v>
      </c>
      <c r="L147" s="963">
        <f t="shared" si="25"/>
        <v>19216.68</v>
      </c>
      <c r="M147" s="963">
        <f t="shared" si="25"/>
        <v>104283.31999999999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6"/>
      <c r="J148" s="963"/>
      <c r="K148" s="963"/>
      <c r="L148" s="963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6"/>
      <c r="J149" s="963"/>
      <c r="K149" s="963"/>
      <c r="L149" s="963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1191">
        <v>936.62</v>
      </c>
      <c r="J150" s="951">
        <v>1322.4</v>
      </c>
      <c r="K150" s="951">
        <v>25</v>
      </c>
      <c r="L150" s="951">
        <f>SUM(H150:K150)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26">SUM(E150:E150)</f>
        <v>43500</v>
      </c>
      <c r="F151" s="964">
        <f t="shared" si="26"/>
        <v>0</v>
      </c>
      <c r="G151" s="965">
        <f t="shared" si="26"/>
        <v>43500</v>
      </c>
      <c r="H151" s="965">
        <f t="shared" si="26"/>
        <v>1248.45</v>
      </c>
      <c r="I151" s="1196">
        <f>SUM(I150:I150)</f>
        <v>936.62</v>
      </c>
      <c r="J151" s="1091">
        <f t="shared" si="26"/>
        <v>1322.4</v>
      </c>
      <c r="K151" s="963">
        <f>SUM(K150:K150)</f>
        <v>25</v>
      </c>
      <c r="L151" s="963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4"/>
      <c r="J152" s="951"/>
      <c r="K152" s="951"/>
      <c r="L152" s="951"/>
      <c r="M152" s="953"/>
    </row>
    <row r="153" spans="1:13" ht="18.75" x14ac:dyDescent="0.3">
      <c r="A153" s="997" t="s">
        <v>1477</v>
      </c>
      <c r="B153" s="950"/>
      <c r="C153" s="967"/>
      <c r="D153" s="967"/>
      <c r="E153" s="963"/>
      <c r="F153" s="964"/>
      <c r="G153" s="965"/>
      <c r="H153" s="965"/>
      <c r="I153" s="966"/>
      <c r="J153" s="963"/>
      <c r="K153" s="963"/>
      <c r="L153" s="963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4">
        <v>7400.87</v>
      </c>
      <c r="J154" s="951">
        <v>2432</v>
      </c>
      <c r="K154" s="951">
        <v>1296.7</v>
      </c>
      <c r="L154" s="951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4">
        <v>5368.48</v>
      </c>
      <c r="J155" s="951">
        <v>2128</v>
      </c>
      <c r="K155" s="951">
        <v>1296.7</v>
      </c>
      <c r="L155" s="951">
        <f>+H155+I155+J155+K155</f>
        <v>10802.18</v>
      </c>
      <c r="M155" s="953">
        <f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1191">
        <v>936.62</v>
      </c>
      <c r="J156" s="951">
        <v>1322.4</v>
      </c>
      <c r="K156" s="951">
        <v>2025</v>
      </c>
      <c r="L156" s="951">
        <f>+H156+I156+J156+K156</f>
        <v>5532.47</v>
      </c>
      <c r="M156" s="953">
        <f>+G156-L156</f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551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1191">
        <v>936.62</v>
      </c>
      <c r="J157" s="951">
        <v>1322.4</v>
      </c>
      <c r="K157" s="951">
        <v>25</v>
      </c>
      <c r="L157" s="951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847</v>
      </c>
      <c r="B158" s="950"/>
      <c r="C158" s="962">
        <v>4</v>
      </c>
      <c r="D158" s="962"/>
      <c r="E158" s="963">
        <f>SUM(E154:E157)</f>
        <v>237000</v>
      </c>
      <c r="F158" s="993">
        <f>SUM(F157)</f>
        <v>0</v>
      </c>
      <c r="G158" s="963">
        <f t="shared" ref="G158:L158" si="27">SUM(G154:G157)</f>
        <v>237000</v>
      </c>
      <c r="H158" s="963">
        <f t="shared" si="27"/>
        <v>6801.9</v>
      </c>
      <c r="I158" s="966">
        <f>SUM(I154:I157)</f>
        <v>14642.59</v>
      </c>
      <c r="J158" s="963">
        <f t="shared" si="27"/>
        <v>7204.7999999999993</v>
      </c>
      <c r="K158" s="963">
        <f t="shared" si="27"/>
        <v>4643.3999999999996</v>
      </c>
      <c r="L158" s="963">
        <f t="shared" si="27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4"/>
      <c r="J159" s="951"/>
      <c r="K159" s="951"/>
      <c r="L159" s="951"/>
      <c r="M159" s="953"/>
    </row>
    <row r="160" spans="1:13" ht="29.25" customHeight="1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6"/>
      <c r="J160" s="963"/>
      <c r="K160" s="963"/>
      <c r="L160" s="963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4">
        <v>7400.87</v>
      </c>
      <c r="J161" s="951">
        <v>2432</v>
      </c>
      <c r="K161" s="951">
        <v>728</v>
      </c>
      <c r="L161" s="951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87">
        <v>5368.48</v>
      </c>
      <c r="J162" s="951">
        <v>2128</v>
      </c>
      <c r="K162" s="956">
        <v>828</v>
      </c>
      <c r="L162" s="951">
        <f>+H162+I162+J162+K162</f>
        <v>10333.48</v>
      </c>
      <c r="M162" s="953">
        <f>+G162-L162</f>
        <v>59666.520000000004</v>
      </c>
    </row>
    <row r="163" spans="1:13" ht="18.75" x14ac:dyDescent="0.3">
      <c r="A163" s="961" t="s">
        <v>847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M163" si="28">SUM(G161:G162)</f>
        <v>150000</v>
      </c>
      <c r="H163" s="963">
        <f t="shared" si="28"/>
        <v>4305</v>
      </c>
      <c r="I163" s="966">
        <f t="shared" si="28"/>
        <v>12769.349999999999</v>
      </c>
      <c r="J163" s="963">
        <f t="shared" si="28"/>
        <v>4560</v>
      </c>
      <c r="K163" s="963">
        <f t="shared" si="28"/>
        <v>1556</v>
      </c>
      <c r="L163" s="963">
        <f t="shared" si="28"/>
        <v>23190.35</v>
      </c>
      <c r="M163" s="963">
        <f t="shared" si="28"/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4"/>
      <c r="J164" s="951"/>
      <c r="K164" s="951"/>
      <c r="L164" s="951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6"/>
      <c r="J165" s="963"/>
      <c r="K165" s="963"/>
      <c r="L165" s="963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4">
        <v>7400.87</v>
      </c>
      <c r="J166" s="951">
        <v>2432</v>
      </c>
      <c r="K166" s="951">
        <v>3310.58</v>
      </c>
      <c r="L166" s="951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1191">
        <v>936.62</v>
      </c>
      <c r="J167" s="951">
        <v>1322.4</v>
      </c>
      <c r="K167" s="951">
        <v>25</v>
      </c>
      <c r="L167" s="951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29">SUM(F166:F167)</f>
        <v>0</v>
      </c>
      <c r="G168" s="965">
        <f>SUM(G166:G167)</f>
        <v>123500</v>
      </c>
      <c r="H168" s="965">
        <f t="shared" si="29"/>
        <v>3544.45</v>
      </c>
      <c r="I168" s="966">
        <f>SUM(I166:I167)</f>
        <v>8337.49</v>
      </c>
      <c r="J168" s="963">
        <f t="shared" si="29"/>
        <v>3754.4</v>
      </c>
      <c r="K168" s="963">
        <f t="shared" si="29"/>
        <v>3335.58</v>
      </c>
      <c r="L168" s="963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6"/>
      <c r="J169" s="963"/>
      <c r="K169" s="963"/>
      <c r="L169" s="963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6"/>
      <c r="J170" s="963"/>
      <c r="K170" s="963"/>
      <c r="L170" s="963"/>
      <c r="M170" s="965"/>
    </row>
    <row r="171" spans="1:13" ht="18.75" x14ac:dyDescent="0.3">
      <c r="A171" s="955" t="s">
        <v>651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1191">
        <v>936.62</v>
      </c>
      <c r="J171" s="951">
        <v>1322.4</v>
      </c>
      <c r="K171" s="951">
        <v>25</v>
      </c>
      <c r="L171" s="951">
        <f t="shared" ref="L171:L176" si="30">+H171+I171+J171+K171</f>
        <v>3532.4700000000003</v>
      </c>
      <c r="M171" s="951">
        <f t="shared" ref="M171:M176" si="31">+G171-L171</f>
        <v>39967.53</v>
      </c>
    </row>
    <row r="172" spans="1:13" ht="18.75" x14ac:dyDescent="0.3">
      <c r="A172" s="955" t="s">
        <v>794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1191">
        <v>936.62</v>
      </c>
      <c r="J172" s="951">
        <v>1322.4</v>
      </c>
      <c r="K172" s="951">
        <v>25</v>
      </c>
      <c r="L172" s="951">
        <f t="shared" si="30"/>
        <v>3532.4700000000003</v>
      </c>
      <c r="M172" s="951">
        <f t="shared" si="31"/>
        <v>39967.53</v>
      </c>
    </row>
    <row r="173" spans="1:13" ht="18.75" x14ac:dyDescent="0.3">
      <c r="A173" s="955" t="s">
        <v>793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1191">
        <v>936.62</v>
      </c>
      <c r="J173" s="951">
        <v>1322.4</v>
      </c>
      <c r="K173" s="951">
        <v>25</v>
      </c>
      <c r="L173" s="951">
        <f t="shared" si="30"/>
        <v>3532.4700000000003</v>
      </c>
      <c r="M173" s="951">
        <f t="shared" si="31"/>
        <v>39967.53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1191">
        <v>421.98</v>
      </c>
      <c r="J174" s="951">
        <v>1322.4</v>
      </c>
      <c r="K174" s="951">
        <v>4861.92</v>
      </c>
      <c r="L174" s="951">
        <f t="shared" si="30"/>
        <v>7854.75</v>
      </c>
      <c r="M174" s="951">
        <f t="shared" si="31"/>
        <v>35645.25</v>
      </c>
    </row>
    <row r="175" spans="1:13" ht="18.75" x14ac:dyDescent="0.3">
      <c r="A175" s="998" t="s">
        <v>1326</v>
      </c>
      <c r="B175" s="950" t="s">
        <v>1296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1191">
        <v>936.62</v>
      </c>
      <c r="J175" s="951">
        <v>1322.4</v>
      </c>
      <c r="K175" s="951">
        <v>25</v>
      </c>
      <c r="L175" s="951">
        <f t="shared" si="30"/>
        <v>3532.4700000000003</v>
      </c>
      <c r="M175" s="951">
        <f t="shared" si="31"/>
        <v>39967.53</v>
      </c>
    </row>
    <row r="176" spans="1:13" ht="18.75" x14ac:dyDescent="0.3">
      <c r="A176" s="998" t="s">
        <v>1327</v>
      </c>
      <c r="B176" s="950" t="s">
        <v>806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1191">
        <v>936.62</v>
      </c>
      <c r="J176" s="951">
        <v>1322.4</v>
      </c>
      <c r="K176" s="951">
        <v>25</v>
      </c>
      <c r="L176" s="951">
        <f t="shared" si="30"/>
        <v>3532.4700000000003</v>
      </c>
      <c r="M176" s="951">
        <f t="shared" si="31"/>
        <v>39967.53</v>
      </c>
    </row>
    <row r="177" spans="1:13" ht="18.75" x14ac:dyDescent="0.3">
      <c r="A177" s="961" t="s">
        <v>847</v>
      </c>
      <c r="B177" s="950"/>
      <c r="C177" s="962">
        <v>6</v>
      </c>
      <c r="D177" s="962"/>
      <c r="E177" s="963">
        <f>SUM(E171:E176)</f>
        <v>261000</v>
      </c>
      <c r="F177" s="964">
        <v>0</v>
      </c>
      <c r="G177" s="963">
        <f t="shared" ref="G177:L177" si="32">SUM(G171:G176)</f>
        <v>261000</v>
      </c>
      <c r="H177" s="963">
        <f t="shared" si="32"/>
        <v>7490.7</v>
      </c>
      <c r="I177" s="966">
        <f>SUM(I171:I176)</f>
        <v>5105.08</v>
      </c>
      <c r="J177" s="963">
        <f t="shared" si="32"/>
        <v>7934.4</v>
      </c>
      <c r="K177" s="963">
        <f t="shared" si="32"/>
        <v>4986.92</v>
      </c>
      <c r="L177" s="963">
        <f t="shared" si="32"/>
        <v>25517.100000000002</v>
      </c>
      <c r="M177" s="963">
        <f>SUM(M171:M176)</f>
        <v>235482.9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3"/>
      <c r="H178" s="963"/>
      <c r="I178" s="966"/>
      <c r="J178" s="963"/>
      <c r="K178" s="963"/>
      <c r="L178" s="963"/>
      <c r="M178" s="963"/>
    </row>
    <row r="179" spans="1:13" ht="18.75" x14ac:dyDescent="0.3">
      <c r="A179" s="961" t="s">
        <v>1490</v>
      </c>
      <c r="B179" s="950"/>
      <c r="C179" s="962"/>
      <c r="D179" s="962"/>
      <c r="E179" s="963"/>
      <c r="F179" s="964"/>
      <c r="G179" s="963"/>
      <c r="H179" s="963"/>
      <c r="I179" s="966"/>
      <c r="J179" s="963"/>
      <c r="K179" s="963"/>
      <c r="L179" s="963"/>
      <c r="M179" s="963"/>
    </row>
    <row r="180" spans="1:13" ht="21" customHeight="1" x14ac:dyDescent="0.3">
      <c r="A180" s="955" t="s">
        <v>134</v>
      </c>
      <c r="B180" s="950" t="s">
        <v>807</v>
      </c>
      <c r="C180" s="960" t="s">
        <v>489</v>
      </c>
      <c r="D180" s="960" t="s">
        <v>307</v>
      </c>
      <c r="E180" s="951">
        <v>80000</v>
      </c>
      <c r="F180" s="974">
        <v>0</v>
      </c>
      <c r="G180" s="951">
        <v>80000</v>
      </c>
      <c r="H180" s="951">
        <v>2296</v>
      </c>
      <c r="I180" s="954">
        <v>7400.87</v>
      </c>
      <c r="J180" s="951">
        <v>2432</v>
      </c>
      <c r="K180" s="951">
        <v>2568.4</v>
      </c>
      <c r="L180" s="951">
        <f>+H180+I180+J180+K180</f>
        <v>14697.269999999999</v>
      </c>
      <c r="M180" s="951">
        <f>+G180-L180</f>
        <v>65302.73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1248.45</v>
      </c>
      <c r="I181" s="1191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1191">
        <v>936.62</v>
      </c>
      <c r="J182" s="951">
        <v>1322.4</v>
      </c>
      <c r="K182" s="951">
        <v>25</v>
      </c>
      <c r="L182" s="951">
        <f>+H182+I182+J182+K182</f>
        <v>3532.4700000000003</v>
      </c>
      <c r="M182" s="951">
        <f>+G182-L182</f>
        <v>39967.53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1248.45</v>
      </c>
      <c r="I183" s="1191">
        <v>936.62</v>
      </c>
      <c r="J183" s="951">
        <v>1322.4</v>
      </c>
      <c r="K183" s="951">
        <v>25</v>
      </c>
      <c r="L183" s="951">
        <f>+H183+I183+J183+K183</f>
        <v>3532.4700000000003</v>
      </c>
      <c r="M183" s="951">
        <f>+G183-L183</f>
        <v>39967.53</v>
      </c>
    </row>
    <row r="184" spans="1:13" ht="18.75" x14ac:dyDescent="0.3">
      <c r="A184" s="1027" t="s">
        <v>1345</v>
      </c>
      <c r="B184" s="950" t="s">
        <v>806</v>
      </c>
      <c r="C184" s="1024" t="s">
        <v>1325</v>
      </c>
      <c r="D184" s="960" t="s">
        <v>307</v>
      </c>
      <c r="E184" s="951">
        <v>43500</v>
      </c>
      <c r="F184" s="974">
        <v>0</v>
      </c>
      <c r="G184" s="1032">
        <v>43500</v>
      </c>
      <c r="H184" s="951">
        <v>1248.45</v>
      </c>
      <c r="I184" s="1197">
        <v>936.62</v>
      </c>
      <c r="J184" s="951">
        <v>1322.4</v>
      </c>
      <c r="K184" s="951">
        <v>25</v>
      </c>
      <c r="L184" s="1032">
        <v>3532.4700000000003</v>
      </c>
      <c r="M184" s="1032">
        <v>39967.53</v>
      </c>
    </row>
    <row r="185" spans="1:13" ht="18.75" x14ac:dyDescent="0.3">
      <c r="A185" s="961" t="s">
        <v>847</v>
      </c>
      <c r="B185" s="950"/>
      <c r="C185" s="962">
        <v>5</v>
      </c>
      <c r="D185" s="962"/>
      <c r="E185" s="963">
        <f>SUM(E180:E184)</f>
        <v>254000</v>
      </c>
      <c r="F185" s="974">
        <v>0</v>
      </c>
      <c r="G185" s="963">
        <f>SUM(G180:G184)</f>
        <v>254000</v>
      </c>
      <c r="H185" s="963">
        <f t="shared" ref="H185:M185" si="33">SUM(H180:H184)</f>
        <v>7289.7999999999993</v>
      </c>
      <c r="I185" s="966">
        <f>SUM(I180:I184)</f>
        <v>11147.350000000002</v>
      </c>
      <c r="J185" s="963">
        <f t="shared" si="33"/>
        <v>7721.6</v>
      </c>
      <c r="K185" s="963">
        <f t="shared" si="33"/>
        <v>2668.4</v>
      </c>
      <c r="L185" s="963">
        <f t="shared" si="33"/>
        <v>28827.15</v>
      </c>
      <c r="M185" s="963">
        <f t="shared" si="33"/>
        <v>225172.85</v>
      </c>
    </row>
    <row r="186" spans="1:13" ht="18.75" x14ac:dyDescent="0.3">
      <c r="A186" s="961"/>
      <c r="B186" s="950"/>
      <c r="C186" s="962"/>
      <c r="D186" s="962"/>
      <c r="E186" s="963"/>
      <c r="F186" s="964"/>
      <c r="G186" s="963"/>
      <c r="H186" s="963"/>
      <c r="I186" s="966"/>
      <c r="J186" s="963"/>
      <c r="K186" s="963"/>
      <c r="L186" s="963"/>
      <c r="M186" s="963"/>
    </row>
    <row r="187" spans="1:13" ht="18.75" x14ac:dyDescent="0.3">
      <c r="A187" s="961" t="s">
        <v>1221</v>
      </c>
      <c r="B187" s="950"/>
      <c r="C187" s="967"/>
      <c r="D187" s="967"/>
      <c r="E187" s="963"/>
      <c r="F187" s="964"/>
      <c r="G187" s="965"/>
      <c r="H187" s="965"/>
      <c r="I187" s="966"/>
      <c r="J187" s="963"/>
      <c r="K187" s="963"/>
      <c r="L187" s="963"/>
      <c r="M187" s="965"/>
    </row>
    <row r="188" spans="1:13" ht="18.75" x14ac:dyDescent="0.3">
      <c r="A188" s="1027" t="s">
        <v>1478</v>
      </c>
      <c r="B188" s="950" t="s">
        <v>806</v>
      </c>
      <c r="C188" s="1024" t="s">
        <v>721</v>
      </c>
      <c r="D188" s="960" t="s">
        <v>1069</v>
      </c>
      <c r="E188" s="951">
        <v>120000</v>
      </c>
      <c r="F188" s="952">
        <v>0</v>
      </c>
      <c r="G188" s="1031">
        <v>120000</v>
      </c>
      <c r="H188" s="953">
        <v>3444</v>
      </c>
      <c r="I188" s="1198">
        <v>16809.87</v>
      </c>
      <c r="J188" s="951">
        <v>3648</v>
      </c>
      <c r="K188" s="951">
        <v>25</v>
      </c>
      <c r="L188" s="1032">
        <f>+H188+I188+J188+K188</f>
        <v>23926.87</v>
      </c>
      <c r="M188" s="1031">
        <f>+G188-L188</f>
        <v>96073.13</v>
      </c>
    </row>
    <row r="189" spans="1:13" ht="18.75" x14ac:dyDescent="0.3">
      <c r="A189" s="1027" t="s">
        <v>87</v>
      </c>
      <c r="B189" s="950" t="s">
        <v>806</v>
      </c>
      <c r="C189" s="1024" t="s">
        <v>720</v>
      </c>
      <c r="D189" s="960" t="s">
        <v>1069</v>
      </c>
      <c r="E189" s="951">
        <v>120000</v>
      </c>
      <c r="F189" s="974">
        <v>0</v>
      </c>
      <c r="G189" s="1032">
        <v>120000</v>
      </c>
      <c r="H189" s="951">
        <v>3444</v>
      </c>
      <c r="I189" s="1198">
        <v>16809.87</v>
      </c>
      <c r="J189" s="951">
        <v>3648</v>
      </c>
      <c r="K189" s="951">
        <v>25</v>
      </c>
      <c r="L189" s="1032">
        <f>+H189+I189+J189+K189</f>
        <v>23926.87</v>
      </c>
      <c r="M189" s="1031">
        <f t="shared" ref="M189:M223" si="34">+G189-L189</f>
        <v>96073.13</v>
      </c>
    </row>
    <row r="190" spans="1:13" ht="18.75" x14ac:dyDescent="0.3">
      <c r="A190" s="1027" t="s">
        <v>244</v>
      </c>
      <c r="B190" s="950" t="s">
        <v>806</v>
      </c>
      <c r="C190" s="1024" t="s">
        <v>489</v>
      </c>
      <c r="D190" s="960" t="s">
        <v>1064</v>
      </c>
      <c r="E190" s="951">
        <v>80000</v>
      </c>
      <c r="F190" s="974">
        <v>0</v>
      </c>
      <c r="G190" s="1032">
        <v>80000</v>
      </c>
      <c r="H190" s="951">
        <v>2296</v>
      </c>
      <c r="I190" s="1198">
        <v>7400.87</v>
      </c>
      <c r="J190" s="951">
        <v>2432</v>
      </c>
      <c r="K190" s="951">
        <v>25</v>
      </c>
      <c r="L190" s="1032">
        <f>+H190+I190+J190+K190</f>
        <v>12153.869999999999</v>
      </c>
      <c r="M190" s="1031">
        <f t="shared" si="34"/>
        <v>67846.13</v>
      </c>
    </row>
    <row r="191" spans="1:13" ht="18.75" x14ac:dyDescent="0.3">
      <c r="A191" s="1027" t="s">
        <v>84</v>
      </c>
      <c r="B191" s="950" t="s">
        <v>806</v>
      </c>
      <c r="C191" s="1024" t="s">
        <v>117</v>
      </c>
      <c r="D191" s="960" t="s">
        <v>307</v>
      </c>
      <c r="E191" s="951">
        <v>70000</v>
      </c>
      <c r="F191" s="974">
        <v>0</v>
      </c>
      <c r="G191" s="951">
        <v>70000</v>
      </c>
      <c r="H191" s="951">
        <v>2009</v>
      </c>
      <c r="I191" s="1198">
        <v>5368.48</v>
      </c>
      <c r="J191" s="951">
        <v>2128</v>
      </c>
      <c r="K191" s="951">
        <v>25</v>
      </c>
      <c r="L191" s="1032">
        <f>+H191+I191+J191+K191</f>
        <v>9530.48</v>
      </c>
      <c r="M191" s="1031">
        <f t="shared" si="34"/>
        <v>60469.520000000004</v>
      </c>
    </row>
    <row r="192" spans="1:13" ht="18.75" x14ac:dyDescent="0.3">
      <c r="A192" s="1027" t="s">
        <v>136</v>
      </c>
      <c r="B192" s="950" t="s">
        <v>807</v>
      </c>
      <c r="C192" s="1024" t="s">
        <v>117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198">
        <v>6564.09</v>
      </c>
      <c r="J192" s="951">
        <v>2432</v>
      </c>
      <c r="K192" s="951">
        <v>4158.92</v>
      </c>
      <c r="L192" s="1032">
        <f>+H192+I192+J192+K192</f>
        <v>15451.01</v>
      </c>
      <c r="M192" s="1031">
        <f t="shared" si="34"/>
        <v>64548.99</v>
      </c>
    </row>
    <row r="193" spans="1:13" ht="18.75" x14ac:dyDescent="0.3">
      <c r="A193" s="1027" t="s">
        <v>94</v>
      </c>
      <c r="B193" s="950" t="s">
        <v>807</v>
      </c>
      <c r="C193" s="1024" t="s">
        <v>71</v>
      </c>
      <c r="D193" s="960" t="s">
        <v>1069</v>
      </c>
      <c r="E193" s="951">
        <v>70000</v>
      </c>
      <c r="F193" s="974">
        <v>0</v>
      </c>
      <c r="G193" s="951">
        <v>70000</v>
      </c>
      <c r="H193" s="951">
        <v>2009</v>
      </c>
      <c r="I193" s="1198">
        <v>5025.38</v>
      </c>
      <c r="J193" s="951">
        <v>2128</v>
      </c>
      <c r="K193" s="951">
        <v>1740.46</v>
      </c>
      <c r="L193" s="1032">
        <v>10902.84</v>
      </c>
      <c r="M193" s="1032">
        <f t="shared" si="34"/>
        <v>59097.16</v>
      </c>
    </row>
    <row r="194" spans="1:13" ht="18.75" x14ac:dyDescent="0.3">
      <c r="A194" s="1027" t="s">
        <v>799</v>
      </c>
      <c r="B194" s="950" t="s">
        <v>806</v>
      </c>
      <c r="C194" s="1024" t="s">
        <v>633</v>
      </c>
      <c r="D194" s="960" t="s">
        <v>1069</v>
      </c>
      <c r="E194" s="951">
        <v>80000</v>
      </c>
      <c r="F194" s="974">
        <v>0</v>
      </c>
      <c r="G194" s="951">
        <v>80000</v>
      </c>
      <c r="H194" s="951">
        <v>2296</v>
      </c>
      <c r="I194" s="1198">
        <v>6972</v>
      </c>
      <c r="J194" s="951">
        <v>2432</v>
      </c>
      <c r="K194" s="951">
        <v>1740.46</v>
      </c>
      <c r="L194" s="1032">
        <f>+H194+I194+J194+K194</f>
        <v>13440.46</v>
      </c>
      <c r="M194" s="1032">
        <f t="shared" si="34"/>
        <v>66559.540000000008</v>
      </c>
    </row>
    <row r="195" spans="1:13" ht="17.25" customHeight="1" x14ac:dyDescent="0.3">
      <c r="A195" s="1028" t="s">
        <v>177</v>
      </c>
      <c r="B195" s="1001" t="s">
        <v>807</v>
      </c>
      <c r="C195" s="1025" t="s">
        <v>1119</v>
      </c>
      <c r="D195" s="1024" t="s">
        <v>1069</v>
      </c>
      <c r="E195" s="1078">
        <v>55000</v>
      </c>
      <c r="F195" s="1079">
        <v>0</v>
      </c>
      <c r="G195" s="1080">
        <v>55000</v>
      </c>
      <c r="H195" s="1081">
        <v>1578.5</v>
      </c>
      <c r="I195" s="1199">
        <v>2559.6799999999998</v>
      </c>
      <c r="J195" s="1078">
        <v>1672</v>
      </c>
      <c r="K195" s="1081">
        <v>2097.1999999999998</v>
      </c>
      <c r="L195" s="1032">
        <f t="shared" ref="L195:L219" si="35">+H195+I195+J195+K195</f>
        <v>7907.38</v>
      </c>
      <c r="M195" s="1032">
        <f t="shared" si="34"/>
        <v>47092.62</v>
      </c>
    </row>
    <row r="196" spans="1:13" ht="18.75" x14ac:dyDescent="0.3">
      <c r="A196" s="1027" t="s">
        <v>173</v>
      </c>
      <c r="B196" s="950" t="s">
        <v>807</v>
      </c>
      <c r="C196" s="1024" t="s">
        <v>521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197">
        <v>679.3</v>
      </c>
      <c r="J196" s="951">
        <v>1322.4</v>
      </c>
      <c r="K196" s="951">
        <v>1740.46</v>
      </c>
      <c r="L196" s="1032">
        <f t="shared" si="35"/>
        <v>4990.6100000000006</v>
      </c>
      <c r="M196" s="1032">
        <f t="shared" si="34"/>
        <v>38509.39</v>
      </c>
    </row>
    <row r="197" spans="1:13" ht="18.75" x14ac:dyDescent="0.3">
      <c r="A197" s="1027" t="s">
        <v>1062</v>
      </c>
      <c r="B197" s="950" t="s">
        <v>807</v>
      </c>
      <c r="C197" s="1024" t="s">
        <v>521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197">
        <v>89.81</v>
      </c>
      <c r="J197" s="951">
        <v>1140</v>
      </c>
      <c r="K197" s="951">
        <v>25</v>
      </c>
      <c r="L197" s="1032">
        <f t="shared" si="35"/>
        <v>2331.06</v>
      </c>
      <c r="M197" s="1032">
        <f t="shared" si="34"/>
        <v>35168.94</v>
      </c>
    </row>
    <row r="198" spans="1:13" ht="18.75" x14ac:dyDescent="0.3">
      <c r="A198" s="1027" t="s">
        <v>1148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197">
        <v>89.81</v>
      </c>
      <c r="J198" s="951">
        <v>1140</v>
      </c>
      <c r="K198" s="951">
        <v>25</v>
      </c>
      <c r="L198" s="1032">
        <f t="shared" si="35"/>
        <v>2331.06</v>
      </c>
      <c r="M198" s="1032">
        <f t="shared" si="34"/>
        <v>35168.94</v>
      </c>
    </row>
    <row r="199" spans="1:13" ht="18.75" x14ac:dyDescent="0.3">
      <c r="A199" s="1027" t="s">
        <v>1149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197">
        <v>89.81</v>
      </c>
      <c r="J199" s="951">
        <v>1140</v>
      </c>
      <c r="K199" s="951">
        <v>25</v>
      </c>
      <c r="L199" s="1032">
        <f t="shared" si="35"/>
        <v>2331.06</v>
      </c>
      <c r="M199" s="1032">
        <f t="shared" si="34"/>
        <v>35168.94</v>
      </c>
    </row>
    <row r="200" spans="1:13" ht="18.75" x14ac:dyDescent="0.3">
      <c r="A200" s="1027" t="s">
        <v>1165</v>
      </c>
      <c r="B200" s="950" t="s">
        <v>807</v>
      </c>
      <c r="C200" s="1024" t="s">
        <v>276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197">
        <v>936.62</v>
      </c>
      <c r="J200" s="951">
        <v>1322.4</v>
      </c>
      <c r="K200" s="951">
        <v>25</v>
      </c>
      <c r="L200" s="1032">
        <f t="shared" si="35"/>
        <v>3532.4700000000003</v>
      </c>
      <c r="M200" s="1032">
        <f t="shared" si="34"/>
        <v>39967.53</v>
      </c>
    </row>
    <row r="201" spans="1:13" ht="18.75" x14ac:dyDescent="0.3">
      <c r="A201" s="1027" t="s">
        <v>1440</v>
      </c>
      <c r="B201" s="950" t="s">
        <v>807</v>
      </c>
      <c r="C201" s="1024" t="s">
        <v>276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197">
        <v>89.81</v>
      </c>
      <c r="J201" s="951">
        <v>1140</v>
      </c>
      <c r="K201" s="951">
        <v>25</v>
      </c>
      <c r="L201" s="1032">
        <v>2331.06</v>
      </c>
      <c r="M201" s="1032">
        <f t="shared" si="34"/>
        <v>35168.94</v>
      </c>
    </row>
    <row r="202" spans="1:13" ht="18.75" x14ac:dyDescent="0.3">
      <c r="A202" s="1027" t="s">
        <v>1329</v>
      </c>
      <c r="B202" s="950" t="s">
        <v>1330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197">
        <v>936.62</v>
      </c>
      <c r="J202" s="951">
        <v>1322.4</v>
      </c>
      <c r="K202" s="951">
        <v>25</v>
      </c>
      <c r="L202" s="1032">
        <f t="shared" si="35"/>
        <v>3532.4700000000003</v>
      </c>
      <c r="M202" s="1032">
        <f t="shared" si="34"/>
        <v>39967.53</v>
      </c>
    </row>
    <row r="203" spans="1:13" ht="18.75" x14ac:dyDescent="0.3">
      <c r="A203" s="1027" t="s">
        <v>1337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197">
        <v>936.62</v>
      </c>
      <c r="J203" s="951">
        <v>1322.4</v>
      </c>
      <c r="K203" s="951">
        <v>25</v>
      </c>
      <c r="L203" s="1032">
        <f t="shared" si="35"/>
        <v>3532.4700000000003</v>
      </c>
      <c r="M203" s="1032">
        <f t="shared" si="34"/>
        <v>39967.53</v>
      </c>
    </row>
    <row r="204" spans="1:13" ht="18.75" x14ac:dyDescent="0.3">
      <c r="A204" s="1027" t="s">
        <v>1351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197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1336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197">
        <v>936.62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1387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197">
        <v>936.62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7" t="s">
        <v>1331</v>
      </c>
      <c r="B207" s="950" t="s">
        <v>806</v>
      </c>
      <c r="C207" s="1024" t="s">
        <v>1332</v>
      </c>
      <c r="D207" s="960" t="s">
        <v>321</v>
      </c>
      <c r="E207" s="951">
        <v>43500</v>
      </c>
      <c r="F207" s="974">
        <v>0</v>
      </c>
      <c r="G207" s="1032">
        <v>43500</v>
      </c>
      <c r="H207" s="951">
        <v>1248.45</v>
      </c>
      <c r="I207" s="1197">
        <v>936.62</v>
      </c>
      <c r="J207" s="951">
        <v>1322.4</v>
      </c>
      <c r="K207" s="951">
        <v>25</v>
      </c>
      <c r="L207" s="1032">
        <f t="shared" si="35"/>
        <v>3532.4700000000003</v>
      </c>
      <c r="M207" s="1032">
        <f t="shared" si="34"/>
        <v>39967.53</v>
      </c>
    </row>
    <row r="208" spans="1:13" ht="18.75" x14ac:dyDescent="0.3">
      <c r="A208" s="1027" t="s">
        <v>698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197">
        <v>0</v>
      </c>
      <c r="J208" s="951">
        <v>760</v>
      </c>
      <c r="K208" s="951">
        <v>25</v>
      </c>
      <c r="L208" s="1032">
        <f t="shared" si="35"/>
        <v>1502.5</v>
      </c>
      <c r="M208" s="1032">
        <f t="shared" si="34"/>
        <v>23497.5</v>
      </c>
    </row>
    <row r="209" spans="1:13" ht="18.75" x14ac:dyDescent="0.3">
      <c r="A209" s="1027" t="s">
        <v>915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197">
        <v>0</v>
      </c>
      <c r="J209" s="951">
        <v>760</v>
      </c>
      <c r="K209" s="951">
        <v>25</v>
      </c>
      <c r="L209" s="1032">
        <f t="shared" si="35"/>
        <v>1502.5</v>
      </c>
      <c r="M209" s="1032">
        <f t="shared" si="34"/>
        <v>23497.5</v>
      </c>
    </row>
    <row r="210" spans="1:13" ht="18.75" x14ac:dyDescent="0.3">
      <c r="A210" s="1027" t="s">
        <v>1058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197">
        <v>0</v>
      </c>
      <c r="J210" s="951">
        <v>760</v>
      </c>
      <c r="K210" s="951">
        <v>25</v>
      </c>
      <c r="L210" s="1032">
        <f t="shared" si="35"/>
        <v>1502.5</v>
      </c>
      <c r="M210" s="1032">
        <f t="shared" si="34"/>
        <v>23497.5</v>
      </c>
    </row>
    <row r="211" spans="1:13" ht="18.75" x14ac:dyDescent="0.3">
      <c r="A211" s="1027" t="s">
        <v>587</v>
      </c>
      <c r="B211" s="950" t="s">
        <v>807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197">
        <v>0</v>
      </c>
      <c r="J211" s="951">
        <v>760</v>
      </c>
      <c r="K211" s="951">
        <v>25</v>
      </c>
      <c r="L211" s="1032">
        <f t="shared" si="35"/>
        <v>1502.5</v>
      </c>
      <c r="M211" s="1032">
        <f t="shared" si="34"/>
        <v>23497.5</v>
      </c>
    </row>
    <row r="212" spans="1:13" ht="18.75" x14ac:dyDescent="0.3">
      <c r="A212" s="1027" t="s">
        <v>1150</v>
      </c>
      <c r="B212" s="950" t="s">
        <v>1151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197">
        <v>0</v>
      </c>
      <c r="J212" s="951">
        <v>760</v>
      </c>
      <c r="K212" s="951">
        <v>25</v>
      </c>
      <c r="L212" s="1032">
        <f t="shared" si="35"/>
        <v>1502.5</v>
      </c>
      <c r="M212" s="1032">
        <f t="shared" si="34"/>
        <v>23497.5</v>
      </c>
    </row>
    <row r="213" spans="1:13" ht="18.75" x14ac:dyDescent="0.3">
      <c r="A213" s="1024" t="s">
        <v>830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197">
        <v>0</v>
      </c>
      <c r="J213" s="951">
        <v>912</v>
      </c>
      <c r="K213" s="951">
        <v>25</v>
      </c>
      <c r="L213" s="1032">
        <f t="shared" si="35"/>
        <v>1798</v>
      </c>
      <c r="M213" s="1032">
        <f t="shared" si="34"/>
        <v>28202</v>
      </c>
    </row>
    <row r="214" spans="1:13" ht="18.75" x14ac:dyDescent="0.3">
      <c r="A214" s="1024" t="s">
        <v>1056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197">
        <v>0</v>
      </c>
      <c r="J214" s="951">
        <v>912</v>
      </c>
      <c r="K214" s="951">
        <v>25</v>
      </c>
      <c r="L214" s="1032">
        <f t="shared" si="35"/>
        <v>1798</v>
      </c>
      <c r="M214" s="1032">
        <f t="shared" si="34"/>
        <v>28202</v>
      </c>
    </row>
    <row r="215" spans="1:13" ht="18.75" x14ac:dyDescent="0.3">
      <c r="A215" s="1027" t="s">
        <v>800</v>
      </c>
      <c r="B215" s="950" t="s">
        <v>806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197">
        <v>0</v>
      </c>
      <c r="J215" s="951">
        <v>912</v>
      </c>
      <c r="K215" s="951">
        <v>25</v>
      </c>
      <c r="L215" s="1032">
        <f t="shared" si="35"/>
        <v>1798</v>
      </c>
      <c r="M215" s="1032">
        <f t="shared" si="34"/>
        <v>28202</v>
      </c>
    </row>
    <row r="216" spans="1:13" ht="18.75" x14ac:dyDescent="0.3">
      <c r="A216" s="1027" t="s">
        <v>1333</v>
      </c>
      <c r="B216" s="950" t="s">
        <v>1296</v>
      </c>
      <c r="C216" s="1024" t="s">
        <v>268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197">
        <v>0</v>
      </c>
      <c r="J216" s="951">
        <v>912</v>
      </c>
      <c r="K216" s="951">
        <v>25</v>
      </c>
      <c r="L216" s="1032">
        <f t="shared" si="35"/>
        <v>1798</v>
      </c>
      <c r="M216" s="1032">
        <f t="shared" si="34"/>
        <v>28202</v>
      </c>
    </row>
    <row r="217" spans="1:13" ht="18.75" x14ac:dyDescent="0.3">
      <c r="A217" s="1027" t="s">
        <v>91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197">
        <v>0</v>
      </c>
      <c r="J217" s="951">
        <v>912</v>
      </c>
      <c r="K217" s="951">
        <v>2134</v>
      </c>
      <c r="L217" s="1032">
        <f t="shared" si="35"/>
        <v>3907</v>
      </c>
      <c r="M217" s="1032">
        <f t="shared" si="34"/>
        <v>26093</v>
      </c>
    </row>
    <row r="218" spans="1:13" ht="18.75" x14ac:dyDescent="0.3">
      <c r="A218" s="1027" t="s">
        <v>1346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197">
        <v>0</v>
      </c>
      <c r="J218" s="951">
        <v>912</v>
      </c>
      <c r="K218" s="951">
        <v>25</v>
      </c>
      <c r="L218" s="1032">
        <f t="shared" si="35"/>
        <v>1798</v>
      </c>
      <c r="M218" s="1032">
        <f t="shared" si="34"/>
        <v>28202</v>
      </c>
    </row>
    <row r="219" spans="1:13" ht="18.75" x14ac:dyDescent="0.3">
      <c r="A219" s="1027" t="s">
        <v>1350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197">
        <v>0</v>
      </c>
      <c r="J219" s="951">
        <v>912</v>
      </c>
      <c r="K219" s="951">
        <v>25</v>
      </c>
      <c r="L219" s="1032">
        <f t="shared" si="35"/>
        <v>1798</v>
      </c>
      <c r="M219" s="1032">
        <f t="shared" si="34"/>
        <v>28202</v>
      </c>
    </row>
    <row r="220" spans="1:13" ht="18.75" x14ac:dyDescent="0.3">
      <c r="A220" s="1027" t="s">
        <v>1388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197">
        <v>0</v>
      </c>
      <c r="J220" s="951">
        <v>912</v>
      </c>
      <c r="K220" s="951">
        <v>25</v>
      </c>
      <c r="L220" s="1032">
        <v>1798</v>
      </c>
      <c r="M220" s="1032">
        <f t="shared" si="34"/>
        <v>28202</v>
      </c>
    </row>
    <row r="221" spans="1:13" ht="18.75" x14ac:dyDescent="0.3">
      <c r="A221" s="1027" t="s">
        <v>1389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197">
        <v>0</v>
      </c>
      <c r="J221" s="951">
        <v>912</v>
      </c>
      <c r="K221" s="951">
        <v>1740.46</v>
      </c>
      <c r="L221" s="1032">
        <v>3513.46</v>
      </c>
      <c r="M221" s="1032">
        <f t="shared" si="34"/>
        <v>26486.54</v>
      </c>
    </row>
    <row r="222" spans="1:13" ht="18.75" x14ac:dyDescent="0.3">
      <c r="A222" s="1027" t="s">
        <v>1390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197">
        <v>0</v>
      </c>
      <c r="J222" s="951">
        <v>912</v>
      </c>
      <c r="K222" s="951">
        <v>25</v>
      </c>
      <c r="L222" s="1032">
        <v>1798</v>
      </c>
      <c r="M222" s="1032">
        <f t="shared" si="34"/>
        <v>28202</v>
      </c>
    </row>
    <row r="223" spans="1:13" ht="18.75" x14ac:dyDescent="0.3">
      <c r="A223" s="1027" t="s">
        <v>1420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197">
        <v>0</v>
      </c>
      <c r="J223" s="951">
        <v>912</v>
      </c>
      <c r="K223" s="951">
        <v>25</v>
      </c>
      <c r="L223" s="1032">
        <v>1798</v>
      </c>
      <c r="M223" s="1032">
        <f t="shared" si="34"/>
        <v>28202</v>
      </c>
    </row>
    <row r="224" spans="1:13" ht="18.75" x14ac:dyDescent="0.3">
      <c r="A224" s="949" t="s">
        <v>847</v>
      </c>
      <c r="B224" s="999"/>
      <c r="C224" s="962">
        <v>36</v>
      </c>
      <c r="D224" s="962"/>
      <c r="E224" s="963">
        <f>SUM(E188:E223)</f>
        <v>1628000</v>
      </c>
      <c r="G224" s="963">
        <f t="shared" ref="G224:M224" si="36">SUM(G188:G223)</f>
        <v>1628000</v>
      </c>
      <c r="H224" s="963">
        <f t="shared" si="36"/>
        <v>46723.600000000006</v>
      </c>
      <c r="I224" s="966">
        <f t="shared" si="36"/>
        <v>75105.119999999952</v>
      </c>
      <c r="J224" s="963">
        <f t="shared" si="36"/>
        <v>49491.200000000012</v>
      </c>
      <c r="K224" s="963">
        <f t="shared" si="36"/>
        <v>16076.96</v>
      </c>
      <c r="L224" s="963">
        <f t="shared" si="36"/>
        <v>187396.87999999998</v>
      </c>
      <c r="M224" s="963">
        <f t="shared" si="36"/>
        <v>1440603.12</v>
      </c>
    </row>
    <row r="225" spans="1:13" ht="18.75" x14ac:dyDescent="0.3">
      <c r="A225" s="961"/>
      <c r="B225" s="958"/>
      <c r="C225" s="962"/>
      <c r="D225" s="962"/>
      <c r="E225" s="963"/>
      <c r="F225" s="964"/>
      <c r="G225" s="965"/>
      <c r="H225" s="965"/>
      <c r="I225" s="966"/>
      <c r="J225" s="963"/>
      <c r="K225" s="963"/>
      <c r="L225" s="963"/>
      <c r="M225" s="965"/>
    </row>
    <row r="226" spans="1:13" ht="27.75" customHeight="1" x14ac:dyDescent="0.3">
      <c r="A226" s="1058" t="s">
        <v>865</v>
      </c>
      <c r="B226" s="1059"/>
      <c r="C226" s="1058">
        <f>+C224+C185+C177+C168+C163+C158+C151+C147+C142+C136+C129+C123+C114+C110+C101++C89+C74+C59+C53+C49+C44+C40+C30+C19+C94+C105+C26</f>
        <v>131</v>
      </c>
      <c r="D226" s="1058"/>
      <c r="E226" s="1076">
        <f>+E19+E26+E30+E40+E44+E49+E53+E59+E74+E89+E94+E101+E105+E110+E114+E123+E129+E136+E142+E147+E151+E158+E163+E168+E177+E224+E185</f>
        <v>6942000</v>
      </c>
      <c r="F226" s="1072">
        <v>0</v>
      </c>
      <c r="G226" s="1076">
        <f t="shared" ref="G226:M226" si="37">+G19+G26+G30+G40+G44+G49+G53+G59+G74+G89+G94+G101+G105+G110+G114+G123+G129+G136+G142+G147+G151+G158+G163+G168+G177+G224+G185</f>
        <v>6942000</v>
      </c>
      <c r="H226" s="1076">
        <f t="shared" si="37"/>
        <v>199235.4</v>
      </c>
      <c r="I226" s="1076">
        <f t="shared" si="37"/>
        <v>434300.11999999988</v>
      </c>
      <c r="J226" s="1076">
        <f t="shared" si="37"/>
        <v>209721.93999999997</v>
      </c>
      <c r="K226" s="1076">
        <f t="shared" si="37"/>
        <v>149600.37</v>
      </c>
      <c r="L226" s="1076">
        <f t="shared" si="37"/>
        <v>992857.83000000019</v>
      </c>
      <c r="M226" s="1076">
        <f t="shared" si="37"/>
        <v>5949142.169999999</v>
      </c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53"/>
      <c r="J227" s="1093"/>
      <c r="K227" s="1093"/>
      <c r="L227" s="1093"/>
      <c r="M227" s="1022"/>
    </row>
    <row r="228" spans="1:13" ht="14.25" customHeight="1" x14ac:dyDescent="0.25">
      <c r="A228" s="853"/>
      <c r="B228" s="871"/>
      <c r="C228" s="853"/>
      <c r="D228" s="853"/>
      <c r="E228" s="869"/>
      <c r="F228" s="853"/>
      <c r="G228" s="853"/>
      <c r="H228" s="853"/>
      <c r="I228" s="853"/>
      <c r="J228" s="1093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1073"/>
      <c r="J229" s="1093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73"/>
      <c r="J230" s="1093"/>
      <c r="K230" s="1093"/>
      <c r="L230" s="1093"/>
      <c r="M230" s="1022"/>
    </row>
    <row r="231" spans="1:13" ht="15.75" x14ac:dyDescent="0.25">
      <c r="A231" s="853"/>
      <c r="B231" s="871"/>
      <c r="C231" s="1022"/>
      <c r="D231" s="271"/>
      <c r="E231" s="869"/>
      <c r="F231" s="853"/>
      <c r="G231" s="853"/>
      <c r="H231" s="853"/>
      <c r="I231" s="1073"/>
      <c r="J231" s="1093"/>
      <c r="K231" s="1093"/>
      <c r="L231" s="1093"/>
      <c r="M231" s="1022"/>
    </row>
    <row r="232" spans="1:13" ht="15.75" x14ac:dyDescent="0.25">
      <c r="A232" s="853"/>
      <c r="B232" s="871"/>
      <c r="C232" s="1022"/>
      <c r="E232" s="869"/>
      <c r="F232" s="853"/>
      <c r="G232" s="853"/>
      <c r="H232" s="853"/>
      <c r="I232" s="1022"/>
      <c r="J232" s="1093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52"/>
      <c r="F233" s="853"/>
      <c r="G233" s="853"/>
      <c r="H233" s="853"/>
      <c r="I233" s="853"/>
      <c r="J233" s="869"/>
      <c r="K233" s="869"/>
      <c r="L233" s="869"/>
      <c r="M233" s="853"/>
    </row>
    <row r="234" spans="1:13" ht="15.75" x14ac:dyDescent="0.25">
      <c r="A234" s="853"/>
      <c r="B234" s="871"/>
      <c r="C234" s="853"/>
      <c r="D234" s="853"/>
      <c r="E234" s="852"/>
      <c r="F234" s="853"/>
      <c r="G234" s="853"/>
      <c r="H234" s="853"/>
      <c r="I234" s="853"/>
      <c r="J234" s="869"/>
      <c r="K234" s="869"/>
      <c r="L234" s="869"/>
      <c r="M234" s="853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53"/>
      <c r="J235" s="869"/>
      <c r="K235" s="869"/>
      <c r="L235" s="869"/>
      <c r="M235" s="853"/>
    </row>
    <row r="236" spans="1:13" ht="17.25" customHeight="1" x14ac:dyDescent="0.25">
      <c r="A236" s="853"/>
      <c r="B236" s="871"/>
      <c r="C236" s="853"/>
      <c r="D236" s="853"/>
      <c r="E236" s="852"/>
      <c r="F236" s="853"/>
      <c r="G236" s="853"/>
      <c r="H236" s="853"/>
      <c r="I236" s="853"/>
      <c r="J236" s="869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53"/>
      <c r="J237" s="869"/>
      <c r="K237" s="869"/>
      <c r="L237" s="869"/>
      <c r="M237" s="853"/>
    </row>
    <row r="238" spans="1:13" ht="15.75" x14ac:dyDescent="0.25">
      <c r="A238" s="853"/>
      <c r="B238" s="871"/>
      <c r="C238" s="853"/>
      <c r="D238" s="853"/>
      <c r="E238" s="852"/>
      <c r="F238" s="853"/>
      <c r="G238" s="853"/>
      <c r="H238" s="853"/>
      <c r="I238" s="853"/>
      <c r="J238" s="869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53"/>
      <c r="J239" s="869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53"/>
      <c r="J240" s="869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53"/>
      <c r="J241" s="869"/>
      <c r="K241" s="869"/>
      <c r="L241" s="869"/>
      <c r="M241" s="853"/>
    </row>
    <row r="242" spans="1:14" ht="15.75" x14ac:dyDescent="0.25">
      <c r="A242" s="873"/>
      <c r="B242" s="874"/>
      <c r="C242" s="873"/>
      <c r="D242" s="873"/>
      <c r="E242" s="875"/>
      <c r="F242" s="873"/>
      <c r="G242" s="873"/>
      <c r="H242" s="873"/>
      <c r="I242" s="873"/>
      <c r="J242" s="1094"/>
      <c r="K242" s="1094"/>
      <c r="L242" s="1094"/>
      <c r="M242" s="873"/>
    </row>
    <row r="243" spans="1:14" ht="15.75" x14ac:dyDescent="0.25">
      <c r="A243" s="873"/>
      <c r="B243" s="871"/>
      <c r="C243" s="873"/>
      <c r="D243" s="873"/>
      <c r="E243" s="875"/>
      <c r="F243" s="873"/>
      <c r="G243" s="873"/>
      <c r="H243" s="873"/>
      <c r="I243" s="873"/>
      <c r="J243" s="1094"/>
      <c r="K243" s="1094"/>
      <c r="L243" s="1094"/>
      <c r="M243" s="873"/>
    </row>
    <row r="244" spans="1:14" ht="15.75" x14ac:dyDescent="0.25">
      <c r="A244" s="871"/>
      <c r="B244" s="871"/>
      <c r="C244" s="871"/>
      <c r="D244" s="871"/>
      <c r="E244" s="876"/>
      <c r="F244" s="877"/>
      <c r="G244" s="878"/>
      <c r="H244" s="879"/>
      <c r="I244" s="1200"/>
      <c r="J244" s="1095"/>
      <c r="K244" s="1095"/>
      <c r="L244" s="1095"/>
      <c r="M244" s="880"/>
    </row>
    <row r="245" spans="1:14" ht="15.75" x14ac:dyDescent="0.25">
      <c r="A245" s="1889" t="s">
        <v>1271</v>
      </c>
      <c r="B245" s="1889"/>
      <c r="C245" s="874"/>
      <c r="D245" s="874"/>
      <c r="E245" s="875"/>
      <c r="F245" s="873"/>
      <c r="G245" s="873"/>
      <c r="H245" s="1869" t="s">
        <v>852</v>
      </c>
      <c r="I245" s="1869"/>
      <c r="J245" s="1869"/>
      <c r="K245" s="1869"/>
      <c r="L245" s="1869"/>
      <c r="M245" s="1869"/>
    </row>
    <row r="246" spans="1:14" ht="15.75" x14ac:dyDescent="0.25">
      <c r="A246" s="930" t="s">
        <v>1376</v>
      </c>
      <c r="B246" s="871"/>
      <c r="C246" s="871"/>
      <c r="D246" s="871"/>
      <c r="E246" s="875"/>
      <c r="F246" s="873"/>
      <c r="H246" s="622"/>
      <c r="I246" s="1870" t="s">
        <v>1504</v>
      </c>
      <c r="J246" s="1870"/>
      <c r="K246" s="1870"/>
      <c r="L246" s="1870"/>
      <c r="M246" s="622"/>
      <c r="N246" s="537"/>
    </row>
    <row r="247" spans="1:14" ht="15.75" x14ac:dyDescent="0.25">
      <c r="A247" s="928"/>
      <c r="B247" s="871"/>
      <c r="C247" s="871"/>
      <c r="D247" s="871"/>
      <c r="E247" s="875"/>
      <c r="F247" s="873"/>
      <c r="G247" s="928"/>
      <c r="H247" s="928"/>
      <c r="I247" s="928"/>
      <c r="J247" s="519"/>
      <c r="K247" s="519"/>
      <c r="L247" s="519"/>
      <c r="M247" s="928"/>
      <c r="N247" s="537"/>
    </row>
    <row r="248" spans="1:14" ht="15.75" x14ac:dyDescent="0.25">
      <c r="A248" s="928"/>
      <c r="B248" s="871"/>
      <c r="C248" s="871"/>
      <c r="D248" s="871"/>
      <c r="E248" s="875"/>
      <c r="F248" s="873"/>
      <c r="G248" s="928"/>
      <c r="H248" s="928"/>
      <c r="I248" s="928"/>
      <c r="J248" s="519"/>
      <c r="K248" s="519"/>
      <c r="L248" s="519"/>
      <c r="M248" s="928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928"/>
      <c r="J249" s="519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928"/>
      <c r="J250" s="519"/>
      <c r="K250" s="519"/>
      <c r="L250" s="519"/>
      <c r="M250" s="928"/>
      <c r="N250" s="537"/>
    </row>
    <row r="251" spans="1:14" ht="168" customHeight="1" x14ac:dyDescent="0.25">
      <c r="A251" s="928"/>
      <c r="B251" s="871"/>
      <c r="C251" s="871"/>
      <c r="D251" s="871"/>
      <c r="E251" s="875"/>
      <c r="F251" s="873"/>
      <c r="G251" s="928"/>
      <c r="H251" s="928"/>
      <c r="I251" s="928"/>
      <c r="J251" s="519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928"/>
      <c r="J252" s="519"/>
      <c r="K252" s="519"/>
      <c r="L252" s="519"/>
      <c r="M252" s="928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928"/>
      <c r="J253" s="519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928"/>
      <c r="J254" s="519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928"/>
      <c r="J255" s="519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928"/>
      <c r="J256" s="519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928"/>
      <c r="J257" s="519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928"/>
      <c r="J258" s="519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928"/>
      <c r="J259" s="519"/>
      <c r="K259" s="519"/>
      <c r="L259" s="519"/>
      <c r="M259" s="928"/>
      <c r="N259" s="537"/>
    </row>
    <row r="260" spans="1:14" ht="15.75" x14ac:dyDescent="0.25">
      <c r="A260" s="874"/>
      <c r="B260" s="851"/>
      <c r="C260" s="874"/>
      <c r="D260" s="874"/>
      <c r="E260" s="883"/>
      <c r="F260" s="874"/>
      <c r="G260" s="884"/>
      <c r="H260" s="882"/>
      <c r="I260" s="873"/>
      <c r="J260" s="1096"/>
      <c r="K260" s="1096"/>
      <c r="L260" s="1096"/>
      <c r="M260" s="885"/>
    </row>
  </sheetData>
  <mergeCells count="20">
    <mergeCell ref="A6:M6"/>
    <mergeCell ref="A7:N7"/>
    <mergeCell ref="A8:M8"/>
    <mergeCell ref="A9:M9"/>
    <mergeCell ref="A10:M10"/>
    <mergeCell ref="M12:M13"/>
    <mergeCell ref="A245:B245"/>
    <mergeCell ref="H245:M245"/>
    <mergeCell ref="I246:L246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7" fitToHeight="0" orientation="landscape" r:id="rId1"/>
  <rowBreaks count="3" manualBreakCount="3">
    <brk id="75" max="13" man="1"/>
    <brk id="142" max="13" man="1"/>
    <brk id="219" max="13" man="1"/>
  </rowBreaks>
  <drawing r:id="rId2"/>
</worksheet>
</file>

<file path=xl/worksheets/sheet3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E1CFBA-6B3F-4B98-89BB-8D849E3B4FA3}">
  <dimension ref="A1:S163"/>
  <sheetViews>
    <sheetView topLeftCell="A124" zoomScale="106" zoomScaleNormal="106" zoomScaleSheetLayoutView="89" workbookViewId="0">
      <selection activeCell="D113" sqref="D113:O113"/>
    </sheetView>
  </sheetViews>
  <sheetFormatPr baseColWidth="10" defaultRowHeight="15" x14ac:dyDescent="0.25"/>
  <cols>
    <col min="1" max="1" width="54.42578125" customWidth="1"/>
    <col min="2" max="2" width="9.7109375" customWidth="1"/>
    <col min="3" max="3" width="45.1406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5.42578125" customWidth="1"/>
    <col min="15" max="15" width="15.2851562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735" t="s">
        <v>0</v>
      </c>
      <c r="B5" s="1735"/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  <c r="N5" s="1735"/>
      <c r="O5" s="1735"/>
    </row>
    <row r="6" spans="1:15" x14ac:dyDescent="0.25">
      <c r="A6" s="1735" t="s">
        <v>1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  <c r="N6" s="1735"/>
      <c r="O6" s="1735"/>
    </row>
    <row r="7" spans="1:15" x14ac:dyDescent="0.25">
      <c r="A7" s="1735" t="s">
        <v>3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  <c r="N7" s="1735"/>
      <c r="O7" s="1735"/>
    </row>
    <row r="8" spans="1:15" x14ac:dyDescent="0.25">
      <c r="A8" s="1735" t="s">
        <v>1558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  <c r="N8" s="1735"/>
      <c r="O8" s="1735"/>
    </row>
    <row r="9" spans="1:15" x14ac:dyDescent="0.25">
      <c r="A9" s="1820" t="s">
        <v>441</v>
      </c>
      <c r="B9" s="1820"/>
      <c r="C9" s="1820"/>
      <c r="D9" s="1820"/>
      <c r="E9" s="1820"/>
      <c r="F9" s="1820"/>
      <c r="G9" s="1820"/>
      <c r="H9" s="1820"/>
      <c r="I9" s="1820"/>
      <c r="J9" s="1820"/>
      <c r="K9" s="1820"/>
      <c r="L9" s="1820"/>
      <c r="M9" s="1820"/>
      <c r="N9" s="1820"/>
      <c r="O9" s="1820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892" t="s">
        <v>7</v>
      </c>
      <c r="B11" s="1892" t="s">
        <v>937</v>
      </c>
      <c r="C11" s="1894" t="s">
        <v>10</v>
      </c>
      <c r="D11" s="1892" t="s">
        <v>832</v>
      </c>
      <c r="E11" s="1892" t="s">
        <v>834</v>
      </c>
      <c r="F11" s="1892" t="s">
        <v>209</v>
      </c>
      <c r="G11" s="1051" t="s">
        <v>12</v>
      </c>
      <c r="H11" s="1896" t="s">
        <v>13</v>
      </c>
      <c r="I11" s="1893" t="s">
        <v>14</v>
      </c>
      <c r="J11" s="1893" t="s">
        <v>15</v>
      </c>
      <c r="K11" s="1893" t="s">
        <v>16</v>
      </c>
      <c r="L11" s="1906" t="s">
        <v>17</v>
      </c>
      <c r="M11" s="1906" t="s">
        <v>18</v>
      </c>
      <c r="N11" s="1893" t="s">
        <v>19</v>
      </c>
      <c r="O11" s="1893" t="s">
        <v>20</v>
      </c>
    </row>
    <row r="12" spans="1:15" x14ac:dyDescent="0.25">
      <c r="A12" s="1892"/>
      <c r="B12" s="1892"/>
      <c r="C12" s="1894"/>
      <c r="D12" s="1892"/>
      <c r="E12" s="1892"/>
      <c r="F12" s="1892"/>
      <c r="G12" s="1051" t="s">
        <v>21</v>
      </c>
      <c r="H12" s="1896"/>
      <c r="I12" s="1893"/>
      <c r="J12" s="1893"/>
      <c r="K12" s="1893"/>
      <c r="L12" s="1906"/>
      <c r="M12" s="1906"/>
      <c r="N12" s="1893"/>
      <c r="O12" s="1893"/>
    </row>
    <row r="13" spans="1:15" s="1212" customFormat="1" ht="21" customHeight="1" x14ac:dyDescent="0.25">
      <c r="A13" s="1204" t="s">
        <v>872</v>
      </c>
      <c r="B13" s="1213"/>
      <c r="C13" s="1214"/>
      <c r="D13" s="1213"/>
      <c r="E13" s="1213"/>
      <c r="F13" s="1213"/>
      <c r="G13" s="1215"/>
      <c r="H13" s="1216"/>
      <c r="I13" s="1215"/>
      <c r="J13" s="1215"/>
      <c r="K13" s="1215"/>
      <c r="L13" s="1215"/>
      <c r="M13" s="1215"/>
      <c r="N13" s="1215"/>
      <c r="O13" s="1215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>SUM(M14:M15)</f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1458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1548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8.5" customHeight="1" x14ac:dyDescent="0.25">
      <c r="A23" s="496" t="s">
        <v>989</v>
      </c>
      <c r="B23" s="497" t="s">
        <v>807</v>
      </c>
      <c r="C23" s="282" t="s">
        <v>1573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45748</v>
      </c>
      <c r="F24" s="855">
        <v>45901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12440.5</v>
      </c>
      <c r="N24" s="457">
        <f>+J24+K24+L24+M24</f>
        <v>21945.98</v>
      </c>
      <c r="O24" s="457">
        <f>+I24-N24</f>
        <v>48054.020000000004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12465.5</v>
      </c>
      <c r="N25" s="1145">
        <f t="shared" si="2"/>
        <v>54702.6</v>
      </c>
      <c r="O25" s="1145">
        <f t="shared" si="2"/>
        <v>165297.40000000002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1540</v>
      </c>
      <c r="D28" s="281" t="s">
        <v>1063</v>
      </c>
      <c r="E28" s="855">
        <v>45748</v>
      </c>
      <c r="F28" s="855">
        <v>45901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466" t="s">
        <v>813</v>
      </c>
      <c r="B29" s="465"/>
      <c r="C29" s="492">
        <v>1</v>
      </c>
      <c r="D29" s="465"/>
      <c r="E29" s="500"/>
      <c r="F29" s="855"/>
      <c r="G29" s="695">
        <f>SUM(G28)</f>
        <v>115000</v>
      </c>
      <c r="H29" s="1112">
        <v>0</v>
      </c>
      <c r="I29" s="695">
        <f t="shared" ref="I29:O29" si="3">SUM(I28)</f>
        <v>115000</v>
      </c>
      <c r="J29" s="695">
        <f t="shared" si="3"/>
        <v>3300.5</v>
      </c>
      <c r="K29" s="695">
        <f t="shared" si="3"/>
        <v>15633.74</v>
      </c>
      <c r="L29" s="695">
        <f t="shared" si="3"/>
        <v>3496</v>
      </c>
      <c r="M29" s="695">
        <f t="shared" si="3"/>
        <v>2568.4</v>
      </c>
      <c r="N29" s="695">
        <f t="shared" si="3"/>
        <v>24998.639999999999</v>
      </c>
      <c r="O29" s="695">
        <f t="shared" si="3"/>
        <v>90001.36</v>
      </c>
    </row>
    <row r="30" spans="1:15" ht="21" customHeight="1" x14ac:dyDescent="0.25">
      <c r="A30" s="466"/>
      <c r="B30" s="465"/>
      <c r="C30" s="492"/>
      <c r="D30" s="465"/>
      <c r="E30" s="500"/>
      <c r="F30" s="855"/>
      <c r="G30" s="695"/>
      <c r="H30" s="1144"/>
      <c r="I30" s="695"/>
      <c r="J30" s="695"/>
      <c r="K30" s="695"/>
      <c r="L30" s="1145"/>
      <c r="M30" s="695"/>
      <c r="N30" s="695"/>
      <c r="O30" s="695"/>
    </row>
    <row r="31" spans="1:15" ht="21" customHeight="1" x14ac:dyDescent="0.25">
      <c r="A31" s="466" t="s">
        <v>1492</v>
      </c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573" t="s">
        <v>917</v>
      </c>
      <c r="B32" s="602" t="s">
        <v>807</v>
      </c>
      <c r="C32" s="282" t="s">
        <v>1494</v>
      </c>
      <c r="D32" s="281" t="s">
        <v>1063</v>
      </c>
      <c r="E32" s="855">
        <v>45748</v>
      </c>
      <c r="F32" s="855">
        <v>45901</v>
      </c>
      <c r="G32" s="626">
        <v>80000</v>
      </c>
      <c r="H32" s="1111">
        <v>0</v>
      </c>
      <c r="I32" s="626">
        <v>80000</v>
      </c>
      <c r="J32" s="498">
        <v>2296</v>
      </c>
      <c r="K32" s="214">
        <v>7400.87</v>
      </c>
      <c r="L32" s="1149">
        <v>2432</v>
      </c>
      <c r="M32" s="626">
        <v>8903.93</v>
      </c>
      <c r="N32" s="457">
        <f>SUM(J32:M32)</f>
        <v>21032.799999999999</v>
      </c>
      <c r="O32" s="457">
        <f>+I32-N32</f>
        <v>58967.199999999997</v>
      </c>
    </row>
    <row r="33" spans="1:15" ht="21" customHeight="1" x14ac:dyDescent="0.25">
      <c r="A33" s="466"/>
      <c r="B33" s="465"/>
      <c r="C33" s="492">
        <v>1</v>
      </c>
      <c r="D33" s="465"/>
      <c r="E33" s="500"/>
      <c r="F33" s="855"/>
      <c r="G33" s="695">
        <v>80000</v>
      </c>
      <c r="H33" s="1112">
        <v>0</v>
      </c>
      <c r="I33" s="695">
        <v>80000</v>
      </c>
      <c r="J33" s="494">
        <v>2296</v>
      </c>
      <c r="K33" s="217">
        <v>7400.87</v>
      </c>
      <c r="L33" s="1145">
        <v>2432</v>
      </c>
      <c r="M33" s="695">
        <v>8903.93</v>
      </c>
      <c r="N33" s="463">
        <f>SUM(J33:M33)</f>
        <v>21032.799999999999</v>
      </c>
      <c r="O33" s="463">
        <f>+I33-N33</f>
        <v>58967.199999999997</v>
      </c>
    </row>
    <row r="34" spans="1:15" s="1212" customFormat="1" ht="21" customHeight="1" x14ac:dyDescent="0.25">
      <c r="A34" s="1217" t="s">
        <v>1126</v>
      </c>
      <c r="B34" s="1205"/>
      <c r="C34" s="1206"/>
      <c r="D34" s="1205"/>
      <c r="E34" s="1209"/>
      <c r="F34" s="1218"/>
      <c r="G34" s="1209"/>
      <c r="H34" s="1211"/>
      <c r="I34" s="1209"/>
      <c r="J34" s="1209"/>
      <c r="K34" s="1209"/>
      <c r="L34" s="1211"/>
      <c r="M34" s="1209"/>
      <c r="N34" s="1219"/>
      <c r="O34" s="1219"/>
    </row>
    <row r="35" spans="1:15" ht="21" customHeight="1" x14ac:dyDescent="0.25">
      <c r="A35" s="286" t="s">
        <v>1493</v>
      </c>
      <c r="B35" s="281" t="s">
        <v>807</v>
      </c>
      <c r="C35" s="282" t="s">
        <v>1552</v>
      </c>
      <c r="D35" s="281" t="s">
        <v>1063</v>
      </c>
      <c r="E35" s="855">
        <v>45748</v>
      </c>
      <c r="F35" s="855">
        <v>45901</v>
      </c>
      <c r="G35" s="626">
        <v>90000</v>
      </c>
      <c r="H35" s="1169">
        <v>0</v>
      </c>
      <c r="I35" s="626">
        <v>90000</v>
      </c>
      <c r="J35" s="626">
        <v>2583</v>
      </c>
      <c r="K35" s="626">
        <v>9753.1200000000008</v>
      </c>
      <c r="L35" s="1149">
        <v>2736</v>
      </c>
      <c r="M35" s="626">
        <v>2134</v>
      </c>
      <c r="N35" s="626">
        <f>SUM(J35:M35)</f>
        <v>17206.120000000003</v>
      </c>
      <c r="O35" s="626">
        <f>+G35-N35</f>
        <v>72793.88</v>
      </c>
    </row>
    <row r="36" spans="1:15" ht="21" customHeight="1" x14ac:dyDescent="0.25">
      <c r="A36" s="466" t="s">
        <v>813</v>
      </c>
      <c r="B36" s="465"/>
      <c r="C36" s="492">
        <v>1</v>
      </c>
      <c r="D36" s="465"/>
      <c r="E36" s="695"/>
      <c r="F36" s="696"/>
      <c r="G36" s="695">
        <v>90000</v>
      </c>
      <c r="H36" s="1144">
        <v>0</v>
      </c>
      <c r="I36" s="695">
        <v>90000</v>
      </c>
      <c r="J36" s="695">
        <v>2583</v>
      </c>
      <c r="K36" s="695">
        <v>9753.1200000000008</v>
      </c>
      <c r="L36" s="1145">
        <v>2736</v>
      </c>
      <c r="M36" s="695">
        <v>2134</v>
      </c>
      <c r="N36" s="695">
        <f>SUM(J36:M36)</f>
        <v>17206.120000000003</v>
      </c>
      <c r="O36" s="695">
        <f>+G36-N36</f>
        <v>72793.88</v>
      </c>
    </row>
    <row r="37" spans="1:15" ht="21" customHeight="1" x14ac:dyDescent="0.25">
      <c r="A37" s="466"/>
      <c r="B37" s="465"/>
      <c r="C37" s="492"/>
      <c r="D37" s="465"/>
      <c r="E37" s="500"/>
      <c r="F37" s="855"/>
      <c r="G37" s="695"/>
      <c r="H37" s="1144"/>
      <c r="I37" s="695"/>
      <c r="J37" s="695"/>
      <c r="K37" s="695"/>
      <c r="L37" s="1145"/>
      <c r="M37" s="695"/>
      <c r="N37" s="695"/>
      <c r="O37" s="695"/>
    </row>
    <row r="38" spans="1:15" ht="21" customHeight="1" x14ac:dyDescent="0.25">
      <c r="A38" s="466" t="s">
        <v>839</v>
      </c>
      <c r="B38" s="465"/>
      <c r="C38" s="492"/>
      <c r="D38" s="465"/>
      <c r="E38" s="500"/>
      <c r="F38" s="855"/>
      <c r="G38" s="695"/>
      <c r="H38" s="1144"/>
      <c r="I38" s="695"/>
      <c r="J38" s="695"/>
      <c r="K38" s="695"/>
      <c r="L38" s="1145"/>
      <c r="M38" s="695"/>
      <c r="N38" s="695"/>
      <c r="O38" s="695"/>
    </row>
    <row r="39" spans="1:15" ht="27.75" customHeight="1" x14ac:dyDescent="0.25">
      <c r="A39" s="286" t="s">
        <v>816</v>
      </c>
      <c r="B39" s="281" t="s">
        <v>807</v>
      </c>
      <c r="C39" s="282" t="s">
        <v>1570</v>
      </c>
      <c r="D39" s="281" t="s">
        <v>1063</v>
      </c>
      <c r="E39" s="855">
        <v>45748</v>
      </c>
      <c r="F39" s="855">
        <v>45901</v>
      </c>
      <c r="G39" s="626">
        <v>150000</v>
      </c>
      <c r="H39" s="1169">
        <v>0</v>
      </c>
      <c r="I39" s="626">
        <v>150000</v>
      </c>
      <c r="J39" s="626">
        <v>4305</v>
      </c>
      <c r="K39" s="626">
        <v>23437.75</v>
      </c>
      <c r="L39" s="1149">
        <v>4560</v>
      </c>
      <c r="M39" s="626">
        <v>3912.66</v>
      </c>
      <c r="N39" s="626">
        <v>36215.410000000003</v>
      </c>
      <c r="O39" s="626">
        <v>113784.59</v>
      </c>
    </row>
    <row r="40" spans="1:15" ht="21" customHeight="1" x14ac:dyDescent="0.25">
      <c r="A40" s="453" t="s">
        <v>813</v>
      </c>
      <c r="B40" s="465"/>
      <c r="C40" s="492">
        <v>1</v>
      </c>
      <c r="D40" s="465"/>
      <c r="E40" s="500"/>
      <c r="F40" s="855"/>
      <c r="G40" s="695">
        <v>150000</v>
      </c>
      <c r="H40" s="1144">
        <v>0</v>
      </c>
      <c r="I40" s="695">
        <v>150000</v>
      </c>
      <c r="J40" s="695">
        <v>4305</v>
      </c>
      <c r="K40" s="695">
        <v>23437.75</v>
      </c>
      <c r="L40" s="1145">
        <v>4560</v>
      </c>
      <c r="M40" s="695">
        <v>3912.66</v>
      </c>
      <c r="N40" s="695">
        <v>36215.410000000003</v>
      </c>
      <c r="O40" s="695">
        <v>113784.59</v>
      </c>
    </row>
    <row r="41" spans="1:15" ht="21" customHeight="1" x14ac:dyDescent="0.25">
      <c r="A41" s="496"/>
      <c r="B41" s="497"/>
      <c r="C41" s="282"/>
      <c r="D41" s="281"/>
      <c r="E41" s="858"/>
      <c r="F41" s="855"/>
      <c r="G41" s="626"/>
      <c r="H41" s="1111"/>
      <c r="I41" s="457"/>
      <c r="J41" s="457"/>
      <c r="K41" s="457"/>
      <c r="L41" s="1149"/>
      <c r="M41" s="468"/>
      <c r="N41" s="457"/>
      <c r="O41" s="457"/>
    </row>
    <row r="42" spans="1:15" ht="21" customHeight="1" x14ac:dyDescent="0.25">
      <c r="A42" s="453" t="s">
        <v>1128</v>
      </c>
      <c r="B42" s="453"/>
      <c r="C42" s="280"/>
      <c r="D42" s="280"/>
      <c r="E42" s="858"/>
      <c r="F42" s="855"/>
      <c r="G42" s="280"/>
      <c r="H42" s="1113"/>
      <c r="I42" s="487"/>
      <c r="J42" s="457"/>
      <c r="K42" s="457"/>
      <c r="L42" s="1149"/>
      <c r="M42" s="468"/>
      <c r="N42" s="457"/>
      <c r="O42" s="457"/>
    </row>
    <row r="43" spans="1:15" ht="22.5" customHeight="1" x14ac:dyDescent="0.25">
      <c r="A43" s="280" t="s">
        <v>461</v>
      </c>
      <c r="B43" s="281" t="s">
        <v>807</v>
      </c>
      <c r="C43" s="282" t="s">
        <v>1574</v>
      </c>
      <c r="D43" s="281" t="s">
        <v>1063</v>
      </c>
      <c r="E43" s="855">
        <v>45748</v>
      </c>
      <c r="F43" s="855">
        <v>45901</v>
      </c>
      <c r="G43" s="468">
        <v>115000</v>
      </c>
      <c r="H43" s="1111">
        <v>0</v>
      </c>
      <c r="I43" s="489">
        <v>115000</v>
      </c>
      <c r="J43" s="489">
        <v>3300.5</v>
      </c>
      <c r="K43" s="489">
        <v>15633.74</v>
      </c>
      <c r="L43" s="1149">
        <v>3496</v>
      </c>
      <c r="M43" s="861">
        <v>1431</v>
      </c>
      <c r="N43" s="457">
        <f>+J43+K43+L43+M43</f>
        <v>23861.239999999998</v>
      </c>
      <c r="O43" s="457">
        <f>+I43-N43</f>
        <v>91138.760000000009</v>
      </c>
    </row>
    <row r="44" spans="1:15" ht="21" customHeight="1" x14ac:dyDescent="0.25">
      <c r="A44" s="280" t="s">
        <v>1283</v>
      </c>
      <c r="B44" s="281" t="s">
        <v>807</v>
      </c>
      <c r="C44" s="282" t="s">
        <v>1495</v>
      </c>
      <c r="D44" s="281" t="s">
        <v>1281</v>
      </c>
      <c r="E44" s="855">
        <v>45748</v>
      </c>
      <c r="F44" s="855">
        <v>45901</v>
      </c>
      <c r="G44" s="468">
        <v>60000</v>
      </c>
      <c r="H44" s="1169">
        <v>0</v>
      </c>
      <c r="I44" s="628">
        <v>60000</v>
      </c>
      <c r="J44" s="628">
        <v>1722</v>
      </c>
      <c r="K44" s="628">
        <v>3486.68</v>
      </c>
      <c r="L44" s="1149">
        <v>1824</v>
      </c>
      <c r="M44" s="861">
        <v>728</v>
      </c>
      <c r="N44" s="468">
        <f>+J44+K44+L44+M44</f>
        <v>7760.68</v>
      </c>
      <c r="O44" s="468">
        <f>+I44-N44</f>
        <v>52239.32</v>
      </c>
    </row>
    <row r="45" spans="1:15" ht="21" customHeight="1" x14ac:dyDescent="0.25">
      <c r="A45" s="453" t="s">
        <v>813</v>
      </c>
      <c r="B45" s="453"/>
      <c r="C45" s="453">
        <v>2</v>
      </c>
      <c r="D45" s="525"/>
      <c r="E45" s="500"/>
      <c r="F45" s="855"/>
      <c r="G45" s="695">
        <f>SUM(G43:G44)</f>
        <v>175000</v>
      </c>
      <c r="H45" s="1144">
        <f>SUM(H44)</f>
        <v>0</v>
      </c>
      <c r="I45" s="695">
        <f t="shared" ref="I45:O45" si="4">SUM(I43:I44)</f>
        <v>175000</v>
      </c>
      <c r="J45" s="695">
        <f t="shared" si="4"/>
        <v>5022.5</v>
      </c>
      <c r="K45" s="695">
        <f t="shared" si="4"/>
        <v>19120.419999999998</v>
      </c>
      <c r="L45" s="1145">
        <f t="shared" si="4"/>
        <v>5320</v>
      </c>
      <c r="M45" s="695">
        <f>SUM(M43:M44)</f>
        <v>2159</v>
      </c>
      <c r="N45" s="695">
        <f t="shared" si="4"/>
        <v>31621.919999999998</v>
      </c>
      <c r="O45" s="695">
        <f t="shared" si="4"/>
        <v>143378.08000000002</v>
      </c>
    </row>
    <row r="46" spans="1:15" ht="21" customHeight="1" x14ac:dyDescent="0.25">
      <c r="A46" s="461"/>
      <c r="B46" s="461"/>
      <c r="C46" s="453"/>
      <c r="D46" s="525"/>
      <c r="E46" s="858"/>
      <c r="F46" s="855"/>
      <c r="G46" s="697"/>
      <c r="H46" s="1112"/>
      <c r="I46" s="522"/>
      <c r="J46" s="522"/>
      <c r="K46" s="522"/>
      <c r="L46" s="1145"/>
      <c r="M46" s="1173"/>
      <c r="N46" s="463"/>
      <c r="O46" s="463"/>
    </row>
    <row r="47" spans="1:15" s="1212" customFormat="1" ht="21" customHeight="1" x14ac:dyDescent="0.25">
      <c r="A47" s="1204" t="s">
        <v>1575</v>
      </c>
      <c r="B47" s="1205"/>
      <c r="C47" s="1206"/>
      <c r="D47" s="1205"/>
      <c r="E47" s="1207"/>
      <c r="F47" s="1208"/>
      <c r="G47" s="1209"/>
      <c r="H47" s="1210"/>
      <c r="I47" s="1209"/>
      <c r="J47" s="1209"/>
      <c r="K47" s="1209"/>
      <c r="L47" s="1211"/>
      <c r="M47" s="1209"/>
      <c r="N47" s="1209"/>
      <c r="O47" s="1209"/>
    </row>
    <row r="48" spans="1:15" ht="22.5" customHeight="1" x14ac:dyDescent="0.25">
      <c r="A48" s="496" t="s">
        <v>1553</v>
      </c>
      <c r="B48" s="497" t="s">
        <v>807</v>
      </c>
      <c r="C48" s="282" t="s">
        <v>1571</v>
      </c>
      <c r="D48" s="281" t="s">
        <v>1063</v>
      </c>
      <c r="E48" s="855">
        <v>45717</v>
      </c>
      <c r="F48" s="855">
        <v>45870</v>
      </c>
      <c r="G48" s="626">
        <v>95000</v>
      </c>
      <c r="H48" s="1111">
        <v>0</v>
      </c>
      <c r="I48" s="498">
        <v>95000</v>
      </c>
      <c r="J48" s="498">
        <v>2726.5</v>
      </c>
      <c r="K48" s="498">
        <v>10929.24</v>
      </c>
      <c r="L48" s="1149">
        <v>2888</v>
      </c>
      <c r="M48" s="626">
        <v>8637.92</v>
      </c>
      <c r="N48" s="457">
        <f>+J48+K48+L48+M48</f>
        <v>25181.659999999996</v>
      </c>
      <c r="O48" s="498">
        <f>+I48-N48</f>
        <v>69818.34</v>
      </c>
    </row>
    <row r="49" spans="1:15" ht="21" customHeight="1" x14ac:dyDescent="0.25">
      <c r="A49" s="453" t="s">
        <v>813</v>
      </c>
      <c r="B49" s="281"/>
      <c r="C49" s="453">
        <v>1</v>
      </c>
      <c r="D49" s="281"/>
      <c r="E49" s="1019"/>
      <c r="F49" s="857"/>
      <c r="G49" s="697">
        <f>SUM(G48)</f>
        <v>95000</v>
      </c>
      <c r="H49" s="1144">
        <f>SUM(H48)</f>
        <v>0</v>
      </c>
      <c r="I49" s="697">
        <f t="shared" ref="I49:O49" si="5">SUM(I48)</f>
        <v>95000</v>
      </c>
      <c r="J49" s="697">
        <f t="shared" si="5"/>
        <v>2726.5</v>
      </c>
      <c r="K49" s="697">
        <f t="shared" si="5"/>
        <v>10929.24</v>
      </c>
      <c r="L49" s="1145">
        <f t="shared" si="5"/>
        <v>2888</v>
      </c>
      <c r="M49" s="697">
        <f>SUM(M48)</f>
        <v>8637.92</v>
      </c>
      <c r="N49" s="697">
        <f t="shared" si="5"/>
        <v>25181.659999999996</v>
      </c>
      <c r="O49" s="697">
        <f t="shared" si="5"/>
        <v>69818.34</v>
      </c>
    </row>
    <row r="50" spans="1:15" ht="21" customHeight="1" x14ac:dyDescent="0.25">
      <c r="A50" s="496"/>
      <c r="B50" s="497"/>
      <c r="C50" s="282"/>
      <c r="D50" s="281"/>
      <c r="E50" s="856"/>
      <c r="F50" s="857"/>
      <c r="G50" s="626"/>
      <c r="H50" s="1111"/>
      <c r="I50" s="457"/>
      <c r="J50" s="457"/>
      <c r="K50" s="457"/>
      <c r="L50" s="1149"/>
      <c r="M50" s="468"/>
      <c r="N50" s="457"/>
      <c r="O50" s="457"/>
    </row>
    <row r="51" spans="1:15" ht="32.2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1144"/>
      <c r="I51" s="697"/>
      <c r="J51" s="697"/>
      <c r="K51" s="697"/>
      <c r="L51" s="1145"/>
      <c r="M51" s="697"/>
      <c r="N51" s="697"/>
      <c r="O51" s="697"/>
    </row>
    <row r="52" spans="1:15" ht="31.5" customHeight="1" x14ac:dyDescent="0.25">
      <c r="A52" s="286" t="s">
        <v>624</v>
      </c>
      <c r="B52" s="281" t="s">
        <v>806</v>
      </c>
      <c r="C52" s="749" t="s">
        <v>1572</v>
      </c>
      <c r="D52" s="281" t="s">
        <v>1063</v>
      </c>
      <c r="E52" s="855">
        <v>45658</v>
      </c>
      <c r="F52" s="855">
        <v>45809</v>
      </c>
      <c r="G52" s="626">
        <v>120000</v>
      </c>
      <c r="H52" s="1169">
        <v>0</v>
      </c>
      <c r="I52" s="468">
        <v>120000</v>
      </c>
      <c r="J52" s="468">
        <v>3444</v>
      </c>
      <c r="K52" s="468">
        <v>16809.87</v>
      </c>
      <c r="L52" s="1149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ht="21" customHeight="1" x14ac:dyDescent="0.25">
      <c r="A53" s="496" t="s">
        <v>1352</v>
      </c>
      <c r="B53" s="497" t="s">
        <v>806</v>
      </c>
      <c r="C53" s="286" t="s">
        <v>1464</v>
      </c>
      <c r="D53" s="281" t="s">
        <v>1063</v>
      </c>
      <c r="E53" s="855">
        <v>45748</v>
      </c>
      <c r="F53" s="855">
        <v>45901</v>
      </c>
      <c r="G53" s="626">
        <v>55000</v>
      </c>
      <c r="H53" s="1111">
        <v>0</v>
      </c>
      <c r="I53" s="457">
        <v>55000</v>
      </c>
      <c r="J53" s="457">
        <v>1578.5</v>
      </c>
      <c r="K53" s="457">
        <v>2559.6799999999998</v>
      </c>
      <c r="L53" s="1149">
        <v>1672</v>
      </c>
      <c r="M53" s="468">
        <v>25</v>
      </c>
      <c r="N53" s="457">
        <v>5835.18</v>
      </c>
      <c r="O53" s="498">
        <f>+I53-N53</f>
        <v>49164.82</v>
      </c>
    </row>
    <row r="54" spans="1:15" ht="21" customHeight="1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1144">
        <f>SUM(H53)</f>
        <v>0</v>
      </c>
      <c r="I54" s="697">
        <f t="shared" ref="I54:O54" si="6">SUM(I52:I53)</f>
        <v>175000</v>
      </c>
      <c r="J54" s="697">
        <f t="shared" si="6"/>
        <v>5022.5</v>
      </c>
      <c r="K54" s="697">
        <f t="shared" si="6"/>
        <v>19369.55</v>
      </c>
      <c r="L54" s="1145">
        <f t="shared" si="6"/>
        <v>5320</v>
      </c>
      <c r="M54" s="697">
        <f>SUM(M52:M53)</f>
        <v>2593.4</v>
      </c>
      <c r="N54" s="697">
        <f t="shared" si="6"/>
        <v>32305.45</v>
      </c>
      <c r="O54" s="697">
        <f t="shared" si="6"/>
        <v>142694.54999999999</v>
      </c>
    </row>
    <row r="55" spans="1:15" ht="21" customHeight="1" x14ac:dyDescent="0.25">
      <c r="A55" s="490"/>
      <c r="B55" s="491"/>
      <c r="C55" s="492"/>
      <c r="D55" s="465"/>
      <c r="E55" s="856"/>
      <c r="F55" s="857"/>
      <c r="G55" s="626"/>
      <c r="H55" s="1111"/>
      <c r="I55" s="457"/>
      <c r="J55" s="457"/>
      <c r="K55" s="457"/>
      <c r="L55" s="1149"/>
      <c r="M55" s="468"/>
      <c r="N55" s="457"/>
      <c r="O55" s="457"/>
    </row>
    <row r="56" spans="1:15" ht="21" customHeight="1" x14ac:dyDescent="0.25">
      <c r="A56" s="453" t="s">
        <v>1515</v>
      </c>
      <c r="B56" s="465"/>
      <c r="C56" s="492"/>
      <c r="D56" s="465"/>
      <c r="E56" s="1019"/>
      <c r="F56" s="857"/>
      <c r="G56" s="695"/>
      <c r="H56" s="1144"/>
      <c r="I56" s="697"/>
      <c r="J56" s="697"/>
      <c r="K56" s="697"/>
      <c r="L56" s="1145"/>
      <c r="M56" s="697"/>
      <c r="N56" s="697"/>
      <c r="O56" s="697"/>
    </row>
    <row r="57" spans="1:15" ht="32.25" customHeight="1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45627</v>
      </c>
      <c r="F57" s="855">
        <v>45778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ref="N57:N63" si="7">+J57+K57+L57+M57</f>
        <v>25398.49</v>
      </c>
      <c r="O57" s="498">
        <f t="shared" ref="O57:O63" si="8">+I57-N57</f>
        <v>99601.51</v>
      </c>
    </row>
    <row r="58" spans="1:15" ht="32.25" customHeight="1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45627</v>
      </c>
      <c r="F58" s="855">
        <v>45778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7"/>
        <v>25398.49</v>
      </c>
      <c r="O58" s="498">
        <f t="shared" si="8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45748</v>
      </c>
      <c r="F59" s="855">
        <v>45901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7"/>
        <v>25398.49</v>
      </c>
      <c r="O59" s="498">
        <f t="shared" si="8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1546</v>
      </c>
      <c r="D60" s="281" t="s">
        <v>1063</v>
      </c>
      <c r="E60" s="855">
        <v>45748</v>
      </c>
      <c r="F60" s="855">
        <v>45901</v>
      </c>
      <c r="G60" s="626">
        <v>125000</v>
      </c>
      <c r="H60" s="1111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7"/>
        <v>25398.49</v>
      </c>
      <c r="O60" s="498">
        <f t="shared" si="8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45748</v>
      </c>
      <c r="F61" s="855">
        <v>45901</v>
      </c>
      <c r="G61" s="626">
        <v>125000</v>
      </c>
      <c r="H61" s="1111">
        <v>0</v>
      </c>
      <c r="I61" s="1038">
        <v>125000</v>
      </c>
      <c r="J61" s="1038">
        <v>3587.5</v>
      </c>
      <c r="K61" s="1037">
        <v>17985.990000000002</v>
      </c>
      <c r="L61" s="1150">
        <v>3800</v>
      </c>
      <c r="M61" s="1038">
        <v>25</v>
      </c>
      <c r="N61" s="468">
        <f t="shared" si="7"/>
        <v>25398.49</v>
      </c>
      <c r="O61" s="498">
        <f t="shared" si="8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45748</v>
      </c>
      <c r="F62" s="855">
        <v>45901</v>
      </c>
      <c r="G62" s="626">
        <v>125000</v>
      </c>
      <c r="H62" s="1169">
        <v>0</v>
      </c>
      <c r="I62" s="1038">
        <v>125000</v>
      </c>
      <c r="J62" s="1038">
        <v>3587.5</v>
      </c>
      <c r="K62" s="1037">
        <v>17985.990000000002</v>
      </c>
      <c r="L62" s="1150">
        <v>3800</v>
      </c>
      <c r="M62" s="1038">
        <v>25</v>
      </c>
      <c r="N62" s="468">
        <f t="shared" si="7"/>
        <v>25398.49</v>
      </c>
      <c r="O62" s="626">
        <f t="shared" si="8"/>
        <v>99601.51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45748</v>
      </c>
      <c r="F63" s="855">
        <v>45901</v>
      </c>
      <c r="G63" s="626">
        <v>135000</v>
      </c>
      <c r="H63" s="1169">
        <v>0</v>
      </c>
      <c r="I63" s="1038">
        <v>135000</v>
      </c>
      <c r="J63" s="1038">
        <v>3874.5</v>
      </c>
      <c r="K63" s="1038">
        <v>19909.38</v>
      </c>
      <c r="L63" s="1150">
        <v>4104</v>
      </c>
      <c r="M63" s="1038">
        <v>1740.46</v>
      </c>
      <c r="N63" s="468">
        <f t="shared" si="7"/>
        <v>29628.34</v>
      </c>
      <c r="O63" s="626">
        <f t="shared" si="8"/>
        <v>105371.66</v>
      </c>
    </row>
    <row r="64" spans="1:15" ht="33" customHeight="1" x14ac:dyDescent="0.25">
      <c r="A64" s="280" t="s">
        <v>1479</v>
      </c>
      <c r="B64" s="281" t="s">
        <v>807</v>
      </c>
      <c r="C64" s="282" t="s">
        <v>1357</v>
      </c>
      <c r="D64" s="281" t="s">
        <v>1063</v>
      </c>
      <c r="E64" s="855">
        <v>45748</v>
      </c>
      <c r="F64" s="855">
        <v>45901</v>
      </c>
      <c r="G64" s="626">
        <v>125000</v>
      </c>
      <c r="H64" s="1111">
        <v>0</v>
      </c>
      <c r="I64" s="1038">
        <v>125000</v>
      </c>
      <c r="J64" s="1038">
        <v>3587.5</v>
      </c>
      <c r="K64" s="1038">
        <v>17985.990000000002</v>
      </c>
      <c r="L64" s="1150">
        <v>3800</v>
      </c>
      <c r="M64" s="1038">
        <v>25</v>
      </c>
      <c r="N64" s="468">
        <v>25398.49</v>
      </c>
      <c r="O64" s="498">
        <v>99601.51</v>
      </c>
    </row>
    <row r="65" spans="1:15" ht="21" customHeight="1" x14ac:dyDescent="0.25">
      <c r="A65" s="466" t="s">
        <v>813</v>
      </c>
      <c r="B65" s="465"/>
      <c r="C65" s="492">
        <v>8</v>
      </c>
      <c r="D65" s="465"/>
      <c r="E65" s="500"/>
      <c r="F65" s="855"/>
      <c r="G65" s="697">
        <f>SUM(G57:G64)</f>
        <v>1010000</v>
      </c>
      <c r="H65" s="1112">
        <v>0</v>
      </c>
      <c r="I65" s="697">
        <f t="shared" ref="I65:O65" si="9">SUM(I57:I64)</f>
        <v>1010000</v>
      </c>
      <c r="J65" s="697">
        <f t="shared" si="9"/>
        <v>28987</v>
      </c>
      <c r="K65" s="697">
        <f t="shared" si="9"/>
        <v>145811.31000000003</v>
      </c>
      <c r="L65" s="1145">
        <f t="shared" si="9"/>
        <v>30704</v>
      </c>
      <c r="M65" s="697">
        <f>SUM(M57:M64)</f>
        <v>1915.46</v>
      </c>
      <c r="N65" s="697">
        <f t="shared" si="9"/>
        <v>207417.77</v>
      </c>
      <c r="O65" s="697">
        <f t="shared" si="9"/>
        <v>802582.23</v>
      </c>
    </row>
    <row r="66" spans="1:15" ht="21" customHeight="1" x14ac:dyDescent="0.25">
      <c r="A66" s="466"/>
      <c r="B66" s="465"/>
      <c r="C66" s="492"/>
      <c r="D66" s="465"/>
      <c r="E66" s="500"/>
      <c r="F66" s="855"/>
      <c r="G66" s="697"/>
      <c r="H66" s="1145"/>
      <c r="I66" s="697"/>
      <c r="J66" s="697"/>
      <c r="K66" s="697"/>
      <c r="L66" s="1145"/>
      <c r="M66" s="697"/>
      <c r="N66" s="697"/>
      <c r="O66" s="697"/>
    </row>
    <row r="67" spans="1:15" ht="21" customHeight="1" x14ac:dyDescent="0.25">
      <c r="A67" s="466" t="s">
        <v>821</v>
      </c>
      <c r="B67" s="465"/>
      <c r="C67" s="492"/>
      <c r="D67" s="465"/>
      <c r="E67" s="500"/>
      <c r="F67" s="855"/>
      <c r="G67" s="695"/>
      <c r="H67" s="1144"/>
      <c r="I67" s="697"/>
      <c r="J67" s="697"/>
      <c r="K67" s="697"/>
      <c r="L67" s="1145"/>
      <c r="M67" s="697"/>
      <c r="N67" s="697"/>
      <c r="O67" s="697"/>
    </row>
    <row r="68" spans="1:15" ht="30.75" customHeight="1" x14ac:dyDescent="0.25">
      <c r="A68" s="286" t="s">
        <v>593</v>
      </c>
      <c r="B68" s="281" t="s">
        <v>806</v>
      </c>
      <c r="C68" s="282" t="s">
        <v>1541</v>
      </c>
      <c r="D68" s="281" t="s">
        <v>1063</v>
      </c>
      <c r="E68" s="855">
        <v>45748</v>
      </c>
      <c r="F68" s="855">
        <v>45901</v>
      </c>
      <c r="G68" s="626">
        <v>150000</v>
      </c>
      <c r="H68" s="1169">
        <v>0</v>
      </c>
      <c r="I68" s="468">
        <v>150000</v>
      </c>
      <c r="J68" s="468">
        <v>4305</v>
      </c>
      <c r="K68" s="468">
        <v>23866.62</v>
      </c>
      <c r="L68" s="1149">
        <v>4560</v>
      </c>
      <c r="M68" s="468">
        <v>2568.4</v>
      </c>
      <c r="N68" s="468">
        <v>35300.019999999997</v>
      </c>
      <c r="O68" s="468">
        <f>+I68-N68</f>
        <v>114699.98000000001</v>
      </c>
    </row>
    <row r="69" spans="1:15" ht="24.7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45748</v>
      </c>
      <c r="F69" s="855">
        <v>45901</v>
      </c>
      <c r="G69" s="626">
        <v>70000</v>
      </c>
      <c r="H69" s="1111">
        <v>0</v>
      </c>
      <c r="I69" s="457">
        <v>70000</v>
      </c>
      <c r="J69" s="457">
        <v>2009</v>
      </c>
      <c r="K69" s="457">
        <v>5368.48</v>
      </c>
      <c r="L69" s="1149">
        <v>2128</v>
      </c>
      <c r="M69" s="468">
        <v>25</v>
      </c>
      <c r="N69" s="457">
        <f>+J69+K69+L69+M69</f>
        <v>9530.48</v>
      </c>
      <c r="O69" s="457">
        <f>+I69-N69</f>
        <v>60469.520000000004</v>
      </c>
    </row>
    <row r="70" spans="1:15" ht="24.75" customHeight="1" x14ac:dyDescent="0.25">
      <c r="A70" s="286" t="s">
        <v>1288</v>
      </c>
      <c r="B70" s="281" t="s">
        <v>807</v>
      </c>
      <c r="C70" s="282" t="s">
        <v>417</v>
      </c>
      <c r="D70" s="281" t="s">
        <v>1063</v>
      </c>
      <c r="E70" s="855">
        <v>45748</v>
      </c>
      <c r="F70" s="855">
        <v>45901</v>
      </c>
      <c r="G70" s="626">
        <v>70000</v>
      </c>
      <c r="H70" s="1169">
        <v>0</v>
      </c>
      <c r="I70" s="468">
        <v>70000</v>
      </c>
      <c r="J70" s="468">
        <v>2009</v>
      </c>
      <c r="K70" s="468">
        <v>5368.48</v>
      </c>
      <c r="L70" s="1149">
        <v>2128</v>
      </c>
      <c r="M70" s="468">
        <v>25</v>
      </c>
      <c r="N70" s="468">
        <f>+J70+K70+L70+M70</f>
        <v>9530.48</v>
      </c>
      <c r="O70" s="468">
        <f>+I70-N70</f>
        <v>60469.520000000004</v>
      </c>
    </row>
    <row r="71" spans="1:15" ht="24.75" customHeight="1" x14ac:dyDescent="0.25">
      <c r="A71" s="286" t="s">
        <v>1496</v>
      </c>
      <c r="B71" s="281" t="s">
        <v>806</v>
      </c>
      <c r="C71" s="282" t="s">
        <v>417</v>
      </c>
      <c r="D71" s="281" t="s">
        <v>1063</v>
      </c>
      <c r="E71" s="855">
        <v>45658</v>
      </c>
      <c r="F71" s="855">
        <v>45809</v>
      </c>
      <c r="G71" s="626">
        <v>70000</v>
      </c>
      <c r="H71" s="1169">
        <v>0</v>
      </c>
      <c r="I71" s="468">
        <v>70000</v>
      </c>
      <c r="J71" s="468">
        <v>2009</v>
      </c>
      <c r="K71" s="468">
        <v>5368.48</v>
      </c>
      <c r="L71" s="1149">
        <v>2128</v>
      </c>
      <c r="M71" s="468">
        <v>25</v>
      </c>
      <c r="N71" s="468">
        <f>+J71+K71+L71+M71</f>
        <v>9530.48</v>
      </c>
      <c r="O71" s="468">
        <f>+I71-N71</f>
        <v>60469.520000000004</v>
      </c>
    </row>
    <row r="72" spans="1:15" ht="21" customHeight="1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360000</v>
      </c>
      <c r="H72" s="1144">
        <v>0</v>
      </c>
      <c r="I72" s="695">
        <f t="shared" ref="I72:O72" si="10">SUM(I68:I71)</f>
        <v>360000</v>
      </c>
      <c r="J72" s="695">
        <f t="shared" si="10"/>
        <v>10332</v>
      </c>
      <c r="K72" s="695">
        <f t="shared" si="10"/>
        <v>39972.06</v>
      </c>
      <c r="L72" s="1145">
        <f t="shared" si="10"/>
        <v>10944</v>
      </c>
      <c r="M72" s="695">
        <f>SUM(M68:M71)</f>
        <v>2643.4</v>
      </c>
      <c r="N72" s="695">
        <f>SUM(N68:N71)</f>
        <v>63891.459999999992</v>
      </c>
      <c r="O72" s="695">
        <f t="shared" si="10"/>
        <v>296108.54000000004</v>
      </c>
    </row>
    <row r="73" spans="1:15" ht="21" customHeight="1" x14ac:dyDescent="0.25">
      <c r="A73" s="490"/>
      <c r="B73" s="491"/>
      <c r="C73" s="492"/>
      <c r="D73" s="465"/>
      <c r="E73" s="856"/>
      <c r="F73" s="857"/>
      <c r="G73" s="695"/>
      <c r="H73" s="1112"/>
      <c r="I73" s="494"/>
      <c r="J73" s="494"/>
      <c r="K73" s="494"/>
      <c r="L73" s="1145"/>
      <c r="M73" s="695"/>
      <c r="N73" s="494"/>
      <c r="O73" s="494"/>
    </row>
    <row r="74" spans="1:15" ht="21" customHeight="1" x14ac:dyDescent="0.25">
      <c r="A74" s="490" t="s">
        <v>1542</v>
      </c>
      <c r="B74" s="491"/>
      <c r="C74" s="492"/>
      <c r="D74" s="492"/>
      <c r="E74" s="856"/>
      <c r="F74" s="857"/>
      <c r="G74" s="695"/>
      <c r="H74" s="1112"/>
      <c r="I74" s="463"/>
      <c r="J74" s="463"/>
      <c r="K74" s="463"/>
      <c r="L74" s="1145"/>
      <c r="M74" s="697"/>
      <c r="N74" s="463"/>
      <c r="O74" s="463"/>
    </row>
    <row r="75" spans="1:15" ht="21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45748</v>
      </c>
      <c r="F75" s="855">
        <v>45901</v>
      </c>
      <c r="G75" s="626">
        <v>185000</v>
      </c>
      <c r="H75" s="1111">
        <v>0</v>
      </c>
      <c r="I75" s="457">
        <v>185000</v>
      </c>
      <c r="J75" s="457">
        <v>5309.5</v>
      </c>
      <c r="K75" s="457">
        <v>32099.49</v>
      </c>
      <c r="L75" s="1149">
        <v>5624</v>
      </c>
      <c r="M75" s="468">
        <v>4557.26</v>
      </c>
      <c r="N75" s="457">
        <f>+J75+K75+L75+M75</f>
        <v>47590.250000000007</v>
      </c>
      <c r="O75" s="457">
        <f>+I75-N75</f>
        <v>137409.75</v>
      </c>
    </row>
    <row r="76" spans="1:15" ht="21" customHeight="1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1144">
        <f t="shared" ref="H76:O76" si="11">SUM(H75)</f>
        <v>0</v>
      </c>
      <c r="I76" s="695">
        <f t="shared" si="11"/>
        <v>185000</v>
      </c>
      <c r="J76" s="695">
        <f t="shared" si="11"/>
        <v>5309.5</v>
      </c>
      <c r="K76" s="695">
        <f t="shared" si="11"/>
        <v>32099.49</v>
      </c>
      <c r="L76" s="1145">
        <f t="shared" si="11"/>
        <v>5624</v>
      </c>
      <c r="M76" s="695">
        <f>SUM(M75)</f>
        <v>4557.26</v>
      </c>
      <c r="N76" s="695">
        <f t="shared" si="11"/>
        <v>47590.250000000007</v>
      </c>
      <c r="O76" s="695">
        <f t="shared" si="11"/>
        <v>137409.75</v>
      </c>
    </row>
    <row r="77" spans="1:15" ht="21" customHeight="1" x14ac:dyDescent="0.25">
      <c r="A77" s="490"/>
      <c r="B77" s="491"/>
      <c r="C77" s="492"/>
      <c r="D77" s="492"/>
      <c r="E77" s="856"/>
      <c r="F77" s="857"/>
      <c r="G77" s="695"/>
      <c r="H77" s="1112"/>
      <c r="I77" s="494"/>
      <c r="J77" s="494"/>
      <c r="K77" s="494"/>
      <c r="L77" s="1145"/>
      <c r="M77" s="695"/>
      <c r="N77" s="494"/>
      <c r="O77" s="494"/>
    </row>
    <row r="78" spans="1:15" ht="30" customHeight="1" x14ac:dyDescent="0.25">
      <c r="A78" s="469" t="s">
        <v>1565</v>
      </c>
      <c r="B78" s="491"/>
      <c r="C78" s="625"/>
      <c r="D78" s="281"/>
      <c r="E78" s="856"/>
      <c r="F78" s="857"/>
      <c r="G78" s="695"/>
      <c r="H78" s="1112"/>
      <c r="I78" s="494"/>
      <c r="J78" s="494"/>
      <c r="K78" s="494"/>
      <c r="L78" s="1145"/>
      <c r="M78" s="695"/>
      <c r="N78" s="494"/>
      <c r="O78" s="494"/>
    </row>
    <row r="79" spans="1:15" ht="21" customHeight="1" x14ac:dyDescent="0.25">
      <c r="A79" s="460" t="s">
        <v>946</v>
      </c>
      <c r="B79" s="601" t="s">
        <v>806</v>
      </c>
      <c r="C79" s="625" t="s">
        <v>945</v>
      </c>
      <c r="D79" s="281" t="s">
        <v>1063</v>
      </c>
      <c r="E79" s="855">
        <v>45748</v>
      </c>
      <c r="F79" s="855">
        <v>45901</v>
      </c>
      <c r="G79" s="626">
        <v>65000</v>
      </c>
      <c r="H79" s="1169">
        <v>0</v>
      </c>
      <c r="I79" s="626">
        <v>65000</v>
      </c>
      <c r="J79" s="626">
        <v>1865.5</v>
      </c>
      <c r="K79" s="626">
        <v>4427.58</v>
      </c>
      <c r="L79" s="1149">
        <v>1976</v>
      </c>
      <c r="M79" s="626">
        <v>25</v>
      </c>
      <c r="N79" s="468">
        <f>+J79+K79+L79+M79</f>
        <v>8294.08</v>
      </c>
      <c r="O79" s="468">
        <f>+I79-N79</f>
        <v>56705.919999999998</v>
      </c>
    </row>
    <row r="80" spans="1:15" ht="21" customHeight="1" x14ac:dyDescent="0.25">
      <c r="A80" s="460" t="s">
        <v>1397</v>
      </c>
      <c r="B80" s="601" t="s">
        <v>806</v>
      </c>
      <c r="C80" s="625" t="s">
        <v>157</v>
      </c>
      <c r="D80" s="281" t="s">
        <v>1063</v>
      </c>
      <c r="E80" s="855">
        <v>45627</v>
      </c>
      <c r="F80" s="855">
        <v>45778</v>
      </c>
      <c r="G80" s="626">
        <v>65000</v>
      </c>
      <c r="H80" s="1169">
        <v>0</v>
      </c>
      <c r="I80" s="626">
        <v>65000</v>
      </c>
      <c r="J80" s="626">
        <v>1865.5</v>
      </c>
      <c r="K80" s="626">
        <v>4427.58</v>
      </c>
      <c r="L80" s="1149">
        <v>1976</v>
      </c>
      <c r="M80" s="626">
        <v>25</v>
      </c>
      <c r="N80" s="468">
        <f>+J80+K80+L80+M80</f>
        <v>8294.08</v>
      </c>
      <c r="O80" s="468">
        <f>+I80-N80</f>
        <v>56705.919999999998</v>
      </c>
    </row>
    <row r="81" spans="1:15" ht="21" customHeight="1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130000</v>
      </c>
      <c r="H81" s="1144">
        <f>SUM(H80)</f>
        <v>0</v>
      </c>
      <c r="I81" s="695">
        <f t="shared" ref="I81:O81" si="12">SUM(I79:I80)</f>
        <v>130000</v>
      </c>
      <c r="J81" s="695">
        <f t="shared" si="12"/>
        <v>3731</v>
      </c>
      <c r="K81" s="695">
        <f t="shared" si="12"/>
        <v>8855.16</v>
      </c>
      <c r="L81" s="1145">
        <f t="shared" si="12"/>
        <v>3952</v>
      </c>
      <c r="M81" s="695">
        <f>SUM(M79:M80)</f>
        <v>50</v>
      </c>
      <c r="N81" s="695">
        <f t="shared" si="12"/>
        <v>16588.16</v>
      </c>
      <c r="O81" s="695">
        <f t="shared" si="12"/>
        <v>113411.84</v>
      </c>
    </row>
    <row r="82" spans="1:15" ht="21" customHeight="1" x14ac:dyDescent="0.25">
      <c r="A82" s="490"/>
      <c r="B82" s="491"/>
      <c r="C82" s="492"/>
      <c r="D82" s="492"/>
      <c r="E82" s="859"/>
      <c r="F82" s="860"/>
      <c r="G82" s="695"/>
      <c r="H82" s="1112"/>
      <c r="I82" s="494"/>
      <c r="J82" s="494"/>
      <c r="K82" s="494"/>
      <c r="L82" s="1145"/>
      <c r="M82" s="695"/>
      <c r="N82" s="494"/>
      <c r="O82" s="494"/>
    </row>
    <row r="83" spans="1:15" ht="21" customHeight="1" x14ac:dyDescent="0.25">
      <c r="A83" s="490" t="s">
        <v>1421</v>
      </c>
      <c r="B83" s="491"/>
      <c r="C83" s="492"/>
      <c r="D83" s="492"/>
      <c r="E83" s="859"/>
      <c r="F83" s="860"/>
      <c r="G83" s="695"/>
      <c r="H83" s="1112"/>
      <c r="I83" s="494"/>
      <c r="J83" s="494"/>
      <c r="K83" s="494"/>
      <c r="L83" s="1145"/>
      <c r="M83" s="695"/>
      <c r="N83" s="494"/>
      <c r="O83" s="494"/>
    </row>
    <row r="84" spans="1:15" ht="21" customHeight="1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5">
        <v>45627</v>
      </c>
      <c r="F84" s="855">
        <v>45778</v>
      </c>
      <c r="G84" s="626">
        <v>100000</v>
      </c>
      <c r="H84" s="1111">
        <v>0</v>
      </c>
      <c r="I84" s="498">
        <v>100000</v>
      </c>
      <c r="J84" s="498">
        <v>2870</v>
      </c>
      <c r="K84" s="498">
        <v>11676.5</v>
      </c>
      <c r="L84" s="1149">
        <v>3040</v>
      </c>
      <c r="M84" s="626">
        <v>5026.04</v>
      </c>
      <c r="N84" s="457">
        <v>22612.54</v>
      </c>
      <c r="O84" s="498">
        <v>77387.460000000006</v>
      </c>
    </row>
    <row r="85" spans="1:15" ht="21" customHeight="1" x14ac:dyDescent="0.25">
      <c r="A85" s="466" t="s">
        <v>813</v>
      </c>
      <c r="B85" s="281"/>
      <c r="C85" s="492">
        <v>1</v>
      </c>
      <c r="D85" s="281"/>
      <c r="E85" s="859"/>
      <c r="F85" s="860"/>
      <c r="G85" s="695">
        <v>100000</v>
      </c>
      <c r="H85" s="1112">
        <v>0</v>
      </c>
      <c r="I85" s="494">
        <v>100000</v>
      </c>
      <c r="J85" s="494">
        <v>2870</v>
      </c>
      <c r="K85" s="494">
        <v>11676.5</v>
      </c>
      <c r="L85" s="1145">
        <v>3040</v>
      </c>
      <c r="M85" s="695">
        <v>5026.04</v>
      </c>
      <c r="N85" s="463">
        <v>22612.54</v>
      </c>
      <c r="O85" s="494">
        <v>77387.460000000006</v>
      </c>
    </row>
    <row r="86" spans="1:15" ht="21" customHeight="1" x14ac:dyDescent="0.25">
      <c r="A86" s="286"/>
      <c r="B86" s="281"/>
      <c r="C86" s="282"/>
      <c r="D86" s="492"/>
      <c r="E86" s="859"/>
      <c r="F86" s="860"/>
      <c r="G86" s="695"/>
      <c r="H86" s="1112"/>
      <c r="I86" s="494"/>
      <c r="J86" s="494"/>
      <c r="K86" s="494"/>
      <c r="L86" s="1145"/>
      <c r="M86" s="695"/>
      <c r="N86" s="494"/>
      <c r="O86" s="494"/>
    </row>
    <row r="87" spans="1:15" ht="28.5" customHeight="1" x14ac:dyDescent="0.25">
      <c r="A87" s="1014" t="s">
        <v>1477</v>
      </c>
      <c r="B87" s="1015"/>
      <c r="C87" s="492"/>
      <c r="D87" s="465"/>
      <c r="E87" s="1016"/>
      <c r="F87" s="860"/>
      <c r="G87" s="695"/>
      <c r="H87" s="1144"/>
      <c r="I87" s="697"/>
      <c r="J87" s="697"/>
      <c r="K87" s="697"/>
      <c r="L87" s="1145"/>
      <c r="M87" s="697"/>
      <c r="N87" s="697"/>
      <c r="O87" s="697"/>
    </row>
    <row r="88" spans="1:15" ht="21" customHeight="1" x14ac:dyDescent="0.25">
      <c r="A88" s="1017" t="s">
        <v>1045</v>
      </c>
      <c r="B88" s="1018" t="s">
        <v>806</v>
      </c>
      <c r="C88" s="282" t="s">
        <v>918</v>
      </c>
      <c r="D88" s="281" t="s">
        <v>1063</v>
      </c>
      <c r="E88" s="855">
        <v>45748</v>
      </c>
      <c r="F88" s="855">
        <v>45901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ref="N88:N93" si="13">+J88+K88+L88+M88</f>
        <v>9530.48</v>
      </c>
      <c r="O88" s="468">
        <f t="shared" ref="O88:O93" si="14">+I88-N88</f>
        <v>60469.520000000004</v>
      </c>
    </row>
    <row r="89" spans="1:15" ht="21" customHeight="1" x14ac:dyDescent="0.25">
      <c r="A89" s="286" t="s">
        <v>611</v>
      </c>
      <c r="B89" s="281" t="s">
        <v>807</v>
      </c>
      <c r="C89" s="282" t="s">
        <v>918</v>
      </c>
      <c r="D89" s="281" t="s">
        <v>1063</v>
      </c>
      <c r="E89" s="855">
        <v>45748</v>
      </c>
      <c r="F89" s="855">
        <v>45901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3"/>
        <v>9530.48</v>
      </c>
      <c r="O89" s="468">
        <f t="shared" si="14"/>
        <v>60469.520000000004</v>
      </c>
    </row>
    <row r="90" spans="1:15" ht="21" customHeight="1" x14ac:dyDescent="0.25">
      <c r="A90" s="286" t="s">
        <v>610</v>
      </c>
      <c r="B90" s="281" t="s">
        <v>806</v>
      </c>
      <c r="C90" s="282" t="s">
        <v>918</v>
      </c>
      <c r="D90" s="281" t="s">
        <v>1063</v>
      </c>
      <c r="E90" s="855">
        <v>45748</v>
      </c>
      <c r="F90" s="855">
        <v>45901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3"/>
        <v>9530.48</v>
      </c>
      <c r="O90" s="468">
        <f t="shared" si="14"/>
        <v>60469.520000000004</v>
      </c>
    </row>
    <row r="91" spans="1:15" ht="21" customHeight="1" x14ac:dyDescent="0.25">
      <c r="A91" s="286" t="s">
        <v>1292</v>
      </c>
      <c r="B91" s="281" t="s">
        <v>806</v>
      </c>
      <c r="C91" s="282" t="s">
        <v>918</v>
      </c>
      <c r="D91" s="281" t="s">
        <v>1063</v>
      </c>
      <c r="E91" s="855">
        <v>45748</v>
      </c>
      <c r="F91" s="855">
        <v>45901</v>
      </c>
      <c r="G91" s="626">
        <v>70000</v>
      </c>
      <c r="H91" s="1169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468">
        <v>25</v>
      </c>
      <c r="N91" s="468">
        <f t="shared" si="13"/>
        <v>9530.48</v>
      </c>
      <c r="O91" s="468">
        <f t="shared" si="14"/>
        <v>60469.520000000004</v>
      </c>
    </row>
    <row r="92" spans="1:15" ht="21" customHeight="1" x14ac:dyDescent="0.25">
      <c r="A92" s="286" t="s">
        <v>1295</v>
      </c>
      <c r="B92" s="281" t="s">
        <v>1296</v>
      </c>
      <c r="C92" s="282" t="s">
        <v>918</v>
      </c>
      <c r="D92" s="281" t="s">
        <v>1063</v>
      </c>
      <c r="E92" s="855">
        <v>45748</v>
      </c>
      <c r="F92" s="855">
        <v>45901</v>
      </c>
      <c r="G92" s="626">
        <v>70000</v>
      </c>
      <c r="H92" s="1169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3"/>
        <v>9530.48</v>
      </c>
      <c r="O92" s="468">
        <f t="shared" si="14"/>
        <v>60469.520000000004</v>
      </c>
    </row>
    <row r="93" spans="1:15" ht="21" customHeight="1" x14ac:dyDescent="0.25">
      <c r="A93" s="286" t="s">
        <v>1293</v>
      </c>
      <c r="B93" s="281" t="s">
        <v>807</v>
      </c>
      <c r="C93" s="282" t="s">
        <v>1294</v>
      </c>
      <c r="D93" s="281" t="s">
        <v>1063</v>
      </c>
      <c r="E93" s="855">
        <v>45717</v>
      </c>
      <c r="F93" s="855">
        <v>45870</v>
      </c>
      <c r="G93" s="626">
        <v>55000</v>
      </c>
      <c r="H93" s="1169">
        <v>0</v>
      </c>
      <c r="I93" s="468">
        <v>55000</v>
      </c>
      <c r="J93" s="468">
        <v>1578.5</v>
      </c>
      <c r="K93" s="468">
        <v>2559.6799999999998</v>
      </c>
      <c r="L93" s="1149">
        <v>1672</v>
      </c>
      <c r="M93" s="468">
        <v>25</v>
      </c>
      <c r="N93" s="468">
        <f t="shared" si="13"/>
        <v>5835.18</v>
      </c>
      <c r="O93" s="468">
        <f t="shared" si="14"/>
        <v>49164.82</v>
      </c>
    </row>
    <row r="94" spans="1:15" ht="21" customHeight="1" x14ac:dyDescent="0.25">
      <c r="A94" s="466" t="s">
        <v>813</v>
      </c>
      <c r="B94" s="465"/>
      <c r="C94" s="492">
        <v>6</v>
      </c>
      <c r="D94" s="465"/>
      <c r="E94" s="1016"/>
      <c r="F94" s="860"/>
      <c r="G94" s="695">
        <f>SUM(G88:G93)</f>
        <v>405000</v>
      </c>
      <c r="H94" s="1144">
        <f>SUM(H93)</f>
        <v>0</v>
      </c>
      <c r="I94" s="695">
        <f t="shared" ref="I94:O94" si="15">SUM(I88:I93)</f>
        <v>405000</v>
      </c>
      <c r="J94" s="695">
        <f t="shared" si="15"/>
        <v>11623.5</v>
      </c>
      <c r="K94" s="695">
        <f t="shared" si="15"/>
        <v>29402.079999999998</v>
      </c>
      <c r="L94" s="1145">
        <f t="shared" si="15"/>
        <v>12312</v>
      </c>
      <c r="M94" s="695">
        <f t="shared" si="15"/>
        <v>150</v>
      </c>
      <c r="N94" s="695">
        <f t="shared" si="15"/>
        <v>53487.579999999994</v>
      </c>
      <c r="O94" s="695">
        <f t="shared" si="15"/>
        <v>351512.42000000004</v>
      </c>
    </row>
    <row r="95" spans="1:15" ht="21" customHeight="1" x14ac:dyDescent="0.25">
      <c r="A95" s="490"/>
      <c r="B95" s="491"/>
      <c r="C95" s="492"/>
      <c r="D95" s="465"/>
      <c r="E95" s="856"/>
      <c r="F95" s="857"/>
      <c r="G95" s="695"/>
      <c r="H95" s="1112"/>
      <c r="I95" s="463"/>
      <c r="J95" s="463"/>
      <c r="K95" s="463"/>
      <c r="L95" s="1145"/>
      <c r="M95" s="697"/>
      <c r="N95" s="463"/>
      <c r="O95" s="463"/>
    </row>
    <row r="96" spans="1:15" ht="30" customHeight="1" x14ac:dyDescent="0.25">
      <c r="A96" s="1014" t="s">
        <v>825</v>
      </c>
      <c r="B96" s="1015"/>
      <c r="C96" s="492"/>
      <c r="D96" s="465"/>
      <c r="E96" s="1019"/>
      <c r="F96" s="857"/>
      <c r="G96" s="695"/>
      <c r="H96" s="1144"/>
      <c r="I96" s="697"/>
      <c r="J96" s="697"/>
      <c r="K96" s="697"/>
      <c r="L96" s="1145"/>
      <c r="M96" s="697"/>
      <c r="N96" s="697"/>
      <c r="O96" s="697"/>
    </row>
    <row r="97" spans="1:19" ht="28.5" customHeight="1" x14ac:dyDescent="0.25">
      <c r="A97" s="496" t="s">
        <v>1399</v>
      </c>
      <c r="B97" s="497" t="s">
        <v>807</v>
      </c>
      <c r="C97" s="749" t="s">
        <v>1516</v>
      </c>
      <c r="D97" s="282" t="s">
        <v>1281</v>
      </c>
      <c r="E97" s="855">
        <v>45627</v>
      </c>
      <c r="F97" s="855">
        <v>45778</v>
      </c>
      <c r="G97" s="626">
        <v>120000</v>
      </c>
      <c r="H97" s="1111">
        <v>0</v>
      </c>
      <c r="I97" s="498">
        <v>120000</v>
      </c>
      <c r="J97" s="498">
        <v>3444</v>
      </c>
      <c r="K97" s="498">
        <v>16809.87</v>
      </c>
      <c r="L97" s="1149">
        <v>3648</v>
      </c>
      <c r="M97" s="626">
        <v>4169.3999999999996</v>
      </c>
      <c r="N97" s="457">
        <v>28071.27</v>
      </c>
      <c r="O97" s="457">
        <f>+I97-N97</f>
        <v>91928.73</v>
      </c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45962</v>
      </c>
      <c r="F98" s="855">
        <v>45901</v>
      </c>
      <c r="G98" s="626">
        <v>70000</v>
      </c>
      <c r="H98" s="1111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468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2</v>
      </c>
      <c r="D99" s="465"/>
      <c r="E99" s="1016"/>
      <c r="F99" s="860"/>
      <c r="G99" s="695">
        <f>SUM(G97:G98)</f>
        <v>190000</v>
      </c>
      <c r="H99" s="1112">
        <v>0</v>
      </c>
      <c r="I99" s="695">
        <f t="shared" ref="I99:N99" si="16">SUM(I97:I98)</f>
        <v>190000</v>
      </c>
      <c r="J99" s="695">
        <f t="shared" si="16"/>
        <v>5453</v>
      </c>
      <c r="K99" s="695">
        <f t="shared" si="16"/>
        <v>22178.35</v>
      </c>
      <c r="L99" s="695">
        <f t="shared" si="16"/>
        <v>5776</v>
      </c>
      <c r="M99" s="695">
        <f>SUM(M97:M98)</f>
        <v>4694.3999999999996</v>
      </c>
      <c r="N99" s="695">
        <f t="shared" si="16"/>
        <v>38101.75</v>
      </c>
      <c r="O99" s="695">
        <f>SUM(O97:O98)</f>
        <v>151898.25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1112"/>
      <c r="I100" s="494"/>
      <c r="J100" s="494"/>
      <c r="K100" s="494"/>
      <c r="L100" s="1145"/>
      <c r="M100" s="695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1112"/>
      <c r="I101" s="463"/>
      <c r="J101" s="463"/>
      <c r="K101" s="463"/>
      <c r="L101" s="1145"/>
      <c r="M101" s="697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45748</v>
      </c>
      <c r="F102" s="855">
        <v>45901</v>
      </c>
      <c r="G102" s="626">
        <v>120000</v>
      </c>
      <c r="H102" s="1169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468">
        <v>25</v>
      </c>
      <c r="N102" s="468">
        <f>+J102+K102+L102+M102</f>
        <v>23926.87</v>
      </c>
      <c r="O102" s="468">
        <f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45748</v>
      </c>
      <c r="F103" s="855">
        <v>45901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468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45748</v>
      </c>
      <c r="F104" s="855">
        <v>45901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468">
        <v>25</v>
      </c>
      <c r="N104" s="457">
        <f t="shared" ref="N104:N128" si="17">+J104+K104+L104+M104</f>
        <v>9530.48</v>
      </c>
      <c r="O104" s="468">
        <f t="shared" ref="O104:O128" si="18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45748</v>
      </c>
      <c r="F105" s="855">
        <v>45901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468">
        <v>25</v>
      </c>
      <c r="N105" s="457">
        <f t="shared" si="17"/>
        <v>9530.48</v>
      </c>
      <c r="O105" s="468">
        <f t="shared" si="18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45748</v>
      </c>
      <c r="F106" s="855">
        <v>45901</v>
      </c>
      <c r="G106" s="626">
        <v>70000</v>
      </c>
      <c r="H106" s="1169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468">
        <v>1740.46</v>
      </c>
      <c r="N106" s="457">
        <f t="shared" si="17"/>
        <v>10902.84</v>
      </c>
      <c r="O106" s="468">
        <f t="shared" si="18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45748</v>
      </c>
      <c r="F107" s="855">
        <v>45901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468">
        <v>3455.92</v>
      </c>
      <c r="N107" s="457">
        <f t="shared" si="17"/>
        <v>12275.210000000001</v>
      </c>
      <c r="O107" s="468">
        <f t="shared" si="18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45748</v>
      </c>
      <c r="F108" s="855">
        <v>45901</v>
      </c>
      <c r="G108" s="626">
        <v>70000</v>
      </c>
      <c r="H108" s="1169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468">
        <v>1740.46</v>
      </c>
      <c r="N108" s="457">
        <f t="shared" si="17"/>
        <v>10902.84</v>
      </c>
      <c r="O108" s="468">
        <f t="shared" si="18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45748</v>
      </c>
      <c r="F109" s="855">
        <v>45901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17"/>
        <v>9530.48</v>
      </c>
      <c r="O109" s="468">
        <f t="shared" si="18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45748</v>
      </c>
      <c r="F110" s="855">
        <v>45901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17"/>
        <v>9530.48</v>
      </c>
      <c r="O110" s="468">
        <f t="shared" si="18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45748</v>
      </c>
      <c r="F111" s="855">
        <v>45901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17"/>
        <v>9530.48</v>
      </c>
      <c r="O111" s="468">
        <f t="shared" si="18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45748</v>
      </c>
      <c r="F112" s="855">
        <v>45901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57">
        <f t="shared" si="17"/>
        <v>9530.48</v>
      </c>
      <c r="O112" s="468">
        <f t="shared" si="18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45748</v>
      </c>
      <c r="F113" s="855">
        <v>45901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57">
        <f t="shared" si="17"/>
        <v>9530.48</v>
      </c>
      <c r="O113" s="468">
        <f t="shared" si="18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45748</v>
      </c>
      <c r="F114" s="855">
        <v>45901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17"/>
        <v>9530.48</v>
      </c>
      <c r="O114" s="468">
        <f t="shared" si="18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45748</v>
      </c>
      <c r="F115" s="855">
        <v>45901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17"/>
        <v>9530.48</v>
      </c>
      <c r="O115" s="468">
        <f t="shared" si="18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45717</v>
      </c>
      <c r="F116" s="855">
        <v>45870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17"/>
        <v>9530.48</v>
      </c>
      <c r="O116" s="468">
        <f t="shared" si="18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45717</v>
      </c>
      <c r="F117" s="855">
        <v>45870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17"/>
        <v>9530.48</v>
      </c>
      <c r="O117" s="468">
        <f t="shared" si="18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45717</v>
      </c>
      <c r="F118" s="855">
        <v>45870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17"/>
        <v>9530.48</v>
      </c>
      <c r="O118" s="468">
        <f t="shared" si="18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45717</v>
      </c>
      <c r="F119" s="855">
        <v>45870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17"/>
        <v>9530.48</v>
      </c>
      <c r="O119" s="468">
        <f t="shared" si="18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45717</v>
      </c>
      <c r="F120" s="855">
        <v>45870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17"/>
        <v>9530.48</v>
      </c>
      <c r="O120" s="468">
        <f t="shared" si="18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45717</v>
      </c>
      <c r="F121" s="855">
        <v>45870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17"/>
        <v>9530.48</v>
      </c>
      <c r="O121" s="468">
        <f t="shared" si="18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45717</v>
      </c>
      <c r="F122" s="855">
        <v>45870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17"/>
        <v>9530.48</v>
      </c>
      <c r="O122" s="468">
        <f t="shared" si="18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45717</v>
      </c>
      <c r="F123" s="855">
        <v>45870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17"/>
        <v>9530.48</v>
      </c>
      <c r="O123" s="468">
        <f t="shared" si="18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45748</v>
      </c>
      <c r="F124" s="855">
        <v>45901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5025.38</v>
      </c>
      <c r="L124" s="1149">
        <v>2128</v>
      </c>
      <c r="M124" s="468">
        <v>1740.46</v>
      </c>
      <c r="N124" s="468">
        <f t="shared" si="17"/>
        <v>10902.84</v>
      </c>
      <c r="O124" s="468">
        <f t="shared" si="18"/>
        <v>59097.16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45748</v>
      </c>
      <c r="F125" s="855">
        <v>45901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17"/>
        <v>9530.48</v>
      </c>
      <c r="O125" s="468">
        <f t="shared" si="18"/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45748</v>
      </c>
      <c r="F126" s="855">
        <v>45901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17"/>
        <v>9530.48</v>
      </c>
      <c r="O126" s="468">
        <f t="shared" si="18"/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45748</v>
      </c>
      <c r="F127" s="855">
        <v>45901</v>
      </c>
      <c r="G127" s="626">
        <v>70000</v>
      </c>
      <c r="H127" s="1169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 t="shared" si="17"/>
        <v>9530.48</v>
      </c>
      <c r="O127" s="468">
        <f t="shared" si="18"/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45658</v>
      </c>
      <c r="F128" s="855">
        <v>45809</v>
      </c>
      <c r="G128" s="626">
        <v>70000</v>
      </c>
      <c r="H128" s="1169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 t="shared" si="17"/>
        <v>9530.48</v>
      </c>
      <c r="O128" s="468">
        <f t="shared" si="18"/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45748</v>
      </c>
      <c r="F129" s="855">
        <v>45901</v>
      </c>
      <c r="G129" s="626">
        <v>125000</v>
      </c>
      <c r="H129" s="1169">
        <v>0</v>
      </c>
      <c r="I129" s="468">
        <v>125000</v>
      </c>
      <c r="J129" s="1038">
        <v>3587.5</v>
      </c>
      <c r="K129" s="1037">
        <v>17985.990000000002</v>
      </c>
      <c r="L129" s="1150">
        <v>3800</v>
      </c>
      <c r="M129" s="1038">
        <v>25</v>
      </c>
      <c r="N129" s="1038">
        <f>SUM(J129:M129)</f>
        <v>25398.49</v>
      </c>
      <c r="O129" s="1038">
        <f>+G129-N129</f>
        <v>99601.51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45748</v>
      </c>
      <c r="F130" s="855">
        <v>45901</v>
      </c>
      <c r="G130" s="626">
        <v>55000</v>
      </c>
      <c r="H130" s="1169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5" si="19">+J130+K130+L130+M130</f>
        <v>5835.18</v>
      </c>
      <c r="O130" s="468">
        <f t="shared" ref="O130:O135" si="20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45748</v>
      </c>
      <c r="F131" s="855">
        <v>45901</v>
      </c>
      <c r="G131" s="626">
        <v>55000</v>
      </c>
      <c r="H131" s="1169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19"/>
        <v>7293.3200000000006</v>
      </c>
      <c r="O131" s="468">
        <f t="shared" si="20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45748</v>
      </c>
      <c r="F132" s="855">
        <v>45901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19"/>
        <v>3532.4700000000003</v>
      </c>
      <c r="O132" s="468">
        <f t="shared" si="20"/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45717</v>
      </c>
      <c r="F133" s="855">
        <v>45870</v>
      </c>
      <c r="G133" s="626">
        <v>43500</v>
      </c>
      <c r="H133" s="1169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468">
        <v>25</v>
      </c>
      <c r="N133" s="457">
        <f t="shared" si="19"/>
        <v>3532.4700000000003</v>
      </c>
      <c r="O133" s="468">
        <f t="shared" si="20"/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1547</v>
      </c>
      <c r="D134" s="281" t="s">
        <v>1063</v>
      </c>
      <c r="E134" s="855">
        <v>45748</v>
      </c>
      <c r="F134" s="855">
        <v>45901</v>
      </c>
      <c r="G134" s="626">
        <v>43500</v>
      </c>
      <c r="H134" s="1169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468">
        <v>25</v>
      </c>
      <c r="N134" s="457">
        <f t="shared" si="19"/>
        <v>3532.4700000000003</v>
      </c>
      <c r="O134" s="468">
        <f t="shared" si="20"/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45689</v>
      </c>
      <c r="F135" s="855">
        <v>45839</v>
      </c>
      <c r="G135" s="626">
        <v>25000</v>
      </c>
      <c r="H135" s="1169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468">
        <v>25</v>
      </c>
      <c r="N135" s="457">
        <f t="shared" si="19"/>
        <v>1502.5</v>
      </c>
      <c r="O135" s="468">
        <f t="shared" si="20"/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1144">
        <v>0</v>
      </c>
      <c r="I136" s="695">
        <f t="shared" ref="I136:O136" si="21">SUM(I102:I135)</f>
        <v>2330500</v>
      </c>
      <c r="J136" s="695">
        <f t="shared" si="21"/>
        <v>66885.349999999991</v>
      </c>
      <c r="K136" s="695">
        <f t="shared" si="21"/>
        <v>179989.64999999994</v>
      </c>
      <c r="L136" s="1145">
        <f t="shared" si="21"/>
        <v>70847.199999999983</v>
      </c>
      <c r="M136" s="695">
        <f>SUM(M102:M135)</f>
        <v>12858.219999999998</v>
      </c>
      <c r="N136" s="695">
        <f t="shared" si="21"/>
        <v>330580.42</v>
      </c>
      <c r="O136" s="695">
        <f t="shared" si="21"/>
        <v>1999919.5800000003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1112"/>
      <c r="I137" s="494"/>
      <c r="J137" s="494"/>
      <c r="K137" s="494"/>
      <c r="L137" s="1145"/>
      <c r="M137" s="695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+C136+C99+C94+C85+C81+C76+C72+C65+C54+C49+C45+C40+C36+C29+C25+C20+C16+C33</f>
        <v>72</v>
      </c>
      <c r="D138" s="1125"/>
      <c r="E138" s="1125"/>
      <c r="F138" s="1125"/>
      <c r="G138" s="1126">
        <f>+G16+G20+G25+G29+G45+G49+G54+G65+G72+G76+G81+G85+G94+G99+G136+G40+G36+G33</f>
        <v>6060500</v>
      </c>
      <c r="H138" s="1114">
        <v>0</v>
      </c>
      <c r="I138" s="1126">
        <f t="shared" ref="I138:O138" si="22">+I16+I20+I25+I29+I45+I49+I54+I65+I72+I76+I81+I85+I94+I99+I136+I40+I36+I33</f>
        <v>6060500</v>
      </c>
      <c r="J138" s="1126">
        <f t="shared" si="22"/>
        <v>173936.34999999998</v>
      </c>
      <c r="K138" s="1126">
        <f t="shared" si="22"/>
        <v>633779.62999999989</v>
      </c>
      <c r="L138" s="1126">
        <f t="shared" si="22"/>
        <v>184239.19999999998</v>
      </c>
      <c r="M138" s="1126">
        <f t="shared" si="22"/>
        <v>77416.790000000008</v>
      </c>
      <c r="N138" s="1126">
        <f t="shared" si="22"/>
        <v>1069371.97</v>
      </c>
      <c r="O138" s="1126">
        <f t="shared" si="22"/>
        <v>4991128.03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L139" s="531"/>
      <c r="M139" s="1161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1179"/>
      <c r="H140" s="259"/>
      <c r="I140" s="259"/>
      <c r="J140" s="660"/>
      <c r="K140" s="660"/>
      <c r="L140" s="531"/>
      <c r="M140" s="1161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1179"/>
      <c r="H141" s="259"/>
      <c r="I141" s="259"/>
      <c r="J141" s="660"/>
      <c r="K141" s="660"/>
      <c r="L141" s="531"/>
      <c r="M141" s="1161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1179"/>
      <c r="H142" s="259"/>
      <c r="I142" s="259"/>
      <c r="J142" s="660"/>
      <c r="K142" s="660"/>
      <c r="L142" s="531"/>
      <c r="M142" s="1161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1179"/>
      <c r="H143" s="259"/>
      <c r="I143" s="259"/>
      <c r="J143" s="660"/>
      <c r="K143" s="660"/>
      <c r="L143" s="531"/>
      <c r="M143" s="1161"/>
      <c r="N143" s="660"/>
      <c r="O143" s="259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1161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1161"/>
      <c r="N145" s="660"/>
      <c r="O145" s="660"/>
      <c r="P145" s="259"/>
    </row>
    <row r="146" spans="1:16" ht="9.7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1161"/>
      <c r="N146" s="660"/>
      <c r="O146" s="660"/>
      <c r="P146" s="259"/>
    </row>
    <row r="147" spans="1:16" hidden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1161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1161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1161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 t="s">
        <v>641</v>
      </c>
      <c r="K150" s="259"/>
      <c r="L150" s="1152"/>
      <c r="M150" s="1161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1161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1161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1161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46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46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46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1097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895" t="s">
        <v>1375</v>
      </c>
      <c r="J158" s="1895"/>
      <c r="K158" s="1895"/>
      <c r="L158" s="1895"/>
      <c r="M158" s="1895"/>
      <c r="N158" s="1895"/>
      <c r="O158" s="1895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876" t="s">
        <v>1554</v>
      </c>
      <c r="J159" s="1876"/>
      <c r="K159" s="1876"/>
      <c r="L159" s="1876"/>
      <c r="M159" s="1876"/>
      <c r="N159" s="1876"/>
      <c r="O159" s="1876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51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05"/>
      <c r="N161" s="271"/>
      <c r="O161" s="271"/>
      <c r="P161" s="259"/>
    </row>
    <row r="162" spans="1:16" s="259" customFormat="1" ht="138" customHeight="1" x14ac:dyDescent="0.25">
      <c r="D162" s="668"/>
      <c r="E162" s="668"/>
      <c r="F162" s="668"/>
      <c r="L162" s="531"/>
      <c r="M162"/>
    </row>
    <row r="163" spans="1:16" x14ac:dyDescent="0.25">
      <c r="K163" s="259"/>
      <c r="L163" s="531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8:O158"/>
    <mergeCell ref="I159:O159"/>
    <mergeCell ref="L11:L12"/>
  </mergeCells>
  <pageMargins left="1.02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65" max="14" man="1"/>
    <brk id="126" max="14" man="1"/>
  </rowBreaks>
  <drawing r:id="rId2"/>
</worksheet>
</file>

<file path=xl/worksheets/sheet3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7257BA-E5CD-4715-A8CC-51242D1A3D4A}">
  <dimension ref="A1:N66"/>
  <sheetViews>
    <sheetView zoomScaleNormal="100" workbookViewId="0">
      <selection activeCell="A38" sqref="A38:XFD38"/>
    </sheetView>
  </sheetViews>
  <sheetFormatPr baseColWidth="10" defaultRowHeight="15" x14ac:dyDescent="0.25"/>
  <cols>
    <col min="1" max="1" width="4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9.140625" customWidth="1"/>
    <col min="8" max="8" width="17.85546875" customWidth="1"/>
    <col min="10" max="10" width="13.5703125" customWidth="1"/>
    <col min="13" max="13" width="13.140625" customWidth="1"/>
    <col min="14" max="14" width="16.8554687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1559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2" t="s">
        <v>5</v>
      </c>
      <c r="B11" s="1622"/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  <c r="N11" s="162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97" t="s">
        <v>7</v>
      </c>
      <c r="B13" s="1897" t="s">
        <v>937</v>
      </c>
      <c r="C13" s="1897" t="s">
        <v>8</v>
      </c>
      <c r="D13" s="1897" t="s">
        <v>10</v>
      </c>
      <c r="E13" s="1897" t="s">
        <v>11</v>
      </c>
      <c r="F13" s="1047" t="s">
        <v>12</v>
      </c>
      <c r="G13" s="1897" t="s">
        <v>13</v>
      </c>
      <c r="H13" s="1897" t="s">
        <v>14</v>
      </c>
      <c r="I13" s="1897" t="s">
        <v>15</v>
      </c>
      <c r="J13" s="1897" t="s">
        <v>16</v>
      </c>
      <c r="K13" s="1897" t="s">
        <v>17</v>
      </c>
      <c r="L13" s="1897" t="s">
        <v>18</v>
      </c>
      <c r="M13" s="1897" t="s">
        <v>19</v>
      </c>
      <c r="N13" s="1897" t="s">
        <v>20</v>
      </c>
    </row>
    <row r="14" spans="1:14" x14ac:dyDescent="0.25">
      <c r="A14" s="1897"/>
      <c r="B14" s="1897"/>
      <c r="C14" s="1897"/>
      <c r="D14" s="1897"/>
      <c r="E14" s="1897"/>
      <c r="F14" s="1047" t="s">
        <v>21</v>
      </c>
      <c r="G14" s="1897"/>
      <c r="H14" s="1897"/>
      <c r="I14" s="1897"/>
      <c r="J14" s="1897"/>
      <c r="K14" s="1897"/>
      <c r="L14" s="1897"/>
      <c r="M14" s="1897"/>
      <c r="N14" s="1897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28" si="0">+I16+J16+K16+L16</f>
        <v>0</v>
      </c>
      <c r="N16" s="284">
        <v>12000</v>
      </c>
    </row>
    <row r="17" spans="1:14" ht="28.5" customHeight="1" x14ac:dyDescent="0.25">
      <c r="A17" s="280" t="s">
        <v>622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1110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1122</v>
      </c>
      <c r="B19" s="281" t="s">
        <v>807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761" t="s">
        <v>1517</v>
      </c>
      <c r="B20" s="60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761" t="s">
        <v>1519</v>
      </c>
      <c r="B21" s="601" t="s">
        <v>806</v>
      </c>
      <c r="C21" s="281" t="s">
        <v>235</v>
      </c>
      <c r="D21" s="286" t="s">
        <v>235</v>
      </c>
      <c r="E21" s="283" t="s">
        <v>236</v>
      </c>
      <c r="F21" s="284">
        <v>14000</v>
      </c>
      <c r="G21" s="285">
        <v>0</v>
      </c>
      <c r="H21" s="284">
        <v>14000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14000</v>
      </c>
    </row>
    <row r="22" spans="1:14" ht="28.5" customHeight="1" x14ac:dyDescent="0.25">
      <c r="A22" s="761" t="s">
        <v>1080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1497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1192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84">
        <v>12000</v>
      </c>
      <c r="G24" s="285">
        <v>0</v>
      </c>
      <c r="H24" s="284">
        <v>12000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12000</v>
      </c>
    </row>
    <row r="25" spans="1:14" ht="28.5" customHeight="1" x14ac:dyDescent="0.25">
      <c r="A25" s="761" t="s">
        <v>1046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4">
        <f t="shared" si="0"/>
        <v>0</v>
      </c>
      <c r="N25" s="284">
        <v>12000</v>
      </c>
    </row>
    <row r="26" spans="1:14" ht="28.5" customHeight="1" x14ac:dyDescent="0.25">
      <c r="A26" s="761" t="s">
        <v>1246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1247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1518</v>
      </c>
      <c r="B28" s="601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1566</v>
      </c>
      <c r="B29" s="601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>+I29+J29+K29+L29</f>
        <v>0</v>
      </c>
      <c r="N29" s="284">
        <v>12000</v>
      </c>
    </row>
    <row r="30" spans="1:14" ht="28.5" customHeight="1" x14ac:dyDescent="0.25">
      <c r="A30" s="761" t="s">
        <v>1567</v>
      </c>
      <c r="B30" s="601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>+I30+J30+K30+L30</f>
        <v>0</v>
      </c>
      <c r="N30" s="284">
        <v>12000</v>
      </c>
    </row>
    <row r="31" spans="1:14" ht="24.75" customHeight="1" x14ac:dyDescent="0.25">
      <c r="A31" s="724"/>
      <c r="B31" s="602"/>
      <c r="C31" s="725">
        <v>16</v>
      </c>
      <c r="D31" s="286"/>
      <c r="E31" s="283"/>
      <c r="F31" s="273">
        <f>SUM(F15:F30)</f>
        <v>242000</v>
      </c>
      <c r="G31" s="285">
        <v>0</v>
      </c>
      <c r="H31" s="273">
        <f t="shared" ref="H31:N31" si="1">SUM(H15:H30)</f>
        <v>242000</v>
      </c>
      <c r="I31" s="273">
        <f t="shared" si="1"/>
        <v>0</v>
      </c>
      <c r="J31" s="273">
        <f t="shared" si="1"/>
        <v>4195.88</v>
      </c>
      <c r="K31" s="273">
        <f t="shared" si="1"/>
        <v>0</v>
      </c>
      <c r="L31" s="273">
        <f t="shared" si="1"/>
        <v>0</v>
      </c>
      <c r="M31" s="273">
        <f t="shared" si="1"/>
        <v>4195.88</v>
      </c>
      <c r="N31" s="273">
        <f t="shared" si="1"/>
        <v>237804.12</v>
      </c>
    </row>
    <row r="32" spans="1:14" ht="37.5" customHeight="1" x14ac:dyDescent="0.25">
      <c r="A32" s="1180" t="s">
        <v>865</v>
      </c>
      <c r="B32" s="1180"/>
      <c r="C32" s="1181">
        <v>16</v>
      </c>
      <c r="D32" s="1181"/>
      <c r="E32" s="1181"/>
      <c r="F32" s="1182">
        <f t="shared" ref="F32:N32" si="2">+F31</f>
        <v>242000</v>
      </c>
      <c r="G32" s="1182">
        <f t="shared" si="2"/>
        <v>0</v>
      </c>
      <c r="H32" s="1182">
        <f t="shared" si="2"/>
        <v>242000</v>
      </c>
      <c r="I32" s="1182">
        <f t="shared" si="2"/>
        <v>0</v>
      </c>
      <c r="J32" s="1182">
        <f t="shared" si="2"/>
        <v>4195.88</v>
      </c>
      <c r="K32" s="1182">
        <f t="shared" si="2"/>
        <v>0</v>
      </c>
      <c r="L32" s="1182">
        <f t="shared" si="2"/>
        <v>0</v>
      </c>
      <c r="M32" s="1182">
        <f t="shared" si="2"/>
        <v>4195.88</v>
      </c>
      <c r="N32" s="1182">
        <f t="shared" si="2"/>
        <v>237804.12</v>
      </c>
    </row>
    <row r="33" spans="1:14" s="259" customFormat="1" ht="19.5" customHeight="1" x14ac:dyDescent="0.25">
      <c r="A33" s="752"/>
      <c r="B33" s="752"/>
      <c r="C33" s="753"/>
      <c r="D33" s="753"/>
      <c r="E33" s="753"/>
      <c r="F33" s="754"/>
      <c r="G33" s="755"/>
      <c r="H33" s="754"/>
      <c r="I33" s="755"/>
      <c r="J33" s="754"/>
      <c r="K33" s="755"/>
      <c r="L33" s="755"/>
      <c r="M33" s="754"/>
      <c r="N33" s="756"/>
    </row>
    <row r="34" spans="1:14" s="259" customFormat="1" ht="19.5" customHeight="1" x14ac:dyDescent="0.25">
      <c r="A34" s="752"/>
      <c r="B34" s="752"/>
      <c r="C34" s="753"/>
      <c r="D34" s="753"/>
      <c r="E34" s="753"/>
      <c r="F34" s="754"/>
      <c r="G34" s="755"/>
      <c r="H34" s="754"/>
      <c r="I34" s="755"/>
      <c r="J34" s="754"/>
      <c r="K34" s="755"/>
      <c r="L34" s="755"/>
      <c r="M34" s="754"/>
      <c r="N34" s="756"/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0.7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hidden="1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4.2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19.5" hidden="1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7.2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hidden="1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6.7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5.7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9.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9.5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19.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9.5" customHeight="1" x14ac:dyDescent="0.25">
      <c r="A49" s="542"/>
      <c r="B49" s="542"/>
      <c r="C49" s="542"/>
      <c r="D49" s="753"/>
      <c r="E49" s="753"/>
      <c r="F49" s="754"/>
      <c r="G49" s="755"/>
      <c r="H49" s="674"/>
      <c r="I49" s="674"/>
      <c r="J49" s="674"/>
      <c r="K49" s="674"/>
      <c r="L49" s="674"/>
      <c r="M49" s="674"/>
      <c r="N49" s="756"/>
    </row>
    <row r="50" spans="1:14" s="259" customFormat="1" ht="19.5" customHeight="1" x14ac:dyDescent="0.25">
      <c r="A50" s="1874" t="s">
        <v>1269</v>
      </c>
      <c r="B50" s="1874"/>
      <c r="C50" s="1874"/>
      <c r="D50" s="753"/>
      <c r="E50" s="753"/>
      <c r="F50" s="754"/>
      <c r="G50" s="755"/>
      <c r="I50" s="1875" t="s">
        <v>852</v>
      </c>
      <c r="J50" s="1875"/>
      <c r="K50" s="1875"/>
      <c r="L50" s="1875"/>
      <c r="M50" s="1875"/>
      <c r="N50" s="1875"/>
    </row>
    <row r="51" spans="1:14" s="259" customFormat="1" ht="19.5" customHeight="1" x14ac:dyDescent="0.25">
      <c r="A51" s="1812" t="s">
        <v>1270</v>
      </c>
      <c r="B51" s="1812"/>
      <c r="C51" s="1812"/>
      <c r="D51" s="753"/>
      <c r="E51" s="753"/>
      <c r="F51" s="754"/>
      <c r="G51" s="755"/>
      <c r="I51" s="1876" t="s">
        <v>1505</v>
      </c>
      <c r="J51" s="1876"/>
      <c r="K51" s="1876"/>
      <c r="L51" s="1876"/>
      <c r="M51" s="1876"/>
      <c r="N51" s="1876"/>
    </row>
    <row r="52" spans="1:14" ht="16.5" customHeight="1" x14ac:dyDescent="0.25">
      <c r="A52" s="546"/>
      <c r="B52" s="546"/>
      <c r="C52" s="546"/>
      <c r="D52" s="259"/>
      <c r="E52" s="259"/>
      <c r="F52" s="259"/>
      <c r="G52" s="259"/>
      <c r="H52" s="259"/>
      <c r="I52" s="259"/>
      <c r="J52" s="259"/>
      <c r="K52" s="259"/>
      <c r="L52" s="259"/>
      <c r="M52" s="259"/>
      <c r="N52" s="667"/>
    </row>
    <row r="53" spans="1:14" ht="16.5" customHeight="1" x14ac:dyDescent="0.25">
      <c r="A53" s="546"/>
      <c r="B53" s="546"/>
      <c r="C53" s="546"/>
      <c r="D53" s="259"/>
      <c r="E53" s="259"/>
      <c r="F53" s="259"/>
      <c r="G53" s="259"/>
      <c r="H53" s="259"/>
      <c r="I53" s="259"/>
      <c r="J53" s="259"/>
      <c r="K53" s="259"/>
      <c r="L53" s="259"/>
      <c r="M53" s="259"/>
      <c r="N53" s="667"/>
    </row>
    <row r="54" spans="1:14" ht="16.5" customHeight="1" x14ac:dyDescent="0.25">
      <c r="A54" s="546"/>
      <c r="B54" s="546"/>
      <c r="C54" s="546"/>
      <c r="D54" s="259"/>
      <c r="E54" s="259"/>
      <c r="F54" s="259"/>
      <c r="G54" s="259"/>
      <c r="H54" s="259"/>
      <c r="I54" s="259"/>
      <c r="J54" s="259"/>
      <c r="K54" s="259"/>
      <c r="L54" s="259"/>
      <c r="M54" s="259"/>
      <c r="N54" s="667"/>
    </row>
    <row r="55" spans="1:14" ht="16.5" customHeight="1" x14ac:dyDescent="0.25">
      <c r="A55" s="546"/>
      <c r="B55" s="546"/>
      <c r="C55" s="546"/>
      <c r="D55" s="259"/>
      <c r="E55" s="259"/>
      <c r="F55" s="259"/>
      <c r="G55" s="259"/>
      <c r="H55" s="259"/>
      <c r="I55" s="259"/>
      <c r="J55" s="259"/>
      <c r="K55" s="259"/>
      <c r="L55" s="259"/>
      <c r="M55" s="259"/>
      <c r="N55" s="667"/>
    </row>
    <row r="56" spans="1:14" ht="158.25" customHeight="1" x14ac:dyDescent="0.25">
      <c r="A56" s="546"/>
      <c r="B56" s="546"/>
      <c r="C56" s="546"/>
      <c r="D56" s="259"/>
      <c r="E56" s="259"/>
      <c r="F56" s="259"/>
      <c r="G56" s="259"/>
      <c r="H56" s="259"/>
      <c r="I56" s="259"/>
      <c r="J56" s="259"/>
      <c r="K56" s="259"/>
      <c r="L56" s="259"/>
      <c r="M56" s="259"/>
      <c r="N56" s="667"/>
    </row>
    <row r="57" spans="1:14" ht="16.5" customHeight="1" x14ac:dyDescent="0.25">
      <c r="A57" s="546"/>
      <c r="B57" s="546"/>
      <c r="C57" s="546"/>
      <c r="D57" s="259"/>
      <c r="E57" s="259"/>
      <c r="F57" s="259"/>
      <c r="G57" s="259"/>
      <c r="H57" s="259"/>
      <c r="I57" s="259"/>
      <c r="J57" s="259"/>
      <c r="K57" s="259"/>
      <c r="L57" s="259"/>
      <c r="M57" s="259"/>
      <c r="N57" s="667"/>
    </row>
    <row r="58" spans="1:14" ht="19.5" customHeight="1" x14ac:dyDescent="0.25">
      <c r="A58" s="537"/>
      <c r="B58" s="542"/>
      <c r="C58" s="537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</row>
    <row r="59" spans="1:14" ht="19.5" customHeight="1" x14ac:dyDescent="0.25">
      <c r="A59" s="537"/>
      <c r="B59" s="542"/>
      <c r="C59" s="537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</row>
    <row r="60" spans="1:14" x14ac:dyDescent="0.25">
      <c r="D60" s="543"/>
      <c r="E60" s="543"/>
      <c r="F60" s="544"/>
      <c r="G60" s="545"/>
      <c r="N60" s="544"/>
    </row>
    <row r="61" spans="1:14" x14ac:dyDescent="0.25">
      <c r="D61" s="538"/>
      <c r="E61" s="537"/>
      <c r="F61" s="537"/>
      <c r="G61" s="537"/>
      <c r="N61" s="539"/>
    </row>
    <row r="62" spans="1:14" x14ac:dyDescent="0.25">
      <c r="D62" s="537"/>
      <c r="E62" s="537"/>
      <c r="F62" s="537"/>
      <c r="G62" s="540"/>
      <c r="N62" s="537"/>
    </row>
    <row r="63" spans="1:14" x14ac:dyDescent="0.25">
      <c r="D63" s="547"/>
      <c r="E63" s="546"/>
      <c r="F63" s="541"/>
      <c r="G63" s="540"/>
      <c r="H63" s="537"/>
      <c r="I63" s="1813"/>
      <c r="J63" s="1813"/>
      <c r="K63" s="1813"/>
      <c r="L63" s="1813"/>
      <c r="M63" s="1813"/>
      <c r="N63" s="1813"/>
    </row>
    <row r="64" spans="1:14" ht="15.75" x14ac:dyDescent="0.25">
      <c r="A64" s="267"/>
      <c r="B64" s="267"/>
      <c r="C64" s="267"/>
      <c r="D64" s="268"/>
      <c r="E64" s="268"/>
      <c r="F64" s="269"/>
      <c r="G64" s="1741"/>
      <c r="H64" s="1741"/>
      <c r="I64" s="1741"/>
      <c r="J64" s="1741"/>
      <c r="K64" s="1741"/>
      <c r="L64" s="271"/>
      <c r="M64" s="271"/>
      <c r="N64" s="259"/>
    </row>
    <row r="65" spans="1:14" x14ac:dyDescent="0.25">
      <c r="B65" s="531"/>
      <c r="C65" s="259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</row>
    <row r="66" spans="1:14" x14ac:dyDescent="0.25">
      <c r="A66" s="259"/>
      <c r="B66" s="531"/>
      <c r="C66" s="259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</row>
  </sheetData>
  <mergeCells count="24">
    <mergeCell ref="C13:C14"/>
    <mergeCell ref="D13:D14"/>
    <mergeCell ref="E13:E14"/>
    <mergeCell ref="A7:N7"/>
    <mergeCell ref="A8:N8"/>
    <mergeCell ref="A9:N9"/>
    <mergeCell ref="A10:N10"/>
    <mergeCell ref="A11:N11"/>
    <mergeCell ref="I63:N63"/>
    <mergeCell ref="G64:K64"/>
    <mergeCell ref="M13:M14"/>
    <mergeCell ref="N13:N14"/>
    <mergeCell ref="A50:C50"/>
    <mergeCell ref="I50:N50"/>
    <mergeCell ref="A51:C51"/>
    <mergeCell ref="I51:N51"/>
    <mergeCell ref="G13:G14"/>
    <mergeCell ref="H13:H14"/>
    <mergeCell ref="I13:I14"/>
    <mergeCell ref="J13:J14"/>
    <mergeCell ref="K13:K14"/>
    <mergeCell ref="L13:L14"/>
    <mergeCell ref="A13:A14"/>
    <mergeCell ref="B13:B14"/>
  </mergeCells>
  <pageMargins left="1.74" right="0.39370078740157483" top="0.21" bottom="0.15748031496062992" header="7.874015748031496E-2" footer="0.31496062992125984"/>
  <pageSetup paperSize="3" scale="60" orientation="landscape" r:id="rId1"/>
  <drawing r:id="rId2"/>
</worksheet>
</file>

<file path=xl/worksheets/sheet3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B351DE-1CE2-478D-904C-2970C8BFB193}">
  <sheetPr>
    <pageSetUpPr fitToPage="1"/>
  </sheetPr>
  <dimension ref="B5:N90"/>
  <sheetViews>
    <sheetView showGridLines="0" topLeftCell="A20" zoomScale="136" zoomScaleNormal="136" zoomScaleSheetLayoutView="100" workbookViewId="0">
      <selection activeCell="C50" sqref="C5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886" t="s">
        <v>0</v>
      </c>
      <c r="C5" s="1886"/>
      <c r="D5" s="1886"/>
      <c r="E5" s="1886"/>
      <c r="F5" s="1886"/>
      <c r="G5" s="1886"/>
      <c r="H5" s="1886"/>
      <c r="I5" s="1886"/>
      <c r="J5" s="1886"/>
      <c r="K5" s="1886"/>
      <c r="L5" s="1886"/>
      <c r="M5" s="1886"/>
    </row>
    <row r="6" spans="2:14" ht="13.5" customHeight="1" x14ac:dyDescent="0.25">
      <c r="B6" s="1886" t="s">
        <v>1</v>
      </c>
      <c r="C6" s="1886"/>
      <c r="D6" s="1886"/>
      <c r="E6" s="1886"/>
      <c r="F6" s="1886"/>
      <c r="G6" s="1886"/>
      <c r="H6" s="1886"/>
      <c r="I6" s="1886"/>
      <c r="J6" s="1886"/>
      <c r="K6" s="1886"/>
      <c r="L6" s="1886"/>
      <c r="M6" s="1886"/>
    </row>
    <row r="7" spans="2:14" ht="12" customHeight="1" x14ac:dyDescent="0.25">
      <c r="B7" s="1886" t="s">
        <v>3</v>
      </c>
      <c r="C7" s="1886"/>
      <c r="D7" s="1886"/>
      <c r="E7" s="1886"/>
      <c r="F7" s="1886"/>
      <c r="G7" s="1886"/>
      <c r="H7" s="1886"/>
      <c r="I7" s="1886"/>
      <c r="J7" s="1886"/>
      <c r="K7" s="1886"/>
      <c r="L7" s="1886"/>
      <c r="M7" s="1886"/>
    </row>
    <row r="8" spans="2:14" x14ac:dyDescent="0.25">
      <c r="B8" s="1886" t="s">
        <v>1560</v>
      </c>
      <c r="C8" s="1886"/>
      <c r="D8" s="1886"/>
      <c r="E8" s="1886"/>
      <c r="F8" s="1886"/>
      <c r="G8" s="1886"/>
      <c r="H8" s="1886"/>
      <c r="I8" s="1886"/>
      <c r="J8" s="1886"/>
      <c r="K8" s="1886"/>
      <c r="L8" s="1886"/>
      <c r="M8" s="1886"/>
    </row>
    <row r="9" spans="2:14" x14ac:dyDescent="0.25">
      <c r="B9" s="1877" t="s">
        <v>886</v>
      </c>
      <c r="C9" s="1877"/>
      <c r="D9" s="1877"/>
      <c r="E9" s="1877"/>
      <c r="F9" s="1877"/>
      <c r="G9" s="1877"/>
      <c r="H9" s="1877"/>
      <c r="I9" s="1877"/>
      <c r="J9" s="1877"/>
      <c r="K9" s="1877"/>
      <c r="L9" s="1877"/>
      <c r="M9" s="1877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910" t="s">
        <v>7</v>
      </c>
      <c r="C11" s="1910" t="s">
        <v>802</v>
      </c>
      <c r="D11" s="1912" t="s">
        <v>9</v>
      </c>
      <c r="E11" s="1046" t="s">
        <v>12</v>
      </c>
      <c r="F11" s="1914" t="s">
        <v>13</v>
      </c>
      <c r="G11" s="1908" t="s">
        <v>14</v>
      </c>
      <c r="H11" s="1908" t="s">
        <v>15</v>
      </c>
      <c r="I11" s="1908" t="s">
        <v>16</v>
      </c>
      <c r="J11" s="1908" t="s">
        <v>17</v>
      </c>
      <c r="K11" s="1908" t="s">
        <v>18</v>
      </c>
      <c r="L11" s="1908" t="s">
        <v>19</v>
      </c>
      <c r="M11" s="1908" t="s">
        <v>20</v>
      </c>
    </row>
    <row r="12" spans="2:14" ht="16.5" customHeight="1" x14ac:dyDescent="0.25">
      <c r="B12" s="1911"/>
      <c r="C12" s="1911"/>
      <c r="D12" s="1913"/>
      <c r="E12" s="1046" t="s">
        <v>21</v>
      </c>
      <c r="F12" s="1915"/>
      <c r="G12" s="1909"/>
      <c r="H12" s="1909"/>
      <c r="I12" s="1909"/>
      <c r="J12" s="1909"/>
      <c r="K12" s="1909"/>
      <c r="L12" s="1909"/>
      <c r="M12" s="1909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1556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ht="12" customHeight="1" x14ac:dyDescent="0.25">
      <c r="B33" s="1167" t="s">
        <v>1136</v>
      </c>
      <c r="C33" s="889"/>
      <c r="D33" s="889"/>
      <c r="E33" s="906"/>
      <c r="F33" s="907"/>
      <c r="G33" s="906"/>
      <c r="H33" s="936"/>
      <c r="I33" s="936"/>
      <c r="J33" s="936"/>
      <c r="K33" s="937"/>
      <c r="L33" s="905"/>
      <c r="M33" s="905"/>
    </row>
    <row r="34" spans="2:13" ht="12" customHeight="1" x14ac:dyDescent="0.25">
      <c r="B34" s="890" t="s">
        <v>697</v>
      </c>
      <c r="C34" s="903" t="s">
        <v>807</v>
      </c>
      <c r="D34" s="938" t="s">
        <v>1207</v>
      </c>
      <c r="E34" s="904">
        <v>6500</v>
      </c>
      <c r="F34" s="932">
        <v>0</v>
      </c>
      <c r="G34" s="933">
        <v>6500</v>
      </c>
      <c r="H34" s="933">
        <v>186.55</v>
      </c>
      <c r="I34" s="933">
        <v>917.38</v>
      </c>
      <c r="J34" s="933">
        <v>197.6</v>
      </c>
      <c r="K34" s="932">
        <v>0</v>
      </c>
      <c r="L34" s="1086">
        <f>+H34+I34+J34+K34</f>
        <v>1301.53</v>
      </c>
      <c r="M34" s="904">
        <f>+G34-L34</f>
        <v>5198.47</v>
      </c>
    </row>
    <row r="35" spans="2:13" ht="12" customHeight="1" x14ac:dyDescent="0.25">
      <c r="B35" s="889" t="s">
        <v>813</v>
      </c>
      <c r="C35" s="889"/>
      <c r="D35" s="889">
        <v>1</v>
      </c>
      <c r="E35" s="905">
        <f t="shared" ref="E35:L35" si="2">+E34</f>
        <v>6500</v>
      </c>
      <c r="F35" s="937">
        <v>0</v>
      </c>
      <c r="G35" s="905">
        <f t="shared" si="2"/>
        <v>6500</v>
      </c>
      <c r="H35" s="905">
        <f t="shared" si="2"/>
        <v>186.55</v>
      </c>
      <c r="I35" s="905">
        <f t="shared" si="2"/>
        <v>917.38</v>
      </c>
      <c r="J35" s="905">
        <f t="shared" si="2"/>
        <v>197.6</v>
      </c>
      <c r="K35" s="937">
        <v>0</v>
      </c>
      <c r="L35" s="905">
        <f t="shared" si="2"/>
        <v>1301.53</v>
      </c>
      <c r="M35" s="905">
        <f>+G35-L35</f>
        <v>5198.47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889" t="s">
        <v>787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310</v>
      </c>
      <c r="C38" s="903" t="s">
        <v>807</v>
      </c>
      <c r="D38" s="938" t="s">
        <v>1204</v>
      </c>
      <c r="E38" s="904">
        <v>5000</v>
      </c>
      <c r="F38" s="932">
        <v>0</v>
      </c>
      <c r="G38" s="933">
        <v>5000</v>
      </c>
      <c r="H38" s="933">
        <v>143.5</v>
      </c>
      <c r="I38" s="933">
        <v>705.68</v>
      </c>
      <c r="J38" s="933">
        <v>152</v>
      </c>
      <c r="K38" s="932">
        <v>0</v>
      </c>
      <c r="L38" s="1086">
        <f>+H38+I38+J38+K38</f>
        <v>1001.18</v>
      </c>
      <c r="M38" s="904">
        <f>+G38-L38</f>
        <v>3998.82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3">+E38</f>
        <v>5000</v>
      </c>
      <c r="F39" s="937">
        <v>0</v>
      </c>
      <c r="G39" s="905">
        <f t="shared" si="3"/>
        <v>5000</v>
      </c>
      <c r="H39" s="905">
        <f t="shared" si="3"/>
        <v>143.5</v>
      </c>
      <c r="I39" s="905">
        <f t="shared" si="3"/>
        <v>705.68</v>
      </c>
      <c r="J39" s="905">
        <f t="shared" si="3"/>
        <v>152</v>
      </c>
      <c r="K39" s="937">
        <v>0</v>
      </c>
      <c r="L39" s="905">
        <f t="shared" si="3"/>
        <v>1001.18</v>
      </c>
      <c r="M39" s="905">
        <f>+G39-L39</f>
        <v>3998.82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1167" t="s">
        <v>1412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369</v>
      </c>
      <c r="C42" s="903" t="s">
        <v>806</v>
      </c>
      <c r="D42" s="1168" t="s">
        <v>1435</v>
      </c>
      <c r="E42" s="904">
        <v>11500</v>
      </c>
      <c r="F42" s="932">
        <v>0</v>
      </c>
      <c r="G42" s="933">
        <v>11500</v>
      </c>
      <c r="H42" s="933">
        <v>330.05</v>
      </c>
      <c r="I42" s="933">
        <v>1623.06</v>
      </c>
      <c r="J42" s="933">
        <v>349.6</v>
      </c>
      <c r="K42" s="932">
        <v>0</v>
      </c>
      <c r="L42" s="1086">
        <f>+H42+I42+J42+K42</f>
        <v>2302.71</v>
      </c>
      <c r="M42" s="904">
        <f>+G42-L42</f>
        <v>9197.2900000000009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>+E42</f>
        <v>11500</v>
      </c>
      <c r="F43" s="937">
        <v>0</v>
      </c>
      <c r="G43" s="905">
        <f>+G42</f>
        <v>11500</v>
      </c>
      <c r="H43" s="905">
        <f>+H42</f>
        <v>330.05</v>
      </c>
      <c r="I43" s="905">
        <f>+I42</f>
        <v>1623.06</v>
      </c>
      <c r="J43" s="905">
        <f>+J42</f>
        <v>349.6</v>
      </c>
      <c r="K43" s="937">
        <v>0</v>
      </c>
      <c r="L43" s="905">
        <f>+L42</f>
        <v>2302.71</v>
      </c>
      <c r="M43" s="905">
        <f>+G43-L43</f>
        <v>9197.2900000000009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978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114</v>
      </c>
      <c r="C46" s="903" t="s">
        <v>807</v>
      </c>
      <c r="D46" s="1168" t="s">
        <v>1202</v>
      </c>
      <c r="E46" s="904">
        <v>40000</v>
      </c>
      <c r="F46" s="932">
        <v>0</v>
      </c>
      <c r="G46" s="933">
        <v>40000</v>
      </c>
      <c r="H46" s="933">
        <v>1148</v>
      </c>
      <c r="I46" s="933">
        <v>9409</v>
      </c>
      <c r="J46" s="933">
        <v>1216</v>
      </c>
      <c r="K46" s="932">
        <v>0</v>
      </c>
      <c r="L46" s="1086">
        <f>+H46+I46+J46+K46</f>
        <v>11773</v>
      </c>
      <c r="M46" s="904">
        <f>+G46-L46</f>
        <v>28227</v>
      </c>
    </row>
    <row r="47" spans="2:13" ht="12" customHeight="1" x14ac:dyDescent="0.25">
      <c r="B47" s="890" t="s">
        <v>409</v>
      </c>
      <c r="C47" s="903" t="s">
        <v>806</v>
      </c>
      <c r="D47" s="1168" t="s">
        <v>529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89" t="s">
        <v>813</v>
      </c>
      <c r="C48" s="889"/>
      <c r="D48" s="889">
        <v>2</v>
      </c>
      <c r="E48" s="905">
        <f>SUM(E46:E47)</f>
        <v>51500</v>
      </c>
      <c r="F48" s="937">
        <v>0</v>
      </c>
      <c r="G48" s="905">
        <f t="shared" ref="G48:M48" si="4">SUM(G46:G47)</f>
        <v>51500</v>
      </c>
      <c r="H48" s="905">
        <f t="shared" si="4"/>
        <v>1478.05</v>
      </c>
      <c r="I48" s="905">
        <f t="shared" si="4"/>
        <v>11032.06</v>
      </c>
      <c r="J48" s="905">
        <f t="shared" si="4"/>
        <v>1565.6</v>
      </c>
      <c r="K48" s="937">
        <v>0</v>
      </c>
      <c r="L48" s="905">
        <f t="shared" si="4"/>
        <v>14075.71</v>
      </c>
      <c r="M48" s="905">
        <f t="shared" si="4"/>
        <v>37424.29</v>
      </c>
    </row>
    <row r="49" spans="2:13" ht="12" customHeight="1" x14ac:dyDescent="0.25">
      <c r="B49" s="889"/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89" t="s">
        <v>1468</v>
      </c>
      <c r="C50" s="903"/>
      <c r="D50" s="934"/>
      <c r="E50" s="906"/>
      <c r="F50" s="907"/>
      <c r="G50" s="906"/>
      <c r="H50" s="936"/>
      <c r="I50" s="936"/>
      <c r="J50" s="936"/>
      <c r="K50" s="937"/>
      <c r="L50" s="905"/>
      <c r="M50" s="905"/>
    </row>
    <row r="51" spans="2:13" ht="12" customHeight="1" x14ac:dyDescent="0.25">
      <c r="B51" s="890" t="s">
        <v>1414</v>
      </c>
      <c r="C51" s="903" t="s">
        <v>806</v>
      </c>
      <c r="D51" s="890" t="s">
        <v>1436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1</v>
      </c>
      <c r="E52" s="905">
        <f>+E51</f>
        <v>11500</v>
      </c>
      <c r="F52" s="937">
        <v>0</v>
      </c>
      <c r="G52" s="905">
        <f>+G51</f>
        <v>11500</v>
      </c>
      <c r="H52" s="905">
        <f>+H51</f>
        <v>330.05</v>
      </c>
      <c r="I52" s="905">
        <f>+I51</f>
        <v>1623.06</v>
      </c>
      <c r="J52" s="905">
        <f>+J51</f>
        <v>349.6</v>
      </c>
      <c r="K52" s="937">
        <v>0</v>
      </c>
      <c r="L52" s="905">
        <f>+L51</f>
        <v>2302.71</v>
      </c>
      <c r="M52" s="905">
        <f>+G52-L52</f>
        <v>9197.2900000000009</v>
      </c>
    </row>
    <row r="53" spans="2:13" ht="12" customHeight="1" x14ac:dyDescent="0.25">
      <c r="B53" s="889"/>
      <c r="C53" s="889"/>
      <c r="D53" s="889"/>
      <c r="E53" s="905"/>
      <c r="F53" s="937"/>
      <c r="G53" s="905"/>
      <c r="H53" s="905"/>
      <c r="I53" s="905"/>
      <c r="J53" s="905"/>
      <c r="K53" s="937"/>
      <c r="L53" s="905"/>
      <c r="M53" s="905"/>
    </row>
    <row r="54" spans="2:13" ht="12" customHeight="1" x14ac:dyDescent="0.25">
      <c r="B54" s="889" t="s">
        <v>1499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5" customHeight="1" x14ac:dyDescent="0.25">
      <c r="B55" s="890" t="s">
        <v>134</v>
      </c>
      <c r="C55" s="903" t="s">
        <v>807</v>
      </c>
      <c r="D55" s="890" t="s">
        <v>1500</v>
      </c>
      <c r="E55" s="904">
        <v>40000</v>
      </c>
      <c r="F55" s="932">
        <v>0</v>
      </c>
      <c r="G55" s="933">
        <v>40000</v>
      </c>
      <c r="H55" s="933">
        <v>1148</v>
      </c>
      <c r="I55" s="933">
        <v>9409</v>
      </c>
      <c r="J55" s="933">
        <v>1216</v>
      </c>
      <c r="K55" s="932">
        <v>0</v>
      </c>
      <c r="L55" s="1086">
        <f>+H55+I55+J55+K55</f>
        <v>11773</v>
      </c>
      <c r="M55" s="904">
        <f>+G55-L55</f>
        <v>28227</v>
      </c>
    </row>
    <row r="56" spans="2:13" ht="12" customHeight="1" x14ac:dyDescent="0.25">
      <c r="B56" s="889" t="s">
        <v>813</v>
      </c>
      <c r="C56" s="889"/>
      <c r="D56" s="941">
        <v>1</v>
      </c>
      <c r="E56" s="905">
        <f t="shared" ref="E56:L56" si="5">+E55</f>
        <v>40000</v>
      </c>
      <c r="F56" s="937">
        <v>0</v>
      </c>
      <c r="G56" s="905">
        <f t="shared" si="5"/>
        <v>40000</v>
      </c>
      <c r="H56" s="905">
        <f t="shared" si="5"/>
        <v>1148</v>
      </c>
      <c r="I56" s="905">
        <f t="shared" si="5"/>
        <v>9409</v>
      </c>
      <c r="J56" s="905">
        <f t="shared" si="5"/>
        <v>1216</v>
      </c>
      <c r="K56" s="937">
        <v>0</v>
      </c>
      <c r="L56" s="905">
        <f t="shared" si="5"/>
        <v>11773</v>
      </c>
      <c r="M56" s="905">
        <f>+G56-L56</f>
        <v>28227</v>
      </c>
    </row>
    <row r="57" spans="2:13" ht="12" customHeight="1" x14ac:dyDescent="0.25">
      <c r="B57" s="889"/>
      <c r="C57" s="889"/>
      <c r="D57" s="941"/>
      <c r="E57" s="906"/>
      <c r="F57" s="907"/>
      <c r="G57" s="906"/>
      <c r="H57" s="936"/>
      <c r="I57" s="936"/>
      <c r="J57" s="936"/>
      <c r="K57" s="937"/>
      <c r="L57" s="905"/>
      <c r="M57" s="905"/>
    </row>
    <row r="58" spans="2:13" s="2" customFormat="1" ht="15.75" customHeight="1" x14ac:dyDescent="0.2">
      <c r="B58" s="1129" t="s">
        <v>865</v>
      </c>
      <c r="C58" s="1139"/>
      <c r="D58" s="1129">
        <f>+D56+D52+D48+D43+D39+D27+D23+D35+D31+D19+D15</f>
        <v>12</v>
      </c>
      <c r="E58" s="1140">
        <f>+E56+E52+E48+E43+E39+E35+E31+E27+E23+E19+E15</f>
        <v>239500</v>
      </c>
      <c r="F58" s="1045">
        <v>0</v>
      </c>
      <c r="G58" s="1140">
        <f>+G56+G52+G48+G43+G39+G35+G31+G27+G23+G19+G15</f>
        <v>239500</v>
      </c>
      <c r="H58" s="1140">
        <f>+H56+H52+H48+H43+H39+H35+H31+H27+H23+H19+H15</f>
        <v>6873.6500000000015</v>
      </c>
      <c r="I58" s="1140">
        <f>+I56+I52+I48+I43+I39+I35+I31+I27+I23+I19+I15</f>
        <v>43523.049999999996</v>
      </c>
      <c r="J58" s="1140">
        <f>+J56+J52+J48+J43+J39+J35+J31+J27+J23+J19+J15</f>
        <v>7280.8000000000011</v>
      </c>
      <c r="K58" s="1045">
        <v>0</v>
      </c>
      <c r="L58" s="1140">
        <f>+L56+L52+L48+L43+L39+L35+L31+L27+L23+L19+L15</f>
        <v>57677.5</v>
      </c>
      <c r="M58" s="1140">
        <f>+M56+M52+M48+M43+M39+M35+M31+M27+M23+M19+M15</f>
        <v>181822.50000000003</v>
      </c>
    </row>
    <row r="68" spans="2:12" ht="15" hidden="1" customHeight="1" x14ac:dyDescent="0.25"/>
    <row r="69" spans="2:12" ht="15" hidden="1" customHeight="1" x14ac:dyDescent="0.25"/>
    <row r="71" spans="2:12" ht="14.25" customHeight="1" x14ac:dyDescent="0.25"/>
    <row r="72" spans="2:12" ht="15" hidden="1" customHeight="1" x14ac:dyDescent="0.25"/>
    <row r="76" spans="2:12" ht="0.75" customHeight="1" x14ac:dyDescent="0.25"/>
    <row r="78" spans="2:12" ht="38.25" customHeight="1" x14ac:dyDescent="0.25">
      <c r="B78" s="916"/>
      <c r="C78" s="916"/>
      <c r="D78" s="917"/>
      <c r="E78" s="918"/>
      <c r="F78" s="919"/>
      <c r="G78" s="1882" t="s">
        <v>1372</v>
      </c>
      <c r="H78" s="1882"/>
      <c r="I78" s="1882"/>
      <c r="J78" s="1882"/>
      <c r="K78" s="1882"/>
      <c r="L78" s="1882"/>
    </row>
    <row r="79" spans="2:12" x14ac:dyDescent="0.25">
      <c r="B79" s="1083" t="s">
        <v>1238</v>
      </c>
      <c r="C79" s="1083"/>
      <c r="D79" s="921"/>
      <c r="E79" s="915"/>
      <c r="F79" s="915"/>
      <c r="G79" s="1880" t="s">
        <v>1222</v>
      </c>
      <c r="H79" s="1880"/>
      <c r="I79" s="1880"/>
      <c r="J79" s="1880"/>
      <c r="K79" s="1880"/>
      <c r="L79" s="1880"/>
    </row>
    <row r="80" spans="2:12" x14ac:dyDescent="0.25">
      <c r="B80" s="916" t="s">
        <v>1239</v>
      </c>
      <c r="C80" s="916"/>
      <c r="D80" s="915"/>
      <c r="E80" s="915"/>
      <c r="F80" s="923"/>
      <c r="G80" s="1879" t="s">
        <v>1224</v>
      </c>
      <c r="H80" s="1879"/>
      <c r="I80" s="1879"/>
      <c r="J80" s="1879"/>
      <c r="K80" s="1879"/>
      <c r="L80" s="1879"/>
    </row>
    <row r="84" spans="5:13" ht="30" customHeight="1" x14ac:dyDescent="0.25"/>
    <row r="88" spans="5:13" x14ac:dyDescent="0.25">
      <c r="E88" s="924"/>
      <c r="F88" s="923"/>
      <c r="G88" s="915"/>
      <c r="H88" s="1884"/>
      <c r="I88" s="1884"/>
      <c r="J88" s="1884"/>
      <c r="K88" s="1884"/>
      <c r="L88" s="1884"/>
      <c r="M88" s="1884"/>
    </row>
    <row r="89" spans="5:13" x14ac:dyDescent="0.25">
      <c r="E89" s="925"/>
      <c r="F89" s="1877"/>
      <c r="G89" s="1877"/>
      <c r="H89" s="1877"/>
      <c r="I89" s="1877"/>
      <c r="J89" s="1877"/>
      <c r="K89" s="926"/>
      <c r="L89" s="926"/>
      <c r="M89" s="886"/>
    </row>
    <row r="90" spans="5:13" x14ac:dyDescent="0.25">
      <c r="E90" s="927" t="s">
        <v>641</v>
      </c>
      <c r="F90" s="927"/>
      <c r="G90" s="927"/>
      <c r="H90" s="927"/>
      <c r="I90" s="927"/>
      <c r="J90" s="927"/>
      <c r="K90" s="927"/>
      <c r="L90" s="927"/>
      <c r="M90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78:L78"/>
    <mergeCell ref="G79:L79"/>
    <mergeCell ref="G80:L80"/>
    <mergeCell ref="H88:M88"/>
    <mergeCell ref="F89:J89"/>
  </mergeCells>
  <pageMargins left="1.299212598425197" right="7.874015748031496E-2" top="0.02" bottom="0.08" header="0" footer="0"/>
  <pageSetup scale="49" orientation="landscape" r:id="rId1"/>
  <drawing r:id="rId2"/>
</worksheet>
</file>

<file path=xl/worksheets/sheet3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6FF056-46BE-4639-8D15-EA176F1F332E}">
  <dimension ref="A6:M67"/>
  <sheetViews>
    <sheetView showGridLines="0" topLeftCell="B15" zoomScale="118" zoomScaleNormal="118" workbookViewId="0">
      <selection activeCell="E26" sqref="E26"/>
    </sheetView>
  </sheetViews>
  <sheetFormatPr baseColWidth="10" defaultRowHeight="15" x14ac:dyDescent="0.25"/>
  <cols>
    <col min="1" max="1" width="1.42578125" hidden="1" customWidth="1"/>
    <col min="2" max="2" width="61.8554687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24" t="s">
        <v>0</v>
      </c>
      <c r="C6" s="1624"/>
      <c r="D6" s="1624"/>
      <c r="E6" s="1624"/>
      <c r="F6" s="1624"/>
      <c r="G6" s="1624"/>
      <c r="H6" s="1624"/>
      <c r="I6" s="1624"/>
      <c r="J6" s="1624"/>
      <c r="K6" s="1624"/>
      <c r="L6" s="1624"/>
      <c r="M6" s="1624"/>
    </row>
    <row r="7" spans="2:13" x14ac:dyDescent="0.25">
      <c r="B7" s="1624" t="s">
        <v>1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2:13" x14ac:dyDescent="0.25">
      <c r="B8" s="1624" t="s">
        <v>3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2:13" x14ac:dyDescent="0.25">
      <c r="B9" s="1624" t="s">
        <v>1561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2:13" x14ac:dyDescent="0.25">
      <c r="B10" s="1622" t="s">
        <v>1197</v>
      </c>
      <c r="C10" s="1622"/>
      <c r="D10" s="1622"/>
      <c r="E10" s="1622"/>
      <c r="F10" s="1622"/>
      <c r="G10" s="1622"/>
      <c r="H10" s="1622"/>
      <c r="I10" s="1622"/>
      <c r="J10" s="1622"/>
      <c r="K10" s="1622"/>
      <c r="L10" s="1622"/>
      <c r="M10" s="1622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94" t="s">
        <v>7</v>
      </c>
      <c r="C12" s="1892" t="s">
        <v>802</v>
      </c>
      <c r="D12" s="1892" t="s">
        <v>9</v>
      </c>
      <c r="E12" s="1067" t="s">
        <v>12</v>
      </c>
      <c r="F12" s="1905" t="s">
        <v>13</v>
      </c>
      <c r="G12" s="1904" t="s">
        <v>14</v>
      </c>
      <c r="H12" s="1904" t="s">
        <v>15</v>
      </c>
      <c r="I12" s="1904" t="s">
        <v>16</v>
      </c>
      <c r="J12" s="1904" t="s">
        <v>17</v>
      </c>
      <c r="K12" s="1904" t="s">
        <v>18</v>
      </c>
      <c r="L12" s="1904" t="s">
        <v>19</v>
      </c>
      <c r="M12" s="1904" t="s">
        <v>20</v>
      </c>
    </row>
    <row r="13" spans="2:13" ht="15" customHeight="1" x14ac:dyDescent="0.25">
      <c r="B13" s="1894"/>
      <c r="C13" s="1892"/>
      <c r="D13" s="1892"/>
      <c r="E13" s="1067" t="s">
        <v>21</v>
      </c>
      <c r="F13" s="1905"/>
      <c r="G13" s="1904"/>
      <c r="H13" s="1904"/>
      <c r="I13" s="1904"/>
      <c r="J13" s="1904"/>
      <c r="K13" s="1904"/>
      <c r="L13" s="1904"/>
      <c r="M13" s="1904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607</v>
      </c>
      <c r="E23" s="468">
        <v>25000</v>
      </c>
      <c r="F23" s="456">
        <v>0</v>
      </c>
      <c r="G23" s="457">
        <v>25000</v>
      </c>
      <c r="H23" s="457">
        <v>717.5</v>
      </c>
      <c r="I23" s="457">
        <v>4841.1899999999996</v>
      </c>
      <c r="J23" s="457">
        <v>760</v>
      </c>
      <c r="K23" s="1111">
        <v>0</v>
      </c>
      <c r="L23" s="457">
        <f>+H23+I23+J23</f>
        <v>6318.69</v>
      </c>
      <c r="M23" s="457">
        <f>+G23-L23</f>
        <v>18681.310000000001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25000</v>
      </c>
      <c r="F24" s="464">
        <v>0</v>
      </c>
      <c r="G24" s="463">
        <v>25000</v>
      </c>
      <c r="H24" s="463">
        <v>717.5</v>
      </c>
      <c r="I24" s="463">
        <v>4841.1899999999996</v>
      </c>
      <c r="J24" s="463">
        <v>760</v>
      </c>
      <c r="K24" s="1112">
        <v>0</v>
      </c>
      <c r="L24" s="463">
        <f>+H24+I24+J24</f>
        <v>6318.69</v>
      </c>
      <c r="M24" s="463">
        <f>+G24-L24</f>
        <v>18681.310000000001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30.75" customHeight="1" x14ac:dyDescent="0.25">
      <c r="B26" s="1201" t="s">
        <v>1568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32.25" customHeight="1" x14ac:dyDescent="0.25">
      <c r="B27" s="459" t="s">
        <v>232</v>
      </c>
      <c r="C27" s="497" t="s">
        <v>807</v>
      </c>
      <c r="D27" s="766" t="s">
        <v>1569</v>
      </c>
      <c r="E27" s="468">
        <v>20000</v>
      </c>
      <c r="F27" s="456">
        <v>0</v>
      </c>
      <c r="G27" s="457">
        <v>20000</v>
      </c>
      <c r="H27" s="457">
        <v>574</v>
      </c>
      <c r="I27" s="457">
        <v>4704.5</v>
      </c>
      <c r="J27" s="457">
        <v>608</v>
      </c>
      <c r="K27" s="1111">
        <v>0</v>
      </c>
      <c r="L27" s="457">
        <f>SUM(H27:K27)</f>
        <v>5886.5</v>
      </c>
      <c r="M27" s="457">
        <f>+E27-L27</f>
        <v>14113.5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20000</v>
      </c>
      <c r="F28" s="464">
        <v>0</v>
      </c>
      <c r="G28" s="463">
        <v>20000</v>
      </c>
      <c r="H28" s="463">
        <v>574</v>
      </c>
      <c r="I28" s="463">
        <v>4704.5</v>
      </c>
      <c r="J28" s="463">
        <v>608</v>
      </c>
      <c r="K28" s="1112">
        <v>0</v>
      </c>
      <c r="L28" s="463">
        <f>SUM(H28:K28)</f>
        <v>5886.5</v>
      </c>
      <c r="M28" s="463">
        <f>+E28-L28</f>
        <v>14113.5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38" t="s">
        <v>1443</v>
      </c>
      <c r="C30" s="1110"/>
      <c r="D30" s="1109"/>
      <c r="E30" s="468"/>
      <c r="F30" s="456"/>
      <c r="G30" s="457"/>
      <c r="H30" s="457"/>
      <c r="I30" s="457"/>
      <c r="J30" s="457"/>
      <c r="K30" s="1111"/>
      <c r="L30" s="457"/>
      <c r="M30" s="457"/>
    </row>
    <row r="31" spans="2:13" s="5" customFormat="1" ht="15" customHeight="1" x14ac:dyDescent="0.25">
      <c r="B31" s="1108" t="s">
        <v>1077</v>
      </c>
      <c r="C31" s="1110" t="s">
        <v>806</v>
      </c>
      <c r="D31" s="1109" t="s">
        <v>1480</v>
      </c>
      <c r="E31" s="468">
        <v>45000</v>
      </c>
      <c r="F31" s="456">
        <v>0</v>
      </c>
      <c r="G31" s="457">
        <v>45000</v>
      </c>
      <c r="H31" s="457">
        <v>1291.5</v>
      </c>
      <c r="I31" s="457">
        <v>9545.69</v>
      </c>
      <c r="J31" s="457">
        <v>1368</v>
      </c>
      <c r="K31" s="1111">
        <v>0</v>
      </c>
      <c r="L31" s="457">
        <v>12205.19</v>
      </c>
      <c r="M31" s="457">
        <v>32794.81</v>
      </c>
    </row>
    <row r="32" spans="2:13" s="5" customFormat="1" ht="15" customHeight="1" x14ac:dyDescent="0.25">
      <c r="B32" s="1108"/>
      <c r="C32" s="1110"/>
      <c r="D32" s="1137">
        <v>1</v>
      </c>
      <c r="E32" s="697">
        <v>45000</v>
      </c>
      <c r="F32" s="464">
        <v>0</v>
      </c>
      <c r="G32" s="463">
        <v>45000</v>
      </c>
      <c r="H32" s="463">
        <v>1291.5</v>
      </c>
      <c r="I32" s="463">
        <v>9545.69</v>
      </c>
      <c r="J32" s="463">
        <v>1368</v>
      </c>
      <c r="K32" s="1112">
        <v>0</v>
      </c>
      <c r="L32" s="463">
        <v>12205.19</v>
      </c>
      <c r="M32" s="463">
        <v>32794.81</v>
      </c>
    </row>
    <row r="33" spans="2:13" s="5" customFormat="1" ht="15" customHeight="1" x14ac:dyDescent="0.25">
      <c r="B33" s="1138" t="s">
        <v>1434</v>
      </c>
      <c r="C33" s="1110"/>
      <c r="D33" s="1137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08" t="s">
        <v>159</v>
      </c>
      <c r="C34" s="1110" t="s">
        <v>807</v>
      </c>
      <c r="D34" s="1109" t="s">
        <v>1501</v>
      </c>
      <c r="E34" s="468">
        <v>11500</v>
      </c>
      <c r="F34" s="456">
        <v>0</v>
      </c>
      <c r="G34" s="457">
        <v>11500</v>
      </c>
      <c r="H34" s="457">
        <v>330.05</v>
      </c>
      <c r="I34" s="457">
        <v>1623.06</v>
      </c>
      <c r="J34" s="457">
        <v>349.6</v>
      </c>
      <c r="K34" s="1111">
        <v>0</v>
      </c>
      <c r="L34" s="457">
        <v>2302.71</v>
      </c>
      <c r="M34" s="457">
        <v>9197.2900000000009</v>
      </c>
    </row>
    <row r="35" spans="2:13" s="5" customFormat="1" ht="15" customHeight="1" x14ac:dyDescent="0.25">
      <c r="B35" s="1108"/>
      <c r="C35" s="1110"/>
      <c r="D35" s="1137">
        <v>1</v>
      </c>
      <c r="E35" s="697">
        <v>11500</v>
      </c>
      <c r="F35" s="464">
        <v>0</v>
      </c>
      <c r="G35" s="463">
        <v>11500</v>
      </c>
      <c r="H35" s="463">
        <v>330.05</v>
      </c>
      <c r="I35" s="463">
        <v>1623.06</v>
      </c>
      <c r="J35" s="463">
        <v>349.6</v>
      </c>
      <c r="K35" s="1112">
        <v>0</v>
      </c>
      <c r="L35" s="463">
        <v>2302.71</v>
      </c>
      <c r="M35" s="463">
        <v>9197.2900000000009</v>
      </c>
    </row>
    <row r="36" spans="2:13" s="5" customFormat="1" ht="15" customHeight="1" x14ac:dyDescent="0.25">
      <c r="B36" s="461"/>
      <c r="C36" s="461"/>
      <c r="D36" s="453"/>
      <c r="E36" s="697"/>
      <c r="F36" s="464"/>
      <c r="G36" s="463"/>
      <c r="H36" s="463"/>
      <c r="I36" s="463"/>
      <c r="J36" s="463"/>
      <c r="K36" s="1112"/>
      <c r="L36" s="463"/>
      <c r="M36" s="463"/>
    </row>
    <row r="37" spans="2:13" ht="15" customHeight="1" x14ac:dyDescent="0.25">
      <c r="B37" s="1052" t="s">
        <v>865</v>
      </c>
      <c r="C37" s="1063"/>
      <c r="D37" s="1064">
        <f>+D16+D20+D24+D32+D35+D28</f>
        <v>6</v>
      </c>
      <c r="E37" s="1065">
        <f>+E16+E20+E24+E32+E35+E27</f>
        <v>181500</v>
      </c>
      <c r="F37" s="1066">
        <v>0</v>
      </c>
      <c r="G37" s="1065">
        <f t="shared" ref="G37:M37" si="1">+G16+G20+G24+G32+G35+G27</f>
        <v>181500</v>
      </c>
      <c r="H37" s="1065">
        <f t="shared" si="1"/>
        <v>5209.05</v>
      </c>
      <c r="I37" s="1065">
        <f t="shared" si="1"/>
        <v>39532.439999999995</v>
      </c>
      <c r="J37" s="1065">
        <f t="shared" si="1"/>
        <v>5517.6</v>
      </c>
      <c r="K37" s="1114">
        <v>0</v>
      </c>
      <c r="L37" s="1065">
        <f t="shared" si="1"/>
        <v>50259.09</v>
      </c>
      <c r="M37" s="1065">
        <f t="shared" si="1"/>
        <v>131240.91</v>
      </c>
    </row>
    <row r="46" spans="2:13" ht="9.75" customHeight="1" x14ac:dyDescent="0.25"/>
    <row r="47" spans="2:13" hidden="1" x14ac:dyDescent="0.25"/>
    <row r="53" spans="2:13" ht="38.25" customHeight="1" x14ac:dyDescent="0.25">
      <c r="B53" s="542"/>
      <c r="C53" s="542"/>
      <c r="D53" s="543"/>
      <c r="E53" s="544"/>
      <c r="F53" s="545"/>
      <c r="G53" s="1866" t="s">
        <v>1250</v>
      </c>
      <c r="H53" s="1866"/>
      <c r="I53" s="1866"/>
      <c r="J53" s="1866"/>
      <c r="K53" s="1866"/>
      <c r="L53" s="1866"/>
      <c r="M53" s="544"/>
    </row>
    <row r="54" spans="2:13" x14ac:dyDescent="0.25">
      <c r="B54" s="1082" t="s">
        <v>1532</v>
      </c>
      <c r="C54" s="546"/>
      <c r="D54" s="538"/>
      <c r="E54" s="537"/>
      <c r="F54" s="537"/>
      <c r="G54" s="1811" t="s">
        <v>852</v>
      </c>
      <c r="H54" s="1811"/>
      <c r="I54" s="1811"/>
      <c r="J54" s="1811"/>
      <c r="K54" s="1811"/>
      <c r="L54" s="1811"/>
      <c r="M54" s="539"/>
    </row>
    <row r="55" spans="2:13" x14ac:dyDescent="0.25">
      <c r="B55" s="542" t="s">
        <v>1256</v>
      </c>
      <c r="C55" s="542"/>
      <c r="D55" s="537"/>
      <c r="E55" s="537"/>
      <c r="F55" s="540"/>
      <c r="G55" s="1812" t="s">
        <v>1506</v>
      </c>
      <c r="H55" s="1812"/>
      <c r="I55" s="1812"/>
      <c r="J55" s="1812"/>
      <c r="K55" s="1812"/>
      <c r="L55" s="1812"/>
      <c r="M55" s="537"/>
    </row>
    <row r="56" spans="2:13" x14ac:dyDescent="0.25">
      <c r="B56" s="546"/>
      <c r="C56" s="546"/>
      <c r="D56" s="547"/>
      <c r="E56" s="541"/>
      <c r="F56" s="540"/>
      <c r="G56" s="537"/>
      <c r="H56" s="1813"/>
      <c r="I56" s="1813"/>
      <c r="J56" s="1813"/>
      <c r="K56" s="1813"/>
      <c r="L56" s="1813"/>
      <c r="M56" s="1813"/>
    </row>
    <row r="57" spans="2:13" x14ac:dyDescent="0.25">
      <c r="B57" s="531"/>
      <c r="C57" s="531"/>
      <c r="D57" s="259"/>
      <c r="E57" s="1174"/>
      <c r="F57" s="1622"/>
      <c r="G57" s="1622"/>
      <c r="H57" s="1622"/>
      <c r="I57" s="1622"/>
      <c r="J57" s="1622"/>
      <c r="K57" s="1175"/>
      <c r="L57" s="1175"/>
      <c r="M57" s="259"/>
    </row>
    <row r="58" spans="2:13" ht="50.25" customHeight="1" x14ac:dyDescent="0.25">
      <c r="E58" t="s">
        <v>641</v>
      </c>
    </row>
    <row r="62" spans="2:13" ht="12" customHeight="1" x14ac:dyDescent="0.25"/>
    <row r="63" spans="2:13" hidden="1" x14ac:dyDescent="0.25"/>
    <row r="64" spans="2:13" hidden="1" x14ac:dyDescent="0.25"/>
    <row r="65" ht="3" hidden="1" customHeight="1" x14ac:dyDescent="0.25"/>
    <row r="66" hidden="1" x14ac:dyDescent="0.25"/>
    <row r="67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3:L53"/>
    <mergeCell ref="G54:L54"/>
    <mergeCell ref="G55:L55"/>
    <mergeCell ref="H56:M56"/>
    <mergeCell ref="F57:J57"/>
  </mergeCells>
  <pageMargins left="0.95" right="0.12" top="0.74803149606299213" bottom="0.74803149606299213" header="0.31496062992125984" footer="0.31496062992125984"/>
  <pageSetup scale="49" orientation="landscape" r:id="rId1"/>
  <drawing r:id="rId2"/>
</worksheet>
</file>

<file path=xl/worksheets/sheet3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B30977-2EE6-459D-8EA3-50A9DC870896}">
  <dimension ref="A1:N45"/>
  <sheetViews>
    <sheetView zoomScaleNormal="100" workbookViewId="0">
      <selection activeCell="C23" sqref="C23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624" t="s">
        <v>0</v>
      </c>
      <c r="B6" s="1624"/>
      <c r="C6" s="1624"/>
      <c r="D6" s="1624"/>
      <c r="E6" s="1624"/>
      <c r="F6" s="1624"/>
      <c r="G6" s="1624"/>
      <c r="H6" s="1624"/>
      <c r="I6" s="1624"/>
      <c r="J6" s="1624"/>
      <c r="K6" s="1624"/>
      <c r="L6" s="1624"/>
      <c r="M6" s="1624"/>
      <c r="N6" s="259"/>
    </row>
    <row r="7" spans="1:14" x14ac:dyDescent="0.25">
      <c r="A7" s="1624" t="s">
        <v>1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259"/>
    </row>
    <row r="8" spans="1:14" x14ac:dyDescent="0.25">
      <c r="A8" s="1624" t="s">
        <v>3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259"/>
    </row>
    <row r="9" spans="1:14" x14ac:dyDescent="0.25">
      <c r="A9" s="1624" t="s">
        <v>1562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259"/>
    </row>
    <row r="10" spans="1:14" x14ac:dyDescent="0.25">
      <c r="A10" s="1823" t="s">
        <v>412</v>
      </c>
      <c r="B10" s="1823"/>
      <c r="C10" s="1823"/>
      <c r="D10" s="1823"/>
      <c r="E10" s="1823"/>
      <c r="F10" s="1823"/>
      <c r="G10" s="1823"/>
      <c r="H10" s="1823"/>
      <c r="I10" s="1823"/>
      <c r="J10" s="1823"/>
      <c r="K10" s="1823"/>
      <c r="L10" s="1823"/>
      <c r="M10" s="1823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894" t="s">
        <v>7</v>
      </c>
      <c r="B12" s="1892" t="s">
        <v>937</v>
      </c>
      <c r="C12" s="1892" t="s">
        <v>9</v>
      </c>
      <c r="D12" s="1067" t="s">
        <v>832</v>
      </c>
      <c r="E12" s="1905" t="s">
        <v>12</v>
      </c>
      <c r="F12" s="1904" t="s">
        <v>13</v>
      </c>
      <c r="G12" s="1904" t="s">
        <v>14</v>
      </c>
      <c r="H12" s="1904" t="s">
        <v>15</v>
      </c>
      <c r="I12" s="1904" t="s">
        <v>16</v>
      </c>
      <c r="J12" s="1904" t="s">
        <v>17</v>
      </c>
      <c r="K12" s="1904" t="s">
        <v>18</v>
      </c>
      <c r="L12" s="1904" t="s">
        <v>19</v>
      </c>
      <c r="M12" s="1894" t="s">
        <v>20</v>
      </c>
    </row>
    <row r="13" spans="1:14" x14ac:dyDescent="0.25">
      <c r="A13" s="1894"/>
      <c r="B13" s="1892"/>
      <c r="C13" s="1892"/>
      <c r="D13" s="1067" t="s">
        <v>21</v>
      </c>
      <c r="E13" s="1905" t="s">
        <v>21</v>
      </c>
      <c r="F13" s="1904"/>
      <c r="G13" s="1904"/>
      <c r="H13" s="1904"/>
      <c r="I13" s="1904"/>
      <c r="J13" s="1904"/>
      <c r="K13" s="1904"/>
      <c r="L13" s="1904"/>
      <c r="M13" s="1894"/>
    </row>
    <row r="14" spans="1:14" x14ac:dyDescent="0.25">
      <c r="A14" s="524" t="s">
        <v>839</v>
      </c>
      <c r="B14" s="634"/>
      <c r="C14" s="635"/>
      <c r="D14" s="453"/>
      <c r="E14" s="525"/>
      <c r="F14" s="526"/>
      <c r="G14" s="525"/>
      <c r="H14" s="525"/>
      <c r="I14" s="525"/>
      <c r="J14" s="525"/>
      <c r="K14" s="525"/>
      <c r="L14" s="525"/>
      <c r="M14" s="525"/>
    </row>
    <row r="15" spans="1:14" x14ac:dyDescent="0.25">
      <c r="A15" s="1132" t="s">
        <v>124</v>
      </c>
      <c r="B15" s="1133" t="s">
        <v>807</v>
      </c>
      <c r="C15" s="1134" t="s">
        <v>604</v>
      </c>
      <c r="D15" s="286" t="s">
        <v>848</v>
      </c>
      <c r="E15" s="1135">
        <v>70000</v>
      </c>
      <c r="F15" s="285">
        <v>0</v>
      </c>
      <c r="G15" s="1135">
        <v>70000</v>
      </c>
      <c r="H15" s="1135">
        <v>2009</v>
      </c>
      <c r="I15" s="285">
        <v>0</v>
      </c>
      <c r="J15" s="1135">
        <v>2128</v>
      </c>
      <c r="K15" s="1135">
        <v>3555.92</v>
      </c>
      <c r="L15" s="1135">
        <f>SUM(H15:K15)</f>
        <v>7692.92</v>
      </c>
      <c r="M15" s="1135">
        <f>+E15-L15</f>
        <v>62307.08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v>70000</v>
      </c>
      <c r="F16" s="526">
        <v>0</v>
      </c>
      <c r="G16" s="525">
        <v>70000</v>
      </c>
      <c r="H16" s="525">
        <v>2009</v>
      </c>
      <c r="I16" s="526">
        <v>0</v>
      </c>
      <c r="J16" s="525">
        <v>2128</v>
      </c>
      <c r="K16" s="525">
        <v>3555.92</v>
      </c>
      <c r="L16" s="525">
        <f>SUM(H16:K16)</f>
        <v>7692.92</v>
      </c>
      <c r="M16" s="525">
        <f>+E16-L16</f>
        <v>62307.08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ht="22.5" customHeight="1" x14ac:dyDescent="0.25">
      <c r="A18" s="1136" t="s">
        <v>865</v>
      </c>
      <c r="B18" s="1087"/>
      <c r="C18" s="1049">
        <v>1</v>
      </c>
      <c r="D18" s="1067"/>
      <c r="E18" s="1065">
        <v>70000</v>
      </c>
      <c r="F18" s="1105">
        <v>0</v>
      </c>
      <c r="G18" s="1065">
        <v>70000</v>
      </c>
      <c r="H18" s="1065">
        <v>2009</v>
      </c>
      <c r="I18" s="1105">
        <v>0</v>
      </c>
      <c r="J18" s="1065">
        <v>2128</v>
      </c>
      <c r="K18" s="1065">
        <v>3555.92</v>
      </c>
      <c r="L18" s="1065">
        <f>SUM(H18:K18)</f>
        <v>7692.92</v>
      </c>
      <c r="M18" s="1065">
        <f>+E18-L18</f>
        <v>62307.08</v>
      </c>
    </row>
    <row r="19" spans="1:14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259"/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542" t="s">
        <v>1258</v>
      </c>
      <c r="B35" s="542"/>
      <c r="C35" s="542"/>
      <c r="D35" s="543"/>
      <c r="E35" s="543"/>
      <c r="F35" s="544"/>
      <c r="G35" s="545"/>
      <c r="H35" s="1810" t="s">
        <v>1225</v>
      </c>
      <c r="I35" s="1810"/>
      <c r="J35" s="1810"/>
      <c r="K35" s="1810"/>
      <c r="L35" s="1810"/>
      <c r="M35" s="1810"/>
      <c r="N35" s="544"/>
    </row>
    <row r="36" spans="1:14" x14ac:dyDescent="0.25">
      <c r="A36" s="546" t="s">
        <v>1444</v>
      </c>
      <c r="B36" s="546"/>
      <c r="C36" s="546"/>
      <c r="D36" s="538"/>
      <c r="E36" s="537"/>
      <c r="F36" s="537"/>
      <c r="G36" s="537"/>
      <c r="H36" s="1811" t="s">
        <v>852</v>
      </c>
      <c r="I36" s="1811"/>
      <c r="J36" s="1811"/>
      <c r="K36" s="1811"/>
      <c r="L36" s="1811"/>
      <c r="M36" s="1811"/>
      <c r="N36" s="539"/>
    </row>
    <row r="37" spans="1:14" x14ac:dyDescent="0.25">
      <c r="A37" s="542" t="s">
        <v>1230</v>
      </c>
      <c r="B37" s="542"/>
      <c r="C37" s="542"/>
      <c r="D37" s="537"/>
      <c r="E37" s="537"/>
      <c r="F37" s="537"/>
      <c r="G37" s="540"/>
      <c r="H37" s="1812" t="s">
        <v>1521</v>
      </c>
      <c r="I37" s="1812"/>
      <c r="J37" s="1812"/>
      <c r="K37" s="1812"/>
      <c r="L37" s="1812"/>
      <c r="M37" s="1812"/>
      <c r="N37" s="537"/>
    </row>
    <row r="38" spans="1:14" x14ac:dyDescent="0.25">
      <c r="A38" s="546"/>
      <c r="B38" s="546"/>
      <c r="C38" s="546"/>
      <c r="D38" s="547"/>
      <c r="E38" s="546"/>
      <c r="F38" s="541"/>
      <c r="G38" s="540"/>
      <c r="H38" s="537"/>
      <c r="I38" s="1813"/>
      <c r="J38" s="1813"/>
      <c r="K38" s="1813"/>
      <c r="L38" s="1813"/>
      <c r="M38" s="1813"/>
      <c r="N38" s="1813"/>
    </row>
    <row r="39" spans="1:14" ht="15.75" x14ac:dyDescent="0.25">
      <c r="A39" s="267"/>
      <c r="B39" s="267"/>
      <c r="C39" s="267"/>
      <c r="D39" s="268"/>
      <c r="E39" s="268"/>
      <c r="F39" s="269"/>
      <c r="G39" s="1741"/>
      <c r="H39" s="1741"/>
      <c r="I39" s="1741"/>
      <c r="J39" s="1741"/>
      <c r="K39" s="1741"/>
      <c r="L39" s="271"/>
      <c r="M39" s="271"/>
      <c r="N39" s="259"/>
    </row>
    <row r="40" spans="1:14" x14ac:dyDescent="0.25">
      <c r="A40" s="259"/>
      <c r="B40" s="259"/>
      <c r="C40" s="259"/>
      <c r="D40" s="259"/>
      <c r="E40" s="259"/>
      <c r="F40" s="259"/>
      <c r="G40" s="259"/>
      <c r="H40" s="259"/>
      <c r="I40" s="259"/>
      <c r="J40" s="259"/>
      <c r="K40" s="259"/>
      <c r="L40" s="259"/>
      <c r="M40" s="259"/>
      <c r="N40" s="259"/>
    </row>
    <row r="41" spans="1:14" x14ac:dyDescent="0.25">
      <c r="A41" s="259"/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</row>
    <row r="42" spans="1:14" x14ac:dyDescent="0.25">
      <c r="A42" s="259"/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</row>
    <row r="43" spans="1:14" x14ac:dyDescent="0.25">
      <c r="A43" s="259"/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ht="48" customHeight="1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</sheetData>
  <mergeCells count="22">
    <mergeCell ref="A12:A13"/>
    <mergeCell ref="B12:B13"/>
    <mergeCell ref="C12:C13"/>
    <mergeCell ref="E12:E13"/>
    <mergeCell ref="F12:F13"/>
    <mergeCell ref="A6:M6"/>
    <mergeCell ref="A7:M7"/>
    <mergeCell ref="A8:M8"/>
    <mergeCell ref="A9:M9"/>
    <mergeCell ref="A10:M10"/>
    <mergeCell ref="G39:K39"/>
    <mergeCell ref="G12:G13"/>
    <mergeCell ref="H12:H13"/>
    <mergeCell ref="I12:I13"/>
    <mergeCell ref="J12:J13"/>
    <mergeCell ref="K12:K13"/>
    <mergeCell ref="M12:M13"/>
    <mergeCell ref="H35:M35"/>
    <mergeCell ref="H36:M36"/>
    <mergeCell ref="H37:M37"/>
    <mergeCell ref="I38:N38"/>
    <mergeCell ref="L12:L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3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4B2DAF-F072-4330-AA8B-1DE4E0F8C421}">
  <sheetPr>
    <pageSetUpPr fitToPage="1"/>
  </sheetPr>
  <dimension ref="A6:L38"/>
  <sheetViews>
    <sheetView showGridLines="0" topLeftCell="A4" zoomScale="118" zoomScaleNormal="118" workbookViewId="0">
      <selection activeCell="U32" sqref="U32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</row>
    <row r="7" spans="1:12" x14ac:dyDescent="0.25">
      <c r="A7" s="1735" t="s">
        <v>1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</row>
    <row r="8" spans="1:12" x14ac:dyDescent="0.25">
      <c r="A8" s="1735" t="s">
        <v>3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</row>
    <row r="9" spans="1:12" x14ac:dyDescent="0.25">
      <c r="A9" s="1735" t="s">
        <v>1563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</row>
    <row r="10" spans="1:12" x14ac:dyDescent="0.25">
      <c r="A10" s="1736" t="s">
        <v>1197</v>
      </c>
      <c r="B10" s="1736"/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894" t="s">
        <v>7</v>
      </c>
      <c r="B12" s="1892" t="s">
        <v>802</v>
      </c>
      <c r="C12" s="1892" t="s">
        <v>10</v>
      </c>
      <c r="D12" s="1067" t="s">
        <v>12</v>
      </c>
      <c r="E12" s="1905" t="s">
        <v>13</v>
      </c>
      <c r="F12" s="1904" t="s">
        <v>14</v>
      </c>
      <c r="G12" s="1904" t="s">
        <v>15</v>
      </c>
      <c r="H12" s="1904" t="s">
        <v>16</v>
      </c>
      <c r="I12" s="1904" t="s">
        <v>17</v>
      </c>
      <c r="J12" s="1904" t="s">
        <v>18</v>
      </c>
      <c r="K12" s="1904" t="s">
        <v>19</v>
      </c>
      <c r="L12" s="1904" t="s">
        <v>20</v>
      </c>
    </row>
    <row r="13" spans="1:12" ht="15" customHeight="1" x14ac:dyDescent="0.25">
      <c r="A13" s="1894"/>
      <c r="B13" s="1892"/>
      <c r="C13" s="1892"/>
      <c r="D13" s="1067" t="s">
        <v>21</v>
      </c>
      <c r="E13" s="1905"/>
      <c r="F13" s="1904"/>
      <c r="G13" s="1904"/>
      <c r="H13" s="1904"/>
      <c r="I13" s="1904"/>
      <c r="J13" s="1904"/>
      <c r="K13" s="1904"/>
      <c r="L13" s="1904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866" t="s">
        <v>1255</v>
      </c>
      <c r="G32" s="1866"/>
      <c r="H32" s="1866"/>
      <c r="I32" s="1866"/>
      <c r="J32" s="1866"/>
      <c r="K32" s="1866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811" t="s">
        <v>852</v>
      </c>
      <c r="G33" s="1811"/>
      <c r="H33" s="1811"/>
      <c r="I33" s="1811"/>
      <c r="J33" s="1811"/>
      <c r="K33" s="1811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812" t="s">
        <v>1506</v>
      </c>
      <c r="G34" s="1812"/>
      <c r="H34" s="1812"/>
      <c r="I34" s="1812"/>
      <c r="J34" s="1812"/>
      <c r="K34" s="1812"/>
      <c r="L34" s="537"/>
    </row>
    <row r="35" spans="1:12" x14ac:dyDescent="0.25">
      <c r="A35" s="546"/>
      <c r="B35" s="546"/>
      <c r="C35" s="547"/>
      <c r="D35" s="541"/>
      <c r="E35" s="540"/>
      <c r="F35" s="537"/>
      <c r="G35" s="1813"/>
      <c r="H35" s="1813"/>
      <c r="I35" s="1813"/>
      <c r="J35" s="1813"/>
      <c r="K35" s="1813"/>
      <c r="L35" s="1813"/>
    </row>
    <row r="36" spans="1:12" ht="15.75" x14ac:dyDescent="0.25">
      <c r="A36" s="267"/>
      <c r="B36" s="267"/>
      <c r="C36" s="268"/>
      <c r="D36" s="269"/>
      <c r="E36" s="1741"/>
      <c r="F36" s="1741"/>
      <c r="G36" s="1741"/>
      <c r="H36" s="1741"/>
      <c r="I36" s="1741"/>
      <c r="J36" s="271"/>
      <c r="K36" s="271"/>
      <c r="L36" s="259"/>
    </row>
    <row r="37" spans="1:12" x14ac:dyDescent="0.25">
      <c r="D37" t="s">
        <v>641</v>
      </c>
    </row>
    <row r="38" spans="1:12" ht="63" customHeight="1" x14ac:dyDescent="0.25"/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32:K32"/>
    <mergeCell ref="F33:K33"/>
    <mergeCell ref="F34:K34"/>
    <mergeCell ref="G35:L35"/>
    <mergeCell ref="E36:I36"/>
  </mergeCells>
  <pageMargins left="0.7" right="0.36" top="0.36" bottom="0.28000000000000003" header="0.3" footer="0.3"/>
  <pageSetup paperSize="3" scale="66" orientation="landscape" r:id="rId1"/>
  <drawing r:id="rId2"/>
</worksheet>
</file>

<file path=xl/worksheets/sheet3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B8CD0A-4496-42D1-AE69-27A7F559F1F3}">
  <sheetPr>
    <pageSetUpPr fitToPage="1"/>
  </sheetPr>
  <dimension ref="A1:N275"/>
  <sheetViews>
    <sheetView showGridLines="0" view="pageBreakPreview" zoomScale="60" zoomScaleNormal="73" workbookViewId="0">
      <selection activeCell="A6" sqref="A6:XFD6"/>
    </sheetView>
  </sheetViews>
  <sheetFormatPr baseColWidth="10" defaultRowHeight="15" x14ac:dyDescent="0.25"/>
  <cols>
    <col min="1" max="1" width="94.57031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4.57031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 t="s">
        <v>1539</v>
      </c>
      <c r="I5" s="867"/>
      <c r="J5" s="1089"/>
      <c r="K5" s="1089"/>
      <c r="L5" s="1089"/>
      <c r="M5" s="867"/>
    </row>
    <row r="6" spans="1:14" ht="15.75" x14ac:dyDescent="0.25">
      <c r="A6" s="1871" t="s">
        <v>1502</v>
      </c>
      <c r="B6" s="1871"/>
      <c r="C6" s="1871"/>
      <c r="D6" s="1871"/>
      <c r="E6" s="1871"/>
      <c r="F6" s="1871"/>
      <c r="G6" s="1871"/>
      <c r="H6" s="1871"/>
      <c r="I6" s="1871"/>
      <c r="J6" s="1871"/>
      <c r="K6" s="1871"/>
      <c r="L6" s="1871"/>
      <c r="M6" s="1871"/>
    </row>
    <row r="7" spans="1:14" ht="0.75" customHeight="1" x14ac:dyDescent="0.25">
      <c r="A7" s="1871"/>
      <c r="B7" s="1871"/>
      <c r="C7" s="1871"/>
      <c r="D7" s="1871"/>
      <c r="E7" s="1871"/>
      <c r="F7" s="1871"/>
      <c r="G7" s="1871"/>
      <c r="H7" s="1871"/>
      <c r="I7" s="1871"/>
      <c r="J7" s="1871"/>
      <c r="K7" s="1871"/>
      <c r="L7" s="1871"/>
      <c r="M7" s="1871"/>
      <c r="N7" s="1871"/>
    </row>
    <row r="8" spans="1:14" ht="15.75" x14ac:dyDescent="0.25">
      <c r="A8" s="1871" t="s">
        <v>1460</v>
      </c>
      <c r="B8" s="1871"/>
      <c r="C8" s="1871"/>
      <c r="D8" s="1871"/>
      <c r="E8" s="1871"/>
      <c r="F8" s="1871"/>
      <c r="G8" s="1871"/>
      <c r="H8" s="1871"/>
      <c r="I8" s="1871"/>
      <c r="J8" s="1871"/>
      <c r="K8" s="1871"/>
      <c r="L8" s="1871"/>
      <c r="M8" s="1871"/>
    </row>
    <row r="9" spans="1:14" ht="15.75" x14ac:dyDescent="0.25">
      <c r="A9" s="1871" t="s">
        <v>1644</v>
      </c>
      <c r="B9" s="1871"/>
      <c r="C9" s="1871"/>
      <c r="D9" s="1871"/>
      <c r="E9" s="1871"/>
      <c r="F9" s="1871"/>
      <c r="G9" s="1871"/>
      <c r="H9" s="1871"/>
      <c r="I9" s="1871"/>
      <c r="J9" s="1871"/>
      <c r="K9" s="1871"/>
      <c r="L9" s="1871"/>
      <c r="M9" s="1871"/>
    </row>
    <row r="10" spans="1:14" ht="15.75" x14ac:dyDescent="0.25">
      <c r="A10" s="1887" t="s">
        <v>404</v>
      </c>
      <c r="B10" s="1887"/>
      <c r="C10" s="1887"/>
      <c r="D10" s="1887"/>
      <c r="E10" s="1887"/>
      <c r="F10" s="1887"/>
      <c r="G10" s="1887"/>
      <c r="H10" s="1887"/>
      <c r="I10" s="1887"/>
      <c r="J10" s="1887"/>
      <c r="K10" s="1887"/>
      <c r="L10" s="1887"/>
      <c r="M10" s="1887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851"/>
      <c r="J11" s="1090"/>
      <c r="K11" s="1090"/>
      <c r="L11" s="1090"/>
      <c r="M11" s="851"/>
    </row>
    <row r="12" spans="1:14" ht="15.75" x14ac:dyDescent="0.25">
      <c r="A12" s="1888" t="s">
        <v>7</v>
      </c>
      <c r="B12" s="1888" t="s">
        <v>802</v>
      </c>
      <c r="C12" s="1888" t="s">
        <v>9</v>
      </c>
      <c r="D12" s="1888" t="s">
        <v>11</v>
      </c>
      <c r="E12" s="1057" t="s">
        <v>12</v>
      </c>
      <c r="F12" s="1890" t="s">
        <v>13</v>
      </c>
      <c r="G12" s="1891" t="s">
        <v>14</v>
      </c>
      <c r="H12" s="1891" t="s">
        <v>15</v>
      </c>
      <c r="I12" s="1907" t="s">
        <v>16</v>
      </c>
      <c r="J12" s="1907" t="s">
        <v>17</v>
      </c>
      <c r="K12" s="1907" t="s">
        <v>18</v>
      </c>
      <c r="L12" s="1907" t="s">
        <v>19</v>
      </c>
      <c r="M12" s="1891" t="s">
        <v>20</v>
      </c>
    </row>
    <row r="13" spans="1:14" ht="15.75" x14ac:dyDescent="0.25">
      <c r="A13" s="1888"/>
      <c r="B13" s="1888"/>
      <c r="C13" s="1888"/>
      <c r="D13" s="1888"/>
      <c r="E13" s="1057" t="s">
        <v>21</v>
      </c>
      <c r="F13" s="1890"/>
      <c r="G13" s="1891"/>
      <c r="H13" s="1891"/>
      <c r="I13" s="1907"/>
      <c r="J13" s="1907"/>
      <c r="K13" s="1907"/>
      <c r="L13" s="1907"/>
      <c r="M13" s="1891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4"/>
      <c r="J14" s="951"/>
      <c r="K14" s="951"/>
      <c r="L14" s="951"/>
      <c r="M14" s="953"/>
    </row>
    <row r="15" spans="1:14" ht="18.75" x14ac:dyDescent="0.3">
      <c r="A15" s="955" t="s">
        <v>1645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4">
        <v>50070.080000000002</v>
      </c>
      <c r="J15" s="951">
        <v>6589.14</v>
      </c>
      <c r="K15" s="951">
        <v>4169.3999999999996</v>
      </c>
      <c r="L15" s="951">
        <f>+H15+I15+J15+K15</f>
        <v>68290.62</v>
      </c>
      <c r="M15" s="953">
        <f>+G15-L15</f>
        <v>191709.38</v>
      </c>
    </row>
    <row r="16" spans="1:14" ht="18.75" x14ac:dyDescent="0.3">
      <c r="A16" s="958" t="s">
        <v>1646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4">
        <v>37980.120000000003</v>
      </c>
      <c r="J16" s="951">
        <v>6384</v>
      </c>
      <c r="K16" s="951">
        <v>4169.3999999999996</v>
      </c>
      <c r="L16" s="951">
        <f>+H16+I16+J16+K16</f>
        <v>54560.520000000004</v>
      </c>
      <c r="M16" s="953">
        <f>+G16-L16</f>
        <v>155439.47999999998</v>
      </c>
    </row>
    <row r="17" spans="1:13" ht="18.75" x14ac:dyDescent="0.3">
      <c r="A17" s="958" t="s">
        <v>1647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4">
        <v>18304.39</v>
      </c>
      <c r="J17" s="951">
        <v>3952</v>
      </c>
      <c r="K17" s="951">
        <v>5948.66</v>
      </c>
      <c r="L17" s="951">
        <f>SUM(H17:K17)</f>
        <v>31936.05</v>
      </c>
      <c r="M17" s="953">
        <f>+G17-L17</f>
        <v>98063.95</v>
      </c>
    </row>
    <row r="18" spans="1:13" ht="18.75" x14ac:dyDescent="0.3">
      <c r="A18" s="955" t="s">
        <v>1648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4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6">
        <f t="shared" si="0"/>
        <v>18942</v>
      </c>
      <c r="I19" s="966">
        <f>SUM(I15:I18)</f>
        <v>109841.27</v>
      </c>
      <c r="J19" s="963">
        <f t="shared" si="0"/>
        <v>18749.14</v>
      </c>
      <c r="K19" s="963">
        <f t="shared" si="0"/>
        <v>14312.46</v>
      </c>
      <c r="L19" s="963">
        <f>SUM(L15:L18)</f>
        <v>161844.87</v>
      </c>
      <c r="M19" s="965">
        <f>SUM(M15:M18)</f>
        <v>498155.13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4"/>
      <c r="J20" s="951"/>
      <c r="K20" s="951"/>
      <c r="L20" s="951"/>
      <c r="M20" s="953"/>
    </row>
    <row r="21" spans="1:13" ht="18.75" x14ac:dyDescent="0.3">
      <c r="A21" s="961" t="s">
        <v>1732</v>
      </c>
      <c r="B21" s="950"/>
      <c r="C21" s="967"/>
      <c r="D21" s="967"/>
      <c r="E21" s="951"/>
      <c r="F21" s="952"/>
      <c r="G21" s="953"/>
      <c r="H21" s="953"/>
      <c r="I21" s="954"/>
      <c r="J21" s="951"/>
      <c r="K21" s="951"/>
      <c r="L21" s="951"/>
      <c r="M21" s="953"/>
    </row>
    <row r="22" spans="1:13" ht="35.25" customHeight="1" x14ac:dyDescent="0.3">
      <c r="A22" s="958" t="s">
        <v>1649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4">
        <v>10500.38</v>
      </c>
      <c r="J22" s="951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1650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1191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1643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1191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1651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1191">
        <v>89.81</v>
      </c>
      <c r="J25" s="951">
        <v>1140</v>
      </c>
      <c r="K25" s="951">
        <v>6207.42</v>
      </c>
      <c r="L25" s="951">
        <f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1">SUM(G22:G25)</f>
        <v>219500</v>
      </c>
      <c r="H26" s="966">
        <f>SUM(H22:H25)</f>
        <v>6299.65</v>
      </c>
      <c r="I26" s="966">
        <f t="shared" si="1"/>
        <v>12463.43</v>
      </c>
      <c r="J26" s="963">
        <f t="shared" si="1"/>
        <v>6672.7999999999993</v>
      </c>
      <c r="K26" s="963">
        <f t="shared" si="1"/>
        <v>18767.79</v>
      </c>
      <c r="L26" s="963">
        <f t="shared" si="1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6"/>
      <c r="J27" s="963"/>
      <c r="K27" s="963"/>
      <c r="L27" s="963"/>
      <c r="M27" s="965"/>
    </row>
    <row r="28" spans="1:13" ht="18.75" x14ac:dyDescent="0.3">
      <c r="A28" s="961" t="s">
        <v>1555</v>
      </c>
      <c r="B28" s="950"/>
      <c r="C28" s="960"/>
      <c r="D28" s="960"/>
      <c r="E28" s="951"/>
      <c r="F28" s="952"/>
      <c r="G28" s="953"/>
      <c r="H28" s="953"/>
      <c r="I28" s="954"/>
      <c r="J28" s="951"/>
      <c r="K28" s="951"/>
      <c r="L28" s="951"/>
      <c r="M28" s="953"/>
    </row>
    <row r="29" spans="1:13" ht="18.75" x14ac:dyDescent="0.3">
      <c r="A29" s="958" t="s">
        <v>1652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1191">
        <v>936.62</v>
      </c>
      <c r="J29" s="951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>SUM(E29:E29)</f>
        <v>43500</v>
      </c>
      <c r="F30" s="964">
        <f t="shared" ref="F30:L30" si="2">SUM(F29:F29)</f>
        <v>0</v>
      </c>
      <c r="G30" s="965">
        <f t="shared" si="2"/>
        <v>43500</v>
      </c>
      <c r="H30" s="1177">
        <f t="shared" si="2"/>
        <v>1248.45</v>
      </c>
      <c r="I30" s="966">
        <f t="shared" si="2"/>
        <v>936.62</v>
      </c>
      <c r="J30" s="963">
        <f t="shared" si="2"/>
        <v>1322.4</v>
      </c>
      <c r="K30" s="963">
        <f t="shared" si="2"/>
        <v>1296.7</v>
      </c>
      <c r="L30" s="963">
        <f t="shared" si="2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4"/>
      <c r="J31" s="951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6"/>
      <c r="J32" s="963"/>
      <c r="K32" s="963"/>
      <c r="L32" s="963"/>
      <c r="M32" s="965"/>
    </row>
    <row r="33" spans="1:13" ht="18.75" x14ac:dyDescent="0.3">
      <c r="A33" s="958" t="s">
        <v>1653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4">
        <v>30812.9</v>
      </c>
      <c r="J33" s="951">
        <v>5624</v>
      </c>
      <c r="K33" s="951">
        <v>5171.38</v>
      </c>
      <c r="L33" s="951">
        <f t="shared" ref="L33:L38" si="3">+H33+I33+J33+K33</f>
        <v>46917.78</v>
      </c>
      <c r="M33" s="953">
        <f t="shared" ref="M33:M38" si="4"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1191">
        <v>679.3</v>
      </c>
      <c r="J34" s="951">
        <v>1322.4</v>
      </c>
      <c r="K34" s="951">
        <v>1740.46</v>
      </c>
      <c r="L34" s="951">
        <f t="shared" si="3"/>
        <v>4990.6100000000006</v>
      </c>
      <c r="M34" s="953">
        <f t="shared" si="4"/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1191">
        <v>936.62</v>
      </c>
      <c r="J35" s="951">
        <v>1322.4</v>
      </c>
      <c r="K35" s="951">
        <v>125</v>
      </c>
      <c r="L35" s="951">
        <f t="shared" si="3"/>
        <v>3632.4700000000003</v>
      </c>
      <c r="M35" s="953">
        <f t="shared" si="4"/>
        <v>39867.53</v>
      </c>
    </row>
    <row r="36" spans="1:13" ht="18.75" x14ac:dyDescent="0.3">
      <c r="A36" s="958" t="s">
        <v>1654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1191">
        <v>936.62</v>
      </c>
      <c r="J36" s="951">
        <v>1322.4</v>
      </c>
      <c r="K36" s="951">
        <v>25</v>
      </c>
      <c r="L36" s="951">
        <f t="shared" si="3"/>
        <v>3532.4700000000003</v>
      </c>
      <c r="M36" s="953">
        <f t="shared" si="4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1191">
        <v>936.62</v>
      </c>
      <c r="J37" s="951">
        <v>1322.4</v>
      </c>
      <c r="K37" s="951">
        <v>25</v>
      </c>
      <c r="L37" s="951">
        <f t="shared" si="3"/>
        <v>3532.4700000000003</v>
      </c>
      <c r="M37" s="953">
        <f t="shared" si="4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4">
        <v>2559.6799999999998</v>
      </c>
      <c r="J38" s="951">
        <v>1672</v>
      </c>
      <c r="K38" s="951">
        <v>25</v>
      </c>
      <c r="L38" s="951">
        <f t="shared" si="3"/>
        <v>5835.18</v>
      </c>
      <c r="M38" s="953">
        <f t="shared" si="4"/>
        <v>49164.82</v>
      </c>
    </row>
    <row r="39" spans="1:13" ht="18.75" x14ac:dyDescent="0.3">
      <c r="A39" s="961" t="s">
        <v>749</v>
      </c>
      <c r="B39" s="950"/>
      <c r="C39" s="962">
        <v>6</v>
      </c>
      <c r="D39" s="962"/>
      <c r="E39" s="963">
        <f>SUM(E33:E38)</f>
        <v>414000</v>
      </c>
      <c r="F39" s="1071">
        <v>0</v>
      </c>
      <c r="G39" s="963">
        <f t="shared" ref="G39:M39" si="5">SUM(G33:G38)</f>
        <v>414000</v>
      </c>
      <c r="H39" s="966">
        <f t="shared" si="5"/>
        <v>11881.800000000001</v>
      </c>
      <c r="I39" s="966">
        <f t="shared" si="5"/>
        <v>36861.740000000005</v>
      </c>
      <c r="J39" s="963">
        <f t="shared" si="5"/>
        <v>12585.599999999999</v>
      </c>
      <c r="K39" s="963">
        <f t="shared" si="5"/>
        <v>7111.84</v>
      </c>
      <c r="L39" s="963">
        <f t="shared" si="5"/>
        <v>68440.98000000001</v>
      </c>
      <c r="M39" s="963">
        <f t="shared" si="5"/>
        <v>345559.01999999996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6"/>
      <c r="J40" s="963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6"/>
      <c r="J41" s="963"/>
      <c r="K41" s="963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4">
        <v>6309.38</v>
      </c>
      <c r="J42" s="951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6">
        <f t="shared" ref="H43:M43" si="6">SUM(H42)</f>
        <v>2152.5</v>
      </c>
      <c r="I43" s="966">
        <f t="shared" si="6"/>
        <v>6309.38</v>
      </c>
      <c r="J43" s="963">
        <f t="shared" si="6"/>
        <v>2280</v>
      </c>
      <c r="K43" s="963">
        <f t="shared" si="6"/>
        <v>25</v>
      </c>
      <c r="L43" s="963">
        <f t="shared" si="6"/>
        <v>10766.880000000001</v>
      </c>
      <c r="M43" s="965">
        <f t="shared" si="6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6"/>
      <c r="J44" s="963"/>
      <c r="K44" s="963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5"/>
      <c r="I45" s="966"/>
      <c r="J45" s="963"/>
      <c r="K45" s="963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1191">
        <v>0</v>
      </c>
      <c r="J46" s="951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3">
        <v>1248.45</v>
      </c>
      <c r="I47" s="1191">
        <v>936.62</v>
      </c>
      <c r="J47" s="951">
        <v>1322.4</v>
      </c>
      <c r="K47" s="951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7">SUM(F46:F47)</f>
        <v>0</v>
      </c>
      <c r="G48" s="965">
        <f t="shared" si="7"/>
        <v>73500</v>
      </c>
      <c r="H48" s="966">
        <f t="shared" si="7"/>
        <v>2109.4499999999998</v>
      </c>
      <c r="I48" s="1192">
        <f t="shared" si="7"/>
        <v>936.62</v>
      </c>
      <c r="J48" s="963">
        <f t="shared" si="7"/>
        <v>2234.4</v>
      </c>
      <c r="K48" s="963">
        <f t="shared" si="7"/>
        <v>1765.46</v>
      </c>
      <c r="L48" s="963">
        <f t="shared" si="7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6"/>
      <c r="J49" s="963"/>
      <c r="K49" s="963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5"/>
      <c r="I50" s="966"/>
      <c r="J50" s="963"/>
      <c r="K50" s="963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4">
        <v>1248.45</v>
      </c>
      <c r="I51" s="1191">
        <v>936.62</v>
      </c>
      <c r="J51" s="954">
        <v>1322.4</v>
      </c>
      <c r="K51" s="954">
        <v>1296.7</v>
      </c>
      <c r="L51" s="954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1191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230" t="s">
        <v>749</v>
      </c>
      <c r="B53" s="1231"/>
      <c r="C53" s="1232">
        <v>2</v>
      </c>
      <c r="D53" s="1232"/>
      <c r="E53" s="1233">
        <f>SUM(E51:E52)</f>
        <v>78500</v>
      </c>
      <c r="F53" s="964">
        <v>0</v>
      </c>
      <c r="G53" s="1233">
        <f t="shared" ref="G53:M53" si="8">SUM(G51:G52)</f>
        <v>78500</v>
      </c>
      <c r="H53" s="1233">
        <f t="shared" si="8"/>
        <v>2252.9499999999998</v>
      </c>
      <c r="I53" s="1233">
        <f t="shared" si="8"/>
        <v>936.62</v>
      </c>
      <c r="J53" s="1233">
        <f t="shared" si="8"/>
        <v>2386.4</v>
      </c>
      <c r="K53" s="1233">
        <f t="shared" si="8"/>
        <v>1321.7</v>
      </c>
      <c r="L53" s="1233">
        <f t="shared" si="8"/>
        <v>6897.67</v>
      </c>
      <c r="M53" s="1233">
        <f t="shared" si="8"/>
        <v>71602.33</v>
      </c>
    </row>
    <row r="54" spans="1:13" ht="23.25" customHeight="1" x14ac:dyDescent="0.25">
      <c r="A54" s="153"/>
      <c r="B54" s="153"/>
      <c r="C54" s="153"/>
      <c r="D54" s="153"/>
      <c r="E54" s="153"/>
      <c r="F54" s="153"/>
      <c r="G54" s="153"/>
      <c r="H54" s="153"/>
      <c r="I54" s="1234"/>
      <c r="J54" s="153"/>
      <c r="K54" s="153"/>
      <c r="L54" s="153"/>
      <c r="M54" s="153"/>
    </row>
    <row r="55" spans="1:13" ht="18.75" x14ac:dyDescent="0.3">
      <c r="A55" s="1235" t="s">
        <v>1145</v>
      </c>
      <c r="B55" s="1236"/>
      <c r="C55" s="1237"/>
      <c r="D55" s="1237"/>
      <c r="E55" s="1238"/>
      <c r="F55" s="1239"/>
      <c r="G55" s="1240"/>
      <c r="H55" s="1240"/>
      <c r="I55" s="1241"/>
      <c r="J55" s="1238"/>
      <c r="K55" s="1238"/>
      <c r="L55" s="1238"/>
      <c r="M55" s="1240"/>
    </row>
    <row r="56" spans="1:13" s="259" customFormat="1" ht="18.75" x14ac:dyDescent="0.3">
      <c r="A56" s="1258" t="s">
        <v>1143</v>
      </c>
      <c r="B56" s="1256" t="s">
        <v>807</v>
      </c>
      <c r="C56" s="1257" t="s">
        <v>276</v>
      </c>
      <c r="D56" s="1257" t="s">
        <v>307</v>
      </c>
      <c r="E56" s="954">
        <v>43500</v>
      </c>
      <c r="F56" s="1191">
        <v>0</v>
      </c>
      <c r="G56" s="954">
        <v>43500</v>
      </c>
      <c r="H56" s="954">
        <v>1248.45</v>
      </c>
      <c r="I56" s="1191">
        <v>936.62</v>
      </c>
      <c r="J56" s="954">
        <v>1322.4</v>
      </c>
      <c r="K56" s="954">
        <v>25</v>
      </c>
      <c r="L56" s="954">
        <f>+H56+I56+J56+K56</f>
        <v>3532.4700000000003</v>
      </c>
      <c r="M56" s="954">
        <f>+G56-L56</f>
        <v>39967.53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1191">
        <v>89.81</v>
      </c>
      <c r="J57" s="951">
        <v>1140</v>
      </c>
      <c r="K57" s="951">
        <v>525</v>
      </c>
      <c r="L57" s="951">
        <f>+H57+I57+J57+K57</f>
        <v>2831.06</v>
      </c>
      <c r="M57" s="951">
        <f>+G57-L57</f>
        <v>34668.94</v>
      </c>
    </row>
    <row r="58" spans="1:13" ht="18.75" x14ac:dyDescent="0.3">
      <c r="A58" s="955" t="s">
        <v>1658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1191">
        <v>89.81</v>
      </c>
      <c r="J58" s="951">
        <v>1140</v>
      </c>
      <c r="K58" s="951">
        <v>454.5</v>
      </c>
      <c r="L58" s="951">
        <v>2760.56</v>
      </c>
      <c r="M58" s="951">
        <f>+G58-L58</f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>SUM(E56:E58)</f>
        <v>118500</v>
      </c>
      <c r="F59" s="1071">
        <v>0</v>
      </c>
      <c r="G59" s="963">
        <f t="shared" ref="G59:M59" si="9">SUM(G56:G58)</f>
        <v>118500</v>
      </c>
      <c r="H59" s="963">
        <f t="shared" si="9"/>
        <v>3400.95</v>
      </c>
      <c r="I59" s="963">
        <f t="shared" si="9"/>
        <v>1116.24</v>
      </c>
      <c r="J59" s="963">
        <f t="shared" si="9"/>
        <v>3602.4</v>
      </c>
      <c r="K59" s="963">
        <f t="shared" si="9"/>
        <v>1004.5</v>
      </c>
      <c r="L59" s="963">
        <f t="shared" si="9"/>
        <v>9124.09</v>
      </c>
      <c r="M59" s="963">
        <f t="shared" si="9"/>
        <v>109375.91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6"/>
      <c r="J60" s="1071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6"/>
      <c r="J61" s="963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4">
        <v>936.62</v>
      </c>
      <c r="J62" s="951">
        <v>1322.4</v>
      </c>
      <c r="K62" s="951">
        <v>25</v>
      </c>
      <c r="L62" s="951">
        <f t="shared" ref="L62:L73" si="10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1191">
        <v>936.62</v>
      </c>
      <c r="J63" s="951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s="259" customFormat="1" ht="18.75" x14ac:dyDescent="0.3">
      <c r="A64" s="1255" t="s">
        <v>1659</v>
      </c>
      <c r="B64" s="1256" t="s">
        <v>806</v>
      </c>
      <c r="C64" s="1257" t="s">
        <v>1461</v>
      </c>
      <c r="D64" s="1257" t="s">
        <v>1067</v>
      </c>
      <c r="E64" s="954">
        <v>30000</v>
      </c>
      <c r="F64" s="1191">
        <v>0</v>
      </c>
      <c r="G64" s="954">
        <v>30000</v>
      </c>
      <c r="H64" s="954">
        <v>861</v>
      </c>
      <c r="I64" s="1191">
        <v>0</v>
      </c>
      <c r="J64" s="954">
        <v>912</v>
      </c>
      <c r="K64" s="954">
        <v>6341.6</v>
      </c>
      <c r="L64" s="954">
        <f t="shared" si="10"/>
        <v>8114.6</v>
      </c>
      <c r="M64" s="954">
        <f t="shared" ref="M64:M73" si="11">+G64-L64</f>
        <v>21885.4</v>
      </c>
    </row>
    <row r="65" spans="1:13" ht="18.75" x14ac:dyDescent="0.3">
      <c r="A65" s="958" t="s">
        <v>1660</v>
      </c>
      <c r="B65" s="950" t="s">
        <v>806</v>
      </c>
      <c r="C65" s="960" t="s">
        <v>1461</v>
      </c>
      <c r="D65" s="960" t="s">
        <v>1067</v>
      </c>
      <c r="E65" s="951">
        <v>30000</v>
      </c>
      <c r="F65" s="974">
        <v>0</v>
      </c>
      <c r="G65" s="951">
        <v>30000</v>
      </c>
      <c r="H65" s="953">
        <v>861</v>
      </c>
      <c r="I65" s="1191">
        <v>0</v>
      </c>
      <c r="J65" s="951">
        <v>912</v>
      </c>
      <c r="K65" s="951">
        <v>25</v>
      </c>
      <c r="L65" s="951">
        <f>+H65+I65+J65+K65</f>
        <v>1798</v>
      </c>
      <c r="M65" s="953">
        <f>+G65-L65</f>
        <v>28202</v>
      </c>
    </row>
    <row r="66" spans="1:13" ht="18.75" x14ac:dyDescent="0.3">
      <c r="A66" s="958" t="s">
        <v>99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1191">
        <v>0</v>
      </c>
      <c r="J66" s="951">
        <v>912</v>
      </c>
      <c r="K66" s="951">
        <v>125</v>
      </c>
      <c r="L66" s="951">
        <f>+H66+I66+J66+K66</f>
        <v>1898</v>
      </c>
      <c r="M66" s="953">
        <f>+G66-L66</f>
        <v>28102</v>
      </c>
    </row>
    <row r="67" spans="1:13" ht="18.75" x14ac:dyDescent="0.3">
      <c r="A67" s="958" t="s">
        <v>1661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52">
        <v>0</v>
      </c>
      <c r="G67" s="953">
        <v>30000</v>
      </c>
      <c r="H67" s="953">
        <v>861</v>
      </c>
      <c r="I67" s="1191">
        <v>0</v>
      </c>
      <c r="J67" s="951">
        <v>912</v>
      </c>
      <c r="K67" s="951">
        <v>25</v>
      </c>
      <c r="L67" s="951">
        <f t="shared" si="10"/>
        <v>1798</v>
      </c>
      <c r="M67" s="953">
        <f t="shared" si="11"/>
        <v>28202</v>
      </c>
    </row>
    <row r="68" spans="1:13" ht="18.75" x14ac:dyDescent="0.3">
      <c r="A68" s="955" t="s">
        <v>1662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1191">
        <v>0</v>
      </c>
      <c r="J68" s="951">
        <v>912</v>
      </c>
      <c r="K68" s="951">
        <v>25</v>
      </c>
      <c r="L68" s="951">
        <f t="shared" si="10"/>
        <v>1798</v>
      </c>
      <c r="M68" s="953">
        <f t="shared" si="11"/>
        <v>28202</v>
      </c>
    </row>
    <row r="69" spans="1:13" ht="18.75" x14ac:dyDescent="0.3">
      <c r="A69" s="958" t="s">
        <v>1663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1191">
        <v>0</v>
      </c>
      <c r="J69" s="951">
        <v>912</v>
      </c>
      <c r="K69" s="951">
        <v>2568.4</v>
      </c>
      <c r="L69" s="951">
        <f t="shared" si="10"/>
        <v>4341.3999999999996</v>
      </c>
      <c r="M69" s="953">
        <f t="shared" si="11"/>
        <v>25658.6</v>
      </c>
    </row>
    <row r="70" spans="1:13" ht="18.75" x14ac:dyDescent="0.3">
      <c r="A70" s="958" t="s">
        <v>1146</v>
      </c>
      <c r="B70" s="950" t="s">
        <v>806</v>
      </c>
      <c r="C70" s="960" t="s">
        <v>92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1191">
        <v>0</v>
      </c>
      <c r="J70" s="951">
        <v>912</v>
      </c>
      <c r="K70" s="951">
        <v>25</v>
      </c>
      <c r="L70" s="951">
        <f t="shared" si="10"/>
        <v>1798</v>
      </c>
      <c r="M70" s="953">
        <f t="shared" si="11"/>
        <v>28202</v>
      </c>
    </row>
    <row r="71" spans="1:13" ht="18.75" x14ac:dyDescent="0.3">
      <c r="A71" s="958" t="s">
        <v>1317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1191">
        <v>0</v>
      </c>
      <c r="J71" s="951">
        <v>912</v>
      </c>
      <c r="K71" s="951">
        <v>25</v>
      </c>
      <c r="L71" s="951">
        <f t="shared" si="10"/>
        <v>1798</v>
      </c>
      <c r="M71" s="953">
        <f t="shared" si="11"/>
        <v>28202</v>
      </c>
    </row>
    <row r="72" spans="1:13" ht="18.75" x14ac:dyDescent="0.3">
      <c r="A72" s="958" t="s">
        <v>1664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1191">
        <v>0</v>
      </c>
      <c r="J72" s="951">
        <v>912</v>
      </c>
      <c r="K72" s="951">
        <v>25</v>
      </c>
      <c r="L72" s="951">
        <f t="shared" si="10"/>
        <v>1798</v>
      </c>
      <c r="M72" s="953">
        <f t="shared" si="11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</v>
      </c>
      <c r="L73" s="951">
        <f t="shared" si="10"/>
        <v>1798</v>
      </c>
      <c r="M73" s="953">
        <f t="shared" si="11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>SUM(F72:F73)</f>
        <v>0</v>
      </c>
      <c r="G74" s="963">
        <f t="shared" ref="G74:M74" si="12">SUM(G62:G73)</f>
        <v>387000</v>
      </c>
      <c r="H74" s="966">
        <f t="shared" si="12"/>
        <v>11106.9</v>
      </c>
      <c r="I74" s="966">
        <f t="shared" si="12"/>
        <v>1873.24</v>
      </c>
      <c r="J74" s="963">
        <f t="shared" si="12"/>
        <v>11764.8</v>
      </c>
      <c r="K74" s="963">
        <f t="shared" si="12"/>
        <v>9260</v>
      </c>
      <c r="L74" s="963">
        <f t="shared" si="12"/>
        <v>34004.94</v>
      </c>
      <c r="M74" s="963">
        <f t="shared" si="12"/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4"/>
      <c r="J75" s="951"/>
      <c r="K75" s="951"/>
      <c r="L75" s="951"/>
      <c r="M75" s="953"/>
    </row>
    <row r="76" spans="1:13" ht="18.75" x14ac:dyDescent="0.3">
      <c r="A76" s="975" t="s">
        <v>1665</v>
      </c>
      <c r="B76" s="950"/>
      <c r="C76" s="967"/>
      <c r="D76" s="967"/>
      <c r="E76" s="963"/>
      <c r="F76" s="964"/>
      <c r="G76" s="965"/>
      <c r="H76" s="965"/>
      <c r="I76" s="966"/>
      <c r="J76" s="963"/>
      <c r="K76" s="963"/>
      <c r="L76" s="963"/>
      <c r="M76" s="965"/>
    </row>
    <row r="77" spans="1:13" ht="18.75" x14ac:dyDescent="0.3">
      <c r="A77" s="955" t="s">
        <v>1666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1191">
        <v>936.62</v>
      </c>
      <c r="J77" s="951">
        <v>1322.4</v>
      </c>
      <c r="K77" s="951">
        <v>1025</v>
      </c>
      <c r="L77" s="951">
        <f t="shared" ref="L77:L85" si="13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1191">
        <v>0</v>
      </c>
      <c r="J78" s="951">
        <v>760</v>
      </c>
      <c r="K78" s="951">
        <v>125</v>
      </c>
      <c r="L78" s="951">
        <f t="shared" si="13"/>
        <v>1602.5</v>
      </c>
      <c r="M78" s="953">
        <f t="shared" ref="M78:M88" si="14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1191">
        <v>0</v>
      </c>
      <c r="J79" s="951">
        <v>760</v>
      </c>
      <c r="K79" s="951">
        <v>728</v>
      </c>
      <c r="L79" s="951">
        <f t="shared" si="13"/>
        <v>2205.5</v>
      </c>
      <c r="M79" s="953">
        <f t="shared" si="14"/>
        <v>22794.5</v>
      </c>
    </row>
    <row r="80" spans="1:13" ht="18.75" x14ac:dyDescent="0.3">
      <c r="A80" s="955" t="s">
        <v>1667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1191">
        <v>0</v>
      </c>
      <c r="J80" s="951">
        <v>760</v>
      </c>
      <c r="K80" s="951">
        <v>1296.7</v>
      </c>
      <c r="L80" s="951">
        <f t="shared" si="13"/>
        <v>2774.2</v>
      </c>
      <c r="M80" s="953">
        <f t="shared" si="14"/>
        <v>22225.8</v>
      </c>
    </row>
    <row r="81" spans="1:13" ht="21" customHeight="1" x14ac:dyDescent="0.3">
      <c r="A81" s="955" t="s">
        <v>1668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1191">
        <v>0</v>
      </c>
      <c r="J81" s="951">
        <v>760</v>
      </c>
      <c r="K81" s="951">
        <v>25</v>
      </c>
      <c r="L81" s="951">
        <f t="shared" si="13"/>
        <v>1502.5</v>
      </c>
      <c r="M81" s="953">
        <f t="shared" si="14"/>
        <v>23497.5</v>
      </c>
    </row>
    <row r="82" spans="1:13" ht="18.75" x14ac:dyDescent="0.3">
      <c r="A82" s="955" t="s">
        <v>1669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1191">
        <v>0</v>
      </c>
      <c r="J82" s="951">
        <v>760</v>
      </c>
      <c r="K82" s="951">
        <v>25</v>
      </c>
      <c r="L82" s="951">
        <f t="shared" si="13"/>
        <v>1502.5</v>
      </c>
      <c r="M82" s="953">
        <f t="shared" si="14"/>
        <v>23497.5</v>
      </c>
    </row>
    <row r="83" spans="1:13" ht="18.75" x14ac:dyDescent="0.3">
      <c r="A83" s="955" t="s">
        <v>1670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1191">
        <v>0</v>
      </c>
      <c r="J83" s="951">
        <v>760</v>
      </c>
      <c r="K83" s="951">
        <v>25</v>
      </c>
      <c r="L83" s="951">
        <f t="shared" si="13"/>
        <v>1502.5</v>
      </c>
      <c r="M83" s="953">
        <f t="shared" si="14"/>
        <v>23497.5</v>
      </c>
    </row>
    <row r="84" spans="1:13" ht="18.75" x14ac:dyDescent="0.3">
      <c r="A84" s="955" t="s">
        <v>1671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1191">
        <v>0</v>
      </c>
      <c r="J84" s="951">
        <v>760</v>
      </c>
      <c r="K84" s="951">
        <v>25</v>
      </c>
      <c r="L84" s="951">
        <f t="shared" si="13"/>
        <v>1502.5</v>
      </c>
      <c r="M84" s="953">
        <f t="shared" si="14"/>
        <v>23497.5</v>
      </c>
    </row>
    <row r="85" spans="1:13" ht="18.75" x14ac:dyDescent="0.3">
      <c r="A85" s="955" t="s">
        <v>1672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1191">
        <v>0</v>
      </c>
      <c r="J85" s="951">
        <v>760</v>
      </c>
      <c r="K85" s="951">
        <v>25</v>
      </c>
      <c r="L85" s="951">
        <f t="shared" si="13"/>
        <v>1502.5</v>
      </c>
      <c r="M85" s="953">
        <f t="shared" si="14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1191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4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1191">
        <v>0</v>
      </c>
      <c r="J87" s="951">
        <v>1064</v>
      </c>
      <c r="K87" s="951">
        <v>9217.7800000000007</v>
      </c>
      <c r="L87" s="951">
        <f>+H87+I87+J87+K87</f>
        <v>11286.28</v>
      </c>
      <c r="M87" s="951">
        <f t="shared" si="14"/>
        <v>23713.72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1191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4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 t="shared" ref="G89:M89" si="15">SUM(G77:G88)</f>
        <v>338500</v>
      </c>
      <c r="H89" s="966">
        <f t="shared" si="15"/>
        <v>9714.9500000000007</v>
      </c>
      <c r="I89" s="966">
        <f t="shared" si="15"/>
        <v>936.62</v>
      </c>
      <c r="J89" s="963">
        <f t="shared" si="15"/>
        <v>10290.4</v>
      </c>
      <c r="K89" s="963">
        <f t="shared" si="15"/>
        <v>16896.14</v>
      </c>
      <c r="L89" s="963">
        <f t="shared" si="15"/>
        <v>37838.11</v>
      </c>
      <c r="M89" s="963">
        <f t="shared" si="15"/>
        <v>300661.89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4"/>
      <c r="J90" s="951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4"/>
      <c r="J91" s="951"/>
      <c r="K91" s="951"/>
      <c r="L91" s="951"/>
      <c r="M91" s="953"/>
    </row>
    <row r="92" spans="1:13" ht="18.75" x14ac:dyDescent="0.3">
      <c r="A92" s="955" t="s">
        <v>1641</v>
      </c>
      <c r="B92" s="950" t="s">
        <v>807</v>
      </c>
      <c r="C92" s="960" t="s">
        <v>1673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87">
        <v>2559.6799999999998</v>
      </c>
      <c r="J92" s="951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1674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1193">
        <v>0</v>
      </c>
      <c r="J93" s="951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 t="shared" ref="E94:M94" si="16">SUM(E92:E93)</f>
        <v>92500</v>
      </c>
      <c r="F94" s="964">
        <f t="shared" si="16"/>
        <v>0</v>
      </c>
      <c r="G94" s="965">
        <f t="shared" si="16"/>
        <v>92500</v>
      </c>
      <c r="H94" s="966">
        <f t="shared" si="16"/>
        <v>2654.75</v>
      </c>
      <c r="I94" s="966">
        <f t="shared" si="16"/>
        <v>2559.6799999999998</v>
      </c>
      <c r="J94" s="963">
        <f t="shared" si="16"/>
        <v>2812</v>
      </c>
      <c r="K94" s="963">
        <f t="shared" si="16"/>
        <v>1765.46</v>
      </c>
      <c r="L94" s="963">
        <f t="shared" si="16"/>
        <v>9791.89</v>
      </c>
      <c r="M94" s="965">
        <f t="shared" si="16"/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4"/>
      <c r="J95" s="951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4"/>
      <c r="J96" s="951"/>
      <c r="K96" s="951"/>
      <c r="L96" s="951"/>
      <c r="M96" s="953"/>
    </row>
    <row r="97" spans="1:13" ht="18.75" x14ac:dyDescent="0.3">
      <c r="A97" s="955" t="s">
        <v>1642</v>
      </c>
      <c r="B97" s="950" t="s">
        <v>806</v>
      </c>
      <c r="C97" s="960" t="s">
        <v>1675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4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321</v>
      </c>
      <c r="E98" s="951">
        <v>43500</v>
      </c>
      <c r="F98" s="952">
        <v>0</v>
      </c>
      <c r="G98" s="953">
        <v>43500</v>
      </c>
      <c r="H98" s="953">
        <v>1248.45</v>
      </c>
      <c r="I98" s="954">
        <v>936.62</v>
      </c>
      <c r="J98" s="951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55" t="s">
        <v>1315</v>
      </c>
      <c r="B99" s="950" t="s">
        <v>806</v>
      </c>
      <c r="C99" s="960" t="s">
        <v>276</v>
      </c>
      <c r="D99" s="960" t="s">
        <v>321</v>
      </c>
      <c r="E99" s="951">
        <v>43500</v>
      </c>
      <c r="F99" s="974">
        <v>0</v>
      </c>
      <c r="G99" s="951">
        <v>43500</v>
      </c>
      <c r="H99" s="953">
        <v>1248.45</v>
      </c>
      <c r="I99" s="1191">
        <v>936.62</v>
      </c>
      <c r="J99" s="951">
        <v>1322.4</v>
      </c>
      <c r="K99" s="951">
        <v>25</v>
      </c>
      <c r="L99" s="951">
        <v>3532.47</v>
      </c>
      <c r="M99" s="951">
        <f>+G99-L99</f>
        <v>39967.53</v>
      </c>
    </row>
    <row r="100" spans="1:13" ht="18.75" x14ac:dyDescent="0.3">
      <c r="A100" s="961" t="s">
        <v>749</v>
      </c>
      <c r="B100" s="950"/>
      <c r="C100" s="962">
        <v>3</v>
      </c>
      <c r="D100" s="962"/>
      <c r="E100" s="963">
        <f>SUM(E97:E99)</f>
        <v>142000</v>
      </c>
      <c r="F100" s="952">
        <v>0</v>
      </c>
      <c r="G100" s="963">
        <f t="shared" ref="G100:M100" si="17">SUM(G97:G99)</f>
        <v>142000</v>
      </c>
      <c r="H100" s="966">
        <f t="shared" si="17"/>
        <v>4075.3999999999996</v>
      </c>
      <c r="I100" s="966">
        <f t="shared" si="17"/>
        <v>4432.92</v>
      </c>
      <c r="J100" s="963">
        <f t="shared" si="17"/>
        <v>4316.8</v>
      </c>
      <c r="K100" s="963">
        <f t="shared" si="17"/>
        <v>1346.7</v>
      </c>
      <c r="L100" s="963">
        <f t="shared" si="17"/>
        <v>14171.82</v>
      </c>
      <c r="M100" s="963">
        <f t="shared" si="17"/>
        <v>127828.18</v>
      </c>
    </row>
    <row r="101" spans="1:13" ht="18.75" x14ac:dyDescent="0.3">
      <c r="A101" s="958"/>
      <c r="B101" s="950"/>
      <c r="C101" s="960"/>
      <c r="D101" s="960"/>
      <c r="E101" s="951"/>
      <c r="F101" s="952"/>
      <c r="G101" s="953"/>
      <c r="H101" s="953"/>
      <c r="I101" s="954"/>
      <c r="J101" s="951"/>
      <c r="K101" s="951"/>
      <c r="L101" s="951"/>
      <c r="M101" s="953"/>
    </row>
    <row r="102" spans="1:13" ht="18.75" x14ac:dyDescent="0.3">
      <c r="A102" s="961" t="s">
        <v>839</v>
      </c>
      <c r="B102" s="950"/>
      <c r="C102" s="967"/>
      <c r="D102" s="967"/>
      <c r="E102" s="963"/>
      <c r="F102" s="964"/>
      <c r="G102" s="965"/>
      <c r="H102" s="965"/>
      <c r="I102" s="966"/>
      <c r="J102" s="963"/>
      <c r="K102" s="963"/>
      <c r="L102" s="963"/>
      <c r="M102" s="965"/>
    </row>
    <row r="103" spans="1:13" ht="18.75" x14ac:dyDescent="0.3">
      <c r="A103" s="955" t="s">
        <v>1676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1191">
        <v>5368.48</v>
      </c>
      <c r="J103" s="951">
        <v>2128</v>
      </c>
      <c r="K103" s="951">
        <v>25</v>
      </c>
      <c r="L103" s="951">
        <f>+H103+I103+J103+K103</f>
        <v>9530.48</v>
      </c>
      <c r="M103" s="951">
        <f>+G103-L103</f>
        <v>60469.520000000004</v>
      </c>
    </row>
    <row r="104" spans="1:13" ht="18.75" x14ac:dyDescent="0.3">
      <c r="A104" s="955" t="s">
        <v>124</v>
      </c>
      <c r="B104" s="968" t="s">
        <v>807</v>
      </c>
      <c r="C104" s="960" t="s">
        <v>604</v>
      </c>
      <c r="D104" s="960" t="s">
        <v>1069</v>
      </c>
      <c r="E104" s="951">
        <v>70000</v>
      </c>
      <c r="F104" s="974">
        <v>0</v>
      </c>
      <c r="G104" s="951">
        <v>70000</v>
      </c>
      <c r="H104" s="951">
        <v>2009</v>
      </c>
      <c r="I104" s="1191">
        <v>4682.29</v>
      </c>
      <c r="J104" s="951">
        <v>2128</v>
      </c>
      <c r="K104" s="951">
        <v>3555.92</v>
      </c>
      <c r="L104" s="951">
        <v>12375.21</v>
      </c>
      <c r="M104" s="951">
        <v>57624.79</v>
      </c>
    </row>
    <row r="105" spans="1:13" ht="18.75" x14ac:dyDescent="0.3">
      <c r="A105" s="961" t="s">
        <v>749</v>
      </c>
      <c r="B105" s="950"/>
      <c r="C105" s="962">
        <v>2</v>
      </c>
      <c r="D105" s="962"/>
      <c r="E105" s="963">
        <f>SUM(E103:E104)</f>
        <v>140000</v>
      </c>
      <c r="F105" s="1071">
        <v>0</v>
      </c>
      <c r="G105" s="963">
        <f t="shared" ref="G105:M105" si="18">SUM(G103:G104)</f>
        <v>140000</v>
      </c>
      <c r="H105" s="963">
        <f t="shared" si="18"/>
        <v>4018</v>
      </c>
      <c r="I105" s="963">
        <f t="shared" si="18"/>
        <v>10050.77</v>
      </c>
      <c r="J105" s="963">
        <f t="shared" si="18"/>
        <v>4256</v>
      </c>
      <c r="K105" s="963">
        <f t="shared" si="18"/>
        <v>3580.92</v>
      </c>
      <c r="L105" s="963">
        <f t="shared" si="18"/>
        <v>21905.69</v>
      </c>
      <c r="M105" s="963">
        <f t="shared" si="18"/>
        <v>118094.31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6"/>
      <c r="J106" s="963"/>
      <c r="K106" s="963"/>
      <c r="L106" s="963"/>
      <c r="M106" s="965"/>
    </row>
    <row r="107" spans="1:13" ht="20.2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6"/>
      <c r="J107" s="963"/>
      <c r="K107" s="963"/>
      <c r="L107" s="963"/>
      <c r="M107" s="965"/>
    </row>
    <row r="108" spans="1:13" s="259" customFormat="1" ht="18.75" x14ac:dyDescent="0.3">
      <c r="A108" s="1258" t="s">
        <v>1168</v>
      </c>
      <c r="B108" s="1256" t="s">
        <v>807</v>
      </c>
      <c r="C108" s="1257" t="s">
        <v>1564</v>
      </c>
      <c r="D108" s="1257" t="s">
        <v>1069</v>
      </c>
      <c r="E108" s="954">
        <v>80000</v>
      </c>
      <c r="F108" s="1191">
        <v>0</v>
      </c>
      <c r="G108" s="954">
        <v>80000</v>
      </c>
      <c r="H108" s="954">
        <v>2296</v>
      </c>
      <c r="I108" s="954">
        <v>7400.87</v>
      </c>
      <c r="J108" s="954">
        <v>2432</v>
      </c>
      <c r="K108" s="954">
        <v>2134</v>
      </c>
      <c r="L108" s="954">
        <f>SUM(H108:K108)</f>
        <v>14262.869999999999</v>
      </c>
      <c r="M108" s="954">
        <f>+E108-L108</f>
        <v>65737.13</v>
      </c>
    </row>
    <row r="109" spans="1:13" ht="18.75" x14ac:dyDescent="0.3">
      <c r="A109" s="955" t="s">
        <v>1053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1191">
        <v>936.62</v>
      </c>
      <c r="J109" s="951">
        <v>1322.4</v>
      </c>
      <c r="K109" s="951">
        <v>25</v>
      </c>
      <c r="L109" s="951">
        <v>3532.47</v>
      </c>
      <c r="M109" s="951">
        <f>+G109-L109</f>
        <v>39967.53</v>
      </c>
    </row>
    <row r="110" spans="1:13" ht="18.75" x14ac:dyDescent="0.3">
      <c r="A110" s="955" t="s">
        <v>1147</v>
      </c>
      <c r="B110" s="950" t="s">
        <v>807</v>
      </c>
      <c r="C110" s="960" t="s">
        <v>276</v>
      </c>
      <c r="D110" s="960" t="s">
        <v>307</v>
      </c>
      <c r="E110" s="951">
        <v>43500</v>
      </c>
      <c r="F110" s="974">
        <v>0</v>
      </c>
      <c r="G110" s="951">
        <v>43500</v>
      </c>
      <c r="H110" s="951">
        <v>1248.45</v>
      </c>
      <c r="I110" s="1191">
        <v>936.62</v>
      </c>
      <c r="J110" s="951">
        <v>1322.4</v>
      </c>
      <c r="K110" s="951">
        <v>25</v>
      </c>
      <c r="L110" s="951">
        <f>+H110+I110+J110+K110</f>
        <v>3532.4700000000003</v>
      </c>
      <c r="M110" s="951">
        <f>+G110-L110</f>
        <v>39967.53</v>
      </c>
    </row>
    <row r="111" spans="1:13" ht="18.75" x14ac:dyDescent="0.3">
      <c r="A111" s="961" t="s">
        <v>749</v>
      </c>
      <c r="B111" s="950"/>
      <c r="C111" s="962">
        <v>3</v>
      </c>
      <c r="D111" s="962"/>
      <c r="E111" s="963">
        <f>SUM(E108:E110)</f>
        <v>167000</v>
      </c>
      <c r="F111" s="1071">
        <v>0</v>
      </c>
      <c r="G111" s="963">
        <f t="shared" ref="G111:M111" si="19">SUM(G108:G110)</f>
        <v>167000</v>
      </c>
      <c r="H111" s="963">
        <f t="shared" si="19"/>
        <v>4792.8999999999996</v>
      </c>
      <c r="I111" s="963">
        <f t="shared" si="19"/>
        <v>9274.11</v>
      </c>
      <c r="J111" s="963">
        <f t="shared" si="19"/>
        <v>5076.8</v>
      </c>
      <c r="K111" s="963">
        <f t="shared" si="19"/>
        <v>2184</v>
      </c>
      <c r="L111" s="963">
        <f t="shared" si="19"/>
        <v>21327.81</v>
      </c>
      <c r="M111" s="963">
        <f t="shared" si="19"/>
        <v>145672.19</v>
      </c>
    </row>
    <row r="112" spans="1:13" ht="18.75" x14ac:dyDescent="0.3">
      <c r="A112" s="961"/>
      <c r="B112" s="950"/>
      <c r="C112" s="962"/>
      <c r="D112" s="962"/>
      <c r="E112" s="963"/>
      <c r="F112" s="964"/>
      <c r="G112" s="965"/>
      <c r="H112" s="965"/>
      <c r="I112" s="966"/>
      <c r="J112" s="963"/>
      <c r="K112" s="963"/>
      <c r="L112" s="963"/>
      <c r="M112" s="965"/>
    </row>
    <row r="113" spans="1:13" ht="18.75" x14ac:dyDescent="0.3">
      <c r="A113" s="961" t="s">
        <v>1128</v>
      </c>
      <c r="B113" s="950"/>
      <c r="C113" s="967"/>
      <c r="D113" s="967"/>
      <c r="E113" s="963"/>
      <c r="F113" s="964"/>
      <c r="G113" s="965"/>
      <c r="H113" s="965"/>
      <c r="I113" s="966"/>
      <c r="J113" s="963"/>
      <c r="K113" s="963"/>
      <c r="L113" s="963"/>
      <c r="M113" s="965"/>
    </row>
    <row r="114" spans="1:13" ht="18.75" x14ac:dyDescent="0.3">
      <c r="A114" s="958" t="s">
        <v>47</v>
      </c>
      <c r="B114" s="950" t="s">
        <v>806</v>
      </c>
      <c r="C114" s="960" t="s">
        <v>1677</v>
      </c>
      <c r="D114" s="960" t="s">
        <v>1069</v>
      </c>
      <c r="E114" s="951">
        <v>80000</v>
      </c>
      <c r="F114" s="952">
        <v>0</v>
      </c>
      <c r="G114" s="953">
        <v>80000</v>
      </c>
      <c r="H114" s="953">
        <v>2296</v>
      </c>
      <c r="I114" s="954">
        <v>6972</v>
      </c>
      <c r="J114" s="951">
        <v>2432</v>
      </c>
      <c r="K114" s="951">
        <v>1740.46</v>
      </c>
      <c r="L114" s="951">
        <f>+H114+I114+J114+K114</f>
        <v>13440.46</v>
      </c>
      <c r="M114" s="953">
        <f>+G114-L114</f>
        <v>66559.540000000008</v>
      </c>
    </row>
    <row r="115" spans="1:13" ht="18.75" x14ac:dyDescent="0.3">
      <c r="A115" s="961" t="s">
        <v>749</v>
      </c>
      <c r="B115" s="950"/>
      <c r="C115" s="962">
        <v>1</v>
      </c>
      <c r="D115" s="962"/>
      <c r="E115" s="963">
        <f>SUM(E114:E114)</f>
        <v>80000</v>
      </c>
      <c r="F115" s="952">
        <v>0</v>
      </c>
      <c r="G115" s="965">
        <f t="shared" ref="G115:L115" si="20">SUM(G114:G114)</f>
        <v>80000</v>
      </c>
      <c r="H115" s="965">
        <f t="shared" si="20"/>
        <v>2296</v>
      </c>
      <c r="I115" s="966">
        <f t="shared" si="20"/>
        <v>6972</v>
      </c>
      <c r="J115" s="963">
        <f t="shared" si="20"/>
        <v>2432</v>
      </c>
      <c r="K115" s="963">
        <f t="shared" si="20"/>
        <v>1740.46</v>
      </c>
      <c r="L115" s="963">
        <f t="shared" si="20"/>
        <v>13440.46</v>
      </c>
      <c r="M115" s="965">
        <f>SUM(M114:M114)</f>
        <v>66559.540000000008</v>
      </c>
    </row>
    <row r="116" spans="1:13" ht="18.75" x14ac:dyDescent="0.3">
      <c r="A116" s="961"/>
      <c r="B116" s="950"/>
      <c r="C116" s="967"/>
      <c r="D116" s="967"/>
      <c r="E116" s="963"/>
      <c r="F116" s="964"/>
      <c r="G116" s="965"/>
      <c r="H116" s="965"/>
      <c r="I116" s="966"/>
      <c r="J116" s="963"/>
      <c r="K116" s="963"/>
      <c r="L116" s="963"/>
      <c r="M116" s="965"/>
    </row>
    <row r="117" spans="1:13" ht="22.5" customHeight="1" x14ac:dyDescent="0.3">
      <c r="A117" s="982" t="s">
        <v>1462</v>
      </c>
      <c r="B117" s="950"/>
      <c r="C117" s="967"/>
      <c r="D117" s="967"/>
      <c r="E117" s="963"/>
      <c r="F117" s="964"/>
      <c r="G117" s="965"/>
      <c r="H117" s="965"/>
      <c r="I117" s="966"/>
      <c r="J117" s="963"/>
      <c r="K117" s="963"/>
      <c r="L117" s="963"/>
      <c r="M117" s="965"/>
    </row>
    <row r="118" spans="1:13" ht="20.25" customHeight="1" x14ac:dyDescent="0.3">
      <c r="A118" s="1242" t="s">
        <v>1678</v>
      </c>
      <c r="B118" s="950" t="s">
        <v>806</v>
      </c>
      <c r="C118" s="960" t="s">
        <v>1265</v>
      </c>
      <c r="D118" s="960" t="s">
        <v>1066</v>
      </c>
      <c r="E118" s="951">
        <v>185000</v>
      </c>
      <c r="F118" s="952">
        <v>0</v>
      </c>
      <c r="G118" s="953">
        <v>185000</v>
      </c>
      <c r="H118" s="953">
        <v>5309.5</v>
      </c>
      <c r="I118" s="954">
        <v>32099.49</v>
      </c>
      <c r="J118" s="951">
        <v>5624</v>
      </c>
      <c r="K118" s="951">
        <v>25</v>
      </c>
      <c r="L118" s="951">
        <f>+H118+I118+J118+K118</f>
        <v>43057.990000000005</v>
      </c>
      <c r="M118" s="953">
        <f>+G118-L118</f>
        <v>141942.01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76">
        <v>0</v>
      </c>
      <c r="G119" s="1122">
        <v>70000</v>
      </c>
      <c r="H119" s="1122">
        <v>2009</v>
      </c>
      <c r="I119" s="1195">
        <v>5025.38</v>
      </c>
      <c r="J119" s="1122">
        <v>2128</v>
      </c>
      <c r="K119" s="1122">
        <v>20565.75</v>
      </c>
      <c r="L119" s="1122">
        <f>+H119+I119+J119+K119</f>
        <v>29728.13</v>
      </c>
      <c r="M119" s="951">
        <f>+G119-L119</f>
        <v>40271.869999999995</v>
      </c>
    </row>
    <row r="120" spans="1:13" ht="18.75" x14ac:dyDescent="0.3">
      <c r="A120" s="955" t="s">
        <v>843</v>
      </c>
      <c r="B120" s="968" t="s">
        <v>806</v>
      </c>
      <c r="C120" s="960" t="s">
        <v>1199</v>
      </c>
      <c r="D120" s="960" t="s">
        <v>1069</v>
      </c>
      <c r="E120" s="951">
        <v>80000</v>
      </c>
      <c r="F120" s="952">
        <v>0</v>
      </c>
      <c r="G120" s="953">
        <v>80000</v>
      </c>
      <c r="H120" s="953">
        <v>2296</v>
      </c>
      <c r="I120" s="1195">
        <v>7400.87</v>
      </c>
      <c r="J120" s="951">
        <v>2432</v>
      </c>
      <c r="K120" s="951">
        <v>25</v>
      </c>
      <c r="L120" s="951">
        <f>+H120+I120+J120+K120</f>
        <v>12153.869999999999</v>
      </c>
      <c r="M120" s="953">
        <f>+G120-L120</f>
        <v>67846.13</v>
      </c>
    </row>
    <row r="121" spans="1:13" ht="18.75" x14ac:dyDescent="0.3">
      <c r="A121" s="958" t="s">
        <v>1679</v>
      </c>
      <c r="B121" s="950" t="s">
        <v>807</v>
      </c>
      <c r="C121" s="977" t="s">
        <v>327</v>
      </c>
      <c r="D121" s="960" t="s">
        <v>321</v>
      </c>
      <c r="E121" s="951">
        <v>31500</v>
      </c>
      <c r="F121" s="974">
        <v>0</v>
      </c>
      <c r="G121" s="953">
        <v>31500</v>
      </c>
      <c r="H121" s="953">
        <v>904.05</v>
      </c>
      <c r="I121" s="1191">
        <v>0</v>
      </c>
      <c r="J121" s="951">
        <v>957.6</v>
      </c>
      <c r="K121" s="951">
        <v>25</v>
      </c>
      <c r="L121" s="951">
        <v>1886.65</v>
      </c>
      <c r="M121" s="953">
        <f>+G121-L121</f>
        <v>29613.35</v>
      </c>
    </row>
    <row r="122" spans="1:13" ht="18.75" x14ac:dyDescent="0.3">
      <c r="A122" s="958" t="s">
        <v>1680</v>
      </c>
      <c r="B122" s="950" t="s">
        <v>1151</v>
      </c>
      <c r="C122" s="977" t="s">
        <v>327</v>
      </c>
      <c r="D122" s="960" t="s">
        <v>321</v>
      </c>
      <c r="E122" s="951">
        <v>43500</v>
      </c>
      <c r="F122" s="974">
        <v>0</v>
      </c>
      <c r="G122" s="953">
        <v>43500</v>
      </c>
      <c r="H122" s="953">
        <v>1248.45</v>
      </c>
      <c r="I122" s="1191">
        <v>936.62</v>
      </c>
      <c r="J122" s="951">
        <v>1322.4</v>
      </c>
      <c r="K122" s="951">
        <v>25</v>
      </c>
      <c r="L122" s="951">
        <f>+H122+I122+J122+K122</f>
        <v>3532.4700000000003</v>
      </c>
      <c r="M122" s="953">
        <f>+G122-L122</f>
        <v>39967.53</v>
      </c>
    </row>
    <row r="123" spans="1:13" ht="18.75" x14ac:dyDescent="0.3">
      <c r="A123" s="961" t="s">
        <v>749</v>
      </c>
      <c r="B123" s="950"/>
      <c r="C123" s="962">
        <v>5</v>
      </c>
      <c r="D123" s="962"/>
      <c r="E123" s="963">
        <f t="shared" ref="E123:M123" si="21">SUM(E118:E122)</f>
        <v>410000</v>
      </c>
      <c r="F123" s="964">
        <f t="shared" si="21"/>
        <v>0</v>
      </c>
      <c r="G123" s="963">
        <f t="shared" si="21"/>
        <v>410000</v>
      </c>
      <c r="H123" s="963">
        <f t="shared" si="21"/>
        <v>11767</v>
      </c>
      <c r="I123" s="966">
        <f t="shared" si="21"/>
        <v>45462.360000000008</v>
      </c>
      <c r="J123" s="963">
        <f t="shared" si="21"/>
        <v>12464</v>
      </c>
      <c r="K123" s="963">
        <f t="shared" si="21"/>
        <v>20665.75</v>
      </c>
      <c r="L123" s="963">
        <f t="shared" si="21"/>
        <v>90359.11</v>
      </c>
      <c r="M123" s="963">
        <f t="shared" si="21"/>
        <v>319640.89</v>
      </c>
    </row>
    <row r="124" spans="1:13" ht="18.75" x14ac:dyDescent="0.3">
      <c r="A124" s="961"/>
      <c r="B124" s="950"/>
      <c r="C124" s="962"/>
      <c r="D124" s="962"/>
      <c r="E124" s="963"/>
      <c r="F124" s="964"/>
      <c r="G124" s="963"/>
      <c r="H124" s="963"/>
      <c r="I124" s="966"/>
      <c r="J124" s="963"/>
      <c r="K124" s="963"/>
      <c r="L124" s="963"/>
      <c r="M124" s="963"/>
    </row>
    <row r="125" spans="1:13" ht="36" customHeight="1" x14ac:dyDescent="0.3">
      <c r="A125" s="1273" t="s">
        <v>1681</v>
      </c>
      <c r="B125" s="950"/>
      <c r="C125" s="962"/>
      <c r="D125" s="962"/>
      <c r="E125" s="963"/>
      <c r="F125" s="964"/>
      <c r="G125" s="963"/>
      <c r="H125" s="963"/>
      <c r="I125" s="966"/>
      <c r="J125" s="963"/>
      <c r="K125" s="963"/>
      <c r="L125" s="963"/>
      <c r="M125" s="963"/>
    </row>
    <row r="126" spans="1:13" s="259" customFormat="1" ht="18.75" x14ac:dyDescent="0.3">
      <c r="A126" s="1258" t="s">
        <v>232</v>
      </c>
      <c r="B126" s="1259" t="s">
        <v>807</v>
      </c>
      <c r="C126" s="1257" t="s">
        <v>1174</v>
      </c>
      <c r="D126" s="1257" t="s">
        <v>1069</v>
      </c>
      <c r="E126" s="954">
        <v>80000</v>
      </c>
      <c r="F126" s="1191">
        <v>0</v>
      </c>
      <c r="G126" s="954">
        <v>80000</v>
      </c>
      <c r="H126" s="954">
        <v>2296</v>
      </c>
      <c r="I126" s="954">
        <v>6972</v>
      </c>
      <c r="J126" s="954">
        <v>2432</v>
      </c>
      <c r="K126" s="954">
        <v>5884.86</v>
      </c>
      <c r="L126" s="954">
        <f>+H126+I126+J126+K126</f>
        <v>17584.86</v>
      </c>
      <c r="M126" s="954">
        <f>+G126-L126</f>
        <v>62415.14</v>
      </c>
    </row>
    <row r="127" spans="1:13" ht="18.75" x14ac:dyDescent="0.3">
      <c r="A127" s="961" t="s">
        <v>749</v>
      </c>
      <c r="B127" s="950"/>
      <c r="C127" s="962">
        <v>1</v>
      </c>
      <c r="D127" s="962"/>
      <c r="E127" s="963">
        <f>SUM(E126:E126)</f>
        <v>80000</v>
      </c>
      <c r="F127" s="952">
        <v>0</v>
      </c>
      <c r="G127" s="965">
        <f t="shared" ref="G127:L127" si="22">SUM(G126:G126)</f>
        <v>80000</v>
      </c>
      <c r="H127" s="965">
        <f t="shared" si="22"/>
        <v>2296</v>
      </c>
      <c r="I127" s="966">
        <f t="shared" si="22"/>
        <v>6972</v>
      </c>
      <c r="J127" s="963">
        <f t="shared" si="22"/>
        <v>2432</v>
      </c>
      <c r="K127" s="963">
        <f t="shared" si="22"/>
        <v>5884.86</v>
      </c>
      <c r="L127" s="963">
        <f t="shared" si="22"/>
        <v>17584.86</v>
      </c>
      <c r="M127" s="965">
        <f>SUM(M126:M126)</f>
        <v>62415.14</v>
      </c>
    </row>
    <row r="128" spans="1:13" ht="18.75" x14ac:dyDescent="0.3">
      <c r="A128" s="961"/>
      <c r="B128" s="950"/>
      <c r="C128" s="962"/>
      <c r="D128" s="962"/>
      <c r="E128" s="963"/>
      <c r="F128" s="952"/>
      <c r="G128" s="965"/>
      <c r="H128" s="965"/>
      <c r="I128" s="966"/>
      <c r="J128" s="963"/>
      <c r="K128" s="963"/>
      <c r="L128" s="963"/>
      <c r="M128" s="965"/>
    </row>
    <row r="129" spans="1:13" ht="21.75" customHeight="1" x14ac:dyDescent="0.3">
      <c r="A129" s="982" t="s">
        <v>1682</v>
      </c>
      <c r="B129" s="950"/>
      <c r="C129" s="967"/>
      <c r="D129" s="967"/>
      <c r="E129" s="963"/>
      <c r="F129" s="964"/>
      <c r="G129" s="965"/>
      <c r="H129" s="965"/>
      <c r="I129" s="966"/>
      <c r="J129" s="963"/>
      <c r="K129" s="963"/>
      <c r="L129" s="963"/>
      <c r="M129" s="965"/>
    </row>
    <row r="130" spans="1:13" ht="18.75" x14ac:dyDescent="0.3">
      <c r="A130" s="955" t="s">
        <v>419</v>
      </c>
      <c r="B130" s="950" t="s">
        <v>806</v>
      </c>
      <c r="C130" s="960" t="s">
        <v>1683</v>
      </c>
      <c r="D130" s="960" t="s">
        <v>1069</v>
      </c>
      <c r="E130" s="951">
        <v>50000</v>
      </c>
      <c r="F130" s="952">
        <v>0</v>
      </c>
      <c r="G130" s="953">
        <v>50000</v>
      </c>
      <c r="H130" s="953">
        <v>1435</v>
      </c>
      <c r="I130" s="954">
        <v>1854</v>
      </c>
      <c r="J130" s="951">
        <v>1520</v>
      </c>
      <c r="K130" s="951">
        <v>728</v>
      </c>
      <c r="L130" s="951">
        <f>+H130+I130+J130+K130</f>
        <v>5537</v>
      </c>
      <c r="M130" s="953">
        <f>+G130-L130</f>
        <v>44463</v>
      </c>
    </row>
    <row r="131" spans="1:13" ht="18.75" x14ac:dyDescent="0.3">
      <c r="A131" s="955" t="s">
        <v>875</v>
      </c>
      <c r="B131" s="950" t="s">
        <v>807</v>
      </c>
      <c r="C131" s="960" t="s">
        <v>1684</v>
      </c>
      <c r="D131" s="960" t="s">
        <v>307</v>
      </c>
      <c r="E131" s="951">
        <v>55000</v>
      </c>
      <c r="F131" s="974">
        <v>0</v>
      </c>
      <c r="G131" s="951">
        <v>55000</v>
      </c>
      <c r="H131" s="951">
        <v>1578.5</v>
      </c>
      <c r="I131" s="954">
        <v>2559.6799999999998</v>
      </c>
      <c r="J131" s="951">
        <v>1672</v>
      </c>
      <c r="K131" s="951">
        <v>2517.7399999999998</v>
      </c>
      <c r="L131" s="951">
        <f>+H131+I131+J131+K131</f>
        <v>8327.92</v>
      </c>
      <c r="M131" s="951">
        <f>+G131-L131</f>
        <v>46672.08</v>
      </c>
    </row>
    <row r="132" spans="1:13" ht="18.75" x14ac:dyDescent="0.3">
      <c r="A132" s="955" t="s">
        <v>1685</v>
      </c>
      <c r="B132" s="950" t="s">
        <v>807</v>
      </c>
      <c r="C132" s="960" t="s">
        <v>521</v>
      </c>
      <c r="D132" s="960" t="s">
        <v>307</v>
      </c>
      <c r="E132" s="951">
        <v>43500</v>
      </c>
      <c r="F132" s="952">
        <v>0</v>
      </c>
      <c r="G132" s="953">
        <v>43500</v>
      </c>
      <c r="H132" s="953">
        <v>1248.45</v>
      </c>
      <c r="I132" s="1191">
        <v>936.62</v>
      </c>
      <c r="J132" s="951">
        <v>1322.4</v>
      </c>
      <c r="K132" s="951">
        <v>25</v>
      </c>
      <c r="L132" s="951">
        <f>+H132+I132+J132+K132</f>
        <v>3532.4700000000003</v>
      </c>
      <c r="M132" s="953">
        <f>+G132-L132</f>
        <v>39967.53</v>
      </c>
    </row>
    <row r="133" spans="1:13" ht="18.75" x14ac:dyDescent="0.3">
      <c r="A133" s="961" t="s">
        <v>749</v>
      </c>
      <c r="B133" s="950"/>
      <c r="C133" s="962">
        <v>3</v>
      </c>
      <c r="D133" s="962"/>
      <c r="E133" s="963">
        <f>SUM(E130:E132)</f>
        <v>148500</v>
      </c>
      <c r="F133" s="964">
        <f t="shared" ref="F133:L133" si="23">SUM(F130:F132)</f>
        <v>0</v>
      </c>
      <c r="G133" s="963">
        <f t="shared" si="23"/>
        <v>148500</v>
      </c>
      <c r="H133" s="963">
        <f t="shared" si="23"/>
        <v>4261.95</v>
      </c>
      <c r="I133" s="966">
        <f t="shared" si="23"/>
        <v>5350.3</v>
      </c>
      <c r="J133" s="963">
        <f t="shared" si="23"/>
        <v>4514.3999999999996</v>
      </c>
      <c r="K133" s="963">
        <f t="shared" si="23"/>
        <v>3270.74</v>
      </c>
      <c r="L133" s="963">
        <f t="shared" si="23"/>
        <v>17397.39</v>
      </c>
      <c r="M133" s="963">
        <f>SUM(M130:M132)</f>
        <v>131102.60999999999</v>
      </c>
    </row>
    <row r="134" spans="1:13" ht="18.75" x14ac:dyDescent="0.3">
      <c r="A134" s="958"/>
      <c r="B134" s="950"/>
      <c r="C134" s="960"/>
      <c r="D134" s="960"/>
      <c r="E134" s="951"/>
      <c r="F134" s="952"/>
      <c r="G134" s="953"/>
      <c r="H134" s="953"/>
      <c r="I134" s="954"/>
      <c r="J134" s="963"/>
      <c r="K134" s="951"/>
      <c r="L134" s="951"/>
      <c r="M134" s="953"/>
    </row>
    <row r="135" spans="1:13" ht="18.75" x14ac:dyDescent="0.3">
      <c r="A135" s="961" t="s">
        <v>842</v>
      </c>
      <c r="B135" s="950"/>
      <c r="C135" s="967"/>
      <c r="D135" s="967"/>
      <c r="E135" s="963"/>
      <c r="F135" s="964"/>
      <c r="G135" s="965"/>
      <c r="H135" s="965"/>
      <c r="I135" s="966"/>
      <c r="J135" s="963"/>
      <c r="K135" s="963"/>
      <c r="L135" s="963"/>
      <c r="M135" s="965"/>
    </row>
    <row r="136" spans="1:13" ht="18.75" x14ac:dyDescent="0.3">
      <c r="A136" s="955" t="s">
        <v>1131</v>
      </c>
      <c r="B136" s="950" t="s">
        <v>806</v>
      </c>
      <c r="C136" s="960" t="s">
        <v>905</v>
      </c>
      <c r="D136" s="960" t="s">
        <v>307</v>
      </c>
      <c r="E136" s="951">
        <v>80000</v>
      </c>
      <c r="F136" s="974">
        <v>0</v>
      </c>
      <c r="G136" s="951">
        <v>80000</v>
      </c>
      <c r="H136" s="951">
        <v>2296</v>
      </c>
      <c r="I136" s="954">
        <v>7400.87</v>
      </c>
      <c r="J136" s="951">
        <v>2432</v>
      </c>
      <c r="K136" s="951">
        <v>828</v>
      </c>
      <c r="L136" s="951">
        <f>+H136+I136+J136+K136</f>
        <v>12956.869999999999</v>
      </c>
      <c r="M136" s="951">
        <f>+G136-L136</f>
        <v>67043.13</v>
      </c>
    </row>
    <row r="137" spans="1:13" ht="18.75" x14ac:dyDescent="0.3">
      <c r="A137" s="955" t="s">
        <v>773</v>
      </c>
      <c r="B137" s="950" t="s">
        <v>807</v>
      </c>
      <c r="C137" s="960" t="s">
        <v>774</v>
      </c>
      <c r="D137" s="960" t="s">
        <v>307</v>
      </c>
      <c r="E137" s="951">
        <v>55000</v>
      </c>
      <c r="F137" s="974">
        <v>0</v>
      </c>
      <c r="G137" s="951">
        <v>55000</v>
      </c>
      <c r="H137" s="951">
        <v>1578.5</v>
      </c>
      <c r="I137" s="954">
        <v>2559.6799999999998</v>
      </c>
      <c r="J137" s="951">
        <v>1672</v>
      </c>
      <c r="K137" s="951">
        <v>125</v>
      </c>
      <c r="L137" s="951">
        <v>5935.18</v>
      </c>
      <c r="M137" s="951">
        <f>+G137-L137</f>
        <v>49064.82</v>
      </c>
    </row>
    <row r="138" spans="1:13" ht="18.75" x14ac:dyDescent="0.3">
      <c r="A138" s="955" t="s">
        <v>1142</v>
      </c>
      <c r="B138" s="950" t="s">
        <v>806</v>
      </c>
      <c r="C138" s="960" t="s">
        <v>1684</v>
      </c>
      <c r="D138" s="960" t="s">
        <v>307</v>
      </c>
      <c r="E138" s="951">
        <v>55000</v>
      </c>
      <c r="F138" s="974">
        <v>0</v>
      </c>
      <c r="G138" s="951">
        <v>55000</v>
      </c>
      <c r="H138" s="951">
        <v>1578.5</v>
      </c>
      <c r="I138" s="954">
        <v>2559.6799999999998</v>
      </c>
      <c r="J138" s="951">
        <v>1672</v>
      </c>
      <c r="K138" s="951">
        <v>728</v>
      </c>
      <c r="L138" s="951">
        <f>+H138+I138+J138+K138</f>
        <v>6538.18</v>
      </c>
      <c r="M138" s="951">
        <f>+G138-L138</f>
        <v>48461.82</v>
      </c>
    </row>
    <row r="139" spans="1:13" ht="18.75" x14ac:dyDescent="0.3">
      <c r="A139" s="955" t="s">
        <v>444</v>
      </c>
      <c r="B139" s="950" t="s">
        <v>806</v>
      </c>
      <c r="C139" s="960" t="s">
        <v>662</v>
      </c>
      <c r="D139" s="960" t="s">
        <v>307</v>
      </c>
      <c r="E139" s="951">
        <v>43500</v>
      </c>
      <c r="F139" s="974">
        <v>0</v>
      </c>
      <c r="G139" s="951">
        <v>43500</v>
      </c>
      <c r="H139" s="951">
        <v>1248.45</v>
      </c>
      <c r="I139" s="1191">
        <v>936.62</v>
      </c>
      <c r="J139" s="951">
        <v>1322.4</v>
      </c>
      <c r="K139" s="951">
        <v>25</v>
      </c>
      <c r="L139" s="951">
        <f>+H139+I139+J139+K139</f>
        <v>3532.4700000000003</v>
      </c>
      <c r="M139" s="951">
        <f>+G139-L139</f>
        <v>39967.53</v>
      </c>
    </row>
    <row r="140" spans="1:13" ht="18.75" x14ac:dyDescent="0.3">
      <c r="A140" s="961" t="s">
        <v>749</v>
      </c>
      <c r="B140" s="950"/>
      <c r="C140" s="962">
        <v>4</v>
      </c>
      <c r="D140" s="962"/>
      <c r="E140" s="963">
        <f>SUM(E136:E139)</f>
        <v>233500</v>
      </c>
      <c r="F140" s="964">
        <f>SUM(F131:F131)</f>
        <v>0</v>
      </c>
      <c r="G140" s="963">
        <f t="shared" ref="G140:L140" si="24">SUM(G136:G139)</f>
        <v>233500</v>
      </c>
      <c r="H140" s="963">
        <f t="shared" si="24"/>
        <v>6701.45</v>
      </c>
      <c r="I140" s="966">
        <f t="shared" si="24"/>
        <v>13456.85</v>
      </c>
      <c r="J140" s="963">
        <f t="shared" si="24"/>
        <v>7098.4</v>
      </c>
      <c r="K140" s="963">
        <f t="shared" si="24"/>
        <v>1706</v>
      </c>
      <c r="L140" s="963">
        <f t="shared" si="24"/>
        <v>28962.7</v>
      </c>
      <c r="M140" s="963">
        <f>SUM(M136:M139)</f>
        <v>204537.30000000002</v>
      </c>
    </row>
    <row r="141" spans="1:13" ht="18.75" x14ac:dyDescent="0.3">
      <c r="A141" s="958"/>
      <c r="B141" s="950"/>
      <c r="C141" s="960"/>
      <c r="D141" s="960"/>
      <c r="E141" s="951"/>
      <c r="F141" s="952"/>
      <c r="G141" s="953"/>
      <c r="H141" s="953"/>
      <c r="I141" s="954"/>
      <c r="J141" s="951"/>
      <c r="K141" s="951"/>
      <c r="L141" s="951"/>
      <c r="M141" s="953"/>
    </row>
    <row r="142" spans="1:13" ht="18.75" x14ac:dyDescent="0.3">
      <c r="A142" s="961" t="s">
        <v>1515</v>
      </c>
      <c r="B142" s="950"/>
      <c r="C142" s="967"/>
      <c r="D142" s="967"/>
      <c r="E142" s="963"/>
      <c r="F142" s="964"/>
      <c r="G142" s="965"/>
      <c r="H142" s="965"/>
      <c r="I142" s="966"/>
      <c r="J142" s="963"/>
      <c r="K142" s="963"/>
      <c r="L142" s="963"/>
      <c r="M142" s="965"/>
    </row>
    <row r="143" spans="1:13" ht="18.75" x14ac:dyDescent="0.3">
      <c r="A143" s="958" t="s">
        <v>1686</v>
      </c>
      <c r="B143" s="950" t="s">
        <v>806</v>
      </c>
      <c r="C143" s="960" t="s">
        <v>1687</v>
      </c>
      <c r="D143" s="960" t="s">
        <v>307</v>
      </c>
      <c r="E143" s="951">
        <v>185000</v>
      </c>
      <c r="F143" s="952">
        <v>0</v>
      </c>
      <c r="G143" s="953">
        <v>185000</v>
      </c>
      <c r="H143" s="953">
        <v>5309.5</v>
      </c>
      <c r="I143" s="954">
        <v>32099.49</v>
      </c>
      <c r="J143" s="951">
        <v>5624</v>
      </c>
      <c r="K143" s="951">
        <v>2568.4</v>
      </c>
      <c r="L143" s="951">
        <f>+H143+I143+J143+K143</f>
        <v>45601.390000000007</v>
      </c>
      <c r="M143" s="953">
        <f>+G143-L143</f>
        <v>139398.60999999999</v>
      </c>
    </row>
    <row r="144" spans="1:13" ht="18.75" x14ac:dyDescent="0.3">
      <c r="A144" s="955" t="s">
        <v>1688</v>
      </c>
      <c r="B144" s="950" t="s">
        <v>806</v>
      </c>
      <c r="C144" s="960" t="s">
        <v>1683</v>
      </c>
      <c r="D144" s="960" t="s">
        <v>1069</v>
      </c>
      <c r="E144" s="951">
        <v>55000</v>
      </c>
      <c r="F144" s="974">
        <v>0</v>
      </c>
      <c r="G144" s="951">
        <v>55000</v>
      </c>
      <c r="H144" s="951">
        <v>1578.5</v>
      </c>
      <c r="I144" s="954">
        <v>2559.6799999999998</v>
      </c>
      <c r="J144" s="951">
        <v>1672</v>
      </c>
      <c r="K144" s="951">
        <v>1396.7</v>
      </c>
      <c r="L144" s="951">
        <f>+H144+I144+J144+K144</f>
        <v>7206.88</v>
      </c>
      <c r="M144" s="953">
        <f>+G144-L144</f>
        <v>47793.120000000003</v>
      </c>
    </row>
    <row r="145" spans="1:13" ht="18.75" x14ac:dyDescent="0.3">
      <c r="A145" s="958" t="s">
        <v>310</v>
      </c>
      <c r="B145" s="950" t="s">
        <v>807</v>
      </c>
      <c r="C145" s="960" t="s">
        <v>276</v>
      </c>
      <c r="D145" s="960" t="s">
        <v>307</v>
      </c>
      <c r="E145" s="951">
        <v>50000</v>
      </c>
      <c r="F145" s="952">
        <v>0</v>
      </c>
      <c r="G145" s="953">
        <v>50000</v>
      </c>
      <c r="H145" s="953">
        <v>1435</v>
      </c>
      <c r="I145" s="954">
        <v>1854</v>
      </c>
      <c r="J145" s="951">
        <v>1520</v>
      </c>
      <c r="K145" s="951">
        <v>2025</v>
      </c>
      <c r="L145" s="951">
        <f>+H145+I145+J145+K145</f>
        <v>6834</v>
      </c>
      <c r="M145" s="953">
        <f>+G145-L145</f>
        <v>43166</v>
      </c>
    </row>
    <row r="146" spans="1:13" ht="18.75" x14ac:dyDescent="0.3">
      <c r="A146" s="961" t="s">
        <v>749</v>
      </c>
      <c r="B146" s="950"/>
      <c r="C146" s="962">
        <v>3</v>
      </c>
      <c r="D146" s="962"/>
      <c r="E146" s="963">
        <f>SUM(E143:E145)</f>
        <v>290000</v>
      </c>
      <c r="F146" s="964">
        <f>SUM(F143:F144)</f>
        <v>0</v>
      </c>
      <c r="G146" s="965">
        <f t="shared" ref="G146:L146" si="25">SUM(G143:G145)</f>
        <v>290000</v>
      </c>
      <c r="H146" s="965">
        <f t="shared" si="25"/>
        <v>8323</v>
      </c>
      <c r="I146" s="966">
        <f t="shared" si="25"/>
        <v>36513.17</v>
      </c>
      <c r="J146" s="963">
        <f t="shared" si="25"/>
        <v>8816</v>
      </c>
      <c r="K146" s="963">
        <f t="shared" si="25"/>
        <v>5990.1</v>
      </c>
      <c r="L146" s="963">
        <f t="shared" si="25"/>
        <v>59642.270000000004</v>
      </c>
      <c r="M146" s="965">
        <f>SUM(M143:M145)</f>
        <v>230357.72999999998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6"/>
      <c r="J147" s="963"/>
      <c r="K147" s="963"/>
      <c r="L147" s="963"/>
      <c r="M147" s="965"/>
    </row>
    <row r="148" spans="1:13" ht="18.75" x14ac:dyDescent="0.3">
      <c r="A148" s="967" t="s">
        <v>1458</v>
      </c>
      <c r="B148" s="988"/>
      <c r="C148" s="989"/>
      <c r="D148" s="989"/>
      <c r="E148" s="949"/>
      <c r="F148" s="949"/>
      <c r="G148" s="990"/>
      <c r="H148" s="991"/>
      <c r="I148" s="966"/>
      <c r="J148" s="963"/>
      <c r="K148" s="963"/>
      <c r="L148" s="963"/>
      <c r="M148" s="965"/>
    </row>
    <row r="149" spans="1:13" ht="18.75" x14ac:dyDescent="0.3">
      <c r="A149" s="960" t="s">
        <v>1689</v>
      </c>
      <c r="B149" s="950" t="s">
        <v>807</v>
      </c>
      <c r="C149" s="960" t="s">
        <v>965</v>
      </c>
      <c r="D149" s="960" t="s">
        <v>1069</v>
      </c>
      <c r="E149" s="951">
        <v>80000</v>
      </c>
      <c r="F149" s="971">
        <v>0</v>
      </c>
      <c r="G149" s="972">
        <v>80000</v>
      </c>
      <c r="H149" s="972">
        <v>2296</v>
      </c>
      <c r="I149" s="954">
        <v>7400.87</v>
      </c>
      <c r="J149" s="951">
        <v>2432</v>
      </c>
      <c r="K149" s="951">
        <v>2097.1999999999998</v>
      </c>
      <c r="L149" s="951">
        <f>+H149+I149+J149+K149</f>
        <v>14226.07</v>
      </c>
      <c r="M149" s="953">
        <f>+G149-L149</f>
        <v>65773.929999999993</v>
      </c>
    </row>
    <row r="150" spans="1:13" ht="18.75" x14ac:dyDescent="0.3">
      <c r="A150" s="960" t="s">
        <v>1690</v>
      </c>
      <c r="B150" s="950" t="s">
        <v>807</v>
      </c>
      <c r="C150" s="960" t="s">
        <v>276</v>
      </c>
      <c r="D150" s="960" t="s">
        <v>307</v>
      </c>
      <c r="E150" s="951">
        <v>43500</v>
      </c>
      <c r="F150" s="974">
        <v>0</v>
      </c>
      <c r="G150" s="951">
        <v>43500</v>
      </c>
      <c r="H150" s="951">
        <v>1248.45</v>
      </c>
      <c r="I150" s="1191">
        <v>679.3</v>
      </c>
      <c r="J150" s="951">
        <v>1322.4</v>
      </c>
      <c r="K150" s="951">
        <v>1740.46</v>
      </c>
      <c r="L150" s="951">
        <f>SUM(H150:K150)</f>
        <v>4990.6100000000006</v>
      </c>
      <c r="M150" s="951">
        <f>+E150-L150</f>
        <v>38509.39</v>
      </c>
    </row>
    <row r="151" spans="1:13" ht="18.75" x14ac:dyDescent="0.3">
      <c r="A151" s="961" t="s">
        <v>847</v>
      </c>
      <c r="B151" s="992"/>
      <c r="C151" s="962">
        <v>2</v>
      </c>
      <c r="D151" s="962"/>
      <c r="E151" s="963">
        <f>SUM(E149:E150)</f>
        <v>123500</v>
      </c>
      <c r="F151" s="1071">
        <v>0</v>
      </c>
      <c r="G151" s="963">
        <f t="shared" ref="G151:M151" si="26">SUM(G149:G150)</f>
        <v>123500</v>
      </c>
      <c r="H151" s="966">
        <f t="shared" si="26"/>
        <v>3544.45</v>
      </c>
      <c r="I151" s="966">
        <f t="shared" si="26"/>
        <v>8080.17</v>
      </c>
      <c r="J151" s="963">
        <f t="shared" si="26"/>
        <v>3754.4</v>
      </c>
      <c r="K151" s="963">
        <f t="shared" si="26"/>
        <v>3837.66</v>
      </c>
      <c r="L151" s="963">
        <f t="shared" si="26"/>
        <v>19216.68</v>
      </c>
      <c r="M151" s="963">
        <f t="shared" si="26"/>
        <v>104283.31999999999</v>
      </c>
    </row>
    <row r="152" spans="1:13" ht="18.75" x14ac:dyDescent="0.3">
      <c r="A152" s="961"/>
      <c r="B152" s="950"/>
      <c r="C152" s="962"/>
      <c r="D152" s="962"/>
      <c r="E152" s="963"/>
      <c r="F152" s="964"/>
      <c r="G152" s="965"/>
      <c r="H152" s="965"/>
      <c r="I152" s="966"/>
      <c r="J152" s="963"/>
      <c r="K152" s="963"/>
      <c r="L152" s="963"/>
      <c r="M152" s="965"/>
    </row>
    <row r="153" spans="1:13" ht="18.75" x14ac:dyDescent="0.3">
      <c r="A153" s="982" t="s">
        <v>1245</v>
      </c>
      <c r="B153" s="950"/>
      <c r="C153" s="967"/>
      <c r="D153" s="967"/>
      <c r="E153" s="963"/>
      <c r="F153" s="964"/>
      <c r="G153" s="965"/>
      <c r="H153" s="965"/>
      <c r="I153" s="966"/>
      <c r="J153" s="963"/>
      <c r="K153" s="963"/>
      <c r="L153" s="963"/>
      <c r="M153" s="965"/>
    </row>
    <row r="154" spans="1:13" ht="18.75" x14ac:dyDescent="0.3">
      <c r="A154" s="955" t="s">
        <v>1691</v>
      </c>
      <c r="B154" s="950" t="s">
        <v>806</v>
      </c>
      <c r="C154" s="960" t="s">
        <v>551</v>
      </c>
      <c r="D154" s="960" t="s">
        <v>307</v>
      </c>
      <c r="E154" s="951">
        <v>43500</v>
      </c>
      <c r="F154" s="952">
        <v>0</v>
      </c>
      <c r="G154" s="953">
        <v>43500</v>
      </c>
      <c r="H154" s="953">
        <v>1248.45</v>
      </c>
      <c r="I154" s="1191">
        <v>936.62</v>
      </c>
      <c r="J154" s="951">
        <v>1322.4</v>
      </c>
      <c r="K154" s="951">
        <v>25</v>
      </c>
      <c r="L154" s="951">
        <f>SUM(H154:K154)</f>
        <v>3532.4700000000003</v>
      </c>
      <c r="M154" s="953">
        <f>+G154-L154</f>
        <v>39967.53</v>
      </c>
    </row>
    <row r="155" spans="1:13" ht="18.75" x14ac:dyDescent="0.3">
      <c r="A155" s="961" t="s">
        <v>749</v>
      </c>
      <c r="B155" s="950"/>
      <c r="C155" s="962">
        <v>1</v>
      </c>
      <c r="D155" s="962"/>
      <c r="E155" s="963">
        <f t="shared" ref="E155:J155" si="27">SUM(E154:E154)</f>
        <v>43500</v>
      </c>
      <c r="F155" s="964">
        <f t="shared" si="27"/>
        <v>0</v>
      </c>
      <c r="G155" s="965">
        <f t="shared" si="27"/>
        <v>43500</v>
      </c>
      <c r="H155" s="965">
        <f t="shared" si="27"/>
        <v>1248.45</v>
      </c>
      <c r="I155" s="1196">
        <f>SUM(I154:I154)</f>
        <v>936.62</v>
      </c>
      <c r="J155" s="1091">
        <f t="shared" si="27"/>
        <v>1322.4</v>
      </c>
      <c r="K155" s="963">
        <f>SUM(K154:K154)</f>
        <v>25</v>
      </c>
      <c r="L155" s="963">
        <f>SUM(L154)</f>
        <v>3532.4700000000003</v>
      </c>
      <c r="M155" s="965">
        <v>39967.53</v>
      </c>
    </row>
    <row r="156" spans="1:13" ht="18.75" x14ac:dyDescent="0.3">
      <c r="A156" s="958"/>
      <c r="B156" s="950"/>
      <c r="C156" s="960"/>
      <c r="D156" s="960"/>
      <c r="E156" s="951"/>
      <c r="F156" s="952"/>
      <c r="G156" s="953"/>
      <c r="H156" s="953"/>
      <c r="I156" s="954"/>
      <c r="J156" s="951"/>
      <c r="K156" s="951"/>
      <c r="L156" s="951"/>
      <c r="M156" s="953"/>
    </row>
    <row r="157" spans="1:13" ht="18.75" x14ac:dyDescent="0.3">
      <c r="A157" s="997" t="s">
        <v>1692</v>
      </c>
      <c r="B157" s="950"/>
      <c r="C157" s="967"/>
      <c r="D157" s="967"/>
      <c r="E157" s="963"/>
      <c r="F157" s="964"/>
      <c r="G157" s="965"/>
      <c r="H157" s="965"/>
      <c r="I157" s="966"/>
      <c r="J157" s="963"/>
      <c r="K157" s="963"/>
      <c r="L157" s="963"/>
      <c r="M157" s="965"/>
    </row>
    <row r="158" spans="1:13" ht="18.75" x14ac:dyDescent="0.3">
      <c r="A158" s="955" t="s">
        <v>114</v>
      </c>
      <c r="B158" s="950" t="s">
        <v>807</v>
      </c>
      <c r="C158" s="960" t="s">
        <v>967</v>
      </c>
      <c r="D158" s="960" t="s">
        <v>307</v>
      </c>
      <c r="E158" s="951">
        <v>80000</v>
      </c>
      <c r="F158" s="952">
        <v>0</v>
      </c>
      <c r="G158" s="953">
        <v>80000</v>
      </c>
      <c r="H158" s="953">
        <v>2296</v>
      </c>
      <c r="I158" s="954">
        <v>7400.87</v>
      </c>
      <c r="J158" s="951">
        <v>2432</v>
      </c>
      <c r="K158" s="951">
        <v>1296.7</v>
      </c>
      <c r="L158" s="951">
        <f>+H158+I158+J158+K158</f>
        <v>13425.57</v>
      </c>
      <c r="M158" s="953">
        <f>+G158-L158</f>
        <v>66574.429999999993</v>
      </c>
    </row>
    <row r="159" spans="1:13" ht="18.75" x14ac:dyDescent="0.3">
      <c r="A159" s="955" t="s">
        <v>1693</v>
      </c>
      <c r="B159" s="950" t="s">
        <v>807</v>
      </c>
      <c r="C159" s="960" t="s">
        <v>967</v>
      </c>
      <c r="D159" s="960" t="s">
        <v>307</v>
      </c>
      <c r="E159" s="951">
        <v>70000</v>
      </c>
      <c r="F159" s="974">
        <v>0</v>
      </c>
      <c r="G159" s="951">
        <v>70000</v>
      </c>
      <c r="H159" s="951">
        <v>2009</v>
      </c>
      <c r="I159" s="954">
        <v>5368.48</v>
      </c>
      <c r="J159" s="951">
        <v>2128</v>
      </c>
      <c r="K159" s="951">
        <v>1296.7</v>
      </c>
      <c r="L159" s="951">
        <f>+H159+I159+J159+K159</f>
        <v>10802.18</v>
      </c>
      <c r="M159" s="953">
        <f>+G159-L159</f>
        <v>59197.82</v>
      </c>
    </row>
    <row r="160" spans="1:13" ht="18.75" x14ac:dyDescent="0.3">
      <c r="A160" s="955" t="s">
        <v>1694</v>
      </c>
      <c r="B160" s="950" t="s">
        <v>806</v>
      </c>
      <c r="C160" s="960" t="s">
        <v>551</v>
      </c>
      <c r="D160" s="960" t="s">
        <v>307</v>
      </c>
      <c r="E160" s="951">
        <v>43500</v>
      </c>
      <c r="F160" s="952">
        <v>0</v>
      </c>
      <c r="G160" s="953">
        <v>43500</v>
      </c>
      <c r="H160" s="953">
        <v>1248.45</v>
      </c>
      <c r="I160" s="1191">
        <v>936.62</v>
      </c>
      <c r="J160" s="951">
        <v>1322.4</v>
      </c>
      <c r="K160" s="951">
        <v>2025</v>
      </c>
      <c r="L160" s="951">
        <f>+H160+I160+J160+K160</f>
        <v>5532.47</v>
      </c>
      <c r="M160" s="953">
        <f>+G160-L160</f>
        <v>37967.53</v>
      </c>
    </row>
    <row r="161" spans="1:13" ht="18.75" x14ac:dyDescent="0.3">
      <c r="A161" s="955" t="s">
        <v>1695</v>
      </c>
      <c r="B161" s="950" t="s">
        <v>806</v>
      </c>
      <c r="C161" s="960" t="s">
        <v>551</v>
      </c>
      <c r="D161" s="960" t="s">
        <v>321</v>
      </c>
      <c r="E161" s="951">
        <v>43500</v>
      </c>
      <c r="F161" s="952">
        <v>0</v>
      </c>
      <c r="G161" s="953">
        <v>43500</v>
      </c>
      <c r="H161" s="953">
        <v>1248.45</v>
      </c>
      <c r="I161" s="1191">
        <v>936.62</v>
      </c>
      <c r="J161" s="951">
        <v>1322.4</v>
      </c>
      <c r="K161" s="951">
        <v>25</v>
      </c>
      <c r="L161" s="951">
        <f>+H161+I161+J161+K161</f>
        <v>3532.4700000000003</v>
      </c>
      <c r="M161" s="953">
        <f>+G161-L161</f>
        <v>39967.53</v>
      </c>
    </row>
    <row r="162" spans="1:13" ht="18.75" x14ac:dyDescent="0.3">
      <c r="A162" s="961" t="s">
        <v>847</v>
      </c>
      <c r="B162" s="950"/>
      <c r="C162" s="962">
        <v>4</v>
      </c>
      <c r="D162" s="962"/>
      <c r="E162" s="963">
        <f>SUM(E158:E161)</f>
        <v>237000</v>
      </c>
      <c r="F162" s="993">
        <f>SUM(F161)</f>
        <v>0</v>
      </c>
      <c r="G162" s="963">
        <f t="shared" ref="G162:L162" si="28">SUM(G158:G161)</f>
        <v>237000</v>
      </c>
      <c r="H162" s="963">
        <f t="shared" si="28"/>
        <v>6801.9</v>
      </c>
      <c r="I162" s="966">
        <f>SUM(I158:I161)</f>
        <v>14642.59</v>
      </c>
      <c r="J162" s="963">
        <f t="shared" si="28"/>
        <v>7204.7999999999993</v>
      </c>
      <c r="K162" s="963">
        <f t="shared" si="28"/>
        <v>4643.3999999999996</v>
      </c>
      <c r="L162" s="963">
        <f t="shared" si="28"/>
        <v>33292.69</v>
      </c>
      <c r="M162" s="963">
        <f>SUM(M158:M161)</f>
        <v>203707.31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4"/>
      <c r="J163" s="951"/>
      <c r="K163" s="951"/>
      <c r="L163" s="951"/>
      <c r="M163" s="953"/>
    </row>
    <row r="164" spans="1:13" ht="29.25" customHeight="1" x14ac:dyDescent="0.3">
      <c r="A164" s="982" t="s">
        <v>1138</v>
      </c>
      <c r="B164" s="950"/>
      <c r="C164" s="967"/>
      <c r="D164" s="967"/>
      <c r="E164" s="963"/>
      <c r="F164" s="964"/>
      <c r="G164" s="965"/>
      <c r="H164" s="965"/>
      <c r="I164" s="966"/>
      <c r="J164" s="963"/>
      <c r="K164" s="963"/>
      <c r="L164" s="963"/>
      <c r="M164" s="965"/>
    </row>
    <row r="165" spans="1:13" ht="18.75" x14ac:dyDescent="0.3">
      <c r="A165" s="958" t="s">
        <v>1640</v>
      </c>
      <c r="B165" s="950" t="s">
        <v>806</v>
      </c>
      <c r="C165" s="960" t="s">
        <v>71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4">
        <v>7400.87</v>
      </c>
      <c r="J165" s="951">
        <v>2432</v>
      </c>
      <c r="K165" s="951">
        <v>728</v>
      </c>
      <c r="L165" s="951">
        <f>+H165+I165+J165+K165</f>
        <v>12856.869999999999</v>
      </c>
      <c r="M165" s="953">
        <f>+G165-L165</f>
        <v>67143.13</v>
      </c>
    </row>
    <row r="166" spans="1:13" ht="18.75" x14ac:dyDescent="0.3">
      <c r="A166" s="955" t="s">
        <v>77</v>
      </c>
      <c r="B166" s="986" t="s">
        <v>807</v>
      </c>
      <c r="C166" s="960" t="s">
        <v>967</v>
      </c>
      <c r="D166" s="960" t="s">
        <v>1069</v>
      </c>
      <c r="E166" s="951">
        <v>70000</v>
      </c>
      <c r="F166" s="974">
        <v>0</v>
      </c>
      <c r="G166" s="1070">
        <v>70000</v>
      </c>
      <c r="H166" s="956">
        <v>2009</v>
      </c>
      <c r="I166" s="987">
        <v>5368.48</v>
      </c>
      <c r="J166" s="951">
        <v>2128</v>
      </c>
      <c r="K166" s="956">
        <v>828</v>
      </c>
      <c r="L166" s="951">
        <f>+H166+I166+J166+K166</f>
        <v>10333.48</v>
      </c>
      <c r="M166" s="953">
        <f>+G166-L166</f>
        <v>59666.520000000004</v>
      </c>
    </row>
    <row r="167" spans="1:13" ht="18.75" x14ac:dyDescent="0.3">
      <c r="A167" s="961" t="s">
        <v>847</v>
      </c>
      <c r="B167" s="950"/>
      <c r="C167" s="962">
        <v>2</v>
      </c>
      <c r="D167" s="962"/>
      <c r="E167" s="963">
        <f>SUM(E165:E166)</f>
        <v>150000</v>
      </c>
      <c r="F167" s="1071">
        <v>0</v>
      </c>
      <c r="G167" s="963">
        <f t="shared" ref="G167:M167" si="29">SUM(G165:G166)</f>
        <v>150000</v>
      </c>
      <c r="H167" s="963">
        <f t="shared" si="29"/>
        <v>4305</v>
      </c>
      <c r="I167" s="966">
        <f t="shared" si="29"/>
        <v>12769.349999999999</v>
      </c>
      <c r="J167" s="963">
        <f t="shared" si="29"/>
        <v>4560</v>
      </c>
      <c r="K167" s="963">
        <f t="shared" si="29"/>
        <v>1556</v>
      </c>
      <c r="L167" s="963">
        <f t="shared" si="29"/>
        <v>23190.35</v>
      </c>
      <c r="M167" s="963">
        <f t="shared" si="29"/>
        <v>126809.65000000001</v>
      </c>
    </row>
    <row r="168" spans="1:13" ht="18.75" x14ac:dyDescent="0.3">
      <c r="A168" s="958"/>
      <c r="B168" s="950"/>
      <c r="C168" s="960"/>
      <c r="D168" s="960"/>
      <c r="E168" s="951"/>
      <c r="F168" s="952"/>
      <c r="G168" s="953"/>
      <c r="H168" s="953"/>
      <c r="I168" s="954"/>
      <c r="J168" s="951"/>
      <c r="K168" s="951"/>
      <c r="L168" s="951"/>
      <c r="M168" s="953"/>
    </row>
    <row r="169" spans="1:13" ht="18.75" customHeight="1" x14ac:dyDescent="0.3">
      <c r="A169" s="982" t="s">
        <v>1195</v>
      </c>
      <c r="B169" s="950"/>
      <c r="C169" s="967"/>
      <c r="D169" s="967"/>
      <c r="E169" s="963"/>
      <c r="F169" s="964"/>
      <c r="G169" s="965"/>
      <c r="H169" s="965"/>
      <c r="I169" s="966"/>
      <c r="J169" s="963"/>
      <c r="K169" s="963"/>
      <c r="L169" s="963"/>
      <c r="M169" s="965"/>
    </row>
    <row r="170" spans="1:13" ht="18.75" x14ac:dyDescent="0.3">
      <c r="A170" s="955" t="s">
        <v>217</v>
      </c>
      <c r="B170" s="950" t="s">
        <v>807</v>
      </c>
      <c r="C170" s="960" t="s">
        <v>1696</v>
      </c>
      <c r="D170" s="960" t="s">
        <v>1069</v>
      </c>
      <c r="E170" s="951">
        <v>80000</v>
      </c>
      <c r="F170" s="952">
        <v>0</v>
      </c>
      <c r="G170" s="953">
        <v>80000</v>
      </c>
      <c r="H170" s="953">
        <v>2296</v>
      </c>
      <c r="I170" s="954">
        <v>7400.87</v>
      </c>
      <c r="J170" s="951">
        <v>2432</v>
      </c>
      <c r="K170" s="951">
        <v>3639.14</v>
      </c>
      <c r="L170" s="951">
        <f>+H170+I170+J170+K170</f>
        <v>15768.009999999998</v>
      </c>
      <c r="M170" s="953">
        <f>+G170-L170</f>
        <v>64231.990000000005</v>
      </c>
    </row>
    <row r="171" spans="1:13" ht="18.75" x14ac:dyDescent="0.3">
      <c r="A171" s="955" t="s">
        <v>1697</v>
      </c>
      <c r="B171" s="950" t="s">
        <v>806</v>
      </c>
      <c r="C171" s="960" t="s">
        <v>551</v>
      </c>
      <c r="D171" s="960" t="s">
        <v>307</v>
      </c>
      <c r="E171" s="951">
        <v>43500</v>
      </c>
      <c r="F171" s="952">
        <v>0</v>
      </c>
      <c r="G171" s="953">
        <v>43500</v>
      </c>
      <c r="H171" s="953">
        <v>1248.45</v>
      </c>
      <c r="I171" s="1191">
        <v>936.62</v>
      </c>
      <c r="J171" s="951">
        <v>1322.4</v>
      </c>
      <c r="K171" s="951">
        <v>25</v>
      </c>
      <c r="L171" s="951">
        <f>+H171+I171+J171+K171</f>
        <v>3532.4700000000003</v>
      </c>
      <c r="M171" s="953">
        <f>+G171-L171</f>
        <v>39967.53</v>
      </c>
    </row>
    <row r="172" spans="1:13" ht="18.75" x14ac:dyDescent="0.3">
      <c r="A172" s="961" t="s">
        <v>749</v>
      </c>
      <c r="B172" s="950"/>
      <c r="C172" s="962">
        <v>2</v>
      </c>
      <c r="D172" s="962"/>
      <c r="E172" s="963">
        <f>SUM(E170:E171)</f>
        <v>123500</v>
      </c>
      <c r="F172" s="964">
        <f t="shared" ref="F172:K172" si="30">SUM(F170:F171)</f>
        <v>0</v>
      </c>
      <c r="G172" s="965">
        <f>SUM(G170:G171)</f>
        <v>123500</v>
      </c>
      <c r="H172" s="965">
        <f t="shared" si="30"/>
        <v>3544.45</v>
      </c>
      <c r="I172" s="966">
        <f>SUM(I170:I171)</f>
        <v>8337.49</v>
      </c>
      <c r="J172" s="963">
        <f t="shared" si="30"/>
        <v>3754.4</v>
      </c>
      <c r="K172" s="963">
        <f t="shared" si="30"/>
        <v>3664.14</v>
      </c>
      <c r="L172" s="963">
        <f>SUM(L170:L171)</f>
        <v>19300.48</v>
      </c>
      <c r="M172" s="965">
        <f>SUM(M170:M171)</f>
        <v>104199.52</v>
      </c>
    </row>
    <row r="173" spans="1:13" ht="18.75" x14ac:dyDescent="0.3">
      <c r="A173" s="961"/>
      <c r="B173" s="950"/>
      <c r="C173" s="967"/>
      <c r="D173" s="967"/>
      <c r="E173" s="963"/>
      <c r="F173" s="964"/>
      <c r="G173" s="965"/>
      <c r="H173" s="965"/>
      <c r="I173" s="966"/>
      <c r="J173" s="963"/>
      <c r="K173" s="963"/>
      <c r="L173" s="963"/>
      <c r="M173" s="965"/>
    </row>
    <row r="174" spans="1:13" ht="18.75" x14ac:dyDescent="0.3">
      <c r="A174" s="961" t="s">
        <v>803</v>
      </c>
      <c r="B174" s="950"/>
      <c r="C174" s="967"/>
      <c r="D174" s="967"/>
      <c r="E174" s="963"/>
      <c r="F174" s="964"/>
      <c r="G174" s="965"/>
      <c r="H174" s="965"/>
      <c r="I174" s="966"/>
      <c r="J174" s="963"/>
      <c r="K174" s="963"/>
      <c r="L174" s="963"/>
      <c r="M174" s="965"/>
    </row>
    <row r="175" spans="1:13" ht="18.75" x14ac:dyDescent="0.3">
      <c r="A175" s="955" t="s">
        <v>1698</v>
      </c>
      <c r="B175" s="950" t="s">
        <v>806</v>
      </c>
      <c r="C175" s="1024" t="s">
        <v>1325</v>
      </c>
      <c r="D175" s="960" t="s">
        <v>307</v>
      </c>
      <c r="E175" s="951">
        <v>43500</v>
      </c>
      <c r="F175" s="974">
        <v>0</v>
      </c>
      <c r="G175" s="951">
        <v>43500</v>
      </c>
      <c r="H175" s="951">
        <v>1248.45</v>
      </c>
      <c r="I175" s="1191">
        <v>936.62</v>
      </c>
      <c r="J175" s="951">
        <v>1322.4</v>
      </c>
      <c r="K175" s="951">
        <v>25</v>
      </c>
      <c r="L175" s="951">
        <f t="shared" ref="L175:L180" si="31">+H175+I175+J175+K175</f>
        <v>3532.4700000000003</v>
      </c>
      <c r="M175" s="951">
        <f t="shared" ref="M175:M180" si="32">+G175-L175</f>
        <v>39967.53</v>
      </c>
    </row>
    <row r="176" spans="1:13" ht="18.75" x14ac:dyDescent="0.3">
      <c r="A176" s="955" t="s">
        <v>1699</v>
      </c>
      <c r="B176" s="950" t="s">
        <v>806</v>
      </c>
      <c r="C176" s="1024" t="s">
        <v>1325</v>
      </c>
      <c r="D176" s="960" t="s">
        <v>307</v>
      </c>
      <c r="E176" s="951">
        <v>43500</v>
      </c>
      <c r="F176" s="974">
        <v>0</v>
      </c>
      <c r="G176" s="951">
        <v>43500</v>
      </c>
      <c r="H176" s="951">
        <v>1248.45</v>
      </c>
      <c r="I176" s="1191">
        <v>936.62</v>
      </c>
      <c r="J176" s="951">
        <v>1322.4</v>
      </c>
      <c r="K176" s="951">
        <v>25</v>
      </c>
      <c r="L176" s="951">
        <f t="shared" si="31"/>
        <v>3532.4700000000003</v>
      </c>
      <c r="M176" s="951">
        <f t="shared" si="32"/>
        <v>39967.53</v>
      </c>
    </row>
    <row r="177" spans="1:13" ht="18.75" x14ac:dyDescent="0.3">
      <c r="A177" s="955" t="s">
        <v>1700</v>
      </c>
      <c r="B177" s="950" t="s">
        <v>806</v>
      </c>
      <c r="C177" s="1024" t="s">
        <v>1325</v>
      </c>
      <c r="D177" s="960" t="s">
        <v>307</v>
      </c>
      <c r="E177" s="951">
        <v>43500</v>
      </c>
      <c r="F177" s="974">
        <v>0</v>
      </c>
      <c r="G177" s="951">
        <v>43500</v>
      </c>
      <c r="H177" s="951">
        <v>1248.45</v>
      </c>
      <c r="I177" s="1191">
        <v>936.62</v>
      </c>
      <c r="J177" s="951">
        <v>1322.4</v>
      </c>
      <c r="K177" s="951">
        <v>25</v>
      </c>
      <c r="L177" s="951">
        <f t="shared" si="31"/>
        <v>3532.4700000000003</v>
      </c>
      <c r="M177" s="951">
        <f t="shared" si="32"/>
        <v>39967.53</v>
      </c>
    </row>
    <row r="178" spans="1:13" ht="16.5" customHeight="1" x14ac:dyDescent="0.3">
      <c r="A178" s="1069" t="s">
        <v>1701</v>
      </c>
      <c r="B178" s="950" t="s">
        <v>806</v>
      </c>
      <c r="C178" s="1024" t="s">
        <v>1325</v>
      </c>
      <c r="D178" s="960" t="s">
        <v>307</v>
      </c>
      <c r="E178" s="951">
        <v>43500</v>
      </c>
      <c r="F178" s="974">
        <v>0</v>
      </c>
      <c r="G178" s="951">
        <v>43500</v>
      </c>
      <c r="H178" s="951">
        <v>1248.45</v>
      </c>
      <c r="I178" s="1191">
        <v>421.98</v>
      </c>
      <c r="J178" s="951">
        <v>1322.4</v>
      </c>
      <c r="K178" s="951">
        <v>4861.92</v>
      </c>
      <c r="L178" s="951">
        <f t="shared" si="31"/>
        <v>7854.75</v>
      </c>
      <c r="M178" s="951">
        <f t="shared" si="32"/>
        <v>35645.25</v>
      </c>
    </row>
    <row r="179" spans="1:13" ht="18.75" x14ac:dyDescent="0.3">
      <c r="A179" s="998" t="s">
        <v>1702</v>
      </c>
      <c r="B179" s="950" t="s">
        <v>1296</v>
      </c>
      <c r="C179" s="1024" t="s">
        <v>1325</v>
      </c>
      <c r="D179" s="960" t="s">
        <v>321</v>
      </c>
      <c r="E179" s="951">
        <v>43500</v>
      </c>
      <c r="F179" s="952">
        <v>0</v>
      </c>
      <c r="G179" s="953">
        <v>43500</v>
      </c>
      <c r="H179" s="953">
        <v>1248.45</v>
      </c>
      <c r="I179" s="1191">
        <v>936.62</v>
      </c>
      <c r="J179" s="951">
        <v>1322.4</v>
      </c>
      <c r="K179" s="951">
        <v>25</v>
      </c>
      <c r="L179" s="951">
        <f t="shared" si="31"/>
        <v>3532.4700000000003</v>
      </c>
      <c r="M179" s="951">
        <f t="shared" si="32"/>
        <v>39967.53</v>
      </c>
    </row>
    <row r="180" spans="1:13" ht="18.75" x14ac:dyDescent="0.3">
      <c r="A180" s="998" t="s">
        <v>1327</v>
      </c>
      <c r="B180" s="950" t="s">
        <v>806</v>
      </c>
      <c r="C180" s="1024" t="s">
        <v>1325</v>
      </c>
      <c r="D180" s="960" t="s">
        <v>321</v>
      </c>
      <c r="E180" s="951">
        <v>43500</v>
      </c>
      <c r="F180" s="952">
        <v>0</v>
      </c>
      <c r="G180" s="953">
        <v>43500</v>
      </c>
      <c r="H180" s="953">
        <v>1248.45</v>
      </c>
      <c r="I180" s="1191">
        <v>936.62</v>
      </c>
      <c r="J180" s="951">
        <v>1322.4</v>
      </c>
      <c r="K180" s="951">
        <v>25</v>
      </c>
      <c r="L180" s="951">
        <f t="shared" si="31"/>
        <v>3532.4700000000003</v>
      </c>
      <c r="M180" s="951">
        <f t="shared" si="32"/>
        <v>39967.53</v>
      </c>
    </row>
    <row r="181" spans="1:13" ht="18.75" x14ac:dyDescent="0.3">
      <c r="A181" s="961" t="s">
        <v>847</v>
      </c>
      <c r="B181" s="950"/>
      <c r="C181" s="962">
        <v>6</v>
      </c>
      <c r="D181" s="962"/>
      <c r="E181" s="963">
        <f>SUM(E175:E180)</f>
        <v>261000</v>
      </c>
      <c r="F181" s="964">
        <v>0</v>
      </c>
      <c r="G181" s="963">
        <f t="shared" ref="G181:L181" si="33">SUM(G175:G180)</f>
        <v>261000</v>
      </c>
      <c r="H181" s="963">
        <f t="shared" si="33"/>
        <v>7490.7</v>
      </c>
      <c r="I181" s="966">
        <f>SUM(I175:I180)</f>
        <v>5105.08</v>
      </c>
      <c r="J181" s="963">
        <f t="shared" si="33"/>
        <v>7934.4</v>
      </c>
      <c r="K181" s="963">
        <f t="shared" si="33"/>
        <v>4986.92</v>
      </c>
      <c r="L181" s="963">
        <f t="shared" si="33"/>
        <v>25517.100000000002</v>
      </c>
      <c r="M181" s="963">
        <f>SUM(M175:M180)</f>
        <v>235482.9</v>
      </c>
    </row>
    <row r="182" spans="1:13" ht="18.75" x14ac:dyDescent="0.3">
      <c r="A182" s="961"/>
      <c r="B182" s="950"/>
      <c r="C182" s="962"/>
      <c r="D182" s="962"/>
      <c r="E182" s="963"/>
      <c r="F182" s="964"/>
      <c r="G182" s="963"/>
      <c r="H182" s="963"/>
      <c r="I182" s="966"/>
      <c r="J182" s="963"/>
      <c r="K182" s="963"/>
      <c r="L182" s="963"/>
      <c r="M182" s="963"/>
    </row>
    <row r="183" spans="1:13" ht="18.75" x14ac:dyDescent="0.3">
      <c r="A183" s="961" t="s">
        <v>1490</v>
      </c>
      <c r="B183" s="950"/>
      <c r="C183" s="962"/>
      <c r="D183" s="962"/>
      <c r="E183" s="963"/>
      <c r="F183" s="964"/>
      <c r="G183" s="963"/>
      <c r="H183" s="963"/>
      <c r="I183" s="966"/>
      <c r="J183" s="963"/>
      <c r="K183" s="963"/>
      <c r="L183" s="963"/>
      <c r="M183" s="963"/>
    </row>
    <row r="184" spans="1:13" ht="21" customHeight="1" x14ac:dyDescent="0.3">
      <c r="A184" s="955" t="s">
        <v>1703</v>
      </c>
      <c r="B184" s="950" t="s">
        <v>807</v>
      </c>
      <c r="C184" s="960" t="s">
        <v>489</v>
      </c>
      <c r="D184" s="960" t="s">
        <v>307</v>
      </c>
      <c r="E184" s="951">
        <v>80000</v>
      </c>
      <c r="F184" s="974">
        <v>0</v>
      </c>
      <c r="G184" s="951">
        <v>80000</v>
      </c>
      <c r="H184" s="951">
        <v>2296</v>
      </c>
      <c r="I184" s="954">
        <v>7400.87</v>
      </c>
      <c r="J184" s="951">
        <v>2432</v>
      </c>
      <c r="K184" s="951">
        <v>2568.4</v>
      </c>
      <c r="L184" s="951">
        <f>+H184+I184+J184+K184</f>
        <v>14697.269999999999</v>
      </c>
      <c r="M184" s="951">
        <f>+G184-L184</f>
        <v>65302.73</v>
      </c>
    </row>
    <row r="185" spans="1:13" ht="21" customHeight="1" x14ac:dyDescent="0.3">
      <c r="A185" s="1069" t="s">
        <v>1386</v>
      </c>
      <c r="B185" s="950" t="s">
        <v>806</v>
      </c>
      <c r="C185" s="1024" t="s">
        <v>1325</v>
      </c>
      <c r="D185" s="960" t="s">
        <v>321</v>
      </c>
      <c r="E185" s="951">
        <v>43500</v>
      </c>
      <c r="F185" s="974">
        <v>0</v>
      </c>
      <c r="G185" s="951">
        <v>43500</v>
      </c>
      <c r="H185" s="951">
        <v>1248.45</v>
      </c>
      <c r="I185" s="1191">
        <v>936.62</v>
      </c>
      <c r="J185" s="951">
        <v>1322.4</v>
      </c>
      <c r="K185" s="951">
        <v>25</v>
      </c>
      <c r="L185" s="951">
        <f>+H185+I185+J185+K185</f>
        <v>3532.4700000000003</v>
      </c>
      <c r="M185" s="951">
        <f>+G185-L185</f>
        <v>39967.53</v>
      </c>
    </row>
    <row r="186" spans="1:13" ht="21" customHeight="1" x14ac:dyDescent="0.3">
      <c r="A186" s="1069" t="s">
        <v>1704</v>
      </c>
      <c r="B186" s="950" t="s">
        <v>806</v>
      </c>
      <c r="C186" s="1024" t="s">
        <v>1325</v>
      </c>
      <c r="D186" s="960" t="s">
        <v>307</v>
      </c>
      <c r="E186" s="951">
        <v>43500</v>
      </c>
      <c r="F186" s="974">
        <v>0</v>
      </c>
      <c r="G186" s="951">
        <v>43500</v>
      </c>
      <c r="H186" s="951">
        <v>1248.45</v>
      </c>
      <c r="I186" s="1191">
        <v>936.62</v>
      </c>
      <c r="J186" s="951">
        <v>1322.4</v>
      </c>
      <c r="K186" s="951">
        <v>25</v>
      </c>
      <c r="L186" s="951">
        <f>+H186+I186+J186+K186</f>
        <v>3532.4700000000003</v>
      </c>
      <c r="M186" s="951">
        <f>+G186-L186</f>
        <v>39967.53</v>
      </c>
    </row>
    <row r="187" spans="1:13" ht="21" customHeight="1" x14ac:dyDescent="0.3">
      <c r="A187" s="1069" t="s">
        <v>1328</v>
      </c>
      <c r="B187" s="950" t="s">
        <v>1296</v>
      </c>
      <c r="C187" s="1024" t="s">
        <v>1325</v>
      </c>
      <c r="D187" s="960" t="s">
        <v>321</v>
      </c>
      <c r="E187" s="951">
        <v>43500</v>
      </c>
      <c r="F187" s="974">
        <v>0</v>
      </c>
      <c r="G187" s="951">
        <v>43500</v>
      </c>
      <c r="H187" s="951">
        <v>1248.45</v>
      </c>
      <c r="I187" s="1191">
        <v>936.62</v>
      </c>
      <c r="J187" s="951">
        <v>1322.4</v>
      </c>
      <c r="K187" s="951">
        <v>25</v>
      </c>
      <c r="L187" s="951">
        <f>+H187+I187+J187+K187</f>
        <v>3532.4700000000003</v>
      </c>
      <c r="M187" s="951">
        <f>+G187-L187</f>
        <v>39967.53</v>
      </c>
    </row>
    <row r="188" spans="1:13" ht="18.75" x14ac:dyDescent="0.3">
      <c r="A188" s="1027" t="s">
        <v>1705</v>
      </c>
      <c r="B188" s="950" t="s">
        <v>806</v>
      </c>
      <c r="C188" s="1024" t="s">
        <v>1325</v>
      </c>
      <c r="D188" s="960" t="s">
        <v>307</v>
      </c>
      <c r="E188" s="951">
        <v>43500</v>
      </c>
      <c r="F188" s="974">
        <v>0</v>
      </c>
      <c r="G188" s="1032">
        <v>43500</v>
      </c>
      <c r="H188" s="951">
        <v>1248.45</v>
      </c>
      <c r="I188" s="1197">
        <v>936.62</v>
      </c>
      <c r="J188" s="951">
        <v>1322.4</v>
      </c>
      <c r="K188" s="951">
        <v>25</v>
      </c>
      <c r="L188" s="1032">
        <v>3532.4700000000003</v>
      </c>
      <c r="M188" s="1032">
        <v>39967.53</v>
      </c>
    </row>
    <row r="189" spans="1:13" ht="18.75" x14ac:dyDescent="0.3">
      <c r="A189" s="961" t="s">
        <v>847</v>
      </c>
      <c r="B189" s="950"/>
      <c r="C189" s="962">
        <v>5</v>
      </c>
      <c r="D189" s="962"/>
      <c r="E189" s="963">
        <f>SUM(E184:E188)</f>
        <v>254000</v>
      </c>
      <c r="F189" s="974">
        <v>0</v>
      </c>
      <c r="G189" s="963">
        <f>SUM(G184:G188)</f>
        <v>254000</v>
      </c>
      <c r="H189" s="963">
        <f t="shared" ref="H189:M189" si="34">SUM(H184:H188)</f>
        <v>7289.7999999999993</v>
      </c>
      <c r="I189" s="966">
        <f>SUM(I184:I188)</f>
        <v>11147.350000000002</v>
      </c>
      <c r="J189" s="963">
        <f t="shared" si="34"/>
        <v>7721.6</v>
      </c>
      <c r="K189" s="963">
        <f t="shared" si="34"/>
        <v>2668.4</v>
      </c>
      <c r="L189" s="963">
        <f t="shared" si="34"/>
        <v>28827.15</v>
      </c>
      <c r="M189" s="963">
        <f t="shared" si="34"/>
        <v>225172.85</v>
      </c>
    </row>
    <row r="190" spans="1:13" ht="18.75" x14ac:dyDescent="0.3">
      <c r="A190" s="961"/>
      <c r="B190" s="950"/>
      <c r="C190" s="962"/>
      <c r="D190" s="962"/>
      <c r="E190" s="963"/>
      <c r="F190" s="964"/>
      <c r="G190" s="963"/>
      <c r="H190" s="963"/>
      <c r="I190" s="966"/>
      <c r="J190" s="963"/>
      <c r="K190" s="963"/>
      <c r="L190" s="963"/>
      <c r="M190" s="963"/>
    </row>
    <row r="191" spans="1:13" ht="18.75" x14ac:dyDescent="0.3">
      <c r="A191" s="961" t="s">
        <v>1221</v>
      </c>
      <c r="B191" s="950"/>
      <c r="C191" s="967"/>
      <c r="D191" s="967"/>
      <c r="E191" s="963"/>
      <c r="F191" s="964"/>
      <c r="G191" s="965"/>
      <c r="H191" s="965"/>
      <c r="I191" s="966"/>
      <c r="J191" s="963"/>
      <c r="K191" s="963"/>
      <c r="L191" s="963"/>
      <c r="M191" s="965"/>
    </row>
    <row r="192" spans="1:13" ht="18.75" x14ac:dyDescent="0.3">
      <c r="A192" s="961" t="s">
        <v>1739</v>
      </c>
      <c r="B192" s="950"/>
      <c r="C192" s="1026"/>
      <c r="D192" s="960"/>
      <c r="E192" s="951"/>
      <c r="F192" s="974"/>
      <c r="G192" s="1032"/>
      <c r="H192" s="951"/>
      <c r="I192" s="1197"/>
      <c r="J192" s="951"/>
      <c r="K192" s="951"/>
      <c r="L192" s="1032"/>
      <c r="M192" s="1032"/>
    </row>
    <row r="193" spans="1:13" ht="18.75" x14ac:dyDescent="0.3">
      <c r="A193" s="1027" t="s">
        <v>1478</v>
      </c>
      <c r="B193" s="950" t="s">
        <v>806</v>
      </c>
      <c r="C193" s="1024" t="s">
        <v>1706</v>
      </c>
      <c r="D193" s="960" t="s">
        <v>1069</v>
      </c>
      <c r="E193" s="951">
        <v>120000</v>
      </c>
      <c r="F193" s="952">
        <v>0</v>
      </c>
      <c r="G193" s="1031">
        <v>120000</v>
      </c>
      <c r="H193" s="953">
        <v>3444</v>
      </c>
      <c r="I193" s="1198">
        <v>16809.87</v>
      </c>
      <c r="J193" s="951">
        <v>3648</v>
      </c>
      <c r="K193" s="951">
        <v>25</v>
      </c>
      <c r="L193" s="1032">
        <f>+H193+I193+J193+K193</f>
        <v>23926.87</v>
      </c>
      <c r="M193" s="1031">
        <f t="shared" ref="M193:M199" si="35">+G193-L193</f>
        <v>96073.13</v>
      </c>
    </row>
    <row r="194" spans="1:13" ht="18.75" x14ac:dyDescent="0.3">
      <c r="A194" s="1027" t="s">
        <v>244</v>
      </c>
      <c r="B194" s="950" t="s">
        <v>806</v>
      </c>
      <c r="C194" s="1024" t="s">
        <v>489</v>
      </c>
      <c r="D194" s="960" t="s">
        <v>1064</v>
      </c>
      <c r="E194" s="951">
        <v>80000</v>
      </c>
      <c r="F194" s="974">
        <v>0</v>
      </c>
      <c r="G194" s="1032">
        <v>80000</v>
      </c>
      <c r="H194" s="951">
        <v>2296</v>
      </c>
      <c r="I194" s="1198">
        <v>7400.87</v>
      </c>
      <c r="J194" s="951">
        <v>2432</v>
      </c>
      <c r="K194" s="951">
        <v>25</v>
      </c>
      <c r="L194" s="1032">
        <f>+H194+I194+J194+K194</f>
        <v>12153.869999999999</v>
      </c>
      <c r="M194" s="1031">
        <f t="shared" si="35"/>
        <v>67846.13</v>
      </c>
    </row>
    <row r="195" spans="1:13" ht="18.75" x14ac:dyDescent="0.3">
      <c r="A195" s="1027" t="s">
        <v>84</v>
      </c>
      <c r="B195" s="950" t="s">
        <v>806</v>
      </c>
      <c r="C195" s="1024" t="s">
        <v>117</v>
      </c>
      <c r="D195" s="960" t="s">
        <v>307</v>
      </c>
      <c r="E195" s="951">
        <v>70000</v>
      </c>
      <c r="F195" s="974">
        <v>0</v>
      </c>
      <c r="G195" s="951">
        <v>70000</v>
      </c>
      <c r="H195" s="951">
        <v>2009</v>
      </c>
      <c r="I195" s="1198">
        <v>5368.48</v>
      </c>
      <c r="J195" s="951">
        <v>2128</v>
      </c>
      <c r="K195" s="951">
        <v>25</v>
      </c>
      <c r="L195" s="1032">
        <f>+H195+I195+J195+K195</f>
        <v>9530.48</v>
      </c>
      <c r="M195" s="1031">
        <f t="shared" si="35"/>
        <v>60469.520000000004</v>
      </c>
    </row>
    <row r="196" spans="1:13" ht="18.75" x14ac:dyDescent="0.3">
      <c r="A196" s="1027" t="s">
        <v>94</v>
      </c>
      <c r="B196" s="950" t="s">
        <v>807</v>
      </c>
      <c r="C196" s="1024" t="s">
        <v>71</v>
      </c>
      <c r="D196" s="960" t="s">
        <v>1069</v>
      </c>
      <c r="E196" s="951">
        <v>70000</v>
      </c>
      <c r="F196" s="974">
        <v>0</v>
      </c>
      <c r="G196" s="951">
        <v>70000</v>
      </c>
      <c r="H196" s="951">
        <v>2009</v>
      </c>
      <c r="I196" s="1198">
        <v>5025.38</v>
      </c>
      <c r="J196" s="951">
        <v>2128</v>
      </c>
      <c r="K196" s="951">
        <v>1740.46</v>
      </c>
      <c r="L196" s="1032">
        <v>10902.84</v>
      </c>
      <c r="M196" s="1032">
        <f t="shared" si="35"/>
        <v>59097.16</v>
      </c>
    </row>
    <row r="197" spans="1:13" ht="18.75" x14ac:dyDescent="0.3">
      <c r="A197" s="1027" t="s">
        <v>156</v>
      </c>
      <c r="B197" s="950" t="s">
        <v>806</v>
      </c>
      <c r="C197" s="1024" t="s">
        <v>1044</v>
      </c>
      <c r="D197" s="960" t="s">
        <v>1069</v>
      </c>
      <c r="E197" s="951">
        <v>80000</v>
      </c>
      <c r="F197" s="974">
        <v>0</v>
      </c>
      <c r="G197" s="951">
        <v>80000</v>
      </c>
      <c r="H197" s="951">
        <v>2296</v>
      </c>
      <c r="I197" s="1198">
        <v>6972</v>
      </c>
      <c r="J197" s="951">
        <v>2432</v>
      </c>
      <c r="K197" s="951">
        <v>1740.46</v>
      </c>
      <c r="L197" s="1032">
        <f>+H197+I197+J197+K197</f>
        <v>13440.46</v>
      </c>
      <c r="M197" s="1032">
        <f t="shared" si="35"/>
        <v>66559.540000000008</v>
      </c>
    </row>
    <row r="198" spans="1:13" ht="18.75" x14ac:dyDescent="0.3">
      <c r="A198" s="1028" t="s">
        <v>177</v>
      </c>
      <c r="B198" s="1001" t="s">
        <v>807</v>
      </c>
      <c r="C198" s="1025" t="s">
        <v>1204</v>
      </c>
      <c r="D198" s="1024" t="s">
        <v>1069</v>
      </c>
      <c r="E198" s="951">
        <v>55000</v>
      </c>
      <c r="F198" s="974">
        <v>0</v>
      </c>
      <c r="G198" s="1032">
        <v>55000</v>
      </c>
      <c r="H198" s="956">
        <v>1578.5</v>
      </c>
      <c r="I198" s="1243">
        <v>2559.6799999999998</v>
      </c>
      <c r="J198" s="951">
        <v>1672</v>
      </c>
      <c r="K198" s="956">
        <v>2097.1999999999998</v>
      </c>
      <c r="L198" s="1032">
        <f>+H198+I198+J198+K198</f>
        <v>7907.38</v>
      </c>
      <c r="M198" s="1032">
        <f t="shared" si="35"/>
        <v>47092.62</v>
      </c>
    </row>
    <row r="199" spans="1:13" ht="18.75" x14ac:dyDescent="0.3">
      <c r="A199" s="1027" t="s">
        <v>1710</v>
      </c>
      <c r="B199" s="950" t="s">
        <v>807</v>
      </c>
      <c r="C199" s="1024" t="s">
        <v>521</v>
      </c>
      <c r="D199" s="960" t="s">
        <v>307</v>
      </c>
      <c r="E199" s="951">
        <v>43500</v>
      </c>
      <c r="F199" s="974">
        <v>0</v>
      </c>
      <c r="G199" s="1032">
        <v>43500</v>
      </c>
      <c r="H199" s="951">
        <v>1248.45</v>
      </c>
      <c r="I199" s="1197">
        <v>679.3</v>
      </c>
      <c r="J199" s="951">
        <v>1322.4</v>
      </c>
      <c r="K199" s="951">
        <v>1740.46</v>
      </c>
      <c r="L199" s="1032">
        <f>+H199+I199+J199+K199</f>
        <v>4990.6100000000006</v>
      </c>
      <c r="M199" s="1032">
        <f t="shared" si="35"/>
        <v>38509.39</v>
      </c>
    </row>
    <row r="200" spans="1:13" ht="18.75" x14ac:dyDescent="0.3">
      <c r="A200" s="1027" t="s">
        <v>1717</v>
      </c>
      <c r="B200" s="950" t="s">
        <v>806</v>
      </c>
      <c r="C200" s="1024" t="s">
        <v>1325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197">
        <v>936.62</v>
      </c>
      <c r="J200" s="951">
        <v>1322.4</v>
      </c>
      <c r="K200" s="951">
        <v>25</v>
      </c>
      <c r="L200" s="1032">
        <v>3532.4700000000003</v>
      </c>
      <c r="M200" s="1032">
        <v>39967.53</v>
      </c>
    </row>
    <row r="201" spans="1:13" ht="18.75" x14ac:dyDescent="0.3">
      <c r="A201" s="1027" t="s">
        <v>1718</v>
      </c>
      <c r="B201" s="950" t="s">
        <v>806</v>
      </c>
      <c r="C201" s="1024" t="s">
        <v>1332</v>
      </c>
      <c r="D201" s="960" t="s">
        <v>321</v>
      </c>
      <c r="E201" s="951">
        <v>43500</v>
      </c>
      <c r="F201" s="974">
        <v>0</v>
      </c>
      <c r="G201" s="1032">
        <v>43500</v>
      </c>
      <c r="H201" s="951">
        <v>1248.45</v>
      </c>
      <c r="I201" s="1197">
        <v>936.62</v>
      </c>
      <c r="J201" s="951">
        <v>1322.4</v>
      </c>
      <c r="K201" s="951">
        <v>25</v>
      </c>
      <c r="L201" s="1032">
        <f>+H201+I201+J201+K201</f>
        <v>3532.4700000000003</v>
      </c>
      <c r="M201" s="1032">
        <f t="shared" ref="M201:M206" si="36">+G201-L201</f>
        <v>39967.53</v>
      </c>
    </row>
    <row r="202" spans="1:13" ht="18.75" x14ac:dyDescent="0.3">
      <c r="A202" s="1027" t="s">
        <v>1721</v>
      </c>
      <c r="B202" s="950" t="s">
        <v>807</v>
      </c>
      <c r="C202" s="1024" t="s">
        <v>105</v>
      </c>
      <c r="D202" s="960" t="s">
        <v>1067</v>
      </c>
      <c r="E202" s="951">
        <v>25000</v>
      </c>
      <c r="F202" s="974">
        <v>0</v>
      </c>
      <c r="G202" s="1032">
        <v>25000</v>
      </c>
      <c r="H202" s="951">
        <v>717.5</v>
      </c>
      <c r="I202" s="1197">
        <v>0</v>
      </c>
      <c r="J202" s="951">
        <v>760</v>
      </c>
      <c r="K202" s="951">
        <v>25</v>
      </c>
      <c r="L202" s="1032">
        <f>+H202+I202+J202+K202</f>
        <v>1502.5</v>
      </c>
      <c r="M202" s="1032">
        <f t="shared" si="36"/>
        <v>23497.5</v>
      </c>
    </row>
    <row r="203" spans="1:13" ht="18.75" x14ac:dyDescent="0.3">
      <c r="A203" s="1027" t="s">
        <v>1722</v>
      </c>
      <c r="B203" s="950" t="s">
        <v>1151</v>
      </c>
      <c r="C203" s="1024" t="s">
        <v>105</v>
      </c>
      <c r="D203" s="960" t="s">
        <v>1067</v>
      </c>
      <c r="E203" s="951">
        <v>25000</v>
      </c>
      <c r="F203" s="974">
        <v>0</v>
      </c>
      <c r="G203" s="1032">
        <v>25000</v>
      </c>
      <c r="H203" s="951">
        <v>717.5</v>
      </c>
      <c r="I203" s="1197">
        <v>0</v>
      </c>
      <c r="J203" s="951">
        <v>760</v>
      </c>
      <c r="K203" s="951">
        <v>25</v>
      </c>
      <c r="L203" s="1032">
        <f>+H203+I203+J203+K203</f>
        <v>1502.5</v>
      </c>
      <c r="M203" s="1032">
        <f t="shared" si="36"/>
        <v>23497.5</v>
      </c>
    </row>
    <row r="204" spans="1:13" ht="18.75" x14ac:dyDescent="0.3">
      <c r="A204" s="1024" t="s">
        <v>830</v>
      </c>
      <c r="B204" s="950" t="s">
        <v>806</v>
      </c>
      <c r="C204" s="1026" t="s">
        <v>92</v>
      </c>
      <c r="D204" s="960" t="s">
        <v>1067</v>
      </c>
      <c r="E204" s="978">
        <v>30000</v>
      </c>
      <c r="F204" s="979">
        <v>0</v>
      </c>
      <c r="G204" s="1032">
        <v>30000</v>
      </c>
      <c r="H204" s="951">
        <v>861</v>
      </c>
      <c r="I204" s="1197">
        <v>0</v>
      </c>
      <c r="J204" s="951">
        <v>912</v>
      </c>
      <c r="K204" s="951">
        <v>25</v>
      </c>
      <c r="L204" s="1032">
        <f>+H204+I204+J204+K204</f>
        <v>1798</v>
      </c>
      <c r="M204" s="1032">
        <f t="shared" si="36"/>
        <v>28202</v>
      </c>
    </row>
    <row r="205" spans="1:13" ht="18.75" x14ac:dyDescent="0.3">
      <c r="A205" s="1027" t="s">
        <v>1723</v>
      </c>
      <c r="B205" s="950" t="s">
        <v>806</v>
      </c>
      <c r="C205" s="1026" t="s">
        <v>92</v>
      </c>
      <c r="D205" s="960" t="s">
        <v>1067</v>
      </c>
      <c r="E205" s="951">
        <v>30000</v>
      </c>
      <c r="F205" s="974">
        <v>0</v>
      </c>
      <c r="G205" s="1032">
        <v>30000</v>
      </c>
      <c r="H205" s="951">
        <v>861</v>
      </c>
      <c r="I205" s="1197">
        <v>0</v>
      </c>
      <c r="J205" s="951">
        <v>912</v>
      </c>
      <c r="K205" s="951">
        <v>25</v>
      </c>
      <c r="L205" s="1032">
        <f>+H205+I205+J205+K205</f>
        <v>1798</v>
      </c>
      <c r="M205" s="1032">
        <f t="shared" si="36"/>
        <v>28202</v>
      </c>
    </row>
    <row r="206" spans="1:13" ht="18.75" x14ac:dyDescent="0.3">
      <c r="A206" s="1027" t="s">
        <v>1729</v>
      </c>
      <c r="B206" s="950" t="s">
        <v>806</v>
      </c>
      <c r="C206" s="1026" t="s">
        <v>92</v>
      </c>
      <c r="D206" s="960" t="s">
        <v>1067</v>
      </c>
      <c r="E206" s="951">
        <v>30000</v>
      </c>
      <c r="F206" s="974">
        <v>0</v>
      </c>
      <c r="G206" s="1032">
        <v>30000</v>
      </c>
      <c r="H206" s="951">
        <v>861</v>
      </c>
      <c r="I206" s="1197">
        <v>0</v>
      </c>
      <c r="J206" s="951">
        <v>912</v>
      </c>
      <c r="K206" s="951">
        <v>1740.46</v>
      </c>
      <c r="L206" s="1032">
        <v>3513.46</v>
      </c>
      <c r="M206" s="1032">
        <f t="shared" si="36"/>
        <v>26486.54</v>
      </c>
    </row>
    <row r="207" spans="1:13" ht="18.75" x14ac:dyDescent="0.3">
      <c r="A207" s="949" t="s">
        <v>847</v>
      </c>
      <c r="B207" s="999"/>
      <c r="C207" s="962">
        <v>14</v>
      </c>
      <c r="D207" s="962"/>
      <c r="E207" s="963">
        <f>SUM(E193:E206)</f>
        <v>745500</v>
      </c>
      <c r="F207" s="963">
        <f t="shared" ref="F207:M207" si="37">SUM(F193:F206)</f>
        <v>0</v>
      </c>
      <c r="G207" s="963">
        <f t="shared" si="37"/>
        <v>745500</v>
      </c>
      <c r="H207" s="963">
        <f t="shared" si="37"/>
        <v>21395.850000000002</v>
      </c>
      <c r="I207" s="963">
        <f t="shared" si="37"/>
        <v>46688.820000000007</v>
      </c>
      <c r="J207" s="963">
        <f t="shared" si="37"/>
        <v>22663.200000000001</v>
      </c>
      <c r="K207" s="963">
        <f t="shared" si="37"/>
        <v>9284.0400000000009</v>
      </c>
      <c r="L207" s="963">
        <f t="shared" si="37"/>
        <v>100031.91</v>
      </c>
      <c r="M207" s="963">
        <f t="shared" si="37"/>
        <v>645468.0900000002</v>
      </c>
    </row>
    <row r="208" spans="1:13" ht="18.75" x14ac:dyDescent="0.3">
      <c r="A208" s="949"/>
      <c r="B208" s="999"/>
      <c r="C208" s="962"/>
      <c r="D208" s="962"/>
      <c r="E208" s="963"/>
      <c r="G208" s="963"/>
      <c r="H208" s="963"/>
      <c r="I208" s="966"/>
      <c r="J208" s="963"/>
      <c r="K208" s="963"/>
      <c r="L208" s="963"/>
      <c r="M208" s="963"/>
    </row>
    <row r="209" spans="1:13" ht="18.75" x14ac:dyDescent="0.3">
      <c r="A209" s="961" t="s">
        <v>1740</v>
      </c>
      <c r="B209" s="950"/>
      <c r="C209" s="967"/>
      <c r="D209" s="967"/>
      <c r="E209" s="963"/>
      <c r="F209" s="964"/>
      <c r="G209" s="965"/>
      <c r="H209" s="965"/>
      <c r="I209" s="966"/>
      <c r="J209" s="963"/>
      <c r="K209" s="963"/>
      <c r="L209" s="963"/>
      <c r="M209" s="965"/>
    </row>
    <row r="210" spans="1:13" ht="18.75" x14ac:dyDescent="0.3">
      <c r="A210" s="1027" t="s">
        <v>1707</v>
      </c>
      <c r="B210" s="950" t="s">
        <v>806</v>
      </c>
      <c r="C210" s="1024" t="s">
        <v>1708</v>
      </c>
      <c r="D210" s="960" t="s">
        <v>1069</v>
      </c>
      <c r="E210" s="951">
        <v>120000</v>
      </c>
      <c r="F210" s="974">
        <v>0</v>
      </c>
      <c r="G210" s="1032">
        <v>120000</v>
      </c>
      <c r="H210" s="951">
        <v>3444</v>
      </c>
      <c r="I210" s="1198">
        <v>16809.87</v>
      </c>
      <c r="J210" s="951">
        <v>3648</v>
      </c>
      <c r="K210" s="951">
        <v>25</v>
      </c>
      <c r="L210" s="1032">
        <f>+H210+I210+J210+K210</f>
        <v>23926.87</v>
      </c>
      <c r="M210" s="1031">
        <f>+G210-L210</f>
        <v>96073.13</v>
      </c>
    </row>
    <row r="211" spans="1:13" ht="18.75" x14ac:dyDescent="0.3">
      <c r="A211" s="1027" t="s">
        <v>1709</v>
      </c>
      <c r="B211" s="950" t="s">
        <v>807</v>
      </c>
      <c r="C211" s="1024" t="s">
        <v>117</v>
      </c>
      <c r="D211" s="960" t="s">
        <v>1069</v>
      </c>
      <c r="E211" s="951">
        <v>80000</v>
      </c>
      <c r="F211" s="974">
        <v>0</v>
      </c>
      <c r="G211" s="951">
        <v>80000</v>
      </c>
      <c r="H211" s="951">
        <v>2296</v>
      </c>
      <c r="I211" s="1198">
        <v>6564.09</v>
      </c>
      <c r="J211" s="951">
        <v>2432</v>
      </c>
      <c r="K211" s="951">
        <v>4158.92</v>
      </c>
      <c r="L211" s="1032">
        <f>+H211+I211+J211+K211</f>
        <v>15451.01</v>
      </c>
      <c r="M211" s="1031">
        <f>+G211-L211</f>
        <v>64548.99</v>
      </c>
    </row>
    <row r="212" spans="1:13" ht="18.75" x14ac:dyDescent="0.3">
      <c r="A212" s="1027" t="s">
        <v>1713</v>
      </c>
      <c r="B212" s="950" t="s">
        <v>807</v>
      </c>
      <c r="C212" s="1024" t="s">
        <v>276</v>
      </c>
      <c r="D212" s="960" t="s">
        <v>307</v>
      </c>
      <c r="E212" s="951">
        <v>37500</v>
      </c>
      <c r="F212" s="974">
        <v>0</v>
      </c>
      <c r="G212" s="1032">
        <v>37500</v>
      </c>
      <c r="H212" s="951">
        <v>1076.25</v>
      </c>
      <c r="I212" s="1197">
        <v>89.81</v>
      </c>
      <c r="J212" s="951">
        <v>1140</v>
      </c>
      <c r="K212" s="951">
        <v>25</v>
      </c>
      <c r="L212" s="1032">
        <f>+H212+I212+J212+K212</f>
        <v>2331.06</v>
      </c>
      <c r="M212" s="1032">
        <f>+G212-L212</f>
        <v>35168.94</v>
      </c>
    </row>
    <row r="213" spans="1:13" ht="18.75" x14ac:dyDescent="0.3">
      <c r="A213" s="1027" t="s">
        <v>1329</v>
      </c>
      <c r="B213" s="950" t="s">
        <v>1330</v>
      </c>
      <c r="C213" s="1024" t="s">
        <v>1325</v>
      </c>
      <c r="D213" s="960" t="s">
        <v>307</v>
      </c>
      <c r="E213" s="951">
        <v>43500</v>
      </c>
      <c r="F213" s="974">
        <v>0</v>
      </c>
      <c r="G213" s="1032">
        <v>43500</v>
      </c>
      <c r="H213" s="951">
        <v>1248.45</v>
      </c>
      <c r="I213" s="1197">
        <v>936.62</v>
      </c>
      <c r="J213" s="951">
        <v>1322.4</v>
      </c>
      <c r="K213" s="951">
        <v>25</v>
      </c>
      <c r="L213" s="1032">
        <f>+H213+I213+J213+K213</f>
        <v>3532.4700000000003</v>
      </c>
      <c r="M213" s="1032">
        <f>+G213-L213</f>
        <v>39967.53</v>
      </c>
    </row>
    <row r="214" spans="1:13" ht="18.75" x14ac:dyDescent="0.3">
      <c r="A214" s="1027" t="s">
        <v>1716</v>
      </c>
      <c r="B214" s="950" t="s">
        <v>806</v>
      </c>
      <c r="C214" s="1024" t="s">
        <v>1325</v>
      </c>
      <c r="D214" s="960" t="s">
        <v>307</v>
      </c>
      <c r="E214" s="951">
        <v>43500</v>
      </c>
      <c r="F214" s="974">
        <v>0</v>
      </c>
      <c r="G214" s="1032">
        <v>43500</v>
      </c>
      <c r="H214" s="951">
        <v>1248.45</v>
      </c>
      <c r="I214" s="1036">
        <v>936.62</v>
      </c>
      <c r="J214" s="951">
        <v>1322.4</v>
      </c>
      <c r="K214" s="951">
        <v>25</v>
      </c>
      <c r="L214" s="1032">
        <v>3532.4700000000003</v>
      </c>
      <c r="M214" s="1032">
        <v>39967.53</v>
      </c>
    </row>
    <row r="215" spans="1:13" ht="18.75" x14ac:dyDescent="0.3">
      <c r="A215" s="1027" t="s">
        <v>698</v>
      </c>
      <c r="B215" s="950" t="s">
        <v>807</v>
      </c>
      <c r="C215" s="1024" t="s">
        <v>105</v>
      </c>
      <c r="D215" s="960" t="s">
        <v>1067</v>
      </c>
      <c r="E215" s="951">
        <v>25000</v>
      </c>
      <c r="F215" s="974">
        <v>0</v>
      </c>
      <c r="G215" s="1032">
        <v>25000</v>
      </c>
      <c r="H215" s="951">
        <v>717.5</v>
      </c>
      <c r="I215" s="1197">
        <v>0</v>
      </c>
      <c r="J215" s="951">
        <v>760</v>
      </c>
      <c r="K215" s="951">
        <v>25</v>
      </c>
      <c r="L215" s="1032">
        <f>+H215+I215+J215+K215</f>
        <v>1502.5</v>
      </c>
      <c r="M215" s="1032">
        <f>+G215-L215</f>
        <v>23497.5</v>
      </c>
    </row>
    <row r="216" spans="1:13" ht="18.75" x14ac:dyDescent="0.3">
      <c r="A216" s="1027" t="s">
        <v>1725</v>
      </c>
      <c r="B216" s="950" t="s">
        <v>806</v>
      </c>
      <c r="C216" s="1026" t="s">
        <v>92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197">
        <v>0</v>
      </c>
      <c r="J216" s="951">
        <v>912</v>
      </c>
      <c r="K216" s="951">
        <v>2134</v>
      </c>
      <c r="L216" s="1032">
        <f>+H216+I216+J216+K216</f>
        <v>3907</v>
      </c>
      <c r="M216" s="1032">
        <f>+G216-L216</f>
        <v>26093</v>
      </c>
    </row>
    <row r="217" spans="1:13" ht="17.25" customHeight="1" x14ac:dyDescent="0.3">
      <c r="A217" s="1027" t="s">
        <v>1727</v>
      </c>
      <c r="B217" s="950" t="s">
        <v>806</v>
      </c>
      <c r="C217" s="1026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197">
        <v>0</v>
      </c>
      <c r="J217" s="951">
        <v>912</v>
      </c>
      <c r="K217" s="951">
        <v>25</v>
      </c>
      <c r="L217" s="1032">
        <f>+H217+I217+J217+K217</f>
        <v>1798</v>
      </c>
      <c r="M217" s="1032">
        <f>+G217-L217</f>
        <v>28202</v>
      </c>
    </row>
    <row r="218" spans="1:13" ht="18.75" x14ac:dyDescent="0.3">
      <c r="A218" s="1027" t="s">
        <v>1730</v>
      </c>
      <c r="B218" s="950" t="s">
        <v>806</v>
      </c>
      <c r="C218" s="1026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197">
        <v>0</v>
      </c>
      <c r="J218" s="951">
        <v>912</v>
      </c>
      <c r="K218" s="951">
        <v>25</v>
      </c>
      <c r="L218" s="1032">
        <v>1798</v>
      </c>
      <c r="M218" s="1032">
        <f>+G218-L218</f>
        <v>28202</v>
      </c>
    </row>
    <row r="219" spans="1:13" ht="18.75" x14ac:dyDescent="0.3">
      <c r="A219" s="961" t="s">
        <v>847</v>
      </c>
      <c r="B219" s="950"/>
      <c r="C219" s="962">
        <v>9</v>
      </c>
      <c r="D219" s="960"/>
      <c r="E219" s="963">
        <f>SUM(E210:E218)</f>
        <v>439500</v>
      </c>
      <c r="F219" s="963">
        <f t="shared" ref="F219:M219" si="38">SUM(F210:F218)</f>
        <v>0</v>
      </c>
      <c r="G219" s="963">
        <f t="shared" si="38"/>
        <v>439500</v>
      </c>
      <c r="H219" s="963">
        <f t="shared" si="38"/>
        <v>12613.65</v>
      </c>
      <c r="I219" s="963">
        <f t="shared" si="38"/>
        <v>25337.01</v>
      </c>
      <c r="J219" s="963">
        <f t="shared" si="38"/>
        <v>13360.8</v>
      </c>
      <c r="K219" s="963">
        <f t="shared" si="38"/>
        <v>6467.92</v>
      </c>
      <c r="L219" s="963">
        <f t="shared" si="38"/>
        <v>57779.38</v>
      </c>
      <c r="M219" s="963">
        <f t="shared" si="38"/>
        <v>381720.62</v>
      </c>
    </row>
    <row r="220" spans="1:13" ht="18.75" x14ac:dyDescent="0.3">
      <c r="A220" s="961"/>
      <c r="B220" s="950"/>
      <c r="C220" s="962"/>
      <c r="D220" s="960"/>
      <c r="F220" s="974"/>
      <c r="G220" s="1032"/>
      <c r="H220" s="951"/>
      <c r="I220" s="1197"/>
      <c r="J220" s="951"/>
      <c r="K220" s="951"/>
      <c r="L220" s="1032"/>
      <c r="M220" s="1032"/>
    </row>
    <row r="221" spans="1:13" ht="18.75" x14ac:dyDescent="0.3">
      <c r="A221" s="961" t="s">
        <v>1741</v>
      </c>
      <c r="B221" s="950"/>
      <c r="C221" s="1026"/>
      <c r="D221" s="960"/>
      <c r="E221" s="951"/>
      <c r="F221" s="974"/>
      <c r="G221" s="1032"/>
      <c r="H221" s="951"/>
      <c r="I221" s="1197"/>
      <c r="J221" s="951"/>
      <c r="K221" s="951"/>
      <c r="L221" s="1032"/>
      <c r="M221" s="1032"/>
    </row>
    <row r="222" spans="1:13" ht="18.75" x14ac:dyDescent="0.3">
      <c r="A222" s="1027" t="s">
        <v>1712</v>
      </c>
      <c r="B222" s="950" t="s">
        <v>807</v>
      </c>
      <c r="C222" s="1024" t="s">
        <v>276</v>
      </c>
      <c r="D222" s="960" t="s">
        <v>307</v>
      </c>
      <c r="E222" s="951">
        <v>37500</v>
      </c>
      <c r="F222" s="974">
        <v>0</v>
      </c>
      <c r="G222" s="1032">
        <v>37500</v>
      </c>
      <c r="H222" s="951">
        <v>1076.25</v>
      </c>
      <c r="I222" s="1197">
        <v>89.81</v>
      </c>
      <c r="J222" s="951">
        <v>1140</v>
      </c>
      <c r="K222" s="951">
        <v>25</v>
      </c>
      <c r="L222" s="1032">
        <f>+H222+I222+J222+K222</f>
        <v>2331.06</v>
      </c>
      <c r="M222" s="1032">
        <f>+G222-L222</f>
        <v>35168.94</v>
      </c>
    </row>
    <row r="223" spans="1:13" ht="18.75" x14ac:dyDescent="0.3">
      <c r="A223" s="1027" t="s">
        <v>1715</v>
      </c>
      <c r="B223" s="950" t="s">
        <v>806</v>
      </c>
      <c r="C223" s="1024" t="s">
        <v>1325</v>
      </c>
      <c r="D223" s="960" t="s">
        <v>307</v>
      </c>
      <c r="E223" s="951">
        <v>43500</v>
      </c>
      <c r="F223" s="974">
        <v>0</v>
      </c>
      <c r="G223" s="1032">
        <v>43500</v>
      </c>
      <c r="H223" s="951">
        <v>1248.45</v>
      </c>
      <c r="I223" s="1197">
        <v>936.62</v>
      </c>
      <c r="J223" s="951">
        <v>1322.4</v>
      </c>
      <c r="K223" s="951">
        <v>25</v>
      </c>
      <c r="L223" s="1032">
        <f>+H223+I223+J223+K223</f>
        <v>3532.4700000000003</v>
      </c>
      <c r="M223" s="1032">
        <f>+G223-L223</f>
        <v>39967.53</v>
      </c>
    </row>
    <row r="224" spans="1:13" ht="18.75" x14ac:dyDescent="0.3">
      <c r="A224" s="1027" t="s">
        <v>1336</v>
      </c>
      <c r="B224" s="950" t="s">
        <v>806</v>
      </c>
      <c r="C224" s="1024" t="s">
        <v>1325</v>
      </c>
      <c r="D224" s="960" t="s">
        <v>307</v>
      </c>
      <c r="E224" s="951">
        <v>43500</v>
      </c>
      <c r="F224" s="974">
        <v>0</v>
      </c>
      <c r="G224" s="1032">
        <v>43500</v>
      </c>
      <c r="H224" s="951">
        <v>1248.45</v>
      </c>
      <c r="I224" s="1197">
        <v>936.62</v>
      </c>
      <c r="J224" s="951">
        <v>1322.4</v>
      </c>
      <c r="K224" s="951">
        <v>25</v>
      </c>
      <c r="L224" s="1032">
        <v>3532.4700000000003</v>
      </c>
      <c r="M224" s="1032">
        <v>39967.53</v>
      </c>
    </row>
    <row r="225" spans="1:13" ht="18.75" x14ac:dyDescent="0.3">
      <c r="A225" s="1027" t="s">
        <v>1719</v>
      </c>
      <c r="B225" s="999" t="s">
        <v>807</v>
      </c>
      <c r="C225" s="1024" t="s">
        <v>105</v>
      </c>
      <c r="D225" s="960" t="s">
        <v>1067</v>
      </c>
      <c r="E225" s="951">
        <v>25000</v>
      </c>
      <c r="F225" s="974">
        <v>0</v>
      </c>
      <c r="G225" s="1032">
        <v>25000</v>
      </c>
      <c r="H225" s="951">
        <v>717.5</v>
      </c>
      <c r="I225" s="1197">
        <v>0</v>
      </c>
      <c r="J225" s="951">
        <v>760</v>
      </c>
      <c r="K225" s="951">
        <v>25</v>
      </c>
      <c r="L225" s="1032">
        <f>+H225+I225+J225+K225</f>
        <v>1502.5</v>
      </c>
      <c r="M225" s="1032">
        <f>+G225-L225</f>
        <v>23497.5</v>
      </c>
    </row>
    <row r="226" spans="1:13" ht="18.75" x14ac:dyDescent="0.3">
      <c r="A226" s="1027" t="s">
        <v>1726</v>
      </c>
      <c r="B226" s="950" t="s">
        <v>806</v>
      </c>
      <c r="C226" s="1026" t="s">
        <v>92</v>
      </c>
      <c r="D226" s="960" t="s">
        <v>1067</v>
      </c>
      <c r="E226" s="951">
        <v>30000</v>
      </c>
      <c r="F226" s="974">
        <v>0</v>
      </c>
      <c r="G226" s="1032">
        <v>30000</v>
      </c>
      <c r="H226" s="951">
        <v>861</v>
      </c>
      <c r="I226" s="1197">
        <v>0</v>
      </c>
      <c r="J226" s="951">
        <v>912</v>
      </c>
      <c r="K226" s="951">
        <v>25</v>
      </c>
      <c r="L226" s="1032">
        <f>+H226+I226+J226+K226</f>
        <v>1798</v>
      </c>
      <c r="M226" s="1032">
        <f>+G226-L226</f>
        <v>28202</v>
      </c>
    </row>
    <row r="227" spans="1:13" ht="18.75" x14ac:dyDescent="0.3">
      <c r="A227" s="1027" t="s">
        <v>1728</v>
      </c>
      <c r="B227" s="950" t="s">
        <v>806</v>
      </c>
      <c r="C227" s="1026" t="s">
        <v>92</v>
      </c>
      <c r="D227" s="960" t="s">
        <v>1067</v>
      </c>
      <c r="E227" s="951">
        <v>30000</v>
      </c>
      <c r="F227" s="974">
        <v>0</v>
      </c>
      <c r="G227" s="1032">
        <v>30000</v>
      </c>
      <c r="H227" s="951">
        <v>861</v>
      </c>
      <c r="I227" s="1197">
        <v>0</v>
      </c>
      <c r="J227" s="951">
        <v>912</v>
      </c>
      <c r="K227" s="951">
        <v>25</v>
      </c>
      <c r="L227" s="1032">
        <v>1798</v>
      </c>
      <c r="M227" s="1032">
        <f>+G227-L227</f>
        <v>28202</v>
      </c>
    </row>
    <row r="228" spans="1:13" ht="18.75" x14ac:dyDescent="0.3">
      <c r="A228" s="1027" t="s">
        <v>1731</v>
      </c>
      <c r="B228" s="950" t="s">
        <v>806</v>
      </c>
      <c r="C228" s="1026" t="s">
        <v>92</v>
      </c>
      <c r="D228" s="960" t="s">
        <v>1067</v>
      </c>
      <c r="E228" s="951">
        <v>30000</v>
      </c>
      <c r="F228" s="974">
        <v>0</v>
      </c>
      <c r="G228" s="1032">
        <v>30000</v>
      </c>
      <c r="H228" s="951">
        <v>861</v>
      </c>
      <c r="I228" s="1197">
        <v>0</v>
      </c>
      <c r="J228" s="951">
        <v>912</v>
      </c>
      <c r="K228" s="951">
        <v>25</v>
      </c>
      <c r="L228" s="1032">
        <v>1798</v>
      </c>
      <c r="M228" s="1032">
        <f>+G228-L228</f>
        <v>28202</v>
      </c>
    </row>
    <row r="229" spans="1:13" ht="18.75" x14ac:dyDescent="0.3">
      <c r="A229" s="961" t="s">
        <v>847</v>
      </c>
      <c r="B229" s="950"/>
      <c r="C229" s="962">
        <v>7</v>
      </c>
      <c r="D229" s="960"/>
      <c r="E229" s="963">
        <f>SUM(E222:E228)</f>
        <v>239500</v>
      </c>
      <c r="F229" s="963">
        <f t="shared" ref="F229:M229" si="39">SUM(F222:F228)</f>
        <v>0</v>
      </c>
      <c r="G229" s="963">
        <f t="shared" si="39"/>
        <v>239500</v>
      </c>
      <c r="H229" s="963">
        <f t="shared" si="39"/>
        <v>6873.65</v>
      </c>
      <c r="I229" s="963">
        <f t="shared" si="39"/>
        <v>1963.0500000000002</v>
      </c>
      <c r="J229" s="963">
        <f t="shared" si="39"/>
        <v>7280.8</v>
      </c>
      <c r="K229" s="963">
        <f t="shared" si="39"/>
        <v>175</v>
      </c>
      <c r="L229" s="963">
        <f t="shared" si="39"/>
        <v>16292.5</v>
      </c>
      <c r="M229" s="963">
        <f t="shared" si="39"/>
        <v>223207.5</v>
      </c>
    </row>
    <row r="230" spans="1:13" ht="18.75" x14ac:dyDescent="0.3">
      <c r="A230" s="961"/>
      <c r="B230" s="950"/>
      <c r="C230" s="962"/>
      <c r="D230" s="960"/>
      <c r="E230" s="951"/>
      <c r="F230" s="974"/>
      <c r="G230" s="1032"/>
      <c r="H230" s="951"/>
      <c r="I230" s="1197"/>
      <c r="J230" s="951"/>
      <c r="K230" s="951"/>
      <c r="L230" s="1032"/>
      <c r="M230" s="1032"/>
    </row>
    <row r="231" spans="1:13" ht="18.75" x14ac:dyDescent="0.3">
      <c r="A231" s="961" t="s">
        <v>1742</v>
      </c>
      <c r="B231" s="950"/>
      <c r="C231" s="1026"/>
      <c r="D231" s="960"/>
      <c r="E231" s="951"/>
      <c r="F231" s="974"/>
      <c r="G231" s="1032"/>
      <c r="H231" s="951"/>
      <c r="I231" s="1197"/>
      <c r="J231" s="951"/>
      <c r="K231" s="951"/>
      <c r="L231" s="1032"/>
      <c r="M231" s="1032"/>
    </row>
    <row r="232" spans="1:13" ht="18.75" x14ac:dyDescent="0.3">
      <c r="A232" s="1027" t="s">
        <v>1711</v>
      </c>
      <c r="B232" s="950" t="s">
        <v>807</v>
      </c>
      <c r="C232" s="1024" t="s">
        <v>521</v>
      </c>
      <c r="D232" s="960" t="s">
        <v>307</v>
      </c>
      <c r="E232" s="951">
        <v>37500</v>
      </c>
      <c r="F232" s="974">
        <v>0</v>
      </c>
      <c r="G232" s="1032">
        <v>37500</v>
      </c>
      <c r="H232" s="951">
        <v>1076.25</v>
      </c>
      <c r="I232" s="1197">
        <v>89.81</v>
      </c>
      <c r="J232" s="951">
        <v>1140</v>
      </c>
      <c r="K232" s="951">
        <v>25</v>
      </c>
      <c r="L232" s="1032">
        <f>+H232+I232+J232+K232</f>
        <v>2331.06</v>
      </c>
      <c r="M232" s="1032">
        <f t="shared" ref="M232:M237" si="40">+G232-L232</f>
        <v>35168.94</v>
      </c>
    </row>
    <row r="233" spans="1:13" ht="18.75" x14ac:dyDescent="0.3">
      <c r="A233" s="1027" t="s">
        <v>1714</v>
      </c>
      <c r="B233" s="950" t="s">
        <v>807</v>
      </c>
      <c r="C233" s="1024" t="s">
        <v>276</v>
      </c>
      <c r="D233" s="960" t="s">
        <v>307</v>
      </c>
      <c r="E233" s="951">
        <v>43500</v>
      </c>
      <c r="F233" s="974">
        <v>0</v>
      </c>
      <c r="G233" s="1032">
        <v>43500</v>
      </c>
      <c r="H233" s="951">
        <v>1248.45</v>
      </c>
      <c r="I233" s="1197">
        <v>936.62</v>
      </c>
      <c r="J233" s="951">
        <v>1322.4</v>
      </c>
      <c r="K233" s="951">
        <v>25</v>
      </c>
      <c r="L233" s="1032">
        <f>+H233+I233+J233+K233</f>
        <v>3532.4700000000003</v>
      </c>
      <c r="M233" s="1032">
        <f t="shared" si="40"/>
        <v>39967.53</v>
      </c>
    </row>
    <row r="234" spans="1:13" ht="18.75" x14ac:dyDescent="0.3">
      <c r="A234" s="1027" t="s">
        <v>1440</v>
      </c>
      <c r="B234" s="950" t="s">
        <v>807</v>
      </c>
      <c r="C234" s="1024" t="s">
        <v>276</v>
      </c>
      <c r="D234" s="960" t="s">
        <v>307</v>
      </c>
      <c r="E234" s="951">
        <v>37500</v>
      </c>
      <c r="F234" s="974">
        <v>0</v>
      </c>
      <c r="G234" s="1032">
        <v>37500</v>
      </c>
      <c r="H234" s="951">
        <v>1076.25</v>
      </c>
      <c r="I234" s="1197">
        <v>89.81</v>
      </c>
      <c r="J234" s="951">
        <v>1140</v>
      </c>
      <c r="K234" s="951">
        <v>25</v>
      </c>
      <c r="L234" s="1032">
        <v>2331.06</v>
      </c>
      <c r="M234" s="1032">
        <f t="shared" si="40"/>
        <v>35168.94</v>
      </c>
    </row>
    <row r="235" spans="1:13" ht="18.75" x14ac:dyDescent="0.3">
      <c r="A235" s="1027" t="s">
        <v>1720</v>
      </c>
      <c r="B235" s="999" t="s">
        <v>807</v>
      </c>
      <c r="C235" s="1024" t="s">
        <v>105</v>
      </c>
      <c r="D235" s="960" t="s">
        <v>1067</v>
      </c>
      <c r="E235" s="951">
        <v>25000</v>
      </c>
      <c r="F235" s="974">
        <v>0</v>
      </c>
      <c r="G235" s="1032">
        <v>25000</v>
      </c>
      <c r="H235" s="951">
        <v>717.5</v>
      </c>
      <c r="I235" s="1197">
        <v>0</v>
      </c>
      <c r="J235" s="951">
        <v>760</v>
      </c>
      <c r="K235" s="951">
        <v>25</v>
      </c>
      <c r="L235" s="1032">
        <f>+H235+I235+J235+K235</f>
        <v>1502.5</v>
      </c>
      <c r="M235" s="1032">
        <f t="shared" si="40"/>
        <v>23497.5</v>
      </c>
    </row>
    <row r="236" spans="1:13" ht="18.75" x14ac:dyDescent="0.3">
      <c r="A236" s="1024" t="s">
        <v>1056</v>
      </c>
      <c r="B236" s="950" t="s">
        <v>806</v>
      </c>
      <c r="C236" s="1026" t="s">
        <v>92</v>
      </c>
      <c r="D236" s="960" t="s">
        <v>1067</v>
      </c>
      <c r="E236" s="978">
        <v>30000</v>
      </c>
      <c r="F236" s="979">
        <v>0</v>
      </c>
      <c r="G236" s="1032">
        <v>30000</v>
      </c>
      <c r="H236" s="951">
        <v>861</v>
      </c>
      <c r="I236" s="1197">
        <v>0</v>
      </c>
      <c r="J236" s="951">
        <v>912</v>
      </c>
      <c r="K236" s="951">
        <v>25</v>
      </c>
      <c r="L236" s="1032">
        <f>+H236+I236+J236+K236</f>
        <v>1798</v>
      </c>
      <c r="M236" s="1032">
        <f t="shared" si="40"/>
        <v>28202</v>
      </c>
    </row>
    <row r="237" spans="1:13" ht="18.75" x14ac:dyDescent="0.3">
      <c r="A237" s="1027" t="s">
        <v>1724</v>
      </c>
      <c r="B237" s="950" t="s">
        <v>1296</v>
      </c>
      <c r="C237" s="1026" t="s">
        <v>92</v>
      </c>
      <c r="D237" s="960" t="s">
        <v>1067</v>
      </c>
      <c r="E237" s="951">
        <v>30000</v>
      </c>
      <c r="F237" s="974">
        <v>0</v>
      </c>
      <c r="G237" s="1032">
        <v>30000</v>
      </c>
      <c r="H237" s="951">
        <v>861</v>
      </c>
      <c r="I237" s="1197">
        <v>0</v>
      </c>
      <c r="J237" s="951">
        <v>912</v>
      </c>
      <c r="K237" s="951">
        <v>25</v>
      </c>
      <c r="L237" s="1032">
        <f>+H237+I237+J237+K237</f>
        <v>1798</v>
      </c>
      <c r="M237" s="1032">
        <f t="shared" si="40"/>
        <v>28202</v>
      </c>
    </row>
    <row r="238" spans="1:13" ht="18.75" x14ac:dyDescent="0.3">
      <c r="A238" s="961" t="s">
        <v>847</v>
      </c>
      <c r="B238" s="950"/>
      <c r="C238" s="962">
        <v>6</v>
      </c>
      <c r="D238" s="960"/>
      <c r="E238" s="963">
        <f>SUM(E232:E237)</f>
        <v>203500</v>
      </c>
      <c r="F238" s="963">
        <f t="shared" ref="F238:M238" si="41">SUM(F232:F237)</f>
        <v>0</v>
      </c>
      <c r="G238" s="963">
        <f t="shared" si="41"/>
        <v>203500</v>
      </c>
      <c r="H238" s="963">
        <f t="shared" si="41"/>
        <v>5840.45</v>
      </c>
      <c r="I238" s="963">
        <f t="shared" si="41"/>
        <v>1116.24</v>
      </c>
      <c r="J238" s="963">
        <f t="shared" si="41"/>
        <v>6186.4</v>
      </c>
      <c r="K238" s="963">
        <f t="shared" si="41"/>
        <v>150</v>
      </c>
      <c r="L238" s="963">
        <f t="shared" si="41"/>
        <v>13293.09</v>
      </c>
      <c r="M238" s="963">
        <f t="shared" si="41"/>
        <v>190206.91</v>
      </c>
    </row>
    <row r="239" spans="1:13" ht="18.75" x14ac:dyDescent="0.3">
      <c r="A239" s="961"/>
      <c r="B239" s="950"/>
      <c r="C239" s="962"/>
      <c r="D239" s="960"/>
      <c r="E239" s="963">
        <f>+E207+E219+E229+E238</f>
        <v>1628000</v>
      </c>
      <c r="F239" s="963">
        <f t="shared" ref="F239:M239" si="42">+F207+F219+F229+F238</f>
        <v>0</v>
      </c>
      <c r="G239" s="963">
        <f t="shared" si="42"/>
        <v>1628000</v>
      </c>
      <c r="H239" s="963">
        <f t="shared" si="42"/>
        <v>46723.6</v>
      </c>
      <c r="I239" s="963">
        <f t="shared" si="42"/>
        <v>75105.12000000001</v>
      </c>
      <c r="J239" s="963">
        <f t="shared" si="42"/>
        <v>49491.200000000004</v>
      </c>
      <c r="K239" s="963">
        <f t="shared" si="42"/>
        <v>16076.960000000001</v>
      </c>
      <c r="L239" s="963">
        <f t="shared" si="42"/>
        <v>187396.88</v>
      </c>
      <c r="M239" s="963">
        <f t="shared" si="42"/>
        <v>1440603.12</v>
      </c>
    </row>
    <row r="240" spans="1:13" ht="18.75" x14ac:dyDescent="0.3">
      <c r="A240" s="961"/>
      <c r="B240" s="958"/>
      <c r="C240" s="962"/>
      <c r="D240" s="962"/>
      <c r="E240" s="963"/>
      <c r="F240" s="964"/>
      <c r="G240" s="965"/>
      <c r="H240" s="965"/>
      <c r="I240" s="966"/>
      <c r="J240" s="963"/>
      <c r="K240" s="963"/>
      <c r="L240" s="963"/>
      <c r="M240" s="965"/>
    </row>
    <row r="241" spans="1:13" ht="27.75" customHeight="1" x14ac:dyDescent="0.3">
      <c r="A241" s="1058" t="s">
        <v>865</v>
      </c>
      <c r="B241" s="1059"/>
      <c r="C241" s="1058">
        <f>+C219+C189+C181+C172+C167+C162+C155+C151+C146+C140+C133+C123+C115+C111+C100++C89+C74+C59+C53+C48+C43+C39+C30+C19+C94+C105+C26+C127+C238+C229+C207</f>
        <v>132</v>
      </c>
      <c r="D241" s="1058"/>
      <c r="E241" s="1076">
        <f>+E19+E26+E30+E39+E43+E48+E53+E59+E74+E89+E94+E100+E105+E111+E115+E123+E127+E133+E140+E146+E151+E155+E162+E167+E172+E181+E189+E239</f>
        <v>7012000</v>
      </c>
      <c r="F241" s="1076">
        <f t="shared" ref="F241:M241" si="43">+F19+F26+F30+F39+F43+F48+F53+F59+F74+F89+F94+F100+F105+F111+F115+F123+F127+F133+F140+F146+F151+F155+F162+F167+F172+F181+F189+F239</f>
        <v>0</v>
      </c>
      <c r="G241" s="1076">
        <f t="shared" si="43"/>
        <v>7012000</v>
      </c>
      <c r="H241" s="1076">
        <f t="shared" si="43"/>
        <v>201244.4</v>
      </c>
      <c r="I241" s="1076">
        <f t="shared" si="43"/>
        <v>449379.7099999999</v>
      </c>
      <c r="J241" s="1076">
        <f t="shared" si="43"/>
        <v>211849.93999999997</v>
      </c>
      <c r="K241" s="1076">
        <f t="shared" si="43"/>
        <v>157355.06000000003</v>
      </c>
      <c r="L241" s="1076">
        <f t="shared" si="43"/>
        <v>1019829.1100000001</v>
      </c>
      <c r="M241" s="1076">
        <f t="shared" si="43"/>
        <v>5992170.8899999997</v>
      </c>
    </row>
    <row r="242" spans="1:13" ht="15.75" x14ac:dyDescent="0.25">
      <c r="A242" s="853"/>
      <c r="B242" s="871"/>
      <c r="C242" s="853"/>
      <c r="D242" s="853"/>
      <c r="E242" s="869"/>
      <c r="F242" s="853"/>
      <c r="G242" s="853"/>
      <c r="H242" s="853"/>
      <c r="I242" s="853"/>
      <c r="J242" s="1093"/>
      <c r="K242" s="1093"/>
      <c r="L242" s="1093"/>
      <c r="M242" s="1022"/>
    </row>
    <row r="243" spans="1:13" ht="14.25" customHeight="1" x14ac:dyDescent="0.25">
      <c r="A243" s="853"/>
      <c r="B243" s="871"/>
      <c r="C243" s="853"/>
      <c r="D243" s="853"/>
      <c r="E243" s="869"/>
      <c r="F243" s="853"/>
      <c r="G243" s="853"/>
      <c r="H243" s="853"/>
      <c r="I243" s="853"/>
      <c r="J243" s="1093"/>
      <c r="K243" s="1093"/>
      <c r="L243" s="1093"/>
      <c r="M243" s="1022"/>
    </row>
    <row r="244" spans="1:13" ht="15.75" x14ac:dyDescent="0.25">
      <c r="A244" s="853"/>
      <c r="B244" s="871"/>
      <c r="C244" s="853"/>
      <c r="D244" s="853"/>
      <c r="E244" s="869"/>
      <c r="F244" s="853"/>
      <c r="G244" s="853"/>
      <c r="H244" s="853"/>
      <c r="I244" s="1073"/>
      <c r="J244" s="1093"/>
      <c r="K244" s="1093"/>
      <c r="L244" s="1093"/>
      <c r="M244" s="1022"/>
    </row>
    <row r="245" spans="1:13" ht="15.75" x14ac:dyDescent="0.25">
      <c r="A245" s="853"/>
      <c r="B245" s="871"/>
      <c r="C245" s="1022"/>
      <c r="D245" s="1244"/>
      <c r="E245" s="869"/>
      <c r="F245" s="853"/>
      <c r="G245" s="853"/>
      <c r="H245" s="853"/>
      <c r="I245" s="1073"/>
      <c r="J245" s="1093"/>
      <c r="K245" s="1093"/>
      <c r="L245" s="1093"/>
      <c r="M245" s="1022"/>
    </row>
    <row r="246" spans="1:13" ht="15.75" x14ac:dyDescent="0.25">
      <c r="A246" s="853"/>
      <c r="B246" s="871"/>
      <c r="C246" s="1022"/>
      <c r="D246" s="1244"/>
      <c r="E246" s="869"/>
      <c r="F246" s="853"/>
      <c r="G246" s="853"/>
      <c r="H246" s="853"/>
      <c r="I246" s="1073"/>
      <c r="J246" s="1093"/>
      <c r="K246" s="1093"/>
      <c r="L246" s="1093"/>
      <c r="M246" s="1022"/>
    </row>
    <row r="247" spans="1:13" ht="15.75" x14ac:dyDescent="0.25">
      <c r="A247" s="853"/>
      <c r="B247" s="871"/>
      <c r="C247" s="1022"/>
      <c r="E247" s="869"/>
      <c r="F247" s="853"/>
      <c r="G247" s="853"/>
      <c r="H247" s="853"/>
      <c r="I247" s="1022"/>
      <c r="J247" s="1093"/>
      <c r="K247" s="1093"/>
      <c r="L247" s="1093"/>
      <c r="M247" s="1022"/>
    </row>
    <row r="248" spans="1:13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53"/>
      <c r="J248" s="869"/>
      <c r="K248" s="869"/>
      <c r="L248" s="869"/>
      <c r="M248" s="853"/>
    </row>
    <row r="249" spans="1:13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53"/>
      <c r="J249" s="869"/>
      <c r="K249" s="869"/>
      <c r="L249" s="869"/>
      <c r="M249" s="853"/>
    </row>
    <row r="250" spans="1:13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53"/>
      <c r="J250" s="869"/>
      <c r="K250" s="869"/>
      <c r="L250" s="869"/>
      <c r="M250" s="853"/>
    </row>
    <row r="251" spans="1:13" ht="17.25" customHeight="1" x14ac:dyDescent="0.25">
      <c r="A251" s="853"/>
      <c r="B251" s="871"/>
      <c r="C251" s="853"/>
      <c r="D251" s="853"/>
      <c r="E251" s="852"/>
      <c r="F251" s="853"/>
      <c r="G251" s="853"/>
      <c r="H251" s="853"/>
      <c r="I251" s="853"/>
      <c r="J251" s="869"/>
      <c r="K251" s="869"/>
      <c r="L251" s="869"/>
      <c r="M251" s="853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53"/>
      <c r="I252" s="853"/>
      <c r="J252" s="869"/>
      <c r="K252" s="869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53"/>
      <c r="I253" s="853"/>
      <c r="J253" s="869"/>
      <c r="K253" s="869"/>
      <c r="L253" s="869"/>
      <c r="M253" s="853"/>
    </row>
    <row r="254" spans="1:13" ht="15.75" x14ac:dyDescent="0.25">
      <c r="A254" s="853"/>
      <c r="B254" s="871"/>
      <c r="C254" s="853"/>
      <c r="D254" s="853"/>
      <c r="E254" s="852"/>
      <c r="F254" s="853"/>
      <c r="G254" s="853"/>
      <c r="H254" s="853"/>
      <c r="I254" s="853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53"/>
      <c r="I255" s="853"/>
      <c r="J255" s="869"/>
      <c r="K255" s="869"/>
      <c r="L255" s="869"/>
      <c r="M255" s="853"/>
    </row>
    <row r="256" spans="1:13" ht="15.75" x14ac:dyDescent="0.25">
      <c r="A256" s="853"/>
      <c r="B256" s="871"/>
      <c r="C256" s="853"/>
      <c r="D256" s="853"/>
      <c r="E256" s="852"/>
      <c r="F256" s="853"/>
      <c r="G256" s="853"/>
      <c r="H256" s="853"/>
      <c r="I256" s="853"/>
      <c r="J256" s="869"/>
      <c r="K256" s="869"/>
      <c r="L256" s="869"/>
      <c r="M256" s="853"/>
    </row>
    <row r="257" spans="1:14" ht="15.75" x14ac:dyDescent="0.25">
      <c r="A257" s="873"/>
      <c r="B257" s="874"/>
      <c r="C257" s="873"/>
      <c r="D257" s="873"/>
      <c r="E257" s="875"/>
      <c r="F257" s="873"/>
      <c r="G257" s="873"/>
      <c r="H257" s="873"/>
      <c r="I257" s="873"/>
      <c r="J257" s="1094"/>
      <c r="K257" s="1094"/>
      <c r="L257" s="1094"/>
      <c r="M257" s="873"/>
    </row>
    <row r="258" spans="1:14" ht="15.75" x14ac:dyDescent="0.25">
      <c r="A258" s="873"/>
      <c r="B258" s="871"/>
      <c r="C258" s="873"/>
      <c r="D258" s="873"/>
      <c r="E258" s="875"/>
      <c r="F258" s="873"/>
      <c r="G258" s="873"/>
      <c r="H258" s="873"/>
      <c r="I258" s="873"/>
      <c r="J258" s="1094"/>
      <c r="K258" s="1094"/>
      <c r="L258" s="1094"/>
      <c r="M258" s="873"/>
    </row>
    <row r="259" spans="1:14" ht="15.75" x14ac:dyDescent="0.25">
      <c r="A259" s="871"/>
      <c r="B259" s="871"/>
      <c r="C259" s="871"/>
      <c r="D259" s="871"/>
      <c r="E259" s="876"/>
      <c r="F259" s="877"/>
      <c r="G259" s="878"/>
      <c r="H259" s="879"/>
      <c r="I259" s="1200"/>
      <c r="J259" s="1095"/>
      <c r="K259" s="1095"/>
      <c r="L259" s="1095"/>
      <c r="M259" s="880"/>
    </row>
    <row r="260" spans="1:14" ht="15.75" x14ac:dyDescent="0.25">
      <c r="A260" s="1889" t="s">
        <v>1271</v>
      </c>
      <c r="B260" s="1889"/>
      <c r="C260" s="874"/>
      <c r="D260" s="874"/>
      <c r="E260" s="875"/>
      <c r="F260" s="873"/>
      <c r="G260" s="873"/>
      <c r="H260" s="1869" t="s">
        <v>852</v>
      </c>
      <c r="I260" s="1869"/>
      <c r="J260" s="1869"/>
      <c r="K260" s="1869"/>
      <c r="L260" s="1869"/>
      <c r="M260" s="1869"/>
    </row>
    <row r="261" spans="1:14" ht="15.75" x14ac:dyDescent="0.25">
      <c r="A261" s="930" t="s">
        <v>1376</v>
      </c>
      <c r="B261" s="871"/>
      <c r="C261" s="871"/>
      <c r="D261" s="871"/>
      <c r="E261" s="875"/>
      <c r="F261" s="873"/>
      <c r="H261" s="622"/>
      <c r="I261" s="1870" t="s">
        <v>1504</v>
      </c>
      <c r="J261" s="1870"/>
      <c r="K261" s="1870"/>
      <c r="L261" s="1870"/>
      <c r="M261" s="622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928"/>
      <c r="J262" s="519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928"/>
      <c r="J263" s="519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928"/>
      <c r="J264" s="519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928"/>
      <c r="J265" s="519"/>
      <c r="K265" s="519"/>
      <c r="L265" s="519"/>
      <c r="M265" s="928"/>
      <c r="N265" s="537"/>
    </row>
    <row r="266" spans="1:14" ht="199.5" customHeight="1" x14ac:dyDescent="0.25">
      <c r="A266" s="928"/>
      <c r="B266" s="871"/>
      <c r="C266" s="871"/>
      <c r="D266" s="871"/>
      <c r="E266" s="875"/>
      <c r="F266" s="873"/>
      <c r="G266" s="928"/>
      <c r="H266" s="928"/>
      <c r="I266" s="928"/>
      <c r="J266" s="519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928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928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928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928"/>
      <c r="I270" s="928"/>
      <c r="J270" s="519"/>
      <c r="K270" s="519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928"/>
      <c r="I271" s="928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928"/>
      <c r="I272" s="928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928"/>
      <c r="I273" s="928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928"/>
      <c r="I274" s="928"/>
      <c r="J274" s="519"/>
      <c r="K274" s="519"/>
      <c r="L274" s="519"/>
      <c r="M274" s="928"/>
      <c r="N274" s="537"/>
    </row>
    <row r="275" spans="1:14" ht="15.75" x14ac:dyDescent="0.25">
      <c r="A275" s="874"/>
      <c r="B275" s="851"/>
      <c r="C275" s="874"/>
      <c r="D275" s="874"/>
      <c r="E275" s="883"/>
      <c r="F275" s="874"/>
      <c r="G275" s="884"/>
      <c r="H275" s="882"/>
      <c r="I275" s="873"/>
      <c r="J275" s="1096"/>
      <c r="K275" s="1096"/>
      <c r="L275" s="1096"/>
      <c r="M275" s="885"/>
    </row>
  </sheetData>
  <mergeCells count="20">
    <mergeCell ref="A6:M6"/>
    <mergeCell ref="A7:N7"/>
    <mergeCell ref="A8:M8"/>
    <mergeCell ref="A9:M9"/>
    <mergeCell ref="A10:M10"/>
    <mergeCell ref="M12:M13"/>
    <mergeCell ref="A260:B260"/>
    <mergeCell ref="H260:M260"/>
    <mergeCell ref="I261:L261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5" fitToHeight="0" orientation="landscape" r:id="rId1"/>
  <rowBreaks count="3" manualBreakCount="3">
    <brk id="80" max="13" man="1"/>
    <brk id="151" max="13" man="1"/>
    <brk id="218" max="13" man="1"/>
  </rowBreaks>
  <drawing r:id="rId2"/>
</worksheet>
</file>

<file path=xl/worksheets/sheet3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0A6546-81D6-4405-ABFE-9B112A67AABA}">
  <dimension ref="B1:Q174"/>
  <sheetViews>
    <sheetView topLeftCell="A129" zoomScaleNormal="100" zoomScaleSheetLayoutView="89" workbookViewId="0">
      <selection activeCell="D150" sqref="D150"/>
    </sheetView>
  </sheetViews>
  <sheetFormatPr baseColWidth="10" defaultRowHeight="15" x14ac:dyDescent="0.25"/>
  <cols>
    <col min="1" max="1" width="8.7109375" customWidth="1"/>
    <col min="2" max="2" width="54.42578125" customWidth="1"/>
    <col min="3" max="3" width="9.7109375" style="1229" customWidth="1"/>
    <col min="4" max="4" width="37.57031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4.7109375" customWidth="1"/>
    <col min="11" max="11" width="14" customWidth="1"/>
    <col min="12" max="12" width="14.42578125" customWidth="1"/>
    <col min="13" max="13" width="15" style="25" customWidth="1"/>
    <col min="14" max="14" width="11.85546875" bestFit="1" customWidth="1"/>
    <col min="15" max="15" width="15.42578125" customWidth="1"/>
    <col min="16" max="16" width="15.28515625" customWidth="1"/>
    <col min="20" max="20" width="31.5703125" customWidth="1"/>
  </cols>
  <sheetData>
    <row r="1" spans="2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2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2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2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2:16" ht="21" customHeight="1" x14ac:dyDescent="0.25">
      <c r="B5" s="1735" t="s">
        <v>1502</v>
      </c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  <c r="N5" s="1735"/>
      <c r="O5" s="1735"/>
      <c r="P5" s="1735"/>
    </row>
    <row r="6" spans="2:16" x14ac:dyDescent="0.25">
      <c r="B6" s="1735" t="s">
        <v>1</v>
      </c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  <c r="N6" s="1735"/>
      <c r="O6" s="1735"/>
      <c r="P6" s="1735"/>
    </row>
    <row r="7" spans="2:16" x14ac:dyDescent="0.25">
      <c r="B7" s="1735" t="s">
        <v>3</v>
      </c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  <c r="N7" s="1735"/>
      <c r="O7" s="1735"/>
      <c r="P7" s="1735"/>
    </row>
    <row r="8" spans="2:16" x14ac:dyDescent="0.25">
      <c r="B8" s="1735" t="s">
        <v>1576</v>
      </c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  <c r="N8" s="1735"/>
      <c r="O8" s="1735"/>
      <c r="P8" s="1735"/>
    </row>
    <row r="9" spans="2:16" x14ac:dyDescent="0.25">
      <c r="B9" s="1820" t="s">
        <v>441</v>
      </c>
      <c r="C9" s="1820"/>
      <c r="D9" s="1820"/>
      <c r="E9" s="1820"/>
      <c r="F9" s="1820"/>
      <c r="G9" s="1820"/>
      <c r="H9" s="1820"/>
      <c r="I9" s="1820"/>
      <c r="J9" s="1820"/>
      <c r="K9" s="1820"/>
      <c r="L9" s="1820"/>
      <c r="M9" s="1820"/>
      <c r="N9" s="1820"/>
      <c r="O9" s="1820"/>
      <c r="P9" s="1820"/>
    </row>
    <row r="10" spans="2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615"/>
      <c r="P10" s="615"/>
    </row>
    <row r="11" spans="2:16" x14ac:dyDescent="0.25">
      <c r="B11" s="1892" t="s">
        <v>7</v>
      </c>
      <c r="C11" s="1892" t="s">
        <v>937</v>
      </c>
      <c r="D11" s="1894" t="s">
        <v>10</v>
      </c>
      <c r="E11" s="1892" t="s">
        <v>832</v>
      </c>
      <c r="F11" s="1892" t="s">
        <v>834</v>
      </c>
      <c r="G11" s="1892" t="s">
        <v>209</v>
      </c>
      <c r="H11" s="1051" t="s">
        <v>12</v>
      </c>
      <c r="I11" s="1896" t="s">
        <v>13</v>
      </c>
      <c r="J11" s="1893" t="s">
        <v>14</v>
      </c>
      <c r="K11" s="1893" t="s">
        <v>15</v>
      </c>
      <c r="L11" s="1893" t="s">
        <v>16</v>
      </c>
      <c r="M11" s="1906" t="s">
        <v>17</v>
      </c>
      <c r="N11" s="1906" t="s">
        <v>18</v>
      </c>
      <c r="O11" s="1893" t="s">
        <v>19</v>
      </c>
      <c r="P11" s="1893" t="s">
        <v>20</v>
      </c>
    </row>
    <row r="12" spans="2:16" x14ac:dyDescent="0.25">
      <c r="B12" s="1892"/>
      <c r="C12" s="1892"/>
      <c r="D12" s="1894"/>
      <c r="E12" s="1892"/>
      <c r="F12" s="1892"/>
      <c r="G12" s="1892"/>
      <c r="H12" s="1051" t="s">
        <v>21</v>
      </c>
      <c r="I12" s="1896"/>
      <c r="J12" s="1893"/>
      <c r="K12" s="1893"/>
      <c r="L12" s="1893"/>
      <c r="M12" s="1906"/>
      <c r="N12" s="1906"/>
      <c r="O12" s="1893"/>
      <c r="P12" s="1893"/>
    </row>
    <row r="13" spans="2:16" ht="21" customHeight="1" x14ac:dyDescent="0.25">
      <c r="B13" s="1014" t="s">
        <v>872</v>
      </c>
      <c r="C13" s="569"/>
      <c r="D13" s="570"/>
      <c r="E13" s="569"/>
      <c r="F13" s="569"/>
      <c r="G13" s="569"/>
      <c r="H13" s="571"/>
      <c r="I13" s="1170"/>
      <c r="J13" s="571"/>
      <c r="K13" s="571"/>
      <c r="L13" s="571"/>
      <c r="M13" s="571"/>
      <c r="N13" s="571"/>
      <c r="O13" s="571"/>
      <c r="P13" s="571"/>
    </row>
    <row r="14" spans="2:16" ht="21" customHeight="1" x14ac:dyDescent="0.25">
      <c r="B14" s="1274" t="s">
        <v>1577</v>
      </c>
      <c r="C14" s="685" t="s">
        <v>807</v>
      </c>
      <c r="D14" s="282" t="s">
        <v>1408</v>
      </c>
      <c r="E14" s="281" t="s">
        <v>1281</v>
      </c>
      <c r="F14" s="855">
        <v>45658</v>
      </c>
      <c r="G14" s="855">
        <v>45809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2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45658</v>
      </c>
      <c r="G15" s="855">
        <v>45809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2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2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2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2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45778</v>
      </c>
      <c r="G19" s="855">
        <v>45931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2:16" s="25" customFormat="1" ht="21" customHeight="1" x14ac:dyDescent="0.25">
      <c r="B20" s="466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2:16" ht="21" customHeight="1" x14ac:dyDescent="0.25">
      <c r="B21" s="569"/>
      <c r="C21" s="569"/>
      <c r="D21" s="570"/>
      <c r="E21" s="569"/>
      <c r="F21" s="569"/>
      <c r="G21" s="569"/>
      <c r="H21" s="571"/>
      <c r="I21" s="1170"/>
      <c r="J21" s="571"/>
      <c r="K21" s="571"/>
      <c r="L21" s="571"/>
      <c r="M21" s="571"/>
      <c r="N21" s="571"/>
      <c r="O21" s="571"/>
      <c r="P21" s="571"/>
    </row>
    <row r="22" spans="2:16" ht="21" customHeight="1" x14ac:dyDescent="0.25">
      <c r="B22" s="490" t="s">
        <v>837</v>
      </c>
      <c r="C22" s="1222"/>
      <c r="D22" s="492"/>
      <c r="E22" s="492"/>
      <c r="F22" s="492"/>
      <c r="G22" s="492"/>
      <c r="H22" s="695"/>
      <c r="I22" s="1112"/>
      <c r="J22" s="463"/>
      <c r="K22" s="463"/>
      <c r="L22" s="463"/>
      <c r="M22" s="1145"/>
      <c r="N22" s="697"/>
      <c r="O22" s="463"/>
      <c r="P22" s="463"/>
    </row>
    <row r="23" spans="2:16" ht="28.5" customHeight="1" x14ac:dyDescent="0.25">
      <c r="B23" s="496" t="s">
        <v>989</v>
      </c>
      <c r="C23" s="684" t="s">
        <v>807</v>
      </c>
      <c r="D23" s="282" t="s">
        <v>1573</v>
      </c>
      <c r="E23" s="281" t="s">
        <v>1281</v>
      </c>
      <c r="F23" s="1084">
        <v>45689</v>
      </c>
      <c r="G23" s="1084">
        <v>45870</v>
      </c>
      <c r="H23" s="626">
        <v>150000</v>
      </c>
      <c r="I23" s="1111">
        <v>0</v>
      </c>
      <c r="J23" s="457">
        <v>150000</v>
      </c>
      <c r="K23" s="457">
        <v>4305</v>
      </c>
      <c r="L23" s="457">
        <v>23866.62</v>
      </c>
      <c r="M23" s="1149">
        <v>4560</v>
      </c>
      <c r="N23" s="468">
        <v>25</v>
      </c>
      <c r="O23" s="457">
        <v>32756.62</v>
      </c>
      <c r="P23" s="457">
        <v>117243.38</v>
      </c>
    </row>
    <row r="24" spans="2:16" ht="21" customHeight="1" x14ac:dyDescent="0.25">
      <c r="B24" s="496" t="s">
        <v>1578</v>
      </c>
      <c r="C24" s="684" t="s">
        <v>807</v>
      </c>
      <c r="D24" s="282" t="s">
        <v>1180</v>
      </c>
      <c r="E24" s="281" t="s">
        <v>1063</v>
      </c>
      <c r="F24" s="855">
        <v>45748</v>
      </c>
      <c r="G24" s="855">
        <v>45901</v>
      </c>
      <c r="H24" s="626">
        <v>70000</v>
      </c>
      <c r="I24" s="1111">
        <v>0</v>
      </c>
      <c r="J24" s="457">
        <v>70000</v>
      </c>
      <c r="K24" s="457">
        <v>2009</v>
      </c>
      <c r="L24" s="457">
        <v>5368.48</v>
      </c>
      <c r="M24" s="1149">
        <v>2128</v>
      </c>
      <c r="N24" s="468">
        <v>12440.5</v>
      </c>
      <c r="O24" s="457">
        <f>+K24+L24+M24+N24</f>
        <v>21945.98</v>
      </c>
      <c r="P24" s="457">
        <f>+J24-O24</f>
        <v>48054.020000000004</v>
      </c>
    </row>
    <row r="25" spans="2:16" ht="21" customHeight="1" x14ac:dyDescent="0.25">
      <c r="B25" s="466" t="s">
        <v>813</v>
      </c>
      <c r="C25" s="569"/>
      <c r="D25" s="492">
        <v>2</v>
      </c>
      <c r="E25" s="281"/>
      <c r="F25" s="1019"/>
      <c r="G25" s="857"/>
      <c r="H25" s="1145">
        <f>SUM(H23:H24)</f>
        <v>220000</v>
      </c>
      <c r="I25" s="1112">
        <v>0</v>
      </c>
      <c r="J25" s="1145">
        <f t="shared" ref="J25:P25" si="2">SUM(J23:J24)</f>
        <v>220000</v>
      </c>
      <c r="K25" s="1145">
        <f t="shared" si="2"/>
        <v>6314</v>
      </c>
      <c r="L25" s="1145">
        <f t="shared" si="2"/>
        <v>29235.1</v>
      </c>
      <c r="M25" s="1145">
        <f t="shared" si="2"/>
        <v>6688</v>
      </c>
      <c r="N25" s="1145">
        <f>SUM(N23:N24)</f>
        <v>12465.5</v>
      </c>
      <c r="O25" s="1145">
        <f t="shared" si="2"/>
        <v>54702.6</v>
      </c>
      <c r="P25" s="1145">
        <f t="shared" si="2"/>
        <v>165297.40000000002</v>
      </c>
    </row>
    <row r="26" spans="2:16" ht="21" customHeight="1" x14ac:dyDescent="0.25">
      <c r="B26" s="490"/>
      <c r="C26" s="1223"/>
      <c r="D26" s="492"/>
      <c r="E26" s="465"/>
      <c r="F26" s="856"/>
      <c r="G26" s="857"/>
      <c r="H26" s="695"/>
      <c r="I26" s="1112"/>
      <c r="J26" s="494"/>
      <c r="K26" s="494"/>
      <c r="L26" s="494"/>
      <c r="M26" s="1145"/>
      <c r="N26" s="695"/>
      <c r="O26" s="494"/>
      <c r="P26" s="494"/>
    </row>
    <row r="27" spans="2:16" ht="21" customHeight="1" x14ac:dyDescent="0.25">
      <c r="B27" s="490" t="s">
        <v>838</v>
      </c>
      <c r="C27" s="1223"/>
      <c r="D27" s="492"/>
      <c r="E27" s="465"/>
      <c r="F27" s="858"/>
      <c r="G27" s="855"/>
      <c r="H27" s="697"/>
      <c r="I27" s="1112"/>
      <c r="J27" s="463"/>
      <c r="K27" s="463"/>
      <c r="L27" s="463"/>
      <c r="M27" s="1145"/>
      <c r="N27" s="697"/>
      <c r="O27" s="463"/>
      <c r="P27" s="463"/>
    </row>
    <row r="28" spans="2:16" ht="27" customHeight="1" x14ac:dyDescent="0.25">
      <c r="B28" s="496" t="s">
        <v>1579</v>
      </c>
      <c r="C28" s="684" t="s">
        <v>806</v>
      </c>
      <c r="D28" s="282" t="s">
        <v>1540</v>
      </c>
      <c r="E28" s="281" t="s">
        <v>1063</v>
      </c>
      <c r="F28" s="855">
        <v>45748</v>
      </c>
      <c r="G28" s="855">
        <v>45901</v>
      </c>
      <c r="H28" s="626">
        <v>115000</v>
      </c>
      <c r="I28" s="1111">
        <v>0</v>
      </c>
      <c r="J28" s="457">
        <v>115000</v>
      </c>
      <c r="K28" s="457">
        <v>3300.5</v>
      </c>
      <c r="L28" s="457">
        <v>15633.74</v>
      </c>
      <c r="M28" s="1149">
        <v>3496</v>
      </c>
      <c r="N28" s="468">
        <v>2568.4</v>
      </c>
      <c r="O28" s="457">
        <f>+K28+L28+M28+N28</f>
        <v>24998.639999999999</v>
      </c>
      <c r="P28" s="457">
        <f>+J28-O28</f>
        <v>90001.36</v>
      </c>
    </row>
    <row r="29" spans="2:16" ht="21" customHeight="1" x14ac:dyDescent="0.25">
      <c r="B29" s="466" t="s">
        <v>813</v>
      </c>
      <c r="C29" s="569"/>
      <c r="D29" s="492">
        <v>1</v>
      </c>
      <c r="E29" s="465"/>
      <c r="F29" s="500"/>
      <c r="G29" s="855"/>
      <c r="H29" s="695">
        <f>SUM(H28)</f>
        <v>115000</v>
      </c>
      <c r="I29" s="1112">
        <v>0</v>
      </c>
      <c r="J29" s="695">
        <f t="shared" ref="J29:P29" si="3">SUM(J28)</f>
        <v>115000</v>
      </c>
      <c r="K29" s="695">
        <f t="shared" si="3"/>
        <v>3300.5</v>
      </c>
      <c r="L29" s="695">
        <f t="shared" si="3"/>
        <v>15633.74</v>
      </c>
      <c r="M29" s="695">
        <f t="shared" si="3"/>
        <v>3496</v>
      </c>
      <c r="N29" s="695">
        <f t="shared" si="3"/>
        <v>2568.4</v>
      </c>
      <c r="O29" s="695">
        <f t="shared" si="3"/>
        <v>24998.639999999999</v>
      </c>
      <c r="P29" s="695">
        <f t="shared" si="3"/>
        <v>90001.36</v>
      </c>
    </row>
    <row r="30" spans="2:16" ht="21" customHeight="1" x14ac:dyDescent="0.25">
      <c r="B30" s="466"/>
      <c r="C30" s="569"/>
      <c r="D30" s="492"/>
      <c r="E30" s="465"/>
      <c r="F30" s="500"/>
      <c r="G30" s="855"/>
      <c r="H30" s="695"/>
      <c r="I30" s="1144"/>
      <c r="J30" s="695"/>
      <c r="K30" s="695"/>
      <c r="L30" s="695"/>
      <c r="M30" s="1145"/>
      <c r="N30" s="695"/>
      <c r="O30" s="695"/>
      <c r="P30" s="695"/>
    </row>
    <row r="31" spans="2:16" ht="21" customHeight="1" x14ac:dyDescent="0.25">
      <c r="B31" s="466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2:16" s="259" customFormat="1" ht="29.25" customHeight="1" x14ac:dyDescent="0.25">
      <c r="B32" s="275" t="s">
        <v>1580</v>
      </c>
      <c r="C32" s="1245" t="s">
        <v>806</v>
      </c>
      <c r="D32" s="1246" t="s">
        <v>1494</v>
      </c>
      <c r="E32" s="1247" t="s">
        <v>1063</v>
      </c>
      <c r="F32" s="1248">
        <v>45748</v>
      </c>
      <c r="G32" s="1248">
        <v>45901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1100">
        <v>2134</v>
      </c>
      <c r="O32" s="1100">
        <f>SUM(K32:N32)</f>
        <v>17206.120000000003</v>
      </c>
      <c r="P32" s="1100">
        <f>+H32-O32</f>
        <v>72793.88</v>
      </c>
    </row>
    <row r="33" spans="2:16" ht="21" customHeight="1" x14ac:dyDescent="0.25">
      <c r="B33" s="466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2134</v>
      </c>
      <c r="O33" s="695">
        <f>SUM(K33:N33)</f>
        <v>17206.120000000003</v>
      </c>
      <c r="P33" s="695">
        <f>+H33-O33</f>
        <v>72793.88</v>
      </c>
    </row>
    <row r="34" spans="2:16" ht="21" customHeight="1" x14ac:dyDescent="0.25">
      <c r="B34" s="466"/>
      <c r="C34" s="569"/>
      <c r="D34" s="492"/>
      <c r="E34" s="465"/>
      <c r="F34" s="500"/>
      <c r="G34" s="855"/>
      <c r="H34" s="695"/>
      <c r="I34" s="1112"/>
      <c r="J34" s="695"/>
      <c r="K34" s="494"/>
      <c r="L34" s="217"/>
      <c r="M34" s="1145"/>
      <c r="N34" s="695"/>
      <c r="O34" s="463"/>
      <c r="P34" s="463"/>
    </row>
    <row r="35" spans="2:16" ht="21" customHeight="1" x14ac:dyDescent="0.25">
      <c r="B35" s="466" t="s">
        <v>1126</v>
      </c>
      <c r="C35" s="569"/>
      <c r="D35" s="492"/>
      <c r="E35" s="465"/>
      <c r="F35" s="695"/>
      <c r="G35" s="696"/>
      <c r="H35" s="695"/>
      <c r="I35" s="1145"/>
      <c r="J35" s="695"/>
      <c r="K35" s="695"/>
      <c r="L35" s="695"/>
      <c r="M35" s="1145"/>
      <c r="N35" s="695"/>
      <c r="O35" s="153"/>
      <c r="P35" s="153"/>
    </row>
    <row r="36" spans="2:16" s="259" customFormat="1" ht="21" customHeight="1" x14ac:dyDescent="0.25">
      <c r="B36" s="1251" t="s">
        <v>917</v>
      </c>
      <c r="C36" s="1252" t="s">
        <v>807</v>
      </c>
      <c r="D36" s="1246" t="s">
        <v>607</v>
      </c>
      <c r="E36" s="1247" t="s">
        <v>1063</v>
      </c>
      <c r="F36" s="1248">
        <v>45748</v>
      </c>
      <c r="G36" s="1248">
        <v>45901</v>
      </c>
      <c r="H36" s="1100">
        <v>80000</v>
      </c>
      <c r="I36" s="1249">
        <v>0</v>
      </c>
      <c r="J36" s="1100">
        <v>80000</v>
      </c>
      <c r="K36" s="1100">
        <v>2296</v>
      </c>
      <c r="L36" s="1103">
        <v>7400.87</v>
      </c>
      <c r="M36" s="1250">
        <v>2432</v>
      </c>
      <c r="N36" s="1100">
        <v>8903.93</v>
      </c>
      <c r="O36" s="675">
        <f>SUM(K36:N36)</f>
        <v>21032.799999999999</v>
      </c>
      <c r="P36" s="675">
        <f>+J36-O36</f>
        <v>58967.199999999997</v>
      </c>
    </row>
    <row r="37" spans="2:16" ht="21" customHeight="1" x14ac:dyDescent="0.25">
      <c r="B37" s="466" t="s">
        <v>813</v>
      </c>
      <c r="C37" s="569"/>
      <c r="D37" s="492">
        <v>1</v>
      </c>
      <c r="E37" s="465"/>
      <c r="F37" s="695"/>
      <c r="G37" s="696"/>
      <c r="H37" s="1099">
        <v>80000</v>
      </c>
      <c r="I37" s="1253">
        <v>0</v>
      </c>
      <c r="J37" s="1099">
        <v>80000</v>
      </c>
      <c r="K37" s="1099">
        <v>2296</v>
      </c>
      <c r="L37" s="1254">
        <v>7400.87</v>
      </c>
      <c r="M37" s="1146">
        <v>2432</v>
      </c>
      <c r="N37" s="1099">
        <v>8903.93</v>
      </c>
      <c r="O37" s="676">
        <f>SUM(K37:N37)</f>
        <v>21032.799999999999</v>
      </c>
      <c r="P37" s="676">
        <f>+J37-O37</f>
        <v>58967.199999999997</v>
      </c>
    </row>
    <row r="38" spans="2:16" ht="21" customHeight="1" x14ac:dyDescent="0.25">
      <c r="B38" s="466"/>
      <c r="C38" s="569"/>
      <c r="D38" s="492"/>
      <c r="E38" s="465"/>
      <c r="F38" s="500"/>
      <c r="G38" s="855"/>
      <c r="H38" s="695"/>
      <c r="I38" s="1144"/>
      <c r="J38" s="695"/>
      <c r="K38" s="695"/>
      <c r="L38" s="695"/>
      <c r="M38" s="1145"/>
      <c r="N38" s="695"/>
      <c r="O38" s="695"/>
      <c r="P38" s="695"/>
    </row>
    <row r="39" spans="2:16" ht="21" customHeight="1" x14ac:dyDescent="0.25">
      <c r="B39" s="466" t="s">
        <v>839</v>
      </c>
      <c r="C39" s="569"/>
      <c r="D39" s="492"/>
      <c r="E39" s="465"/>
      <c r="F39" s="500"/>
      <c r="G39" s="855"/>
      <c r="H39" s="695"/>
      <c r="I39" s="1144"/>
      <c r="J39" s="695"/>
      <c r="K39" s="695"/>
      <c r="L39" s="695"/>
      <c r="M39" s="1145"/>
      <c r="N39" s="695"/>
      <c r="O39" s="695"/>
      <c r="P39" s="695"/>
    </row>
    <row r="40" spans="2:16" ht="27.75" customHeight="1" x14ac:dyDescent="0.25">
      <c r="B40" s="286" t="s">
        <v>1581</v>
      </c>
      <c r="C40" s="685" t="s">
        <v>807</v>
      </c>
      <c r="D40" s="282" t="s">
        <v>1570</v>
      </c>
      <c r="E40" s="281" t="s">
        <v>1063</v>
      </c>
      <c r="F40" s="855">
        <v>45748</v>
      </c>
      <c r="G40" s="855">
        <v>45901</v>
      </c>
      <c r="H40" s="626">
        <v>150000</v>
      </c>
      <c r="I40" s="1169">
        <v>0</v>
      </c>
      <c r="J40" s="626">
        <v>150000</v>
      </c>
      <c r="K40" s="626">
        <v>4305</v>
      </c>
      <c r="L40" s="626">
        <v>23437.75</v>
      </c>
      <c r="M40" s="1149">
        <v>4560</v>
      </c>
      <c r="N40" s="626">
        <v>3912.66</v>
      </c>
      <c r="O40" s="626">
        <v>36215.410000000003</v>
      </c>
      <c r="P40" s="626">
        <v>113784.59</v>
      </c>
    </row>
    <row r="41" spans="2:16" ht="21" customHeight="1" x14ac:dyDescent="0.25">
      <c r="B41" s="453" t="s">
        <v>813</v>
      </c>
      <c r="C41" s="569"/>
      <c r="D41" s="492">
        <v>1</v>
      </c>
      <c r="E41" s="465"/>
      <c r="F41" s="500"/>
      <c r="G41" s="855"/>
      <c r="H41" s="695">
        <v>150000</v>
      </c>
      <c r="I41" s="1144">
        <v>0</v>
      </c>
      <c r="J41" s="695">
        <v>150000</v>
      </c>
      <c r="K41" s="695">
        <v>4305</v>
      </c>
      <c r="L41" s="695">
        <v>23437.75</v>
      </c>
      <c r="M41" s="1145">
        <v>4560</v>
      </c>
      <c r="N41" s="695">
        <v>3912.66</v>
      </c>
      <c r="O41" s="695">
        <v>36215.410000000003</v>
      </c>
      <c r="P41" s="695">
        <v>113784.59</v>
      </c>
    </row>
    <row r="42" spans="2:16" ht="21" customHeight="1" x14ac:dyDescent="0.25">
      <c r="B42" s="496"/>
      <c r="C42" s="684"/>
      <c r="D42" s="282"/>
      <c r="E42" s="281"/>
      <c r="F42" s="858"/>
      <c r="G42" s="855"/>
      <c r="H42" s="626"/>
      <c r="I42" s="1111"/>
      <c r="J42" s="457"/>
      <c r="K42" s="457"/>
      <c r="L42" s="457"/>
      <c r="M42" s="1149"/>
      <c r="N42" s="468"/>
      <c r="O42" s="457"/>
      <c r="P42" s="457"/>
    </row>
    <row r="43" spans="2:16" ht="21" customHeight="1" x14ac:dyDescent="0.25">
      <c r="B43" s="453" t="s">
        <v>1128</v>
      </c>
      <c r="C43" s="1224"/>
      <c r="D43" s="280"/>
      <c r="E43" s="280"/>
      <c r="F43" s="858"/>
      <c r="G43" s="855"/>
      <c r="H43" s="280"/>
      <c r="I43" s="1113"/>
      <c r="J43" s="487"/>
      <c r="K43" s="457"/>
      <c r="L43" s="457"/>
      <c r="M43" s="1149"/>
      <c r="N43" s="468"/>
      <c r="O43" s="457"/>
      <c r="P43" s="457"/>
    </row>
    <row r="44" spans="2:16" ht="29.25" customHeight="1" x14ac:dyDescent="0.25">
      <c r="B44" s="280" t="s">
        <v>461</v>
      </c>
      <c r="C44" s="685" t="s">
        <v>807</v>
      </c>
      <c r="D44" s="282" t="s">
        <v>1574</v>
      </c>
      <c r="E44" s="281" t="s">
        <v>1063</v>
      </c>
      <c r="F44" s="855">
        <v>45748</v>
      </c>
      <c r="G44" s="855">
        <v>45901</v>
      </c>
      <c r="H44" s="468">
        <v>115000</v>
      </c>
      <c r="I44" s="1111">
        <v>0</v>
      </c>
      <c r="J44" s="489">
        <v>115000</v>
      </c>
      <c r="K44" s="489">
        <v>3300.5</v>
      </c>
      <c r="L44" s="489">
        <v>15633.74</v>
      </c>
      <c r="M44" s="1149">
        <v>3496</v>
      </c>
      <c r="N44" s="861">
        <v>1431</v>
      </c>
      <c r="O44" s="457">
        <f>+K44+L44+M44+N44</f>
        <v>23861.239999999998</v>
      </c>
      <c r="P44" s="457">
        <f>+J44-O44</f>
        <v>91138.760000000009</v>
      </c>
    </row>
    <row r="45" spans="2:16" ht="21" customHeight="1" x14ac:dyDescent="0.25">
      <c r="B45" s="280" t="s">
        <v>1283</v>
      </c>
      <c r="C45" s="685" t="s">
        <v>807</v>
      </c>
      <c r="D45" s="282" t="s">
        <v>1495</v>
      </c>
      <c r="E45" s="281" t="s">
        <v>1281</v>
      </c>
      <c r="F45" s="855">
        <v>45748</v>
      </c>
      <c r="G45" s="855">
        <v>45901</v>
      </c>
      <c r="H45" s="468">
        <v>60000</v>
      </c>
      <c r="I45" s="1169">
        <v>0</v>
      </c>
      <c r="J45" s="628">
        <v>60000</v>
      </c>
      <c r="K45" s="628">
        <v>1722</v>
      </c>
      <c r="L45" s="628">
        <v>3486.68</v>
      </c>
      <c r="M45" s="1149">
        <v>1824</v>
      </c>
      <c r="N45" s="861">
        <v>728</v>
      </c>
      <c r="O45" s="468">
        <f>+K45+L45+M45+N45</f>
        <v>7760.68</v>
      </c>
      <c r="P45" s="468">
        <f>+J45-O45</f>
        <v>52239.32</v>
      </c>
    </row>
    <row r="46" spans="2:16" ht="21" customHeight="1" x14ac:dyDescent="0.25">
      <c r="B46" s="453" t="s">
        <v>813</v>
      </c>
      <c r="C46" s="1224"/>
      <c r="D46" s="453">
        <v>2</v>
      </c>
      <c r="E46" s="525"/>
      <c r="F46" s="500"/>
      <c r="G46" s="855"/>
      <c r="H46" s="695">
        <f>SUM(H44:H45)</f>
        <v>175000</v>
      </c>
      <c r="I46" s="1144">
        <f>SUM(I45)</f>
        <v>0</v>
      </c>
      <c r="J46" s="695">
        <f t="shared" ref="J46:P46" si="4">SUM(J44:J45)</f>
        <v>175000</v>
      </c>
      <c r="K46" s="695">
        <f t="shared" si="4"/>
        <v>5022.5</v>
      </c>
      <c r="L46" s="695">
        <f t="shared" si="4"/>
        <v>19120.419999999998</v>
      </c>
      <c r="M46" s="1145">
        <f t="shared" si="4"/>
        <v>5320</v>
      </c>
      <c r="N46" s="695">
        <f>SUM(N44:N45)</f>
        <v>2159</v>
      </c>
      <c r="O46" s="695">
        <f t="shared" si="4"/>
        <v>31621.919999999998</v>
      </c>
      <c r="P46" s="695">
        <f t="shared" si="4"/>
        <v>143378.08000000002</v>
      </c>
    </row>
    <row r="47" spans="2:16" ht="21" customHeight="1" x14ac:dyDescent="0.25">
      <c r="B47" s="461"/>
      <c r="C47" s="1225"/>
      <c r="D47" s="453"/>
      <c r="E47" s="525"/>
      <c r="F47" s="858"/>
      <c r="G47" s="855"/>
      <c r="H47" s="697"/>
      <c r="I47" s="1112"/>
      <c r="J47" s="522"/>
      <c r="K47" s="522"/>
      <c r="L47" s="522"/>
      <c r="M47" s="1145"/>
      <c r="N47" s="1173"/>
      <c r="O47" s="463"/>
      <c r="P47" s="463"/>
    </row>
    <row r="48" spans="2:16" ht="21" customHeight="1" x14ac:dyDescent="0.25">
      <c r="B48" s="1014" t="s">
        <v>1575</v>
      </c>
      <c r="C48" s="569"/>
      <c r="D48" s="492"/>
      <c r="E48" s="465"/>
      <c r="F48" s="500"/>
      <c r="G48" s="855"/>
      <c r="H48" s="695"/>
      <c r="I48" s="1144"/>
      <c r="J48" s="695"/>
      <c r="K48" s="695"/>
      <c r="L48" s="695"/>
      <c r="M48" s="1145"/>
      <c r="N48" s="695"/>
      <c r="O48" s="695"/>
      <c r="P48" s="695"/>
    </row>
    <row r="49" spans="2:16" ht="28.5" customHeight="1" x14ac:dyDescent="0.25">
      <c r="B49" s="496" t="s">
        <v>1582</v>
      </c>
      <c r="C49" s="684" t="s">
        <v>807</v>
      </c>
      <c r="D49" s="282" t="s">
        <v>1571</v>
      </c>
      <c r="E49" s="281" t="s">
        <v>1063</v>
      </c>
      <c r="F49" s="855">
        <v>45717</v>
      </c>
      <c r="G49" s="855">
        <v>45870</v>
      </c>
      <c r="H49" s="626">
        <v>95000</v>
      </c>
      <c r="I49" s="1111">
        <v>0</v>
      </c>
      <c r="J49" s="498">
        <v>95000</v>
      </c>
      <c r="K49" s="498">
        <v>2726.5</v>
      </c>
      <c r="L49" s="498">
        <v>10929.24</v>
      </c>
      <c r="M49" s="1149">
        <v>2888</v>
      </c>
      <c r="N49" s="626">
        <v>4125</v>
      </c>
      <c r="O49" s="457">
        <f>+K49+L49+M49+N49</f>
        <v>20668.739999999998</v>
      </c>
      <c r="P49" s="498">
        <f>+J49-O49</f>
        <v>74331.260000000009</v>
      </c>
    </row>
    <row r="50" spans="2:16" ht="21" customHeight="1" x14ac:dyDescent="0.25">
      <c r="B50" s="453" t="s">
        <v>813</v>
      </c>
      <c r="C50" s="685"/>
      <c r="D50" s="453">
        <v>1</v>
      </c>
      <c r="E50" s="281"/>
      <c r="F50" s="1019"/>
      <c r="G50" s="857"/>
      <c r="H50" s="697">
        <f>SUM(H49)</f>
        <v>95000</v>
      </c>
      <c r="I50" s="1144">
        <f>SUM(I49)</f>
        <v>0</v>
      </c>
      <c r="J50" s="697">
        <f t="shared" ref="J50:P50" si="5">SUM(J49)</f>
        <v>95000</v>
      </c>
      <c r="K50" s="697">
        <f t="shared" si="5"/>
        <v>2726.5</v>
      </c>
      <c r="L50" s="697">
        <f t="shared" si="5"/>
        <v>10929.24</v>
      </c>
      <c r="M50" s="1145">
        <f t="shared" si="5"/>
        <v>2888</v>
      </c>
      <c r="N50" s="697">
        <f>SUM(N49)</f>
        <v>4125</v>
      </c>
      <c r="O50" s="697">
        <f t="shared" si="5"/>
        <v>20668.739999999998</v>
      </c>
      <c r="P50" s="697">
        <f t="shared" si="5"/>
        <v>74331.260000000009</v>
      </c>
    </row>
    <row r="51" spans="2:16" ht="21" customHeight="1" x14ac:dyDescent="0.25">
      <c r="B51" s="496"/>
      <c r="C51" s="684"/>
      <c r="D51" s="282"/>
      <c r="E51" s="281"/>
      <c r="F51" s="856"/>
      <c r="G51" s="857"/>
      <c r="H51" s="626"/>
      <c r="I51" s="1111"/>
      <c r="J51" s="457"/>
      <c r="K51" s="457"/>
      <c r="L51" s="457"/>
      <c r="M51" s="1149"/>
      <c r="N51" s="468"/>
      <c r="O51" s="457"/>
      <c r="P51" s="457"/>
    </row>
    <row r="52" spans="2:16" ht="32.25" customHeight="1" x14ac:dyDescent="0.25">
      <c r="B52" s="1014" t="s">
        <v>1136</v>
      </c>
      <c r="C52" s="570"/>
      <c r="D52" s="492"/>
      <c r="E52" s="465"/>
      <c r="F52" s="1019"/>
      <c r="G52" s="857"/>
      <c r="H52" s="695"/>
      <c r="I52" s="1144"/>
      <c r="J52" s="697"/>
      <c r="K52" s="697"/>
      <c r="L52" s="697"/>
      <c r="M52" s="1145"/>
      <c r="N52" s="697"/>
      <c r="O52" s="697"/>
      <c r="P52" s="697"/>
    </row>
    <row r="53" spans="2:16" ht="31.5" customHeight="1" x14ac:dyDescent="0.25">
      <c r="B53" s="153" t="s">
        <v>1583</v>
      </c>
      <c r="C53" s="685" t="s">
        <v>806</v>
      </c>
      <c r="D53" s="749" t="s">
        <v>1572</v>
      </c>
      <c r="E53" s="281" t="s">
        <v>1063</v>
      </c>
      <c r="F53" s="855">
        <v>45658</v>
      </c>
      <c r="G53" s="855">
        <v>45809</v>
      </c>
      <c r="H53" s="626">
        <v>120000</v>
      </c>
      <c r="I53" s="1169">
        <v>0</v>
      </c>
      <c r="J53" s="468">
        <v>120000</v>
      </c>
      <c r="K53" s="468">
        <v>3444</v>
      </c>
      <c r="L53" s="468">
        <v>16809.87</v>
      </c>
      <c r="M53" s="1149">
        <v>3648</v>
      </c>
      <c r="N53" s="468">
        <v>2568.4</v>
      </c>
      <c r="O53" s="468">
        <f>+K53+L53+M53+N53</f>
        <v>26470.27</v>
      </c>
      <c r="P53" s="626">
        <f>+J53-O53</f>
        <v>93529.73</v>
      </c>
    </row>
    <row r="54" spans="2:16" ht="21" customHeight="1" x14ac:dyDescent="0.25">
      <c r="B54" s="496" t="s">
        <v>1352</v>
      </c>
      <c r="C54" s="684" t="s">
        <v>806</v>
      </c>
      <c r="D54" s="286" t="s">
        <v>1635</v>
      </c>
      <c r="E54" s="281" t="s">
        <v>1063</v>
      </c>
      <c r="F54" s="855">
        <v>45748</v>
      </c>
      <c r="G54" s="855">
        <v>45901</v>
      </c>
      <c r="H54" s="626">
        <v>55000</v>
      </c>
      <c r="I54" s="1111">
        <v>0</v>
      </c>
      <c r="J54" s="457">
        <v>55000</v>
      </c>
      <c r="K54" s="457">
        <v>1578.5</v>
      </c>
      <c r="L54" s="457">
        <v>2559.6799999999998</v>
      </c>
      <c r="M54" s="1149">
        <v>1672</v>
      </c>
      <c r="N54" s="468">
        <v>25</v>
      </c>
      <c r="O54" s="457">
        <v>5835.18</v>
      </c>
      <c r="P54" s="498">
        <f>+J54-O54</f>
        <v>49164.82</v>
      </c>
    </row>
    <row r="55" spans="2:16" ht="21" customHeight="1" x14ac:dyDescent="0.25">
      <c r="B55" s="466" t="s">
        <v>813</v>
      </c>
      <c r="C55" s="569"/>
      <c r="D55" s="492">
        <v>2</v>
      </c>
      <c r="E55" s="465"/>
      <c r="F55" s="500"/>
      <c r="G55" s="855"/>
      <c r="H55" s="697">
        <f>SUM(H53:H54)</f>
        <v>175000</v>
      </c>
      <c r="I55" s="1144">
        <f>SUM(I54)</f>
        <v>0</v>
      </c>
      <c r="J55" s="697">
        <f t="shared" ref="J55:P55" si="6">SUM(J53:J54)</f>
        <v>175000</v>
      </c>
      <c r="K55" s="697">
        <f t="shared" si="6"/>
        <v>5022.5</v>
      </c>
      <c r="L55" s="697">
        <f t="shared" si="6"/>
        <v>19369.55</v>
      </c>
      <c r="M55" s="1145">
        <f t="shared" si="6"/>
        <v>5320</v>
      </c>
      <c r="N55" s="697">
        <f>SUM(N53:N54)</f>
        <v>2593.4</v>
      </c>
      <c r="O55" s="697">
        <f t="shared" si="6"/>
        <v>32305.45</v>
      </c>
      <c r="P55" s="697">
        <f t="shared" si="6"/>
        <v>142694.54999999999</v>
      </c>
    </row>
    <row r="56" spans="2:16" ht="21" customHeight="1" x14ac:dyDescent="0.25">
      <c r="B56" s="490"/>
      <c r="C56" s="1223"/>
      <c r="D56" s="492"/>
      <c r="E56" s="465"/>
      <c r="F56" s="856"/>
      <c r="G56" s="857"/>
      <c r="H56" s="626"/>
      <c r="I56" s="1111"/>
      <c r="J56" s="457"/>
      <c r="K56" s="457"/>
      <c r="L56" s="457"/>
      <c r="M56" s="1149"/>
      <c r="N56" s="468"/>
      <c r="O56" s="457"/>
      <c r="P56" s="457"/>
    </row>
    <row r="57" spans="2:16" ht="21" customHeight="1" x14ac:dyDescent="0.25">
      <c r="B57" s="453" t="s">
        <v>1515</v>
      </c>
      <c r="C57" s="569"/>
      <c r="D57" s="492"/>
      <c r="E57" s="465"/>
      <c r="F57" s="1019"/>
      <c r="G57" s="857"/>
      <c r="H57" s="695"/>
      <c r="I57" s="1144"/>
      <c r="J57" s="697"/>
      <c r="K57" s="697"/>
      <c r="L57" s="697"/>
      <c r="M57" s="1145"/>
      <c r="N57" s="697"/>
      <c r="O57" s="697"/>
      <c r="P57" s="697"/>
    </row>
    <row r="58" spans="2:16" ht="32.25" customHeight="1" x14ac:dyDescent="0.25">
      <c r="B58" s="280" t="s">
        <v>1584</v>
      </c>
      <c r="C58" s="685" t="s">
        <v>806</v>
      </c>
      <c r="D58" s="282" t="s">
        <v>1357</v>
      </c>
      <c r="E58" s="281" t="s">
        <v>1063</v>
      </c>
      <c r="F58" s="855">
        <v>45778</v>
      </c>
      <c r="G58" s="855">
        <v>45931</v>
      </c>
      <c r="H58" s="626">
        <v>125000</v>
      </c>
      <c r="I58" s="1111">
        <v>0</v>
      </c>
      <c r="J58" s="1038">
        <v>125000</v>
      </c>
      <c r="K58" s="1038">
        <v>3587.5</v>
      </c>
      <c r="L58" s="1037">
        <v>17985.990000000002</v>
      </c>
      <c r="M58" s="1150">
        <v>3800</v>
      </c>
      <c r="N58" s="1038">
        <v>25</v>
      </c>
      <c r="O58" s="468">
        <f t="shared" ref="O58:O63" si="7">+K58+L58+M58+N58</f>
        <v>25398.49</v>
      </c>
      <c r="P58" s="498">
        <f t="shared" ref="P58:P63" si="8">+J58-O58</f>
        <v>99601.51</v>
      </c>
    </row>
    <row r="59" spans="2:16" ht="32.25" customHeight="1" x14ac:dyDescent="0.25">
      <c r="B59" s="280" t="s">
        <v>1585</v>
      </c>
      <c r="C59" s="685" t="s">
        <v>806</v>
      </c>
      <c r="D59" s="282" t="s">
        <v>1357</v>
      </c>
      <c r="E59" s="281" t="s">
        <v>1063</v>
      </c>
      <c r="F59" s="855">
        <v>45778</v>
      </c>
      <c r="G59" s="855">
        <v>45931</v>
      </c>
      <c r="H59" s="626">
        <v>125000</v>
      </c>
      <c r="I59" s="1111">
        <v>0</v>
      </c>
      <c r="J59" s="1038">
        <v>125000</v>
      </c>
      <c r="K59" s="1038">
        <v>3587.5</v>
      </c>
      <c r="L59" s="1037">
        <v>17985.990000000002</v>
      </c>
      <c r="M59" s="1150">
        <v>3800</v>
      </c>
      <c r="N59" s="1038">
        <v>25</v>
      </c>
      <c r="O59" s="468">
        <f t="shared" si="7"/>
        <v>25398.49</v>
      </c>
      <c r="P59" s="498">
        <f t="shared" si="8"/>
        <v>99601.51</v>
      </c>
    </row>
    <row r="60" spans="2:16" ht="32.25" customHeight="1" x14ac:dyDescent="0.25">
      <c r="B60" s="280" t="s">
        <v>1586</v>
      </c>
      <c r="C60" s="685" t="s">
        <v>806</v>
      </c>
      <c r="D60" s="282" t="s">
        <v>1355</v>
      </c>
      <c r="E60" s="281" t="s">
        <v>1063</v>
      </c>
      <c r="F60" s="855">
        <v>45748</v>
      </c>
      <c r="G60" s="855">
        <v>45901</v>
      </c>
      <c r="H60" s="626">
        <v>125000</v>
      </c>
      <c r="I60" s="1111">
        <v>0</v>
      </c>
      <c r="J60" s="1038">
        <v>125000</v>
      </c>
      <c r="K60" s="1038">
        <v>3587.5</v>
      </c>
      <c r="L60" s="1037">
        <v>17985.990000000002</v>
      </c>
      <c r="M60" s="1150">
        <v>3800</v>
      </c>
      <c r="N60" s="1038">
        <v>25</v>
      </c>
      <c r="O60" s="468">
        <f t="shared" si="7"/>
        <v>25398.49</v>
      </c>
      <c r="P60" s="498">
        <f t="shared" si="8"/>
        <v>99601.51</v>
      </c>
    </row>
    <row r="61" spans="2:16" ht="32.25" customHeight="1" x14ac:dyDescent="0.25">
      <c r="B61" s="1274" t="s">
        <v>1587</v>
      </c>
      <c r="C61" s="685" t="s">
        <v>806</v>
      </c>
      <c r="D61" s="282" t="s">
        <v>1357</v>
      </c>
      <c r="E61" s="281" t="s">
        <v>1063</v>
      </c>
      <c r="F61" s="855">
        <v>45748</v>
      </c>
      <c r="G61" s="855">
        <v>45901</v>
      </c>
      <c r="H61" s="626">
        <v>125000</v>
      </c>
      <c r="I61" s="1111">
        <v>0</v>
      </c>
      <c r="J61" s="1038">
        <v>125000</v>
      </c>
      <c r="K61" s="1038">
        <v>3587.5</v>
      </c>
      <c r="L61" s="1037">
        <v>17985.990000000002</v>
      </c>
      <c r="M61" s="1150">
        <v>3800</v>
      </c>
      <c r="N61" s="1038">
        <v>25</v>
      </c>
      <c r="O61" s="468">
        <f t="shared" si="7"/>
        <v>25398.49</v>
      </c>
      <c r="P61" s="498">
        <f t="shared" si="8"/>
        <v>99601.51</v>
      </c>
    </row>
    <row r="62" spans="2:16" ht="32.25" customHeight="1" x14ac:dyDescent="0.25">
      <c r="B62" s="280" t="s">
        <v>1588</v>
      </c>
      <c r="C62" s="685" t="s">
        <v>806</v>
      </c>
      <c r="D62" s="282" t="s">
        <v>1357</v>
      </c>
      <c r="E62" s="281" t="s">
        <v>1063</v>
      </c>
      <c r="F62" s="855">
        <v>45748</v>
      </c>
      <c r="G62" s="855">
        <v>45901</v>
      </c>
      <c r="H62" s="626">
        <v>125000</v>
      </c>
      <c r="I62" s="1169">
        <v>0</v>
      </c>
      <c r="J62" s="1038">
        <v>125000</v>
      </c>
      <c r="K62" s="1038">
        <v>3587.5</v>
      </c>
      <c r="L62" s="1037">
        <v>17985.990000000002</v>
      </c>
      <c r="M62" s="1150">
        <v>3800</v>
      </c>
      <c r="N62" s="1038">
        <v>25</v>
      </c>
      <c r="O62" s="468">
        <f t="shared" si="7"/>
        <v>25398.49</v>
      </c>
      <c r="P62" s="626">
        <f t="shared" si="8"/>
        <v>99601.51</v>
      </c>
    </row>
    <row r="63" spans="2:16" ht="32.25" customHeight="1" x14ac:dyDescent="0.25">
      <c r="B63" s="280" t="s">
        <v>1589</v>
      </c>
      <c r="C63" s="685" t="s">
        <v>807</v>
      </c>
      <c r="D63" s="282" t="s">
        <v>1357</v>
      </c>
      <c r="E63" s="281" t="s">
        <v>1063</v>
      </c>
      <c r="F63" s="855">
        <v>45748</v>
      </c>
      <c r="G63" s="855">
        <v>45901</v>
      </c>
      <c r="H63" s="626">
        <v>135000</v>
      </c>
      <c r="I63" s="1169">
        <v>0</v>
      </c>
      <c r="J63" s="1038">
        <v>135000</v>
      </c>
      <c r="K63" s="1038">
        <v>3874.5</v>
      </c>
      <c r="L63" s="1038">
        <v>19909.38</v>
      </c>
      <c r="M63" s="1150">
        <v>4104</v>
      </c>
      <c r="N63" s="1038">
        <v>1740.46</v>
      </c>
      <c r="O63" s="468">
        <f t="shared" si="7"/>
        <v>29628.34</v>
      </c>
      <c r="P63" s="626">
        <f t="shared" si="8"/>
        <v>105371.66</v>
      </c>
    </row>
    <row r="64" spans="2:16" ht="33" customHeight="1" x14ac:dyDescent="0.25">
      <c r="B64" s="1274" t="s">
        <v>1590</v>
      </c>
      <c r="C64" s="685" t="s">
        <v>807</v>
      </c>
      <c r="D64" s="282" t="s">
        <v>1357</v>
      </c>
      <c r="E64" s="281" t="s">
        <v>1063</v>
      </c>
      <c r="F64" s="855">
        <v>45748</v>
      </c>
      <c r="G64" s="855">
        <v>45901</v>
      </c>
      <c r="H64" s="626">
        <v>125000</v>
      </c>
      <c r="I64" s="1111">
        <v>0</v>
      </c>
      <c r="J64" s="1038">
        <v>125000</v>
      </c>
      <c r="K64" s="1038">
        <v>3587.5</v>
      </c>
      <c r="L64" s="1038">
        <v>17985.990000000002</v>
      </c>
      <c r="M64" s="1150">
        <v>3800</v>
      </c>
      <c r="N64" s="1038">
        <v>25</v>
      </c>
      <c r="O64" s="468">
        <v>25398.49</v>
      </c>
      <c r="P64" s="498">
        <v>99601.51</v>
      </c>
    </row>
    <row r="65" spans="2:16" ht="21" customHeight="1" x14ac:dyDescent="0.25">
      <c r="B65" s="466" t="s">
        <v>813</v>
      </c>
      <c r="C65" s="569"/>
      <c r="D65" s="492">
        <v>7</v>
      </c>
      <c r="E65" s="465"/>
      <c r="F65" s="500"/>
      <c r="G65" s="855"/>
      <c r="H65" s="697">
        <f>SUM(H58:H64)</f>
        <v>885000</v>
      </c>
      <c r="I65" s="1112">
        <v>0</v>
      </c>
      <c r="J65" s="697">
        <f t="shared" ref="J65:P65" si="9">SUM(J58:J64)</f>
        <v>885000</v>
      </c>
      <c r="K65" s="697">
        <f t="shared" si="9"/>
        <v>25399.5</v>
      </c>
      <c r="L65" s="697">
        <f t="shared" si="9"/>
        <v>127825.32000000002</v>
      </c>
      <c r="M65" s="1145">
        <f t="shared" si="9"/>
        <v>26904</v>
      </c>
      <c r="N65" s="697">
        <f t="shared" si="9"/>
        <v>1890.46</v>
      </c>
      <c r="O65" s="697">
        <f t="shared" si="9"/>
        <v>182019.28</v>
      </c>
      <c r="P65" s="697">
        <f t="shared" si="9"/>
        <v>702980.72</v>
      </c>
    </row>
    <row r="66" spans="2:16" ht="21" customHeight="1" x14ac:dyDescent="0.25">
      <c r="B66" s="466"/>
      <c r="C66" s="569"/>
      <c r="D66" s="492"/>
      <c r="E66" s="465"/>
      <c r="F66" s="500"/>
      <c r="G66" s="855"/>
      <c r="H66" s="697"/>
      <c r="I66" s="1145"/>
      <c r="J66" s="697"/>
      <c r="K66" s="697"/>
      <c r="L66" s="697"/>
      <c r="M66" s="1145"/>
      <c r="N66" s="697"/>
      <c r="O66" s="697"/>
      <c r="P66" s="697"/>
    </row>
    <row r="67" spans="2:16" ht="21" customHeight="1" x14ac:dyDescent="0.25">
      <c r="B67" s="466" t="s">
        <v>821</v>
      </c>
      <c r="C67" s="569"/>
      <c r="D67" s="492"/>
      <c r="E67" s="465"/>
      <c r="F67" s="500"/>
      <c r="G67" s="855"/>
      <c r="H67" s="695"/>
      <c r="I67" s="1144"/>
      <c r="J67" s="697"/>
      <c r="K67" s="697"/>
      <c r="L67" s="697"/>
      <c r="M67" s="1145"/>
      <c r="N67" s="697"/>
      <c r="O67" s="697"/>
      <c r="P67" s="697"/>
    </row>
    <row r="68" spans="2:16" ht="30.75" customHeight="1" x14ac:dyDescent="0.25">
      <c r="B68" s="286" t="s">
        <v>593</v>
      </c>
      <c r="C68" s="685" t="s">
        <v>806</v>
      </c>
      <c r="D68" s="282" t="s">
        <v>1541</v>
      </c>
      <c r="E68" s="281" t="s">
        <v>1063</v>
      </c>
      <c r="F68" s="855">
        <v>45748</v>
      </c>
      <c r="G68" s="855">
        <v>45901</v>
      </c>
      <c r="H68" s="626">
        <v>150000</v>
      </c>
      <c r="I68" s="1169">
        <v>0</v>
      </c>
      <c r="J68" s="468">
        <v>150000</v>
      </c>
      <c r="K68" s="468">
        <v>4305</v>
      </c>
      <c r="L68" s="468">
        <v>23866.62</v>
      </c>
      <c r="M68" s="1149">
        <v>4560</v>
      </c>
      <c r="N68" s="468">
        <v>2568.4</v>
      </c>
      <c r="O68" s="468">
        <v>35300.019999999997</v>
      </c>
      <c r="P68" s="468">
        <f>+J68-O68</f>
        <v>114699.98000000001</v>
      </c>
    </row>
    <row r="69" spans="2:16" ht="24.75" customHeight="1" x14ac:dyDescent="0.25">
      <c r="B69" s="286" t="s">
        <v>1591</v>
      </c>
      <c r="C69" s="684" t="s">
        <v>806</v>
      </c>
      <c r="D69" s="282" t="s">
        <v>71</v>
      </c>
      <c r="E69" s="281" t="s">
        <v>1063</v>
      </c>
      <c r="F69" s="855">
        <v>45748</v>
      </c>
      <c r="G69" s="855">
        <v>45901</v>
      </c>
      <c r="H69" s="626">
        <v>70000</v>
      </c>
      <c r="I69" s="1111">
        <v>0</v>
      </c>
      <c r="J69" s="457">
        <v>70000</v>
      </c>
      <c r="K69" s="457">
        <v>2009</v>
      </c>
      <c r="L69" s="457">
        <v>5368.48</v>
      </c>
      <c r="M69" s="1149">
        <v>2128</v>
      </c>
      <c r="N69" s="468">
        <v>25</v>
      </c>
      <c r="O69" s="457">
        <f>+K69+L69+M69+N69</f>
        <v>9530.48</v>
      </c>
      <c r="P69" s="457">
        <f>+J69-O69</f>
        <v>60469.520000000004</v>
      </c>
    </row>
    <row r="70" spans="2:16" ht="24.75" customHeight="1" x14ac:dyDescent="0.25">
      <c r="B70" s="286" t="s">
        <v>1288</v>
      </c>
      <c r="C70" s="685" t="s">
        <v>807</v>
      </c>
      <c r="D70" s="282" t="s">
        <v>417</v>
      </c>
      <c r="E70" s="281" t="s">
        <v>1063</v>
      </c>
      <c r="F70" s="855">
        <v>45748</v>
      </c>
      <c r="G70" s="855">
        <v>45901</v>
      </c>
      <c r="H70" s="626">
        <v>70000</v>
      </c>
      <c r="I70" s="1169">
        <v>0</v>
      </c>
      <c r="J70" s="468">
        <v>70000</v>
      </c>
      <c r="K70" s="468">
        <v>2009</v>
      </c>
      <c r="L70" s="468">
        <v>5368.48</v>
      </c>
      <c r="M70" s="1149">
        <v>2128</v>
      </c>
      <c r="N70" s="468">
        <v>25</v>
      </c>
      <c r="O70" s="468">
        <f>+K70+L70+M70+N70</f>
        <v>9530.48</v>
      </c>
      <c r="P70" s="468">
        <f>+J70-O70</f>
        <v>60469.520000000004</v>
      </c>
    </row>
    <row r="71" spans="2:16" ht="24.75" customHeight="1" x14ac:dyDescent="0.25">
      <c r="B71" s="286" t="s">
        <v>1496</v>
      </c>
      <c r="C71" s="685" t="s">
        <v>806</v>
      </c>
      <c r="D71" s="282" t="s">
        <v>417</v>
      </c>
      <c r="E71" s="281" t="s">
        <v>1063</v>
      </c>
      <c r="F71" s="855">
        <v>45658</v>
      </c>
      <c r="G71" s="855">
        <v>45809</v>
      </c>
      <c r="H71" s="626">
        <v>70000</v>
      </c>
      <c r="I71" s="1169">
        <v>0</v>
      </c>
      <c r="J71" s="468">
        <v>70000</v>
      </c>
      <c r="K71" s="468">
        <v>2009</v>
      </c>
      <c r="L71" s="468">
        <v>5368.48</v>
      </c>
      <c r="M71" s="1149">
        <v>2128</v>
      </c>
      <c r="N71" s="468">
        <v>25</v>
      </c>
      <c r="O71" s="468">
        <f>+K71+L71+M71+N71</f>
        <v>9530.48</v>
      </c>
      <c r="P71" s="468">
        <f>+J71-O71</f>
        <v>60469.520000000004</v>
      </c>
    </row>
    <row r="72" spans="2:16" ht="21" customHeight="1" x14ac:dyDescent="0.25">
      <c r="B72" s="466" t="s">
        <v>813</v>
      </c>
      <c r="C72" s="569"/>
      <c r="D72" s="492">
        <v>4</v>
      </c>
      <c r="E72" s="465"/>
      <c r="F72" s="500"/>
      <c r="G72" s="855"/>
      <c r="H72" s="695">
        <f>SUM(H68:H71)</f>
        <v>360000</v>
      </c>
      <c r="I72" s="1144">
        <v>0</v>
      </c>
      <c r="J72" s="695">
        <f t="shared" ref="J72:P72" si="10">SUM(J68:J71)</f>
        <v>360000</v>
      </c>
      <c r="K72" s="695">
        <f t="shared" si="10"/>
        <v>10332</v>
      </c>
      <c r="L72" s="695">
        <f t="shared" si="10"/>
        <v>39972.06</v>
      </c>
      <c r="M72" s="1145">
        <f t="shared" si="10"/>
        <v>10944</v>
      </c>
      <c r="N72" s="695">
        <f>SUM(N68:N71)</f>
        <v>2643.4</v>
      </c>
      <c r="O72" s="695">
        <f>SUM(O68:O71)</f>
        <v>63891.459999999992</v>
      </c>
      <c r="P72" s="695">
        <f t="shared" si="10"/>
        <v>296108.54000000004</v>
      </c>
    </row>
    <row r="73" spans="2:16" ht="21" customHeight="1" x14ac:dyDescent="0.25">
      <c r="B73" s="490"/>
      <c r="C73" s="1223"/>
      <c r="D73" s="492"/>
      <c r="E73" s="465"/>
      <c r="F73" s="856"/>
      <c r="G73" s="857"/>
      <c r="H73" s="695"/>
      <c r="I73" s="1112"/>
      <c r="J73" s="494"/>
      <c r="K73" s="494"/>
      <c r="L73" s="494"/>
      <c r="M73" s="1145"/>
      <c r="N73" s="695"/>
      <c r="O73" s="494"/>
      <c r="P73" s="494"/>
    </row>
    <row r="74" spans="2:16" ht="21" customHeight="1" x14ac:dyDescent="0.25">
      <c r="B74" s="490" t="s">
        <v>1542</v>
      </c>
      <c r="C74" s="1223"/>
      <c r="D74" s="492"/>
      <c r="E74" s="492"/>
      <c r="F74" s="856"/>
      <c r="G74" s="857"/>
      <c r="H74" s="695"/>
      <c r="I74" s="1112"/>
      <c r="J74" s="463"/>
      <c r="K74" s="463"/>
      <c r="L74" s="463"/>
      <c r="M74" s="1145"/>
      <c r="N74" s="697"/>
      <c r="O74" s="463"/>
      <c r="P74" s="463"/>
    </row>
    <row r="75" spans="2:16" ht="21" customHeight="1" x14ac:dyDescent="0.25">
      <c r="B75" s="496" t="s">
        <v>1592</v>
      </c>
      <c r="C75" s="684" t="s">
        <v>807</v>
      </c>
      <c r="D75" s="282" t="s">
        <v>1427</v>
      </c>
      <c r="E75" s="281" t="s">
        <v>1063</v>
      </c>
      <c r="F75" s="855">
        <v>45748</v>
      </c>
      <c r="G75" s="855">
        <v>45901</v>
      </c>
      <c r="H75" s="626">
        <v>185000</v>
      </c>
      <c r="I75" s="1111">
        <v>0</v>
      </c>
      <c r="J75" s="457">
        <v>185000</v>
      </c>
      <c r="K75" s="457">
        <v>5309.5</v>
      </c>
      <c r="L75" s="457">
        <v>32099.49</v>
      </c>
      <c r="M75" s="1149">
        <v>5624</v>
      </c>
      <c r="N75" s="468">
        <v>5010.4799999999996</v>
      </c>
      <c r="O75" s="457">
        <f>+K75+L75+M75+N75</f>
        <v>48043.47</v>
      </c>
      <c r="P75" s="457">
        <f>+J75-O75</f>
        <v>136956.53</v>
      </c>
    </row>
    <row r="76" spans="2:16" ht="21" customHeight="1" x14ac:dyDescent="0.25">
      <c r="B76" s="466" t="s">
        <v>813</v>
      </c>
      <c r="C76" s="569"/>
      <c r="D76" s="492">
        <v>1</v>
      </c>
      <c r="E76" s="492"/>
      <c r="F76" s="1016"/>
      <c r="G76" s="855"/>
      <c r="H76" s="695">
        <f>+H75</f>
        <v>185000</v>
      </c>
      <c r="I76" s="1144">
        <f t="shared" ref="I76:P76" si="11">SUM(I75)</f>
        <v>0</v>
      </c>
      <c r="J76" s="695">
        <f t="shared" si="11"/>
        <v>185000</v>
      </c>
      <c r="K76" s="695">
        <f t="shared" si="11"/>
        <v>5309.5</v>
      </c>
      <c r="L76" s="695">
        <f t="shared" si="11"/>
        <v>32099.49</v>
      </c>
      <c r="M76" s="1145">
        <f t="shared" si="11"/>
        <v>5624</v>
      </c>
      <c r="N76" s="695">
        <f>SUM(N75)</f>
        <v>5010.4799999999996</v>
      </c>
      <c r="O76" s="695">
        <f t="shared" si="11"/>
        <v>48043.47</v>
      </c>
      <c r="P76" s="695">
        <f t="shared" si="11"/>
        <v>136956.53</v>
      </c>
    </row>
    <row r="77" spans="2:16" ht="21" customHeight="1" x14ac:dyDescent="0.25">
      <c r="B77" s="490"/>
      <c r="C77" s="1223"/>
      <c r="D77" s="492"/>
      <c r="E77" s="492"/>
      <c r="F77" s="856"/>
      <c r="G77" s="857"/>
      <c r="H77" s="695"/>
      <c r="I77" s="1112"/>
      <c r="J77" s="494"/>
      <c r="K77" s="494"/>
      <c r="L77" s="494"/>
      <c r="M77" s="1145"/>
      <c r="N77" s="695"/>
      <c r="O77" s="494"/>
      <c r="P77" s="494"/>
    </row>
    <row r="78" spans="2:16" ht="30" customHeight="1" x14ac:dyDescent="0.25">
      <c r="B78" s="469" t="s">
        <v>1565</v>
      </c>
      <c r="C78" s="1223"/>
      <c r="D78" s="625"/>
      <c r="E78" s="281"/>
      <c r="F78" s="856"/>
      <c r="G78" s="857"/>
      <c r="H78" s="695"/>
      <c r="I78" s="1112"/>
      <c r="J78" s="494"/>
      <c r="K78" s="494"/>
      <c r="L78" s="494"/>
      <c r="M78" s="1145"/>
      <c r="N78" s="695"/>
      <c r="O78" s="494"/>
      <c r="P78" s="494"/>
    </row>
    <row r="79" spans="2:16" ht="21" customHeight="1" x14ac:dyDescent="0.25">
      <c r="B79" s="460" t="s">
        <v>946</v>
      </c>
      <c r="C79" s="1226" t="s">
        <v>806</v>
      </c>
      <c r="D79" s="625" t="s">
        <v>945</v>
      </c>
      <c r="E79" s="281" t="s">
        <v>1063</v>
      </c>
      <c r="F79" s="855">
        <v>45748</v>
      </c>
      <c r="G79" s="855">
        <v>45901</v>
      </c>
      <c r="H79" s="626">
        <v>65000</v>
      </c>
      <c r="I79" s="1169">
        <v>0</v>
      </c>
      <c r="J79" s="626">
        <v>65000</v>
      </c>
      <c r="K79" s="626">
        <v>1865.5</v>
      </c>
      <c r="L79" s="626">
        <v>4427.58</v>
      </c>
      <c r="M79" s="1149">
        <v>1976</v>
      </c>
      <c r="N79" s="626">
        <v>25</v>
      </c>
      <c r="O79" s="468">
        <f>+K79+L79+M79+N79</f>
        <v>8294.08</v>
      </c>
      <c r="P79" s="468">
        <f>+J79-O79</f>
        <v>56705.919999999998</v>
      </c>
    </row>
    <row r="80" spans="2:16" ht="21" customHeight="1" x14ac:dyDescent="0.25">
      <c r="B80" s="460" t="s">
        <v>1593</v>
      </c>
      <c r="C80" s="1226" t="s">
        <v>806</v>
      </c>
      <c r="D80" s="625" t="s">
        <v>157</v>
      </c>
      <c r="E80" s="281" t="s">
        <v>1063</v>
      </c>
      <c r="F80" s="855">
        <v>45778</v>
      </c>
      <c r="G80" s="855">
        <v>45931</v>
      </c>
      <c r="H80" s="626">
        <v>65000</v>
      </c>
      <c r="I80" s="1169">
        <v>0</v>
      </c>
      <c r="J80" s="626">
        <v>65000</v>
      </c>
      <c r="K80" s="626">
        <v>1865.5</v>
      </c>
      <c r="L80" s="626">
        <v>4427.58</v>
      </c>
      <c r="M80" s="1149">
        <v>1976</v>
      </c>
      <c r="N80" s="626">
        <v>25</v>
      </c>
      <c r="O80" s="468">
        <f>+K80+L80+M80+N80</f>
        <v>8294.08</v>
      </c>
      <c r="P80" s="468">
        <f>+J80-O80</f>
        <v>56705.919999999998</v>
      </c>
    </row>
    <row r="81" spans="2:16" ht="21" customHeight="1" x14ac:dyDescent="0.25">
      <c r="B81" s="466" t="s">
        <v>813</v>
      </c>
      <c r="C81" s="569"/>
      <c r="D81" s="492">
        <v>2</v>
      </c>
      <c r="E81" s="492"/>
      <c r="F81" s="1016"/>
      <c r="G81" s="860"/>
      <c r="H81" s="695">
        <f>SUM(H79:H80)</f>
        <v>130000</v>
      </c>
      <c r="I81" s="1144">
        <f>SUM(I80)</f>
        <v>0</v>
      </c>
      <c r="J81" s="695">
        <f t="shared" ref="J81:P81" si="12">SUM(J79:J80)</f>
        <v>130000</v>
      </c>
      <c r="K81" s="695">
        <f t="shared" si="12"/>
        <v>3731</v>
      </c>
      <c r="L81" s="695">
        <f t="shared" si="12"/>
        <v>8855.16</v>
      </c>
      <c r="M81" s="1145">
        <f t="shared" si="12"/>
        <v>3952</v>
      </c>
      <c r="N81" s="695">
        <f>SUM(N79:N80)</f>
        <v>50</v>
      </c>
      <c r="O81" s="695">
        <f t="shared" si="12"/>
        <v>16588.16</v>
      </c>
      <c r="P81" s="695">
        <f t="shared" si="12"/>
        <v>113411.84</v>
      </c>
    </row>
    <row r="82" spans="2:16" ht="21" customHeight="1" x14ac:dyDescent="0.25">
      <c r="B82" s="490"/>
      <c r="C82" s="1223"/>
      <c r="D82" s="492"/>
      <c r="E82" s="492"/>
      <c r="F82" s="859"/>
      <c r="G82" s="860"/>
      <c r="H82" s="695"/>
      <c r="I82" s="1112"/>
      <c r="J82" s="494"/>
      <c r="K82" s="494"/>
      <c r="L82" s="494"/>
      <c r="M82" s="1145"/>
      <c r="N82" s="695"/>
      <c r="O82" s="494"/>
      <c r="P82" s="494"/>
    </row>
    <row r="83" spans="2:16" ht="21" customHeight="1" x14ac:dyDescent="0.25">
      <c r="B83" s="490" t="s">
        <v>1421</v>
      </c>
      <c r="C83" s="1223"/>
      <c r="D83" s="492"/>
      <c r="E83" s="492"/>
      <c r="F83" s="859"/>
      <c r="G83" s="860"/>
      <c r="H83" s="695"/>
      <c r="I83" s="1112"/>
      <c r="J83" s="494"/>
      <c r="K83" s="494"/>
      <c r="L83" s="494"/>
      <c r="M83" s="1145"/>
      <c r="N83" s="695"/>
      <c r="O83" s="494"/>
      <c r="P83" s="494"/>
    </row>
    <row r="84" spans="2:16" ht="21" customHeight="1" x14ac:dyDescent="0.25">
      <c r="B84" s="1274" t="s">
        <v>1594</v>
      </c>
      <c r="C84" s="685" t="s">
        <v>807</v>
      </c>
      <c r="D84" s="282" t="s">
        <v>1422</v>
      </c>
      <c r="E84" s="281" t="s">
        <v>1063</v>
      </c>
      <c r="F84" s="855">
        <v>45778</v>
      </c>
      <c r="G84" s="855">
        <v>45931</v>
      </c>
      <c r="H84" s="626">
        <v>100000</v>
      </c>
      <c r="I84" s="1111">
        <v>0</v>
      </c>
      <c r="J84" s="498">
        <v>100000</v>
      </c>
      <c r="K84" s="498">
        <v>2870</v>
      </c>
      <c r="L84" s="498">
        <v>11676.5</v>
      </c>
      <c r="M84" s="1149">
        <v>3040</v>
      </c>
      <c r="N84" s="626">
        <v>5354.6</v>
      </c>
      <c r="O84" s="457">
        <f>+K84+L84+M84+N84</f>
        <v>22941.1</v>
      </c>
      <c r="P84" s="468">
        <f>+J84-O84</f>
        <v>77058.899999999994</v>
      </c>
    </row>
    <row r="85" spans="2:16" ht="21" customHeight="1" x14ac:dyDescent="0.25">
      <c r="B85" s="466" t="s">
        <v>813</v>
      </c>
      <c r="C85" s="685"/>
      <c r="D85" s="492">
        <v>1</v>
      </c>
      <c r="E85" s="281"/>
      <c r="F85" s="859"/>
      <c r="G85" s="860"/>
      <c r="H85" s="695">
        <v>100000</v>
      </c>
      <c r="I85" s="1112">
        <v>0</v>
      </c>
      <c r="J85" s="494">
        <v>100000</v>
      </c>
      <c r="K85" s="494">
        <v>2870</v>
      </c>
      <c r="L85" s="494">
        <v>11676.5</v>
      </c>
      <c r="M85" s="1145">
        <v>3040</v>
      </c>
      <c r="N85" s="695">
        <f>SUM(N84)</f>
        <v>5354.6</v>
      </c>
      <c r="O85" s="463">
        <f>SUM(O84)</f>
        <v>22941.1</v>
      </c>
      <c r="P85" s="494">
        <f>SUM(P84)</f>
        <v>77058.899999999994</v>
      </c>
    </row>
    <row r="86" spans="2:16" ht="21" customHeight="1" x14ac:dyDescent="0.25">
      <c r="B86" s="286"/>
      <c r="C86" s="685"/>
      <c r="D86" s="282"/>
      <c r="E86" s="492"/>
      <c r="F86" s="859"/>
      <c r="G86" s="860"/>
      <c r="H86" s="695"/>
      <c r="I86" s="1112"/>
      <c r="J86" s="494"/>
      <c r="K86" s="494"/>
      <c r="L86" s="494"/>
      <c r="M86" s="1145"/>
      <c r="N86" s="695"/>
      <c r="O86" s="494"/>
      <c r="P86" s="494"/>
    </row>
    <row r="87" spans="2:16" ht="28.5" customHeight="1" x14ac:dyDescent="0.25">
      <c r="B87" s="1014" t="s">
        <v>1477</v>
      </c>
      <c r="C87" s="570"/>
      <c r="D87" s="492"/>
      <c r="E87" s="465"/>
      <c r="F87" s="1016"/>
      <c r="G87" s="860"/>
      <c r="H87" s="695"/>
      <c r="I87" s="1144"/>
      <c r="J87" s="697"/>
      <c r="K87" s="697"/>
      <c r="L87" s="697"/>
      <c r="M87" s="1145"/>
      <c r="N87" s="697"/>
      <c r="O87" s="697"/>
      <c r="P87" s="697"/>
    </row>
    <row r="88" spans="2:16" ht="21" customHeight="1" x14ac:dyDescent="0.25">
      <c r="B88" s="1017" t="s">
        <v>1595</v>
      </c>
      <c r="C88" s="1227" t="s">
        <v>806</v>
      </c>
      <c r="D88" s="282" t="s">
        <v>918</v>
      </c>
      <c r="E88" s="281" t="s">
        <v>1063</v>
      </c>
      <c r="F88" s="855">
        <v>45748</v>
      </c>
      <c r="G88" s="855">
        <v>45901</v>
      </c>
      <c r="H88" s="626">
        <v>70000</v>
      </c>
      <c r="I88" s="1169">
        <v>0</v>
      </c>
      <c r="J88" s="468">
        <v>70000</v>
      </c>
      <c r="K88" s="468">
        <v>2009</v>
      </c>
      <c r="L88" s="468">
        <v>5368.48</v>
      </c>
      <c r="M88" s="1149">
        <v>2128</v>
      </c>
      <c r="N88" s="468">
        <v>25</v>
      </c>
      <c r="O88" s="468">
        <f t="shared" ref="O88:O93" si="13">+K88+L88+M88+N88</f>
        <v>9530.48</v>
      </c>
      <c r="P88" s="468">
        <f t="shared" ref="P88:P93" si="14">+J88-O88</f>
        <v>60469.520000000004</v>
      </c>
    </row>
    <row r="89" spans="2:16" ht="21" customHeight="1" x14ac:dyDescent="0.25">
      <c r="B89" s="1274" t="s">
        <v>1596</v>
      </c>
      <c r="C89" s="685" t="s">
        <v>807</v>
      </c>
      <c r="D89" s="282" t="s">
        <v>918</v>
      </c>
      <c r="E89" s="281" t="s">
        <v>1063</v>
      </c>
      <c r="F89" s="855">
        <v>45748</v>
      </c>
      <c r="G89" s="855">
        <v>45901</v>
      </c>
      <c r="H89" s="626">
        <v>70000</v>
      </c>
      <c r="I89" s="1169">
        <v>0</v>
      </c>
      <c r="J89" s="468">
        <v>70000</v>
      </c>
      <c r="K89" s="468">
        <v>2009</v>
      </c>
      <c r="L89" s="468">
        <v>5368.48</v>
      </c>
      <c r="M89" s="1149">
        <v>2128</v>
      </c>
      <c r="N89" s="468">
        <v>25</v>
      </c>
      <c r="O89" s="468">
        <f t="shared" si="13"/>
        <v>9530.48</v>
      </c>
      <c r="P89" s="468">
        <f t="shared" si="14"/>
        <v>60469.520000000004</v>
      </c>
    </row>
    <row r="90" spans="2:16" ht="21" customHeight="1" x14ac:dyDescent="0.25">
      <c r="B90" s="286" t="s">
        <v>610</v>
      </c>
      <c r="C90" s="685" t="s">
        <v>806</v>
      </c>
      <c r="D90" s="282" t="s">
        <v>918</v>
      </c>
      <c r="E90" s="281" t="s">
        <v>1063</v>
      </c>
      <c r="F90" s="855">
        <v>45748</v>
      </c>
      <c r="G90" s="855">
        <v>45901</v>
      </c>
      <c r="H90" s="626">
        <v>70000</v>
      </c>
      <c r="I90" s="1169">
        <v>0</v>
      </c>
      <c r="J90" s="468">
        <v>70000</v>
      </c>
      <c r="K90" s="468">
        <v>2009</v>
      </c>
      <c r="L90" s="468">
        <v>5368.48</v>
      </c>
      <c r="M90" s="1149">
        <v>2128</v>
      </c>
      <c r="N90" s="468">
        <v>25</v>
      </c>
      <c r="O90" s="468">
        <f t="shared" si="13"/>
        <v>9530.48</v>
      </c>
      <c r="P90" s="468">
        <f t="shared" si="14"/>
        <v>60469.520000000004</v>
      </c>
    </row>
    <row r="91" spans="2:16" ht="21" customHeight="1" x14ac:dyDescent="0.25">
      <c r="B91" s="1274" t="s">
        <v>1597</v>
      </c>
      <c r="C91" s="685" t="s">
        <v>806</v>
      </c>
      <c r="D91" s="282" t="s">
        <v>918</v>
      </c>
      <c r="E91" s="281" t="s">
        <v>1063</v>
      </c>
      <c r="F91" s="855">
        <v>45748</v>
      </c>
      <c r="G91" s="855">
        <v>45901</v>
      </c>
      <c r="H91" s="626">
        <v>70000</v>
      </c>
      <c r="I91" s="1169">
        <v>0</v>
      </c>
      <c r="J91" s="468">
        <v>70000</v>
      </c>
      <c r="K91" s="468">
        <v>2009</v>
      </c>
      <c r="L91" s="468">
        <v>5368.48</v>
      </c>
      <c r="M91" s="1149">
        <v>2128</v>
      </c>
      <c r="N91" s="468">
        <v>25</v>
      </c>
      <c r="O91" s="468">
        <f t="shared" si="13"/>
        <v>9530.48</v>
      </c>
      <c r="P91" s="468">
        <f t="shared" si="14"/>
        <v>60469.520000000004</v>
      </c>
    </row>
    <row r="92" spans="2:16" ht="21" customHeight="1" x14ac:dyDescent="0.25">
      <c r="B92" s="286" t="s">
        <v>1295</v>
      </c>
      <c r="C92" s="685" t="s">
        <v>1296</v>
      </c>
      <c r="D92" s="282" t="s">
        <v>918</v>
      </c>
      <c r="E92" s="281" t="s">
        <v>1063</v>
      </c>
      <c r="F92" s="855">
        <v>45748</v>
      </c>
      <c r="G92" s="855">
        <v>45901</v>
      </c>
      <c r="H92" s="626">
        <v>70000</v>
      </c>
      <c r="I92" s="1169">
        <v>0</v>
      </c>
      <c r="J92" s="468">
        <v>70000</v>
      </c>
      <c r="K92" s="468">
        <v>2009</v>
      </c>
      <c r="L92" s="468">
        <v>5025.38</v>
      </c>
      <c r="M92" s="1149">
        <v>2128</v>
      </c>
      <c r="N92" s="468">
        <v>1740.46</v>
      </c>
      <c r="O92" s="468">
        <f t="shared" si="13"/>
        <v>10902.84</v>
      </c>
      <c r="P92" s="468">
        <f t="shared" si="14"/>
        <v>59097.16</v>
      </c>
    </row>
    <row r="93" spans="2:16" ht="21" customHeight="1" x14ac:dyDescent="0.25">
      <c r="B93" s="286" t="s">
        <v>1293</v>
      </c>
      <c r="C93" s="685" t="s">
        <v>807</v>
      </c>
      <c r="D93" s="282" t="s">
        <v>1294</v>
      </c>
      <c r="E93" s="281" t="s">
        <v>1063</v>
      </c>
      <c r="F93" s="855">
        <v>45717</v>
      </c>
      <c r="G93" s="855">
        <v>45870</v>
      </c>
      <c r="H93" s="626">
        <v>55000</v>
      </c>
      <c r="I93" s="1169">
        <v>0</v>
      </c>
      <c r="J93" s="468">
        <v>55000</v>
      </c>
      <c r="K93" s="468">
        <v>1578.5</v>
      </c>
      <c r="L93" s="468">
        <v>2559.6799999999998</v>
      </c>
      <c r="M93" s="1149">
        <v>1672</v>
      </c>
      <c r="N93" s="468">
        <v>25</v>
      </c>
      <c r="O93" s="468">
        <f t="shared" si="13"/>
        <v>5835.18</v>
      </c>
      <c r="P93" s="468">
        <f t="shared" si="14"/>
        <v>49164.82</v>
      </c>
    </row>
    <row r="94" spans="2:16" ht="21" customHeight="1" x14ac:dyDescent="0.25">
      <c r="B94" s="466" t="s">
        <v>813</v>
      </c>
      <c r="C94" s="569"/>
      <c r="D94" s="492">
        <v>6</v>
      </c>
      <c r="E94" s="465"/>
      <c r="F94" s="1016"/>
      <c r="G94" s="860"/>
      <c r="H94" s="695">
        <f>SUM(H88:H93)</f>
        <v>405000</v>
      </c>
      <c r="I94" s="1144">
        <f>SUM(I93)</f>
        <v>0</v>
      </c>
      <c r="J94" s="695">
        <f t="shared" ref="J94:P94" si="15">SUM(J88:J93)</f>
        <v>405000</v>
      </c>
      <c r="K94" s="695">
        <f t="shared" si="15"/>
        <v>11623.5</v>
      </c>
      <c r="L94" s="695">
        <f t="shared" si="15"/>
        <v>29058.98</v>
      </c>
      <c r="M94" s="1145">
        <f t="shared" si="15"/>
        <v>12312</v>
      </c>
      <c r="N94" s="695">
        <f t="shared" si="15"/>
        <v>1865.46</v>
      </c>
      <c r="O94" s="695">
        <f t="shared" si="15"/>
        <v>54859.939999999995</v>
      </c>
      <c r="P94" s="695">
        <f t="shared" si="15"/>
        <v>350140.06</v>
      </c>
    </row>
    <row r="95" spans="2:16" ht="21" customHeight="1" x14ac:dyDescent="0.25">
      <c r="B95" s="490"/>
      <c r="C95" s="1223"/>
      <c r="D95" s="492"/>
      <c r="E95" s="465"/>
      <c r="F95" s="856"/>
      <c r="G95" s="857"/>
      <c r="H95" s="695"/>
      <c r="I95" s="1112"/>
      <c r="J95" s="463"/>
      <c r="K95" s="463"/>
      <c r="L95" s="463"/>
      <c r="M95" s="1145"/>
      <c r="N95" s="697"/>
      <c r="O95" s="463"/>
      <c r="P95" s="463"/>
    </row>
    <row r="96" spans="2:16" ht="30" customHeight="1" x14ac:dyDescent="0.25">
      <c r="B96" s="1014" t="s">
        <v>825</v>
      </c>
      <c r="C96" s="570"/>
      <c r="D96" s="492"/>
      <c r="E96" s="465"/>
      <c r="F96" s="1019"/>
      <c r="G96" s="857"/>
      <c r="H96" s="695"/>
      <c r="I96" s="1144"/>
      <c r="J96" s="697"/>
      <c r="K96" s="697"/>
      <c r="L96" s="697"/>
      <c r="M96" s="1145"/>
      <c r="N96" s="697"/>
      <c r="O96" s="697"/>
      <c r="P96" s="697"/>
    </row>
    <row r="97" spans="2:16" ht="28.5" customHeight="1" x14ac:dyDescent="0.25">
      <c r="B97" s="153" t="s">
        <v>1598</v>
      </c>
      <c r="C97" s="684" t="s">
        <v>807</v>
      </c>
      <c r="D97" s="749" t="s">
        <v>1516</v>
      </c>
      <c r="E97" s="282" t="s">
        <v>1281</v>
      </c>
      <c r="F97" s="855">
        <v>45778</v>
      </c>
      <c r="G97" s="855">
        <v>45931</v>
      </c>
      <c r="H97" s="626">
        <v>120000</v>
      </c>
      <c r="I97" s="1111">
        <v>0</v>
      </c>
      <c r="J97" s="498">
        <v>120000</v>
      </c>
      <c r="K97" s="498">
        <v>3444</v>
      </c>
      <c r="L97" s="498">
        <v>16809.87</v>
      </c>
      <c r="M97" s="1149">
        <v>3648</v>
      </c>
      <c r="N97" s="626">
        <v>4169.3999999999996</v>
      </c>
      <c r="O97" s="457">
        <v>28071.27</v>
      </c>
      <c r="P97" s="457">
        <f>+J97-O97</f>
        <v>91928.73</v>
      </c>
    </row>
    <row r="98" spans="2:16" ht="21" customHeight="1" x14ac:dyDescent="0.25">
      <c r="B98" s="153" t="s">
        <v>1599</v>
      </c>
      <c r="C98" s="684" t="s">
        <v>806</v>
      </c>
      <c r="D98" s="282" t="s">
        <v>117</v>
      </c>
      <c r="E98" s="286" t="s">
        <v>1063</v>
      </c>
      <c r="F98" s="855">
        <v>45962</v>
      </c>
      <c r="G98" s="855">
        <v>45901</v>
      </c>
      <c r="H98" s="626">
        <v>70000</v>
      </c>
      <c r="I98" s="1111">
        <v>0</v>
      </c>
      <c r="J98" s="457">
        <v>70000</v>
      </c>
      <c r="K98" s="457">
        <v>2009</v>
      </c>
      <c r="L98" s="457">
        <v>5368.48</v>
      </c>
      <c r="M98" s="1149">
        <v>2128</v>
      </c>
      <c r="N98" s="468">
        <v>525</v>
      </c>
      <c r="O98" s="457">
        <f>+K98+L98+M98+N98</f>
        <v>10030.48</v>
      </c>
      <c r="P98" s="457">
        <f>+J98-O98</f>
        <v>59969.520000000004</v>
      </c>
    </row>
    <row r="99" spans="2:16" ht="21" customHeight="1" x14ac:dyDescent="0.25">
      <c r="B99" s="466" t="s">
        <v>813</v>
      </c>
      <c r="C99" s="569"/>
      <c r="D99" s="492">
        <v>2</v>
      </c>
      <c r="E99" s="465"/>
      <c r="F99" s="1016"/>
      <c r="G99" s="860"/>
      <c r="H99" s="695">
        <f>SUM(H97:H98)</f>
        <v>190000</v>
      </c>
      <c r="I99" s="1112">
        <v>0</v>
      </c>
      <c r="J99" s="695">
        <f t="shared" ref="J99:O99" si="16">SUM(J97:J98)</f>
        <v>190000</v>
      </c>
      <c r="K99" s="695">
        <f t="shared" si="16"/>
        <v>5453</v>
      </c>
      <c r="L99" s="695">
        <f t="shared" si="16"/>
        <v>22178.35</v>
      </c>
      <c r="M99" s="695">
        <f t="shared" si="16"/>
        <v>5776</v>
      </c>
      <c r="N99" s="695">
        <f>SUM(N97:N98)</f>
        <v>4694.3999999999996</v>
      </c>
      <c r="O99" s="695">
        <f t="shared" si="16"/>
        <v>38101.75</v>
      </c>
      <c r="P99" s="695">
        <f>SUM(P97:P98)</f>
        <v>151898.25</v>
      </c>
    </row>
    <row r="100" spans="2:16" ht="21" customHeight="1" x14ac:dyDescent="0.25">
      <c r="B100" s="490"/>
      <c r="C100" s="1223"/>
      <c r="D100" s="492"/>
      <c r="E100" s="465"/>
      <c r="F100" s="859"/>
      <c r="G100" s="860"/>
      <c r="H100" s="695"/>
      <c r="I100" s="1112"/>
      <c r="J100" s="494"/>
      <c r="K100" s="494"/>
      <c r="L100" s="494"/>
      <c r="M100" s="1145"/>
      <c r="N100" s="695"/>
      <c r="O100" s="494"/>
      <c r="P100" s="494"/>
    </row>
    <row r="101" spans="2:16" ht="21" customHeight="1" x14ac:dyDescent="0.25">
      <c r="B101" s="466" t="s">
        <v>827</v>
      </c>
      <c r="C101" s="569"/>
      <c r="D101" s="492"/>
      <c r="E101" s="465"/>
      <c r="F101" s="1272"/>
      <c r="G101" s="711"/>
      <c r="H101" s="695"/>
      <c r="I101" s="1144"/>
      <c r="J101" s="697"/>
      <c r="K101" s="697"/>
      <c r="L101" s="697"/>
      <c r="M101" s="1145"/>
      <c r="N101" s="697"/>
      <c r="O101" s="697"/>
      <c r="P101" s="697"/>
    </row>
    <row r="102" spans="2:16" ht="21" customHeight="1" x14ac:dyDescent="0.25">
      <c r="B102" s="490" t="s">
        <v>1736</v>
      </c>
      <c r="C102" s="1223"/>
      <c r="D102" s="492"/>
      <c r="E102" s="465"/>
      <c r="F102" s="710"/>
      <c r="G102" s="711"/>
      <c r="H102" s="695"/>
      <c r="I102" s="1112"/>
      <c r="J102" s="463"/>
      <c r="K102" s="463"/>
      <c r="L102" s="463"/>
      <c r="M102" s="1145"/>
      <c r="N102" s="697"/>
      <c r="O102" s="463"/>
      <c r="P102" s="463"/>
    </row>
    <row r="103" spans="2:16" ht="30" customHeight="1" x14ac:dyDescent="0.25">
      <c r="B103" s="153" t="s">
        <v>1602</v>
      </c>
      <c r="C103" s="281" t="s">
        <v>807</v>
      </c>
      <c r="D103" s="282" t="s">
        <v>1032</v>
      </c>
      <c r="E103" s="281" t="s">
        <v>1063</v>
      </c>
      <c r="F103" s="855">
        <v>45748</v>
      </c>
      <c r="G103" s="855">
        <v>45901</v>
      </c>
      <c r="H103" s="626">
        <v>70000</v>
      </c>
      <c r="I103" s="1169">
        <v>0</v>
      </c>
      <c r="J103" s="468">
        <v>70000</v>
      </c>
      <c r="K103" s="468">
        <v>2009</v>
      </c>
      <c r="L103" s="468">
        <v>5368.48</v>
      </c>
      <c r="M103" s="1149">
        <v>2128</v>
      </c>
      <c r="N103" s="468">
        <v>25</v>
      </c>
      <c r="O103" s="468">
        <f t="shared" ref="O103:O111" si="17">+K103+L103+M103+N103</f>
        <v>9530.48</v>
      </c>
      <c r="P103" s="468">
        <f t="shared" ref="P103:P111" si="18">+J103-O103</f>
        <v>60469.520000000004</v>
      </c>
    </row>
    <row r="104" spans="2:16" ht="30" customHeight="1" x14ac:dyDescent="0.25">
      <c r="B104" s="153" t="s">
        <v>1613</v>
      </c>
      <c r="C104" s="281" t="s">
        <v>807</v>
      </c>
      <c r="D104" s="282" t="s">
        <v>417</v>
      </c>
      <c r="E104" s="281" t="s">
        <v>1063</v>
      </c>
      <c r="F104" s="855">
        <v>45717</v>
      </c>
      <c r="G104" s="855">
        <v>45870</v>
      </c>
      <c r="H104" s="626">
        <v>70000</v>
      </c>
      <c r="I104" s="1169">
        <v>0</v>
      </c>
      <c r="J104" s="468">
        <v>70000</v>
      </c>
      <c r="K104" s="468">
        <v>2009</v>
      </c>
      <c r="L104" s="468">
        <v>4682.29</v>
      </c>
      <c r="M104" s="1149">
        <v>2128</v>
      </c>
      <c r="N104" s="468">
        <v>3455.92</v>
      </c>
      <c r="O104" s="468">
        <f t="shared" si="17"/>
        <v>12275.210000000001</v>
      </c>
      <c r="P104" s="468">
        <f t="shared" si="18"/>
        <v>57724.79</v>
      </c>
    </row>
    <row r="105" spans="2:16" ht="30" customHeight="1" x14ac:dyDescent="0.25">
      <c r="B105" s="153" t="s">
        <v>1606</v>
      </c>
      <c r="C105" s="281" t="s">
        <v>807</v>
      </c>
      <c r="D105" s="282" t="s">
        <v>967</v>
      </c>
      <c r="E105" s="281" t="s">
        <v>1063</v>
      </c>
      <c r="F105" s="855">
        <v>45748</v>
      </c>
      <c r="G105" s="855">
        <v>45901</v>
      </c>
      <c r="H105" s="626">
        <v>70000</v>
      </c>
      <c r="I105" s="1169">
        <v>0</v>
      </c>
      <c r="J105" s="468">
        <v>70000</v>
      </c>
      <c r="K105" s="468">
        <v>2009</v>
      </c>
      <c r="L105" s="861">
        <v>5025.38</v>
      </c>
      <c r="M105" s="1149">
        <v>2128</v>
      </c>
      <c r="N105" s="468">
        <v>1740.46</v>
      </c>
      <c r="O105" s="468">
        <f t="shared" si="17"/>
        <v>10902.84</v>
      </c>
      <c r="P105" s="468">
        <f t="shared" si="18"/>
        <v>59097.16</v>
      </c>
    </row>
    <row r="106" spans="2:16" ht="30" customHeight="1" x14ac:dyDescent="0.25">
      <c r="B106" s="286" t="s">
        <v>725</v>
      </c>
      <c r="C106" s="281" t="s">
        <v>806</v>
      </c>
      <c r="D106" s="282" t="s">
        <v>823</v>
      </c>
      <c r="E106" s="281" t="s">
        <v>1063</v>
      </c>
      <c r="F106" s="855">
        <v>45748</v>
      </c>
      <c r="G106" s="855">
        <v>45901</v>
      </c>
      <c r="H106" s="626">
        <v>70000</v>
      </c>
      <c r="I106" s="1169">
        <v>0</v>
      </c>
      <c r="J106" s="468">
        <v>70000</v>
      </c>
      <c r="K106" s="468">
        <v>2009</v>
      </c>
      <c r="L106" s="468">
        <v>5368.48</v>
      </c>
      <c r="M106" s="1149">
        <v>2128</v>
      </c>
      <c r="N106" s="468">
        <v>25</v>
      </c>
      <c r="O106" s="468">
        <f t="shared" si="17"/>
        <v>9530.48</v>
      </c>
      <c r="P106" s="468">
        <f t="shared" si="18"/>
        <v>60469.520000000004</v>
      </c>
    </row>
    <row r="107" spans="2:16" ht="30" customHeight="1" x14ac:dyDescent="0.25">
      <c r="B107" s="153" t="s">
        <v>1735</v>
      </c>
      <c r="C107" s="281" t="s">
        <v>806</v>
      </c>
      <c r="D107" s="282" t="s">
        <v>414</v>
      </c>
      <c r="E107" s="281" t="s">
        <v>1063</v>
      </c>
      <c r="F107" s="855">
        <v>45748</v>
      </c>
      <c r="G107" s="855">
        <v>45901</v>
      </c>
      <c r="H107" s="626">
        <v>70000</v>
      </c>
      <c r="I107" s="1169">
        <v>0</v>
      </c>
      <c r="J107" s="468">
        <v>70000</v>
      </c>
      <c r="K107" s="468">
        <v>2009</v>
      </c>
      <c r="L107" s="468">
        <v>5368.48</v>
      </c>
      <c r="M107" s="1149">
        <v>2128</v>
      </c>
      <c r="N107" s="468">
        <v>25</v>
      </c>
      <c r="O107" s="468">
        <f t="shared" si="17"/>
        <v>9530.48</v>
      </c>
      <c r="P107" s="468">
        <f t="shared" si="18"/>
        <v>60469.520000000004</v>
      </c>
    </row>
    <row r="108" spans="2:16" ht="30" customHeight="1" x14ac:dyDescent="0.25">
      <c r="B108" s="153" t="s">
        <v>1609</v>
      </c>
      <c r="C108" s="281" t="s">
        <v>807</v>
      </c>
      <c r="D108" s="282" t="s">
        <v>918</v>
      </c>
      <c r="E108" s="281" t="s">
        <v>1063</v>
      </c>
      <c r="F108" s="855">
        <v>45748</v>
      </c>
      <c r="G108" s="855">
        <v>45901</v>
      </c>
      <c r="H108" s="626">
        <v>70000</v>
      </c>
      <c r="I108" s="1169">
        <v>0</v>
      </c>
      <c r="J108" s="468">
        <v>70000</v>
      </c>
      <c r="K108" s="468">
        <v>2009</v>
      </c>
      <c r="L108" s="468">
        <v>5368.48</v>
      </c>
      <c r="M108" s="1149">
        <v>2128</v>
      </c>
      <c r="N108" s="468">
        <v>25</v>
      </c>
      <c r="O108" s="468">
        <f t="shared" si="17"/>
        <v>9530.48</v>
      </c>
      <c r="P108" s="468">
        <f t="shared" si="18"/>
        <v>60469.520000000004</v>
      </c>
    </row>
    <row r="109" spans="2:16" ht="30" customHeight="1" x14ac:dyDescent="0.25">
      <c r="B109" s="286" t="s">
        <v>1409</v>
      </c>
      <c r="C109" s="281" t="s">
        <v>807</v>
      </c>
      <c r="D109" s="282" t="s">
        <v>1734</v>
      </c>
      <c r="E109" s="281" t="s">
        <v>1063</v>
      </c>
      <c r="F109" s="855">
        <v>45658</v>
      </c>
      <c r="G109" s="855">
        <v>45809</v>
      </c>
      <c r="H109" s="626">
        <v>70000</v>
      </c>
      <c r="I109" s="1169">
        <v>0</v>
      </c>
      <c r="J109" s="468">
        <v>70000</v>
      </c>
      <c r="K109" s="468">
        <v>2009</v>
      </c>
      <c r="L109" s="468">
        <v>5368.48</v>
      </c>
      <c r="M109" s="1149">
        <v>2128</v>
      </c>
      <c r="N109" s="468">
        <v>25</v>
      </c>
      <c r="O109" s="468">
        <f t="shared" si="17"/>
        <v>9530.48</v>
      </c>
      <c r="P109" s="468">
        <f t="shared" si="18"/>
        <v>60469.520000000004</v>
      </c>
    </row>
    <row r="110" spans="2:16" ht="30" customHeight="1" x14ac:dyDescent="0.25">
      <c r="B110" s="153" t="s">
        <v>1622</v>
      </c>
      <c r="C110" s="281" t="s">
        <v>806</v>
      </c>
      <c r="D110" s="282" t="s">
        <v>1357</v>
      </c>
      <c r="E110" s="281" t="s">
        <v>1063</v>
      </c>
      <c r="F110" s="855">
        <v>45748</v>
      </c>
      <c r="G110" s="855">
        <v>45901</v>
      </c>
      <c r="H110" s="626">
        <v>125000</v>
      </c>
      <c r="I110" s="1169">
        <v>0</v>
      </c>
      <c r="J110" s="468">
        <v>125000</v>
      </c>
      <c r="K110" s="1038">
        <v>3587.5</v>
      </c>
      <c r="L110" s="1037">
        <v>17985.990000000002</v>
      </c>
      <c r="M110" s="1150">
        <v>3800</v>
      </c>
      <c r="N110" s="1038">
        <v>25</v>
      </c>
      <c r="O110" s="468">
        <f t="shared" si="17"/>
        <v>25398.49</v>
      </c>
      <c r="P110" s="468">
        <f t="shared" si="18"/>
        <v>99601.51</v>
      </c>
    </row>
    <row r="111" spans="2:16" ht="30" customHeight="1" x14ac:dyDescent="0.25">
      <c r="B111" s="153" t="s">
        <v>1624</v>
      </c>
      <c r="C111" s="281" t="s">
        <v>806</v>
      </c>
      <c r="D111" s="282" t="s">
        <v>1683</v>
      </c>
      <c r="E111" s="281" t="s">
        <v>1063</v>
      </c>
      <c r="F111" s="855">
        <v>45748</v>
      </c>
      <c r="G111" s="855">
        <v>45901</v>
      </c>
      <c r="H111" s="626">
        <v>55000</v>
      </c>
      <c r="I111" s="1169">
        <v>0</v>
      </c>
      <c r="J111" s="468">
        <v>55000</v>
      </c>
      <c r="K111" s="468">
        <v>1578.5</v>
      </c>
      <c r="L111" s="468">
        <v>2302.36</v>
      </c>
      <c r="M111" s="1149">
        <v>1672</v>
      </c>
      <c r="N111" s="468">
        <v>1740.46</v>
      </c>
      <c r="O111" s="468">
        <f t="shared" si="17"/>
        <v>7293.3200000000006</v>
      </c>
      <c r="P111" s="468">
        <f t="shared" si="18"/>
        <v>47706.68</v>
      </c>
    </row>
    <row r="112" spans="2:16" ht="21" customHeight="1" x14ac:dyDescent="0.25">
      <c r="B112" s="466" t="s">
        <v>813</v>
      </c>
      <c r="C112" s="569"/>
      <c r="D112" s="492">
        <v>9</v>
      </c>
      <c r="E112" s="465"/>
      <c r="F112" s="1016"/>
      <c r="G112" s="860"/>
      <c r="H112" s="695">
        <f>SUM(H103:H111)</f>
        <v>670000</v>
      </c>
      <c r="I112" s="695">
        <f t="shared" ref="I112:P112" si="19">SUM(I103:I111)</f>
        <v>0</v>
      </c>
      <c r="J112" s="695">
        <f t="shared" si="19"/>
        <v>670000</v>
      </c>
      <c r="K112" s="695">
        <f t="shared" si="19"/>
        <v>19229</v>
      </c>
      <c r="L112" s="695">
        <f t="shared" si="19"/>
        <v>56838.42</v>
      </c>
      <c r="M112" s="695">
        <f t="shared" si="19"/>
        <v>20368</v>
      </c>
      <c r="N112" s="695">
        <f t="shared" si="19"/>
        <v>7086.84</v>
      </c>
      <c r="O112" s="695">
        <f t="shared" si="19"/>
        <v>103522.26000000001</v>
      </c>
      <c r="P112" s="695">
        <f t="shared" si="19"/>
        <v>566477.74000000011</v>
      </c>
    </row>
    <row r="113" spans="2:16" ht="28.5" customHeight="1" x14ac:dyDescent="0.25">
      <c r="B113" s="286"/>
      <c r="C113" s="569"/>
      <c r="D113" s="282"/>
      <c r="E113" s="465"/>
      <c r="F113" s="1272"/>
      <c r="G113" s="711"/>
      <c r="H113" s="695"/>
      <c r="I113" s="1144"/>
      <c r="J113" s="697"/>
      <c r="K113" s="697"/>
      <c r="L113" s="697"/>
      <c r="M113" s="1145"/>
      <c r="N113" s="697"/>
      <c r="O113" s="697"/>
      <c r="P113" s="697"/>
    </row>
    <row r="114" spans="2:16" ht="28.5" customHeight="1" x14ac:dyDescent="0.25">
      <c r="B114" s="466" t="s">
        <v>1738</v>
      </c>
      <c r="C114" s="569"/>
      <c r="D114" s="282"/>
      <c r="E114" s="465"/>
      <c r="F114" s="1272"/>
      <c r="G114" s="711"/>
      <c r="H114" s="695"/>
      <c r="I114" s="1144"/>
      <c r="J114" s="697"/>
      <c r="K114" s="697"/>
      <c r="L114" s="697"/>
      <c r="M114" s="1145"/>
      <c r="N114" s="697"/>
      <c r="O114" s="697"/>
      <c r="P114" s="697"/>
    </row>
    <row r="115" spans="2:16" ht="28.5" customHeight="1" x14ac:dyDescent="0.25">
      <c r="B115" s="153" t="s">
        <v>1087</v>
      </c>
      <c r="C115" s="680" t="s">
        <v>807</v>
      </c>
      <c r="D115" s="282" t="s">
        <v>78</v>
      </c>
      <c r="E115" s="281" t="s">
        <v>1063</v>
      </c>
      <c r="F115" s="855">
        <v>45748</v>
      </c>
      <c r="G115" s="855">
        <v>45901</v>
      </c>
      <c r="H115" s="626">
        <v>70000</v>
      </c>
      <c r="I115" s="1169">
        <v>0</v>
      </c>
      <c r="J115" s="628">
        <v>70000</v>
      </c>
      <c r="K115" s="628">
        <v>2009</v>
      </c>
      <c r="L115" s="628">
        <v>5368.48</v>
      </c>
      <c r="M115" s="1149">
        <v>2128</v>
      </c>
      <c r="N115" s="628">
        <v>25</v>
      </c>
      <c r="O115" s="628">
        <f t="shared" ref="O115:O122" si="20">+K115+L115+M115+N115</f>
        <v>9530.48</v>
      </c>
      <c r="P115" s="628">
        <f t="shared" ref="P115:P122" si="21">+J115-O115</f>
        <v>60469.520000000004</v>
      </c>
    </row>
    <row r="116" spans="2:16" ht="28.5" customHeight="1" x14ac:dyDescent="0.25">
      <c r="B116" s="153" t="s">
        <v>1603</v>
      </c>
      <c r="C116" s="281" t="s">
        <v>806</v>
      </c>
      <c r="D116" s="282" t="s">
        <v>1163</v>
      </c>
      <c r="E116" s="281" t="s">
        <v>1063</v>
      </c>
      <c r="F116" s="855">
        <v>45748</v>
      </c>
      <c r="G116" s="855">
        <v>45901</v>
      </c>
      <c r="H116" s="626">
        <v>70000</v>
      </c>
      <c r="I116" s="1169">
        <v>0</v>
      </c>
      <c r="J116" s="628">
        <v>70000</v>
      </c>
      <c r="K116" s="628">
        <v>2009</v>
      </c>
      <c r="L116" s="628">
        <v>5368.48</v>
      </c>
      <c r="M116" s="1149">
        <v>2128</v>
      </c>
      <c r="N116" s="628">
        <v>25</v>
      </c>
      <c r="O116" s="628">
        <f t="shared" si="20"/>
        <v>9530.48</v>
      </c>
      <c r="P116" s="628">
        <f t="shared" si="21"/>
        <v>60469.520000000004</v>
      </c>
    </row>
    <row r="117" spans="2:16" ht="28.5" customHeight="1" x14ac:dyDescent="0.25">
      <c r="B117" s="153" t="s">
        <v>1618</v>
      </c>
      <c r="C117" s="281" t="s">
        <v>807</v>
      </c>
      <c r="D117" s="282" t="s">
        <v>918</v>
      </c>
      <c r="E117" s="281" t="s">
        <v>1063</v>
      </c>
      <c r="F117" s="855">
        <v>45717</v>
      </c>
      <c r="G117" s="855">
        <v>45870</v>
      </c>
      <c r="H117" s="626">
        <v>70000</v>
      </c>
      <c r="I117" s="1169">
        <v>0</v>
      </c>
      <c r="J117" s="628">
        <v>70000</v>
      </c>
      <c r="K117" s="628">
        <v>2009</v>
      </c>
      <c r="L117" s="628">
        <v>5368.48</v>
      </c>
      <c r="M117" s="1149">
        <v>2128</v>
      </c>
      <c r="N117" s="628">
        <v>25</v>
      </c>
      <c r="O117" s="628">
        <f t="shared" si="20"/>
        <v>9530.48</v>
      </c>
      <c r="P117" s="628">
        <f t="shared" si="21"/>
        <v>60469.520000000004</v>
      </c>
    </row>
    <row r="118" spans="2:16" ht="28.5" customHeight="1" x14ac:dyDescent="0.25">
      <c r="B118" s="153" t="s">
        <v>1626</v>
      </c>
      <c r="C118" s="281" t="s">
        <v>1296</v>
      </c>
      <c r="D118" s="282" t="s">
        <v>1637</v>
      </c>
      <c r="E118" s="281" t="s">
        <v>1063</v>
      </c>
      <c r="F118" s="855">
        <v>45748</v>
      </c>
      <c r="G118" s="855">
        <v>45901</v>
      </c>
      <c r="H118" s="626">
        <v>43500</v>
      </c>
      <c r="I118" s="1169">
        <v>0</v>
      </c>
      <c r="J118" s="628">
        <v>43500</v>
      </c>
      <c r="K118" s="628">
        <v>1248.45</v>
      </c>
      <c r="L118" s="628">
        <v>936.62</v>
      </c>
      <c r="M118" s="1149">
        <v>1322.4</v>
      </c>
      <c r="N118" s="628">
        <v>25</v>
      </c>
      <c r="O118" s="628">
        <f t="shared" si="20"/>
        <v>3532.4700000000003</v>
      </c>
      <c r="P118" s="628">
        <f t="shared" si="21"/>
        <v>39967.53</v>
      </c>
    </row>
    <row r="119" spans="2:16" ht="28.5" customHeight="1" x14ac:dyDescent="0.25">
      <c r="B119" s="153" t="s">
        <v>1612</v>
      </c>
      <c r="C119" s="281" t="s">
        <v>1296</v>
      </c>
      <c r="D119" s="282" t="s">
        <v>417</v>
      </c>
      <c r="E119" s="281" t="s">
        <v>1063</v>
      </c>
      <c r="F119" s="855">
        <v>45717</v>
      </c>
      <c r="G119" s="855">
        <v>45870</v>
      </c>
      <c r="H119" s="626">
        <v>70000</v>
      </c>
      <c r="I119" s="1169">
        <v>0</v>
      </c>
      <c r="J119" s="628">
        <v>70000</v>
      </c>
      <c r="K119" s="628">
        <v>2009</v>
      </c>
      <c r="L119" s="628">
        <v>5368.48</v>
      </c>
      <c r="M119" s="1149">
        <v>2128</v>
      </c>
      <c r="N119" s="628">
        <v>25</v>
      </c>
      <c r="O119" s="628">
        <f t="shared" si="20"/>
        <v>9530.48</v>
      </c>
      <c r="P119" s="628">
        <f t="shared" si="21"/>
        <v>60469.520000000004</v>
      </c>
    </row>
    <row r="120" spans="2:16" ht="28.5" customHeight="1" x14ac:dyDescent="0.25">
      <c r="B120" s="153" t="s">
        <v>1619</v>
      </c>
      <c r="C120" s="281" t="s">
        <v>806</v>
      </c>
      <c r="D120" s="282" t="s">
        <v>823</v>
      </c>
      <c r="E120" s="281" t="s">
        <v>1063</v>
      </c>
      <c r="F120" s="855">
        <v>45748</v>
      </c>
      <c r="G120" s="855">
        <v>45901</v>
      </c>
      <c r="H120" s="626">
        <v>70000</v>
      </c>
      <c r="I120" s="1169">
        <v>0</v>
      </c>
      <c r="J120" s="628">
        <v>70000</v>
      </c>
      <c r="K120" s="628">
        <v>2009</v>
      </c>
      <c r="L120" s="628">
        <v>5025.38</v>
      </c>
      <c r="M120" s="1149">
        <v>2128</v>
      </c>
      <c r="N120" s="628">
        <v>1740.46</v>
      </c>
      <c r="O120" s="628">
        <f t="shared" si="20"/>
        <v>10902.84</v>
      </c>
      <c r="P120" s="628">
        <f t="shared" si="21"/>
        <v>59097.16</v>
      </c>
    </row>
    <row r="121" spans="2:16" ht="28.5" customHeight="1" x14ac:dyDescent="0.25">
      <c r="B121" s="153" t="s">
        <v>1621</v>
      </c>
      <c r="C121" s="281" t="s">
        <v>806</v>
      </c>
      <c r="D121" s="280" t="s">
        <v>417</v>
      </c>
      <c r="E121" s="281" t="s">
        <v>1063</v>
      </c>
      <c r="F121" s="855">
        <v>45748</v>
      </c>
      <c r="G121" s="855">
        <v>45901</v>
      </c>
      <c r="H121" s="626">
        <v>70000</v>
      </c>
      <c r="I121" s="1169">
        <v>0</v>
      </c>
      <c r="J121" s="628">
        <v>70000</v>
      </c>
      <c r="K121" s="628">
        <v>2009</v>
      </c>
      <c r="L121" s="628">
        <v>5368.48</v>
      </c>
      <c r="M121" s="1149">
        <v>2128</v>
      </c>
      <c r="N121" s="628">
        <v>25</v>
      </c>
      <c r="O121" s="628">
        <f t="shared" si="20"/>
        <v>9530.48</v>
      </c>
      <c r="P121" s="628">
        <f t="shared" si="21"/>
        <v>60469.520000000004</v>
      </c>
    </row>
    <row r="122" spans="2:16" ht="28.5" customHeight="1" x14ac:dyDescent="0.25">
      <c r="B122" s="153" t="s">
        <v>1627</v>
      </c>
      <c r="C122" s="281" t="s">
        <v>806</v>
      </c>
      <c r="D122" s="282" t="s">
        <v>105</v>
      </c>
      <c r="E122" s="281" t="s">
        <v>1063</v>
      </c>
      <c r="F122" s="855">
        <v>45689</v>
      </c>
      <c r="G122" s="855">
        <v>45839</v>
      </c>
      <c r="H122" s="626">
        <v>25000</v>
      </c>
      <c r="I122" s="1169">
        <v>0</v>
      </c>
      <c r="J122" s="628">
        <v>25000</v>
      </c>
      <c r="K122" s="628">
        <v>717.5</v>
      </c>
      <c r="L122" s="627">
        <v>0</v>
      </c>
      <c r="M122" s="1149">
        <v>760</v>
      </c>
      <c r="N122" s="628">
        <v>25</v>
      </c>
      <c r="O122" s="628">
        <f t="shared" si="20"/>
        <v>1502.5</v>
      </c>
      <c r="P122" s="628">
        <f t="shared" si="21"/>
        <v>23497.5</v>
      </c>
    </row>
    <row r="123" spans="2:16" ht="21" customHeight="1" x14ac:dyDescent="0.25">
      <c r="B123" s="466" t="s">
        <v>813</v>
      </c>
      <c r="C123" s="569"/>
      <c r="D123" s="492">
        <v>8</v>
      </c>
      <c r="E123" s="465"/>
      <c r="F123" s="1016"/>
      <c r="G123" s="860"/>
      <c r="H123" s="695">
        <f>SUM(H115:H122)</f>
        <v>488500</v>
      </c>
      <c r="I123" s="695">
        <f t="shared" ref="I123:P123" si="22">SUM(I115:I122)</f>
        <v>0</v>
      </c>
      <c r="J123" s="695">
        <f t="shared" si="22"/>
        <v>488500</v>
      </c>
      <c r="K123" s="695">
        <f t="shared" si="22"/>
        <v>14019.95</v>
      </c>
      <c r="L123" s="695">
        <f t="shared" si="22"/>
        <v>32804.399999999994</v>
      </c>
      <c r="M123" s="695">
        <f t="shared" si="22"/>
        <v>14850.4</v>
      </c>
      <c r="N123" s="695">
        <f t="shared" si="22"/>
        <v>1915.46</v>
      </c>
      <c r="O123" s="695">
        <f t="shared" si="22"/>
        <v>63590.209999999992</v>
      </c>
      <c r="P123" s="695">
        <f t="shared" si="22"/>
        <v>424909.79000000004</v>
      </c>
    </row>
    <row r="124" spans="2:16" ht="28.5" customHeight="1" x14ac:dyDescent="0.25">
      <c r="B124" s="466"/>
      <c r="C124" s="569"/>
      <c r="D124" s="492"/>
      <c r="E124" s="465"/>
      <c r="F124" s="1272"/>
      <c r="G124" s="711"/>
      <c r="H124" s="695"/>
      <c r="I124" s="1144"/>
      <c r="J124" s="697"/>
      <c r="K124" s="697"/>
      <c r="L124" s="697"/>
      <c r="M124" s="1145"/>
      <c r="N124" s="697"/>
      <c r="O124" s="697"/>
      <c r="P124" s="697"/>
    </row>
    <row r="125" spans="2:16" ht="28.5" customHeight="1" x14ac:dyDescent="0.25">
      <c r="B125" s="466" t="s">
        <v>1738</v>
      </c>
      <c r="C125" s="569"/>
      <c r="D125" s="492"/>
      <c r="E125" s="465"/>
      <c r="F125" s="1272"/>
      <c r="G125" s="711"/>
      <c r="H125" s="695"/>
      <c r="I125" s="1144"/>
      <c r="J125" s="697"/>
      <c r="K125" s="697"/>
      <c r="L125" s="697"/>
      <c r="M125" s="1145"/>
      <c r="N125" s="697"/>
      <c r="O125" s="697"/>
      <c r="P125" s="697"/>
    </row>
    <row r="126" spans="2:16" ht="28.5" customHeight="1" x14ac:dyDescent="0.25">
      <c r="B126" s="153" t="s">
        <v>1601</v>
      </c>
      <c r="C126" s="281" t="s">
        <v>806</v>
      </c>
      <c r="D126" s="282" t="s">
        <v>489</v>
      </c>
      <c r="E126" s="281" t="s">
        <v>1063</v>
      </c>
      <c r="F126" s="855">
        <v>45748</v>
      </c>
      <c r="G126" s="855">
        <v>45901</v>
      </c>
      <c r="H126" s="626">
        <v>70000</v>
      </c>
      <c r="I126" s="1169">
        <v>0</v>
      </c>
      <c r="J126" s="468">
        <v>70000</v>
      </c>
      <c r="K126" s="468">
        <v>2009</v>
      </c>
      <c r="L126" s="468">
        <v>5025.38</v>
      </c>
      <c r="M126" s="1149">
        <v>2128</v>
      </c>
      <c r="N126" s="468">
        <v>1740.46</v>
      </c>
      <c r="O126" s="468">
        <f t="shared" ref="O126:O134" si="23">+K126+L126+M126+N126</f>
        <v>10902.84</v>
      </c>
      <c r="P126" s="468">
        <f t="shared" ref="P126:P134" si="24">+J126-O126</f>
        <v>59097.16</v>
      </c>
    </row>
    <row r="127" spans="2:16" ht="28.5" customHeight="1" x14ac:dyDescent="0.25">
      <c r="B127" s="153" t="s">
        <v>1607</v>
      </c>
      <c r="C127" s="281" t="s">
        <v>807</v>
      </c>
      <c r="D127" s="282" t="s">
        <v>78</v>
      </c>
      <c r="E127" s="281" t="s">
        <v>1063</v>
      </c>
      <c r="F127" s="855">
        <v>45748</v>
      </c>
      <c r="G127" s="855">
        <v>45901</v>
      </c>
      <c r="H127" s="626">
        <v>70000</v>
      </c>
      <c r="I127" s="1169">
        <v>0</v>
      </c>
      <c r="J127" s="468">
        <v>70000</v>
      </c>
      <c r="K127" s="468">
        <v>2009</v>
      </c>
      <c r="L127" s="468">
        <v>5368.48</v>
      </c>
      <c r="M127" s="1149">
        <v>2128</v>
      </c>
      <c r="N127" s="468">
        <v>25</v>
      </c>
      <c r="O127" s="468">
        <f t="shared" si="23"/>
        <v>9530.48</v>
      </c>
      <c r="P127" s="468">
        <f t="shared" si="24"/>
        <v>60469.520000000004</v>
      </c>
    </row>
    <row r="128" spans="2:16" ht="28.5" customHeight="1" x14ac:dyDescent="0.25">
      <c r="B128" s="153" t="s">
        <v>1608</v>
      </c>
      <c r="C128" s="281" t="s">
        <v>807</v>
      </c>
      <c r="D128" s="282" t="s">
        <v>117</v>
      </c>
      <c r="E128" s="281" t="s">
        <v>1063</v>
      </c>
      <c r="F128" s="855">
        <v>45748</v>
      </c>
      <c r="G128" s="855">
        <v>45901</v>
      </c>
      <c r="H128" s="626">
        <v>70000</v>
      </c>
      <c r="I128" s="1169">
        <v>0</v>
      </c>
      <c r="J128" s="468">
        <v>70000</v>
      </c>
      <c r="K128" s="468">
        <v>2009</v>
      </c>
      <c r="L128" s="468">
        <v>5368.48</v>
      </c>
      <c r="M128" s="1149">
        <v>2128</v>
      </c>
      <c r="N128" s="468">
        <v>25</v>
      </c>
      <c r="O128" s="468">
        <f t="shared" si="23"/>
        <v>9530.48</v>
      </c>
      <c r="P128" s="468">
        <f t="shared" si="24"/>
        <v>60469.520000000004</v>
      </c>
    </row>
    <row r="129" spans="2:16" ht="28.5" customHeight="1" x14ac:dyDescent="0.25">
      <c r="B129" s="153" t="s">
        <v>1614</v>
      </c>
      <c r="C129" s="281" t="s">
        <v>806</v>
      </c>
      <c r="D129" s="282" t="s">
        <v>417</v>
      </c>
      <c r="E129" s="281" t="s">
        <v>1063</v>
      </c>
      <c r="F129" s="855">
        <v>45717</v>
      </c>
      <c r="G129" s="855">
        <v>45870</v>
      </c>
      <c r="H129" s="626">
        <v>70000</v>
      </c>
      <c r="I129" s="1169">
        <v>0</v>
      </c>
      <c r="J129" s="468">
        <v>70000</v>
      </c>
      <c r="K129" s="468">
        <v>2009</v>
      </c>
      <c r="L129" s="468">
        <v>5368.48</v>
      </c>
      <c r="M129" s="1149">
        <v>2128</v>
      </c>
      <c r="N129" s="468">
        <v>25</v>
      </c>
      <c r="O129" s="468">
        <f t="shared" si="23"/>
        <v>9530.48</v>
      </c>
      <c r="P129" s="468">
        <f t="shared" si="24"/>
        <v>60469.520000000004</v>
      </c>
    </row>
    <row r="130" spans="2:16" ht="28.5" customHeight="1" x14ac:dyDescent="0.25">
      <c r="B130" s="153" t="s">
        <v>1617</v>
      </c>
      <c r="C130" s="281" t="s">
        <v>807</v>
      </c>
      <c r="D130" s="282" t="s">
        <v>918</v>
      </c>
      <c r="E130" s="281" t="s">
        <v>1063</v>
      </c>
      <c r="F130" s="855">
        <v>45717</v>
      </c>
      <c r="G130" s="855">
        <v>45870</v>
      </c>
      <c r="H130" s="626">
        <v>70000</v>
      </c>
      <c r="I130" s="1169">
        <v>0</v>
      </c>
      <c r="J130" s="468">
        <v>70000</v>
      </c>
      <c r="K130" s="468">
        <v>2009</v>
      </c>
      <c r="L130" s="468">
        <v>5368.48</v>
      </c>
      <c r="M130" s="1149">
        <v>2128</v>
      </c>
      <c r="N130" s="468">
        <v>25</v>
      </c>
      <c r="O130" s="468">
        <f t="shared" si="23"/>
        <v>9530.48</v>
      </c>
      <c r="P130" s="468">
        <f t="shared" si="24"/>
        <v>60469.520000000004</v>
      </c>
    </row>
    <row r="131" spans="2:16" ht="28.5" customHeight="1" x14ac:dyDescent="0.25">
      <c r="B131" s="153" t="s">
        <v>1363</v>
      </c>
      <c r="C131" s="281" t="s">
        <v>806</v>
      </c>
      <c r="D131" s="282" t="s">
        <v>918</v>
      </c>
      <c r="E131" s="281" t="s">
        <v>1063</v>
      </c>
      <c r="F131" s="855">
        <v>45748</v>
      </c>
      <c r="G131" s="855">
        <v>45901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23"/>
        <v>9530.48</v>
      </c>
      <c r="P131" s="468">
        <f t="shared" si="24"/>
        <v>60469.520000000004</v>
      </c>
    </row>
    <row r="132" spans="2:16" ht="28.5" customHeight="1" x14ac:dyDescent="0.25">
      <c r="B132" s="153" t="s">
        <v>1620</v>
      </c>
      <c r="C132" s="281" t="s">
        <v>807</v>
      </c>
      <c r="D132" s="280" t="s">
        <v>417</v>
      </c>
      <c r="E132" s="281" t="s">
        <v>1063</v>
      </c>
      <c r="F132" s="855">
        <v>45748</v>
      </c>
      <c r="G132" s="855">
        <v>45901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si="23"/>
        <v>9530.48</v>
      </c>
      <c r="P132" s="468">
        <f t="shared" si="24"/>
        <v>60469.520000000004</v>
      </c>
    </row>
    <row r="133" spans="2:16" ht="28.5" customHeight="1" x14ac:dyDescent="0.25">
      <c r="B133" s="286" t="s">
        <v>1299</v>
      </c>
      <c r="C133" s="281" t="s">
        <v>1296</v>
      </c>
      <c r="D133" s="282" t="s">
        <v>1636</v>
      </c>
      <c r="E133" s="281" t="s">
        <v>1063</v>
      </c>
      <c r="F133" s="855">
        <v>45748</v>
      </c>
      <c r="G133" s="855">
        <v>45901</v>
      </c>
      <c r="H133" s="626">
        <v>43500</v>
      </c>
      <c r="I133" s="1169">
        <v>0</v>
      </c>
      <c r="J133" s="468">
        <v>43500</v>
      </c>
      <c r="K133" s="468">
        <v>1248.45</v>
      </c>
      <c r="L133" s="468">
        <v>936.62</v>
      </c>
      <c r="M133" s="1149">
        <v>1322.4</v>
      </c>
      <c r="N133" s="468">
        <v>25</v>
      </c>
      <c r="O133" s="468">
        <f t="shared" si="23"/>
        <v>3532.4700000000003</v>
      </c>
      <c r="P133" s="468">
        <f t="shared" si="24"/>
        <v>39967.53</v>
      </c>
    </row>
    <row r="134" spans="2:16" ht="28.5" customHeight="1" x14ac:dyDescent="0.25">
      <c r="B134" s="153" t="s">
        <v>1623</v>
      </c>
      <c r="C134" s="281" t="s">
        <v>806</v>
      </c>
      <c r="D134" s="282" t="s">
        <v>529</v>
      </c>
      <c r="E134" s="281" t="s">
        <v>1063</v>
      </c>
      <c r="F134" s="855">
        <v>45748</v>
      </c>
      <c r="G134" s="855">
        <v>45901</v>
      </c>
      <c r="H134" s="626">
        <v>55000</v>
      </c>
      <c r="I134" s="1169">
        <v>0</v>
      </c>
      <c r="J134" s="468">
        <v>55000</v>
      </c>
      <c r="K134" s="468">
        <v>1578.5</v>
      </c>
      <c r="L134" s="468">
        <v>2559.6799999999998</v>
      </c>
      <c r="M134" s="1149">
        <v>1672</v>
      </c>
      <c r="N134" s="468">
        <v>25</v>
      </c>
      <c r="O134" s="468">
        <f t="shared" si="23"/>
        <v>5835.18</v>
      </c>
      <c r="P134" s="468">
        <f t="shared" si="24"/>
        <v>49164.82</v>
      </c>
    </row>
    <row r="135" spans="2:16" ht="21" customHeight="1" x14ac:dyDescent="0.25">
      <c r="B135" s="466" t="s">
        <v>813</v>
      </c>
      <c r="C135" s="569"/>
      <c r="D135" s="492">
        <v>9</v>
      </c>
      <c r="E135" s="465"/>
      <c r="F135" s="1016"/>
      <c r="G135" s="860"/>
      <c r="H135" s="695">
        <f>SUM(H126:H134)</f>
        <v>588500</v>
      </c>
      <c r="I135" s="695">
        <f t="shared" ref="I135:P135" si="25">SUM(I126:I134)</f>
        <v>0</v>
      </c>
      <c r="J135" s="695">
        <f t="shared" si="25"/>
        <v>588500</v>
      </c>
      <c r="K135" s="695">
        <f t="shared" si="25"/>
        <v>16889.95</v>
      </c>
      <c r="L135" s="695">
        <f t="shared" si="25"/>
        <v>40732.559999999998</v>
      </c>
      <c r="M135" s="695">
        <f t="shared" si="25"/>
        <v>17890.400000000001</v>
      </c>
      <c r="N135" s="695">
        <f t="shared" si="25"/>
        <v>1940.46</v>
      </c>
      <c r="O135" s="695">
        <f t="shared" si="25"/>
        <v>77453.37</v>
      </c>
      <c r="P135" s="695">
        <f t="shared" si="25"/>
        <v>511046.63000000006</v>
      </c>
    </row>
    <row r="136" spans="2:16" ht="28.5" customHeight="1" x14ac:dyDescent="0.25">
      <c r="B136" s="466"/>
      <c r="C136" s="569"/>
      <c r="D136" s="492"/>
      <c r="E136" s="465"/>
      <c r="F136" s="1272"/>
      <c r="G136" s="711"/>
      <c r="H136" s="695"/>
      <c r="I136" s="1144"/>
      <c r="J136" s="697"/>
      <c r="K136" s="697"/>
      <c r="L136" s="697"/>
      <c r="M136" s="1145"/>
      <c r="N136" s="697"/>
      <c r="O136" s="697"/>
      <c r="P136" s="697"/>
    </row>
    <row r="137" spans="2:16" ht="28.5" customHeight="1" x14ac:dyDescent="0.25">
      <c r="B137" s="466" t="s">
        <v>1737</v>
      </c>
      <c r="C137" s="569"/>
      <c r="D137" s="492"/>
      <c r="E137" s="465"/>
      <c r="F137" s="1272"/>
      <c r="G137" s="711"/>
      <c r="H137" s="695"/>
      <c r="I137" s="1144"/>
      <c r="J137" s="697"/>
      <c r="K137" s="697"/>
      <c r="L137" s="697"/>
      <c r="M137" s="1145"/>
      <c r="N137" s="697"/>
      <c r="O137" s="697"/>
      <c r="P137" s="697"/>
    </row>
    <row r="138" spans="2:16" ht="24" customHeight="1" x14ac:dyDescent="0.25">
      <c r="B138" s="153" t="s">
        <v>1600</v>
      </c>
      <c r="C138" s="281" t="s">
        <v>806</v>
      </c>
      <c r="D138" s="282" t="s">
        <v>1463</v>
      </c>
      <c r="E138" s="281" t="s">
        <v>1063</v>
      </c>
      <c r="F138" s="855">
        <v>45748</v>
      </c>
      <c r="G138" s="855">
        <v>45901</v>
      </c>
      <c r="H138" s="626">
        <v>120000</v>
      </c>
      <c r="I138" s="1169">
        <v>0</v>
      </c>
      <c r="J138" s="468">
        <v>120000</v>
      </c>
      <c r="K138" s="468">
        <v>3444</v>
      </c>
      <c r="L138" s="468">
        <v>16809.87</v>
      </c>
      <c r="M138" s="1149">
        <v>3648</v>
      </c>
      <c r="N138" s="468">
        <v>25</v>
      </c>
      <c r="O138" s="468">
        <f t="shared" ref="O138:O145" si="26">+K138+L138+M138+N138</f>
        <v>23926.87</v>
      </c>
      <c r="P138" s="468">
        <f t="shared" ref="P138:P145" si="27">+J138-O138</f>
        <v>96073.13</v>
      </c>
    </row>
    <row r="139" spans="2:16" ht="24" customHeight="1" x14ac:dyDescent="0.25">
      <c r="B139" s="153" t="s">
        <v>1604</v>
      </c>
      <c r="C139" s="685" t="s">
        <v>806</v>
      </c>
      <c r="D139" s="282" t="s">
        <v>117</v>
      </c>
      <c r="E139" s="281" t="s">
        <v>1063</v>
      </c>
      <c r="F139" s="855">
        <v>45748</v>
      </c>
      <c r="G139" s="855">
        <v>45901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5025.38</v>
      </c>
      <c r="M139" s="1149">
        <v>2128</v>
      </c>
      <c r="N139" s="468">
        <v>1740.46</v>
      </c>
      <c r="O139" s="468">
        <f t="shared" si="26"/>
        <v>10902.84</v>
      </c>
      <c r="P139" s="468">
        <f t="shared" si="27"/>
        <v>59097.16</v>
      </c>
    </row>
    <row r="140" spans="2:16" ht="24" customHeight="1" x14ac:dyDescent="0.25">
      <c r="B140" s="153" t="s">
        <v>1605</v>
      </c>
      <c r="C140" s="685" t="s">
        <v>806</v>
      </c>
      <c r="D140" s="282" t="s">
        <v>1044</v>
      </c>
      <c r="E140" s="281" t="s">
        <v>1063</v>
      </c>
      <c r="F140" s="855">
        <v>45748</v>
      </c>
      <c r="G140" s="855">
        <v>45901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4682.29</v>
      </c>
      <c r="M140" s="1149">
        <v>2128</v>
      </c>
      <c r="N140" s="468">
        <v>3455.92</v>
      </c>
      <c r="O140" s="468">
        <f t="shared" si="26"/>
        <v>12275.210000000001</v>
      </c>
      <c r="P140" s="468">
        <f t="shared" si="27"/>
        <v>57724.79</v>
      </c>
    </row>
    <row r="141" spans="2:16" ht="24" customHeight="1" x14ac:dyDescent="0.25">
      <c r="B141" s="153" t="s">
        <v>1611</v>
      </c>
      <c r="C141" s="685" t="s">
        <v>806</v>
      </c>
      <c r="D141" s="282" t="s">
        <v>417</v>
      </c>
      <c r="E141" s="281" t="s">
        <v>1063</v>
      </c>
      <c r="F141" s="855">
        <v>45717</v>
      </c>
      <c r="G141" s="855">
        <v>45870</v>
      </c>
      <c r="H141" s="626">
        <v>70000</v>
      </c>
      <c r="I141" s="1169">
        <v>0</v>
      </c>
      <c r="J141" s="468">
        <v>70000</v>
      </c>
      <c r="K141" s="468">
        <v>2009</v>
      </c>
      <c r="L141" s="468">
        <v>5368.48</v>
      </c>
      <c r="M141" s="1149">
        <v>2128</v>
      </c>
      <c r="N141" s="468">
        <v>25</v>
      </c>
      <c r="O141" s="468">
        <f t="shared" si="26"/>
        <v>9530.48</v>
      </c>
      <c r="P141" s="468">
        <f t="shared" si="27"/>
        <v>60469.520000000004</v>
      </c>
    </row>
    <row r="142" spans="2:16" ht="24" customHeight="1" x14ac:dyDescent="0.25">
      <c r="B142" s="153" t="s">
        <v>1610</v>
      </c>
      <c r="C142" s="685" t="s">
        <v>806</v>
      </c>
      <c r="D142" s="282" t="s">
        <v>417</v>
      </c>
      <c r="E142" s="281" t="s">
        <v>1063</v>
      </c>
      <c r="F142" s="855">
        <v>45748</v>
      </c>
      <c r="G142" s="855">
        <v>45901</v>
      </c>
      <c r="H142" s="626">
        <v>70000</v>
      </c>
      <c r="I142" s="1169">
        <v>0</v>
      </c>
      <c r="J142" s="468">
        <v>70000</v>
      </c>
      <c r="K142" s="468">
        <v>2009</v>
      </c>
      <c r="L142" s="468">
        <v>5025.38</v>
      </c>
      <c r="M142" s="1149">
        <v>2128</v>
      </c>
      <c r="N142" s="468">
        <v>1740.46</v>
      </c>
      <c r="O142" s="468">
        <f t="shared" si="26"/>
        <v>10902.84</v>
      </c>
      <c r="P142" s="468">
        <f t="shared" si="27"/>
        <v>59097.16</v>
      </c>
    </row>
    <row r="143" spans="2:16" ht="24" customHeight="1" x14ac:dyDescent="0.25">
      <c r="B143" s="153" t="s">
        <v>1616</v>
      </c>
      <c r="C143" s="685" t="s">
        <v>806</v>
      </c>
      <c r="D143" s="282" t="s">
        <v>918</v>
      </c>
      <c r="E143" s="281" t="s">
        <v>1063</v>
      </c>
      <c r="F143" s="855">
        <v>45717</v>
      </c>
      <c r="G143" s="855">
        <v>45870</v>
      </c>
      <c r="H143" s="626">
        <v>70000</v>
      </c>
      <c r="I143" s="1169">
        <v>0</v>
      </c>
      <c r="J143" s="468">
        <v>70000</v>
      </c>
      <c r="K143" s="468">
        <v>2009</v>
      </c>
      <c r="L143" s="468">
        <v>5368.48</v>
      </c>
      <c r="M143" s="1149">
        <v>2128</v>
      </c>
      <c r="N143" s="468">
        <v>25</v>
      </c>
      <c r="O143" s="468">
        <f t="shared" si="26"/>
        <v>9530.48</v>
      </c>
      <c r="P143" s="468">
        <f t="shared" si="27"/>
        <v>60469.520000000004</v>
      </c>
    </row>
    <row r="144" spans="2:16" ht="24" customHeight="1" x14ac:dyDescent="0.25">
      <c r="B144" s="153" t="s">
        <v>1615</v>
      </c>
      <c r="C144" s="685" t="s">
        <v>1296</v>
      </c>
      <c r="D144" s="282" t="s">
        <v>918</v>
      </c>
      <c r="E144" s="281" t="s">
        <v>1063</v>
      </c>
      <c r="F144" s="855">
        <v>45717</v>
      </c>
      <c r="G144" s="855">
        <v>45870</v>
      </c>
      <c r="H144" s="626">
        <v>70000</v>
      </c>
      <c r="I144" s="1169">
        <v>0</v>
      </c>
      <c r="J144" s="468">
        <v>70000</v>
      </c>
      <c r="K144" s="468">
        <v>2009</v>
      </c>
      <c r="L144" s="468">
        <v>5368.48</v>
      </c>
      <c r="M144" s="1149">
        <v>2128</v>
      </c>
      <c r="N144" s="468">
        <v>25</v>
      </c>
      <c r="O144" s="468">
        <f t="shared" si="26"/>
        <v>9530.48</v>
      </c>
      <c r="P144" s="468">
        <f t="shared" si="27"/>
        <v>60469.520000000004</v>
      </c>
    </row>
    <row r="145" spans="2:17" ht="24" customHeight="1" x14ac:dyDescent="0.25">
      <c r="B145" s="153" t="s">
        <v>1625</v>
      </c>
      <c r="C145" s="685" t="s">
        <v>1296</v>
      </c>
      <c r="D145" s="282" t="s">
        <v>1636</v>
      </c>
      <c r="E145" s="281" t="s">
        <v>1063</v>
      </c>
      <c r="F145" s="855">
        <v>45717</v>
      </c>
      <c r="G145" s="855">
        <v>45870</v>
      </c>
      <c r="H145" s="626">
        <v>43500</v>
      </c>
      <c r="I145" s="1169">
        <v>0</v>
      </c>
      <c r="J145" s="468">
        <v>43500</v>
      </c>
      <c r="K145" s="468">
        <v>1248.45</v>
      </c>
      <c r="L145" s="468">
        <v>936.62</v>
      </c>
      <c r="M145" s="1149">
        <v>1322.4</v>
      </c>
      <c r="N145" s="468">
        <v>25</v>
      </c>
      <c r="O145" s="468">
        <f t="shared" si="26"/>
        <v>3532.4700000000003</v>
      </c>
      <c r="P145" s="468">
        <f t="shared" si="27"/>
        <v>39967.53</v>
      </c>
    </row>
    <row r="146" spans="2:17" ht="21" customHeight="1" x14ac:dyDescent="0.25">
      <c r="B146" s="466" t="s">
        <v>813</v>
      </c>
      <c r="C146" s="569"/>
      <c r="D146" s="492">
        <v>8</v>
      </c>
      <c r="E146" s="465"/>
      <c r="F146" s="1016"/>
      <c r="G146" s="860"/>
      <c r="H146" s="695">
        <f>SUM(H138:H145)</f>
        <v>583500</v>
      </c>
      <c r="I146" s="695">
        <f t="shared" ref="I146:P146" si="28">SUM(I138:I145)</f>
        <v>0</v>
      </c>
      <c r="J146" s="695">
        <f t="shared" si="28"/>
        <v>583500</v>
      </c>
      <c r="K146" s="695">
        <f t="shared" si="28"/>
        <v>16746.45</v>
      </c>
      <c r="L146" s="695">
        <f t="shared" si="28"/>
        <v>48584.98</v>
      </c>
      <c r="M146" s="695">
        <f t="shared" si="28"/>
        <v>17738.400000000001</v>
      </c>
      <c r="N146" s="695">
        <f t="shared" si="28"/>
        <v>7061.84</v>
      </c>
      <c r="O146" s="695">
        <f t="shared" si="28"/>
        <v>90131.669999999984</v>
      </c>
      <c r="P146" s="695">
        <f t="shared" si="28"/>
        <v>493368.33000000007</v>
      </c>
    </row>
    <row r="147" spans="2:17" ht="21" customHeight="1" x14ac:dyDescent="0.25">
      <c r="B147" s="466"/>
      <c r="C147" s="569"/>
      <c r="D147" s="492"/>
      <c r="E147" s="465"/>
      <c r="F147" s="1016"/>
      <c r="G147" s="860"/>
      <c r="H147" s="695">
        <f>+H146+H135+H123+H112</f>
        <v>2330500</v>
      </c>
      <c r="I147" s="695">
        <f t="shared" ref="I147:P147" si="29">+I146+I135+I123+I112</f>
        <v>0</v>
      </c>
      <c r="J147" s="695">
        <f t="shared" si="29"/>
        <v>2330500</v>
      </c>
      <c r="K147" s="695">
        <f t="shared" si="29"/>
        <v>66885.350000000006</v>
      </c>
      <c r="L147" s="695">
        <f t="shared" si="29"/>
        <v>178960.36</v>
      </c>
      <c r="M147" s="695">
        <f t="shared" si="29"/>
        <v>70847.200000000012</v>
      </c>
      <c r="N147" s="695">
        <f t="shared" si="29"/>
        <v>18004.599999999999</v>
      </c>
      <c r="O147" s="695">
        <f t="shared" si="29"/>
        <v>334697.51</v>
      </c>
      <c r="P147" s="695">
        <f t="shared" si="29"/>
        <v>1995802.4900000002</v>
      </c>
    </row>
    <row r="148" spans="2:17" ht="21" customHeight="1" x14ac:dyDescent="0.25">
      <c r="B148" s="490"/>
      <c r="C148" s="1223"/>
      <c r="D148" s="492"/>
      <c r="E148" s="465"/>
      <c r="F148" s="710"/>
      <c r="G148" s="711"/>
      <c r="H148" s="695"/>
      <c r="I148" s="1112"/>
      <c r="J148" s="463"/>
      <c r="K148" s="463"/>
      <c r="L148" s="463"/>
      <c r="M148" s="1145"/>
      <c r="N148" s="697"/>
      <c r="O148" s="463"/>
      <c r="P148" s="463"/>
    </row>
    <row r="149" spans="2:17" ht="23.25" customHeight="1" x14ac:dyDescent="0.25">
      <c r="B149" s="1048" t="s">
        <v>865</v>
      </c>
      <c r="C149" s="1053"/>
      <c r="D149" s="1125">
        <f>+D146+D135+D123+D112+D16+D20+D25+D29+D33+D37+D41+D46+D50+D55+D65+D72+D76+D81+D85+D94+D99</f>
        <v>71</v>
      </c>
      <c r="E149" s="1125"/>
      <c r="F149" s="1125"/>
      <c r="G149" s="1125"/>
      <c r="H149" s="1126">
        <f>+H16+H20+H25+H29+H33+H37+H41+H46+H50+H55+H65+H72+H76+H81+H85+H94+H99+H147</f>
        <v>5935500</v>
      </c>
      <c r="I149" s="1126">
        <f t="shared" ref="I149:P149" si="30">+I16+I20+I25+I29+I33+I37+I41+I46+I50+I55+I65+I72+I76+I81+I85+I94+I99+I147</f>
        <v>0</v>
      </c>
      <c r="J149" s="1126">
        <f t="shared" si="30"/>
        <v>5935500</v>
      </c>
      <c r="K149" s="1126">
        <f t="shared" si="30"/>
        <v>170348.85</v>
      </c>
      <c r="L149" s="1126">
        <f t="shared" si="30"/>
        <v>614421.24999999988</v>
      </c>
      <c r="M149" s="1126">
        <f t="shared" si="30"/>
        <v>180439.2</v>
      </c>
      <c r="N149" s="1126">
        <f t="shared" si="30"/>
        <v>80522.490000000005</v>
      </c>
      <c r="O149" s="1126">
        <f t="shared" si="30"/>
        <v>1045731.7899999999</v>
      </c>
      <c r="P149" s="1126">
        <f t="shared" si="30"/>
        <v>4889768.21</v>
      </c>
    </row>
    <row r="150" spans="2:17" x14ac:dyDescent="0.25">
      <c r="B150" s="259"/>
      <c r="C150" s="1220"/>
      <c r="D150" s="259"/>
      <c r="E150" s="546"/>
      <c r="F150" s="546"/>
      <c r="G150" s="546"/>
      <c r="H150" s="862"/>
      <c r="I150" s="259"/>
      <c r="J150" s="259"/>
      <c r="K150" s="660"/>
      <c r="L150" s="660"/>
      <c r="M150" s="531"/>
      <c r="N150" s="1161"/>
      <c r="O150" s="660"/>
      <c r="P150" s="259"/>
      <c r="Q150" s="259"/>
    </row>
    <row r="151" spans="2:17" x14ac:dyDescent="0.25">
      <c r="B151" s="259"/>
      <c r="C151" s="1220"/>
      <c r="D151" s="259"/>
      <c r="E151" s="546"/>
      <c r="F151" s="546"/>
      <c r="G151" s="546"/>
      <c r="H151" s="1179"/>
      <c r="I151" s="259"/>
      <c r="J151" s="259"/>
      <c r="K151" s="660"/>
      <c r="L151" s="660"/>
      <c r="M151" s="531"/>
      <c r="N151" s="1161"/>
      <c r="O151" s="660"/>
      <c r="P151" s="259"/>
      <c r="Q151" s="259"/>
    </row>
    <row r="152" spans="2:17" x14ac:dyDescent="0.25">
      <c r="B152" s="259"/>
      <c r="C152" s="1220"/>
      <c r="D152" s="259"/>
      <c r="E152" s="546"/>
      <c r="F152" s="546"/>
      <c r="G152" s="546"/>
      <c r="H152" s="1179"/>
      <c r="I152" s="259"/>
      <c r="J152" s="259"/>
      <c r="K152" s="660"/>
      <c r="L152" s="660"/>
      <c r="M152" s="531"/>
      <c r="N152" s="1161"/>
      <c r="O152" s="660"/>
      <c r="P152" s="259"/>
      <c r="Q152" s="259"/>
    </row>
    <row r="153" spans="2:17" x14ac:dyDescent="0.25">
      <c r="B153" s="259"/>
      <c r="C153" s="1220"/>
      <c r="D153" s="259"/>
      <c r="E153" s="546"/>
      <c r="F153" s="546"/>
      <c r="G153" s="546"/>
      <c r="H153" s="1179"/>
      <c r="I153" s="259"/>
      <c r="J153" s="259"/>
      <c r="K153" s="660"/>
      <c r="L153" s="660"/>
      <c r="M153" s="531"/>
      <c r="N153" s="1161"/>
      <c r="O153" s="660"/>
      <c r="P153" s="259"/>
      <c r="Q153" s="259"/>
    </row>
    <row r="154" spans="2:17" x14ac:dyDescent="0.25">
      <c r="B154" s="259"/>
      <c r="C154" s="1220"/>
      <c r="D154" s="259"/>
      <c r="E154" s="546"/>
      <c r="F154" s="546"/>
      <c r="G154" s="546"/>
      <c r="H154" s="1179"/>
      <c r="I154" s="259"/>
      <c r="J154" s="259"/>
      <c r="K154" s="660"/>
      <c r="L154" s="660"/>
      <c r="M154" s="531"/>
      <c r="N154" s="1161"/>
      <c r="O154" s="660"/>
      <c r="P154" s="259"/>
      <c r="Q154" s="259"/>
    </row>
    <row r="155" spans="2:17" x14ac:dyDescent="0.25">
      <c r="B155" s="259"/>
      <c r="C155" s="1220"/>
      <c r="D155" s="259"/>
      <c r="E155" s="259"/>
      <c r="F155" s="259"/>
      <c r="G155" s="259"/>
      <c r="H155" s="259"/>
      <c r="I155" s="259"/>
      <c r="J155" s="259"/>
      <c r="K155" s="660"/>
      <c r="L155" s="259"/>
      <c r="M155" s="1152"/>
      <c r="N155" s="1161"/>
      <c r="O155" s="660"/>
      <c r="P155" s="660"/>
      <c r="Q155" s="259"/>
    </row>
    <row r="156" spans="2:17" x14ac:dyDescent="0.25">
      <c r="B156" s="259"/>
      <c r="C156" s="1220"/>
      <c r="D156" s="259"/>
      <c r="E156" s="259"/>
      <c r="F156" s="259"/>
      <c r="G156" s="259"/>
      <c r="H156" s="259"/>
      <c r="I156" s="259"/>
      <c r="J156" s="259"/>
      <c r="K156" s="660"/>
      <c r="L156" s="259"/>
      <c r="M156" s="1152"/>
      <c r="N156" s="1161"/>
      <c r="O156" s="660"/>
      <c r="P156" s="660"/>
      <c r="Q156" s="259"/>
    </row>
    <row r="157" spans="2:17" ht="9.75" customHeight="1" x14ac:dyDescent="0.25">
      <c r="B157" s="259"/>
      <c r="C157" s="1220"/>
      <c r="D157" s="259"/>
      <c r="E157" s="259"/>
      <c r="F157" s="259"/>
      <c r="G157" s="259"/>
      <c r="H157" s="259"/>
      <c r="I157" s="259"/>
      <c r="J157" s="259"/>
      <c r="K157" s="660"/>
      <c r="L157" s="259"/>
      <c r="M157" s="1152"/>
      <c r="N157" s="1161"/>
      <c r="O157" s="660"/>
      <c r="P157" s="660"/>
      <c r="Q157" s="259"/>
    </row>
    <row r="158" spans="2:17" hidden="1" x14ac:dyDescent="0.25">
      <c r="B158" s="259"/>
      <c r="C158" s="1220"/>
      <c r="D158" s="259"/>
      <c r="E158" s="259"/>
      <c r="F158" s="259"/>
      <c r="G158" s="259"/>
      <c r="H158" s="259"/>
      <c r="I158" s="259"/>
      <c r="J158" s="259"/>
      <c r="K158" s="660"/>
      <c r="L158" s="259"/>
      <c r="M158" s="1152"/>
      <c r="N158" s="1161"/>
      <c r="O158" s="660"/>
      <c r="P158" s="660"/>
      <c r="Q158" s="259"/>
    </row>
    <row r="159" spans="2:17" x14ac:dyDescent="0.25">
      <c r="B159" s="259"/>
      <c r="C159" s="1220"/>
      <c r="D159" s="259"/>
      <c r="E159" s="259"/>
      <c r="F159" s="259"/>
      <c r="G159" s="259"/>
      <c r="H159" s="259"/>
      <c r="I159" s="259"/>
      <c r="J159" s="259"/>
      <c r="K159" s="660"/>
      <c r="L159" s="259"/>
      <c r="M159" s="1152"/>
      <c r="N159" s="1161"/>
      <c r="O159" s="660"/>
      <c r="P159" s="660"/>
      <c r="Q159" s="259"/>
    </row>
    <row r="160" spans="2:17" x14ac:dyDescent="0.25">
      <c r="B160" s="259"/>
      <c r="C160" s="1220"/>
      <c r="D160" s="259"/>
      <c r="E160" s="259"/>
      <c r="F160" s="259"/>
      <c r="G160" s="259"/>
      <c r="H160" s="259"/>
      <c r="I160" s="259"/>
      <c r="J160" s="259"/>
      <c r="K160" s="660"/>
      <c r="L160" s="259"/>
      <c r="M160" s="1152"/>
      <c r="N160" s="1161"/>
      <c r="O160" s="660"/>
      <c r="P160" s="660"/>
      <c r="Q160" s="259"/>
    </row>
    <row r="161" spans="2:17" x14ac:dyDescent="0.25">
      <c r="B161" s="259"/>
      <c r="C161" s="1220"/>
      <c r="D161" s="259"/>
      <c r="E161" s="259"/>
      <c r="F161" s="259"/>
      <c r="G161" s="259"/>
      <c r="H161" s="259"/>
      <c r="I161" s="259"/>
      <c r="J161" s="259"/>
      <c r="K161" s="660" t="s">
        <v>641</v>
      </c>
      <c r="L161" s="259"/>
      <c r="M161" s="1152"/>
      <c r="N161" s="1161"/>
      <c r="O161" s="660"/>
      <c r="P161" s="660"/>
      <c r="Q161" s="259"/>
    </row>
    <row r="162" spans="2:17" x14ac:dyDescent="0.25">
      <c r="B162" s="259"/>
      <c r="C162" s="1220"/>
      <c r="D162" s="259"/>
      <c r="E162" s="259"/>
      <c r="F162" s="259"/>
      <c r="G162" s="259"/>
      <c r="H162" s="259"/>
      <c r="I162" s="259"/>
      <c r="J162" s="259"/>
      <c r="K162" s="660"/>
      <c r="L162" s="259"/>
      <c r="M162" s="1152"/>
      <c r="N162" s="1161"/>
      <c r="O162" s="660"/>
      <c r="P162" s="660"/>
      <c r="Q162" s="259"/>
    </row>
    <row r="163" spans="2:17" x14ac:dyDescent="0.25">
      <c r="B163" s="259"/>
      <c r="C163" s="1220"/>
      <c r="D163" s="259"/>
      <c r="E163" s="259"/>
      <c r="F163" s="259"/>
      <c r="G163" s="259"/>
      <c r="H163" s="259"/>
      <c r="I163" s="259"/>
      <c r="J163" s="259"/>
      <c r="K163" s="660"/>
      <c r="L163" s="259"/>
      <c r="M163" s="1152"/>
      <c r="N163" s="1161"/>
      <c r="O163" s="660"/>
      <c r="P163" s="660"/>
      <c r="Q163" s="259"/>
    </row>
    <row r="164" spans="2:17" x14ac:dyDescent="0.25">
      <c r="B164" s="259"/>
      <c r="C164" s="1220"/>
      <c r="D164" s="259"/>
      <c r="E164" s="259"/>
      <c r="F164" s="259"/>
      <c r="G164" s="259"/>
      <c r="H164" s="259"/>
      <c r="I164" s="259"/>
      <c r="J164" s="259"/>
      <c r="K164" s="660"/>
      <c r="L164" s="259"/>
      <c r="M164" s="1152"/>
      <c r="N164" s="1161"/>
      <c r="O164" s="660"/>
      <c r="P164" s="660"/>
      <c r="Q164" s="259"/>
    </row>
    <row r="165" spans="2:17" x14ac:dyDescent="0.25">
      <c r="B165" s="537"/>
      <c r="C165" s="1062"/>
      <c r="D165" s="537"/>
      <c r="E165" s="692"/>
      <c r="F165" s="692"/>
      <c r="G165" s="692"/>
      <c r="H165" s="537"/>
      <c r="I165" s="537"/>
      <c r="J165" s="537"/>
      <c r="K165" s="537"/>
      <c r="L165" s="537"/>
      <c r="M165" s="542"/>
      <c r="N165" s="467"/>
      <c r="O165" s="537"/>
      <c r="P165" s="537"/>
      <c r="Q165" s="537"/>
    </row>
    <row r="166" spans="2:17" x14ac:dyDescent="0.25">
      <c r="B166" s="537"/>
      <c r="C166" s="1062"/>
      <c r="D166" s="537"/>
      <c r="E166" s="692"/>
      <c r="F166" s="692"/>
      <c r="G166" s="692"/>
      <c r="H166" s="537"/>
      <c r="I166" s="537"/>
      <c r="J166" s="537"/>
      <c r="K166" s="537"/>
      <c r="L166" s="537"/>
      <c r="M166" s="542"/>
      <c r="N166" s="467"/>
      <c r="O166" s="537"/>
      <c r="P166" s="537"/>
      <c r="Q166" s="537"/>
    </row>
    <row r="167" spans="2:17" x14ac:dyDescent="0.25">
      <c r="B167" s="537"/>
      <c r="C167" s="1062"/>
      <c r="D167" s="537"/>
      <c r="E167" s="537"/>
      <c r="F167" s="537"/>
      <c r="G167" s="537"/>
      <c r="H167" s="537"/>
      <c r="I167" s="537"/>
      <c r="J167" s="537"/>
      <c r="K167" s="537"/>
      <c r="L167" s="537"/>
      <c r="M167" s="542"/>
      <c r="N167" s="467"/>
      <c r="O167" s="537"/>
      <c r="P167" s="537"/>
      <c r="Q167" s="537"/>
    </row>
    <row r="168" spans="2:17" x14ac:dyDescent="0.25">
      <c r="B168" s="542" t="s">
        <v>1449</v>
      </c>
      <c r="C168" s="1202"/>
      <c r="D168" s="542"/>
      <c r="E168" s="691"/>
      <c r="F168" s="691"/>
      <c r="G168" s="691"/>
      <c r="H168" s="866"/>
      <c r="I168" s="674" t="s">
        <v>1377</v>
      </c>
      <c r="K168" s="674"/>
      <c r="L168" s="674"/>
      <c r="M168" s="1153"/>
      <c r="N168" s="1097"/>
      <c r="P168" s="674"/>
      <c r="Q168" s="544"/>
    </row>
    <row r="169" spans="2:17" ht="25.5" customHeight="1" x14ac:dyDescent="0.25">
      <c r="B169" s="546" t="s">
        <v>935</v>
      </c>
      <c r="C169" s="1203"/>
      <c r="D169" s="546"/>
      <c r="E169" s="538"/>
      <c r="F169" s="538"/>
      <c r="G169" s="538"/>
      <c r="H169" s="467"/>
      <c r="I169" s="537"/>
      <c r="J169" s="1895" t="s">
        <v>1375</v>
      </c>
      <c r="K169" s="1895"/>
      <c r="L169" s="1895"/>
      <c r="M169" s="1895"/>
      <c r="N169" s="1895"/>
      <c r="O169" s="1895"/>
      <c r="P169" s="1895"/>
      <c r="Q169" s="539"/>
    </row>
    <row r="170" spans="2:17" x14ac:dyDescent="0.25">
      <c r="B170" s="542" t="s">
        <v>1231</v>
      </c>
      <c r="C170" s="1202"/>
      <c r="D170" s="542"/>
      <c r="E170" s="537"/>
      <c r="G170" s="1062"/>
      <c r="H170" s="1062"/>
      <c r="I170" s="1062"/>
      <c r="J170" s="1876" t="s">
        <v>1554</v>
      </c>
      <c r="K170" s="1876"/>
      <c r="L170" s="1876"/>
      <c r="M170" s="1876"/>
      <c r="N170" s="1876"/>
      <c r="O170" s="1876"/>
      <c r="P170" s="1876"/>
      <c r="Q170" s="537"/>
    </row>
    <row r="171" spans="2:17" x14ac:dyDescent="0.25">
      <c r="B171" s="546"/>
      <c r="C171" s="1203"/>
      <c r="D171" s="546"/>
      <c r="E171" s="547"/>
      <c r="F171" s="547"/>
      <c r="G171" s="547"/>
      <c r="H171" s="546"/>
      <c r="I171" s="541"/>
      <c r="J171" s="540"/>
      <c r="K171" s="537"/>
      <c r="L171" s="673" t="s">
        <v>1374</v>
      </c>
      <c r="M171" s="758"/>
      <c r="N171" s="513"/>
      <c r="O171" s="673"/>
      <c r="P171" s="673"/>
      <c r="Q171" s="673"/>
    </row>
    <row r="172" spans="2:17" ht="15.75" x14ac:dyDescent="0.25">
      <c r="B172" s="267"/>
      <c r="C172" s="1228"/>
      <c r="D172" s="267"/>
      <c r="E172" s="268"/>
      <c r="F172" s="268"/>
      <c r="G172" s="268"/>
      <c r="H172" s="268"/>
      <c r="I172" s="269"/>
      <c r="J172" s="268"/>
      <c r="K172" s="268"/>
      <c r="L172" s="268"/>
      <c r="M172" s="267"/>
      <c r="N172" s="205"/>
      <c r="O172" s="271"/>
      <c r="P172" s="271"/>
      <c r="Q172" s="259"/>
    </row>
    <row r="173" spans="2:17" s="259" customFormat="1" ht="138" customHeight="1" x14ac:dyDescent="0.25">
      <c r="C173" s="1220"/>
      <c r="E173" s="668"/>
      <c r="F173" s="668"/>
      <c r="G173" s="668"/>
      <c r="M173" s="531"/>
      <c r="N173"/>
    </row>
    <row r="174" spans="2:17" x14ac:dyDescent="0.25">
      <c r="L174" s="259"/>
      <c r="M174" s="531"/>
    </row>
  </sheetData>
  <mergeCells count="21">
    <mergeCell ref="B11:B12"/>
    <mergeCell ref="C11:C12"/>
    <mergeCell ref="D11:D12"/>
    <mergeCell ref="E11:E12"/>
    <mergeCell ref="F11:F12"/>
    <mergeCell ref="B6:P6"/>
    <mergeCell ref="B7:P7"/>
    <mergeCell ref="B8:P8"/>
    <mergeCell ref="B9:P9"/>
    <mergeCell ref="B5:P5"/>
    <mergeCell ref="G11:G12"/>
    <mergeCell ref="I11:I12"/>
    <mergeCell ref="J11:J12"/>
    <mergeCell ref="K11:K12"/>
    <mergeCell ref="L11:L12"/>
    <mergeCell ref="N11:N12"/>
    <mergeCell ref="O11:O12"/>
    <mergeCell ref="P11:P12"/>
    <mergeCell ref="J169:P169"/>
    <mergeCell ref="J170:P170"/>
    <mergeCell ref="M11:M12"/>
  </mergeCells>
  <pageMargins left="1.0236220472440944" right="0.11811023622047245" top="0.23622047244094491" bottom="7.874015748031496E-2" header="0.31496062992125984" footer="3.937007874015748E-2"/>
  <pageSetup paperSize="5" scale="50" fitToHeight="0" orientation="landscape" horizontalDpi="360" verticalDpi="360" r:id="rId1"/>
  <rowBreaks count="3" manualBreakCount="3">
    <brk id="56" min="1" max="15" man="1"/>
    <brk id="100" min="1" max="15" man="1"/>
    <brk id="136" min="1" max="15" man="1"/>
  </rowBreaks>
  <drawing r:id="rId2"/>
</worksheet>
</file>

<file path=xl/worksheets/sheet3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9D58B3-3F8C-4FDD-8F20-A6C8965953B7}">
  <sheetPr>
    <pageSetUpPr fitToPage="1"/>
  </sheetPr>
  <dimension ref="A1:M67"/>
  <sheetViews>
    <sheetView view="pageBreakPreview" topLeftCell="A12" zoomScale="60" zoomScaleNormal="100" workbookViewId="0">
      <selection activeCell="F23" sqref="F23"/>
    </sheetView>
  </sheetViews>
  <sheetFormatPr baseColWidth="10" defaultRowHeight="15" x14ac:dyDescent="0.25"/>
  <cols>
    <col min="1" max="1" width="42.42578125" customWidth="1"/>
    <col min="2" max="2" width="11.42578125" style="25" customWidth="1"/>
    <col min="3" max="3" width="27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1:13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1:13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1:13" x14ac:dyDescent="0.25">
      <c r="A10" s="1624" t="s">
        <v>1628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</row>
    <row r="11" spans="1:13" x14ac:dyDescent="0.25">
      <c r="A11" s="1622" t="s">
        <v>5</v>
      </c>
      <c r="B11" s="1622"/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97" t="s">
        <v>7</v>
      </c>
      <c r="B13" s="1897" t="s">
        <v>937</v>
      </c>
      <c r="C13" s="1897" t="s">
        <v>10</v>
      </c>
      <c r="D13" s="1897" t="s">
        <v>11</v>
      </c>
      <c r="E13" s="1047" t="s">
        <v>12</v>
      </c>
      <c r="F13" s="1897" t="s">
        <v>13</v>
      </c>
      <c r="G13" s="1897" t="s">
        <v>14</v>
      </c>
      <c r="H13" s="1897" t="s">
        <v>15</v>
      </c>
      <c r="I13" s="1897" t="s">
        <v>16</v>
      </c>
      <c r="J13" s="1897" t="s">
        <v>17</v>
      </c>
      <c r="K13" s="1897" t="s">
        <v>18</v>
      </c>
      <c r="L13" s="1897" t="s">
        <v>19</v>
      </c>
      <c r="M13" s="1897" t="s">
        <v>20</v>
      </c>
    </row>
    <row r="14" spans="1:13" x14ac:dyDescent="0.25">
      <c r="A14" s="1897"/>
      <c r="B14" s="1897"/>
      <c r="C14" s="1897"/>
      <c r="D14" s="1897"/>
      <c r="E14" s="1047" t="s">
        <v>21</v>
      </c>
      <c r="F14" s="1897"/>
      <c r="G14" s="1897"/>
      <c r="H14" s="1897"/>
      <c r="I14" s="1897"/>
      <c r="J14" s="1897"/>
      <c r="K14" s="1897"/>
      <c r="L14" s="1897"/>
      <c r="M14" s="1897"/>
    </row>
    <row r="15" spans="1:13" s="259" customFormat="1" ht="21" customHeight="1" x14ac:dyDescent="0.25">
      <c r="A15" s="1260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ht="28.5" customHeight="1" x14ac:dyDescent="0.25">
      <c r="A16" s="280" t="s">
        <v>613</v>
      </c>
      <c r="B16" s="281" t="s">
        <v>807</v>
      </c>
      <c r="C16" s="286" t="s">
        <v>559</v>
      </c>
      <c r="D16" s="283" t="s">
        <v>236</v>
      </c>
      <c r="E16" s="284">
        <v>60000</v>
      </c>
      <c r="F16" s="285">
        <v>0</v>
      </c>
      <c r="G16" s="284">
        <v>60000</v>
      </c>
      <c r="H16" s="284">
        <v>0</v>
      </c>
      <c r="I16" s="284">
        <v>4195.88</v>
      </c>
      <c r="J16" s="285">
        <v>0</v>
      </c>
      <c r="K16" s="285">
        <v>0</v>
      </c>
      <c r="L16" s="284">
        <v>4195.88</v>
      </c>
      <c r="M16" s="157">
        <f>+E16-L16</f>
        <v>55804.12</v>
      </c>
    </row>
    <row r="17" spans="1:13" ht="28.5" customHeight="1" x14ac:dyDescent="0.25">
      <c r="A17" s="280" t="s">
        <v>1275</v>
      </c>
      <c r="B17" s="281" t="s">
        <v>806</v>
      </c>
      <c r="C17" s="286" t="s">
        <v>235</v>
      </c>
      <c r="D17" s="283" t="s">
        <v>236</v>
      </c>
      <c r="E17" s="284">
        <v>12000</v>
      </c>
      <c r="F17" s="285">
        <v>0</v>
      </c>
      <c r="G17" s="284">
        <v>12000</v>
      </c>
      <c r="H17" s="285">
        <v>0</v>
      </c>
      <c r="I17" s="285">
        <v>0</v>
      </c>
      <c r="J17" s="285">
        <v>0</v>
      </c>
      <c r="K17" s="285">
        <v>0</v>
      </c>
      <c r="L17" s="284">
        <f t="shared" ref="L17:L31" si="0">+H17+I17+J17+K17</f>
        <v>0</v>
      </c>
      <c r="M17" s="284">
        <v>12000</v>
      </c>
    </row>
    <row r="18" spans="1:13" ht="28.5" customHeight="1" x14ac:dyDescent="0.25">
      <c r="A18" s="280" t="s">
        <v>622</v>
      </c>
      <c r="B18" s="281" t="s">
        <v>806</v>
      </c>
      <c r="C18" s="286" t="s">
        <v>235</v>
      </c>
      <c r="D18" s="283" t="s">
        <v>236</v>
      </c>
      <c r="E18" s="284">
        <v>12000</v>
      </c>
      <c r="F18" s="285">
        <v>0</v>
      </c>
      <c r="G18" s="284">
        <v>12000</v>
      </c>
      <c r="H18" s="285">
        <v>0</v>
      </c>
      <c r="I18" s="285">
        <v>0</v>
      </c>
      <c r="J18" s="285">
        <v>0</v>
      </c>
      <c r="K18" s="285">
        <v>0</v>
      </c>
      <c r="L18" s="284">
        <f t="shared" si="0"/>
        <v>0</v>
      </c>
      <c r="M18" s="284">
        <v>12000</v>
      </c>
    </row>
    <row r="19" spans="1:13" ht="28.5" customHeight="1" x14ac:dyDescent="0.25">
      <c r="A19" s="280" t="s">
        <v>1110</v>
      </c>
      <c r="B19" s="281" t="s">
        <v>806</v>
      </c>
      <c r="C19" s="286" t="s">
        <v>235</v>
      </c>
      <c r="D19" s="283" t="s">
        <v>236</v>
      </c>
      <c r="E19" s="284">
        <v>12000</v>
      </c>
      <c r="F19" s="285">
        <v>0</v>
      </c>
      <c r="G19" s="284">
        <v>12000</v>
      </c>
      <c r="H19" s="285">
        <v>0</v>
      </c>
      <c r="I19" s="285">
        <v>0</v>
      </c>
      <c r="J19" s="285">
        <v>0</v>
      </c>
      <c r="K19" s="285">
        <v>0</v>
      </c>
      <c r="L19" s="284">
        <f t="shared" si="0"/>
        <v>0</v>
      </c>
      <c r="M19" s="284">
        <v>12000</v>
      </c>
    </row>
    <row r="20" spans="1:13" ht="28.5" customHeight="1" x14ac:dyDescent="0.25">
      <c r="A20" s="280" t="s">
        <v>1122</v>
      </c>
      <c r="B20" s="281" t="s">
        <v>807</v>
      </c>
      <c r="C20" s="286" t="s">
        <v>235</v>
      </c>
      <c r="D20" s="283" t="s">
        <v>236</v>
      </c>
      <c r="E20" s="284">
        <v>12000</v>
      </c>
      <c r="F20" s="285">
        <v>0</v>
      </c>
      <c r="G20" s="284">
        <v>12000</v>
      </c>
      <c r="H20" s="285">
        <v>0</v>
      </c>
      <c r="I20" s="285">
        <v>0</v>
      </c>
      <c r="J20" s="285">
        <v>0</v>
      </c>
      <c r="K20" s="285">
        <v>0</v>
      </c>
      <c r="L20" s="284">
        <f t="shared" si="0"/>
        <v>0</v>
      </c>
      <c r="M20" s="284">
        <v>12000</v>
      </c>
    </row>
    <row r="21" spans="1:13" ht="28.5" customHeight="1" x14ac:dyDescent="0.25">
      <c r="A21" s="761" t="s">
        <v>1629</v>
      </c>
      <c r="B21" s="601" t="s">
        <v>806</v>
      </c>
      <c r="C21" s="286" t="s">
        <v>235</v>
      </c>
      <c r="D21" s="283" t="s">
        <v>236</v>
      </c>
      <c r="E21" s="284">
        <v>12000</v>
      </c>
      <c r="F21" s="285">
        <v>0</v>
      </c>
      <c r="G21" s="284">
        <v>12000</v>
      </c>
      <c r="H21" s="285">
        <v>0</v>
      </c>
      <c r="I21" s="285">
        <v>0</v>
      </c>
      <c r="J21" s="285">
        <v>0</v>
      </c>
      <c r="K21" s="285">
        <v>0</v>
      </c>
      <c r="L21" s="284">
        <f t="shared" si="0"/>
        <v>0</v>
      </c>
      <c r="M21" s="284">
        <v>12000</v>
      </c>
    </row>
    <row r="22" spans="1:13" ht="28.5" customHeight="1" x14ac:dyDescent="0.25">
      <c r="A22" s="761" t="s">
        <v>1519</v>
      </c>
      <c r="B22" s="601" t="s">
        <v>806</v>
      </c>
      <c r="C22" s="286" t="s">
        <v>235</v>
      </c>
      <c r="D22" s="283" t="s">
        <v>236</v>
      </c>
      <c r="E22" s="284">
        <v>14000</v>
      </c>
      <c r="F22" s="285">
        <v>0</v>
      </c>
      <c r="G22" s="284">
        <v>14000</v>
      </c>
      <c r="H22" s="285">
        <v>0</v>
      </c>
      <c r="I22" s="285">
        <v>0</v>
      </c>
      <c r="J22" s="285">
        <v>0</v>
      </c>
      <c r="K22" s="285">
        <v>0</v>
      </c>
      <c r="L22" s="284">
        <f t="shared" si="0"/>
        <v>0</v>
      </c>
      <c r="M22" s="284">
        <v>14000</v>
      </c>
    </row>
    <row r="23" spans="1:13" ht="28.5" customHeight="1" x14ac:dyDescent="0.25">
      <c r="A23" s="761" t="s">
        <v>1080</v>
      </c>
      <c r="B23" s="601" t="s">
        <v>806</v>
      </c>
      <c r="C23" s="286" t="s">
        <v>235</v>
      </c>
      <c r="D23" s="283" t="s">
        <v>236</v>
      </c>
      <c r="E23" s="284">
        <v>12000</v>
      </c>
      <c r="F23" s="285">
        <v>0</v>
      </c>
      <c r="G23" s="284">
        <v>12000</v>
      </c>
      <c r="H23" s="285">
        <v>0</v>
      </c>
      <c r="I23" s="285">
        <v>0</v>
      </c>
      <c r="J23" s="285">
        <v>0</v>
      </c>
      <c r="K23" s="285">
        <v>0</v>
      </c>
      <c r="L23" s="284">
        <f t="shared" si="0"/>
        <v>0</v>
      </c>
      <c r="M23" s="284">
        <v>12000</v>
      </c>
    </row>
    <row r="24" spans="1:13" ht="28.5" customHeight="1" x14ac:dyDescent="0.25">
      <c r="A24" s="761" t="s">
        <v>1630</v>
      </c>
      <c r="B24" s="601" t="s">
        <v>806</v>
      </c>
      <c r="C24" s="286" t="s">
        <v>235</v>
      </c>
      <c r="D24" s="283" t="s">
        <v>236</v>
      </c>
      <c r="E24" s="284">
        <v>12000</v>
      </c>
      <c r="F24" s="285">
        <v>0</v>
      </c>
      <c r="G24" s="284">
        <v>12000</v>
      </c>
      <c r="H24" s="285">
        <v>0</v>
      </c>
      <c r="I24" s="285">
        <v>0</v>
      </c>
      <c r="J24" s="285">
        <v>0</v>
      </c>
      <c r="K24" s="285">
        <v>0</v>
      </c>
      <c r="L24" s="284">
        <f t="shared" si="0"/>
        <v>0</v>
      </c>
      <c r="M24" s="284">
        <v>12000</v>
      </c>
    </row>
    <row r="25" spans="1:13" ht="28.5" customHeight="1" x14ac:dyDescent="0.25">
      <c r="A25" s="761" t="s">
        <v>1192</v>
      </c>
      <c r="B25" s="601" t="s">
        <v>806</v>
      </c>
      <c r="C25" s="286" t="s">
        <v>235</v>
      </c>
      <c r="D25" s="283" t="s">
        <v>236</v>
      </c>
      <c r="E25" s="284">
        <v>12000</v>
      </c>
      <c r="F25" s="285">
        <v>0</v>
      </c>
      <c r="G25" s="284">
        <v>12000</v>
      </c>
      <c r="H25" s="285">
        <v>0</v>
      </c>
      <c r="I25" s="285">
        <v>0</v>
      </c>
      <c r="J25" s="285">
        <v>0</v>
      </c>
      <c r="K25" s="285">
        <v>0</v>
      </c>
      <c r="L25" s="284">
        <f t="shared" si="0"/>
        <v>0</v>
      </c>
      <c r="M25" s="284">
        <v>12000</v>
      </c>
    </row>
    <row r="26" spans="1:13" ht="28.5" customHeight="1" x14ac:dyDescent="0.25">
      <c r="A26" s="761" t="s">
        <v>1046</v>
      </c>
      <c r="B26" s="601" t="s">
        <v>806</v>
      </c>
      <c r="C26" s="286" t="s">
        <v>235</v>
      </c>
      <c r="D26" s="283" t="s">
        <v>236</v>
      </c>
      <c r="E26" s="284">
        <v>12000</v>
      </c>
      <c r="F26" s="285">
        <v>0</v>
      </c>
      <c r="G26" s="284">
        <v>12000</v>
      </c>
      <c r="H26" s="285">
        <v>0</v>
      </c>
      <c r="I26" s="285">
        <v>0</v>
      </c>
      <c r="J26" s="285">
        <v>0</v>
      </c>
      <c r="K26" s="285">
        <v>0</v>
      </c>
      <c r="L26" s="284">
        <f t="shared" si="0"/>
        <v>0</v>
      </c>
      <c r="M26" s="284">
        <v>12000</v>
      </c>
    </row>
    <row r="27" spans="1:13" ht="28.5" customHeight="1" x14ac:dyDescent="0.25">
      <c r="A27" s="761" t="s">
        <v>1246</v>
      </c>
      <c r="B27" s="601" t="s">
        <v>806</v>
      </c>
      <c r="C27" s="286" t="s">
        <v>235</v>
      </c>
      <c r="D27" s="283" t="s">
        <v>236</v>
      </c>
      <c r="E27" s="284">
        <v>12000</v>
      </c>
      <c r="F27" s="285">
        <v>0</v>
      </c>
      <c r="G27" s="284">
        <v>12000</v>
      </c>
      <c r="H27" s="285">
        <v>0</v>
      </c>
      <c r="I27" s="285">
        <v>0</v>
      </c>
      <c r="J27" s="285">
        <v>0</v>
      </c>
      <c r="K27" s="285">
        <v>0</v>
      </c>
      <c r="L27" s="284">
        <f t="shared" si="0"/>
        <v>0</v>
      </c>
      <c r="M27" s="284">
        <v>12000</v>
      </c>
    </row>
    <row r="28" spans="1:13" ht="28.5" customHeight="1" x14ac:dyDescent="0.25">
      <c r="A28" s="761" t="s">
        <v>1247</v>
      </c>
      <c r="B28" s="601" t="s">
        <v>806</v>
      </c>
      <c r="C28" s="286" t="s">
        <v>235</v>
      </c>
      <c r="D28" s="283" t="s">
        <v>236</v>
      </c>
      <c r="E28" s="284">
        <v>12000</v>
      </c>
      <c r="F28" s="285">
        <v>0</v>
      </c>
      <c r="G28" s="284">
        <v>12000</v>
      </c>
      <c r="H28" s="285">
        <v>0</v>
      </c>
      <c r="I28" s="285">
        <v>0</v>
      </c>
      <c r="J28" s="285">
        <v>0</v>
      </c>
      <c r="K28" s="285">
        <v>0</v>
      </c>
      <c r="L28" s="284">
        <f t="shared" si="0"/>
        <v>0</v>
      </c>
      <c r="M28" s="284">
        <v>12000</v>
      </c>
    </row>
    <row r="29" spans="1:13" ht="28.5" customHeight="1" x14ac:dyDescent="0.25">
      <c r="A29" s="761" t="s">
        <v>1631</v>
      </c>
      <c r="B29" s="601" t="s">
        <v>806</v>
      </c>
      <c r="C29" s="286" t="s">
        <v>235</v>
      </c>
      <c r="D29" s="283" t="s">
        <v>236</v>
      </c>
      <c r="E29" s="284">
        <v>12000</v>
      </c>
      <c r="F29" s="285">
        <v>0</v>
      </c>
      <c r="G29" s="284">
        <v>12000</v>
      </c>
      <c r="H29" s="285">
        <v>0</v>
      </c>
      <c r="I29" s="285">
        <v>0</v>
      </c>
      <c r="J29" s="285">
        <v>0</v>
      </c>
      <c r="K29" s="285">
        <v>0</v>
      </c>
      <c r="L29" s="284">
        <f t="shared" si="0"/>
        <v>0</v>
      </c>
      <c r="M29" s="284">
        <v>12000</v>
      </c>
    </row>
    <row r="30" spans="1:13" ht="28.5" customHeight="1" x14ac:dyDescent="0.25">
      <c r="A30" s="761" t="s">
        <v>1632</v>
      </c>
      <c r="B30" s="601" t="s">
        <v>806</v>
      </c>
      <c r="C30" s="286" t="s">
        <v>235</v>
      </c>
      <c r="D30" s="283" t="s">
        <v>236</v>
      </c>
      <c r="E30" s="284">
        <v>12000</v>
      </c>
      <c r="F30" s="285">
        <v>0</v>
      </c>
      <c r="G30" s="284">
        <v>12000</v>
      </c>
      <c r="H30" s="285">
        <v>0</v>
      </c>
      <c r="I30" s="285">
        <v>0</v>
      </c>
      <c r="J30" s="285">
        <v>0</v>
      </c>
      <c r="K30" s="285">
        <v>0</v>
      </c>
      <c r="L30" s="284">
        <f t="shared" si="0"/>
        <v>0</v>
      </c>
      <c r="M30" s="284">
        <v>12000</v>
      </c>
    </row>
    <row r="31" spans="1:13" ht="28.5" customHeight="1" x14ac:dyDescent="0.25">
      <c r="A31" s="761" t="s">
        <v>1633</v>
      </c>
      <c r="B31" s="601" t="s">
        <v>806</v>
      </c>
      <c r="C31" s="286" t="s">
        <v>235</v>
      </c>
      <c r="D31" s="283" t="s">
        <v>236</v>
      </c>
      <c r="E31" s="284">
        <v>12000</v>
      </c>
      <c r="F31" s="285">
        <v>0</v>
      </c>
      <c r="G31" s="284">
        <v>12000</v>
      </c>
      <c r="H31" s="285">
        <v>0</v>
      </c>
      <c r="I31" s="285">
        <v>0</v>
      </c>
      <c r="J31" s="285">
        <v>0</v>
      </c>
      <c r="K31" s="285">
        <v>0</v>
      </c>
      <c r="L31" s="284">
        <f t="shared" si="0"/>
        <v>0</v>
      </c>
      <c r="M31" s="284">
        <v>12000</v>
      </c>
    </row>
    <row r="32" spans="1:13" ht="24.75" customHeight="1" x14ac:dyDescent="0.25">
      <c r="A32" s="724"/>
      <c r="B32" s="602"/>
      <c r="C32" s="725">
        <v>16</v>
      </c>
      <c r="D32" s="283"/>
      <c r="E32" s="273">
        <f>SUM(E16:E31)</f>
        <v>242000</v>
      </c>
      <c r="F32" s="285">
        <v>0</v>
      </c>
      <c r="G32" s="273">
        <f t="shared" ref="G32:M32" si="1">SUM(G16:G31)</f>
        <v>242000</v>
      </c>
      <c r="H32" s="273">
        <f t="shared" si="1"/>
        <v>0</v>
      </c>
      <c r="I32" s="273">
        <f t="shared" si="1"/>
        <v>4195.88</v>
      </c>
      <c r="J32" s="273">
        <f t="shared" si="1"/>
        <v>0</v>
      </c>
      <c r="K32" s="273">
        <f t="shared" si="1"/>
        <v>0</v>
      </c>
      <c r="L32" s="273">
        <f t="shared" si="1"/>
        <v>4195.88</v>
      </c>
      <c r="M32" s="273">
        <f t="shared" si="1"/>
        <v>237804.12</v>
      </c>
    </row>
    <row r="33" spans="1:13" ht="37.5" customHeight="1" x14ac:dyDescent="0.25">
      <c r="A33" s="1180" t="s">
        <v>865</v>
      </c>
      <c r="B33" s="1180"/>
      <c r="C33" s="1181">
        <v>16</v>
      </c>
      <c r="D33" s="1181"/>
      <c r="E33" s="1182">
        <f t="shared" ref="E33:M33" si="2">+E32</f>
        <v>242000</v>
      </c>
      <c r="F33" s="1182">
        <f t="shared" si="2"/>
        <v>0</v>
      </c>
      <c r="G33" s="1182">
        <f t="shared" si="2"/>
        <v>242000</v>
      </c>
      <c r="H33" s="1182">
        <f t="shared" si="2"/>
        <v>0</v>
      </c>
      <c r="I33" s="1182">
        <f t="shared" si="2"/>
        <v>4195.88</v>
      </c>
      <c r="J33" s="1182">
        <f t="shared" si="2"/>
        <v>0</v>
      </c>
      <c r="K33" s="1182">
        <f t="shared" si="2"/>
        <v>0</v>
      </c>
      <c r="L33" s="1182">
        <f t="shared" si="2"/>
        <v>4195.88</v>
      </c>
      <c r="M33" s="1182">
        <f t="shared" si="2"/>
        <v>237804.12</v>
      </c>
    </row>
    <row r="34" spans="1:13" s="259" customFormat="1" ht="19.5" customHeight="1" x14ac:dyDescent="0.25">
      <c r="A34" s="752"/>
      <c r="B34" s="752"/>
      <c r="C34" s="753"/>
      <c r="D34" s="753"/>
      <c r="E34" s="754"/>
      <c r="F34" s="755"/>
      <c r="G34" s="754"/>
      <c r="H34" s="755"/>
      <c r="I34" s="754"/>
      <c r="J34" s="755"/>
      <c r="K34" s="755"/>
      <c r="L34" s="754"/>
      <c r="M34" s="756"/>
    </row>
    <row r="35" spans="1:13" s="259" customFormat="1" ht="19.5" customHeight="1" x14ac:dyDescent="0.25">
      <c r="A35" s="752"/>
      <c r="B35" s="752"/>
      <c r="C35" s="753"/>
      <c r="D35" s="753"/>
      <c r="E35" s="754"/>
      <c r="F35" s="755"/>
      <c r="G35" s="754"/>
      <c r="H35" s="755"/>
      <c r="I35" s="754"/>
      <c r="J35" s="755"/>
      <c r="K35" s="755"/>
      <c r="L35" s="754"/>
      <c r="M35" s="756"/>
    </row>
    <row r="36" spans="1:13" s="259" customFormat="1" ht="19.5" customHeight="1" x14ac:dyDescent="0.25">
      <c r="A36" s="752"/>
      <c r="B36" s="752"/>
      <c r="C36" s="753"/>
      <c r="D36" s="753"/>
      <c r="E36" s="754"/>
      <c r="F36" s="755"/>
      <c r="G36" s="754"/>
      <c r="H36" s="755"/>
      <c r="I36" s="754"/>
      <c r="J36" s="755"/>
      <c r="K36" s="755"/>
      <c r="L36" s="754"/>
      <c r="M36" s="756"/>
    </row>
    <row r="37" spans="1:13" s="259" customFormat="1" ht="0.75" customHeight="1" x14ac:dyDescent="0.25">
      <c r="A37" s="752"/>
      <c r="B37" s="752"/>
      <c r="C37" s="753"/>
      <c r="D37" s="753"/>
      <c r="E37" s="754"/>
      <c r="F37" s="755"/>
      <c r="G37" s="754"/>
      <c r="H37" s="755"/>
      <c r="I37" s="754"/>
      <c r="J37" s="755"/>
      <c r="K37" s="755"/>
      <c r="L37" s="754"/>
      <c r="M37" s="756"/>
    </row>
    <row r="38" spans="1:13" s="259" customFormat="1" ht="19.5" hidden="1" customHeight="1" x14ac:dyDescent="0.25">
      <c r="A38" s="752"/>
      <c r="B38" s="752"/>
      <c r="C38" s="753"/>
      <c r="D38" s="753"/>
      <c r="E38" s="754"/>
      <c r="F38" s="755"/>
      <c r="G38" s="754"/>
      <c r="H38" s="755"/>
      <c r="I38" s="754"/>
      <c r="J38" s="755"/>
      <c r="K38" s="755"/>
      <c r="L38" s="754"/>
      <c r="M38" s="756"/>
    </row>
    <row r="39" spans="1:13" s="259" customFormat="1" ht="14.25" customHeight="1" x14ac:dyDescent="0.25">
      <c r="A39" s="752"/>
      <c r="B39" s="752"/>
      <c r="C39" s="753"/>
      <c r="D39" s="753"/>
      <c r="E39" s="754"/>
      <c r="F39" s="755"/>
      <c r="G39" s="754"/>
      <c r="H39" s="755"/>
      <c r="I39" s="754"/>
      <c r="J39" s="755"/>
      <c r="K39" s="755"/>
      <c r="L39" s="754"/>
      <c r="M39" s="756"/>
    </row>
    <row r="40" spans="1:13" s="259" customFormat="1" ht="19.5" hidden="1" customHeight="1" x14ac:dyDescent="0.25">
      <c r="A40" s="752"/>
      <c r="B40" s="752"/>
      <c r="C40" s="753"/>
      <c r="D40" s="753"/>
      <c r="E40" s="754"/>
      <c r="F40" s="755"/>
      <c r="G40" s="754"/>
      <c r="H40" s="755"/>
      <c r="I40" s="754"/>
      <c r="J40" s="755"/>
      <c r="K40" s="755"/>
      <c r="L40" s="754"/>
      <c r="M40" s="756"/>
    </row>
    <row r="41" spans="1:13" s="259" customFormat="1" ht="17.25" hidden="1" customHeight="1" x14ac:dyDescent="0.25">
      <c r="A41" s="752"/>
      <c r="B41" s="752"/>
      <c r="C41" s="753"/>
      <c r="D41" s="753"/>
      <c r="E41" s="754"/>
      <c r="F41" s="755"/>
      <c r="G41" s="754"/>
      <c r="H41" s="755"/>
      <c r="I41" s="754"/>
      <c r="J41" s="755"/>
      <c r="K41" s="755"/>
      <c r="L41" s="754"/>
      <c r="M41" s="756"/>
    </row>
    <row r="42" spans="1:13" s="259" customFormat="1" ht="19.5" hidden="1" customHeight="1" x14ac:dyDescent="0.25">
      <c r="A42" s="752"/>
      <c r="B42" s="752"/>
      <c r="C42" s="753"/>
      <c r="D42" s="753"/>
      <c r="E42" s="754"/>
      <c r="F42" s="755"/>
      <c r="G42" s="754"/>
      <c r="H42" s="755"/>
      <c r="I42" s="754"/>
      <c r="J42" s="755"/>
      <c r="K42" s="755"/>
      <c r="L42" s="754"/>
      <c r="M42" s="756"/>
    </row>
    <row r="43" spans="1:13" s="259" customFormat="1" ht="6.75" customHeight="1" x14ac:dyDescent="0.25">
      <c r="A43" s="752"/>
      <c r="B43" s="752"/>
      <c r="C43" s="753"/>
      <c r="D43" s="753"/>
      <c r="E43" s="754"/>
      <c r="F43" s="755"/>
      <c r="G43" s="754"/>
      <c r="H43" s="755"/>
      <c r="I43" s="754"/>
      <c r="J43" s="755"/>
      <c r="K43" s="755"/>
      <c r="L43" s="754"/>
      <c r="M43" s="756"/>
    </row>
    <row r="44" spans="1:13" s="259" customFormat="1" ht="15.75" customHeight="1" x14ac:dyDescent="0.25">
      <c r="A44" s="752"/>
      <c r="B44" s="752"/>
      <c r="C44" s="753"/>
      <c r="D44" s="753"/>
      <c r="E44" s="754"/>
      <c r="F44" s="755"/>
      <c r="G44" s="754"/>
      <c r="H44" s="755"/>
      <c r="I44" s="754"/>
      <c r="J44" s="755"/>
      <c r="K44" s="755"/>
      <c r="L44" s="754"/>
      <c r="M44" s="756"/>
    </row>
    <row r="45" spans="1:13" s="259" customFormat="1" ht="19.5" customHeight="1" x14ac:dyDescent="0.25">
      <c r="A45" s="752"/>
      <c r="B45" s="752"/>
      <c r="C45" s="753"/>
      <c r="D45" s="753"/>
      <c r="E45" s="754"/>
      <c r="F45" s="755"/>
      <c r="G45" s="754"/>
      <c r="H45" s="755"/>
      <c r="I45" s="754"/>
      <c r="J45" s="755"/>
      <c r="K45" s="755"/>
      <c r="L45" s="754"/>
      <c r="M45" s="756"/>
    </row>
    <row r="46" spans="1:13" s="259" customFormat="1" ht="19.5" customHeight="1" x14ac:dyDescent="0.25">
      <c r="A46" s="752"/>
      <c r="B46" s="752"/>
      <c r="C46" s="753"/>
      <c r="D46" s="753"/>
      <c r="E46" s="754"/>
      <c r="F46" s="755"/>
      <c r="G46" s="754"/>
      <c r="H46" s="755"/>
      <c r="I46" s="754"/>
      <c r="J46" s="755"/>
      <c r="K46" s="755"/>
      <c r="L46" s="754"/>
      <c r="M46" s="756"/>
    </row>
    <row r="47" spans="1:13" s="259" customFormat="1" ht="19.5" customHeight="1" x14ac:dyDescent="0.25">
      <c r="A47" s="752"/>
      <c r="B47" s="752"/>
      <c r="C47" s="753"/>
      <c r="D47" s="753"/>
      <c r="E47" s="754"/>
      <c r="F47" s="755"/>
      <c r="G47" s="754"/>
      <c r="H47" s="755"/>
      <c r="I47" s="754"/>
      <c r="J47" s="755"/>
      <c r="K47" s="755"/>
      <c r="L47" s="754"/>
      <c r="M47" s="756"/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19.5" customHeight="1" x14ac:dyDescent="0.25">
      <c r="A50" s="542"/>
      <c r="B50" s="542"/>
      <c r="C50" s="753"/>
      <c r="D50" s="753"/>
      <c r="E50" s="754"/>
      <c r="F50" s="755"/>
      <c r="G50" s="674"/>
      <c r="H50" s="674"/>
      <c r="I50" s="674"/>
      <c r="J50" s="674"/>
      <c r="K50" s="674"/>
      <c r="L50" s="674"/>
      <c r="M50" s="756"/>
    </row>
    <row r="51" spans="1:13" s="259" customFormat="1" ht="19.5" customHeight="1" x14ac:dyDescent="0.25">
      <c r="A51" s="1874" t="s">
        <v>1269</v>
      </c>
      <c r="B51" s="1874"/>
      <c r="C51" s="753"/>
      <c r="D51" s="753"/>
      <c r="E51" s="754"/>
      <c r="F51" s="755"/>
      <c r="H51" s="1875" t="s">
        <v>852</v>
      </c>
      <c r="I51" s="1875"/>
      <c r="J51" s="1875"/>
      <c r="K51" s="1875"/>
      <c r="L51" s="1875"/>
      <c r="M51" s="1875"/>
    </row>
    <row r="52" spans="1:13" s="259" customFormat="1" ht="19.5" customHeight="1" x14ac:dyDescent="0.25">
      <c r="A52" s="1812" t="s">
        <v>1270</v>
      </c>
      <c r="B52" s="1812"/>
      <c r="C52" s="753"/>
      <c r="D52" s="753"/>
      <c r="E52" s="754"/>
      <c r="F52" s="755"/>
      <c r="H52" s="1876" t="s">
        <v>1505</v>
      </c>
      <c r="I52" s="1876"/>
      <c r="J52" s="1876"/>
      <c r="K52" s="1876"/>
      <c r="L52" s="1876"/>
      <c r="M52" s="1876"/>
    </row>
    <row r="53" spans="1:13" ht="16.5" customHeight="1" x14ac:dyDescent="0.25">
      <c r="A53" s="546"/>
      <c r="B53" s="546"/>
      <c r="C53" s="259"/>
      <c r="D53" s="259"/>
      <c r="E53" s="259"/>
      <c r="F53" s="259"/>
      <c r="G53" s="259"/>
      <c r="H53" s="259"/>
      <c r="I53" s="259"/>
      <c r="J53" s="259"/>
      <c r="K53" s="259"/>
      <c r="L53" s="259"/>
      <c r="M53" s="667"/>
    </row>
    <row r="54" spans="1:13" ht="16.5" customHeight="1" x14ac:dyDescent="0.25">
      <c r="A54" s="546"/>
      <c r="B54" s="546"/>
      <c r="C54" s="259"/>
      <c r="D54" s="259"/>
      <c r="E54" s="259"/>
      <c r="F54" s="259"/>
      <c r="G54" s="259"/>
      <c r="H54" s="259"/>
      <c r="I54" s="259"/>
      <c r="J54" s="259"/>
      <c r="K54" s="259"/>
      <c r="L54" s="259"/>
      <c r="M54" s="667"/>
    </row>
    <row r="55" spans="1:13" ht="16.5" customHeight="1" x14ac:dyDescent="0.25">
      <c r="A55" s="546"/>
      <c r="B55" s="546"/>
      <c r="C55" s="259"/>
      <c r="D55" s="259"/>
      <c r="E55" s="259"/>
      <c r="F55" s="259"/>
      <c r="G55" s="259"/>
      <c r="H55" s="259"/>
      <c r="I55" s="259"/>
      <c r="J55" s="259"/>
      <c r="K55" s="259"/>
      <c r="L55" s="259"/>
      <c r="M55" s="667"/>
    </row>
    <row r="56" spans="1:13" ht="16.5" customHeight="1" x14ac:dyDescent="0.25">
      <c r="A56" s="546"/>
      <c r="B56" s="546"/>
      <c r="C56" s="259"/>
      <c r="D56" s="259"/>
      <c r="E56" s="259"/>
      <c r="F56" s="259"/>
      <c r="G56" s="259"/>
      <c r="H56" s="259"/>
      <c r="I56" s="259"/>
      <c r="J56" s="259"/>
      <c r="K56" s="259"/>
      <c r="L56" s="259"/>
      <c r="M56" s="667"/>
    </row>
    <row r="57" spans="1:13" ht="158.25" customHeight="1" x14ac:dyDescent="0.25">
      <c r="A57" s="546"/>
      <c r="B57" s="546"/>
      <c r="C57" s="259"/>
      <c r="D57" s="259"/>
      <c r="E57" s="259"/>
      <c r="F57" s="259"/>
      <c r="G57" s="259"/>
      <c r="H57" s="259"/>
      <c r="I57" s="259"/>
      <c r="J57" s="259"/>
      <c r="K57" s="259"/>
      <c r="L57" s="259"/>
      <c r="M57" s="667"/>
    </row>
    <row r="58" spans="1:13" ht="16.5" customHeight="1" x14ac:dyDescent="0.25">
      <c r="A58" s="546"/>
      <c r="B58" s="546"/>
      <c r="C58" s="259"/>
      <c r="D58" s="259"/>
      <c r="E58" s="259"/>
      <c r="F58" s="259"/>
      <c r="G58" s="259"/>
      <c r="H58" s="259"/>
      <c r="I58" s="259"/>
      <c r="J58" s="259"/>
      <c r="K58" s="259"/>
      <c r="L58" s="259"/>
      <c r="M58" s="667"/>
    </row>
    <row r="59" spans="1:13" ht="19.5" customHeight="1" x14ac:dyDescent="0.25">
      <c r="A59" s="537"/>
      <c r="B59" s="542"/>
      <c r="C59" s="537"/>
      <c r="D59" s="537"/>
      <c r="E59" s="537"/>
      <c r="F59" s="537"/>
      <c r="G59" s="537"/>
      <c r="H59" s="537"/>
      <c r="I59" s="537"/>
      <c r="J59" s="537"/>
      <c r="K59" s="537"/>
      <c r="L59" s="537"/>
      <c r="M59" s="537"/>
    </row>
    <row r="60" spans="1:13" ht="19.5" customHeight="1" x14ac:dyDescent="0.25">
      <c r="A60" s="537"/>
      <c r="B60" s="542"/>
      <c r="C60" s="537"/>
      <c r="D60" s="537"/>
      <c r="E60" s="537"/>
      <c r="F60" s="537"/>
      <c r="G60" s="537"/>
      <c r="H60" s="537"/>
      <c r="I60" s="537"/>
      <c r="J60" s="537"/>
      <c r="K60" s="537"/>
      <c r="L60" s="537"/>
      <c r="M60" s="537"/>
    </row>
    <row r="61" spans="1:13" x14ac:dyDescent="0.25">
      <c r="C61" s="543"/>
      <c r="D61" s="543"/>
      <c r="E61" s="544"/>
      <c r="F61" s="545"/>
      <c r="M61" s="544"/>
    </row>
    <row r="62" spans="1:13" x14ac:dyDescent="0.25">
      <c r="C62" s="538"/>
      <c r="D62" s="537"/>
      <c r="E62" s="537"/>
      <c r="F62" s="537"/>
      <c r="M62" s="539"/>
    </row>
    <row r="63" spans="1:13" x14ac:dyDescent="0.25">
      <c r="C63" s="537"/>
      <c r="D63" s="537"/>
      <c r="E63" s="537"/>
      <c r="F63" s="540"/>
      <c r="M63" s="537"/>
    </row>
    <row r="64" spans="1:13" x14ac:dyDescent="0.25">
      <c r="C64" s="547"/>
      <c r="D64" s="546"/>
      <c r="E64" s="541"/>
      <c r="F64" s="540"/>
      <c r="G64" s="537"/>
      <c r="H64" s="1813"/>
      <c r="I64" s="1813"/>
      <c r="J64" s="1813"/>
      <c r="K64" s="1813"/>
      <c r="L64" s="1813"/>
      <c r="M64" s="1813"/>
    </row>
    <row r="65" spans="1:13" ht="15.75" x14ac:dyDescent="0.25">
      <c r="A65" s="267"/>
      <c r="B65" s="267"/>
      <c r="C65" s="268"/>
      <c r="D65" s="268"/>
      <c r="E65" s="269"/>
      <c r="F65" s="1741"/>
      <c r="G65" s="1741"/>
      <c r="H65" s="1741"/>
      <c r="I65" s="1741"/>
      <c r="J65" s="1741"/>
      <c r="K65" s="271"/>
      <c r="L65" s="271"/>
      <c r="M65" s="259"/>
    </row>
    <row r="66" spans="1:13" x14ac:dyDescent="0.25">
      <c r="B66" s="531"/>
      <c r="C66" s="259"/>
      <c r="D66" s="259"/>
      <c r="E66" s="259"/>
      <c r="F66" s="259"/>
      <c r="G66" s="259"/>
      <c r="H66" s="259"/>
      <c r="I66" s="259"/>
      <c r="J66" s="259"/>
      <c r="K66" s="259"/>
      <c r="L66" s="259"/>
      <c r="M66" s="259"/>
    </row>
    <row r="67" spans="1:13" x14ac:dyDescent="0.25">
      <c r="A67" s="259"/>
      <c r="B67" s="531"/>
      <c r="C67" s="259"/>
      <c r="D67" s="259"/>
      <c r="E67" s="259"/>
      <c r="F67" s="259"/>
      <c r="G67" s="259"/>
      <c r="H67" s="259"/>
      <c r="I67" s="259"/>
      <c r="J67" s="259"/>
      <c r="K67" s="259"/>
      <c r="L67" s="259"/>
      <c r="M67" s="259"/>
    </row>
  </sheetData>
  <mergeCells count="23">
    <mergeCell ref="C13:C14"/>
    <mergeCell ref="D13:D14"/>
    <mergeCell ref="A7:M7"/>
    <mergeCell ref="A8:M8"/>
    <mergeCell ref="A9:M9"/>
    <mergeCell ref="A10:M10"/>
    <mergeCell ref="A11:M11"/>
    <mergeCell ref="H64:M64"/>
    <mergeCell ref="F65:J65"/>
    <mergeCell ref="L13:L14"/>
    <mergeCell ref="M13:M14"/>
    <mergeCell ref="A51:B51"/>
    <mergeCell ref="H51:M51"/>
    <mergeCell ref="A52:B52"/>
    <mergeCell ref="H52:M52"/>
    <mergeCell ref="F13:F14"/>
    <mergeCell ref="G13:G14"/>
    <mergeCell ref="H13:H14"/>
    <mergeCell ref="I13:I14"/>
    <mergeCell ref="J13:J14"/>
    <mergeCell ref="K13:K14"/>
    <mergeCell ref="A13:A14"/>
    <mergeCell ref="B13:B14"/>
  </mergeCells>
  <pageMargins left="1.65" right="0.39370078740157483" top="0.21" bottom="0.15748031496062992" header="7.874015748031496E-2" footer="0.31496062992125984"/>
  <pageSetup paperSize="5" scale="56" orientation="landscape" r:id="rId1"/>
  <drawing r:id="rId2"/>
</worksheet>
</file>

<file path=xl/worksheets/sheet3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078C22-3379-44CB-BDAF-879C50DC74E9}">
  <sheetPr>
    <pageSetUpPr fitToPage="1"/>
  </sheetPr>
  <dimension ref="B5:N92"/>
  <sheetViews>
    <sheetView showGridLines="0" view="pageBreakPreview" topLeftCell="B1" zoomScaleNormal="136" zoomScaleSheetLayoutView="100" workbookViewId="0">
      <selection activeCell="B69" sqref="A69:XFD69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886" t="s">
        <v>0</v>
      </c>
      <c r="C5" s="1886"/>
      <c r="D5" s="1886"/>
      <c r="E5" s="1886"/>
      <c r="F5" s="1886"/>
      <c r="G5" s="1886"/>
      <c r="H5" s="1886"/>
      <c r="I5" s="1886"/>
      <c r="J5" s="1886"/>
      <c r="K5" s="1886"/>
      <c r="L5" s="1886"/>
      <c r="M5" s="1886"/>
    </row>
    <row r="6" spans="2:14" ht="13.5" customHeight="1" x14ac:dyDescent="0.25">
      <c r="B6" s="1886" t="s">
        <v>1</v>
      </c>
      <c r="C6" s="1886"/>
      <c r="D6" s="1886"/>
      <c r="E6" s="1886"/>
      <c r="F6" s="1886"/>
      <c r="G6" s="1886"/>
      <c r="H6" s="1886"/>
      <c r="I6" s="1886"/>
      <c r="J6" s="1886"/>
      <c r="K6" s="1886"/>
      <c r="L6" s="1886"/>
      <c r="M6" s="1886"/>
    </row>
    <row r="7" spans="2:14" ht="12" customHeight="1" x14ac:dyDescent="0.25">
      <c r="B7" s="1886" t="s">
        <v>3</v>
      </c>
      <c r="C7" s="1886"/>
      <c r="D7" s="1886"/>
      <c r="E7" s="1886"/>
      <c r="F7" s="1886"/>
      <c r="G7" s="1886"/>
      <c r="H7" s="1886"/>
      <c r="I7" s="1886"/>
      <c r="J7" s="1886"/>
      <c r="K7" s="1886"/>
      <c r="L7" s="1886"/>
      <c r="M7" s="1886"/>
    </row>
    <row r="8" spans="2:14" x14ac:dyDescent="0.25">
      <c r="B8" s="1886" t="s">
        <v>1638</v>
      </c>
      <c r="C8" s="1886"/>
      <c r="D8" s="1886"/>
      <c r="E8" s="1886"/>
      <c r="F8" s="1886"/>
      <c r="G8" s="1886"/>
      <c r="H8" s="1886"/>
      <c r="I8" s="1886"/>
      <c r="J8" s="1886"/>
      <c r="K8" s="1886"/>
      <c r="L8" s="1886"/>
      <c r="M8" s="1886"/>
    </row>
    <row r="9" spans="2:14" x14ac:dyDescent="0.25">
      <c r="B9" s="1877" t="s">
        <v>886</v>
      </c>
      <c r="C9" s="1877"/>
      <c r="D9" s="1877"/>
      <c r="E9" s="1877"/>
      <c r="F9" s="1877"/>
      <c r="G9" s="1877"/>
      <c r="H9" s="1877"/>
      <c r="I9" s="1877"/>
      <c r="J9" s="1877"/>
      <c r="K9" s="1877"/>
      <c r="L9" s="1877"/>
      <c r="M9" s="1877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910" t="s">
        <v>7</v>
      </c>
      <c r="C11" s="1910" t="s">
        <v>802</v>
      </c>
      <c r="D11" s="1912" t="s">
        <v>9</v>
      </c>
      <c r="E11" s="1046" t="s">
        <v>12</v>
      </c>
      <c r="F11" s="1914" t="s">
        <v>13</v>
      </c>
      <c r="G11" s="1908" t="s">
        <v>14</v>
      </c>
      <c r="H11" s="1908" t="s">
        <v>15</v>
      </c>
      <c r="I11" s="1908" t="s">
        <v>16</v>
      </c>
      <c r="J11" s="1908" t="s">
        <v>17</v>
      </c>
      <c r="K11" s="1908" t="s">
        <v>18</v>
      </c>
      <c r="L11" s="1908" t="s">
        <v>19</v>
      </c>
      <c r="M11" s="1908" t="s">
        <v>20</v>
      </c>
    </row>
    <row r="12" spans="2:14" ht="16.5" customHeight="1" x14ac:dyDescent="0.25">
      <c r="B12" s="1911"/>
      <c r="C12" s="1911"/>
      <c r="D12" s="1913"/>
      <c r="E12" s="1046" t="s">
        <v>21</v>
      </c>
      <c r="F12" s="1915"/>
      <c r="G12" s="1909"/>
      <c r="H12" s="1909"/>
      <c r="I12" s="1909"/>
      <c r="J12" s="1909"/>
      <c r="K12" s="1909"/>
      <c r="L12" s="1909"/>
      <c r="M12" s="1909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1204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s="259" customFormat="1" ht="12" customHeight="1" x14ac:dyDescent="0.25">
      <c r="B22" s="1264" t="s">
        <v>1157</v>
      </c>
      <c r="C22" s="1265" t="s">
        <v>807</v>
      </c>
      <c r="D22" s="1266" t="s">
        <v>1556</v>
      </c>
      <c r="E22" s="1267">
        <v>46500</v>
      </c>
      <c r="F22" s="1268">
        <v>0</v>
      </c>
      <c r="G22" s="1269">
        <v>46500</v>
      </c>
      <c r="H22" s="1269">
        <v>1334.55</v>
      </c>
      <c r="I22" s="1269">
        <v>8816.5</v>
      </c>
      <c r="J22" s="1269">
        <v>1413.6</v>
      </c>
      <c r="K22" s="1268">
        <v>0</v>
      </c>
      <c r="L22" s="1270">
        <f>+H22+I22+J22+K22</f>
        <v>11564.65</v>
      </c>
      <c r="M22" s="1267">
        <f>+G22-L22</f>
        <v>34935.35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46500</v>
      </c>
      <c r="F23" s="937">
        <v>0</v>
      </c>
      <c r="G23" s="905">
        <f t="shared" ref="G23:L23" si="0">+G22</f>
        <v>46500</v>
      </c>
      <c r="H23" s="905">
        <f t="shared" si="0"/>
        <v>1334.55</v>
      </c>
      <c r="I23" s="905">
        <f t="shared" si="0"/>
        <v>8816.5</v>
      </c>
      <c r="J23" s="905">
        <f>+J22</f>
        <v>1413.6</v>
      </c>
      <c r="K23" s="937">
        <v>0</v>
      </c>
      <c r="L23" s="905">
        <f t="shared" si="0"/>
        <v>11564.65</v>
      </c>
      <c r="M23" s="905">
        <f>+G23-L23</f>
        <v>34935.35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ht="12" customHeight="1" x14ac:dyDescent="0.25">
      <c r="B25" s="889" t="s">
        <v>1145</v>
      </c>
      <c r="C25" s="153"/>
      <c r="D25" s="1166"/>
      <c r="E25" s="153"/>
      <c r="F25" s="153"/>
      <c r="G25" s="153"/>
      <c r="H25" s="153"/>
      <c r="I25" s="153"/>
      <c r="J25" s="153"/>
      <c r="K25" s="153"/>
      <c r="L25" s="153"/>
      <c r="M25" s="153"/>
    </row>
    <row r="26" spans="2:14" s="259" customFormat="1" ht="18.75" customHeight="1" x14ac:dyDescent="0.25">
      <c r="B26" s="1264" t="s">
        <v>1143</v>
      </c>
      <c r="C26" s="1265" t="s">
        <v>807</v>
      </c>
      <c r="D26" s="1266" t="s">
        <v>1158</v>
      </c>
      <c r="E26" s="1267">
        <v>46500</v>
      </c>
      <c r="F26" s="1268">
        <v>0</v>
      </c>
      <c r="G26" s="1269">
        <v>46500</v>
      </c>
      <c r="H26" s="1269">
        <v>1334.55</v>
      </c>
      <c r="I26" s="1269">
        <v>8816.5</v>
      </c>
      <c r="J26" s="1269">
        <v>1413.6</v>
      </c>
      <c r="K26" s="1268">
        <v>0</v>
      </c>
      <c r="L26" s="1270">
        <f>+H26+I26+J26+K26</f>
        <v>11564.65</v>
      </c>
      <c r="M26" s="1267">
        <f>+G26-L26</f>
        <v>34935.35</v>
      </c>
    </row>
    <row r="27" spans="2:14" s="5" customFormat="1" ht="15.75" customHeight="1" x14ac:dyDescent="0.25">
      <c r="B27" s="889" t="s">
        <v>847</v>
      </c>
      <c r="C27" s="889"/>
      <c r="D27" s="889">
        <v>1</v>
      </c>
      <c r="E27" s="905">
        <f>+E26</f>
        <v>46500</v>
      </c>
      <c r="F27" s="937">
        <v>0</v>
      </c>
      <c r="G27" s="905">
        <f>+G26</f>
        <v>46500</v>
      </c>
      <c r="H27" s="905">
        <f>+H26</f>
        <v>1334.55</v>
      </c>
      <c r="I27" s="905">
        <f>+I26</f>
        <v>8816.5</v>
      </c>
      <c r="J27" s="905">
        <f>+J26</f>
        <v>1413.6</v>
      </c>
      <c r="K27" s="937">
        <v>0</v>
      </c>
      <c r="L27" s="905">
        <f>+L26</f>
        <v>11564.65</v>
      </c>
      <c r="M27" s="905">
        <f>+G27-L27</f>
        <v>34935.35</v>
      </c>
    </row>
    <row r="28" spans="2:14" ht="12" customHeight="1" x14ac:dyDescent="0.25">
      <c r="B28" s="153"/>
      <c r="C28" s="153"/>
      <c r="D28" s="1166"/>
      <c r="E28" s="153"/>
      <c r="F28" s="153"/>
      <c r="G28" s="153"/>
      <c r="H28" s="153"/>
      <c r="I28" s="153"/>
      <c r="J28" s="153"/>
      <c r="K28" s="153"/>
      <c r="L28" s="153"/>
      <c r="M28" s="153"/>
    </row>
    <row r="29" spans="2:14" s="5" customFormat="1" ht="12" customHeight="1" x14ac:dyDescent="0.25">
      <c r="B29" s="889" t="s">
        <v>1127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531</v>
      </c>
      <c r="C30" s="903" t="s">
        <v>807</v>
      </c>
      <c r="D30" s="938" t="s">
        <v>1498</v>
      </c>
      <c r="E30" s="904">
        <v>26500</v>
      </c>
      <c r="F30" s="932">
        <v>0</v>
      </c>
      <c r="G30" s="904">
        <v>26500</v>
      </c>
      <c r="H30" s="904">
        <v>760.55</v>
      </c>
      <c r="I30" s="933">
        <v>4431.8599999999997</v>
      </c>
      <c r="J30" s="933">
        <v>805.6</v>
      </c>
      <c r="K30" s="932">
        <v>0</v>
      </c>
      <c r="L30" s="1086">
        <f>+H30+I30+J30+K30</f>
        <v>5998.01</v>
      </c>
      <c r="M30" s="904">
        <v>20501.990000000002</v>
      </c>
    </row>
    <row r="31" spans="2:14" s="5" customFormat="1" ht="12" customHeight="1" x14ac:dyDescent="0.25">
      <c r="B31" s="889" t="s">
        <v>847</v>
      </c>
      <c r="C31" s="889"/>
      <c r="D31" s="889">
        <v>1</v>
      </c>
      <c r="E31" s="905">
        <f t="shared" ref="E31:L31" si="1">+E30</f>
        <v>26500</v>
      </c>
      <c r="F31" s="937">
        <v>0</v>
      </c>
      <c r="G31" s="905">
        <f t="shared" si="1"/>
        <v>26500</v>
      </c>
      <c r="H31" s="905">
        <f t="shared" si="1"/>
        <v>760.55</v>
      </c>
      <c r="I31" s="905">
        <f t="shared" si="1"/>
        <v>4431.8599999999997</v>
      </c>
      <c r="J31" s="905">
        <f t="shared" si="1"/>
        <v>805.6</v>
      </c>
      <c r="K31" s="937">
        <v>0</v>
      </c>
      <c r="L31" s="905">
        <f t="shared" si="1"/>
        <v>5998.01</v>
      </c>
      <c r="M31" s="905">
        <f>+G31-L31</f>
        <v>20501.989999999998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1126</v>
      </c>
      <c r="C33" s="889"/>
      <c r="D33" s="889"/>
      <c r="E33" s="905"/>
      <c r="F33" s="937"/>
      <c r="G33" s="936"/>
      <c r="H33" s="936"/>
      <c r="I33" s="936"/>
      <c r="J33" s="936"/>
      <c r="K33" s="937"/>
      <c r="L33" s="1164"/>
      <c r="M33" s="905"/>
    </row>
    <row r="34" spans="2:13" s="5" customFormat="1" ht="12" customHeight="1" x14ac:dyDescent="0.25">
      <c r="B34" s="890" t="s">
        <v>728</v>
      </c>
      <c r="C34" s="903" t="s">
        <v>807</v>
      </c>
      <c r="D34" s="890" t="s">
        <v>607</v>
      </c>
      <c r="E34" s="933">
        <v>22500</v>
      </c>
      <c r="F34" s="932">
        <v>0</v>
      </c>
      <c r="G34" s="933">
        <v>22500</v>
      </c>
      <c r="H34" s="933">
        <v>645.75</v>
      </c>
      <c r="I34" s="933">
        <v>3143.58</v>
      </c>
      <c r="J34" s="933">
        <v>684</v>
      </c>
      <c r="K34" s="932">
        <v>0</v>
      </c>
      <c r="L34" s="1086">
        <v>4473.33</v>
      </c>
      <c r="M34" s="904">
        <v>18026.669999999998</v>
      </c>
    </row>
    <row r="35" spans="2:13" s="5" customFormat="1" ht="12" customHeight="1" x14ac:dyDescent="0.25">
      <c r="B35" s="889" t="s">
        <v>749</v>
      </c>
      <c r="C35" s="889"/>
      <c r="D35" s="889">
        <v>1</v>
      </c>
      <c r="E35" s="936">
        <v>22500</v>
      </c>
      <c r="F35" s="937">
        <v>0</v>
      </c>
      <c r="G35" s="936">
        <v>22500</v>
      </c>
      <c r="H35" s="936">
        <v>645.75</v>
      </c>
      <c r="I35" s="936">
        <v>3143.58</v>
      </c>
      <c r="J35" s="936">
        <v>684</v>
      </c>
      <c r="K35" s="937">
        <v>0</v>
      </c>
      <c r="L35" s="1164">
        <v>4473.33</v>
      </c>
      <c r="M35" s="905">
        <v>18026.669999999998</v>
      </c>
    </row>
    <row r="36" spans="2:13" s="5" customFormat="1" ht="12" customHeight="1" x14ac:dyDescent="0.25">
      <c r="B36" s="889"/>
      <c r="C36" s="889"/>
      <c r="D36" s="889"/>
      <c r="E36" s="905"/>
      <c r="F36" s="937"/>
      <c r="G36" s="936"/>
      <c r="H36" s="936"/>
      <c r="I36" s="936"/>
      <c r="J36" s="936"/>
      <c r="K36" s="937"/>
      <c r="L36" s="1164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>+E46</f>
        <v>11500</v>
      </c>
      <c r="F47" s="937">
        <v>0</v>
      </c>
      <c r="G47" s="905">
        <f>+G46</f>
        <v>11500</v>
      </c>
      <c r="H47" s="905">
        <f>+H46</f>
        <v>330.05</v>
      </c>
      <c r="I47" s="905">
        <f>+I46</f>
        <v>1623.06</v>
      </c>
      <c r="J47" s="905">
        <f>+J46</f>
        <v>349.6</v>
      </c>
      <c r="K47" s="937">
        <v>0</v>
      </c>
      <c r="L47" s="905">
        <f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22.5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4">SUM(G50:G51)</f>
        <v>51500</v>
      </c>
      <c r="H52" s="905">
        <f t="shared" si="4"/>
        <v>1478.05</v>
      </c>
      <c r="I52" s="905">
        <f t="shared" si="4"/>
        <v>11032.06</v>
      </c>
      <c r="J52" s="905">
        <f t="shared" si="4"/>
        <v>1565.6</v>
      </c>
      <c r="K52" s="937">
        <v>0</v>
      </c>
      <c r="L52" s="905">
        <f t="shared" si="4"/>
        <v>14075.71</v>
      </c>
      <c r="M52" s="905">
        <f t="shared" si="4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>+G55</f>
        <v>11500</v>
      </c>
      <c r="H56" s="905">
        <f>+H55</f>
        <v>330.05</v>
      </c>
      <c r="I56" s="905">
        <f>+I55</f>
        <v>1623.06</v>
      </c>
      <c r="J56" s="905">
        <f>+J55</f>
        <v>349.6</v>
      </c>
      <c r="K56" s="937">
        <v>0</v>
      </c>
      <c r="L56" s="905">
        <f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5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5">+E59</f>
        <v>40000</v>
      </c>
      <c r="F60" s="937">
        <v>0</v>
      </c>
      <c r="G60" s="905">
        <f t="shared" si="5"/>
        <v>40000</v>
      </c>
      <c r="H60" s="905">
        <f t="shared" si="5"/>
        <v>1148</v>
      </c>
      <c r="I60" s="905">
        <f t="shared" si="5"/>
        <v>9409</v>
      </c>
      <c r="J60" s="905">
        <f t="shared" si="5"/>
        <v>1216</v>
      </c>
      <c r="K60" s="937">
        <v>0</v>
      </c>
      <c r="L60" s="905">
        <f t="shared" si="5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29" t="s">
        <v>865</v>
      </c>
      <c r="C62" s="1139"/>
      <c r="D62" s="1129">
        <v>13</v>
      </c>
      <c r="E62" s="1140">
        <f>+E60+E56+E52+E47+E43+E39+E35+E31+E23+E27+E19+E15</f>
        <v>296000</v>
      </c>
      <c r="F62" s="1045">
        <v>0</v>
      </c>
      <c r="G62" s="1140">
        <f t="shared" ref="G62:M62" si="6">+G60+G56+G52+G47+G43+G39+G35+G31+G23+G27+G19+G15</f>
        <v>296000</v>
      </c>
      <c r="H62" s="1140">
        <f t="shared" si="6"/>
        <v>8495.2000000000007</v>
      </c>
      <c r="I62" s="1140">
        <f t="shared" si="6"/>
        <v>54691.799999999996</v>
      </c>
      <c r="J62" s="1140">
        <f t="shared" si="6"/>
        <v>8998.4000000000015</v>
      </c>
      <c r="K62" s="1045">
        <v>0</v>
      </c>
      <c r="L62" s="1140">
        <f t="shared" si="6"/>
        <v>72185.400000000009</v>
      </c>
      <c r="M62" s="1140">
        <f t="shared" si="6"/>
        <v>223814.60000000003</v>
      </c>
    </row>
    <row r="70" spans="2:12" ht="15" hidden="1" customHeight="1" x14ac:dyDescent="0.25"/>
    <row r="71" spans="2:12" ht="15" hidden="1" customHeight="1" x14ac:dyDescent="0.25"/>
    <row r="73" spans="2:12" ht="14.25" customHeight="1" x14ac:dyDescent="0.25"/>
    <row r="74" spans="2:12" ht="15" hidden="1" customHeight="1" x14ac:dyDescent="0.25"/>
    <row r="78" spans="2:12" ht="0.75" customHeight="1" x14ac:dyDescent="0.25"/>
    <row r="80" spans="2:12" ht="38.25" customHeight="1" x14ac:dyDescent="0.25">
      <c r="B80" s="916"/>
      <c r="C80" s="916"/>
      <c r="D80" s="917"/>
      <c r="E80" s="918"/>
      <c r="F80" s="919"/>
      <c r="G80" s="1882" t="s">
        <v>1372</v>
      </c>
      <c r="H80" s="1882"/>
      <c r="I80" s="1882"/>
      <c r="J80" s="1882"/>
      <c r="K80" s="1882"/>
      <c r="L80" s="1882"/>
    </row>
    <row r="81" spans="2:13" x14ac:dyDescent="0.25">
      <c r="B81" s="1083" t="s">
        <v>1238</v>
      </c>
      <c r="C81" s="1083"/>
      <c r="D81" s="921"/>
      <c r="E81" s="915"/>
      <c r="F81" s="915"/>
      <c r="G81" s="1880" t="s">
        <v>1222</v>
      </c>
      <c r="H81" s="1880"/>
      <c r="I81" s="1880"/>
      <c r="J81" s="1880"/>
      <c r="K81" s="1880"/>
      <c r="L81" s="1880"/>
    </row>
    <row r="82" spans="2:13" x14ac:dyDescent="0.25">
      <c r="B82" s="916" t="s">
        <v>1239</v>
      </c>
      <c r="C82" s="916"/>
      <c r="D82" s="915"/>
      <c r="E82" s="915"/>
      <c r="F82" s="923"/>
      <c r="G82" s="1879" t="s">
        <v>1224</v>
      </c>
      <c r="H82" s="1879"/>
      <c r="I82" s="1879"/>
      <c r="J82" s="1879"/>
      <c r="K82" s="1879"/>
      <c r="L82" s="1879"/>
    </row>
    <row r="86" spans="2:13" ht="30" customHeight="1" x14ac:dyDescent="0.25"/>
    <row r="90" spans="2:13" x14ac:dyDescent="0.25">
      <c r="E90" s="924"/>
      <c r="F90" s="923"/>
      <c r="G90" s="915"/>
      <c r="H90" s="1884"/>
      <c r="I90" s="1884"/>
      <c r="J90" s="1884"/>
      <c r="K90" s="1884"/>
      <c r="L90" s="1884"/>
      <c r="M90" s="1884"/>
    </row>
    <row r="91" spans="2:13" x14ac:dyDescent="0.25">
      <c r="E91" s="925"/>
      <c r="F91" s="1877"/>
      <c r="G91" s="1877"/>
      <c r="H91" s="1877"/>
      <c r="I91" s="1877"/>
      <c r="J91" s="1877"/>
      <c r="K91" s="926"/>
      <c r="L91" s="926"/>
      <c r="M91" s="886"/>
    </row>
    <row r="92" spans="2:13" ht="32.25" customHeight="1" x14ac:dyDescent="0.25">
      <c r="E92" s="927" t="s">
        <v>641</v>
      </c>
      <c r="F92" s="927"/>
      <c r="G92" s="927"/>
      <c r="H92" s="927"/>
      <c r="I92" s="927"/>
      <c r="J92" s="927"/>
      <c r="K92" s="927"/>
      <c r="L92" s="927"/>
      <c r="M92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80:L80"/>
    <mergeCell ref="G81:L81"/>
    <mergeCell ref="G82:L82"/>
    <mergeCell ref="H90:M90"/>
    <mergeCell ref="F91:J91"/>
  </mergeCells>
  <pageMargins left="1.299212598425197" right="7.874015748031496E-2" top="0.02" bottom="0.08" header="0" footer="0"/>
  <pageSetup scale="47" orientation="landscape" r:id="rId1"/>
  <drawing r:id="rId2"/>
</worksheet>
</file>

<file path=xl/worksheets/sheet3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402CF0-16F6-46B7-A5B3-0625EFFD337F}">
  <sheetPr>
    <pageSetUpPr fitToPage="1"/>
  </sheetPr>
  <dimension ref="A6:M67"/>
  <sheetViews>
    <sheetView showGridLines="0" topLeftCell="B2" zoomScale="118" zoomScaleNormal="118" workbookViewId="0">
      <selection activeCell="B48" sqref="B48"/>
    </sheetView>
  </sheetViews>
  <sheetFormatPr baseColWidth="10" defaultRowHeight="15" x14ac:dyDescent="0.25"/>
  <cols>
    <col min="1" max="1" width="1.42578125" hidden="1" customWidth="1"/>
    <col min="2" max="2" width="64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24" t="s">
        <v>0</v>
      </c>
      <c r="C6" s="1624"/>
      <c r="D6" s="1624"/>
      <c r="E6" s="1624"/>
      <c r="F6" s="1624"/>
      <c r="G6" s="1624"/>
      <c r="H6" s="1624"/>
      <c r="I6" s="1624"/>
      <c r="J6" s="1624"/>
      <c r="K6" s="1624"/>
      <c r="L6" s="1624"/>
      <c r="M6" s="1624"/>
    </row>
    <row r="7" spans="2:13" x14ac:dyDescent="0.25">
      <c r="B7" s="1624" t="s">
        <v>1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2:13" x14ac:dyDescent="0.25">
      <c r="B8" s="1624" t="s">
        <v>3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2:13" x14ac:dyDescent="0.25">
      <c r="B9" s="1624" t="s">
        <v>1639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2:13" x14ac:dyDescent="0.25">
      <c r="B10" s="1622" t="s">
        <v>1197</v>
      </c>
      <c r="C10" s="1622"/>
      <c r="D10" s="1622"/>
      <c r="E10" s="1622"/>
      <c r="F10" s="1622"/>
      <c r="G10" s="1622"/>
      <c r="H10" s="1622"/>
      <c r="I10" s="1622"/>
      <c r="J10" s="1622"/>
      <c r="K10" s="1622"/>
      <c r="L10" s="1622"/>
      <c r="M10" s="1622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94" t="s">
        <v>7</v>
      </c>
      <c r="C12" s="1892" t="s">
        <v>802</v>
      </c>
      <c r="D12" s="1892" t="s">
        <v>9</v>
      </c>
      <c r="E12" s="1067" t="s">
        <v>12</v>
      </c>
      <c r="F12" s="1905" t="s">
        <v>13</v>
      </c>
      <c r="G12" s="1904" t="s">
        <v>14</v>
      </c>
      <c r="H12" s="1904" t="s">
        <v>15</v>
      </c>
      <c r="I12" s="1904" t="s">
        <v>16</v>
      </c>
      <c r="J12" s="1904" t="s">
        <v>17</v>
      </c>
      <c r="K12" s="1904" t="s">
        <v>18</v>
      </c>
      <c r="L12" s="1904" t="s">
        <v>19</v>
      </c>
      <c r="M12" s="1904" t="s">
        <v>20</v>
      </c>
    </row>
    <row r="13" spans="2:13" ht="15" customHeight="1" x14ac:dyDescent="0.25">
      <c r="B13" s="1894"/>
      <c r="C13" s="1892"/>
      <c r="D13" s="1892"/>
      <c r="E13" s="1067" t="s">
        <v>21</v>
      </c>
      <c r="F13" s="1905"/>
      <c r="G13" s="1904"/>
      <c r="H13" s="1904"/>
      <c r="I13" s="1904"/>
      <c r="J13" s="1904"/>
      <c r="K13" s="1904"/>
      <c r="L13" s="1904"/>
      <c r="M13" s="1904"/>
    </row>
    <row r="14" spans="2:13" s="259" customFormat="1" ht="24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15000</v>
      </c>
      <c r="F23" s="712">
        <v>0</v>
      </c>
      <c r="G23" s="468">
        <v>15000</v>
      </c>
      <c r="H23" s="468">
        <v>430.5</v>
      </c>
      <c r="I23" s="468">
        <v>3528.37</v>
      </c>
      <c r="J23" s="468">
        <v>456</v>
      </c>
      <c r="K23" s="1169">
        <v>0</v>
      </c>
      <c r="L23" s="468">
        <f>+H23+I23+J23</f>
        <v>4414.87</v>
      </c>
      <c r="M23" s="468">
        <f>+G23-L23</f>
        <v>10585.130000000001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15000</v>
      </c>
      <c r="F24" s="464">
        <v>0</v>
      </c>
      <c r="G24" s="697">
        <f>SUM(G23)</f>
        <v>15000</v>
      </c>
      <c r="H24" s="697">
        <f>SUM(H23)</f>
        <v>430.5</v>
      </c>
      <c r="I24" s="697">
        <f>SUM(I23)</f>
        <v>3528.37</v>
      </c>
      <c r="J24" s="697">
        <f>SUM(J23)</f>
        <v>456</v>
      </c>
      <c r="K24" s="697">
        <f>SUM(K23)</f>
        <v>0</v>
      </c>
      <c r="L24" s="463">
        <f>+H24+I24+J24</f>
        <v>4414.87</v>
      </c>
      <c r="M24" s="463">
        <f>+G24-L24</f>
        <v>10585.130000000001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052" t="s">
        <v>865</v>
      </c>
      <c r="C41" s="1063"/>
      <c r="D41" s="1064">
        <f>+D16+D20+D28+D36+D39+D32+D24</f>
        <v>7</v>
      </c>
      <c r="E41" s="1065">
        <f>+E16+E20+E24+E28+E32+E36+E39</f>
        <v>196500</v>
      </c>
      <c r="F41" s="1066">
        <v>0</v>
      </c>
      <c r="G41" s="1065">
        <f t="shared" ref="G41:L41" si="1">+G16+G20+G24+G28+G32+G36+G39</f>
        <v>196500</v>
      </c>
      <c r="H41" s="1065">
        <f t="shared" si="1"/>
        <v>5639.55</v>
      </c>
      <c r="I41" s="1065">
        <f t="shared" si="1"/>
        <v>43060.81</v>
      </c>
      <c r="J41" s="1065">
        <f t="shared" si="1"/>
        <v>5973.6</v>
      </c>
      <c r="K41" s="1114">
        <v>0</v>
      </c>
      <c r="L41" s="1065">
        <f t="shared" si="1"/>
        <v>54673.96</v>
      </c>
      <c r="M41" s="1065">
        <f>+M16+M20+M24+M28+M32+M36+M39</f>
        <v>141826.04</v>
      </c>
    </row>
    <row r="46" spans="2:13" ht="9.75" customHeight="1" x14ac:dyDescent="0.25"/>
    <row r="47" spans="2:13" hidden="1" x14ac:dyDescent="0.25"/>
    <row r="53" spans="2:13" ht="38.25" customHeight="1" x14ac:dyDescent="0.25">
      <c r="B53" s="542"/>
      <c r="C53" s="542"/>
      <c r="D53" s="543"/>
      <c r="E53" s="544"/>
      <c r="F53" s="545"/>
      <c r="G53" s="1866" t="s">
        <v>1250</v>
      </c>
      <c r="H53" s="1866"/>
      <c r="I53" s="1866"/>
      <c r="J53" s="1866"/>
      <c r="K53" s="1866"/>
      <c r="L53" s="1866"/>
      <c r="M53" s="544"/>
    </row>
    <row r="54" spans="2:13" x14ac:dyDescent="0.25">
      <c r="B54" s="1082" t="s">
        <v>1532</v>
      </c>
      <c r="C54" s="546"/>
      <c r="D54" s="538"/>
      <c r="E54" s="537"/>
      <c r="F54" s="537"/>
      <c r="G54" s="1811" t="s">
        <v>852</v>
      </c>
      <c r="H54" s="1811"/>
      <c r="I54" s="1811"/>
      <c r="J54" s="1811"/>
      <c r="K54" s="1811"/>
      <c r="L54" s="1811"/>
      <c r="M54" s="539"/>
    </row>
    <row r="55" spans="2:13" x14ac:dyDescent="0.25">
      <c r="B55" s="542" t="s">
        <v>1256</v>
      </c>
      <c r="C55" s="542"/>
      <c r="D55" s="537"/>
      <c r="E55" s="537"/>
      <c r="F55" s="540"/>
      <c r="G55" s="1812" t="s">
        <v>1506</v>
      </c>
      <c r="H55" s="1812"/>
      <c r="I55" s="1812"/>
      <c r="J55" s="1812"/>
      <c r="K55" s="1812"/>
      <c r="L55" s="1812"/>
      <c r="M55" s="537"/>
    </row>
    <row r="56" spans="2:13" x14ac:dyDescent="0.25">
      <c r="B56" s="546"/>
      <c r="C56" s="546"/>
      <c r="D56" s="547"/>
      <c r="E56" s="541"/>
      <c r="F56" s="540"/>
      <c r="G56" s="537"/>
      <c r="H56" s="1813"/>
      <c r="I56" s="1813"/>
      <c r="J56" s="1813"/>
      <c r="K56" s="1813"/>
      <c r="L56" s="1813"/>
      <c r="M56" s="1813"/>
    </row>
    <row r="57" spans="2:13" x14ac:dyDescent="0.25">
      <c r="B57" s="531"/>
      <c r="C57" s="531"/>
      <c r="D57" s="259"/>
      <c r="E57" s="1174"/>
      <c r="F57" s="1622"/>
      <c r="G57" s="1622"/>
      <c r="H57" s="1622"/>
      <c r="I57" s="1622"/>
      <c r="J57" s="1622"/>
      <c r="K57" s="1175"/>
      <c r="L57" s="1175"/>
      <c r="M57" s="259"/>
    </row>
    <row r="58" spans="2:13" ht="63.75" customHeight="1" x14ac:dyDescent="0.25">
      <c r="E58" t="s">
        <v>641</v>
      </c>
    </row>
    <row r="62" spans="2:13" ht="12" customHeight="1" x14ac:dyDescent="0.25"/>
    <row r="63" spans="2:13" hidden="1" x14ac:dyDescent="0.25"/>
    <row r="64" spans="2:13" hidden="1" x14ac:dyDescent="0.25"/>
    <row r="65" ht="3" hidden="1" customHeight="1" x14ac:dyDescent="0.25"/>
    <row r="66" hidden="1" x14ac:dyDescent="0.25"/>
    <row r="67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3:L53"/>
    <mergeCell ref="G54:L54"/>
    <mergeCell ref="G55:L55"/>
    <mergeCell ref="H56:M56"/>
    <mergeCell ref="F57:J57"/>
  </mergeCells>
  <pageMargins left="0.88" right="0.12" top="0.74803149606299213" bottom="0.74803149606299213" header="0.31496062992125984" footer="0.31496062992125984"/>
  <pageSetup scale="51" fitToHeight="0" orientation="landscape" r:id="rId1"/>
  <drawing r:id="rId2"/>
</worksheet>
</file>

<file path=xl/worksheets/sheet3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B4EF6C-AD81-4754-9F98-53F76EE6DED5}">
  <sheetPr>
    <pageSetUpPr fitToPage="1"/>
  </sheetPr>
  <dimension ref="A6:L34"/>
  <sheetViews>
    <sheetView showGridLines="0" topLeftCell="D1" zoomScale="118" zoomScaleNormal="118" workbookViewId="0">
      <selection activeCell="L11" sqref="L11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</row>
    <row r="7" spans="1:12" x14ac:dyDescent="0.25">
      <c r="A7" s="1735" t="s">
        <v>1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</row>
    <row r="8" spans="1:12" x14ac:dyDescent="0.25">
      <c r="A8" s="1735" t="s">
        <v>3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</row>
    <row r="9" spans="1:12" x14ac:dyDescent="0.25">
      <c r="A9" s="1735" t="s">
        <v>1733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</row>
    <row r="10" spans="1:12" x14ac:dyDescent="0.25">
      <c r="A10" s="1736" t="s">
        <v>1197</v>
      </c>
      <c r="B10" s="1736"/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918" t="s">
        <v>7</v>
      </c>
      <c r="B12" s="1920" t="s">
        <v>802</v>
      </c>
      <c r="C12" s="1920" t="s">
        <v>10</v>
      </c>
      <c r="D12" s="1067" t="s">
        <v>12</v>
      </c>
      <c r="E12" s="1922" t="s">
        <v>13</v>
      </c>
      <c r="F12" s="1916" t="s">
        <v>14</v>
      </c>
      <c r="G12" s="1916" t="s">
        <v>15</v>
      </c>
      <c r="H12" s="1916" t="s">
        <v>16</v>
      </c>
      <c r="I12" s="1916" t="s">
        <v>17</v>
      </c>
      <c r="J12" s="1916" t="s">
        <v>18</v>
      </c>
      <c r="K12" s="1916" t="s">
        <v>19</v>
      </c>
      <c r="L12" s="1916" t="s">
        <v>20</v>
      </c>
    </row>
    <row r="13" spans="1:12" ht="15" customHeight="1" x14ac:dyDescent="0.25">
      <c r="A13" s="1919"/>
      <c r="B13" s="1921"/>
      <c r="C13" s="1921"/>
      <c r="D13" s="1067" t="s">
        <v>21</v>
      </c>
      <c r="E13" s="1923"/>
      <c r="F13" s="1917"/>
      <c r="G13" s="1917"/>
      <c r="H13" s="1917"/>
      <c r="I13" s="1917"/>
      <c r="J13" s="1917"/>
      <c r="K13" s="1917"/>
      <c r="L13" s="1917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ht="38.25" customHeight="1" x14ac:dyDescent="0.25">
      <c r="A28" s="542"/>
      <c r="B28" s="542"/>
      <c r="C28" s="543"/>
      <c r="D28" s="544"/>
      <c r="E28" s="545"/>
      <c r="F28" s="1866" t="s">
        <v>1255</v>
      </c>
      <c r="G28" s="1866"/>
      <c r="H28" s="1866"/>
      <c r="I28" s="1866"/>
      <c r="J28" s="1866"/>
      <c r="K28" s="1866"/>
      <c r="L28" s="544"/>
    </row>
    <row r="29" spans="1:12" x14ac:dyDescent="0.25">
      <c r="A29" s="1082" t="s">
        <v>1507</v>
      </c>
      <c r="B29" s="1082"/>
      <c r="C29" s="538"/>
      <c r="D29" s="537"/>
      <c r="E29" s="537"/>
      <c r="F29" s="1811" t="s">
        <v>852</v>
      </c>
      <c r="G29" s="1811"/>
      <c r="H29" s="1811"/>
      <c r="I29" s="1811"/>
      <c r="J29" s="1811"/>
      <c r="K29" s="1811"/>
      <c r="L29" s="539"/>
    </row>
    <row r="30" spans="1:12" x14ac:dyDescent="0.25">
      <c r="A30" s="542" t="s">
        <v>1745</v>
      </c>
      <c r="B30" s="542"/>
      <c r="C30" s="537"/>
      <c r="D30" s="537"/>
      <c r="E30" s="540"/>
      <c r="F30" s="1812" t="s">
        <v>1506</v>
      </c>
      <c r="G30" s="1812"/>
      <c r="H30" s="1812"/>
      <c r="I30" s="1812"/>
      <c r="J30" s="1812"/>
      <c r="K30" s="1812"/>
      <c r="L30" s="537"/>
    </row>
    <row r="31" spans="1:12" x14ac:dyDescent="0.25">
      <c r="A31" s="546"/>
      <c r="B31" s="546"/>
      <c r="C31" s="547"/>
      <c r="D31" s="541"/>
      <c r="E31" s="540"/>
      <c r="F31" s="537"/>
      <c r="G31" s="1813"/>
      <c r="H31" s="1813"/>
      <c r="I31" s="1813"/>
      <c r="J31" s="1813"/>
      <c r="K31" s="1813"/>
      <c r="L31" s="1813"/>
    </row>
    <row r="32" spans="1:12" ht="15.75" x14ac:dyDescent="0.25">
      <c r="A32" s="267"/>
      <c r="B32" s="267"/>
      <c r="C32" s="268"/>
      <c r="D32" s="269"/>
      <c r="E32" s="1741"/>
      <c r="F32" s="1741"/>
      <c r="G32" s="1741"/>
      <c r="H32" s="1741"/>
      <c r="I32" s="1741"/>
      <c r="J32" s="271"/>
      <c r="K32" s="271"/>
      <c r="L32" s="259"/>
    </row>
    <row r="33" spans="4:4" x14ac:dyDescent="0.25">
      <c r="D33" t="s">
        <v>641</v>
      </c>
    </row>
    <row r="34" spans="4:4" ht="63" customHeight="1" x14ac:dyDescent="0.25"/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28:K28"/>
    <mergeCell ref="F29:K29"/>
    <mergeCell ref="F30:K30"/>
    <mergeCell ref="G31:L31"/>
    <mergeCell ref="E32:I32"/>
  </mergeCells>
  <pageMargins left="0.7" right="0.36" top="0.36" bottom="0.28000000000000003" header="0.3" footer="0.3"/>
  <pageSetup paperSize="3" scale="66" orientation="landscape" r:id="rId1"/>
  <drawing r:id="rId2"/>
</worksheet>
</file>

<file path=xl/worksheets/sheet3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A4AD13-F5C2-4EA6-88AA-0D3FD08A6211}">
  <sheetPr>
    <pageSetUpPr fitToPage="1"/>
  </sheetPr>
  <dimension ref="A1:N280"/>
  <sheetViews>
    <sheetView showGridLines="0" topLeftCell="A5" zoomScale="84" zoomScaleNormal="84" workbookViewId="0">
      <pane ySplit="17" topLeftCell="A208" activePane="bottomLeft" state="frozen"/>
      <selection activeCell="A5" sqref="A5"/>
      <selection pane="bottomLeft" activeCell="A214" sqref="A214"/>
    </sheetView>
  </sheetViews>
  <sheetFormatPr baseColWidth="10" defaultRowHeight="15" x14ac:dyDescent="0.25"/>
  <cols>
    <col min="1" max="1" width="94.57031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7.1406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867"/>
      <c r="I5" s="867"/>
      <c r="J5" s="1089"/>
      <c r="K5" s="1089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867"/>
      <c r="I6" s="867"/>
      <c r="J6" s="1089"/>
      <c r="K6" s="1089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867"/>
      <c r="I7" s="867"/>
      <c r="J7" s="1089"/>
      <c r="K7" s="1089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867"/>
      <c r="I8" s="867"/>
      <c r="J8" s="1089"/>
      <c r="K8" s="1089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867"/>
      <c r="I9" s="867"/>
      <c r="J9" s="1089"/>
      <c r="K9" s="1089"/>
      <c r="L9" s="1089"/>
      <c r="M9" s="867"/>
    </row>
    <row r="10" spans="1:14" ht="15.75" x14ac:dyDescent="0.25">
      <c r="A10" s="869"/>
      <c r="B10" s="851"/>
      <c r="C10" s="853"/>
      <c r="D10" s="853"/>
      <c r="E10" s="867"/>
      <c r="F10" s="868"/>
      <c r="G10" s="867"/>
      <c r="H10" s="867"/>
      <c r="I10" s="867"/>
      <c r="J10" s="1089"/>
      <c r="K10" s="1089"/>
      <c r="L10" s="1089"/>
      <c r="M10" s="867"/>
    </row>
    <row r="11" spans="1:14" ht="15.75" x14ac:dyDescent="0.25">
      <c r="A11" s="869"/>
      <c r="B11" s="851"/>
      <c r="C11" s="853"/>
      <c r="D11" s="853"/>
      <c r="E11" s="867"/>
      <c r="F11" s="868"/>
      <c r="G11" s="867"/>
      <c r="H11" s="867"/>
      <c r="I11" s="867"/>
      <c r="J11" s="1089"/>
      <c r="K11" s="1089"/>
      <c r="L11" s="1089"/>
      <c r="M11" s="867"/>
    </row>
    <row r="12" spans="1:14" ht="15.75" x14ac:dyDescent="0.25">
      <c r="A12" s="869"/>
      <c r="B12" s="851"/>
      <c r="C12" s="853"/>
      <c r="D12" s="853"/>
      <c r="E12" s="867"/>
      <c r="F12" s="868"/>
      <c r="G12" s="867"/>
      <c r="H12" s="867"/>
      <c r="I12" s="867"/>
      <c r="J12" s="1089"/>
      <c r="K12" s="1089"/>
      <c r="L12" s="1089"/>
      <c r="M12" s="867"/>
    </row>
    <row r="13" spans="1:14" ht="27" customHeight="1" x14ac:dyDescent="0.25">
      <c r="A13" s="853" t="s">
        <v>641</v>
      </c>
      <c r="B13" s="851"/>
      <c r="C13" s="853"/>
      <c r="D13" s="853"/>
      <c r="E13" s="867"/>
      <c r="F13" s="868"/>
      <c r="G13" s="867"/>
      <c r="H13" s="867" t="s">
        <v>1539</v>
      </c>
      <c r="I13" s="867"/>
      <c r="J13" s="1089"/>
      <c r="K13" s="1089"/>
      <c r="L13" s="1089"/>
      <c r="M13" s="867"/>
    </row>
    <row r="14" spans="1:14" ht="15.75" x14ac:dyDescent="0.25">
      <c r="A14" s="1871" t="s">
        <v>1502</v>
      </c>
      <c r="B14" s="1871"/>
      <c r="C14" s="1871"/>
      <c r="D14" s="1871"/>
      <c r="E14" s="1871"/>
      <c r="F14" s="1871"/>
      <c r="G14" s="1871"/>
      <c r="H14" s="1871"/>
      <c r="I14" s="1871"/>
      <c r="J14" s="1871"/>
      <c r="K14" s="1871"/>
      <c r="L14" s="1871"/>
      <c r="M14" s="1871"/>
    </row>
    <row r="15" spans="1:14" ht="0.75" customHeight="1" x14ac:dyDescent="0.25">
      <c r="A15" s="1871"/>
      <c r="B15" s="1871"/>
      <c r="C15" s="1871"/>
      <c r="D15" s="1871"/>
      <c r="E15" s="1871"/>
      <c r="F15" s="1871"/>
      <c r="G15" s="1871"/>
      <c r="H15" s="1871"/>
      <c r="I15" s="1871"/>
      <c r="J15" s="1871"/>
      <c r="K15" s="1871"/>
      <c r="L15" s="1871"/>
      <c r="M15" s="1871"/>
      <c r="N15" s="1871"/>
    </row>
    <row r="16" spans="1:14" ht="15.75" x14ac:dyDescent="0.25">
      <c r="A16" s="1871" t="s">
        <v>1460</v>
      </c>
      <c r="B16" s="1871"/>
      <c r="C16" s="1871"/>
      <c r="D16" s="1871"/>
      <c r="E16" s="1871"/>
      <c r="F16" s="1871"/>
      <c r="G16" s="1871"/>
      <c r="H16" s="1871"/>
      <c r="I16" s="1871"/>
      <c r="J16" s="1871"/>
      <c r="K16" s="1871"/>
      <c r="L16" s="1871"/>
      <c r="M16" s="1871"/>
    </row>
    <row r="17" spans="1:13" ht="15.75" x14ac:dyDescent="0.25">
      <c r="A17" s="1871" t="s">
        <v>1746</v>
      </c>
      <c r="B17" s="1871"/>
      <c r="C17" s="1871"/>
      <c r="D17" s="1871"/>
      <c r="E17" s="1871"/>
      <c r="F17" s="1871"/>
      <c r="G17" s="1871"/>
      <c r="H17" s="1871"/>
      <c r="I17" s="1871"/>
      <c r="J17" s="1871"/>
      <c r="K17" s="1871"/>
      <c r="L17" s="1871"/>
      <c r="M17" s="1871"/>
    </row>
    <row r="18" spans="1:13" ht="15.75" x14ac:dyDescent="0.25">
      <c r="A18" s="1887" t="s">
        <v>404</v>
      </c>
      <c r="B18" s="1887"/>
      <c r="C18" s="1887"/>
      <c r="D18" s="1887"/>
      <c r="E18" s="1887"/>
      <c r="F18" s="1887"/>
      <c r="G18" s="1887"/>
      <c r="H18" s="1887"/>
      <c r="I18" s="1887"/>
      <c r="J18" s="1887"/>
      <c r="K18" s="1887"/>
      <c r="L18" s="1887"/>
      <c r="M18" s="1887"/>
    </row>
    <row r="19" spans="1:13" ht="15.75" x14ac:dyDescent="0.25">
      <c r="A19" s="851"/>
      <c r="B19" s="851"/>
      <c r="C19" s="851"/>
      <c r="D19" s="851"/>
      <c r="E19" s="851"/>
      <c r="F19" s="851"/>
      <c r="G19" s="851"/>
      <c r="H19" s="851"/>
      <c r="I19" s="851"/>
      <c r="J19" s="1090"/>
      <c r="K19" s="1090"/>
      <c r="L19" s="1090"/>
      <c r="M19" s="851"/>
    </row>
    <row r="20" spans="1:13" ht="15.75" x14ac:dyDescent="0.25">
      <c r="A20" s="1888" t="s">
        <v>7</v>
      </c>
      <c r="B20" s="1888" t="s">
        <v>802</v>
      </c>
      <c r="C20" s="1888" t="s">
        <v>9</v>
      </c>
      <c r="D20" s="1888" t="s">
        <v>11</v>
      </c>
      <c r="E20" s="1057" t="s">
        <v>12</v>
      </c>
      <c r="F20" s="1890" t="s">
        <v>13</v>
      </c>
      <c r="G20" s="1891" t="s">
        <v>14</v>
      </c>
      <c r="H20" s="1891" t="s">
        <v>15</v>
      </c>
      <c r="I20" s="1907" t="s">
        <v>16</v>
      </c>
      <c r="J20" s="1907" t="s">
        <v>17</v>
      </c>
      <c r="K20" s="1907" t="s">
        <v>18</v>
      </c>
      <c r="L20" s="1907" t="s">
        <v>19</v>
      </c>
      <c r="M20" s="1891" t="s">
        <v>20</v>
      </c>
    </row>
    <row r="21" spans="1:13" ht="15.75" x14ac:dyDescent="0.25">
      <c r="A21" s="1888"/>
      <c r="B21" s="1888"/>
      <c r="C21" s="1888"/>
      <c r="D21" s="1888"/>
      <c r="E21" s="1057" t="s">
        <v>21</v>
      </c>
      <c r="F21" s="1890"/>
      <c r="G21" s="1891"/>
      <c r="H21" s="1891"/>
      <c r="I21" s="1907"/>
      <c r="J21" s="1907"/>
      <c r="K21" s="1907"/>
      <c r="L21" s="1907"/>
      <c r="M21" s="1891"/>
    </row>
    <row r="22" spans="1:13" ht="18.75" x14ac:dyDescent="0.3">
      <c r="A22" s="949" t="s">
        <v>1140</v>
      </c>
      <c r="B22" s="950"/>
      <c r="C22" s="949"/>
      <c r="D22" s="949"/>
      <c r="E22" s="951"/>
      <c r="F22" s="952"/>
      <c r="G22" s="953"/>
      <c r="H22" s="953"/>
      <c r="I22" s="954"/>
      <c r="J22" s="951"/>
      <c r="K22" s="951"/>
      <c r="L22" s="951"/>
      <c r="M22" s="953"/>
    </row>
    <row r="23" spans="1:13" ht="18.75" x14ac:dyDescent="0.3">
      <c r="A23" s="955" t="s">
        <v>1645</v>
      </c>
      <c r="B23" s="950" t="s">
        <v>806</v>
      </c>
      <c r="C23" s="955" t="s">
        <v>142</v>
      </c>
      <c r="D23" s="955" t="s">
        <v>1065</v>
      </c>
      <c r="E23" s="956">
        <v>260000</v>
      </c>
      <c r="F23" s="952">
        <v>0</v>
      </c>
      <c r="G23" s="957">
        <v>260000</v>
      </c>
      <c r="H23" s="953">
        <v>7462</v>
      </c>
      <c r="I23" s="954">
        <v>50070.080000000002</v>
      </c>
      <c r="J23" s="951">
        <v>6589.14</v>
      </c>
      <c r="K23" s="951">
        <v>4169.3999999999996</v>
      </c>
      <c r="L23" s="951">
        <f>+H23+I23+J23+K23</f>
        <v>68290.62</v>
      </c>
      <c r="M23" s="953">
        <f>+G23-L23</f>
        <v>191709.38</v>
      </c>
    </row>
    <row r="24" spans="1:13" ht="18.75" x14ac:dyDescent="0.3">
      <c r="A24" s="958" t="s">
        <v>1646</v>
      </c>
      <c r="B24" s="950" t="s">
        <v>806</v>
      </c>
      <c r="C24" s="959" t="s">
        <v>30</v>
      </c>
      <c r="D24" s="955" t="s">
        <v>1065</v>
      </c>
      <c r="E24" s="951">
        <v>210000</v>
      </c>
      <c r="F24" s="952">
        <v>0</v>
      </c>
      <c r="G24" s="953">
        <v>210000</v>
      </c>
      <c r="H24" s="953">
        <v>6027</v>
      </c>
      <c r="I24" s="954">
        <v>37980.120000000003</v>
      </c>
      <c r="J24" s="951">
        <v>6384</v>
      </c>
      <c r="K24" s="951">
        <v>4169.3999999999996</v>
      </c>
      <c r="L24" s="951">
        <f>+H24+I24+J24+K24</f>
        <v>54560.520000000004</v>
      </c>
      <c r="M24" s="953">
        <f>+G24-L24</f>
        <v>155439.47999999998</v>
      </c>
    </row>
    <row r="25" spans="1:13" ht="18.75" x14ac:dyDescent="0.3">
      <c r="A25" s="958" t="s">
        <v>1647</v>
      </c>
      <c r="B25" s="950" t="s">
        <v>807</v>
      </c>
      <c r="C25" s="960" t="s">
        <v>693</v>
      </c>
      <c r="D25" s="960" t="s">
        <v>1066</v>
      </c>
      <c r="E25" s="951">
        <v>130000</v>
      </c>
      <c r="F25" s="952">
        <v>0</v>
      </c>
      <c r="G25" s="953">
        <v>130000</v>
      </c>
      <c r="H25" s="953">
        <v>3731</v>
      </c>
      <c r="I25" s="954">
        <v>18304.39</v>
      </c>
      <c r="J25" s="951">
        <v>3952</v>
      </c>
      <c r="K25" s="951">
        <v>5948.66</v>
      </c>
      <c r="L25" s="951">
        <f>SUM(H25:K25)</f>
        <v>31936.05</v>
      </c>
      <c r="M25" s="953">
        <f>+G25-L25</f>
        <v>98063.95</v>
      </c>
    </row>
    <row r="26" spans="1:13" ht="18.75" x14ac:dyDescent="0.3">
      <c r="A26" s="955" t="s">
        <v>1648</v>
      </c>
      <c r="B26" s="950" t="s">
        <v>806</v>
      </c>
      <c r="C26" s="960" t="s">
        <v>92</v>
      </c>
      <c r="D26" s="960" t="s">
        <v>1067</v>
      </c>
      <c r="E26" s="951">
        <v>60000</v>
      </c>
      <c r="F26" s="974">
        <v>0</v>
      </c>
      <c r="G26" s="951">
        <v>60000</v>
      </c>
      <c r="H26" s="951">
        <v>1722</v>
      </c>
      <c r="I26" s="954">
        <v>3486.68</v>
      </c>
      <c r="J26" s="951">
        <v>1824</v>
      </c>
      <c r="K26" s="951">
        <v>25</v>
      </c>
      <c r="L26" s="951">
        <f>+H26+I26+J26+K26</f>
        <v>7057.68</v>
      </c>
      <c r="M26" s="951">
        <f>+E26-L26</f>
        <v>52942.32</v>
      </c>
    </row>
    <row r="27" spans="1:13" ht="18.75" x14ac:dyDescent="0.3">
      <c r="A27" s="961" t="s">
        <v>752</v>
      </c>
      <c r="B27" s="950"/>
      <c r="C27" s="962">
        <v>4</v>
      </c>
      <c r="D27" s="962"/>
      <c r="E27" s="963">
        <f>SUM(E23:E26)</f>
        <v>660000</v>
      </c>
      <c r="F27" s="964">
        <f t="shared" ref="F27:K27" si="0">SUM(F23:F26)</f>
        <v>0</v>
      </c>
      <c r="G27" s="965">
        <f t="shared" si="0"/>
        <v>660000</v>
      </c>
      <c r="H27" s="966">
        <f t="shared" si="0"/>
        <v>18942</v>
      </c>
      <c r="I27" s="966">
        <f>SUM(I23:I26)</f>
        <v>109841.27</v>
      </c>
      <c r="J27" s="963">
        <f t="shared" si="0"/>
        <v>18749.14</v>
      </c>
      <c r="K27" s="963">
        <f t="shared" si="0"/>
        <v>14312.46</v>
      </c>
      <c r="L27" s="963">
        <f>SUM(L23:L26)</f>
        <v>161844.87</v>
      </c>
      <c r="M27" s="965">
        <f>SUM(M23:M26)</f>
        <v>498155.13</v>
      </c>
    </row>
    <row r="28" spans="1:13" ht="18.75" x14ac:dyDescent="0.3">
      <c r="A28" s="961"/>
      <c r="B28" s="950"/>
      <c r="C28" s="962"/>
      <c r="D28" s="962"/>
      <c r="E28" s="951"/>
      <c r="F28" s="952"/>
      <c r="G28" s="953"/>
      <c r="H28" s="953"/>
      <c r="I28" s="954"/>
      <c r="J28" s="951"/>
      <c r="K28" s="951"/>
      <c r="L28" s="951"/>
      <c r="M28" s="953"/>
    </row>
    <row r="29" spans="1:13" ht="18.75" x14ac:dyDescent="0.3">
      <c r="A29" s="961" t="s">
        <v>1732</v>
      </c>
      <c r="B29" s="950"/>
      <c r="C29" s="967"/>
      <c r="D29" s="967"/>
      <c r="E29" s="951"/>
      <c r="F29" s="952"/>
      <c r="G29" s="953"/>
      <c r="H29" s="953"/>
      <c r="I29" s="954"/>
      <c r="J29" s="951"/>
      <c r="K29" s="951"/>
      <c r="L29" s="951"/>
      <c r="M29" s="953"/>
    </row>
    <row r="30" spans="1:13" ht="35.25" customHeight="1" x14ac:dyDescent="0.3">
      <c r="A30" s="958" t="s">
        <v>1649</v>
      </c>
      <c r="B30" s="950" t="s">
        <v>806</v>
      </c>
      <c r="C30" s="980" t="s">
        <v>1403</v>
      </c>
      <c r="D30" s="960" t="s">
        <v>1069</v>
      </c>
      <c r="E30" s="951">
        <v>95000</v>
      </c>
      <c r="F30" s="952">
        <v>0</v>
      </c>
      <c r="G30" s="951">
        <v>95000</v>
      </c>
      <c r="H30" s="953">
        <v>2726.5</v>
      </c>
      <c r="I30" s="954">
        <v>10500.38</v>
      </c>
      <c r="J30" s="951">
        <v>2888</v>
      </c>
      <c r="K30" s="951">
        <v>12510.37</v>
      </c>
      <c r="L30" s="951">
        <f>+H30+I30+J30+K30</f>
        <v>28625.25</v>
      </c>
      <c r="M30" s="953">
        <f>+G30-L30</f>
        <v>66374.75</v>
      </c>
    </row>
    <row r="31" spans="1:13" ht="18.75" x14ac:dyDescent="0.3">
      <c r="A31" s="955" t="s">
        <v>1650</v>
      </c>
      <c r="B31" s="968" t="s">
        <v>807</v>
      </c>
      <c r="C31" s="960" t="s">
        <v>276</v>
      </c>
      <c r="D31" s="960" t="s">
        <v>307</v>
      </c>
      <c r="E31" s="951">
        <v>43500</v>
      </c>
      <c r="F31" s="974">
        <v>0</v>
      </c>
      <c r="G31" s="951">
        <v>43500</v>
      </c>
      <c r="H31" s="951">
        <v>1248.45</v>
      </c>
      <c r="I31" s="1191">
        <v>936.62</v>
      </c>
      <c r="J31" s="951">
        <v>1322.4</v>
      </c>
      <c r="K31" s="951">
        <v>1025</v>
      </c>
      <c r="L31" s="951">
        <f>+H31+I31+J31+K31</f>
        <v>4532.47</v>
      </c>
      <c r="M31" s="953">
        <f>+G31-L31</f>
        <v>38967.53</v>
      </c>
    </row>
    <row r="32" spans="1:13" ht="18.75" x14ac:dyDescent="0.3">
      <c r="A32" s="955" t="s">
        <v>1643</v>
      </c>
      <c r="B32" s="968" t="s">
        <v>807</v>
      </c>
      <c r="C32" s="960" t="s">
        <v>276</v>
      </c>
      <c r="D32" s="960" t="s">
        <v>1069</v>
      </c>
      <c r="E32" s="951">
        <v>43500</v>
      </c>
      <c r="F32" s="974">
        <v>0</v>
      </c>
      <c r="G32" s="951">
        <v>43500</v>
      </c>
      <c r="H32" s="951">
        <v>1248.45</v>
      </c>
      <c r="I32" s="1191">
        <v>936.62</v>
      </c>
      <c r="J32" s="951">
        <v>1322.4</v>
      </c>
      <c r="K32" s="951">
        <v>25</v>
      </c>
      <c r="L32" s="951">
        <f>+H32+I32+J32+K32</f>
        <v>3532.4700000000003</v>
      </c>
      <c r="M32" s="953">
        <f>+G32-L32</f>
        <v>39967.53</v>
      </c>
    </row>
    <row r="33" spans="1:13" ht="18.75" x14ac:dyDescent="0.3">
      <c r="A33" s="955" t="s">
        <v>1651</v>
      </c>
      <c r="B33" s="968" t="s">
        <v>806</v>
      </c>
      <c r="C33" s="960" t="s">
        <v>276</v>
      </c>
      <c r="D33" s="960" t="s">
        <v>307</v>
      </c>
      <c r="E33" s="951">
        <v>37500</v>
      </c>
      <c r="F33" s="974">
        <v>0</v>
      </c>
      <c r="G33" s="951">
        <v>37500</v>
      </c>
      <c r="H33" s="951">
        <v>1076.25</v>
      </c>
      <c r="I33" s="1191">
        <v>89.81</v>
      </c>
      <c r="J33" s="951">
        <v>1140</v>
      </c>
      <c r="K33" s="951">
        <v>25</v>
      </c>
      <c r="L33" s="951">
        <f>+H33+I33+J33+K33</f>
        <v>2331.06</v>
      </c>
      <c r="M33" s="953">
        <f>+G33-L33</f>
        <v>35168.94</v>
      </c>
    </row>
    <row r="34" spans="1:13" ht="18.75" x14ac:dyDescent="0.3">
      <c r="A34" s="961" t="s">
        <v>752</v>
      </c>
      <c r="B34" s="950"/>
      <c r="C34" s="962">
        <v>4</v>
      </c>
      <c r="D34" s="962"/>
      <c r="E34" s="963">
        <f>SUM(E30:E33)</f>
        <v>219500</v>
      </c>
      <c r="F34" s="1071">
        <v>0</v>
      </c>
      <c r="G34" s="963">
        <f t="shared" ref="G34:L34" si="1">SUM(G30:G33)</f>
        <v>219500</v>
      </c>
      <c r="H34" s="966">
        <f>SUM(H30:H33)</f>
        <v>6299.65</v>
      </c>
      <c r="I34" s="966">
        <f t="shared" si="1"/>
        <v>12463.43</v>
      </c>
      <c r="J34" s="963">
        <f t="shared" si="1"/>
        <v>6672.7999999999993</v>
      </c>
      <c r="K34" s="963">
        <f t="shared" si="1"/>
        <v>13585.37</v>
      </c>
      <c r="L34" s="963">
        <f t="shared" si="1"/>
        <v>39021.25</v>
      </c>
      <c r="M34" s="963">
        <f>SUM(M30:M33)</f>
        <v>180478.75</v>
      </c>
    </row>
    <row r="35" spans="1:13" ht="18.75" x14ac:dyDescent="0.3">
      <c r="A35" s="961"/>
      <c r="B35" s="950"/>
      <c r="C35" s="967"/>
      <c r="D35" s="967"/>
      <c r="E35" s="963"/>
      <c r="F35" s="952"/>
      <c r="G35" s="965"/>
      <c r="H35" s="965"/>
      <c r="I35" s="966"/>
      <c r="J35" s="963"/>
      <c r="K35" s="963"/>
      <c r="L35" s="963"/>
      <c r="M35" s="965"/>
    </row>
    <row r="36" spans="1:13" ht="18.75" x14ac:dyDescent="0.3">
      <c r="A36" s="961" t="s">
        <v>1555</v>
      </c>
      <c r="B36" s="950"/>
      <c r="C36" s="960"/>
      <c r="D36" s="960"/>
      <c r="E36" s="951"/>
      <c r="F36" s="952"/>
      <c r="G36" s="953"/>
      <c r="H36" s="953"/>
      <c r="I36" s="954"/>
      <c r="J36" s="951"/>
      <c r="K36" s="951"/>
      <c r="L36" s="951"/>
      <c r="M36" s="953"/>
    </row>
    <row r="37" spans="1:13" ht="18.75" x14ac:dyDescent="0.3">
      <c r="A37" s="958" t="s">
        <v>1652</v>
      </c>
      <c r="B37" s="950" t="s">
        <v>806</v>
      </c>
      <c r="C37" s="960" t="s">
        <v>248</v>
      </c>
      <c r="D37" s="960" t="s">
        <v>307</v>
      </c>
      <c r="E37" s="951">
        <v>43500</v>
      </c>
      <c r="F37" s="952">
        <v>0</v>
      </c>
      <c r="G37" s="953">
        <v>43500</v>
      </c>
      <c r="H37" s="953">
        <v>1248.45</v>
      </c>
      <c r="I37" s="1191">
        <v>936.62</v>
      </c>
      <c r="J37" s="951">
        <v>1322.4</v>
      </c>
      <c r="K37" s="951">
        <v>1296.7</v>
      </c>
      <c r="L37" s="951">
        <f>+H37+I37+J37+K37</f>
        <v>4804.17</v>
      </c>
      <c r="M37" s="953">
        <f>+G37-L37</f>
        <v>38695.83</v>
      </c>
    </row>
    <row r="38" spans="1:13" ht="18.75" x14ac:dyDescent="0.3">
      <c r="A38" s="961" t="s">
        <v>749</v>
      </c>
      <c r="B38" s="950"/>
      <c r="C38" s="962">
        <v>1</v>
      </c>
      <c r="D38" s="962"/>
      <c r="E38" s="963">
        <f>SUM(E37:E37)</f>
        <v>43500</v>
      </c>
      <c r="F38" s="964">
        <f t="shared" ref="F38:L38" si="2">SUM(F37:F37)</f>
        <v>0</v>
      </c>
      <c r="G38" s="965">
        <f t="shared" si="2"/>
        <v>43500</v>
      </c>
      <c r="H38" s="1177">
        <f t="shared" si="2"/>
        <v>1248.45</v>
      </c>
      <c r="I38" s="966">
        <f t="shared" si="2"/>
        <v>936.62</v>
      </c>
      <c r="J38" s="963">
        <f t="shared" si="2"/>
        <v>1322.4</v>
      </c>
      <c r="K38" s="963">
        <f t="shared" si="2"/>
        <v>1296.7</v>
      </c>
      <c r="L38" s="963">
        <f t="shared" si="2"/>
        <v>4804.17</v>
      </c>
      <c r="M38" s="965">
        <f>SUM(M37:M37)</f>
        <v>38695.83</v>
      </c>
    </row>
    <row r="39" spans="1:13" ht="18.75" x14ac:dyDescent="0.3">
      <c r="A39" s="958"/>
      <c r="B39" s="950"/>
      <c r="C39" s="960"/>
      <c r="D39" s="960"/>
      <c r="E39" s="951"/>
      <c r="F39" s="952"/>
      <c r="G39" s="953"/>
      <c r="H39" s="953"/>
      <c r="I39" s="954"/>
      <c r="J39" s="951"/>
      <c r="K39" s="951"/>
      <c r="L39" s="951"/>
      <c r="M39" s="953"/>
    </row>
    <row r="40" spans="1:13" ht="18.75" x14ac:dyDescent="0.3">
      <c r="A40" s="961" t="s">
        <v>838</v>
      </c>
      <c r="B40" s="950"/>
      <c r="C40" s="967"/>
      <c r="D40" s="967"/>
      <c r="E40" s="963"/>
      <c r="F40" s="964"/>
      <c r="G40" s="965"/>
      <c r="H40" s="965"/>
      <c r="I40" s="966"/>
      <c r="J40" s="963"/>
      <c r="K40" s="963"/>
      <c r="L40" s="963"/>
      <c r="M40" s="965"/>
    </row>
    <row r="41" spans="1:13" ht="18.75" x14ac:dyDescent="0.3">
      <c r="A41" s="958" t="s">
        <v>1653</v>
      </c>
      <c r="B41" s="950" t="s">
        <v>807</v>
      </c>
      <c r="C41" s="960" t="s">
        <v>1218</v>
      </c>
      <c r="D41" s="960" t="s">
        <v>1066</v>
      </c>
      <c r="E41" s="951">
        <v>185000</v>
      </c>
      <c r="F41" s="952">
        <v>0</v>
      </c>
      <c r="G41" s="953">
        <v>185000</v>
      </c>
      <c r="H41" s="953">
        <v>5309.5</v>
      </c>
      <c r="I41" s="954">
        <v>30812.9</v>
      </c>
      <c r="J41" s="951">
        <v>5624</v>
      </c>
      <c r="K41" s="951">
        <v>5171.38</v>
      </c>
      <c r="L41" s="951">
        <f t="shared" ref="L41:L46" si="3">+H41+I41+J41+K41</f>
        <v>46917.78</v>
      </c>
      <c r="M41" s="953">
        <f t="shared" ref="M41:M46" si="4">+G41-L41</f>
        <v>138082.22</v>
      </c>
    </row>
    <row r="42" spans="1:13" ht="18.75" x14ac:dyDescent="0.3">
      <c r="A42" s="958" t="s">
        <v>1054</v>
      </c>
      <c r="B42" s="950" t="s">
        <v>807</v>
      </c>
      <c r="C42" s="960" t="s">
        <v>276</v>
      </c>
      <c r="D42" s="960" t="s">
        <v>307</v>
      </c>
      <c r="E42" s="951">
        <v>43500</v>
      </c>
      <c r="F42" s="952">
        <v>0</v>
      </c>
      <c r="G42" s="953">
        <v>43500</v>
      </c>
      <c r="H42" s="953">
        <v>1248.45</v>
      </c>
      <c r="I42" s="1191">
        <v>679.3</v>
      </c>
      <c r="J42" s="951">
        <v>1322.4</v>
      </c>
      <c r="K42" s="951">
        <v>1740.46</v>
      </c>
      <c r="L42" s="951">
        <f t="shared" si="3"/>
        <v>4990.6100000000006</v>
      </c>
      <c r="M42" s="953">
        <f t="shared" si="4"/>
        <v>38509.39</v>
      </c>
    </row>
    <row r="43" spans="1:13" ht="18.75" x14ac:dyDescent="0.3">
      <c r="A43" s="958" t="s">
        <v>1314</v>
      </c>
      <c r="B43" s="950" t="s">
        <v>807</v>
      </c>
      <c r="C43" s="960" t="s">
        <v>276</v>
      </c>
      <c r="D43" s="960" t="s">
        <v>321</v>
      </c>
      <c r="E43" s="951">
        <v>43500</v>
      </c>
      <c r="F43" s="952">
        <v>0</v>
      </c>
      <c r="G43" s="953">
        <v>43500</v>
      </c>
      <c r="H43" s="953">
        <v>1248.45</v>
      </c>
      <c r="I43" s="1191">
        <v>936.62</v>
      </c>
      <c r="J43" s="951">
        <v>1322.4</v>
      </c>
      <c r="K43" s="951">
        <v>125</v>
      </c>
      <c r="L43" s="951">
        <f t="shared" si="3"/>
        <v>3632.4700000000003</v>
      </c>
      <c r="M43" s="953">
        <f t="shared" si="4"/>
        <v>39867.53</v>
      </c>
    </row>
    <row r="44" spans="1:13" ht="18.75" x14ac:dyDescent="0.3">
      <c r="A44" s="958" t="s">
        <v>1654</v>
      </c>
      <c r="B44" s="950" t="s">
        <v>807</v>
      </c>
      <c r="C44" s="960" t="s">
        <v>276</v>
      </c>
      <c r="D44" s="960" t="s">
        <v>307</v>
      </c>
      <c r="E44" s="951">
        <v>43500</v>
      </c>
      <c r="F44" s="952">
        <v>0</v>
      </c>
      <c r="G44" s="953">
        <v>43500</v>
      </c>
      <c r="H44" s="953">
        <v>1248.45</v>
      </c>
      <c r="I44" s="1191">
        <v>936.62</v>
      </c>
      <c r="J44" s="951">
        <v>1322.4</v>
      </c>
      <c r="K44" s="951">
        <v>25</v>
      </c>
      <c r="L44" s="951">
        <f t="shared" si="3"/>
        <v>3532.4700000000003</v>
      </c>
      <c r="M44" s="953">
        <f t="shared" si="4"/>
        <v>39967.53</v>
      </c>
    </row>
    <row r="45" spans="1:13" ht="18.75" x14ac:dyDescent="0.3">
      <c r="A45" s="955" t="s">
        <v>1437</v>
      </c>
      <c r="B45" s="950" t="s">
        <v>807</v>
      </c>
      <c r="C45" s="960" t="s">
        <v>276</v>
      </c>
      <c r="D45" s="960" t="s">
        <v>307</v>
      </c>
      <c r="E45" s="951">
        <v>43500</v>
      </c>
      <c r="F45" s="974">
        <v>0</v>
      </c>
      <c r="G45" s="951">
        <v>43500</v>
      </c>
      <c r="H45" s="951">
        <v>1248.45</v>
      </c>
      <c r="I45" s="1191">
        <v>936.62</v>
      </c>
      <c r="J45" s="951">
        <v>1322.4</v>
      </c>
      <c r="K45" s="951">
        <v>25</v>
      </c>
      <c r="L45" s="951">
        <f t="shared" si="3"/>
        <v>3532.4700000000003</v>
      </c>
      <c r="M45" s="953">
        <f t="shared" si="4"/>
        <v>39967.53</v>
      </c>
    </row>
    <row r="46" spans="1:13" ht="18.75" x14ac:dyDescent="0.3">
      <c r="A46" s="955" t="s">
        <v>1323</v>
      </c>
      <c r="B46" s="950" t="s">
        <v>807</v>
      </c>
      <c r="C46" s="960" t="s">
        <v>337</v>
      </c>
      <c r="D46" s="960" t="s">
        <v>321</v>
      </c>
      <c r="E46" s="951">
        <v>55000</v>
      </c>
      <c r="F46" s="974">
        <v>0</v>
      </c>
      <c r="G46" s="951">
        <v>55000</v>
      </c>
      <c r="H46" s="951">
        <v>1578.5</v>
      </c>
      <c r="I46" s="954">
        <v>2559.6799999999998</v>
      </c>
      <c r="J46" s="951">
        <v>1672</v>
      </c>
      <c r="K46" s="951">
        <v>25</v>
      </c>
      <c r="L46" s="951">
        <f t="shared" si="3"/>
        <v>5835.18</v>
      </c>
      <c r="M46" s="953">
        <f t="shared" si="4"/>
        <v>49164.82</v>
      </c>
    </row>
    <row r="47" spans="1:13" ht="18.75" x14ac:dyDescent="0.3">
      <c r="A47" s="961" t="s">
        <v>749</v>
      </c>
      <c r="B47" s="950"/>
      <c r="C47" s="962">
        <v>6</v>
      </c>
      <c r="D47" s="962"/>
      <c r="E47" s="963">
        <f>SUM(E41:E46)</f>
        <v>414000</v>
      </c>
      <c r="F47" s="1071">
        <v>0</v>
      </c>
      <c r="G47" s="963">
        <f t="shared" ref="G47:M47" si="5">SUM(G41:G46)</f>
        <v>414000</v>
      </c>
      <c r="H47" s="966">
        <f t="shared" si="5"/>
        <v>11881.800000000001</v>
      </c>
      <c r="I47" s="966">
        <f t="shared" si="5"/>
        <v>36861.740000000005</v>
      </c>
      <c r="J47" s="963">
        <f t="shared" si="5"/>
        <v>12585.599999999999</v>
      </c>
      <c r="K47" s="963">
        <f t="shared" si="5"/>
        <v>7111.84</v>
      </c>
      <c r="L47" s="963">
        <f t="shared" si="5"/>
        <v>68440.98000000001</v>
      </c>
      <c r="M47" s="963">
        <f t="shared" si="5"/>
        <v>345559.01999999996</v>
      </c>
    </row>
    <row r="48" spans="1:13" ht="18.75" x14ac:dyDescent="0.3">
      <c r="A48" s="961"/>
      <c r="B48" s="950"/>
      <c r="C48" s="962"/>
      <c r="D48" s="962"/>
      <c r="E48" s="963"/>
      <c r="F48" s="964"/>
      <c r="G48" s="965"/>
      <c r="H48" s="965"/>
      <c r="I48" s="966"/>
      <c r="J48" s="963"/>
      <c r="K48" s="963"/>
      <c r="L48" s="963"/>
      <c r="M48" s="965"/>
    </row>
    <row r="49" spans="1:13" ht="18.75" x14ac:dyDescent="0.3">
      <c r="A49" s="961" t="s">
        <v>1144</v>
      </c>
      <c r="B49" s="950"/>
      <c r="C49" s="962"/>
      <c r="D49" s="962"/>
      <c r="E49" s="963"/>
      <c r="F49" s="964"/>
      <c r="G49" s="965"/>
      <c r="H49" s="965"/>
      <c r="I49" s="966"/>
      <c r="J49" s="963"/>
      <c r="K49" s="963"/>
      <c r="L49" s="963"/>
      <c r="M49" s="965"/>
    </row>
    <row r="50" spans="1:13" ht="18.75" customHeight="1" x14ac:dyDescent="0.3">
      <c r="A50" s="955" t="s">
        <v>1655</v>
      </c>
      <c r="B50" s="969" t="s">
        <v>807</v>
      </c>
      <c r="C50" s="970" t="s">
        <v>925</v>
      </c>
      <c r="D50" s="960" t="s">
        <v>1069</v>
      </c>
      <c r="E50" s="951">
        <v>75000</v>
      </c>
      <c r="F50" s="971">
        <v>0</v>
      </c>
      <c r="G50" s="972">
        <v>75000</v>
      </c>
      <c r="H50" s="972">
        <v>2152.5</v>
      </c>
      <c r="I50" s="954">
        <v>6309.38</v>
      </c>
      <c r="J50" s="951">
        <v>2280</v>
      </c>
      <c r="K50" s="951">
        <v>25</v>
      </c>
      <c r="L50" s="951">
        <f>+H50+I50+J50+K50</f>
        <v>10766.880000000001</v>
      </c>
      <c r="M50" s="953">
        <f>+G50-L50</f>
        <v>64233.119999999995</v>
      </c>
    </row>
    <row r="51" spans="1:13" ht="18.75" x14ac:dyDescent="0.3">
      <c r="A51" s="961" t="s">
        <v>749</v>
      </c>
      <c r="B51" s="950"/>
      <c r="C51" s="962">
        <v>1</v>
      </c>
      <c r="D51" s="962"/>
      <c r="E51" s="963">
        <f>SUM(E50)</f>
        <v>75000</v>
      </c>
      <c r="F51" s="964">
        <f>SUM(F50)</f>
        <v>0</v>
      </c>
      <c r="G51" s="965">
        <v>75000</v>
      </c>
      <c r="H51" s="966">
        <f t="shared" ref="H51:M51" si="6">SUM(H50)</f>
        <v>2152.5</v>
      </c>
      <c r="I51" s="966">
        <f t="shared" si="6"/>
        <v>6309.38</v>
      </c>
      <c r="J51" s="963">
        <f t="shared" si="6"/>
        <v>2280</v>
      </c>
      <c r="K51" s="963">
        <f t="shared" si="6"/>
        <v>25</v>
      </c>
      <c r="L51" s="963">
        <f t="shared" si="6"/>
        <v>10766.880000000001</v>
      </c>
      <c r="M51" s="965">
        <f t="shared" si="6"/>
        <v>64233.119999999995</v>
      </c>
    </row>
    <row r="52" spans="1:13" ht="18.75" x14ac:dyDescent="0.3">
      <c r="A52" s="961"/>
      <c r="B52" s="950"/>
      <c r="C52" s="962"/>
      <c r="D52" s="962"/>
      <c r="E52" s="963"/>
      <c r="F52" s="964"/>
      <c r="G52" s="965"/>
      <c r="H52" s="965"/>
      <c r="I52" s="966"/>
      <c r="J52" s="963"/>
      <c r="K52" s="963"/>
      <c r="L52" s="963"/>
      <c r="M52" s="965"/>
    </row>
    <row r="53" spans="1:13" ht="18.75" x14ac:dyDescent="0.3">
      <c r="A53" s="961" t="s">
        <v>1530</v>
      </c>
      <c r="B53" s="950"/>
      <c r="C53" s="967"/>
      <c r="D53" s="967"/>
      <c r="E53" s="963"/>
      <c r="F53" s="952"/>
      <c r="G53" s="965"/>
      <c r="H53" s="965"/>
      <c r="I53" s="966"/>
      <c r="J53" s="963"/>
      <c r="K53" s="963"/>
      <c r="L53" s="963"/>
      <c r="M53" s="965"/>
    </row>
    <row r="54" spans="1:13" ht="18.75" x14ac:dyDescent="0.3">
      <c r="A54" s="958" t="s">
        <v>1656</v>
      </c>
      <c r="B54" s="950" t="s">
        <v>806</v>
      </c>
      <c r="C54" s="960" t="s">
        <v>120</v>
      </c>
      <c r="D54" s="960" t="s">
        <v>1067</v>
      </c>
      <c r="E54" s="951">
        <v>30000</v>
      </c>
      <c r="F54" s="952">
        <v>0</v>
      </c>
      <c r="G54" s="953">
        <v>30000</v>
      </c>
      <c r="H54" s="953">
        <v>861</v>
      </c>
      <c r="I54" s="1191">
        <v>0</v>
      </c>
      <c r="J54" s="951">
        <v>912</v>
      </c>
      <c r="K54" s="951">
        <v>1740.46</v>
      </c>
      <c r="L54" s="951">
        <f>+H54+I54+J54+K54</f>
        <v>3513.46</v>
      </c>
      <c r="M54" s="953">
        <f>+G54-L54</f>
        <v>26486.54</v>
      </c>
    </row>
    <row r="55" spans="1:13" ht="18.75" x14ac:dyDescent="0.3">
      <c r="A55" s="955" t="s">
        <v>1657</v>
      </c>
      <c r="B55" s="950" t="s">
        <v>807</v>
      </c>
      <c r="C55" s="960" t="s">
        <v>125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1191">
        <v>936.62</v>
      </c>
      <c r="J55" s="951">
        <v>1322.4</v>
      </c>
      <c r="K55" s="951">
        <v>25</v>
      </c>
      <c r="L55" s="951">
        <f>+H55+I55+J55+K55</f>
        <v>3532.4700000000003</v>
      </c>
      <c r="M55" s="953">
        <f>+G55-L55</f>
        <v>39967.53</v>
      </c>
    </row>
    <row r="56" spans="1:13" ht="18.75" x14ac:dyDescent="0.3">
      <c r="A56" s="961" t="s">
        <v>749</v>
      </c>
      <c r="B56" s="950"/>
      <c r="C56" s="962">
        <v>2</v>
      </c>
      <c r="D56" s="962"/>
      <c r="E56" s="963">
        <f>SUM(E54:E55)</f>
        <v>73500</v>
      </c>
      <c r="F56" s="964">
        <f t="shared" ref="F56:L56" si="7">SUM(F54:F55)</f>
        <v>0</v>
      </c>
      <c r="G56" s="965">
        <f t="shared" si="7"/>
        <v>73500</v>
      </c>
      <c r="H56" s="966">
        <f t="shared" si="7"/>
        <v>2109.4499999999998</v>
      </c>
      <c r="I56" s="1192">
        <f t="shared" si="7"/>
        <v>936.62</v>
      </c>
      <c r="J56" s="963">
        <f t="shared" si="7"/>
        <v>2234.4</v>
      </c>
      <c r="K56" s="963">
        <f t="shared" si="7"/>
        <v>1765.46</v>
      </c>
      <c r="L56" s="963">
        <f t="shared" si="7"/>
        <v>7045.93</v>
      </c>
      <c r="M56" s="965">
        <f>SUM(M54:M55)</f>
        <v>66454.070000000007</v>
      </c>
    </row>
    <row r="57" spans="1:13" ht="18.75" x14ac:dyDescent="0.3">
      <c r="A57" s="961"/>
      <c r="B57" s="950"/>
      <c r="C57" s="967"/>
      <c r="D57" s="967"/>
      <c r="E57" s="963"/>
      <c r="F57" s="964"/>
      <c r="G57" s="965"/>
      <c r="H57" s="965"/>
      <c r="I57" s="966"/>
      <c r="J57" s="963"/>
      <c r="K57" s="963"/>
      <c r="L57" s="963"/>
      <c r="M57" s="965"/>
    </row>
    <row r="58" spans="1:13" ht="18.75" x14ac:dyDescent="0.3">
      <c r="A58" s="961" t="s">
        <v>1531</v>
      </c>
      <c r="B58" s="950"/>
      <c r="C58" s="967"/>
      <c r="D58" s="967"/>
      <c r="E58" s="963"/>
      <c r="F58" s="964"/>
      <c r="G58" s="965"/>
      <c r="H58" s="965"/>
      <c r="I58" s="966"/>
      <c r="J58" s="963"/>
      <c r="K58" s="963"/>
      <c r="L58" s="963"/>
      <c r="M58" s="965"/>
    </row>
    <row r="59" spans="1:13" s="259" customFormat="1" ht="18.75" x14ac:dyDescent="0.3">
      <c r="A59" s="1258" t="s">
        <v>169</v>
      </c>
      <c r="B59" s="1256" t="s">
        <v>807</v>
      </c>
      <c r="C59" s="1257" t="s">
        <v>309</v>
      </c>
      <c r="D59" s="1257" t="s">
        <v>307</v>
      </c>
      <c r="E59" s="954">
        <v>43500</v>
      </c>
      <c r="F59" s="1191">
        <v>0</v>
      </c>
      <c r="G59" s="954">
        <v>43500</v>
      </c>
      <c r="H59" s="954">
        <v>1248.45</v>
      </c>
      <c r="I59" s="1191">
        <v>936.62</v>
      </c>
      <c r="J59" s="954">
        <v>1322.4</v>
      </c>
      <c r="K59" s="954">
        <v>1296.7</v>
      </c>
      <c r="L59" s="954">
        <f>+H59+I59+J59+K59</f>
        <v>4804.17</v>
      </c>
      <c r="M59" s="954">
        <f>+G59-L59</f>
        <v>38695.83</v>
      </c>
    </row>
    <row r="60" spans="1:13" ht="18.75" x14ac:dyDescent="0.3">
      <c r="A60" s="958" t="s">
        <v>226</v>
      </c>
      <c r="B60" s="950" t="s">
        <v>806</v>
      </c>
      <c r="C60" s="959" t="s">
        <v>1461</v>
      </c>
      <c r="D60" s="960" t="s">
        <v>307</v>
      </c>
      <c r="E60" s="951">
        <v>35000</v>
      </c>
      <c r="F60" s="952">
        <v>0</v>
      </c>
      <c r="G60" s="953">
        <v>35000</v>
      </c>
      <c r="H60" s="953">
        <v>1004.5</v>
      </c>
      <c r="I60" s="1191">
        <v>0</v>
      </c>
      <c r="J60" s="951">
        <v>1064</v>
      </c>
      <c r="K60" s="951">
        <v>25</v>
      </c>
      <c r="L60" s="951">
        <f>+H60+I60+J60+K60</f>
        <v>2093.5</v>
      </c>
      <c r="M60" s="953">
        <f>+G60-L60</f>
        <v>32906.5</v>
      </c>
    </row>
    <row r="61" spans="1:13" ht="18.75" x14ac:dyDescent="0.3">
      <c r="A61" s="1230" t="s">
        <v>749</v>
      </c>
      <c r="B61" s="1231"/>
      <c r="C61" s="1232">
        <v>2</v>
      </c>
      <c r="D61" s="1232"/>
      <c r="E61" s="1233">
        <f>SUM(E59:E60)</f>
        <v>78500</v>
      </c>
      <c r="F61" s="964">
        <v>0</v>
      </c>
      <c r="G61" s="1233">
        <f t="shared" ref="G61:M61" si="8">SUM(G59:G60)</f>
        <v>78500</v>
      </c>
      <c r="H61" s="1233">
        <f t="shared" si="8"/>
        <v>2252.9499999999998</v>
      </c>
      <c r="I61" s="1233">
        <f t="shared" si="8"/>
        <v>936.62</v>
      </c>
      <c r="J61" s="1233">
        <f t="shared" si="8"/>
        <v>2386.4</v>
      </c>
      <c r="K61" s="1233">
        <f t="shared" si="8"/>
        <v>1321.7</v>
      </c>
      <c r="L61" s="1233">
        <f t="shared" si="8"/>
        <v>6897.67</v>
      </c>
      <c r="M61" s="1233">
        <f t="shared" si="8"/>
        <v>71602.33</v>
      </c>
    </row>
    <row r="62" spans="1:13" ht="23.25" customHeight="1" x14ac:dyDescent="0.25">
      <c r="A62" s="153"/>
      <c r="B62" s="153"/>
      <c r="C62" s="153"/>
      <c r="D62" s="153"/>
      <c r="E62" s="153"/>
      <c r="F62" s="153"/>
      <c r="G62" s="153"/>
      <c r="H62" s="153"/>
      <c r="I62" s="1234"/>
      <c r="J62" s="153"/>
      <c r="K62" s="153"/>
      <c r="L62" s="153"/>
      <c r="M62" s="153"/>
    </row>
    <row r="63" spans="1:13" ht="18.75" x14ac:dyDescent="0.3">
      <c r="A63" s="1235" t="s">
        <v>1145</v>
      </c>
      <c r="B63" s="1236"/>
      <c r="C63" s="1237"/>
      <c r="D63" s="1237"/>
      <c r="E63" s="1238"/>
      <c r="F63" s="1239"/>
      <c r="G63" s="1240"/>
      <c r="H63" s="1240"/>
      <c r="I63" s="1241"/>
      <c r="J63" s="1238"/>
      <c r="K63" s="1238"/>
      <c r="L63" s="1238"/>
      <c r="M63" s="1240"/>
    </row>
    <row r="64" spans="1:13" s="259" customFormat="1" ht="18.75" x14ac:dyDescent="0.3">
      <c r="A64" s="1258" t="s">
        <v>1143</v>
      </c>
      <c r="B64" s="1256" t="s">
        <v>807</v>
      </c>
      <c r="C64" s="1257" t="s">
        <v>276</v>
      </c>
      <c r="D64" s="1257" t="s">
        <v>307</v>
      </c>
      <c r="E64" s="954">
        <v>43500</v>
      </c>
      <c r="F64" s="1191">
        <v>0</v>
      </c>
      <c r="G64" s="954">
        <v>43500</v>
      </c>
      <c r="H64" s="954">
        <v>1248.45</v>
      </c>
      <c r="I64" s="1191">
        <v>936.62</v>
      </c>
      <c r="J64" s="954">
        <v>1322.4</v>
      </c>
      <c r="K64" s="954">
        <v>25</v>
      </c>
      <c r="L64" s="954">
        <f>+H64+I64+J64+K64</f>
        <v>3532.4700000000003</v>
      </c>
      <c r="M64" s="954">
        <f>+G64-L64</f>
        <v>39967.53</v>
      </c>
    </row>
    <row r="65" spans="1:13" ht="18.75" x14ac:dyDescent="0.3">
      <c r="A65" s="955" t="s">
        <v>346</v>
      </c>
      <c r="B65" s="950" t="s">
        <v>806</v>
      </c>
      <c r="C65" s="960" t="s">
        <v>309</v>
      </c>
      <c r="D65" s="960" t="s">
        <v>307</v>
      </c>
      <c r="E65" s="951">
        <v>37500</v>
      </c>
      <c r="F65" s="974">
        <v>0</v>
      </c>
      <c r="G65" s="951">
        <v>37500</v>
      </c>
      <c r="H65" s="951">
        <v>1076.25</v>
      </c>
      <c r="I65" s="1191">
        <v>89.81</v>
      </c>
      <c r="J65" s="951">
        <v>1140</v>
      </c>
      <c r="K65" s="951">
        <v>525</v>
      </c>
      <c r="L65" s="951">
        <f>+H65+I65+J65+K65</f>
        <v>2831.06</v>
      </c>
      <c r="M65" s="951">
        <f>+G65-L65</f>
        <v>34668.94</v>
      </c>
    </row>
    <row r="66" spans="1:13" ht="18.75" x14ac:dyDescent="0.3">
      <c r="A66" s="955" t="s">
        <v>1658</v>
      </c>
      <c r="B66" s="950" t="s">
        <v>806</v>
      </c>
      <c r="C66" s="960" t="s">
        <v>309</v>
      </c>
      <c r="D66" s="960" t="s">
        <v>307</v>
      </c>
      <c r="E66" s="951">
        <v>37500</v>
      </c>
      <c r="F66" s="974">
        <v>0</v>
      </c>
      <c r="G66" s="951">
        <v>37500</v>
      </c>
      <c r="H66" s="951">
        <v>1076.25</v>
      </c>
      <c r="I66" s="1191">
        <v>89.81</v>
      </c>
      <c r="J66" s="951">
        <v>1140</v>
      </c>
      <c r="K66" s="951">
        <v>454.5</v>
      </c>
      <c r="L66" s="951">
        <v>2760.56</v>
      </c>
      <c r="M66" s="951">
        <f>+G66-L66</f>
        <v>34739.440000000002</v>
      </c>
    </row>
    <row r="67" spans="1:13" ht="18.75" x14ac:dyDescent="0.3">
      <c r="A67" s="961" t="s">
        <v>749</v>
      </c>
      <c r="B67" s="950"/>
      <c r="C67" s="962">
        <v>3</v>
      </c>
      <c r="D67" s="962"/>
      <c r="E67" s="963">
        <f>SUM(E64:E66)</f>
        <v>118500</v>
      </c>
      <c r="F67" s="1071">
        <v>0</v>
      </c>
      <c r="G67" s="963">
        <f t="shared" ref="G67:M67" si="9">SUM(G64:G66)</f>
        <v>118500</v>
      </c>
      <c r="H67" s="963">
        <f t="shared" si="9"/>
        <v>3400.95</v>
      </c>
      <c r="I67" s="963">
        <f t="shared" si="9"/>
        <v>1116.24</v>
      </c>
      <c r="J67" s="963">
        <f t="shared" si="9"/>
        <v>3602.4</v>
      </c>
      <c r="K67" s="963">
        <f t="shared" si="9"/>
        <v>1004.5</v>
      </c>
      <c r="L67" s="963">
        <f t="shared" si="9"/>
        <v>9124.09</v>
      </c>
      <c r="M67" s="963">
        <f t="shared" si="9"/>
        <v>109375.91</v>
      </c>
    </row>
    <row r="68" spans="1:13" ht="18.75" x14ac:dyDescent="0.3">
      <c r="A68" s="961"/>
      <c r="B68" s="950"/>
      <c r="C68" s="967"/>
      <c r="D68" s="967"/>
      <c r="E68" s="963"/>
      <c r="F68" s="964"/>
      <c r="G68" s="965"/>
      <c r="H68" s="965"/>
      <c r="I68" s="966"/>
      <c r="J68" s="1071"/>
      <c r="K68" s="963"/>
      <c r="L68" s="963"/>
      <c r="M68" s="965"/>
    </row>
    <row r="69" spans="1:13" ht="18.75" x14ac:dyDescent="0.3">
      <c r="A69" s="961" t="s">
        <v>1135</v>
      </c>
      <c r="B69" s="950"/>
      <c r="C69" s="967"/>
      <c r="D69" s="967"/>
      <c r="E69" s="963"/>
      <c r="F69" s="964"/>
      <c r="G69" s="965"/>
      <c r="H69" s="965"/>
      <c r="I69" s="966"/>
      <c r="J69" s="963"/>
      <c r="K69" s="963"/>
      <c r="L69" s="963"/>
      <c r="M69" s="965"/>
    </row>
    <row r="70" spans="1:13" ht="18.75" x14ac:dyDescent="0.3">
      <c r="A70" s="955" t="s">
        <v>545</v>
      </c>
      <c r="B70" s="950" t="s">
        <v>806</v>
      </c>
      <c r="C70" s="960" t="s">
        <v>1139</v>
      </c>
      <c r="D70" s="960" t="s">
        <v>307</v>
      </c>
      <c r="E70" s="951">
        <v>43500</v>
      </c>
      <c r="F70" s="952">
        <v>0</v>
      </c>
      <c r="G70" s="953">
        <v>43500</v>
      </c>
      <c r="H70" s="953">
        <v>1248.45</v>
      </c>
      <c r="I70" s="954">
        <v>936.62</v>
      </c>
      <c r="J70" s="951">
        <v>1322.4</v>
      </c>
      <c r="K70" s="951">
        <v>25</v>
      </c>
      <c r="L70" s="951">
        <f t="shared" ref="L70:L81" si="10">+H70+I70+J70+K70</f>
        <v>3532.4700000000003</v>
      </c>
      <c r="M70" s="953">
        <f>+G70-L70</f>
        <v>39967.53</v>
      </c>
    </row>
    <row r="71" spans="1:13" ht="18.75" x14ac:dyDescent="0.3">
      <c r="A71" s="958" t="s">
        <v>1347</v>
      </c>
      <c r="B71" s="950" t="s">
        <v>807</v>
      </c>
      <c r="C71" s="977" t="s">
        <v>327</v>
      </c>
      <c r="D71" s="960" t="s">
        <v>321</v>
      </c>
      <c r="E71" s="951">
        <v>43500</v>
      </c>
      <c r="F71" s="952">
        <v>0</v>
      </c>
      <c r="G71" s="953">
        <v>43500</v>
      </c>
      <c r="H71" s="953">
        <v>1248.45</v>
      </c>
      <c r="I71" s="1191">
        <v>936.62</v>
      </c>
      <c r="J71" s="951">
        <v>1322.4</v>
      </c>
      <c r="K71" s="951">
        <v>25</v>
      </c>
      <c r="L71" s="951">
        <f>+H71+I71+J71+K71</f>
        <v>3532.4700000000003</v>
      </c>
      <c r="M71" s="953">
        <f>+G71-L71</f>
        <v>39967.53</v>
      </c>
    </row>
    <row r="72" spans="1:13" s="259" customFormat="1" ht="18.75" x14ac:dyDescent="0.3">
      <c r="A72" s="1255" t="s">
        <v>1659</v>
      </c>
      <c r="B72" s="1256" t="s">
        <v>806</v>
      </c>
      <c r="C72" s="1257" t="s">
        <v>1461</v>
      </c>
      <c r="D72" s="1257" t="s">
        <v>1067</v>
      </c>
      <c r="E72" s="954">
        <v>30000</v>
      </c>
      <c r="F72" s="1191">
        <v>0</v>
      </c>
      <c r="G72" s="954">
        <v>30000</v>
      </c>
      <c r="H72" s="954">
        <v>861</v>
      </c>
      <c r="I72" s="1191">
        <v>0</v>
      </c>
      <c r="J72" s="954">
        <v>912</v>
      </c>
      <c r="K72" s="954">
        <v>6341.6</v>
      </c>
      <c r="L72" s="954">
        <f t="shared" si="10"/>
        <v>8114.6</v>
      </c>
      <c r="M72" s="954">
        <f t="shared" ref="M72:M81" si="11">+G72-L72</f>
        <v>21885.4</v>
      </c>
    </row>
    <row r="73" spans="1:13" ht="18.75" x14ac:dyDescent="0.3">
      <c r="A73" s="958" t="s">
        <v>1660</v>
      </c>
      <c r="B73" s="950" t="s">
        <v>806</v>
      </c>
      <c r="C73" s="960" t="s">
        <v>1461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</v>
      </c>
      <c r="L73" s="951">
        <f>+H73+I73+J73+K73</f>
        <v>1798</v>
      </c>
      <c r="M73" s="953">
        <f>+G73-L73</f>
        <v>28202</v>
      </c>
    </row>
    <row r="74" spans="1:13" ht="18.75" x14ac:dyDescent="0.3">
      <c r="A74" s="958" t="s">
        <v>99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52">
        <v>0</v>
      </c>
      <c r="G74" s="953">
        <v>30000</v>
      </c>
      <c r="H74" s="953">
        <v>861</v>
      </c>
      <c r="I74" s="1191">
        <v>0</v>
      </c>
      <c r="J74" s="951">
        <v>912</v>
      </c>
      <c r="K74" s="951">
        <v>125</v>
      </c>
      <c r="L74" s="951">
        <f>+H74+I74+J74+K74</f>
        <v>1898</v>
      </c>
      <c r="M74" s="953">
        <f>+G74-L74</f>
        <v>28102</v>
      </c>
    </row>
    <row r="75" spans="1:13" ht="18.75" x14ac:dyDescent="0.3">
      <c r="A75" s="958" t="s">
        <v>1661</v>
      </c>
      <c r="B75" s="950" t="s">
        <v>806</v>
      </c>
      <c r="C75" s="960" t="s">
        <v>92</v>
      </c>
      <c r="D75" s="960" t="s">
        <v>1067</v>
      </c>
      <c r="E75" s="951">
        <v>30000</v>
      </c>
      <c r="F75" s="952">
        <v>0</v>
      </c>
      <c r="G75" s="953">
        <v>30000</v>
      </c>
      <c r="H75" s="953">
        <v>861</v>
      </c>
      <c r="I75" s="1191">
        <v>0</v>
      </c>
      <c r="J75" s="951">
        <v>912</v>
      </c>
      <c r="K75" s="951">
        <v>25</v>
      </c>
      <c r="L75" s="951">
        <f t="shared" si="10"/>
        <v>1798</v>
      </c>
      <c r="M75" s="953">
        <f t="shared" si="11"/>
        <v>28202</v>
      </c>
    </row>
    <row r="76" spans="1:13" ht="18.75" x14ac:dyDescent="0.3">
      <c r="A76" s="955" t="s">
        <v>1662</v>
      </c>
      <c r="B76" s="950" t="s">
        <v>806</v>
      </c>
      <c r="C76" s="960" t="s">
        <v>92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1191">
        <v>0</v>
      </c>
      <c r="J76" s="951">
        <v>912</v>
      </c>
      <c r="K76" s="951">
        <v>25</v>
      </c>
      <c r="L76" s="951">
        <f t="shared" si="10"/>
        <v>1798</v>
      </c>
      <c r="M76" s="953">
        <f t="shared" si="11"/>
        <v>28202</v>
      </c>
    </row>
    <row r="77" spans="1:13" ht="18.75" x14ac:dyDescent="0.3">
      <c r="A77" s="958" t="s">
        <v>1663</v>
      </c>
      <c r="B77" s="950" t="s">
        <v>806</v>
      </c>
      <c r="C77" s="960" t="s">
        <v>92</v>
      </c>
      <c r="D77" s="960" t="s">
        <v>1067</v>
      </c>
      <c r="E77" s="951">
        <v>30000</v>
      </c>
      <c r="F77" s="974">
        <v>0</v>
      </c>
      <c r="G77" s="951">
        <v>30000</v>
      </c>
      <c r="H77" s="953">
        <v>861</v>
      </c>
      <c r="I77" s="1191">
        <v>0</v>
      </c>
      <c r="J77" s="951">
        <v>912</v>
      </c>
      <c r="K77" s="951">
        <v>2568.4</v>
      </c>
      <c r="L77" s="951">
        <f t="shared" si="10"/>
        <v>4341.3999999999996</v>
      </c>
      <c r="M77" s="953">
        <f t="shared" si="11"/>
        <v>25658.6</v>
      </c>
    </row>
    <row r="78" spans="1:13" ht="18.75" x14ac:dyDescent="0.3">
      <c r="A78" s="958" t="s">
        <v>1146</v>
      </c>
      <c r="B78" s="950" t="s">
        <v>806</v>
      </c>
      <c r="C78" s="960" t="s">
        <v>92</v>
      </c>
      <c r="D78" s="960" t="s">
        <v>1067</v>
      </c>
      <c r="E78" s="951">
        <v>30000</v>
      </c>
      <c r="F78" s="974">
        <v>0</v>
      </c>
      <c r="G78" s="951">
        <v>30000</v>
      </c>
      <c r="H78" s="953">
        <v>861</v>
      </c>
      <c r="I78" s="1191">
        <v>0</v>
      </c>
      <c r="J78" s="951">
        <v>912</v>
      </c>
      <c r="K78" s="951">
        <v>25</v>
      </c>
      <c r="L78" s="951">
        <f t="shared" si="10"/>
        <v>1798</v>
      </c>
      <c r="M78" s="953">
        <f t="shared" si="11"/>
        <v>28202</v>
      </c>
    </row>
    <row r="79" spans="1:13" ht="18.75" x14ac:dyDescent="0.3">
      <c r="A79" s="958" t="s">
        <v>1317</v>
      </c>
      <c r="B79" s="950" t="s">
        <v>806</v>
      </c>
      <c r="C79" s="960" t="s">
        <v>268</v>
      </c>
      <c r="D79" s="960" t="s">
        <v>1067</v>
      </c>
      <c r="E79" s="951">
        <v>30000</v>
      </c>
      <c r="F79" s="974">
        <v>0</v>
      </c>
      <c r="G79" s="951">
        <v>30000</v>
      </c>
      <c r="H79" s="953">
        <v>861</v>
      </c>
      <c r="I79" s="1191">
        <v>0</v>
      </c>
      <c r="J79" s="951">
        <v>912</v>
      </c>
      <c r="K79" s="951">
        <v>25</v>
      </c>
      <c r="L79" s="951">
        <f t="shared" si="10"/>
        <v>1798</v>
      </c>
      <c r="M79" s="953">
        <f t="shared" si="11"/>
        <v>28202</v>
      </c>
    </row>
    <row r="80" spans="1:13" ht="18.75" x14ac:dyDescent="0.3">
      <c r="A80" s="955" t="s">
        <v>1664</v>
      </c>
      <c r="B80" s="968" t="s">
        <v>806</v>
      </c>
      <c r="C80" s="960" t="s">
        <v>268</v>
      </c>
      <c r="D80" s="960" t="s">
        <v>1067</v>
      </c>
      <c r="E80" s="951">
        <v>30000</v>
      </c>
      <c r="F80" s="974">
        <v>0</v>
      </c>
      <c r="G80" s="951">
        <v>30000</v>
      </c>
      <c r="H80" s="951">
        <v>861</v>
      </c>
      <c r="I80" s="1191">
        <v>0</v>
      </c>
      <c r="J80" s="951">
        <v>912</v>
      </c>
      <c r="K80" s="951">
        <v>1740.46</v>
      </c>
      <c r="L80" s="951">
        <f t="shared" si="10"/>
        <v>3513.46</v>
      </c>
      <c r="M80" s="953">
        <f t="shared" si="11"/>
        <v>26486.54</v>
      </c>
    </row>
    <row r="81" spans="1:13" ht="18.75" x14ac:dyDescent="0.3">
      <c r="A81" s="958" t="s">
        <v>1439</v>
      </c>
      <c r="B81" s="950" t="s">
        <v>806</v>
      </c>
      <c r="C81" s="960" t="s">
        <v>268</v>
      </c>
      <c r="D81" s="960" t="s">
        <v>1067</v>
      </c>
      <c r="E81" s="951">
        <v>30000</v>
      </c>
      <c r="F81" s="974">
        <v>0</v>
      </c>
      <c r="G81" s="951">
        <v>30000</v>
      </c>
      <c r="H81" s="953">
        <v>861</v>
      </c>
      <c r="I81" s="1191">
        <v>0</v>
      </c>
      <c r="J81" s="951">
        <v>912</v>
      </c>
      <c r="K81" s="951">
        <v>25</v>
      </c>
      <c r="L81" s="951">
        <f t="shared" si="10"/>
        <v>1798</v>
      </c>
      <c r="M81" s="953">
        <f t="shared" si="11"/>
        <v>28202</v>
      </c>
    </row>
    <row r="82" spans="1:13" ht="18.75" x14ac:dyDescent="0.3">
      <c r="A82" s="958" t="s">
        <v>1747</v>
      </c>
      <c r="B82" s="950" t="s">
        <v>806</v>
      </c>
      <c r="C82" s="960" t="s">
        <v>268</v>
      </c>
      <c r="D82" s="960" t="s">
        <v>1067</v>
      </c>
      <c r="E82" s="951">
        <v>30000</v>
      </c>
      <c r="F82" s="974">
        <v>0</v>
      </c>
      <c r="G82" s="951">
        <v>30000</v>
      </c>
      <c r="H82" s="953">
        <v>861</v>
      </c>
      <c r="I82" s="1191">
        <v>0</v>
      </c>
      <c r="J82" s="951">
        <v>912</v>
      </c>
      <c r="K82" s="951">
        <v>25</v>
      </c>
      <c r="L82" s="951">
        <f>+H82+I82+J82+K82</f>
        <v>1798</v>
      </c>
      <c r="M82" s="953">
        <f>+G82-L82</f>
        <v>28202</v>
      </c>
    </row>
    <row r="83" spans="1:13" ht="18.75" x14ac:dyDescent="0.3">
      <c r="A83" s="961" t="s">
        <v>755</v>
      </c>
      <c r="B83" s="950"/>
      <c r="C83" s="962">
        <v>13</v>
      </c>
      <c r="D83" s="962"/>
      <c r="E83" s="963">
        <f>SUM(E70:E82)</f>
        <v>417000</v>
      </c>
      <c r="F83" s="1071">
        <v>0</v>
      </c>
      <c r="G83" s="963">
        <f t="shared" ref="G83:M83" si="12">SUM(G70:G82)</f>
        <v>417000</v>
      </c>
      <c r="H83" s="963">
        <f t="shared" si="12"/>
        <v>11967.9</v>
      </c>
      <c r="I83" s="963">
        <f t="shared" si="12"/>
        <v>1873.24</v>
      </c>
      <c r="J83" s="963">
        <f t="shared" si="12"/>
        <v>12676.8</v>
      </c>
      <c r="K83" s="963">
        <f>SUM(K70:K82)</f>
        <v>11000.46</v>
      </c>
      <c r="L83" s="963">
        <f t="shared" si="12"/>
        <v>37518.400000000001</v>
      </c>
      <c r="M83" s="963">
        <f t="shared" si="12"/>
        <v>379481.59999999998</v>
      </c>
    </row>
    <row r="84" spans="1:13" ht="18.75" x14ac:dyDescent="0.3">
      <c r="A84" s="958"/>
      <c r="B84" s="950"/>
      <c r="C84" s="960"/>
      <c r="D84" s="960"/>
      <c r="E84" s="951"/>
      <c r="F84" s="952"/>
      <c r="G84" s="953"/>
      <c r="H84" s="953"/>
      <c r="I84" s="954"/>
      <c r="J84" s="951"/>
      <c r="K84" s="951"/>
      <c r="L84" s="951"/>
      <c r="M84" s="953"/>
    </row>
    <row r="85" spans="1:13" ht="18.75" x14ac:dyDescent="0.3">
      <c r="A85" s="975" t="s">
        <v>1665</v>
      </c>
      <c r="B85" s="950"/>
      <c r="C85" s="967"/>
      <c r="D85" s="967"/>
      <c r="E85" s="963"/>
      <c r="F85" s="964"/>
      <c r="G85" s="965"/>
      <c r="H85" s="965"/>
      <c r="I85" s="966"/>
      <c r="J85" s="963"/>
      <c r="K85" s="963"/>
      <c r="L85" s="963"/>
      <c r="M85" s="965"/>
    </row>
    <row r="86" spans="1:13" ht="18.75" x14ac:dyDescent="0.3">
      <c r="A86" s="955" t="s">
        <v>1666</v>
      </c>
      <c r="B86" s="950" t="s">
        <v>807</v>
      </c>
      <c r="C86" s="960" t="s">
        <v>662</v>
      </c>
      <c r="D86" s="960" t="s">
        <v>307</v>
      </c>
      <c r="E86" s="951">
        <v>43500</v>
      </c>
      <c r="F86" s="952">
        <v>0</v>
      </c>
      <c r="G86" s="953">
        <v>43500</v>
      </c>
      <c r="H86" s="953">
        <v>1248.45</v>
      </c>
      <c r="I86" s="1191">
        <v>936.62</v>
      </c>
      <c r="J86" s="951">
        <v>1322.4</v>
      </c>
      <c r="K86" s="951">
        <v>1025</v>
      </c>
      <c r="L86" s="951">
        <f t="shared" ref="L86:L94" si="13">+H86+I86+J86+K86</f>
        <v>4532.47</v>
      </c>
      <c r="M86" s="953">
        <f>+G86-L86</f>
        <v>38967.53</v>
      </c>
    </row>
    <row r="87" spans="1:13" ht="18.75" x14ac:dyDescent="0.3">
      <c r="A87" s="955" t="s">
        <v>760</v>
      </c>
      <c r="B87" s="950" t="s">
        <v>807</v>
      </c>
      <c r="C87" s="960" t="s">
        <v>105</v>
      </c>
      <c r="D87" s="960" t="s">
        <v>1067</v>
      </c>
      <c r="E87" s="951">
        <v>25000</v>
      </c>
      <c r="F87" s="952">
        <v>0</v>
      </c>
      <c r="G87" s="953">
        <v>25000</v>
      </c>
      <c r="H87" s="953">
        <v>717.5</v>
      </c>
      <c r="I87" s="1191">
        <v>0</v>
      </c>
      <c r="J87" s="951">
        <v>760</v>
      </c>
      <c r="K87" s="951">
        <v>125</v>
      </c>
      <c r="L87" s="951">
        <f t="shared" si="13"/>
        <v>1602.5</v>
      </c>
      <c r="M87" s="953">
        <f t="shared" ref="M87:M97" si="14">+G87-L87</f>
        <v>23397.5</v>
      </c>
    </row>
    <row r="88" spans="1:13" ht="18.75" x14ac:dyDescent="0.3">
      <c r="A88" s="955" t="s">
        <v>860</v>
      </c>
      <c r="B88" s="950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1191">
        <v>0</v>
      </c>
      <c r="J88" s="951">
        <v>760</v>
      </c>
      <c r="K88" s="951">
        <v>728</v>
      </c>
      <c r="L88" s="951">
        <f t="shared" si="13"/>
        <v>2205.5</v>
      </c>
      <c r="M88" s="953">
        <f t="shared" si="14"/>
        <v>22794.5</v>
      </c>
    </row>
    <row r="89" spans="1:13" ht="18.75" x14ac:dyDescent="0.3">
      <c r="A89" s="955" t="s">
        <v>1667</v>
      </c>
      <c r="B89" s="950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1191">
        <v>0</v>
      </c>
      <c r="J89" s="951">
        <v>760</v>
      </c>
      <c r="K89" s="951">
        <v>1296.7</v>
      </c>
      <c r="L89" s="951">
        <f t="shared" si="13"/>
        <v>2774.2</v>
      </c>
      <c r="M89" s="953">
        <f t="shared" si="14"/>
        <v>22225.8</v>
      </c>
    </row>
    <row r="90" spans="1:13" ht="21" customHeight="1" x14ac:dyDescent="0.3">
      <c r="A90" s="955" t="s">
        <v>1668</v>
      </c>
      <c r="B90" s="950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1191">
        <v>0</v>
      </c>
      <c r="J90" s="951">
        <v>760</v>
      </c>
      <c r="K90" s="951">
        <v>25</v>
      </c>
      <c r="L90" s="951">
        <f t="shared" si="13"/>
        <v>1502.5</v>
      </c>
      <c r="M90" s="953">
        <f t="shared" si="14"/>
        <v>23497.5</v>
      </c>
    </row>
    <row r="91" spans="1:13" ht="18.75" x14ac:dyDescent="0.3">
      <c r="A91" s="955" t="s">
        <v>1669</v>
      </c>
      <c r="B91" s="968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1191">
        <v>0</v>
      </c>
      <c r="J91" s="951">
        <v>760</v>
      </c>
      <c r="K91" s="951">
        <v>25</v>
      </c>
      <c r="L91" s="951">
        <f t="shared" si="13"/>
        <v>1502.5</v>
      </c>
      <c r="M91" s="953">
        <f t="shared" si="14"/>
        <v>23497.5</v>
      </c>
    </row>
    <row r="92" spans="1:13" ht="18.75" x14ac:dyDescent="0.3">
      <c r="A92" s="955" t="s">
        <v>1670</v>
      </c>
      <c r="B92" s="968" t="s">
        <v>807</v>
      </c>
      <c r="C92" s="960" t="s">
        <v>105</v>
      </c>
      <c r="D92" s="960" t="s">
        <v>1067</v>
      </c>
      <c r="E92" s="951">
        <v>25000</v>
      </c>
      <c r="F92" s="974">
        <v>0</v>
      </c>
      <c r="G92" s="951">
        <v>25000</v>
      </c>
      <c r="H92" s="951">
        <v>717.5</v>
      </c>
      <c r="I92" s="1191">
        <v>0</v>
      </c>
      <c r="J92" s="951">
        <v>760</v>
      </c>
      <c r="K92" s="951">
        <v>25</v>
      </c>
      <c r="L92" s="951">
        <f t="shared" si="13"/>
        <v>1502.5</v>
      </c>
      <c r="M92" s="953">
        <f t="shared" si="14"/>
        <v>23497.5</v>
      </c>
    </row>
    <row r="93" spans="1:13" ht="18.75" x14ac:dyDescent="0.3">
      <c r="A93" s="955" t="s">
        <v>1671</v>
      </c>
      <c r="B93" s="968" t="s">
        <v>807</v>
      </c>
      <c r="C93" s="960" t="s">
        <v>105</v>
      </c>
      <c r="D93" s="960" t="s">
        <v>1067</v>
      </c>
      <c r="E93" s="951">
        <v>25000</v>
      </c>
      <c r="F93" s="974">
        <v>0</v>
      </c>
      <c r="G93" s="951">
        <v>25000</v>
      </c>
      <c r="H93" s="951">
        <v>717.5</v>
      </c>
      <c r="I93" s="1191">
        <v>0</v>
      </c>
      <c r="J93" s="951">
        <v>760</v>
      </c>
      <c r="K93" s="951">
        <v>25</v>
      </c>
      <c r="L93" s="951">
        <f t="shared" si="13"/>
        <v>1502.5</v>
      </c>
      <c r="M93" s="953">
        <f t="shared" si="14"/>
        <v>23497.5</v>
      </c>
    </row>
    <row r="94" spans="1:13" ht="18.75" x14ac:dyDescent="0.3">
      <c r="A94" s="955" t="s">
        <v>1672</v>
      </c>
      <c r="B94" s="950" t="s">
        <v>807</v>
      </c>
      <c r="C94" s="960" t="s">
        <v>105</v>
      </c>
      <c r="D94" s="960" t="s">
        <v>1067</v>
      </c>
      <c r="E94" s="951">
        <v>25000</v>
      </c>
      <c r="F94" s="974">
        <v>0</v>
      </c>
      <c r="G94" s="951">
        <v>25000</v>
      </c>
      <c r="H94" s="951">
        <v>717.5</v>
      </c>
      <c r="I94" s="1191">
        <v>0</v>
      </c>
      <c r="J94" s="951">
        <v>760</v>
      </c>
      <c r="K94" s="951">
        <v>25</v>
      </c>
      <c r="L94" s="951">
        <f t="shared" si="13"/>
        <v>1502.5</v>
      </c>
      <c r="M94" s="953">
        <f t="shared" si="14"/>
        <v>23497.5</v>
      </c>
    </row>
    <row r="95" spans="1:13" ht="19.5" customHeight="1" x14ac:dyDescent="0.3">
      <c r="A95" s="955" t="s">
        <v>1075</v>
      </c>
      <c r="B95" s="950" t="s">
        <v>807</v>
      </c>
      <c r="C95" s="960" t="s">
        <v>105</v>
      </c>
      <c r="D95" s="960" t="s">
        <v>1067</v>
      </c>
      <c r="E95" s="951">
        <v>25000</v>
      </c>
      <c r="F95" s="974">
        <v>0</v>
      </c>
      <c r="G95" s="951">
        <v>25000</v>
      </c>
      <c r="H95" s="951">
        <v>717.5</v>
      </c>
      <c r="I95" s="1191">
        <v>0</v>
      </c>
      <c r="J95" s="951">
        <v>760</v>
      </c>
      <c r="K95" s="951">
        <v>4353.66</v>
      </c>
      <c r="L95" s="951">
        <f>+H95+I95+J95+K95</f>
        <v>5831.16</v>
      </c>
      <c r="M95" s="953">
        <f t="shared" si="14"/>
        <v>19168.84</v>
      </c>
    </row>
    <row r="96" spans="1:13" ht="18.75" x14ac:dyDescent="0.3">
      <c r="A96" s="955" t="s">
        <v>119</v>
      </c>
      <c r="B96" s="968" t="s">
        <v>806</v>
      </c>
      <c r="C96" s="960" t="s">
        <v>912</v>
      </c>
      <c r="D96" s="960" t="s">
        <v>1067</v>
      </c>
      <c r="E96" s="951">
        <v>35000</v>
      </c>
      <c r="F96" s="974">
        <v>0</v>
      </c>
      <c r="G96" s="951">
        <v>35000</v>
      </c>
      <c r="H96" s="951">
        <v>1004.5</v>
      </c>
      <c r="I96" s="1191">
        <v>0</v>
      </c>
      <c r="J96" s="951">
        <v>1064</v>
      </c>
      <c r="K96" s="951">
        <v>9217.7800000000007</v>
      </c>
      <c r="L96" s="951">
        <f>+H96+I96+J96+K96</f>
        <v>11286.28</v>
      </c>
      <c r="M96" s="951">
        <f t="shared" si="14"/>
        <v>23713.72</v>
      </c>
    </row>
    <row r="97" spans="1:13" ht="18.75" x14ac:dyDescent="0.3">
      <c r="A97" s="955" t="s">
        <v>1335</v>
      </c>
      <c r="B97" s="950" t="s">
        <v>806</v>
      </c>
      <c r="C97" s="960" t="s">
        <v>912</v>
      </c>
      <c r="D97" s="960" t="s">
        <v>1067</v>
      </c>
      <c r="E97" s="951">
        <v>35000</v>
      </c>
      <c r="F97" s="974">
        <v>0</v>
      </c>
      <c r="G97" s="951">
        <v>35000</v>
      </c>
      <c r="H97" s="951">
        <v>1004.5</v>
      </c>
      <c r="I97" s="1191">
        <v>0</v>
      </c>
      <c r="J97" s="951">
        <v>1064</v>
      </c>
      <c r="K97" s="951">
        <v>25</v>
      </c>
      <c r="L97" s="951">
        <f>+H97+I97+J97+K97</f>
        <v>2093.5</v>
      </c>
      <c r="M97" s="951">
        <f t="shared" si="14"/>
        <v>32906.5</v>
      </c>
    </row>
    <row r="98" spans="1:13" ht="18.75" x14ac:dyDescent="0.3">
      <c r="A98" s="961" t="s">
        <v>763</v>
      </c>
      <c r="B98" s="950"/>
      <c r="C98" s="962">
        <v>12</v>
      </c>
      <c r="D98" s="962"/>
      <c r="E98" s="963">
        <f>SUM(E86:E97)</f>
        <v>338500</v>
      </c>
      <c r="F98" s="1071">
        <v>0</v>
      </c>
      <c r="G98" s="963">
        <f t="shared" ref="G98:M98" si="15">SUM(G86:G97)</f>
        <v>338500</v>
      </c>
      <c r="H98" s="966">
        <f t="shared" si="15"/>
        <v>9714.9500000000007</v>
      </c>
      <c r="I98" s="966">
        <f t="shared" si="15"/>
        <v>936.62</v>
      </c>
      <c r="J98" s="963">
        <f t="shared" si="15"/>
        <v>10290.4</v>
      </c>
      <c r="K98" s="963">
        <f t="shared" si="15"/>
        <v>16896.14</v>
      </c>
      <c r="L98" s="963">
        <f t="shared" si="15"/>
        <v>37838.11</v>
      </c>
      <c r="M98" s="963">
        <f t="shared" si="15"/>
        <v>300661.89</v>
      </c>
    </row>
    <row r="99" spans="1:13" ht="18.75" x14ac:dyDescent="0.3">
      <c r="A99" s="958"/>
      <c r="B99" s="950"/>
      <c r="C99" s="967"/>
      <c r="D99" s="967"/>
      <c r="E99" s="951"/>
      <c r="F99" s="952"/>
      <c r="G99" s="953"/>
      <c r="H99" s="953"/>
      <c r="I99" s="954"/>
      <c r="J99" s="951"/>
      <c r="K99" s="951"/>
      <c r="L99" s="951"/>
      <c r="M99" s="953"/>
    </row>
    <row r="100" spans="1:13" ht="18.75" x14ac:dyDescent="0.3">
      <c r="A100" s="961" t="s">
        <v>1126</v>
      </c>
      <c r="B100" s="950"/>
      <c r="C100" s="960"/>
      <c r="D100" s="960"/>
      <c r="E100" s="951"/>
      <c r="F100" s="964"/>
      <c r="G100" s="953"/>
      <c r="H100" s="953"/>
      <c r="I100" s="954"/>
      <c r="J100" s="951"/>
      <c r="K100" s="951"/>
      <c r="L100" s="951"/>
      <c r="M100" s="953"/>
    </row>
    <row r="101" spans="1:13" ht="18.75" x14ac:dyDescent="0.3">
      <c r="A101" s="955" t="s">
        <v>1641</v>
      </c>
      <c r="B101" s="950" t="s">
        <v>807</v>
      </c>
      <c r="C101" s="960" t="s">
        <v>1673</v>
      </c>
      <c r="D101" s="960" t="s">
        <v>1069</v>
      </c>
      <c r="E101" s="951">
        <v>55000</v>
      </c>
      <c r="F101" s="952">
        <v>0</v>
      </c>
      <c r="G101" s="953">
        <v>55000</v>
      </c>
      <c r="H101" s="953">
        <v>1578.5</v>
      </c>
      <c r="I101" s="987">
        <v>2559.6799999999998</v>
      </c>
      <c r="J101" s="951">
        <v>1672</v>
      </c>
      <c r="K101" s="951">
        <v>25</v>
      </c>
      <c r="L101" s="951">
        <f>+H101+I101+J101+K101</f>
        <v>5835.18</v>
      </c>
      <c r="M101" s="953">
        <f>+G101-L101</f>
        <v>49164.82</v>
      </c>
    </row>
    <row r="102" spans="1:13" ht="18.75" x14ac:dyDescent="0.3">
      <c r="A102" s="960" t="s">
        <v>1674</v>
      </c>
      <c r="B102" s="976" t="s">
        <v>807</v>
      </c>
      <c r="C102" s="977" t="s">
        <v>166</v>
      </c>
      <c r="D102" s="977" t="s">
        <v>307</v>
      </c>
      <c r="E102" s="978">
        <v>37500</v>
      </c>
      <c r="F102" s="979">
        <v>0</v>
      </c>
      <c r="G102" s="953">
        <v>37500</v>
      </c>
      <c r="H102" s="953">
        <v>1076.25</v>
      </c>
      <c r="I102" s="1193">
        <v>0</v>
      </c>
      <c r="J102" s="951">
        <v>1140</v>
      </c>
      <c r="K102" s="951">
        <v>1740.46</v>
      </c>
      <c r="L102" s="951">
        <f>+H102+I102+J102+K102</f>
        <v>3956.71</v>
      </c>
      <c r="M102" s="953">
        <f>+G102-L102</f>
        <v>33543.29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 t="shared" ref="E103:M103" si="16">SUM(E101:E102)</f>
        <v>92500</v>
      </c>
      <c r="F103" s="964">
        <f t="shared" si="16"/>
        <v>0</v>
      </c>
      <c r="G103" s="965">
        <f t="shared" si="16"/>
        <v>92500</v>
      </c>
      <c r="H103" s="966">
        <f t="shared" si="16"/>
        <v>2654.75</v>
      </c>
      <c r="I103" s="966">
        <f t="shared" si="16"/>
        <v>2559.6799999999998</v>
      </c>
      <c r="J103" s="963">
        <f t="shared" si="16"/>
        <v>2812</v>
      </c>
      <c r="K103" s="963">
        <f t="shared" si="16"/>
        <v>1765.46</v>
      </c>
      <c r="L103" s="963">
        <f t="shared" si="16"/>
        <v>9791.89</v>
      </c>
      <c r="M103" s="965">
        <f t="shared" si="16"/>
        <v>82708.11</v>
      </c>
    </row>
    <row r="104" spans="1:13" ht="18.75" x14ac:dyDescent="0.3">
      <c r="A104" s="958"/>
      <c r="B104" s="950"/>
      <c r="C104" s="960"/>
      <c r="D104" s="960"/>
      <c r="E104" s="951"/>
      <c r="F104" s="952"/>
      <c r="G104" s="953"/>
      <c r="H104" s="953"/>
      <c r="I104" s="954"/>
      <c r="J104" s="951"/>
      <c r="K104" s="951"/>
      <c r="L104" s="951"/>
      <c r="M104" s="953"/>
    </row>
    <row r="105" spans="1:13" ht="18.75" x14ac:dyDescent="0.3">
      <c r="A105" s="961" t="s">
        <v>1127</v>
      </c>
      <c r="B105" s="950"/>
      <c r="C105" s="960"/>
      <c r="D105" s="960"/>
      <c r="E105" s="951"/>
      <c r="F105" s="952"/>
      <c r="G105" s="953"/>
      <c r="H105" s="953"/>
      <c r="I105" s="954"/>
      <c r="J105" s="951"/>
      <c r="K105" s="951"/>
      <c r="L105" s="951"/>
      <c r="M105" s="953"/>
    </row>
    <row r="106" spans="1:13" ht="18.75" x14ac:dyDescent="0.3">
      <c r="A106" s="955" t="s">
        <v>1642</v>
      </c>
      <c r="B106" s="950" t="s">
        <v>806</v>
      </c>
      <c r="C106" s="960" t="s">
        <v>1675</v>
      </c>
      <c r="D106" s="960" t="s">
        <v>1069</v>
      </c>
      <c r="E106" s="951">
        <v>55000</v>
      </c>
      <c r="F106" s="974">
        <v>0</v>
      </c>
      <c r="G106" s="951">
        <v>55000</v>
      </c>
      <c r="H106" s="951">
        <v>1578.5</v>
      </c>
      <c r="I106" s="954">
        <v>2559.6799999999998</v>
      </c>
      <c r="J106" s="951">
        <v>1672</v>
      </c>
      <c r="K106" s="951">
        <v>1296.7</v>
      </c>
      <c r="L106" s="951">
        <f>+H106+I106+J106+K106</f>
        <v>7106.88</v>
      </c>
      <c r="M106" s="953">
        <f>+G106-L106</f>
        <v>47893.120000000003</v>
      </c>
    </row>
    <row r="107" spans="1:13" ht="18.75" x14ac:dyDescent="0.3">
      <c r="A107" s="955" t="s">
        <v>1315</v>
      </c>
      <c r="B107" s="968" t="s">
        <v>806</v>
      </c>
      <c r="C107" s="960" t="s">
        <v>276</v>
      </c>
      <c r="D107" s="960" t="s">
        <v>321</v>
      </c>
      <c r="E107" s="951">
        <v>43500</v>
      </c>
      <c r="F107" s="974">
        <v>0</v>
      </c>
      <c r="G107" s="951">
        <v>43500</v>
      </c>
      <c r="H107" s="951">
        <v>1248.45</v>
      </c>
      <c r="I107" s="1191">
        <v>936.62</v>
      </c>
      <c r="J107" s="951">
        <v>1322.4</v>
      </c>
      <c r="K107" s="951">
        <v>1296.7</v>
      </c>
      <c r="L107" s="951">
        <f>+H107+I107+J107+K107</f>
        <v>4804.17</v>
      </c>
      <c r="M107" s="953">
        <f>+G107-L107</f>
        <v>38695.83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98500</v>
      </c>
      <c r="F108" s="952">
        <v>0</v>
      </c>
      <c r="G108" s="963">
        <f t="shared" ref="G108:M108" si="17">SUM(G106:G107)</f>
        <v>98500</v>
      </c>
      <c r="H108" s="966">
        <f t="shared" si="17"/>
        <v>2826.95</v>
      </c>
      <c r="I108" s="966">
        <f t="shared" si="17"/>
        <v>3496.2999999999997</v>
      </c>
      <c r="J108" s="963">
        <f t="shared" si="17"/>
        <v>2994.4</v>
      </c>
      <c r="K108" s="963">
        <f t="shared" si="17"/>
        <v>2593.4</v>
      </c>
      <c r="L108" s="963">
        <f t="shared" si="17"/>
        <v>11911.05</v>
      </c>
      <c r="M108" s="963">
        <f t="shared" si="17"/>
        <v>86588.950000000012</v>
      </c>
    </row>
    <row r="109" spans="1:13" ht="18.75" x14ac:dyDescent="0.3">
      <c r="A109" s="958"/>
      <c r="B109" s="950"/>
      <c r="C109" s="960"/>
      <c r="D109" s="960"/>
      <c r="E109" s="951"/>
      <c r="F109" s="952"/>
      <c r="G109" s="953"/>
      <c r="H109" s="953"/>
      <c r="I109" s="954"/>
      <c r="J109" s="951"/>
      <c r="K109" s="951"/>
      <c r="L109" s="951"/>
      <c r="M109" s="953"/>
    </row>
    <row r="110" spans="1:13" ht="18.75" x14ac:dyDescent="0.3">
      <c r="A110" s="961" t="s">
        <v>839</v>
      </c>
      <c r="B110" s="950"/>
      <c r="C110" s="967"/>
      <c r="D110" s="967"/>
      <c r="E110" s="963"/>
      <c r="F110" s="964"/>
      <c r="G110" s="965"/>
      <c r="H110" s="965"/>
      <c r="I110" s="966"/>
      <c r="J110" s="963"/>
      <c r="K110" s="963"/>
      <c r="L110" s="963"/>
      <c r="M110" s="965"/>
    </row>
    <row r="111" spans="1:13" ht="18.75" x14ac:dyDescent="0.3">
      <c r="A111" s="955" t="s">
        <v>1676</v>
      </c>
      <c r="B111" s="968" t="s">
        <v>807</v>
      </c>
      <c r="C111" s="960" t="s">
        <v>604</v>
      </c>
      <c r="D111" s="960" t="s">
        <v>1069</v>
      </c>
      <c r="E111" s="951">
        <v>70000</v>
      </c>
      <c r="F111" s="974">
        <v>0</v>
      </c>
      <c r="G111" s="951">
        <v>70000</v>
      </c>
      <c r="H111" s="951">
        <v>2009</v>
      </c>
      <c r="I111" s="951">
        <v>5368.48</v>
      </c>
      <c r="J111" s="951">
        <v>2128</v>
      </c>
      <c r="K111" s="951">
        <v>25</v>
      </c>
      <c r="L111" s="951">
        <f>+H111+I111+J111+K111</f>
        <v>9530.48</v>
      </c>
      <c r="M111" s="951">
        <f>+G111-L111</f>
        <v>60469.520000000004</v>
      </c>
    </row>
    <row r="112" spans="1:13" ht="18.75" x14ac:dyDescent="0.3">
      <c r="A112" s="955" t="s">
        <v>124</v>
      </c>
      <c r="B112" s="968" t="s">
        <v>807</v>
      </c>
      <c r="C112" s="960" t="s">
        <v>604</v>
      </c>
      <c r="D112" s="960" t="s">
        <v>1069</v>
      </c>
      <c r="E112" s="951">
        <v>70000</v>
      </c>
      <c r="F112" s="974">
        <v>0</v>
      </c>
      <c r="G112" s="951">
        <v>70000</v>
      </c>
      <c r="H112" s="951">
        <v>2009</v>
      </c>
      <c r="I112" s="951">
        <v>4682.29</v>
      </c>
      <c r="J112" s="951">
        <v>2128</v>
      </c>
      <c r="K112" s="951">
        <v>3555.92</v>
      </c>
      <c r="L112" s="951">
        <v>12375.21</v>
      </c>
      <c r="M112" s="951">
        <v>57624.79</v>
      </c>
    </row>
    <row r="113" spans="1:13" ht="18.75" x14ac:dyDescent="0.3">
      <c r="A113" s="961" t="s">
        <v>749</v>
      </c>
      <c r="B113" s="950"/>
      <c r="C113" s="962">
        <v>2</v>
      </c>
      <c r="D113" s="962"/>
      <c r="E113" s="963">
        <f>SUM(E111:E112)</f>
        <v>140000</v>
      </c>
      <c r="F113" s="1071">
        <v>0</v>
      </c>
      <c r="G113" s="963">
        <f t="shared" ref="G113:M113" si="18">SUM(G111:G112)</f>
        <v>140000</v>
      </c>
      <c r="H113" s="963">
        <f t="shared" si="18"/>
        <v>4018</v>
      </c>
      <c r="I113" s="963">
        <f t="shared" si="18"/>
        <v>10050.77</v>
      </c>
      <c r="J113" s="963">
        <f t="shared" si="18"/>
        <v>4256</v>
      </c>
      <c r="K113" s="963">
        <f t="shared" si="18"/>
        <v>3580.92</v>
      </c>
      <c r="L113" s="963">
        <f t="shared" si="18"/>
        <v>21905.69</v>
      </c>
      <c r="M113" s="963">
        <f t="shared" si="18"/>
        <v>118094.31</v>
      </c>
    </row>
    <row r="114" spans="1:13" ht="18.75" x14ac:dyDescent="0.3">
      <c r="A114" s="961"/>
      <c r="B114" s="950"/>
      <c r="C114" s="962"/>
      <c r="D114" s="962"/>
      <c r="E114" s="963"/>
      <c r="F114" s="964"/>
      <c r="G114" s="965"/>
      <c r="H114" s="965"/>
      <c r="I114" s="966"/>
      <c r="J114" s="963"/>
      <c r="K114" s="963"/>
      <c r="L114" s="963"/>
      <c r="M114" s="965"/>
    </row>
    <row r="115" spans="1:13" ht="20.25" customHeight="1" x14ac:dyDescent="0.3">
      <c r="A115" s="981" t="s">
        <v>1167</v>
      </c>
      <c r="B115" s="950"/>
      <c r="C115" s="962"/>
      <c r="D115" s="962"/>
      <c r="E115" s="963"/>
      <c r="F115" s="964"/>
      <c r="G115" s="965"/>
      <c r="H115" s="965"/>
      <c r="I115" s="966"/>
      <c r="J115" s="963"/>
      <c r="K115" s="963"/>
      <c r="L115" s="963"/>
      <c r="M115" s="965"/>
    </row>
    <row r="116" spans="1:13" s="259" customFormat="1" ht="18.75" x14ac:dyDescent="0.3">
      <c r="A116" s="1258" t="s">
        <v>1168</v>
      </c>
      <c r="B116" s="1256" t="s">
        <v>807</v>
      </c>
      <c r="C116" s="1257" t="s">
        <v>1564</v>
      </c>
      <c r="D116" s="1257" t="s">
        <v>1069</v>
      </c>
      <c r="E116" s="954">
        <v>80000</v>
      </c>
      <c r="F116" s="1191">
        <v>0</v>
      </c>
      <c r="G116" s="954">
        <v>80000</v>
      </c>
      <c r="H116" s="954">
        <v>2296</v>
      </c>
      <c r="I116" s="954">
        <v>7400.87</v>
      </c>
      <c r="J116" s="954">
        <v>2432</v>
      </c>
      <c r="K116" s="954">
        <v>2134</v>
      </c>
      <c r="L116" s="954">
        <f>SUM(H116:K116)</f>
        <v>14262.869999999999</v>
      </c>
      <c r="M116" s="954">
        <f>+E116-L116</f>
        <v>65737.13</v>
      </c>
    </row>
    <row r="117" spans="1:13" ht="18.75" x14ac:dyDescent="0.3">
      <c r="A117" s="955" t="s">
        <v>1053</v>
      </c>
      <c r="B117" s="950" t="s">
        <v>807</v>
      </c>
      <c r="C117" s="960" t="s">
        <v>276</v>
      </c>
      <c r="D117" s="960" t="s">
        <v>307</v>
      </c>
      <c r="E117" s="951">
        <v>43500</v>
      </c>
      <c r="F117" s="974">
        <v>0</v>
      </c>
      <c r="G117" s="951">
        <v>43500</v>
      </c>
      <c r="H117" s="951">
        <v>1248.45</v>
      </c>
      <c r="I117" s="1191">
        <v>936.62</v>
      </c>
      <c r="J117" s="951">
        <v>1322.4</v>
      </c>
      <c r="K117" s="951">
        <v>25</v>
      </c>
      <c r="L117" s="954">
        <f>SUM(H117:K117)</f>
        <v>3532.4700000000003</v>
      </c>
      <c r="M117" s="951">
        <f>+G117-L117</f>
        <v>39967.53</v>
      </c>
    </row>
    <row r="118" spans="1:13" ht="18.75" x14ac:dyDescent="0.3">
      <c r="A118" s="955" t="s">
        <v>1147</v>
      </c>
      <c r="B118" s="950" t="s">
        <v>807</v>
      </c>
      <c r="C118" s="960" t="s">
        <v>276</v>
      </c>
      <c r="D118" s="960" t="s">
        <v>307</v>
      </c>
      <c r="E118" s="951">
        <v>43500</v>
      </c>
      <c r="F118" s="974">
        <v>0</v>
      </c>
      <c r="G118" s="951">
        <v>43500</v>
      </c>
      <c r="H118" s="951">
        <v>1248.45</v>
      </c>
      <c r="I118" s="1191">
        <v>936.62</v>
      </c>
      <c r="J118" s="951">
        <v>1322.4</v>
      </c>
      <c r="K118" s="951">
        <v>25</v>
      </c>
      <c r="L118" s="954">
        <f>SUM(H118:K118)</f>
        <v>3532.4700000000003</v>
      </c>
      <c r="M118" s="951">
        <f>+G118-L118</f>
        <v>39967.53</v>
      </c>
    </row>
    <row r="119" spans="1:13" ht="18.75" x14ac:dyDescent="0.3">
      <c r="A119" s="961" t="s">
        <v>749</v>
      </c>
      <c r="B119" s="950"/>
      <c r="C119" s="962">
        <v>3</v>
      </c>
      <c r="D119" s="962"/>
      <c r="E119" s="963">
        <f>SUM(E116:E118)</f>
        <v>167000</v>
      </c>
      <c r="F119" s="1071">
        <v>0</v>
      </c>
      <c r="G119" s="963">
        <f t="shared" ref="G119:M119" si="19">SUM(G116:G118)</f>
        <v>167000</v>
      </c>
      <c r="H119" s="963">
        <f t="shared" si="19"/>
        <v>4792.8999999999996</v>
      </c>
      <c r="I119" s="963">
        <f t="shared" si="19"/>
        <v>9274.11</v>
      </c>
      <c r="J119" s="963">
        <f t="shared" si="19"/>
        <v>5076.8</v>
      </c>
      <c r="K119" s="963">
        <f t="shared" si="19"/>
        <v>2184</v>
      </c>
      <c r="L119" s="963">
        <f>SUM(L116:L118)</f>
        <v>21327.81</v>
      </c>
      <c r="M119" s="963">
        <f t="shared" si="19"/>
        <v>145672.19</v>
      </c>
    </row>
    <row r="120" spans="1:13" ht="18.75" x14ac:dyDescent="0.3">
      <c r="A120" s="961"/>
      <c r="B120" s="950"/>
      <c r="C120" s="962"/>
      <c r="D120" s="962"/>
      <c r="E120" s="963"/>
      <c r="F120" s="964"/>
      <c r="G120" s="965"/>
      <c r="H120" s="965"/>
      <c r="I120" s="966"/>
      <c r="J120" s="963"/>
      <c r="K120" s="963"/>
      <c r="L120" s="963"/>
      <c r="M120" s="965"/>
    </row>
    <row r="121" spans="1:13" ht="18.75" x14ac:dyDescent="0.3">
      <c r="A121" s="961" t="s">
        <v>1128</v>
      </c>
      <c r="B121" s="950"/>
      <c r="C121" s="967"/>
      <c r="D121" s="967"/>
      <c r="E121" s="963"/>
      <c r="F121" s="964"/>
      <c r="G121" s="965"/>
      <c r="H121" s="965"/>
      <c r="I121" s="966"/>
      <c r="J121" s="963"/>
      <c r="K121" s="963"/>
      <c r="L121" s="963"/>
      <c r="M121" s="965"/>
    </row>
    <row r="122" spans="1:13" ht="18.75" x14ac:dyDescent="0.3">
      <c r="A122" s="958" t="s">
        <v>47</v>
      </c>
      <c r="B122" s="950" t="s">
        <v>806</v>
      </c>
      <c r="C122" s="960" t="s">
        <v>1677</v>
      </c>
      <c r="D122" s="960" t="s">
        <v>1069</v>
      </c>
      <c r="E122" s="951">
        <v>80000</v>
      </c>
      <c r="F122" s="952">
        <v>0</v>
      </c>
      <c r="G122" s="953">
        <v>80000</v>
      </c>
      <c r="H122" s="953">
        <v>2296</v>
      </c>
      <c r="I122" s="954">
        <v>6972</v>
      </c>
      <c r="J122" s="951">
        <v>2432</v>
      </c>
      <c r="K122" s="951">
        <v>1740.46</v>
      </c>
      <c r="L122" s="951">
        <f>+H122+I122+J122+K122</f>
        <v>13440.46</v>
      </c>
      <c r="M122" s="953">
        <f>+G122-L122</f>
        <v>66559.540000000008</v>
      </c>
    </row>
    <row r="123" spans="1:13" ht="18.75" x14ac:dyDescent="0.3">
      <c r="A123" s="961" t="s">
        <v>749</v>
      </c>
      <c r="B123" s="950"/>
      <c r="C123" s="962">
        <v>1</v>
      </c>
      <c r="D123" s="962"/>
      <c r="E123" s="963">
        <f>SUM(E122:E122)</f>
        <v>80000</v>
      </c>
      <c r="F123" s="952">
        <v>0</v>
      </c>
      <c r="G123" s="965">
        <f t="shared" ref="G123:L123" si="20">SUM(G122:G122)</f>
        <v>80000</v>
      </c>
      <c r="H123" s="965">
        <f t="shared" si="20"/>
        <v>2296</v>
      </c>
      <c r="I123" s="966">
        <f t="shared" si="20"/>
        <v>6972</v>
      </c>
      <c r="J123" s="963">
        <f t="shared" si="20"/>
        <v>2432</v>
      </c>
      <c r="K123" s="963">
        <f t="shared" si="20"/>
        <v>1740.46</v>
      </c>
      <c r="L123" s="963">
        <f t="shared" si="20"/>
        <v>13440.46</v>
      </c>
      <c r="M123" s="965">
        <f>SUM(M122:M122)</f>
        <v>66559.540000000008</v>
      </c>
    </row>
    <row r="124" spans="1:13" ht="18.75" x14ac:dyDescent="0.3">
      <c r="A124" s="961"/>
      <c r="B124" s="950"/>
      <c r="C124" s="967"/>
      <c r="D124" s="967"/>
      <c r="E124" s="963"/>
      <c r="F124" s="964"/>
      <c r="G124" s="965"/>
      <c r="H124" s="965"/>
      <c r="I124" s="966"/>
      <c r="J124" s="963"/>
      <c r="K124" s="963"/>
      <c r="L124" s="963"/>
      <c r="M124" s="965"/>
    </row>
    <row r="125" spans="1:13" ht="22.5" customHeight="1" x14ac:dyDescent="0.3">
      <c r="A125" s="982" t="s">
        <v>1462</v>
      </c>
      <c r="B125" s="950"/>
      <c r="C125" s="967"/>
      <c r="D125" s="967"/>
      <c r="E125" s="963"/>
      <c r="F125" s="964"/>
      <c r="G125" s="965"/>
      <c r="H125" s="965"/>
      <c r="I125" s="966"/>
      <c r="J125" s="963"/>
      <c r="K125" s="963"/>
      <c r="L125" s="963"/>
      <c r="M125" s="965"/>
    </row>
    <row r="126" spans="1:13" ht="20.25" customHeight="1" x14ac:dyDescent="0.3">
      <c r="A126" s="1242" t="s">
        <v>1678</v>
      </c>
      <c r="B126" s="950" t="s">
        <v>806</v>
      </c>
      <c r="C126" s="960" t="s">
        <v>1265</v>
      </c>
      <c r="D126" s="960" t="s">
        <v>1066</v>
      </c>
      <c r="E126" s="951">
        <v>185000</v>
      </c>
      <c r="F126" s="952">
        <v>0</v>
      </c>
      <c r="G126" s="953">
        <v>185000</v>
      </c>
      <c r="H126" s="953">
        <v>5309.5</v>
      </c>
      <c r="I126" s="954">
        <v>32099.49</v>
      </c>
      <c r="J126" s="951">
        <v>5624</v>
      </c>
      <c r="K126" s="951">
        <v>25</v>
      </c>
      <c r="L126" s="951">
        <f>+H126+I126+J126+K126</f>
        <v>43057.990000000005</v>
      </c>
      <c r="M126" s="953">
        <f>+G126-L126</f>
        <v>141942.01</v>
      </c>
    </row>
    <row r="127" spans="1:13" ht="18.75" x14ac:dyDescent="0.3">
      <c r="A127" s="955" t="s">
        <v>65</v>
      </c>
      <c r="B127" s="968" t="s">
        <v>806</v>
      </c>
      <c r="C127" s="960" t="s">
        <v>1174</v>
      </c>
      <c r="D127" s="960" t="s">
        <v>1069</v>
      </c>
      <c r="E127" s="951">
        <v>11666.67</v>
      </c>
      <c r="F127" s="974">
        <v>0</v>
      </c>
      <c r="G127" s="951">
        <v>11666.67</v>
      </c>
      <c r="H127" s="951">
        <v>334.83</v>
      </c>
      <c r="I127" s="1191">
        <v>0</v>
      </c>
      <c r="J127" s="951">
        <v>354.67</v>
      </c>
      <c r="K127" s="951">
        <v>1840.46</v>
      </c>
      <c r="L127" s="951">
        <f>+H127+I127+J127+K127</f>
        <v>2529.96</v>
      </c>
      <c r="M127" s="953">
        <f>+G127-L127</f>
        <v>9136.7099999999991</v>
      </c>
    </row>
    <row r="128" spans="1:13" ht="18.75" x14ac:dyDescent="0.3">
      <c r="A128" s="955" t="s">
        <v>843</v>
      </c>
      <c r="B128" s="968" t="s">
        <v>806</v>
      </c>
      <c r="C128" s="960" t="s">
        <v>1199</v>
      </c>
      <c r="D128" s="960" t="s">
        <v>1069</v>
      </c>
      <c r="E128" s="951">
        <v>80000</v>
      </c>
      <c r="F128" s="952">
        <v>0</v>
      </c>
      <c r="G128" s="953">
        <v>80000</v>
      </c>
      <c r="H128" s="953">
        <v>2296</v>
      </c>
      <c r="I128" s="1195">
        <v>7400.87</v>
      </c>
      <c r="J128" s="951">
        <v>2432</v>
      </c>
      <c r="K128" s="951">
        <v>25</v>
      </c>
      <c r="L128" s="951">
        <f>+H128+I128+J128+K128</f>
        <v>12153.869999999999</v>
      </c>
      <c r="M128" s="953">
        <f>+G128-L128</f>
        <v>67846.13</v>
      </c>
    </row>
    <row r="129" spans="1:13" ht="18.75" x14ac:dyDescent="0.3">
      <c r="A129" s="958" t="s">
        <v>1679</v>
      </c>
      <c r="B129" s="950" t="s">
        <v>807</v>
      </c>
      <c r="C129" s="977" t="s">
        <v>327</v>
      </c>
      <c r="D129" s="960" t="s">
        <v>321</v>
      </c>
      <c r="E129" s="951">
        <v>31500</v>
      </c>
      <c r="F129" s="974">
        <v>0</v>
      </c>
      <c r="G129" s="953">
        <v>31500</v>
      </c>
      <c r="H129" s="953">
        <v>904.05</v>
      </c>
      <c r="I129" s="1191">
        <v>0</v>
      </c>
      <c r="J129" s="951">
        <v>957.6</v>
      </c>
      <c r="K129" s="951">
        <v>25</v>
      </c>
      <c r="L129" s="951">
        <v>1886.65</v>
      </c>
      <c r="M129" s="953">
        <f>+G129-L129</f>
        <v>29613.35</v>
      </c>
    </row>
    <row r="130" spans="1:13" ht="18.75" x14ac:dyDescent="0.3">
      <c r="A130" s="958" t="s">
        <v>1680</v>
      </c>
      <c r="B130" s="950" t="s">
        <v>1151</v>
      </c>
      <c r="C130" s="977" t="s">
        <v>327</v>
      </c>
      <c r="D130" s="960" t="s">
        <v>321</v>
      </c>
      <c r="E130" s="951">
        <v>43500</v>
      </c>
      <c r="F130" s="974">
        <v>0</v>
      </c>
      <c r="G130" s="953">
        <v>43500</v>
      </c>
      <c r="H130" s="953">
        <v>1248.45</v>
      </c>
      <c r="I130" s="1191">
        <v>936.62</v>
      </c>
      <c r="J130" s="951">
        <v>1322.4</v>
      </c>
      <c r="K130" s="951">
        <v>25</v>
      </c>
      <c r="L130" s="951">
        <f>+H130+I130+J130+K130</f>
        <v>3532.4700000000003</v>
      </c>
      <c r="M130" s="953">
        <f>+G130-L130</f>
        <v>39967.53</v>
      </c>
    </row>
    <row r="131" spans="1:13" ht="18.75" x14ac:dyDescent="0.3">
      <c r="A131" s="961" t="s">
        <v>749</v>
      </c>
      <c r="B131" s="950"/>
      <c r="C131" s="962">
        <v>5</v>
      </c>
      <c r="D131" s="962"/>
      <c r="E131" s="963">
        <f t="shared" ref="E131:M131" si="21">SUM(E126:E130)</f>
        <v>351666.67000000004</v>
      </c>
      <c r="F131" s="964">
        <f t="shared" si="21"/>
        <v>0</v>
      </c>
      <c r="G131" s="963">
        <f t="shared" si="21"/>
        <v>351666.67000000004</v>
      </c>
      <c r="H131" s="963">
        <f t="shared" si="21"/>
        <v>10092.83</v>
      </c>
      <c r="I131" s="966">
        <f t="shared" si="21"/>
        <v>40436.980000000003</v>
      </c>
      <c r="J131" s="963">
        <f t="shared" si="21"/>
        <v>10690.67</v>
      </c>
      <c r="K131" s="963">
        <f t="shared" si="21"/>
        <v>1940.46</v>
      </c>
      <c r="L131" s="963">
        <f t="shared" si="21"/>
        <v>63160.94000000001</v>
      </c>
      <c r="M131" s="963">
        <f t="shared" si="21"/>
        <v>288505.73</v>
      </c>
    </row>
    <row r="132" spans="1:13" ht="18.75" x14ac:dyDescent="0.3">
      <c r="A132" s="961"/>
      <c r="B132" s="950"/>
      <c r="C132" s="962"/>
      <c r="D132" s="962"/>
      <c r="E132" s="963"/>
      <c r="F132" s="964"/>
      <c r="G132" s="963"/>
      <c r="H132" s="963"/>
      <c r="I132" s="966"/>
      <c r="J132" s="963"/>
      <c r="K132" s="963"/>
      <c r="L132" s="963"/>
      <c r="M132" s="963"/>
    </row>
    <row r="133" spans="1:13" ht="36" customHeight="1" x14ac:dyDescent="0.3">
      <c r="A133" s="1273" t="s">
        <v>1681</v>
      </c>
      <c r="B133" s="950"/>
      <c r="C133" s="962"/>
      <c r="D133" s="962"/>
      <c r="E133" s="963"/>
      <c r="F133" s="964"/>
      <c r="G133" s="963"/>
      <c r="H133" s="963"/>
      <c r="I133" s="966"/>
      <c r="J133" s="963"/>
      <c r="K133" s="963"/>
      <c r="L133" s="963"/>
      <c r="M133" s="963"/>
    </row>
    <row r="134" spans="1:13" s="259" customFormat="1" ht="18.75" x14ac:dyDescent="0.3">
      <c r="A134" s="1258" t="s">
        <v>232</v>
      </c>
      <c r="B134" s="1259" t="s">
        <v>807</v>
      </c>
      <c r="C134" s="1257" t="s">
        <v>1174</v>
      </c>
      <c r="D134" s="1257" t="s">
        <v>1069</v>
      </c>
      <c r="E134" s="954">
        <v>80000</v>
      </c>
      <c r="F134" s="1191">
        <v>0</v>
      </c>
      <c r="G134" s="954">
        <v>80000</v>
      </c>
      <c r="H134" s="954">
        <v>2296</v>
      </c>
      <c r="I134" s="954">
        <v>6972</v>
      </c>
      <c r="J134" s="954">
        <v>2432</v>
      </c>
      <c r="K134" s="954">
        <v>5884.86</v>
      </c>
      <c r="L134" s="954">
        <f>+H134+I134+J134+K134</f>
        <v>17584.86</v>
      </c>
      <c r="M134" s="954">
        <f>+G134-L134</f>
        <v>62415.14</v>
      </c>
    </row>
    <row r="135" spans="1:13" ht="18.75" x14ac:dyDescent="0.3">
      <c r="A135" s="961" t="s">
        <v>749</v>
      </c>
      <c r="B135" s="950"/>
      <c r="C135" s="962">
        <v>1</v>
      </c>
      <c r="D135" s="962"/>
      <c r="E135" s="963">
        <f>SUM(E134:E134)</f>
        <v>80000</v>
      </c>
      <c r="F135" s="952">
        <v>0</v>
      </c>
      <c r="G135" s="965">
        <f t="shared" ref="G135:L135" si="22">SUM(G134:G134)</f>
        <v>80000</v>
      </c>
      <c r="H135" s="965">
        <f t="shared" si="22"/>
        <v>2296</v>
      </c>
      <c r="I135" s="966">
        <f t="shared" si="22"/>
        <v>6972</v>
      </c>
      <c r="J135" s="963">
        <f t="shared" si="22"/>
        <v>2432</v>
      </c>
      <c r="K135" s="963">
        <f t="shared" si="22"/>
        <v>5884.86</v>
      </c>
      <c r="L135" s="963">
        <f t="shared" si="22"/>
        <v>17584.86</v>
      </c>
      <c r="M135" s="965">
        <f>SUM(M134:M134)</f>
        <v>62415.14</v>
      </c>
    </row>
    <row r="136" spans="1:13" ht="18.75" x14ac:dyDescent="0.3">
      <c r="A136" s="961"/>
      <c r="B136" s="950"/>
      <c r="C136" s="962"/>
      <c r="D136" s="962"/>
      <c r="E136" s="963"/>
      <c r="F136" s="952"/>
      <c r="G136" s="965"/>
      <c r="H136" s="965"/>
      <c r="I136" s="966"/>
      <c r="J136" s="963"/>
      <c r="K136" s="963"/>
      <c r="L136" s="963"/>
      <c r="M136" s="965"/>
    </row>
    <row r="137" spans="1:13" ht="21.75" customHeight="1" x14ac:dyDescent="0.3">
      <c r="A137" s="982" t="s">
        <v>1682</v>
      </c>
      <c r="B137" s="950"/>
      <c r="C137" s="967"/>
      <c r="D137" s="967"/>
      <c r="E137" s="963"/>
      <c r="F137" s="964"/>
      <c r="G137" s="965"/>
      <c r="H137" s="965"/>
      <c r="I137" s="966"/>
      <c r="J137" s="963"/>
      <c r="K137" s="963"/>
      <c r="L137" s="963"/>
      <c r="M137" s="965"/>
    </row>
    <row r="138" spans="1:13" ht="18.75" x14ac:dyDescent="0.3">
      <c r="A138" s="955" t="s">
        <v>419</v>
      </c>
      <c r="B138" s="950" t="s">
        <v>806</v>
      </c>
      <c r="C138" s="960" t="s">
        <v>1683</v>
      </c>
      <c r="D138" s="960" t="s">
        <v>1069</v>
      </c>
      <c r="E138" s="951">
        <v>50000</v>
      </c>
      <c r="F138" s="952">
        <v>0</v>
      </c>
      <c r="G138" s="953">
        <v>50000</v>
      </c>
      <c r="H138" s="953">
        <v>1435</v>
      </c>
      <c r="I138" s="954">
        <v>1854</v>
      </c>
      <c r="J138" s="951">
        <v>1520</v>
      </c>
      <c r="K138" s="951">
        <v>728</v>
      </c>
      <c r="L138" s="951">
        <f>+H138+I138+J138+K138</f>
        <v>5537</v>
      </c>
      <c r="M138" s="953">
        <f>+G138-L138</f>
        <v>44463</v>
      </c>
    </row>
    <row r="139" spans="1:13" ht="18.75" x14ac:dyDescent="0.3">
      <c r="A139" s="955" t="s">
        <v>875</v>
      </c>
      <c r="B139" s="950" t="s">
        <v>807</v>
      </c>
      <c r="C139" s="960" t="s">
        <v>1684</v>
      </c>
      <c r="D139" s="960" t="s">
        <v>307</v>
      </c>
      <c r="E139" s="951">
        <v>55000</v>
      </c>
      <c r="F139" s="974">
        <v>0</v>
      </c>
      <c r="G139" s="951">
        <v>55000</v>
      </c>
      <c r="H139" s="951">
        <v>1578.5</v>
      </c>
      <c r="I139" s="954">
        <v>2559.6799999999998</v>
      </c>
      <c r="J139" s="951">
        <v>1672</v>
      </c>
      <c r="K139" s="951">
        <v>2517.7399999999998</v>
      </c>
      <c r="L139" s="951">
        <f>+H139+I139+J139+K139</f>
        <v>8327.92</v>
      </c>
      <c r="M139" s="951">
        <f>+G139-L139</f>
        <v>46672.08</v>
      </c>
    </row>
    <row r="140" spans="1:13" ht="18.75" x14ac:dyDescent="0.3">
      <c r="A140" s="961" t="s">
        <v>749</v>
      </c>
      <c r="B140" s="950"/>
      <c r="C140" s="962">
        <v>2</v>
      </c>
      <c r="D140" s="962"/>
      <c r="E140" s="963">
        <f t="shared" ref="E140:M140" si="23">SUM(E138:E139)</f>
        <v>105000</v>
      </c>
      <c r="F140" s="964">
        <f t="shared" si="23"/>
        <v>0</v>
      </c>
      <c r="G140" s="963">
        <f t="shared" si="23"/>
        <v>105000</v>
      </c>
      <c r="H140" s="963">
        <f t="shared" si="23"/>
        <v>3013.5</v>
      </c>
      <c r="I140" s="966">
        <f t="shared" si="23"/>
        <v>4413.68</v>
      </c>
      <c r="J140" s="963">
        <f t="shared" si="23"/>
        <v>3192</v>
      </c>
      <c r="K140" s="963">
        <f t="shared" si="23"/>
        <v>3245.74</v>
      </c>
      <c r="L140" s="963">
        <f t="shared" si="23"/>
        <v>13864.92</v>
      </c>
      <c r="M140" s="963">
        <f t="shared" si="23"/>
        <v>91135.08</v>
      </c>
    </row>
    <row r="141" spans="1:13" ht="18.75" x14ac:dyDescent="0.3">
      <c r="A141" s="958"/>
      <c r="B141" s="950"/>
      <c r="C141" s="960"/>
      <c r="D141" s="960"/>
      <c r="E141" s="951"/>
      <c r="F141" s="952"/>
      <c r="G141" s="953"/>
      <c r="H141" s="953"/>
      <c r="I141" s="954"/>
      <c r="J141" s="963"/>
      <c r="K141" s="951"/>
      <c r="L141" s="951"/>
      <c r="M141" s="953"/>
    </row>
    <row r="142" spans="1:13" ht="18.75" x14ac:dyDescent="0.3">
      <c r="A142" s="961" t="s">
        <v>842</v>
      </c>
      <c r="B142" s="950"/>
      <c r="C142" s="967"/>
      <c r="D142" s="967"/>
      <c r="E142" s="963"/>
      <c r="F142" s="964"/>
      <c r="G142" s="965"/>
      <c r="H142" s="965"/>
      <c r="I142" s="966"/>
      <c r="J142" s="963"/>
      <c r="K142" s="963"/>
      <c r="L142" s="963"/>
      <c r="M142" s="965"/>
    </row>
    <row r="143" spans="1:13" ht="18.75" x14ac:dyDescent="0.3">
      <c r="A143" s="955" t="s">
        <v>1131</v>
      </c>
      <c r="B143" s="950" t="s">
        <v>806</v>
      </c>
      <c r="C143" s="960" t="s">
        <v>905</v>
      </c>
      <c r="D143" s="960" t="s">
        <v>307</v>
      </c>
      <c r="E143" s="951">
        <v>80000</v>
      </c>
      <c r="F143" s="974">
        <v>0</v>
      </c>
      <c r="G143" s="951">
        <v>80000</v>
      </c>
      <c r="H143" s="951">
        <v>2296</v>
      </c>
      <c r="I143" s="954">
        <v>7400.87</v>
      </c>
      <c r="J143" s="951">
        <v>2432</v>
      </c>
      <c r="K143" s="951">
        <v>828</v>
      </c>
      <c r="L143" s="951">
        <f>+H143+I143+J143+K143</f>
        <v>12956.869999999999</v>
      </c>
      <c r="M143" s="951">
        <f>+G143-L143</f>
        <v>67043.13</v>
      </c>
    </row>
    <row r="144" spans="1:13" ht="18.75" x14ac:dyDescent="0.3">
      <c r="A144" s="955" t="s">
        <v>773</v>
      </c>
      <c r="B144" s="950" t="s">
        <v>807</v>
      </c>
      <c r="C144" s="960" t="s">
        <v>774</v>
      </c>
      <c r="D144" s="960" t="s">
        <v>307</v>
      </c>
      <c r="E144" s="951">
        <v>55000</v>
      </c>
      <c r="F144" s="974">
        <v>0</v>
      </c>
      <c r="G144" s="951">
        <v>55000</v>
      </c>
      <c r="H144" s="951">
        <v>1578.5</v>
      </c>
      <c r="I144" s="954">
        <v>2559.6799999999998</v>
      </c>
      <c r="J144" s="951">
        <v>1672</v>
      </c>
      <c r="K144" s="951">
        <v>125</v>
      </c>
      <c r="L144" s="951">
        <v>5935.18</v>
      </c>
      <c r="M144" s="951">
        <f>+G144-L144</f>
        <v>49064.82</v>
      </c>
    </row>
    <row r="145" spans="1:13" ht="18.75" x14ac:dyDescent="0.3">
      <c r="A145" s="955" t="s">
        <v>1142</v>
      </c>
      <c r="B145" s="950" t="s">
        <v>806</v>
      </c>
      <c r="C145" s="960" t="s">
        <v>1684</v>
      </c>
      <c r="D145" s="960" t="s">
        <v>307</v>
      </c>
      <c r="E145" s="951">
        <v>55000</v>
      </c>
      <c r="F145" s="974">
        <v>0</v>
      </c>
      <c r="G145" s="951">
        <v>55000</v>
      </c>
      <c r="H145" s="951">
        <v>1578.5</v>
      </c>
      <c r="I145" s="954">
        <v>2559.6799999999998</v>
      </c>
      <c r="J145" s="951">
        <v>1672</v>
      </c>
      <c r="K145" s="951">
        <v>728</v>
      </c>
      <c r="L145" s="951">
        <f>+H145+I145+J145+K145</f>
        <v>6538.18</v>
      </c>
      <c r="M145" s="951">
        <f>+G145-L145</f>
        <v>48461.82</v>
      </c>
    </row>
    <row r="146" spans="1:13" ht="18.75" x14ac:dyDescent="0.3">
      <c r="A146" s="955" t="s">
        <v>444</v>
      </c>
      <c r="B146" s="950" t="s">
        <v>806</v>
      </c>
      <c r="C146" s="960" t="s">
        <v>662</v>
      </c>
      <c r="D146" s="960" t="s">
        <v>307</v>
      </c>
      <c r="E146" s="951">
        <v>43500</v>
      </c>
      <c r="F146" s="974">
        <v>0</v>
      </c>
      <c r="G146" s="951">
        <v>43500</v>
      </c>
      <c r="H146" s="951">
        <v>1248.45</v>
      </c>
      <c r="I146" s="1191">
        <v>936.62</v>
      </c>
      <c r="J146" s="951">
        <v>1322.4</v>
      </c>
      <c r="K146" s="951">
        <v>25</v>
      </c>
      <c r="L146" s="951">
        <f>+H146+I146+J146+K146</f>
        <v>3532.4700000000003</v>
      </c>
      <c r="M146" s="951">
        <f>+G146-L146</f>
        <v>39967.53</v>
      </c>
    </row>
    <row r="147" spans="1:13" ht="18.75" x14ac:dyDescent="0.3">
      <c r="A147" s="961" t="s">
        <v>749</v>
      </c>
      <c r="B147" s="950"/>
      <c r="C147" s="962">
        <v>4</v>
      </c>
      <c r="D147" s="962"/>
      <c r="E147" s="963">
        <f>SUM(E143:E146)</f>
        <v>233500</v>
      </c>
      <c r="F147" s="964">
        <f>SUM(F139:F139)</f>
        <v>0</v>
      </c>
      <c r="G147" s="963">
        <f t="shared" ref="G147:L147" si="24">SUM(G143:G146)</f>
        <v>233500</v>
      </c>
      <c r="H147" s="963">
        <f t="shared" si="24"/>
        <v>6701.45</v>
      </c>
      <c r="I147" s="966">
        <f t="shared" si="24"/>
        <v>13456.85</v>
      </c>
      <c r="J147" s="963">
        <f t="shared" si="24"/>
        <v>7098.4</v>
      </c>
      <c r="K147" s="963">
        <f t="shared" si="24"/>
        <v>1706</v>
      </c>
      <c r="L147" s="963">
        <f t="shared" si="24"/>
        <v>28962.7</v>
      </c>
      <c r="M147" s="963">
        <f>SUM(M143:M146)</f>
        <v>204537.30000000002</v>
      </c>
    </row>
    <row r="148" spans="1:13" ht="18.75" x14ac:dyDescent="0.3">
      <c r="A148" s="958"/>
      <c r="B148" s="950"/>
      <c r="C148" s="960"/>
      <c r="D148" s="960"/>
      <c r="E148" s="951"/>
      <c r="F148" s="952"/>
      <c r="G148" s="953"/>
      <c r="H148" s="953"/>
      <c r="I148" s="954"/>
      <c r="J148" s="951"/>
      <c r="K148" s="951"/>
      <c r="L148" s="951"/>
      <c r="M148" s="953"/>
    </row>
    <row r="149" spans="1:13" ht="18.75" x14ac:dyDescent="0.3">
      <c r="A149" s="961" t="s">
        <v>1515</v>
      </c>
      <c r="B149" s="950"/>
      <c r="C149" s="967"/>
      <c r="D149" s="967"/>
      <c r="E149" s="963"/>
      <c r="F149" s="964"/>
      <c r="G149" s="965"/>
      <c r="H149" s="965"/>
      <c r="I149" s="966"/>
      <c r="J149" s="963"/>
      <c r="K149" s="963"/>
      <c r="L149" s="963"/>
      <c r="M149" s="965"/>
    </row>
    <row r="150" spans="1:13" ht="18.75" x14ac:dyDescent="0.3">
      <c r="A150" s="958" t="s">
        <v>1686</v>
      </c>
      <c r="B150" s="950" t="s">
        <v>806</v>
      </c>
      <c r="C150" s="960" t="s">
        <v>1687</v>
      </c>
      <c r="D150" s="960" t="s">
        <v>307</v>
      </c>
      <c r="E150" s="951">
        <v>185000</v>
      </c>
      <c r="F150" s="952">
        <v>0</v>
      </c>
      <c r="G150" s="953">
        <v>185000</v>
      </c>
      <c r="H150" s="953">
        <v>5309.5</v>
      </c>
      <c r="I150" s="954">
        <v>32099.49</v>
      </c>
      <c r="J150" s="951">
        <v>5624</v>
      </c>
      <c r="K150" s="951">
        <v>2568.4</v>
      </c>
      <c r="L150" s="951">
        <f>+H150+I150+J150+K150</f>
        <v>45601.390000000007</v>
      </c>
      <c r="M150" s="953">
        <f>+G150-L150</f>
        <v>139398.60999999999</v>
      </c>
    </row>
    <row r="151" spans="1:13" ht="18.75" x14ac:dyDescent="0.3">
      <c r="A151" s="955" t="s">
        <v>1688</v>
      </c>
      <c r="B151" s="950" t="s">
        <v>806</v>
      </c>
      <c r="C151" s="960" t="s">
        <v>1683</v>
      </c>
      <c r="D151" s="960" t="s">
        <v>1069</v>
      </c>
      <c r="E151" s="951">
        <v>55000</v>
      </c>
      <c r="F151" s="974">
        <v>0</v>
      </c>
      <c r="G151" s="951">
        <v>55000</v>
      </c>
      <c r="H151" s="951">
        <v>1578.5</v>
      </c>
      <c r="I151" s="954">
        <v>2559.6799999999998</v>
      </c>
      <c r="J151" s="951">
        <v>1672</v>
      </c>
      <c r="K151" s="951">
        <v>1396.7</v>
      </c>
      <c r="L151" s="951">
        <f>+H151+I151+J151+K151</f>
        <v>7206.88</v>
      </c>
      <c r="M151" s="953">
        <f>+G151-L151</f>
        <v>47793.120000000003</v>
      </c>
    </row>
    <row r="152" spans="1:13" ht="18.75" x14ac:dyDescent="0.3">
      <c r="A152" s="958" t="s">
        <v>310</v>
      </c>
      <c r="B152" s="950" t="s">
        <v>807</v>
      </c>
      <c r="C152" s="960" t="s">
        <v>276</v>
      </c>
      <c r="D152" s="960" t="s">
        <v>307</v>
      </c>
      <c r="E152" s="951">
        <v>50000</v>
      </c>
      <c r="F152" s="952">
        <v>0</v>
      </c>
      <c r="G152" s="953">
        <v>50000</v>
      </c>
      <c r="H152" s="953">
        <v>1435</v>
      </c>
      <c r="I152" s="954">
        <v>1854</v>
      </c>
      <c r="J152" s="951">
        <v>1520</v>
      </c>
      <c r="K152" s="951">
        <v>2025</v>
      </c>
      <c r="L152" s="951">
        <f>+H152+I152+J152+K152</f>
        <v>6834</v>
      </c>
      <c r="M152" s="953">
        <f>+G152-L152</f>
        <v>43166</v>
      </c>
    </row>
    <row r="153" spans="1:13" ht="18.75" x14ac:dyDescent="0.3">
      <c r="A153" s="961" t="s">
        <v>749</v>
      </c>
      <c r="B153" s="950"/>
      <c r="C153" s="962">
        <v>3</v>
      </c>
      <c r="D153" s="962"/>
      <c r="E153" s="963">
        <f>SUM(E150:E152)</f>
        <v>290000</v>
      </c>
      <c r="F153" s="964">
        <f>SUM(F150:F151)</f>
        <v>0</v>
      </c>
      <c r="G153" s="965">
        <f t="shared" ref="G153:L153" si="25">SUM(G150:G152)</f>
        <v>290000</v>
      </c>
      <c r="H153" s="965">
        <f t="shared" si="25"/>
        <v>8323</v>
      </c>
      <c r="I153" s="966">
        <f t="shared" si="25"/>
        <v>36513.17</v>
      </c>
      <c r="J153" s="963">
        <f t="shared" si="25"/>
        <v>8816</v>
      </c>
      <c r="K153" s="963">
        <f t="shared" si="25"/>
        <v>5990.1</v>
      </c>
      <c r="L153" s="963">
        <f t="shared" si="25"/>
        <v>59642.270000000004</v>
      </c>
      <c r="M153" s="965">
        <f>SUM(M150:M152)</f>
        <v>230357.72999999998</v>
      </c>
    </row>
    <row r="154" spans="1:13" ht="18.75" x14ac:dyDescent="0.3">
      <c r="A154" s="961"/>
      <c r="B154" s="950"/>
      <c r="C154" s="962"/>
      <c r="D154" s="962"/>
      <c r="E154" s="963"/>
      <c r="F154" s="964"/>
      <c r="G154" s="965"/>
      <c r="H154" s="965"/>
      <c r="I154" s="966"/>
      <c r="J154" s="963"/>
      <c r="K154" s="963"/>
      <c r="L154" s="963"/>
      <c r="M154" s="965"/>
    </row>
    <row r="155" spans="1:13" ht="18.75" x14ac:dyDescent="0.3">
      <c r="A155" s="967" t="s">
        <v>1458</v>
      </c>
      <c r="B155" s="988"/>
      <c r="C155" s="989"/>
      <c r="D155" s="989"/>
      <c r="E155" s="949"/>
      <c r="F155" s="949"/>
      <c r="G155" s="990"/>
      <c r="H155" s="991"/>
      <c r="I155" s="966"/>
      <c r="J155" s="963"/>
      <c r="K155" s="963"/>
      <c r="L155" s="963"/>
      <c r="M155" s="965"/>
    </row>
    <row r="156" spans="1:13" ht="18.75" x14ac:dyDescent="0.3">
      <c r="A156" s="960" t="s">
        <v>1689</v>
      </c>
      <c r="B156" s="950" t="s">
        <v>807</v>
      </c>
      <c r="C156" s="960" t="s">
        <v>965</v>
      </c>
      <c r="D156" s="960" t="s">
        <v>1069</v>
      </c>
      <c r="E156" s="951">
        <v>80000</v>
      </c>
      <c r="F156" s="971">
        <v>0</v>
      </c>
      <c r="G156" s="972">
        <v>80000</v>
      </c>
      <c r="H156" s="972">
        <v>2296</v>
      </c>
      <c r="I156" s="954">
        <v>7400.87</v>
      </c>
      <c r="J156" s="951">
        <v>2432</v>
      </c>
      <c r="K156" s="951">
        <v>2097.1999999999998</v>
      </c>
      <c r="L156" s="951">
        <f>+H156+I156+J156+K156</f>
        <v>14226.07</v>
      </c>
      <c r="M156" s="953">
        <f>+G156-L156</f>
        <v>65773.929999999993</v>
      </c>
    </row>
    <row r="157" spans="1:13" ht="18.75" x14ac:dyDescent="0.3">
      <c r="A157" s="960" t="s">
        <v>1690</v>
      </c>
      <c r="B157" s="950" t="s">
        <v>807</v>
      </c>
      <c r="C157" s="960" t="s">
        <v>276</v>
      </c>
      <c r="D157" s="960" t="s">
        <v>307</v>
      </c>
      <c r="E157" s="951">
        <v>43500</v>
      </c>
      <c r="F157" s="974">
        <v>0</v>
      </c>
      <c r="G157" s="951">
        <v>43500</v>
      </c>
      <c r="H157" s="951">
        <v>1248.45</v>
      </c>
      <c r="I157" s="1191">
        <v>679.3</v>
      </c>
      <c r="J157" s="951">
        <v>1322.4</v>
      </c>
      <c r="K157" s="951">
        <v>1740.46</v>
      </c>
      <c r="L157" s="951">
        <f>SUM(H157:K157)</f>
        <v>4990.6100000000006</v>
      </c>
      <c r="M157" s="951">
        <f>+E157-L157</f>
        <v>38509.39</v>
      </c>
    </row>
    <row r="158" spans="1:13" ht="18.75" x14ac:dyDescent="0.3">
      <c r="A158" s="961" t="s">
        <v>847</v>
      </c>
      <c r="B158" s="992"/>
      <c r="C158" s="962">
        <v>2</v>
      </c>
      <c r="D158" s="962"/>
      <c r="E158" s="963">
        <f>SUM(E156:E157)</f>
        <v>123500</v>
      </c>
      <c r="F158" s="1071">
        <v>0</v>
      </c>
      <c r="G158" s="963">
        <f t="shared" ref="G158:M158" si="26">SUM(G156:G157)</f>
        <v>123500</v>
      </c>
      <c r="H158" s="966">
        <f t="shared" si="26"/>
        <v>3544.45</v>
      </c>
      <c r="I158" s="966">
        <f t="shared" si="26"/>
        <v>8080.17</v>
      </c>
      <c r="J158" s="963">
        <f t="shared" si="26"/>
        <v>3754.4</v>
      </c>
      <c r="K158" s="963">
        <f t="shared" si="26"/>
        <v>3837.66</v>
      </c>
      <c r="L158" s="963">
        <f t="shared" si="26"/>
        <v>19216.68</v>
      </c>
      <c r="M158" s="963">
        <f t="shared" si="26"/>
        <v>104283.31999999999</v>
      </c>
    </row>
    <row r="159" spans="1:13" ht="18.75" x14ac:dyDescent="0.3">
      <c r="A159" s="961"/>
      <c r="B159" s="950"/>
      <c r="C159" s="962"/>
      <c r="D159" s="962"/>
      <c r="E159" s="963"/>
      <c r="F159" s="964"/>
      <c r="G159" s="965"/>
      <c r="H159" s="965"/>
      <c r="I159" s="966"/>
      <c r="J159" s="963"/>
      <c r="K159" s="963"/>
      <c r="L159" s="963"/>
      <c r="M159" s="965"/>
    </row>
    <row r="160" spans="1:13" ht="18.75" x14ac:dyDescent="0.3">
      <c r="A160" s="982" t="s">
        <v>1245</v>
      </c>
      <c r="B160" s="950"/>
      <c r="C160" s="967"/>
      <c r="D160" s="967"/>
      <c r="E160" s="963"/>
      <c r="F160" s="964"/>
      <c r="G160" s="965"/>
      <c r="H160" s="965"/>
      <c r="I160" s="966"/>
      <c r="J160" s="963"/>
      <c r="K160" s="963"/>
      <c r="L160" s="963"/>
      <c r="M160" s="965"/>
    </row>
    <row r="161" spans="1:13" ht="18.75" x14ac:dyDescent="0.3">
      <c r="A161" s="955" t="s">
        <v>1691</v>
      </c>
      <c r="B161" s="950" t="s">
        <v>806</v>
      </c>
      <c r="C161" s="960" t="s">
        <v>551</v>
      </c>
      <c r="D161" s="960" t="s">
        <v>307</v>
      </c>
      <c r="E161" s="951">
        <v>43500</v>
      </c>
      <c r="F161" s="952">
        <v>0</v>
      </c>
      <c r="G161" s="953">
        <v>43500</v>
      </c>
      <c r="H161" s="953">
        <v>1248.45</v>
      </c>
      <c r="I161" s="1191">
        <v>936.62</v>
      </c>
      <c r="J161" s="951">
        <v>1322.4</v>
      </c>
      <c r="K161" s="951">
        <v>25</v>
      </c>
      <c r="L161" s="951">
        <f>SUM(H161:K161)</f>
        <v>3532.4700000000003</v>
      </c>
      <c r="M161" s="953">
        <f>+G161-L161</f>
        <v>39967.53</v>
      </c>
    </row>
    <row r="162" spans="1:13" ht="18.75" x14ac:dyDescent="0.3">
      <c r="A162" s="961" t="s">
        <v>749</v>
      </c>
      <c r="B162" s="950"/>
      <c r="C162" s="962">
        <v>1</v>
      </c>
      <c r="D162" s="962"/>
      <c r="E162" s="963">
        <f t="shared" ref="E162:J162" si="27">SUM(E161:E161)</f>
        <v>43500</v>
      </c>
      <c r="F162" s="964">
        <f t="shared" si="27"/>
        <v>0</v>
      </c>
      <c r="G162" s="965">
        <f t="shared" si="27"/>
        <v>43500</v>
      </c>
      <c r="H162" s="965">
        <f t="shared" si="27"/>
        <v>1248.45</v>
      </c>
      <c r="I162" s="1196">
        <f>SUM(I161:I161)</f>
        <v>936.62</v>
      </c>
      <c r="J162" s="1091">
        <f t="shared" si="27"/>
        <v>1322.4</v>
      </c>
      <c r="K162" s="963">
        <f>SUM(K161:K161)</f>
        <v>25</v>
      </c>
      <c r="L162" s="963">
        <f>SUM(L161)</f>
        <v>3532.4700000000003</v>
      </c>
      <c r="M162" s="965">
        <v>39967.53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4"/>
      <c r="J163" s="951"/>
      <c r="K163" s="951"/>
      <c r="L163" s="951"/>
      <c r="M163" s="953"/>
    </row>
    <row r="164" spans="1:13" ht="18.75" x14ac:dyDescent="0.3">
      <c r="A164" s="997" t="s">
        <v>1692</v>
      </c>
      <c r="B164" s="950"/>
      <c r="C164" s="967"/>
      <c r="D164" s="967"/>
      <c r="E164" s="963"/>
      <c r="F164" s="964"/>
      <c r="G164" s="965"/>
      <c r="H164" s="965"/>
      <c r="I164" s="966"/>
      <c r="J164" s="963"/>
      <c r="K164" s="963"/>
      <c r="L164" s="963"/>
      <c r="M164" s="965"/>
    </row>
    <row r="165" spans="1:13" ht="18.75" x14ac:dyDescent="0.3">
      <c r="A165" s="955" t="s">
        <v>1693</v>
      </c>
      <c r="B165" s="950" t="s">
        <v>807</v>
      </c>
      <c r="C165" s="960" t="s">
        <v>967</v>
      </c>
      <c r="D165" s="960" t="s">
        <v>307</v>
      </c>
      <c r="E165" s="951">
        <v>70000</v>
      </c>
      <c r="F165" s="974">
        <v>0</v>
      </c>
      <c r="G165" s="951">
        <v>70000</v>
      </c>
      <c r="H165" s="951">
        <v>2009</v>
      </c>
      <c r="I165" s="954">
        <v>5368.48</v>
      </c>
      <c r="J165" s="951">
        <v>2128</v>
      </c>
      <c r="K165" s="951">
        <v>1296.7</v>
      </c>
      <c r="L165" s="951">
        <f>+H165+I165+J165+K165</f>
        <v>10802.18</v>
      </c>
      <c r="M165" s="953">
        <f>+G165-L165</f>
        <v>59197.82</v>
      </c>
    </row>
    <row r="166" spans="1:13" ht="18.75" x14ac:dyDescent="0.3">
      <c r="A166" s="955" t="s">
        <v>1694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1191">
        <v>936.62</v>
      </c>
      <c r="J166" s="951">
        <v>1322.4</v>
      </c>
      <c r="K166" s="951">
        <v>2025</v>
      </c>
      <c r="L166" s="951">
        <f>+H166+I166+J166+K166</f>
        <v>5532.47</v>
      </c>
      <c r="M166" s="953">
        <f>+G166-L166</f>
        <v>37967.53</v>
      </c>
    </row>
    <row r="167" spans="1:13" ht="18.75" x14ac:dyDescent="0.3">
      <c r="A167" s="955" t="s">
        <v>1695</v>
      </c>
      <c r="B167" s="950" t="s">
        <v>806</v>
      </c>
      <c r="C167" s="960" t="s">
        <v>551</v>
      </c>
      <c r="D167" s="960" t="s">
        <v>321</v>
      </c>
      <c r="E167" s="951">
        <v>43500</v>
      </c>
      <c r="F167" s="952">
        <v>0</v>
      </c>
      <c r="G167" s="953">
        <v>43500</v>
      </c>
      <c r="H167" s="953">
        <v>1248.45</v>
      </c>
      <c r="I167" s="1191">
        <v>936.62</v>
      </c>
      <c r="J167" s="951">
        <v>1322.4</v>
      </c>
      <c r="K167" s="951">
        <v>25</v>
      </c>
      <c r="L167" s="951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847</v>
      </c>
      <c r="B168" s="950"/>
      <c r="C168" s="962">
        <v>3</v>
      </c>
      <c r="D168" s="962"/>
      <c r="E168" s="963">
        <f>SUM(E165:E167)</f>
        <v>157000</v>
      </c>
      <c r="F168" s="993">
        <f>SUM(F167)</f>
        <v>0</v>
      </c>
      <c r="G168" s="963">
        <f t="shared" ref="G168:M168" si="28">SUM(G165:G167)</f>
        <v>157000</v>
      </c>
      <c r="H168" s="963">
        <f t="shared" si="28"/>
        <v>4505.8999999999996</v>
      </c>
      <c r="I168" s="966">
        <f t="shared" si="28"/>
        <v>7241.7199999999993</v>
      </c>
      <c r="J168" s="963">
        <f t="shared" si="28"/>
        <v>4772.8</v>
      </c>
      <c r="K168" s="963">
        <f t="shared" si="28"/>
        <v>3346.7</v>
      </c>
      <c r="L168" s="963">
        <f t="shared" si="28"/>
        <v>19867.120000000003</v>
      </c>
      <c r="M168" s="963">
        <f t="shared" si="28"/>
        <v>137132.88</v>
      </c>
    </row>
    <row r="169" spans="1:13" ht="18.75" x14ac:dyDescent="0.3">
      <c r="A169" s="958"/>
      <c r="B169" s="950"/>
      <c r="C169" s="960"/>
      <c r="D169" s="960"/>
      <c r="E169" s="951"/>
      <c r="F169" s="952"/>
      <c r="G169" s="953"/>
      <c r="H169" s="953"/>
      <c r="I169" s="954"/>
      <c r="J169" s="951"/>
      <c r="K169" s="951"/>
      <c r="L169" s="951"/>
      <c r="M169" s="953"/>
    </row>
    <row r="170" spans="1:13" ht="29.25" customHeight="1" x14ac:dyDescent="0.3">
      <c r="A170" s="982" t="s">
        <v>1138</v>
      </c>
      <c r="B170" s="950"/>
      <c r="C170" s="967"/>
      <c r="D170" s="967"/>
      <c r="E170" s="963"/>
      <c r="F170" s="964"/>
      <c r="G170" s="965"/>
      <c r="H170" s="965"/>
      <c r="I170" s="966"/>
      <c r="J170" s="963"/>
      <c r="K170" s="963"/>
      <c r="L170" s="963"/>
      <c r="M170" s="965"/>
    </row>
    <row r="171" spans="1:13" ht="18.75" x14ac:dyDescent="0.3">
      <c r="A171" s="958" t="s">
        <v>1640</v>
      </c>
      <c r="B171" s="950" t="s">
        <v>806</v>
      </c>
      <c r="C171" s="960" t="s">
        <v>71</v>
      </c>
      <c r="D171" s="960" t="s">
        <v>1069</v>
      </c>
      <c r="E171" s="951">
        <v>80000</v>
      </c>
      <c r="F171" s="952">
        <v>0</v>
      </c>
      <c r="G171" s="953">
        <v>80000</v>
      </c>
      <c r="H171" s="953">
        <v>2296</v>
      </c>
      <c r="I171" s="954">
        <v>7400.87</v>
      </c>
      <c r="J171" s="951">
        <v>2432</v>
      </c>
      <c r="K171" s="951">
        <v>728</v>
      </c>
      <c r="L171" s="951">
        <f>+H171+I171+J171+K171</f>
        <v>12856.869999999999</v>
      </c>
      <c r="M171" s="953">
        <f>+G171-L171</f>
        <v>67143.13</v>
      </c>
    </row>
    <row r="172" spans="1:13" ht="18.75" x14ac:dyDescent="0.3">
      <c r="A172" s="955" t="s">
        <v>77</v>
      </c>
      <c r="B172" s="986" t="s">
        <v>807</v>
      </c>
      <c r="C172" s="960" t="s">
        <v>967</v>
      </c>
      <c r="D172" s="960" t="s">
        <v>1069</v>
      </c>
      <c r="E172" s="951">
        <v>70000</v>
      </c>
      <c r="F172" s="974">
        <v>0</v>
      </c>
      <c r="G172" s="1070">
        <v>70000</v>
      </c>
      <c r="H172" s="956">
        <v>2009</v>
      </c>
      <c r="I172" s="987">
        <v>5368.48</v>
      </c>
      <c r="J172" s="951">
        <v>2128</v>
      </c>
      <c r="K172" s="956">
        <v>828</v>
      </c>
      <c r="L172" s="951">
        <f>+H172+I172+J172+K172</f>
        <v>10333.48</v>
      </c>
      <c r="M172" s="953">
        <f>+G172-L172</f>
        <v>59666.520000000004</v>
      </c>
    </row>
    <row r="173" spans="1:13" ht="18.75" x14ac:dyDescent="0.3">
      <c r="A173" s="961" t="s">
        <v>847</v>
      </c>
      <c r="B173" s="950"/>
      <c r="C173" s="962">
        <v>2</v>
      </c>
      <c r="D173" s="962"/>
      <c r="E173" s="963">
        <f>SUM(E171:E172)</f>
        <v>150000</v>
      </c>
      <c r="F173" s="1071">
        <v>0</v>
      </c>
      <c r="G173" s="963">
        <f t="shared" ref="G173:M173" si="29">SUM(G171:G172)</f>
        <v>150000</v>
      </c>
      <c r="H173" s="963">
        <f t="shared" si="29"/>
        <v>4305</v>
      </c>
      <c r="I173" s="966">
        <f t="shared" si="29"/>
        <v>12769.349999999999</v>
      </c>
      <c r="J173" s="963">
        <f t="shared" si="29"/>
        <v>4560</v>
      </c>
      <c r="K173" s="963">
        <f t="shared" si="29"/>
        <v>1556</v>
      </c>
      <c r="L173" s="963">
        <f t="shared" si="29"/>
        <v>23190.35</v>
      </c>
      <c r="M173" s="963">
        <f t="shared" si="29"/>
        <v>126809.65000000001</v>
      </c>
    </row>
    <row r="174" spans="1:13" ht="18.75" x14ac:dyDescent="0.3">
      <c r="A174" s="958"/>
      <c r="B174" s="950"/>
      <c r="C174" s="960"/>
      <c r="D174" s="960"/>
      <c r="E174" s="951"/>
      <c r="F174" s="952"/>
      <c r="G174" s="953"/>
      <c r="H174" s="953"/>
      <c r="I174" s="954"/>
      <c r="J174" s="951"/>
      <c r="K174" s="951"/>
      <c r="L174" s="951"/>
      <c r="M174" s="953"/>
    </row>
    <row r="175" spans="1:13" ht="18.75" customHeight="1" x14ac:dyDescent="0.3">
      <c r="A175" s="982" t="s">
        <v>1195</v>
      </c>
      <c r="B175" s="950"/>
      <c r="C175" s="967"/>
      <c r="D175" s="967"/>
      <c r="E175" s="963"/>
      <c r="F175" s="964"/>
      <c r="G175" s="965"/>
      <c r="H175" s="965"/>
      <c r="I175" s="966"/>
      <c r="J175" s="963"/>
      <c r="K175" s="963"/>
      <c r="L175" s="963"/>
      <c r="M175" s="965"/>
    </row>
    <row r="176" spans="1:13" ht="18.75" x14ac:dyDescent="0.3">
      <c r="A176" s="955" t="s">
        <v>217</v>
      </c>
      <c r="B176" s="950" t="s">
        <v>807</v>
      </c>
      <c r="C176" s="960" t="s">
        <v>1696</v>
      </c>
      <c r="D176" s="960" t="s">
        <v>1069</v>
      </c>
      <c r="E176" s="951">
        <v>80000</v>
      </c>
      <c r="F176" s="952">
        <v>0</v>
      </c>
      <c r="G176" s="953">
        <v>80000</v>
      </c>
      <c r="H176" s="953">
        <v>2296</v>
      </c>
      <c r="I176" s="954">
        <v>7400.87</v>
      </c>
      <c r="J176" s="951">
        <v>2432</v>
      </c>
      <c r="K176" s="951">
        <v>3639.14</v>
      </c>
      <c r="L176" s="951">
        <f>+H176+I176+J176+K176</f>
        <v>15768.009999999998</v>
      </c>
      <c r="M176" s="953">
        <f>+G176-L176</f>
        <v>64231.990000000005</v>
      </c>
    </row>
    <row r="177" spans="1:13" ht="18.75" x14ac:dyDescent="0.3">
      <c r="A177" s="955" t="s">
        <v>1697</v>
      </c>
      <c r="B177" s="950" t="s">
        <v>806</v>
      </c>
      <c r="C177" s="960" t="s">
        <v>551</v>
      </c>
      <c r="D177" s="960" t="s">
        <v>307</v>
      </c>
      <c r="E177" s="951">
        <v>43500</v>
      </c>
      <c r="F177" s="952">
        <v>0</v>
      </c>
      <c r="G177" s="953">
        <v>43500</v>
      </c>
      <c r="H177" s="953">
        <v>1248.45</v>
      </c>
      <c r="I177" s="1191">
        <v>936.62</v>
      </c>
      <c r="J177" s="951">
        <v>1322.4</v>
      </c>
      <c r="K177" s="951">
        <v>25</v>
      </c>
      <c r="L177" s="951">
        <f>+H177+I177+J177+K177</f>
        <v>3532.4700000000003</v>
      </c>
      <c r="M177" s="953">
        <f>+G177-L177</f>
        <v>39967.53</v>
      </c>
    </row>
    <row r="178" spans="1:13" ht="18.75" x14ac:dyDescent="0.3">
      <c r="A178" s="961" t="s">
        <v>749</v>
      </c>
      <c r="B178" s="950"/>
      <c r="C178" s="962">
        <v>2</v>
      </c>
      <c r="D178" s="962"/>
      <c r="E178" s="963">
        <f>SUM(E176:E177)</f>
        <v>123500</v>
      </c>
      <c r="F178" s="964">
        <f t="shared" ref="F178:K178" si="30">SUM(F176:F177)</f>
        <v>0</v>
      </c>
      <c r="G178" s="965">
        <f>SUM(G176:G177)</f>
        <v>123500</v>
      </c>
      <c r="H178" s="965">
        <f t="shared" si="30"/>
        <v>3544.45</v>
      </c>
      <c r="I178" s="966">
        <f>SUM(I176:I177)</f>
        <v>8337.49</v>
      </c>
      <c r="J178" s="963">
        <f t="shared" si="30"/>
        <v>3754.4</v>
      </c>
      <c r="K178" s="963">
        <f t="shared" si="30"/>
        <v>3664.14</v>
      </c>
      <c r="L178" s="963">
        <f>SUM(L176:L177)</f>
        <v>19300.48</v>
      </c>
      <c r="M178" s="965">
        <f>SUM(M176:M177)</f>
        <v>104199.52</v>
      </c>
    </row>
    <row r="179" spans="1:13" ht="18.75" x14ac:dyDescent="0.3">
      <c r="A179" s="961"/>
      <c r="B179" s="950"/>
      <c r="C179" s="967"/>
      <c r="D179" s="967"/>
      <c r="E179" s="963"/>
      <c r="F179" s="964"/>
      <c r="G179" s="965"/>
      <c r="H179" s="965"/>
      <c r="I179" s="966"/>
      <c r="J179" s="963"/>
      <c r="K179" s="963"/>
      <c r="L179" s="963"/>
      <c r="M179" s="965"/>
    </row>
    <row r="180" spans="1:13" ht="18.75" x14ac:dyDescent="0.3">
      <c r="A180" s="961" t="s">
        <v>803</v>
      </c>
      <c r="B180" s="950"/>
      <c r="C180" s="967"/>
      <c r="D180" s="967"/>
      <c r="E180" s="963"/>
      <c r="F180" s="964"/>
      <c r="G180" s="965"/>
      <c r="H180" s="965"/>
      <c r="I180" s="966"/>
      <c r="J180" s="963"/>
      <c r="K180" s="963"/>
      <c r="L180" s="963"/>
      <c r="M180" s="965"/>
    </row>
    <row r="181" spans="1:13" ht="18.75" x14ac:dyDescent="0.3">
      <c r="A181" s="955" t="s">
        <v>1698</v>
      </c>
      <c r="B181" s="950" t="s">
        <v>806</v>
      </c>
      <c r="C181" s="1024" t="s">
        <v>1325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1191">
        <v>936.62</v>
      </c>
      <c r="J181" s="951">
        <v>1322.4</v>
      </c>
      <c r="K181" s="951">
        <v>25</v>
      </c>
      <c r="L181" s="951">
        <f t="shared" ref="L181:L186" si="31">+H181+I181+J181+K181</f>
        <v>3532.4700000000003</v>
      </c>
      <c r="M181" s="951">
        <f t="shared" ref="M181:M186" si="32">+G181-L181</f>
        <v>39967.53</v>
      </c>
    </row>
    <row r="182" spans="1:13" ht="18.75" x14ac:dyDescent="0.3">
      <c r="A182" s="955" t="s">
        <v>1699</v>
      </c>
      <c r="B182" s="950" t="s">
        <v>806</v>
      </c>
      <c r="C182" s="1024" t="s">
        <v>1325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1191">
        <v>936.62</v>
      </c>
      <c r="J182" s="951">
        <v>1322.4</v>
      </c>
      <c r="K182" s="951">
        <v>25</v>
      </c>
      <c r="L182" s="951">
        <f t="shared" si="31"/>
        <v>3532.4700000000003</v>
      </c>
      <c r="M182" s="951">
        <f t="shared" si="32"/>
        <v>39967.53</v>
      </c>
    </row>
    <row r="183" spans="1:13" ht="18.75" x14ac:dyDescent="0.3">
      <c r="A183" s="955" t="s">
        <v>1700</v>
      </c>
      <c r="B183" s="950" t="s">
        <v>806</v>
      </c>
      <c r="C183" s="1024" t="s">
        <v>1325</v>
      </c>
      <c r="D183" s="960" t="s">
        <v>307</v>
      </c>
      <c r="E183" s="951">
        <v>43500</v>
      </c>
      <c r="F183" s="974">
        <v>0</v>
      </c>
      <c r="G183" s="951">
        <v>43500</v>
      </c>
      <c r="H183" s="951">
        <v>1248.45</v>
      </c>
      <c r="I183" s="1191">
        <v>936.62</v>
      </c>
      <c r="J183" s="951">
        <v>1322.4</v>
      </c>
      <c r="K183" s="951">
        <v>25</v>
      </c>
      <c r="L183" s="951">
        <f t="shared" si="31"/>
        <v>3532.4700000000003</v>
      </c>
      <c r="M183" s="951">
        <f t="shared" si="32"/>
        <v>39967.53</v>
      </c>
    </row>
    <row r="184" spans="1:13" ht="16.5" customHeight="1" x14ac:dyDescent="0.3">
      <c r="A184" s="1069" t="s">
        <v>1701</v>
      </c>
      <c r="B184" s="950" t="s">
        <v>806</v>
      </c>
      <c r="C184" s="1024" t="s">
        <v>1325</v>
      </c>
      <c r="D184" s="960" t="s">
        <v>307</v>
      </c>
      <c r="E184" s="951">
        <v>43500</v>
      </c>
      <c r="F184" s="974">
        <v>0</v>
      </c>
      <c r="G184" s="951">
        <v>43500</v>
      </c>
      <c r="H184" s="951">
        <v>1248.45</v>
      </c>
      <c r="I184" s="1191">
        <v>421.98</v>
      </c>
      <c r="J184" s="951">
        <v>1322.4</v>
      </c>
      <c r="K184" s="951">
        <v>4861.92</v>
      </c>
      <c r="L184" s="951">
        <f t="shared" si="31"/>
        <v>7854.75</v>
      </c>
      <c r="M184" s="951">
        <f t="shared" si="32"/>
        <v>35645.25</v>
      </c>
    </row>
    <row r="185" spans="1:13" ht="18.75" x14ac:dyDescent="0.3">
      <c r="A185" s="998" t="s">
        <v>1702</v>
      </c>
      <c r="B185" s="950" t="s">
        <v>1296</v>
      </c>
      <c r="C185" s="1024" t="s">
        <v>1325</v>
      </c>
      <c r="D185" s="960" t="s">
        <v>321</v>
      </c>
      <c r="E185" s="951">
        <v>43500</v>
      </c>
      <c r="F185" s="952">
        <v>0</v>
      </c>
      <c r="G185" s="953">
        <v>43500</v>
      </c>
      <c r="H185" s="953">
        <v>1248.45</v>
      </c>
      <c r="I185" s="1191">
        <v>936.62</v>
      </c>
      <c r="J185" s="951">
        <v>1322.4</v>
      </c>
      <c r="K185" s="951">
        <v>25</v>
      </c>
      <c r="L185" s="951">
        <f t="shared" si="31"/>
        <v>3532.4700000000003</v>
      </c>
      <c r="M185" s="951">
        <f t="shared" si="32"/>
        <v>39967.53</v>
      </c>
    </row>
    <row r="186" spans="1:13" ht="18.75" x14ac:dyDescent="0.3">
      <c r="A186" s="998" t="s">
        <v>1327</v>
      </c>
      <c r="B186" s="950" t="s">
        <v>806</v>
      </c>
      <c r="C186" s="1024" t="s">
        <v>1325</v>
      </c>
      <c r="D186" s="960" t="s">
        <v>321</v>
      </c>
      <c r="E186" s="951">
        <v>43500</v>
      </c>
      <c r="F186" s="952">
        <v>0</v>
      </c>
      <c r="G186" s="953">
        <v>43500</v>
      </c>
      <c r="H186" s="953">
        <v>1248.45</v>
      </c>
      <c r="I186" s="1191">
        <v>936.62</v>
      </c>
      <c r="J186" s="951">
        <v>1322.4</v>
      </c>
      <c r="K186" s="951">
        <v>25</v>
      </c>
      <c r="L186" s="951">
        <f t="shared" si="31"/>
        <v>3532.4700000000003</v>
      </c>
      <c r="M186" s="951">
        <f t="shared" si="32"/>
        <v>39967.53</v>
      </c>
    </row>
    <row r="187" spans="1:13" ht="18.75" x14ac:dyDescent="0.3">
      <c r="A187" s="961" t="s">
        <v>847</v>
      </c>
      <c r="B187" s="950"/>
      <c r="C187" s="962">
        <v>6</v>
      </c>
      <c r="D187" s="962"/>
      <c r="E187" s="963">
        <f>SUM(E181:E186)</f>
        <v>261000</v>
      </c>
      <c r="F187" s="964">
        <v>0</v>
      </c>
      <c r="G187" s="963">
        <f t="shared" ref="G187:L187" si="33">SUM(G181:G186)</f>
        <v>261000</v>
      </c>
      <c r="H187" s="963">
        <f t="shared" si="33"/>
        <v>7490.7</v>
      </c>
      <c r="I187" s="966">
        <f>SUM(I181:I186)</f>
        <v>5105.08</v>
      </c>
      <c r="J187" s="963">
        <f t="shared" si="33"/>
        <v>7934.4</v>
      </c>
      <c r="K187" s="963">
        <f t="shared" si="33"/>
        <v>4986.92</v>
      </c>
      <c r="L187" s="963">
        <f t="shared" si="33"/>
        <v>25517.100000000002</v>
      </c>
      <c r="M187" s="963">
        <f>SUM(M181:M186)</f>
        <v>235482.9</v>
      </c>
    </row>
    <row r="188" spans="1:13" ht="18.75" x14ac:dyDescent="0.3">
      <c r="A188" s="961"/>
      <c r="B188" s="950"/>
      <c r="C188" s="962"/>
      <c r="D188" s="962"/>
      <c r="E188" s="963"/>
      <c r="F188" s="964"/>
      <c r="G188" s="963"/>
      <c r="H188" s="963"/>
      <c r="I188" s="966"/>
      <c r="J188" s="963"/>
      <c r="K188" s="963"/>
      <c r="L188" s="963"/>
      <c r="M188" s="963"/>
    </row>
    <row r="189" spans="1:13" ht="18.75" x14ac:dyDescent="0.3">
      <c r="A189" s="961" t="s">
        <v>1490</v>
      </c>
      <c r="B189" s="950"/>
      <c r="C189" s="962"/>
      <c r="D189" s="962"/>
      <c r="E189" s="963"/>
      <c r="F189" s="964"/>
      <c r="G189" s="963"/>
      <c r="H189" s="963"/>
      <c r="I189" s="966"/>
      <c r="J189" s="963"/>
      <c r="K189" s="963"/>
      <c r="L189" s="963"/>
      <c r="M189" s="963"/>
    </row>
    <row r="190" spans="1:13" ht="21" customHeight="1" x14ac:dyDescent="0.3">
      <c r="A190" s="1069" t="s">
        <v>1386</v>
      </c>
      <c r="B190" s="950" t="s">
        <v>806</v>
      </c>
      <c r="C190" s="1024" t="s">
        <v>1325</v>
      </c>
      <c r="D190" s="960" t="s">
        <v>321</v>
      </c>
      <c r="E190" s="951">
        <v>43500</v>
      </c>
      <c r="F190" s="974">
        <v>0</v>
      </c>
      <c r="G190" s="951">
        <v>43500</v>
      </c>
      <c r="H190" s="951">
        <v>1248.45</v>
      </c>
      <c r="I190" s="1191">
        <v>936.62</v>
      </c>
      <c r="J190" s="951">
        <v>1322.4</v>
      </c>
      <c r="K190" s="951">
        <v>25</v>
      </c>
      <c r="L190" s="951">
        <f>+H190+I190+J190+K190</f>
        <v>3532.4700000000003</v>
      </c>
      <c r="M190" s="951">
        <f>+G190-L190</f>
        <v>39967.53</v>
      </c>
    </row>
    <row r="191" spans="1:13" ht="21" customHeight="1" x14ac:dyDescent="0.3">
      <c r="A191" s="1069" t="s">
        <v>1704</v>
      </c>
      <c r="B191" s="950" t="s">
        <v>806</v>
      </c>
      <c r="C191" s="1024" t="s">
        <v>1325</v>
      </c>
      <c r="D191" s="960" t="s">
        <v>307</v>
      </c>
      <c r="E191" s="951">
        <v>43500</v>
      </c>
      <c r="F191" s="974">
        <v>0</v>
      </c>
      <c r="G191" s="951">
        <v>43500</v>
      </c>
      <c r="H191" s="951">
        <v>1248.45</v>
      </c>
      <c r="I191" s="1191">
        <v>936.62</v>
      </c>
      <c r="J191" s="951">
        <v>1322.4</v>
      </c>
      <c r="K191" s="951">
        <v>25</v>
      </c>
      <c r="L191" s="951">
        <f>+H191+I191+J191+K191</f>
        <v>3532.4700000000003</v>
      </c>
      <c r="M191" s="951">
        <f>+G191-L191</f>
        <v>39967.53</v>
      </c>
    </row>
    <row r="192" spans="1:13" ht="21" customHeight="1" x14ac:dyDescent="0.3">
      <c r="A192" s="1069" t="s">
        <v>1328</v>
      </c>
      <c r="B192" s="950" t="s">
        <v>1296</v>
      </c>
      <c r="C192" s="1024" t="s">
        <v>1325</v>
      </c>
      <c r="D192" s="960" t="s">
        <v>321</v>
      </c>
      <c r="E192" s="951">
        <v>43500</v>
      </c>
      <c r="F192" s="974">
        <v>0</v>
      </c>
      <c r="G192" s="951">
        <v>43500</v>
      </c>
      <c r="H192" s="951">
        <v>1248.45</v>
      </c>
      <c r="I192" s="1191">
        <v>936.62</v>
      </c>
      <c r="J192" s="951">
        <v>1322.4</v>
      </c>
      <c r="K192" s="951">
        <v>25</v>
      </c>
      <c r="L192" s="951">
        <f>+H192+I192+J192+K192</f>
        <v>3532.4700000000003</v>
      </c>
      <c r="M192" s="951">
        <f>+G192-L192</f>
        <v>39967.53</v>
      </c>
    </row>
    <row r="193" spans="1:13" ht="18.75" x14ac:dyDescent="0.3">
      <c r="A193" s="1027" t="s">
        <v>1705</v>
      </c>
      <c r="B193" s="950" t="s">
        <v>806</v>
      </c>
      <c r="C193" s="1024" t="s">
        <v>1325</v>
      </c>
      <c r="D193" s="960" t="s">
        <v>307</v>
      </c>
      <c r="E193" s="951">
        <v>43500</v>
      </c>
      <c r="F193" s="974">
        <v>0</v>
      </c>
      <c r="G193" s="1032">
        <v>43500</v>
      </c>
      <c r="H193" s="951">
        <v>1248.45</v>
      </c>
      <c r="I193" s="1197">
        <v>936.62</v>
      </c>
      <c r="J193" s="951">
        <v>1322.4</v>
      </c>
      <c r="K193" s="951">
        <v>25</v>
      </c>
      <c r="L193" s="1032">
        <v>3532.4700000000003</v>
      </c>
      <c r="M193" s="1032">
        <v>39967.53</v>
      </c>
    </row>
    <row r="194" spans="1:13" ht="18.75" x14ac:dyDescent="0.3">
      <c r="A194" s="961" t="s">
        <v>847</v>
      </c>
      <c r="B194" s="950"/>
      <c r="C194" s="962">
        <v>4</v>
      </c>
      <c r="D194" s="962"/>
      <c r="E194" s="963">
        <f>SUM(E190:E193)</f>
        <v>174000</v>
      </c>
      <c r="F194" s="964">
        <v>0</v>
      </c>
      <c r="G194" s="963">
        <f t="shared" ref="G194:M194" si="34">SUM(G190:G193)</f>
        <v>174000</v>
      </c>
      <c r="H194" s="963">
        <f t="shared" si="34"/>
        <v>4993.8</v>
      </c>
      <c r="I194" s="966">
        <f t="shared" si="34"/>
        <v>3746.48</v>
      </c>
      <c r="J194" s="963">
        <f t="shared" si="34"/>
        <v>5289.6</v>
      </c>
      <c r="K194" s="963">
        <f t="shared" si="34"/>
        <v>100</v>
      </c>
      <c r="L194" s="963">
        <f t="shared" si="34"/>
        <v>14129.880000000001</v>
      </c>
      <c r="M194" s="963">
        <f t="shared" si="34"/>
        <v>159870.12</v>
      </c>
    </row>
    <row r="195" spans="1:13" ht="18.75" x14ac:dyDescent="0.3">
      <c r="A195" s="961"/>
      <c r="B195" s="950"/>
      <c r="C195" s="962"/>
      <c r="D195" s="962"/>
      <c r="E195" s="963"/>
      <c r="F195" s="964"/>
      <c r="G195" s="963"/>
      <c r="H195" s="963"/>
      <c r="I195" s="966"/>
      <c r="J195" s="963"/>
      <c r="K195" s="963"/>
      <c r="L195" s="963"/>
      <c r="M195" s="963"/>
    </row>
    <row r="196" spans="1:13" ht="18.75" x14ac:dyDescent="0.3">
      <c r="A196" s="961" t="s">
        <v>1221</v>
      </c>
      <c r="B196" s="950"/>
      <c r="C196" s="967"/>
      <c r="D196" s="967"/>
      <c r="E196" s="963"/>
      <c r="F196" s="964"/>
      <c r="G196" s="965"/>
      <c r="H196" s="965"/>
      <c r="I196" s="966"/>
      <c r="J196" s="963"/>
      <c r="K196" s="963"/>
      <c r="L196" s="963"/>
      <c r="M196" s="965"/>
    </row>
    <row r="197" spans="1:13" ht="18.75" x14ac:dyDescent="0.3">
      <c r="A197" s="961" t="s">
        <v>1739</v>
      </c>
      <c r="B197" s="950"/>
      <c r="C197" s="1026"/>
      <c r="D197" s="960"/>
      <c r="E197" s="951"/>
      <c r="F197" s="974"/>
      <c r="G197" s="1032"/>
      <c r="H197" s="951"/>
      <c r="I197" s="1197"/>
      <c r="J197" s="951"/>
      <c r="K197" s="951"/>
      <c r="L197" s="1032"/>
      <c r="M197" s="1032"/>
    </row>
    <row r="198" spans="1:13" ht="18.75" x14ac:dyDescent="0.3">
      <c r="A198" s="1027" t="s">
        <v>1478</v>
      </c>
      <c r="B198" s="950" t="s">
        <v>806</v>
      </c>
      <c r="C198" s="1024" t="s">
        <v>1706</v>
      </c>
      <c r="D198" s="960" t="s">
        <v>1069</v>
      </c>
      <c r="E198" s="951">
        <v>120000</v>
      </c>
      <c r="F198" s="974">
        <v>0</v>
      </c>
      <c r="G198" s="1032">
        <v>120000</v>
      </c>
      <c r="H198" s="951">
        <v>3444</v>
      </c>
      <c r="I198" s="1032">
        <v>16809.87</v>
      </c>
      <c r="J198" s="951">
        <v>3648</v>
      </c>
      <c r="K198" s="951">
        <v>25</v>
      </c>
      <c r="L198" s="1032">
        <f>+H198+I198+J198+K198</f>
        <v>23926.87</v>
      </c>
      <c r="M198" s="1032">
        <f t="shared" ref="M198:M204" si="35">+G198-L198</f>
        <v>96073.13</v>
      </c>
    </row>
    <row r="199" spans="1:13" ht="18.75" x14ac:dyDescent="0.3">
      <c r="A199" s="1027" t="s">
        <v>244</v>
      </c>
      <c r="B199" s="950" t="s">
        <v>806</v>
      </c>
      <c r="C199" s="1024" t="s">
        <v>489</v>
      </c>
      <c r="D199" s="960" t="s">
        <v>1064</v>
      </c>
      <c r="E199" s="951">
        <v>80000</v>
      </c>
      <c r="F199" s="974">
        <v>0</v>
      </c>
      <c r="G199" s="1032">
        <v>80000</v>
      </c>
      <c r="H199" s="951">
        <v>2296</v>
      </c>
      <c r="I199" s="1032">
        <v>7400.87</v>
      </c>
      <c r="J199" s="951">
        <v>2432</v>
      </c>
      <c r="K199" s="951">
        <v>25</v>
      </c>
      <c r="L199" s="1032">
        <f>+H199+I199+J199+K199</f>
        <v>12153.869999999999</v>
      </c>
      <c r="M199" s="1032">
        <f t="shared" si="35"/>
        <v>67846.13</v>
      </c>
    </row>
    <row r="200" spans="1:13" ht="18.75" x14ac:dyDescent="0.3">
      <c r="A200" s="1027" t="s">
        <v>84</v>
      </c>
      <c r="B200" s="950" t="s">
        <v>806</v>
      </c>
      <c r="C200" s="1024" t="s">
        <v>117</v>
      </c>
      <c r="D200" s="960" t="s">
        <v>307</v>
      </c>
      <c r="E200" s="951">
        <v>70000</v>
      </c>
      <c r="F200" s="974">
        <v>0</v>
      </c>
      <c r="G200" s="951">
        <v>70000</v>
      </c>
      <c r="H200" s="951">
        <v>2009</v>
      </c>
      <c r="I200" s="1032">
        <v>5368.48</v>
      </c>
      <c r="J200" s="951">
        <v>2128</v>
      </c>
      <c r="K200" s="951">
        <v>25</v>
      </c>
      <c r="L200" s="1032">
        <f>+H200+I200+J200+K200</f>
        <v>9530.48</v>
      </c>
      <c r="M200" s="1032">
        <f t="shared" si="35"/>
        <v>60469.520000000004</v>
      </c>
    </row>
    <row r="201" spans="1:13" ht="18.75" x14ac:dyDescent="0.3">
      <c r="A201" s="1027" t="s">
        <v>94</v>
      </c>
      <c r="B201" s="950" t="s">
        <v>807</v>
      </c>
      <c r="C201" s="1024" t="s">
        <v>71</v>
      </c>
      <c r="D201" s="960" t="s">
        <v>1069</v>
      </c>
      <c r="E201" s="951">
        <v>70000</v>
      </c>
      <c r="F201" s="974">
        <v>0</v>
      </c>
      <c r="G201" s="951">
        <v>70000</v>
      </c>
      <c r="H201" s="951">
        <v>2009</v>
      </c>
      <c r="I201" s="1032">
        <v>5025.38</v>
      </c>
      <c r="J201" s="951">
        <v>2128</v>
      </c>
      <c r="K201" s="951">
        <v>1740.46</v>
      </c>
      <c r="L201" s="1032">
        <v>10902.84</v>
      </c>
      <c r="M201" s="1032">
        <f t="shared" si="35"/>
        <v>59097.16</v>
      </c>
    </row>
    <row r="202" spans="1:13" ht="18.75" x14ac:dyDescent="0.3">
      <c r="A202" s="1027" t="s">
        <v>156</v>
      </c>
      <c r="B202" s="950" t="s">
        <v>806</v>
      </c>
      <c r="C202" s="1024" t="s">
        <v>1044</v>
      </c>
      <c r="D202" s="960" t="s">
        <v>1069</v>
      </c>
      <c r="E202" s="951">
        <v>80000</v>
      </c>
      <c r="F202" s="974">
        <v>0</v>
      </c>
      <c r="G202" s="951">
        <v>80000</v>
      </c>
      <c r="H202" s="951">
        <v>2296</v>
      </c>
      <c r="I202" s="1032">
        <v>6972</v>
      </c>
      <c r="J202" s="951">
        <v>2432</v>
      </c>
      <c r="K202" s="951">
        <v>1740.46</v>
      </c>
      <c r="L202" s="1032">
        <f>+H202+I202+J202+K202</f>
        <v>13440.46</v>
      </c>
      <c r="M202" s="1032">
        <f t="shared" si="35"/>
        <v>66559.540000000008</v>
      </c>
    </row>
    <row r="203" spans="1:13" ht="18.75" x14ac:dyDescent="0.3">
      <c r="A203" s="1028" t="s">
        <v>177</v>
      </c>
      <c r="B203" s="1001" t="s">
        <v>807</v>
      </c>
      <c r="C203" s="1025" t="s">
        <v>1204</v>
      </c>
      <c r="D203" s="1024" t="s">
        <v>1069</v>
      </c>
      <c r="E203" s="951">
        <v>55000</v>
      </c>
      <c r="F203" s="974">
        <v>0</v>
      </c>
      <c r="G203" s="1032">
        <v>55000</v>
      </c>
      <c r="H203" s="956">
        <v>1578.5</v>
      </c>
      <c r="I203" s="1275">
        <v>2559.6799999999998</v>
      </c>
      <c r="J203" s="951">
        <v>1672</v>
      </c>
      <c r="K203" s="956">
        <v>2097.1999999999998</v>
      </c>
      <c r="L203" s="1032">
        <f>+H203+I203+J203+K203</f>
        <v>7907.38</v>
      </c>
      <c r="M203" s="1032">
        <f t="shared" si="35"/>
        <v>47092.62</v>
      </c>
    </row>
    <row r="204" spans="1:13" ht="18.75" x14ac:dyDescent="0.3">
      <c r="A204" s="955" t="s">
        <v>1710</v>
      </c>
      <c r="B204" s="968" t="s">
        <v>807</v>
      </c>
      <c r="C204" s="960" t="s">
        <v>521</v>
      </c>
      <c r="D204" s="960" t="s">
        <v>307</v>
      </c>
      <c r="E204" s="951">
        <v>43500</v>
      </c>
      <c r="F204" s="974">
        <v>0</v>
      </c>
      <c r="G204" s="951">
        <v>43500</v>
      </c>
      <c r="H204" s="951">
        <v>1248.45</v>
      </c>
      <c r="I204" s="1191">
        <v>936.62</v>
      </c>
      <c r="J204" s="951">
        <v>1322.4</v>
      </c>
      <c r="K204" s="951">
        <v>25</v>
      </c>
      <c r="L204" s="951">
        <f>+H204+I204+J204+K204</f>
        <v>3532.4700000000003</v>
      </c>
      <c r="M204" s="953">
        <f t="shared" si="35"/>
        <v>39967.53</v>
      </c>
    </row>
    <row r="205" spans="1:13" ht="18.75" x14ac:dyDescent="0.3">
      <c r="A205" s="1027" t="s">
        <v>1717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197">
        <v>936.62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1718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74">
        <v>0</v>
      </c>
      <c r="G206" s="1032">
        <v>43500</v>
      </c>
      <c r="H206" s="951">
        <v>1248.45</v>
      </c>
      <c r="I206" s="1197">
        <v>936.62</v>
      </c>
      <c r="J206" s="951">
        <v>1322.4</v>
      </c>
      <c r="K206" s="951">
        <v>25</v>
      </c>
      <c r="L206" s="1032">
        <f>+H206+I206+J206+K206</f>
        <v>3532.4700000000003</v>
      </c>
      <c r="M206" s="1032">
        <f t="shared" ref="M206:M211" si="36">+G206-L206</f>
        <v>39967.53</v>
      </c>
    </row>
    <row r="207" spans="1:13" ht="18.75" x14ac:dyDescent="0.3">
      <c r="A207" s="1027" t="s">
        <v>1721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74">
        <v>0</v>
      </c>
      <c r="G207" s="1032">
        <v>25000</v>
      </c>
      <c r="H207" s="951">
        <v>717.5</v>
      </c>
      <c r="I207" s="1036">
        <v>0</v>
      </c>
      <c r="J207" s="951">
        <v>760</v>
      </c>
      <c r="K207" s="951">
        <v>25</v>
      </c>
      <c r="L207" s="1032">
        <f>+H207+I207+J207+K207</f>
        <v>1502.5</v>
      </c>
      <c r="M207" s="1032">
        <f t="shared" si="36"/>
        <v>23497.5</v>
      </c>
    </row>
    <row r="208" spans="1:13" ht="18.75" x14ac:dyDescent="0.3">
      <c r="A208" s="1027" t="s">
        <v>1722</v>
      </c>
      <c r="B208" s="950" t="s">
        <v>1151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197">
        <v>0</v>
      </c>
      <c r="J208" s="951">
        <v>760</v>
      </c>
      <c r="K208" s="951">
        <v>25</v>
      </c>
      <c r="L208" s="1032">
        <f>+H208+I208+J208+K208</f>
        <v>1502.5</v>
      </c>
      <c r="M208" s="1032">
        <f t="shared" si="36"/>
        <v>23497.5</v>
      </c>
    </row>
    <row r="209" spans="1:13" ht="18.75" x14ac:dyDescent="0.3">
      <c r="A209" s="1024" t="s">
        <v>830</v>
      </c>
      <c r="B209" s="950" t="s">
        <v>806</v>
      </c>
      <c r="C209" s="1026" t="s">
        <v>92</v>
      </c>
      <c r="D209" s="960" t="s">
        <v>1067</v>
      </c>
      <c r="E209" s="978">
        <v>30000</v>
      </c>
      <c r="F209" s="979">
        <v>0</v>
      </c>
      <c r="G209" s="1032">
        <v>30000</v>
      </c>
      <c r="H209" s="951">
        <v>861</v>
      </c>
      <c r="I209" s="1197">
        <v>0</v>
      </c>
      <c r="J209" s="951">
        <v>912</v>
      </c>
      <c r="K209" s="951">
        <v>25</v>
      </c>
      <c r="L209" s="1032">
        <f>+H209+I209+J209+K209</f>
        <v>1798</v>
      </c>
      <c r="M209" s="1032">
        <f t="shared" si="36"/>
        <v>28202</v>
      </c>
    </row>
    <row r="210" spans="1:13" ht="18.75" x14ac:dyDescent="0.3">
      <c r="A210" s="1027" t="s">
        <v>1723</v>
      </c>
      <c r="B210" s="950" t="s">
        <v>806</v>
      </c>
      <c r="C210" s="1026" t="s">
        <v>92</v>
      </c>
      <c r="D210" s="960" t="s">
        <v>1067</v>
      </c>
      <c r="E210" s="951">
        <v>30000</v>
      </c>
      <c r="F210" s="974">
        <v>0</v>
      </c>
      <c r="G210" s="1032">
        <v>30000</v>
      </c>
      <c r="H210" s="951">
        <v>861</v>
      </c>
      <c r="I210" s="1197">
        <v>0</v>
      </c>
      <c r="J210" s="951">
        <v>912</v>
      </c>
      <c r="K210" s="951">
        <v>25</v>
      </c>
      <c r="L210" s="1032">
        <f>+H210+I210+J210+K210</f>
        <v>1798</v>
      </c>
      <c r="M210" s="1032">
        <f t="shared" si="36"/>
        <v>28202</v>
      </c>
    </row>
    <row r="211" spans="1:13" ht="18.75" x14ac:dyDescent="0.3">
      <c r="A211" s="1027" t="s">
        <v>1729</v>
      </c>
      <c r="B211" s="950" t="s">
        <v>806</v>
      </c>
      <c r="C211" s="1026" t="s">
        <v>92</v>
      </c>
      <c r="D211" s="960" t="s">
        <v>1067</v>
      </c>
      <c r="E211" s="951">
        <v>30000</v>
      </c>
      <c r="F211" s="974">
        <v>0</v>
      </c>
      <c r="G211" s="1032">
        <v>30000</v>
      </c>
      <c r="H211" s="951">
        <v>861</v>
      </c>
      <c r="I211" s="1197">
        <v>0</v>
      </c>
      <c r="J211" s="951">
        <v>912</v>
      </c>
      <c r="K211" s="951">
        <v>1740.46</v>
      </c>
      <c r="L211" s="1032">
        <v>3513.46</v>
      </c>
      <c r="M211" s="1032">
        <f t="shared" si="36"/>
        <v>26486.54</v>
      </c>
    </row>
    <row r="212" spans="1:13" ht="18.75" x14ac:dyDescent="0.3">
      <c r="A212" s="949" t="s">
        <v>847</v>
      </c>
      <c r="B212" s="999"/>
      <c r="C212" s="962">
        <v>14</v>
      </c>
      <c r="D212" s="962"/>
      <c r="E212" s="963">
        <f>SUM(E198:E211)</f>
        <v>745500</v>
      </c>
      <c r="F212" s="964">
        <v>0</v>
      </c>
      <c r="G212" s="963">
        <f t="shared" ref="G212:M212" si="37">SUM(G198:G211)</f>
        <v>745500</v>
      </c>
      <c r="H212" s="963">
        <f t="shared" si="37"/>
        <v>21395.850000000002</v>
      </c>
      <c r="I212" s="963">
        <f t="shared" si="37"/>
        <v>46946.140000000007</v>
      </c>
      <c r="J212" s="963">
        <f t="shared" si="37"/>
        <v>22663.200000000001</v>
      </c>
      <c r="K212" s="963">
        <f t="shared" si="37"/>
        <v>7568.58</v>
      </c>
      <c r="L212" s="963">
        <f t="shared" si="37"/>
        <v>98573.77</v>
      </c>
      <c r="M212" s="963">
        <f t="shared" si="37"/>
        <v>646926.23000000021</v>
      </c>
    </row>
    <row r="213" spans="1:13" ht="18.75" x14ac:dyDescent="0.3">
      <c r="A213" s="949"/>
      <c r="B213" s="999"/>
      <c r="C213" s="962"/>
      <c r="D213" s="962"/>
      <c r="E213" s="963"/>
      <c r="G213" s="963"/>
      <c r="H213" s="963"/>
      <c r="I213" s="966"/>
      <c r="J213" s="963"/>
      <c r="K213" s="963"/>
      <c r="L213" s="963"/>
      <c r="M213" s="963"/>
    </row>
    <row r="214" spans="1:13" ht="18.75" x14ac:dyDescent="0.3">
      <c r="A214" s="961" t="s">
        <v>1740</v>
      </c>
      <c r="B214" s="950"/>
      <c r="C214" s="967"/>
      <c r="D214" s="967"/>
      <c r="E214" s="963"/>
      <c r="F214" s="964"/>
      <c r="G214" s="965"/>
      <c r="H214" s="965"/>
      <c r="I214" s="966"/>
      <c r="J214" s="963"/>
      <c r="K214" s="963"/>
      <c r="L214" s="963"/>
      <c r="M214" s="965"/>
    </row>
    <row r="215" spans="1:13" ht="18.75" x14ac:dyDescent="0.3">
      <c r="A215" s="1027" t="s">
        <v>1707</v>
      </c>
      <c r="B215" s="950" t="s">
        <v>806</v>
      </c>
      <c r="C215" s="1024" t="s">
        <v>1708</v>
      </c>
      <c r="D215" s="960" t="s">
        <v>1069</v>
      </c>
      <c r="E215" s="951">
        <v>120000</v>
      </c>
      <c r="F215" s="974">
        <v>0</v>
      </c>
      <c r="G215" s="1032">
        <v>120000</v>
      </c>
      <c r="H215" s="951">
        <v>3444</v>
      </c>
      <c r="I215" s="1198">
        <v>16809.87</v>
      </c>
      <c r="J215" s="951">
        <v>3648</v>
      </c>
      <c r="K215" s="951">
        <v>25</v>
      </c>
      <c r="L215" s="1032">
        <f>+H215+I215+J215+K215</f>
        <v>23926.87</v>
      </c>
      <c r="M215" s="1031">
        <f>+G215-L215</f>
        <v>96073.13</v>
      </c>
    </row>
    <row r="216" spans="1:13" ht="18.75" x14ac:dyDescent="0.3">
      <c r="A216" s="1027" t="s">
        <v>1709</v>
      </c>
      <c r="B216" s="950" t="s">
        <v>807</v>
      </c>
      <c r="C216" s="1024" t="s">
        <v>117</v>
      </c>
      <c r="D216" s="960" t="s">
        <v>1069</v>
      </c>
      <c r="E216" s="951">
        <v>80000</v>
      </c>
      <c r="F216" s="974">
        <v>0</v>
      </c>
      <c r="G216" s="951">
        <v>80000</v>
      </c>
      <c r="H216" s="951">
        <v>2296</v>
      </c>
      <c r="I216" s="1198">
        <v>6564.09</v>
      </c>
      <c r="J216" s="951">
        <v>2432</v>
      </c>
      <c r="K216" s="951">
        <v>4158.92</v>
      </c>
      <c r="L216" s="1032">
        <f>+H216+I216+J216+K216</f>
        <v>15451.01</v>
      </c>
      <c r="M216" s="1031">
        <f>+G216-L216</f>
        <v>64548.99</v>
      </c>
    </row>
    <row r="217" spans="1:13" ht="18.75" x14ac:dyDescent="0.3">
      <c r="A217" s="1027" t="s">
        <v>1713</v>
      </c>
      <c r="B217" s="950" t="s">
        <v>807</v>
      </c>
      <c r="C217" s="1024" t="s">
        <v>276</v>
      </c>
      <c r="D217" s="960" t="s">
        <v>307</v>
      </c>
      <c r="E217" s="951">
        <v>37500</v>
      </c>
      <c r="F217" s="974">
        <v>0</v>
      </c>
      <c r="G217" s="1032">
        <v>37500</v>
      </c>
      <c r="H217" s="951">
        <v>1076.25</v>
      </c>
      <c r="I217" s="1197">
        <v>89.81</v>
      </c>
      <c r="J217" s="951">
        <v>1140</v>
      </c>
      <c r="K217" s="951">
        <v>25</v>
      </c>
      <c r="L217" s="1032">
        <f>+H217+I217+J217+K217</f>
        <v>2331.06</v>
      </c>
      <c r="M217" s="1032">
        <f>+G217-L217</f>
        <v>35168.94</v>
      </c>
    </row>
    <row r="218" spans="1:13" ht="18.75" x14ac:dyDescent="0.3">
      <c r="A218" s="1027" t="s">
        <v>1329</v>
      </c>
      <c r="B218" s="950" t="s">
        <v>1330</v>
      </c>
      <c r="C218" s="1024" t="s">
        <v>1325</v>
      </c>
      <c r="D218" s="960" t="s">
        <v>307</v>
      </c>
      <c r="E218" s="951">
        <v>43500</v>
      </c>
      <c r="F218" s="974">
        <v>0</v>
      </c>
      <c r="G218" s="1032">
        <v>43500</v>
      </c>
      <c r="H218" s="951">
        <v>1248.45</v>
      </c>
      <c r="I218" s="1197">
        <v>936.62</v>
      </c>
      <c r="J218" s="951">
        <v>1322.4</v>
      </c>
      <c r="K218" s="951">
        <v>25</v>
      </c>
      <c r="L218" s="1032">
        <f>+H218+I218+J218+K218</f>
        <v>3532.4700000000003</v>
      </c>
      <c r="M218" s="1032">
        <f>+G218-L218</f>
        <v>39967.53</v>
      </c>
    </row>
    <row r="219" spans="1:13" ht="18.75" x14ac:dyDescent="0.3">
      <c r="A219" s="1027" t="s">
        <v>1716</v>
      </c>
      <c r="B219" s="950" t="s">
        <v>806</v>
      </c>
      <c r="C219" s="1024" t="s">
        <v>1325</v>
      </c>
      <c r="D219" s="960" t="s">
        <v>307</v>
      </c>
      <c r="E219" s="951">
        <v>43500</v>
      </c>
      <c r="F219" s="974">
        <v>0</v>
      </c>
      <c r="G219" s="1032">
        <v>43500</v>
      </c>
      <c r="H219" s="951">
        <v>1248.45</v>
      </c>
      <c r="I219" s="1036">
        <v>936.62</v>
      </c>
      <c r="J219" s="951">
        <v>1322.4</v>
      </c>
      <c r="K219" s="951">
        <v>25</v>
      </c>
      <c r="L219" s="1032">
        <v>3532.4700000000003</v>
      </c>
      <c r="M219" s="1032">
        <v>39967.53</v>
      </c>
    </row>
    <row r="220" spans="1:13" ht="18.75" x14ac:dyDescent="0.3">
      <c r="A220" s="1027" t="s">
        <v>698</v>
      </c>
      <c r="B220" s="950" t="s">
        <v>807</v>
      </c>
      <c r="C220" s="1024" t="s">
        <v>105</v>
      </c>
      <c r="D220" s="960" t="s">
        <v>1067</v>
      </c>
      <c r="E220" s="951">
        <v>25000</v>
      </c>
      <c r="F220" s="974">
        <v>0</v>
      </c>
      <c r="G220" s="1032">
        <v>25000</v>
      </c>
      <c r="H220" s="951">
        <v>717.5</v>
      </c>
      <c r="I220" s="1197">
        <v>0</v>
      </c>
      <c r="J220" s="951">
        <v>760</v>
      </c>
      <c r="K220" s="951">
        <v>25</v>
      </c>
      <c r="L220" s="1032">
        <f>+H220+I220+J220+K220</f>
        <v>1502.5</v>
      </c>
      <c r="M220" s="1032">
        <f>+G220-L220</f>
        <v>23497.5</v>
      </c>
    </row>
    <row r="221" spans="1:13" ht="18.75" x14ac:dyDescent="0.3">
      <c r="A221" s="1027" t="s">
        <v>1725</v>
      </c>
      <c r="B221" s="950" t="s">
        <v>806</v>
      </c>
      <c r="C221" s="1026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197">
        <v>0</v>
      </c>
      <c r="J221" s="951">
        <v>912</v>
      </c>
      <c r="K221" s="951">
        <v>2134</v>
      </c>
      <c r="L221" s="1032">
        <f>+H221+I221+J221+K221</f>
        <v>3907</v>
      </c>
      <c r="M221" s="1032">
        <f>+G221-L221</f>
        <v>26093</v>
      </c>
    </row>
    <row r="222" spans="1:13" ht="17.25" customHeight="1" x14ac:dyDescent="0.3">
      <c r="A222" s="1027" t="s">
        <v>1727</v>
      </c>
      <c r="B222" s="950" t="s">
        <v>806</v>
      </c>
      <c r="C222" s="1026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197">
        <v>0</v>
      </c>
      <c r="J222" s="951">
        <v>912</v>
      </c>
      <c r="K222" s="951">
        <v>25</v>
      </c>
      <c r="L222" s="1032">
        <f>+H222+I222+J222+K222</f>
        <v>1798</v>
      </c>
      <c r="M222" s="1032">
        <f>+G222-L222</f>
        <v>28202</v>
      </c>
    </row>
    <row r="223" spans="1:13" ht="18.75" x14ac:dyDescent="0.3">
      <c r="A223" s="1027" t="s">
        <v>1730</v>
      </c>
      <c r="B223" s="950" t="s">
        <v>806</v>
      </c>
      <c r="C223" s="1026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197">
        <v>0</v>
      </c>
      <c r="J223" s="951">
        <v>912</v>
      </c>
      <c r="K223" s="951">
        <v>25</v>
      </c>
      <c r="L223" s="1032">
        <v>1798</v>
      </c>
      <c r="M223" s="1032">
        <f>+G223-L223</f>
        <v>28202</v>
      </c>
    </row>
    <row r="224" spans="1:13" ht="18.75" x14ac:dyDescent="0.3">
      <c r="A224" s="961" t="s">
        <v>847</v>
      </c>
      <c r="B224" s="950"/>
      <c r="C224" s="962">
        <v>9</v>
      </c>
      <c r="D224" s="960"/>
      <c r="E224" s="963">
        <f>SUM(E215:E223)</f>
        <v>439500</v>
      </c>
      <c r="F224" s="964">
        <v>0</v>
      </c>
      <c r="G224" s="963">
        <f>SUM(G215:G223)</f>
        <v>439500</v>
      </c>
      <c r="H224" s="963">
        <f t="shared" ref="H224:M224" si="38">SUM(H215:H223)</f>
        <v>12613.65</v>
      </c>
      <c r="I224" s="963">
        <f t="shared" si="38"/>
        <v>25337.01</v>
      </c>
      <c r="J224" s="963">
        <f t="shared" si="38"/>
        <v>13360.8</v>
      </c>
      <c r="K224" s="963">
        <f t="shared" si="38"/>
        <v>6467.92</v>
      </c>
      <c r="L224" s="963">
        <f t="shared" si="38"/>
        <v>57779.38</v>
      </c>
      <c r="M224" s="963">
        <f t="shared" si="38"/>
        <v>381720.62</v>
      </c>
    </row>
    <row r="225" spans="1:13" ht="18.75" x14ac:dyDescent="0.3">
      <c r="A225" s="961"/>
      <c r="B225" s="950"/>
      <c r="C225" s="962"/>
      <c r="D225" s="960"/>
      <c r="F225" s="974"/>
      <c r="G225" s="1032"/>
      <c r="H225" s="951"/>
      <c r="I225" s="1197"/>
      <c r="J225" s="951"/>
      <c r="K225" s="951"/>
      <c r="L225" s="1032"/>
      <c r="M225" s="1032"/>
    </row>
    <row r="226" spans="1:13" ht="18.75" x14ac:dyDescent="0.3">
      <c r="A226" s="961" t="s">
        <v>1741</v>
      </c>
      <c r="B226" s="950"/>
      <c r="C226" s="1026"/>
      <c r="D226" s="960"/>
      <c r="E226" s="951"/>
      <c r="F226" s="974"/>
      <c r="G226" s="1032"/>
      <c r="H226" s="951"/>
      <c r="I226" s="1197"/>
      <c r="J226" s="951"/>
      <c r="K226" s="951"/>
      <c r="L226" s="1032"/>
      <c r="M226" s="1032"/>
    </row>
    <row r="227" spans="1:13" ht="18.75" x14ac:dyDescent="0.3">
      <c r="A227" s="1027" t="s">
        <v>1712</v>
      </c>
      <c r="B227" s="950" t="s">
        <v>807</v>
      </c>
      <c r="C227" s="1024" t="s">
        <v>276</v>
      </c>
      <c r="D227" s="960" t="s">
        <v>307</v>
      </c>
      <c r="E227" s="951">
        <v>37500</v>
      </c>
      <c r="F227" s="974">
        <v>0</v>
      </c>
      <c r="G227" s="1032">
        <v>37500</v>
      </c>
      <c r="H227" s="951">
        <v>1076.25</v>
      </c>
      <c r="I227" s="1197">
        <v>89.81</v>
      </c>
      <c r="J227" s="951">
        <v>1140</v>
      </c>
      <c r="K227" s="951">
        <v>25</v>
      </c>
      <c r="L227" s="1032">
        <f>+H227+I227+J227+K227</f>
        <v>2331.06</v>
      </c>
      <c r="M227" s="1032">
        <f>+G227-L227</f>
        <v>35168.94</v>
      </c>
    </row>
    <row r="228" spans="1:13" ht="18.75" x14ac:dyDescent="0.3">
      <c r="A228" s="1027" t="s">
        <v>1715</v>
      </c>
      <c r="B228" s="950" t="s">
        <v>806</v>
      </c>
      <c r="C228" s="1024" t="s">
        <v>1325</v>
      </c>
      <c r="D228" s="960" t="s">
        <v>307</v>
      </c>
      <c r="E228" s="951">
        <v>43500</v>
      </c>
      <c r="F228" s="974">
        <v>0</v>
      </c>
      <c r="G228" s="1032">
        <v>43500</v>
      </c>
      <c r="H228" s="951">
        <v>1248.45</v>
      </c>
      <c r="I228" s="1197">
        <v>936.62</v>
      </c>
      <c r="J228" s="951">
        <v>1322.4</v>
      </c>
      <c r="K228" s="951">
        <v>25</v>
      </c>
      <c r="L228" s="1032">
        <f>+H228+I228+J228+K228</f>
        <v>3532.4700000000003</v>
      </c>
      <c r="M228" s="1032">
        <f>+G228-L228</f>
        <v>39967.53</v>
      </c>
    </row>
    <row r="229" spans="1:13" ht="18.75" x14ac:dyDescent="0.3">
      <c r="A229" s="1027" t="s">
        <v>1336</v>
      </c>
      <c r="B229" s="950" t="s">
        <v>806</v>
      </c>
      <c r="C229" s="1024" t="s">
        <v>1325</v>
      </c>
      <c r="D229" s="960" t="s">
        <v>307</v>
      </c>
      <c r="E229" s="951">
        <v>43500</v>
      </c>
      <c r="F229" s="974">
        <v>0</v>
      </c>
      <c r="G229" s="1032">
        <v>43500</v>
      </c>
      <c r="H229" s="951">
        <v>1248.45</v>
      </c>
      <c r="I229" s="1197">
        <v>936.62</v>
      </c>
      <c r="J229" s="951">
        <v>1322.4</v>
      </c>
      <c r="K229" s="951">
        <v>25</v>
      </c>
      <c r="L229" s="1032">
        <v>3532.4700000000003</v>
      </c>
      <c r="M229" s="1032">
        <v>39967.53</v>
      </c>
    </row>
    <row r="230" spans="1:13" ht="18.75" x14ac:dyDescent="0.3">
      <c r="A230" s="1027" t="s">
        <v>1719</v>
      </c>
      <c r="B230" s="999" t="s">
        <v>807</v>
      </c>
      <c r="C230" s="1024" t="s">
        <v>105</v>
      </c>
      <c r="D230" s="960" t="s">
        <v>1067</v>
      </c>
      <c r="E230" s="951">
        <v>25000</v>
      </c>
      <c r="F230" s="974">
        <v>0</v>
      </c>
      <c r="G230" s="1032">
        <v>25000</v>
      </c>
      <c r="H230" s="951">
        <v>717.5</v>
      </c>
      <c r="I230" s="1197">
        <v>0</v>
      </c>
      <c r="J230" s="951">
        <v>760</v>
      </c>
      <c r="K230" s="951">
        <v>25</v>
      </c>
      <c r="L230" s="1032">
        <f>+H230+I230+J230+K230</f>
        <v>1502.5</v>
      </c>
      <c r="M230" s="1032">
        <f>+G230-L230</f>
        <v>23497.5</v>
      </c>
    </row>
    <row r="231" spans="1:13" ht="18.75" x14ac:dyDescent="0.3">
      <c r="A231" s="1027" t="s">
        <v>1726</v>
      </c>
      <c r="B231" s="950" t="s">
        <v>806</v>
      </c>
      <c r="C231" s="1026" t="s">
        <v>92</v>
      </c>
      <c r="D231" s="960" t="s">
        <v>1067</v>
      </c>
      <c r="E231" s="951">
        <v>30000</v>
      </c>
      <c r="F231" s="974">
        <v>0</v>
      </c>
      <c r="G231" s="1032">
        <v>30000</v>
      </c>
      <c r="H231" s="951">
        <v>861</v>
      </c>
      <c r="I231" s="1197">
        <v>0</v>
      </c>
      <c r="J231" s="951">
        <v>912</v>
      </c>
      <c r="K231" s="951">
        <v>25</v>
      </c>
      <c r="L231" s="1032">
        <f>+H231+I231+J231+K231</f>
        <v>1798</v>
      </c>
      <c r="M231" s="1032">
        <f>+G231-L231</f>
        <v>28202</v>
      </c>
    </row>
    <row r="232" spans="1:13" ht="18.75" x14ac:dyDescent="0.3">
      <c r="A232" s="1027" t="s">
        <v>1728</v>
      </c>
      <c r="B232" s="950" t="s">
        <v>806</v>
      </c>
      <c r="C232" s="1026" t="s">
        <v>92</v>
      </c>
      <c r="D232" s="960" t="s">
        <v>1067</v>
      </c>
      <c r="E232" s="951">
        <v>30000</v>
      </c>
      <c r="F232" s="974">
        <v>0</v>
      </c>
      <c r="G232" s="1032">
        <v>30000</v>
      </c>
      <c r="H232" s="951">
        <v>861</v>
      </c>
      <c r="I232" s="1197">
        <v>0</v>
      </c>
      <c r="J232" s="951">
        <v>912</v>
      </c>
      <c r="K232" s="951">
        <v>25</v>
      </c>
      <c r="L232" s="1032">
        <v>1798</v>
      </c>
      <c r="M232" s="1032">
        <f>+G232-L232</f>
        <v>28202</v>
      </c>
    </row>
    <row r="233" spans="1:13" ht="18.75" x14ac:dyDescent="0.3">
      <c r="A233" s="1027" t="s">
        <v>1731</v>
      </c>
      <c r="B233" s="950" t="s">
        <v>806</v>
      </c>
      <c r="C233" s="1026" t="s">
        <v>92</v>
      </c>
      <c r="D233" s="960" t="s">
        <v>1067</v>
      </c>
      <c r="E233" s="951">
        <v>30000</v>
      </c>
      <c r="F233" s="974">
        <v>0</v>
      </c>
      <c r="G233" s="1032">
        <v>30000</v>
      </c>
      <c r="H233" s="951">
        <v>861</v>
      </c>
      <c r="I233" s="1197">
        <v>0</v>
      </c>
      <c r="J233" s="951">
        <v>912</v>
      </c>
      <c r="K233" s="951">
        <v>25</v>
      </c>
      <c r="L233" s="1032">
        <v>1798</v>
      </c>
      <c r="M233" s="1032">
        <f>+G233-L233</f>
        <v>28202</v>
      </c>
    </row>
    <row r="234" spans="1:13" ht="18.75" x14ac:dyDescent="0.3">
      <c r="A234" s="961" t="s">
        <v>847</v>
      </c>
      <c r="B234" s="950"/>
      <c r="C234" s="962">
        <v>7</v>
      </c>
      <c r="D234" s="960"/>
      <c r="E234" s="963">
        <f>SUM(E227:E233)</f>
        <v>239500</v>
      </c>
      <c r="F234" s="964">
        <v>0</v>
      </c>
      <c r="G234" s="963">
        <f t="shared" ref="G234:M234" si="39">SUM(G227:G233)</f>
        <v>239500</v>
      </c>
      <c r="H234" s="963">
        <f t="shared" si="39"/>
        <v>6873.65</v>
      </c>
      <c r="I234" s="963">
        <f t="shared" si="39"/>
        <v>1963.0500000000002</v>
      </c>
      <c r="J234" s="963">
        <f t="shared" si="39"/>
        <v>7280.8</v>
      </c>
      <c r="K234" s="963">
        <f t="shared" si="39"/>
        <v>175</v>
      </c>
      <c r="L234" s="963">
        <f t="shared" si="39"/>
        <v>16292.5</v>
      </c>
      <c r="M234" s="963">
        <f t="shared" si="39"/>
        <v>223207.5</v>
      </c>
    </row>
    <row r="235" spans="1:13" ht="18.75" x14ac:dyDescent="0.3">
      <c r="A235" s="961"/>
      <c r="B235" s="950"/>
      <c r="C235" s="962"/>
      <c r="D235" s="960"/>
      <c r="E235" s="951"/>
      <c r="F235" s="974"/>
      <c r="G235" s="1032"/>
      <c r="H235" s="951"/>
      <c r="I235" s="1197"/>
      <c r="J235" s="951"/>
      <c r="K235" s="951"/>
      <c r="L235" s="1032"/>
      <c r="M235" s="1032"/>
    </row>
    <row r="236" spans="1:13" ht="18.75" x14ac:dyDescent="0.3">
      <c r="A236" s="961" t="s">
        <v>1742</v>
      </c>
      <c r="B236" s="950"/>
      <c r="C236" s="1026"/>
      <c r="D236" s="960"/>
      <c r="E236" s="951"/>
      <c r="F236" s="974"/>
      <c r="G236" s="1032"/>
      <c r="H236" s="951"/>
      <c r="I236" s="1197"/>
      <c r="J236" s="951"/>
      <c r="K236" s="951"/>
      <c r="L236" s="1032"/>
      <c r="M236" s="1032"/>
    </row>
    <row r="237" spans="1:13" ht="18.75" x14ac:dyDescent="0.3">
      <c r="A237" s="1027" t="s">
        <v>1711</v>
      </c>
      <c r="B237" s="950" t="s">
        <v>807</v>
      </c>
      <c r="C237" s="1024" t="s">
        <v>521</v>
      </c>
      <c r="D237" s="960" t="s">
        <v>307</v>
      </c>
      <c r="E237" s="951">
        <v>37500</v>
      </c>
      <c r="F237" s="974">
        <v>0</v>
      </c>
      <c r="G237" s="1032">
        <v>37500</v>
      </c>
      <c r="H237" s="951">
        <v>1076.25</v>
      </c>
      <c r="I237" s="1197">
        <v>89.81</v>
      </c>
      <c r="J237" s="951">
        <v>1140</v>
      </c>
      <c r="K237" s="951">
        <v>25</v>
      </c>
      <c r="L237" s="1032">
        <f>+H237+I237+J237+K237</f>
        <v>2331.06</v>
      </c>
      <c r="M237" s="1032">
        <f t="shared" ref="M237:M242" si="40">+G237-L237</f>
        <v>35168.94</v>
      </c>
    </row>
    <row r="238" spans="1:13" ht="18.75" x14ac:dyDescent="0.3">
      <c r="A238" s="1027" t="s">
        <v>1714</v>
      </c>
      <c r="B238" s="950" t="s">
        <v>807</v>
      </c>
      <c r="C238" s="1024" t="s">
        <v>276</v>
      </c>
      <c r="D238" s="960" t="s">
        <v>307</v>
      </c>
      <c r="E238" s="951">
        <v>43500</v>
      </c>
      <c r="F238" s="974">
        <v>0</v>
      </c>
      <c r="G238" s="1032">
        <v>43500</v>
      </c>
      <c r="H238" s="951">
        <v>1248.45</v>
      </c>
      <c r="I238" s="1197">
        <v>936.62</v>
      </c>
      <c r="J238" s="951">
        <v>1322.4</v>
      </c>
      <c r="K238" s="951">
        <v>25</v>
      </c>
      <c r="L238" s="1032">
        <f>+H238+I238+J238+K238</f>
        <v>3532.4700000000003</v>
      </c>
      <c r="M238" s="1032">
        <f t="shared" si="40"/>
        <v>39967.53</v>
      </c>
    </row>
    <row r="239" spans="1:13" ht="18.75" x14ac:dyDescent="0.3">
      <c r="A239" s="1027" t="s">
        <v>1440</v>
      </c>
      <c r="B239" s="950" t="s">
        <v>807</v>
      </c>
      <c r="C239" s="1024" t="s">
        <v>276</v>
      </c>
      <c r="D239" s="960" t="s">
        <v>307</v>
      </c>
      <c r="E239" s="951">
        <v>37500</v>
      </c>
      <c r="F239" s="974">
        <v>0</v>
      </c>
      <c r="G239" s="1032">
        <v>37500</v>
      </c>
      <c r="H239" s="951">
        <v>1076.25</v>
      </c>
      <c r="I239" s="1197">
        <v>89.81</v>
      </c>
      <c r="J239" s="951">
        <v>1140</v>
      </c>
      <c r="K239" s="951">
        <v>25</v>
      </c>
      <c r="L239" s="1032">
        <v>2331.06</v>
      </c>
      <c r="M239" s="1032">
        <f t="shared" si="40"/>
        <v>35168.94</v>
      </c>
    </row>
    <row r="240" spans="1:13" ht="18.75" x14ac:dyDescent="0.3">
      <c r="A240" s="1027" t="s">
        <v>1720</v>
      </c>
      <c r="B240" s="999" t="s">
        <v>807</v>
      </c>
      <c r="C240" s="1024" t="s">
        <v>105</v>
      </c>
      <c r="D240" s="960" t="s">
        <v>1067</v>
      </c>
      <c r="E240" s="951">
        <v>25000</v>
      </c>
      <c r="F240" s="974">
        <v>0</v>
      </c>
      <c r="G240" s="1032">
        <v>25000</v>
      </c>
      <c r="H240" s="951">
        <v>717.5</v>
      </c>
      <c r="I240" s="1197">
        <v>0</v>
      </c>
      <c r="J240" s="951">
        <v>760</v>
      </c>
      <c r="K240" s="951">
        <v>25</v>
      </c>
      <c r="L240" s="1032">
        <f>+H240+I240+J240+K240</f>
        <v>1502.5</v>
      </c>
      <c r="M240" s="1032">
        <f t="shared" si="40"/>
        <v>23497.5</v>
      </c>
    </row>
    <row r="241" spans="1:13" ht="18.75" x14ac:dyDescent="0.3">
      <c r="A241" s="1024" t="s">
        <v>1056</v>
      </c>
      <c r="B241" s="950" t="s">
        <v>806</v>
      </c>
      <c r="C241" s="1026" t="s">
        <v>92</v>
      </c>
      <c r="D241" s="960" t="s">
        <v>1067</v>
      </c>
      <c r="E241" s="978">
        <v>30000</v>
      </c>
      <c r="F241" s="979">
        <v>0</v>
      </c>
      <c r="G241" s="1032">
        <v>30000</v>
      </c>
      <c r="H241" s="951">
        <v>861</v>
      </c>
      <c r="I241" s="1197">
        <v>0</v>
      </c>
      <c r="J241" s="951">
        <v>912</v>
      </c>
      <c r="K241" s="951">
        <v>25</v>
      </c>
      <c r="L241" s="1032">
        <f>+H241+I241+J241+K241</f>
        <v>1798</v>
      </c>
      <c r="M241" s="1032">
        <f t="shared" si="40"/>
        <v>28202</v>
      </c>
    </row>
    <row r="242" spans="1:13" ht="18.75" x14ac:dyDescent="0.3">
      <c r="A242" s="1027" t="s">
        <v>1724</v>
      </c>
      <c r="B242" s="950" t="s">
        <v>1296</v>
      </c>
      <c r="C242" s="1026" t="s">
        <v>92</v>
      </c>
      <c r="D242" s="960" t="s">
        <v>1067</v>
      </c>
      <c r="E242" s="951">
        <v>30000</v>
      </c>
      <c r="F242" s="974">
        <v>0</v>
      </c>
      <c r="G242" s="1032">
        <v>30000</v>
      </c>
      <c r="H242" s="951">
        <v>861</v>
      </c>
      <c r="I242" s="1197">
        <v>0</v>
      </c>
      <c r="J242" s="951">
        <v>912</v>
      </c>
      <c r="K242" s="951">
        <v>25</v>
      </c>
      <c r="L242" s="1032">
        <f>+H242+I242+J242+K242</f>
        <v>1798</v>
      </c>
      <c r="M242" s="1032">
        <f t="shared" si="40"/>
        <v>28202</v>
      </c>
    </row>
    <row r="243" spans="1:13" ht="18.75" x14ac:dyDescent="0.3">
      <c r="A243" s="961" t="s">
        <v>847</v>
      </c>
      <c r="B243" s="950"/>
      <c r="C243" s="962">
        <v>6</v>
      </c>
      <c r="D243" s="960"/>
      <c r="E243" s="963">
        <f>SUM(E237:E242)</f>
        <v>203500</v>
      </c>
      <c r="F243" s="963">
        <f t="shared" ref="F243:M243" si="41">SUM(F237:F242)</f>
        <v>0</v>
      </c>
      <c r="G243" s="963">
        <f t="shared" si="41"/>
        <v>203500</v>
      </c>
      <c r="H243" s="963">
        <f t="shared" si="41"/>
        <v>5840.45</v>
      </c>
      <c r="I243" s="963">
        <f t="shared" si="41"/>
        <v>1116.24</v>
      </c>
      <c r="J243" s="963">
        <f t="shared" si="41"/>
        <v>6186.4</v>
      </c>
      <c r="K243" s="963">
        <f t="shared" si="41"/>
        <v>150</v>
      </c>
      <c r="L243" s="963">
        <f t="shared" si="41"/>
        <v>13293.09</v>
      </c>
      <c r="M243" s="963">
        <f t="shared" si="41"/>
        <v>190206.91</v>
      </c>
    </row>
    <row r="244" spans="1:13" ht="18.75" x14ac:dyDescent="0.3">
      <c r="A244" s="961"/>
      <c r="B244" s="950"/>
      <c r="C244" s="962"/>
      <c r="D244" s="960"/>
      <c r="E244" s="963">
        <f>+E212+E224+E234+E243</f>
        <v>1628000</v>
      </c>
      <c r="F244" s="964">
        <v>0</v>
      </c>
      <c r="G244" s="963">
        <f t="shared" ref="G244:M244" si="42">+G212+G224+G234+G243</f>
        <v>1628000</v>
      </c>
      <c r="H244" s="963">
        <f>+H212+H224+H234+H243</f>
        <v>46723.6</v>
      </c>
      <c r="I244" s="963">
        <f>+I212+I224+I234+I243</f>
        <v>75362.440000000017</v>
      </c>
      <c r="J244" s="963">
        <f t="shared" si="42"/>
        <v>49491.200000000004</v>
      </c>
      <c r="K244" s="963">
        <f t="shared" si="42"/>
        <v>14361.5</v>
      </c>
      <c r="L244" s="963">
        <f t="shared" si="42"/>
        <v>185938.74</v>
      </c>
      <c r="M244" s="963">
        <f t="shared" si="42"/>
        <v>1442061.26</v>
      </c>
    </row>
    <row r="245" spans="1:13" ht="18.75" x14ac:dyDescent="0.3">
      <c r="A245" s="961"/>
      <c r="B245" s="958"/>
      <c r="C245" s="962"/>
      <c r="D245" s="962"/>
      <c r="E245" s="963"/>
      <c r="F245" s="964"/>
      <c r="G245" s="965"/>
      <c r="H245" s="965"/>
      <c r="I245" s="966"/>
      <c r="J245" s="963"/>
      <c r="K245" s="963"/>
      <c r="L245" s="963"/>
      <c r="M245" s="965"/>
    </row>
    <row r="246" spans="1:13" ht="27.75" customHeight="1" x14ac:dyDescent="0.3">
      <c r="A246" s="1058" t="s">
        <v>865</v>
      </c>
      <c r="B246" s="1059"/>
      <c r="C246" s="1058">
        <f>+C224+C194+C187+C178+C173+C168+C162+C158+C153+C147+C140+C131+C123+C119+C108++C98+C83+C67+C61+C56+C51+C47+C38+C27+C103+C113+C34+C135+C243+C234+C212</f>
        <v>129</v>
      </c>
      <c r="D246" s="1058"/>
      <c r="E246" s="1076">
        <f>+E27+E34+E38+E47+E51+E56+E61+E67+E83+E98+E103+E108+E113+E119+E123+E131+E135+E140+E147+E153+E158+E162+E168+E173+E178+E187+E194+E244</f>
        <v>6736666.6699999999</v>
      </c>
      <c r="F246" s="1058">
        <v>0</v>
      </c>
      <c r="G246" s="1076">
        <f t="shared" ref="G246:M246" si="43">+G27+G34+G38+G47+G51+G56+G61+G67+G83+G98+G103+G108+G113+G119+G123+G131+G135+G140+G147+G153+G158+G162+G168+G173+G178+G187+G194+G244</f>
        <v>6736666.6699999999</v>
      </c>
      <c r="H246" s="1076">
        <f t="shared" si="43"/>
        <v>193342.33</v>
      </c>
      <c r="I246" s="1076">
        <f t="shared" si="43"/>
        <v>427936.66999999987</v>
      </c>
      <c r="J246" s="1076">
        <f t="shared" si="43"/>
        <v>203479.80999999997</v>
      </c>
      <c r="K246" s="1076">
        <f t="shared" si="43"/>
        <v>130828.95000000003</v>
      </c>
      <c r="L246" s="1076">
        <f t="shared" si="43"/>
        <v>955587.76</v>
      </c>
      <c r="M246" s="1076">
        <f t="shared" si="43"/>
        <v>5781078.9099999992</v>
      </c>
    </row>
    <row r="247" spans="1:13" ht="15.75" x14ac:dyDescent="0.25">
      <c r="A247" s="853"/>
      <c r="B247" s="871"/>
      <c r="C247" s="853"/>
      <c r="D247" s="853"/>
      <c r="E247" s="869"/>
      <c r="F247" s="853"/>
      <c r="G247" s="271"/>
      <c r="H247" s="271"/>
      <c r="I247" s="271"/>
      <c r="J247" s="213"/>
      <c r="K247" s="213"/>
      <c r="L247" s="213"/>
      <c r="M247" s="271"/>
    </row>
    <row r="248" spans="1:13" ht="14.25" customHeight="1" x14ac:dyDescent="0.25">
      <c r="A248" s="853"/>
      <c r="B248" s="871"/>
      <c r="C248" s="853"/>
      <c r="D248" s="853"/>
      <c r="E248" s="869"/>
      <c r="F248" s="853"/>
      <c r="G248" s="1022"/>
      <c r="H248" s="1022"/>
      <c r="I248" s="1022"/>
      <c r="J248" s="1022"/>
      <c r="K248" s="1022"/>
      <c r="L248" s="1022"/>
      <c r="M248" s="1022"/>
    </row>
    <row r="249" spans="1:13" ht="15.75" x14ac:dyDescent="0.25">
      <c r="A249" s="853"/>
      <c r="B249" s="871"/>
      <c r="C249" s="853"/>
      <c r="D249" s="853"/>
      <c r="E249" s="869"/>
      <c r="F249" s="853"/>
      <c r="G249" s="853"/>
      <c r="H249" s="853"/>
      <c r="I249" s="1073"/>
      <c r="J249" s="1093"/>
      <c r="K249" s="1093"/>
      <c r="L249" s="1093"/>
      <c r="M249" s="1022"/>
    </row>
    <row r="250" spans="1:13" ht="15.75" x14ac:dyDescent="0.25">
      <c r="A250" s="853"/>
      <c r="B250" s="871"/>
      <c r="C250" s="1022"/>
      <c r="D250" s="1244"/>
      <c r="E250" s="869"/>
      <c r="F250" s="853"/>
      <c r="G250" s="853"/>
      <c r="H250" s="853"/>
      <c r="I250" s="1073"/>
      <c r="J250" s="1093"/>
      <c r="K250" s="1093"/>
      <c r="L250" s="1093"/>
      <c r="M250" s="1022"/>
    </row>
    <row r="251" spans="1:13" ht="15.75" x14ac:dyDescent="0.25">
      <c r="A251" s="853"/>
      <c r="B251" s="871"/>
      <c r="C251" s="1022"/>
      <c r="D251" s="1244"/>
      <c r="E251" s="869"/>
      <c r="F251" s="853"/>
      <c r="G251" s="853"/>
      <c r="H251" s="853"/>
      <c r="I251" s="1073"/>
      <c r="J251" s="1093"/>
      <c r="K251" s="1093"/>
      <c r="L251" s="1093"/>
      <c r="M251" s="1022"/>
    </row>
    <row r="252" spans="1:13" ht="15.75" x14ac:dyDescent="0.25">
      <c r="A252" s="853"/>
      <c r="B252" s="871"/>
      <c r="C252" s="1022"/>
      <c r="E252" s="869"/>
      <c r="F252" s="853"/>
      <c r="G252" s="853"/>
      <c r="H252" s="853"/>
      <c r="I252" s="1022"/>
      <c r="J252" s="1093"/>
      <c r="K252" s="1093"/>
      <c r="L252" s="1093"/>
      <c r="M252" s="1022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53"/>
      <c r="I253" s="853"/>
      <c r="J253" s="869"/>
      <c r="K253" s="869"/>
      <c r="L253" s="869"/>
      <c r="M253" s="853"/>
    </row>
    <row r="254" spans="1:13" ht="15.75" x14ac:dyDescent="0.25">
      <c r="A254" s="853"/>
      <c r="B254" s="871"/>
      <c r="C254" s="853"/>
      <c r="D254" s="853"/>
      <c r="E254" s="852"/>
      <c r="F254" s="853"/>
      <c r="G254" s="853"/>
      <c r="H254" s="853"/>
      <c r="I254" s="853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53"/>
      <c r="I255" s="853"/>
      <c r="J255" s="869"/>
      <c r="K255" s="869"/>
      <c r="L255" s="869"/>
      <c r="M255" s="853"/>
    </row>
    <row r="256" spans="1:13" ht="17.25" customHeight="1" x14ac:dyDescent="0.25">
      <c r="A256" s="853"/>
      <c r="B256" s="871"/>
      <c r="C256" s="853"/>
      <c r="D256" s="853"/>
      <c r="E256" s="852"/>
      <c r="F256" s="853"/>
      <c r="G256" s="853"/>
      <c r="H256" s="853"/>
      <c r="I256" s="853"/>
      <c r="J256" s="869"/>
      <c r="K256" s="869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53"/>
      <c r="I257" s="853"/>
      <c r="J257" s="869"/>
      <c r="K257" s="869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53"/>
      <c r="I258" s="853"/>
      <c r="J258" s="869"/>
      <c r="K258" s="869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53"/>
      <c r="I259" s="853"/>
      <c r="J259" s="869"/>
      <c r="K259" s="869"/>
      <c r="L259" s="869"/>
      <c r="M259" s="853"/>
    </row>
    <row r="260" spans="1:14" ht="15.75" x14ac:dyDescent="0.25">
      <c r="A260" s="853"/>
      <c r="B260" s="871"/>
      <c r="C260" s="853"/>
      <c r="D260" s="853"/>
      <c r="E260" s="852"/>
      <c r="F260" s="853"/>
      <c r="G260" s="853"/>
      <c r="H260" s="853"/>
      <c r="I260" s="853"/>
      <c r="J260" s="869"/>
      <c r="K260" s="869"/>
      <c r="L260" s="869"/>
      <c r="M260" s="853"/>
    </row>
    <row r="261" spans="1:14" ht="15.75" x14ac:dyDescent="0.25">
      <c r="A261" s="853"/>
      <c r="B261" s="871"/>
      <c r="C261" s="853"/>
      <c r="D261" s="853"/>
      <c r="E261" s="852"/>
      <c r="F261" s="853"/>
      <c r="G261" s="853"/>
      <c r="H261" s="853"/>
      <c r="I261" s="853"/>
      <c r="J261" s="869"/>
      <c r="K261" s="869"/>
      <c r="L261" s="869"/>
      <c r="M261" s="853"/>
    </row>
    <row r="262" spans="1:14" ht="15.75" x14ac:dyDescent="0.25">
      <c r="A262" s="873"/>
      <c r="B262" s="874"/>
      <c r="C262" s="873"/>
      <c r="D262" s="873"/>
      <c r="E262" s="875"/>
      <c r="F262" s="873"/>
      <c r="G262" s="873"/>
      <c r="H262" s="873"/>
      <c r="I262" s="873"/>
      <c r="J262" s="1094"/>
      <c r="K262" s="1094"/>
      <c r="L262" s="1094"/>
      <c r="M262" s="873"/>
    </row>
    <row r="263" spans="1:14" ht="15.75" x14ac:dyDescent="0.25">
      <c r="A263" s="873"/>
      <c r="B263" s="871"/>
      <c r="C263" s="873"/>
      <c r="D263" s="873"/>
      <c r="E263" s="875"/>
      <c r="F263" s="873"/>
      <c r="G263" s="873"/>
      <c r="H263" s="873"/>
      <c r="I263" s="873"/>
      <c r="J263" s="1094"/>
      <c r="K263" s="1094"/>
      <c r="L263" s="1094"/>
      <c r="M263" s="873"/>
    </row>
    <row r="264" spans="1:14" ht="15.75" x14ac:dyDescent="0.25">
      <c r="A264" s="871"/>
      <c r="B264" s="871"/>
      <c r="C264" s="871"/>
      <c r="D264" s="871"/>
      <c r="E264" s="876"/>
      <c r="F264" s="877"/>
      <c r="G264" s="878"/>
      <c r="H264" s="879"/>
      <c r="I264" s="1200"/>
      <c r="J264" s="1095"/>
      <c r="K264" s="1095"/>
      <c r="L264" s="1095"/>
      <c r="M264" s="880"/>
    </row>
    <row r="265" spans="1:14" ht="15.75" x14ac:dyDescent="0.25">
      <c r="A265" s="1889" t="s">
        <v>1271</v>
      </c>
      <c r="B265" s="1889"/>
      <c r="C265" s="874"/>
      <c r="D265" s="874"/>
      <c r="E265" s="875"/>
      <c r="F265" s="873"/>
      <c r="G265" s="873"/>
      <c r="H265" s="1869" t="s">
        <v>852</v>
      </c>
      <c r="I265" s="1869"/>
      <c r="J265" s="1869"/>
      <c r="K265" s="1869"/>
      <c r="L265" s="1869"/>
      <c r="M265" s="1869"/>
    </row>
    <row r="266" spans="1:14" ht="15.75" x14ac:dyDescent="0.25">
      <c r="A266" s="930" t="s">
        <v>1376</v>
      </c>
      <c r="B266" s="871"/>
      <c r="C266" s="871"/>
      <c r="D266" s="871"/>
      <c r="E266" s="875"/>
      <c r="F266" s="873"/>
      <c r="H266" s="622"/>
      <c r="I266" s="1870" t="s">
        <v>1504</v>
      </c>
      <c r="J266" s="1870"/>
      <c r="K266" s="1870"/>
      <c r="L266" s="1870"/>
      <c r="M266" s="622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928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928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928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928"/>
      <c r="I270" s="928"/>
      <c r="J270" s="519"/>
      <c r="K270" s="519"/>
      <c r="L270" s="519"/>
      <c r="M270" s="928"/>
      <c r="N270" s="537"/>
    </row>
    <row r="271" spans="1:14" ht="199.5" customHeight="1" x14ac:dyDescent="0.25">
      <c r="A271" s="928"/>
      <c r="B271" s="871"/>
      <c r="C271" s="871"/>
      <c r="D271" s="871"/>
      <c r="E271" s="875"/>
      <c r="F271" s="873"/>
      <c r="G271" s="928"/>
      <c r="H271" s="928"/>
      <c r="I271" s="928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928"/>
      <c r="I272" s="928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928"/>
      <c r="I273" s="928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928"/>
      <c r="I274" s="928"/>
      <c r="J274" s="519"/>
      <c r="K274" s="519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928"/>
      <c r="I275" s="928"/>
      <c r="J275" s="519"/>
      <c r="K275" s="519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928"/>
      <c r="I276" s="928"/>
      <c r="J276" s="519"/>
      <c r="K276" s="519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928"/>
      <c r="I277" s="928"/>
      <c r="J277" s="519"/>
      <c r="K277" s="519"/>
      <c r="L277" s="519"/>
      <c r="M277" s="928"/>
      <c r="N277" s="537"/>
    </row>
    <row r="278" spans="1:14" ht="15.75" x14ac:dyDescent="0.25">
      <c r="A278" s="928"/>
      <c r="B278" s="871"/>
      <c r="C278" s="871"/>
      <c r="D278" s="871"/>
      <c r="E278" s="875"/>
      <c r="F278" s="873"/>
      <c r="G278" s="928"/>
      <c r="H278" s="928"/>
      <c r="I278" s="928"/>
      <c r="J278" s="519"/>
      <c r="K278" s="519"/>
      <c r="L278" s="519"/>
      <c r="M278" s="928"/>
      <c r="N278" s="537"/>
    </row>
    <row r="279" spans="1:14" ht="15.75" x14ac:dyDescent="0.25">
      <c r="A279" s="928"/>
      <c r="B279" s="871"/>
      <c r="C279" s="871"/>
      <c r="D279" s="871"/>
      <c r="E279" s="875"/>
      <c r="F279" s="873"/>
      <c r="G279" s="928"/>
      <c r="H279" s="928"/>
      <c r="I279" s="928"/>
      <c r="J279" s="519"/>
      <c r="K279" s="519"/>
      <c r="L279" s="519"/>
      <c r="M279" s="928"/>
      <c r="N279" s="537"/>
    </row>
    <row r="280" spans="1:14" ht="15.75" x14ac:dyDescent="0.25">
      <c r="A280" s="874"/>
      <c r="B280" s="851"/>
      <c r="C280" s="874"/>
      <c r="D280" s="874"/>
      <c r="E280" s="883"/>
      <c r="F280" s="874"/>
      <c r="G280" s="884"/>
      <c r="H280" s="882"/>
      <c r="I280" s="873"/>
      <c r="J280" s="1096"/>
      <c r="K280" s="1096"/>
      <c r="L280" s="1096"/>
      <c r="M280" s="885"/>
    </row>
  </sheetData>
  <mergeCells count="20">
    <mergeCell ref="A14:M14"/>
    <mergeCell ref="A15:N15"/>
    <mergeCell ref="A16:M16"/>
    <mergeCell ref="A17:M17"/>
    <mergeCell ref="A18:M18"/>
    <mergeCell ref="M20:M21"/>
    <mergeCell ref="A265:B265"/>
    <mergeCell ref="H265:M265"/>
    <mergeCell ref="I266:L266"/>
    <mergeCell ref="G20:G21"/>
    <mergeCell ref="H20:H21"/>
    <mergeCell ref="I20:I21"/>
    <mergeCell ref="J20:J21"/>
    <mergeCell ref="K20:K21"/>
    <mergeCell ref="L20:L21"/>
    <mergeCell ref="A20:A21"/>
    <mergeCell ref="B20:B21"/>
    <mergeCell ref="C20:C21"/>
    <mergeCell ref="D20:D21"/>
    <mergeCell ref="F20:F21"/>
  </mergeCells>
  <pageMargins left="0.86614173228346458" right="0.23622047244094491" top="0.15748031496062992" bottom="0" header="0.11811023622047245" footer="0"/>
  <pageSetup paperSize="345" scale="35" fitToHeight="0" orientation="landscape" r:id="rId1"/>
  <rowBreaks count="3" manualBreakCount="3">
    <brk id="89" max="13" man="1"/>
    <brk id="158" max="13" man="1"/>
    <brk id="223" max="13" man="1"/>
  </rowBreaks>
  <drawing r:id="rId2"/>
</worksheet>
</file>

<file path=xl/worksheets/sheet3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E0A623-F6F0-4512-9250-18196703786C}">
  <dimension ref="B1:Q184"/>
  <sheetViews>
    <sheetView zoomScale="80" zoomScaleNormal="80" zoomScaleSheetLayoutView="89" workbookViewId="0">
      <pane ySplit="12" topLeftCell="A123" activePane="bottomLeft" state="frozen"/>
      <selection pane="bottomLeft" activeCell="D136" sqref="D136"/>
    </sheetView>
  </sheetViews>
  <sheetFormatPr baseColWidth="10" defaultRowHeight="15" x14ac:dyDescent="0.25"/>
  <cols>
    <col min="1" max="1" width="8.7109375" customWidth="1"/>
    <col min="2" max="2" width="54.42578125" customWidth="1"/>
    <col min="3" max="3" width="9.7109375" style="1229" customWidth="1"/>
    <col min="4" max="4" width="40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2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2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2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2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2:16" ht="21" customHeight="1" x14ac:dyDescent="0.25">
      <c r="B5" s="1735" t="s">
        <v>1502</v>
      </c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  <c r="N5" s="1735"/>
      <c r="O5" s="1735"/>
      <c r="P5" s="1735"/>
    </row>
    <row r="6" spans="2:16" x14ac:dyDescent="0.25">
      <c r="B6" s="1735" t="s">
        <v>1</v>
      </c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  <c r="N6" s="1735"/>
      <c r="O6" s="1735"/>
      <c r="P6" s="1735"/>
    </row>
    <row r="7" spans="2:16" x14ac:dyDescent="0.25">
      <c r="B7" s="1735" t="s">
        <v>3</v>
      </c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  <c r="N7" s="1735"/>
      <c r="O7" s="1735"/>
      <c r="P7" s="1735"/>
    </row>
    <row r="8" spans="2:16" x14ac:dyDescent="0.25">
      <c r="B8" s="1735" t="s">
        <v>1748</v>
      </c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  <c r="N8" s="1735"/>
      <c r="O8" s="1735"/>
      <c r="P8" s="1735"/>
    </row>
    <row r="9" spans="2:16" x14ac:dyDescent="0.25">
      <c r="B9" s="1820" t="s">
        <v>441</v>
      </c>
      <c r="C9" s="1820"/>
      <c r="D9" s="1820"/>
      <c r="E9" s="1820"/>
      <c r="F9" s="1820"/>
      <c r="G9" s="1820"/>
      <c r="H9" s="1820"/>
      <c r="I9" s="1820"/>
      <c r="J9" s="1820"/>
      <c r="K9" s="1820"/>
      <c r="L9" s="1820"/>
      <c r="M9" s="1820"/>
      <c r="N9" s="1820"/>
      <c r="O9" s="1820"/>
      <c r="P9" s="1820"/>
    </row>
    <row r="10" spans="2:16" ht="15.75" thickBot="1" x14ac:dyDescent="0.3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615"/>
      <c r="P10" s="615"/>
    </row>
    <row r="11" spans="2:16" x14ac:dyDescent="0.25">
      <c r="B11" s="1930" t="s">
        <v>7</v>
      </c>
      <c r="C11" s="1928" t="s">
        <v>937</v>
      </c>
      <c r="D11" s="1932" t="s">
        <v>10</v>
      </c>
      <c r="E11" s="1928" t="s">
        <v>832</v>
      </c>
      <c r="F11" s="1928" t="s">
        <v>834</v>
      </c>
      <c r="G11" s="1928" t="s">
        <v>209</v>
      </c>
      <c r="H11" s="1276" t="s">
        <v>12</v>
      </c>
      <c r="I11" s="1929" t="s">
        <v>13</v>
      </c>
      <c r="J11" s="1925" t="s">
        <v>14</v>
      </c>
      <c r="K11" s="1925" t="s">
        <v>15</v>
      </c>
      <c r="L11" s="1925" t="s">
        <v>16</v>
      </c>
      <c r="M11" s="1924" t="s">
        <v>17</v>
      </c>
      <c r="N11" s="1924" t="s">
        <v>18</v>
      </c>
      <c r="O11" s="1925" t="s">
        <v>19</v>
      </c>
      <c r="P11" s="1926" t="s">
        <v>20</v>
      </c>
    </row>
    <row r="12" spans="2:16" x14ac:dyDescent="0.25">
      <c r="B12" s="1931"/>
      <c r="C12" s="1892"/>
      <c r="D12" s="1894"/>
      <c r="E12" s="1892"/>
      <c r="F12" s="1892"/>
      <c r="G12" s="1892"/>
      <c r="H12" s="1051" t="s">
        <v>21</v>
      </c>
      <c r="I12" s="1896"/>
      <c r="J12" s="1893"/>
      <c r="K12" s="1893"/>
      <c r="L12" s="1893"/>
      <c r="M12" s="1906"/>
      <c r="N12" s="1906"/>
      <c r="O12" s="1893"/>
      <c r="P12" s="1927"/>
    </row>
    <row r="13" spans="2:16" ht="21" customHeight="1" x14ac:dyDescent="0.25">
      <c r="B13" s="1277" t="s">
        <v>872</v>
      </c>
      <c r="C13" s="569"/>
      <c r="D13" s="570"/>
      <c r="E13" s="569"/>
      <c r="F13" s="569"/>
      <c r="G13" s="569"/>
      <c r="H13" s="571"/>
      <c r="I13" s="1170"/>
      <c r="J13" s="571"/>
      <c r="K13" s="571"/>
      <c r="L13" s="571"/>
      <c r="M13" s="571"/>
      <c r="N13" s="571"/>
      <c r="O13" s="571"/>
      <c r="P13" s="1278"/>
    </row>
    <row r="14" spans="2:16" ht="21" customHeight="1" x14ac:dyDescent="0.25">
      <c r="B14" s="1279" t="s">
        <v>1577</v>
      </c>
      <c r="C14" s="685" t="s">
        <v>807</v>
      </c>
      <c r="D14" s="282" t="s">
        <v>1408</v>
      </c>
      <c r="E14" s="281" t="s">
        <v>1281</v>
      </c>
      <c r="F14" s="855">
        <v>45658</v>
      </c>
      <c r="G14" s="855">
        <v>45809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1280">
        <f>+J14-O14</f>
        <v>81959.63</v>
      </c>
    </row>
    <row r="15" spans="2:16" ht="21" customHeight="1" x14ac:dyDescent="0.25">
      <c r="B15" s="1281" t="s">
        <v>1406</v>
      </c>
      <c r="C15" s="685" t="s">
        <v>806</v>
      </c>
      <c r="D15" s="282" t="s">
        <v>268</v>
      </c>
      <c r="E15" s="281" t="s">
        <v>1281</v>
      </c>
      <c r="F15" s="855">
        <v>45658</v>
      </c>
      <c r="G15" s="855">
        <v>45809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1280">
        <f>+J15-O15</f>
        <v>28202</v>
      </c>
    </row>
    <row r="16" spans="2:16" ht="21" customHeight="1" x14ac:dyDescent="0.25">
      <c r="B16" s="1282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283">
        <f t="shared" si="0"/>
        <v>110161.63</v>
      </c>
    </row>
    <row r="17" spans="2:16" ht="21" customHeight="1" x14ac:dyDescent="0.25">
      <c r="B17" s="1282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1278"/>
    </row>
    <row r="18" spans="2:16" ht="21" customHeight="1" x14ac:dyDescent="0.25">
      <c r="B18" s="1282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1278"/>
    </row>
    <row r="19" spans="2:16" ht="27" customHeight="1" x14ac:dyDescent="0.25">
      <c r="B19" s="1281" t="s">
        <v>1279</v>
      </c>
      <c r="C19" s="685" t="s">
        <v>807</v>
      </c>
      <c r="D19" s="282" t="s">
        <v>1548</v>
      </c>
      <c r="E19" s="281" t="s">
        <v>1281</v>
      </c>
      <c r="F19" s="855">
        <v>45778</v>
      </c>
      <c r="G19" s="855">
        <v>45931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1280">
        <f>+J19-O19</f>
        <v>94000.93</v>
      </c>
    </row>
    <row r="20" spans="2:16" s="25" customFormat="1" ht="21" customHeight="1" x14ac:dyDescent="0.25">
      <c r="B20" s="1282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283">
        <f t="shared" si="1"/>
        <v>94000.93</v>
      </c>
    </row>
    <row r="21" spans="2:16" ht="21" customHeight="1" x14ac:dyDescent="0.25">
      <c r="B21" s="1284"/>
      <c r="C21" s="569"/>
      <c r="D21" s="570"/>
      <c r="E21" s="569"/>
      <c r="F21" s="569"/>
      <c r="G21" s="569"/>
      <c r="H21" s="571"/>
      <c r="I21" s="1170"/>
      <c r="J21" s="571"/>
      <c r="K21" s="571"/>
      <c r="L21" s="571"/>
      <c r="M21" s="571"/>
      <c r="N21" s="571"/>
      <c r="O21" s="571"/>
      <c r="P21" s="1278"/>
    </row>
    <row r="22" spans="2:16" ht="21" customHeight="1" x14ac:dyDescent="0.25">
      <c r="B22" s="1285" t="s">
        <v>837</v>
      </c>
      <c r="C22" s="1222"/>
      <c r="D22" s="492"/>
      <c r="E22" s="492"/>
      <c r="F22" s="492"/>
      <c r="G22" s="492"/>
      <c r="H22" s="695"/>
      <c r="I22" s="1112"/>
      <c r="J22" s="463"/>
      <c r="K22" s="463"/>
      <c r="L22" s="463"/>
      <c r="M22" s="1145"/>
      <c r="N22" s="697"/>
      <c r="O22" s="463"/>
      <c r="P22" s="732"/>
    </row>
    <row r="23" spans="2:16" ht="28.5" customHeight="1" x14ac:dyDescent="0.25">
      <c r="B23" s="1286" t="s">
        <v>989</v>
      </c>
      <c r="C23" s="684" t="s">
        <v>807</v>
      </c>
      <c r="D23" s="282" t="s">
        <v>1573</v>
      </c>
      <c r="E23" s="281" t="s">
        <v>1281</v>
      </c>
      <c r="F23" s="1084">
        <v>45689</v>
      </c>
      <c r="G23" s="1084">
        <v>45870</v>
      </c>
      <c r="H23" s="626">
        <v>150000</v>
      </c>
      <c r="I23" s="1111">
        <v>0</v>
      </c>
      <c r="J23" s="457">
        <v>150000</v>
      </c>
      <c r="K23" s="457">
        <v>4305</v>
      </c>
      <c r="L23" s="457">
        <v>23866.62</v>
      </c>
      <c r="M23" s="1149">
        <v>4560</v>
      </c>
      <c r="N23" s="468">
        <v>25</v>
      </c>
      <c r="O23" s="457">
        <v>32756.62</v>
      </c>
      <c r="P23" s="729">
        <v>117243.38</v>
      </c>
    </row>
    <row r="24" spans="2:16" ht="21" customHeight="1" x14ac:dyDescent="0.25">
      <c r="B24" s="1286" t="s">
        <v>1578</v>
      </c>
      <c r="C24" s="684" t="s">
        <v>807</v>
      </c>
      <c r="D24" s="282" t="s">
        <v>1180</v>
      </c>
      <c r="E24" s="281" t="s">
        <v>1063</v>
      </c>
      <c r="F24" s="855">
        <v>45748</v>
      </c>
      <c r="G24" s="855">
        <v>45901</v>
      </c>
      <c r="H24" s="626">
        <v>70000</v>
      </c>
      <c r="I24" s="1111">
        <v>0</v>
      </c>
      <c r="J24" s="457">
        <v>70000</v>
      </c>
      <c r="K24" s="457">
        <v>2009</v>
      </c>
      <c r="L24" s="457">
        <v>5368.48</v>
      </c>
      <c r="M24" s="1149">
        <v>2128</v>
      </c>
      <c r="N24" s="468">
        <v>12440.5</v>
      </c>
      <c r="O24" s="457">
        <f>+K24+L24+M24+N24</f>
        <v>21945.98</v>
      </c>
      <c r="P24" s="729">
        <f>+J24-O24</f>
        <v>48054.020000000004</v>
      </c>
    </row>
    <row r="25" spans="2:16" ht="21" customHeight="1" x14ac:dyDescent="0.25">
      <c r="B25" s="1282" t="s">
        <v>813</v>
      </c>
      <c r="C25" s="569"/>
      <c r="D25" s="492">
        <v>2</v>
      </c>
      <c r="E25" s="281"/>
      <c r="F25" s="1019"/>
      <c r="G25" s="857"/>
      <c r="H25" s="1145">
        <f>SUM(H23:H24)</f>
        <v>220000</v>
      </c>
      <c r="I25" s="1112">
        <v>0</v>
      </c>
      <c r="J25" s="1145">
        <f t="shared" ref="J25:P25" si="2">SUM(J23:J24)</f>
        <v>220000</v>
      </c>
      <c r="K25" s="1145">
        <f t="shared" si="2"/>
        <v>6314</v>
      </c>
      <c r="L25" s="1145">
        <f t="shared" si="2"/>
        <v>29235.1</v>
      </c>
      <c r="M25" s="1145">
        <f t="shared" si="2"/>
        <v>6688</v>
      </c>
      <c r="N25" s="1145">
        <f>SUM(N23:N24)</f>
        <v>12465.5</v>
      </c>
      <c r="O25" s="1145">
        <f t="shared" si="2"/>
        <v>54702.6</v>
      </c>
      <c r="P25" s="1283">
        <f t="shared" si="2"/>
        <v>165297.40000000002</v>
      </c>
    </row>
    <row r="26" spans="2:16" ht="21" customHeight="1" x14ac:dyDescent="0.25">
      <c r="B26" s="1285"/>
      <c r="C26" s="1223"/>
      <c r="D26" s="492"/>
      <c r="E26" s="465"/>
      <c r="F26" s="856"/>
      <c r="G26" s="857"/>
      <c r="H26" s="695"/>
      <c r="I26" s="1112"/>
      <c r="J26" s="494"/>
      <c r="K26" s="494"/>
      <c r="L26" s="494"/>
      <c r="M26" s="1145"/>
      <c r="N26" s="695"/>
      <c r="O26" s="494"/>
      <c r="P26" s="1287"/>
    </row>
    <row r="27" spans="2:16" ht="21" customHeight="1" x14ac:dyDescent="0.25">
      <c r="B27" s="1285" t="s">
        <v>838</v>
      </c>
      <c r="C27" s="1223"/>
      <c r="D27" s="492"/>
      <c r="E27" s="465"/>
      <c r="F27" s="858"/>
      <c r="G27" s="855"/>
      <c r="H27" s="697"/>
      <c r="I27" s="1112"/>
      <c r="J27" s="463"/>
      <c r="K27" s="463"/>
      <c r="L27" s="463"/>
      <c r="M27" s="1145"/>
      <c r="N27" s="697"/>
      <c r="O27" s="463"/>
      <c r="P27" s="732"/>
    </row>
    <row r="28" spans="2:16" ht="27" customHeight="1" x14ac:dyDescent="0.25">
      <c r="B28" s="1286" t="s">
        <v>1579</v>
      </c>
      <c r="C28" s="684" t="s">
        <v>806</v>
      </c>
      <c r="D28" s="282" t="s">
        <v>1540</v>
      </c>
      <c r="E28" s="281" t="s">
        <v>1063</v>
      </c>
      <c r="F28" s="855">
        <v>45748</v>
      </c>
      <c r="G28" s="855">
        <v>45901</v>
      </c>
      <c r="H28" s="626">
        <v>115000</v>
      </c>
      <c r="I28" s="1111">
        <v>0</v>
      </c>
      <c r="J28" s="457">
        <v>115000</v>
      </c>
      <c r="K28" s="457">
        <v>3300.5</v>
      </c>
      <c r="L28" s="457">
        <v>15633.74</v>
      </c>
      <c r="M28" s="1149">
        <v>3496</v>
      </c>
      <c r="N28" s="468">
        <v>2568.4</v>
      </c>
      <c r="O28" s="457">
        <f>+K28+L28+M28+N28</f>
        <v>24998.639999999999</v>
      </c>
      <c r="P28" s="729">
        <f>+J28-O28</f>
        <v>90001.36</v>
      </c>
    </row>
    <row r="29" spans="2:16" ht="21" customHeight="1" x14ac:dyDescent="0.25">
      <c r="B29" s="1282" t="s">
        <v>813</v>
      </c>
      <c r="C29" s="569"/>
      <c r="D29" s="492">
        <v>1</v>
      </c>
      <c r="E29" s="465"/>
      <c r="F29" s="500"/>
      <c r="G29" s="855"/>
      <c r="H29" s="695">
        <f>SUM(H28)</f>
        <v>115000</v>
      </c>
      <c r="I29" s="1112">
        <v>0</v>
      </c>
      <c r="J29" s="695">
        <f t="shared" ref="J29:P29" si="3">SUM(J28)</f>
        <v>115000</v>
      </c>
      <c r="K29" s="695">
        <f t="shared" si="3"/>
        <v>3300.5</v>
      </c>
      <c r="L29" s="695">
        <f t="shared" si="3"/>
        <v>15633.74</v>
      </c>
      <c r="M29" s="695">
        <f t="shared" si="3"/>
        <v>3496</v>
      </c>
      <c r="N29" s="695">
        <f t="shared" si="3"/>
        <v>2568.4</v>
      </c>
      <c r="O29" s="695">
        <f t="shared" si="3"/>
        <v>24998.639999999999</v>
      </c>
      <c r="P29" s="1288">
        <f t="shared" si="3"/>
        <v>90001.36</v>
      </c>
    </row>
    <row r="30" spans="2:16" ht="21" customHeight="1" x14ac:dyDescent="0.25">
      <c r="B30" s="1282"/>
      <c r="C30" s="569"/>
      <c r="D30" s="492"/>
      <c r="E30" s="465"/>
      <c r="F30" s="500"/>
      <c r="G30" s="855"/>
      <c r="H30" s="695"/>
      <c r="I30" s="1144"/>
      <c r="J30" s="695"/>
      <c r="K30" s="695"/>
      <c r="L30" s="695"/>
      <c r="M30" s="1145"/>
      <c r="N30" s="695"/>
      <c r="O30" s="695"/>
      <c r="P30" s="1288"/>
    </row>
    <row r="31" spans="2:16" ht="21" customHeight="1" x14ac:dyDescent="0.25">
      <c r="B31" s="1282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1288"/>
    </row>
    <row r="32" spans="2:16" s="259" customFormat="1" ht="29.25" customHeight="1" x14ac:dyDescent="0.25">
      <c r="B32" s="1289" t="s">
        <v>1580</v>
      </c>
      <c r="C32" s="1245" t="s">
        <v>806</v>
      </c>
      <c r="D32" s="1246" t="s">
        <v>1494</v>
      </c>
      <c r="E32" s="1247" t="s">
        <v>1063</v>
      </c>
      <c r="F32" s="1248">
        <v>45748</v>
      </c>
      <c r="G32" s="1248">
        <v>45901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1100">
        <v>2134</v>
      </c>
      <c r="O32" s="1100">
        <f>SUM(K32:N32)</f>
        <v>17206.120000000003</v>
      </c>
      <c r="P32" s="1290">
        <f>+H32-O32</f>
        <v>72793.88</v>
      </c>
    </row>
    <row r="33" spans="2:16" ht="21" customHeight="1" x14ac:dyDescent="0.25">
      <c r="B33" s="1282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2134</v>
      </c>
      <c r="O33" s="695">
        <f>SUM(K33:N33)</f>
        <v>17206.120000000003</v>
      </c>
      <c r="P33" s="1288">
        <f>+H33-O33</f>
        <v>72793.88</v>
      </c>
    </row>
    <row r="34" spans="2:16" ht="21" customHeight="1" x14ac:dyDescent="0.25">
      <c r="B34" s="1282"/>
      <c r="C34" s="569"/>
      <c r="D34" s="492"/>
      <c r="E34" s="465"/>
      <c r="F34" s="500"/>
      <c r="G34" s="855"/>
      <c r="H34" s="695"/>
      <c r="I34" s="1112"/>
      <c r="J34" s="695"/>
      <c r="K34" s="494"/>
      <c r="L34" s="217"/>
      <c r="M34" s="1145"/>
      <c r="N34" s="695"/>
      <c r="O34" s="463"/>
      <c r="P34" s="732"/>
    </row>
    <row r="35" spans="2:16" ht="21" customHeight="1" x14ac:dyDescent="0.25">
      <c r="B35" s="1282" t="s">
        <v>1126</v>
      </c>
      <c r="C35" s="569"/>
      <c r="D35" s="492"/>
      <c r="E35" s="465"/>
      <c r="F35" s="695"/>
      <c r="G35" s="696"/>
      <c r="H35" s="695"/>
      <c r="I35" s="1145"/>
      <c r="J35" s="695"/>
      <c r="K35" s="695"/>
      <c r="L35" s="695"/>
      <c r="M35" s="1145"/>
      <c r="N35" s="695"/>
      <c r="O35" s="153"/>
      <c r="P35" s="1291"/>
    </row>
    <row r="36" spans="2:16" s="259" customFormat="1" ht="21" customHeight="1" x14ac:dyDescent="0.25">
      <c r="B36" s="1292" t="s">
        <v>917</v>
      </c>
      <c r="C36" s="1252" t="s">
        <v>807</v>
      </c>
      <c r="D36" s="1246" t="s">
        <v>607</v>
      </c>
      <c r="E36" s="1247" t="s">
        <v>1063</v>
      </c>
      <c r="F36" s="1248">
        <v>45748</v>
      </c>
      <c r="G36" s="1248">
        <v>45901</v>
      </c>
      <c r="H36" s="1100">
        <v>80000</v>
      </c>
      <c r="I36" s="1249">
        <v>0</v>
      </c>
      <c r="J36" s="1100">
        <v>80000</v>
      </c>
      <c r="K36" s="1100">
        <v>2296</v>
      </c>
      <c r="L36" s="1103">
        <v>7400.87</v>
      </c>
      <c r="M36" s="1250">
        <v>2432</v>
      </c>
      <c r="N36" s="1100">
        <v>8903.93</v>
      </c>
      <c r="O36" s="675">
        <f>SUM(K36:N36)</f>
        <v>21032.799999999999</v>
      </c>
      <c r="P36" s="1293">
        <f>+J36-O36</f>
        <v>58967.199999999997</v>
      </c>
    </row>
    <row r="37" spans="2:16" ht="21" customHeight="1" x14ac:dyDescent="0.25">
      <c r="B37" s="1282" t="s">
        <v>813</v>
      </c>
      <c r="C37" s="569"/>
      <c r="D37" s="492">
        <v>1</v>
      </c>
      <c r="E37" s="465"/>
      <c r="F37" s="695"/>
      <c r="G37" s="696"/>
      <c r="H37" s="1099">
        <v>80000</v>
      </c>
      <c r="I37" s="1253">
        <v>0</v>
      </c>
      <c r="J37" s="1099">
        <v>80000</v>
      </c>
      <c r="K37" s="1099">
        <v>2296</v>
      </c>
      <c r="L37" s="1254">
        <v>7400.87</v>
      </c>
      <c r="M37" s="1146">
        <v>2432</v>
      </c>
      <c r="N37" s="1099">
        <v>8903.93</v>
      </c>
      <c r="O37" s="676">
        <f>SUM(K37:N37)</f>
        <v>21032.799999999999</v>
      </c>
      <c r="P37" s="1294">
        <f>+J37-O37</f>
        <v>58967.199999999997</v>
      </c>
    </row>
    <row r="38" spans="2:16" ht="21" customHeight="1" x14ac:dyDescent="0.25">
      <c r="B38" s="1282"/>
      <c r="C38" s="569"/>
      <c r="D38" s="492"/>
      <c r="E38" s="465"/>
      <c r="F38" s="500"/>
      <c r="G38" s="855"/>
      <c r="H38" s="695"/>
      <c r="I38" s="1144"/>
      <c r="J38" s="695"/>
      <c r="K38" s="695"/>
      <c r="L38" s="695"/>
      <c r="M38" s="1145"/>
      <c r="N38" s="695"/>
      <c r="O38" s="695"/>
      <c r="P38" s="1288"/>
    </row>
    <row r="39" spans="2:16" ht="21" customHeight="1" x14ac:dyDescent="0.25">
      <c r="B39" s="1282" t="s">
        <v>1443</v>
      </c>
      <c r="C39" s="569"/>
      <c r="D39" s="492"/>
      <c r="E39" s="465"/>
      <c r="F39" s="500"/>
      <c r="G39" s="855"/>
      <c r="H39" s="695"/>
      <c r="I39" s="1144"/>
      <c r="J39" s="695"/>
      <c r="K39" s="695"/>
      <c r="L39" s="695"/>
      <c r="M39" s="1145"/>
      <c r="N39" s="695"/>
      <c r="O39" s="695"/>
      <c r="P39" s="1288"/>
    </row>
    <row r="40" spans="2:16" s="259" customFormat="1" ht="21" customHeight="1" x14ac:dyDescent="0.25">
      <c r="B40" s="1292" t="s">
        <v>382</v>
      </c>
      <c r="C40" s="1252" t="s">
        <v>807</v>
      </c>
      <c r="D40" s="1246" t="s">
        <v>1749</v>
      </c>
      <c r="E40" s="1247" t="s">
        <v>1063</v>
      </c>
      <c r="F40" s="1248">
        <v>45809</v>
      </c>
      <c r="G40" s="1248">
        <v>45992</v>
      </c>
      <c r="H40" s="1100">
        <v>70000</v>
      </c>
      <c r="I40" s="1249">
        <v>0</v>
      </c>
      <c r="J40" s="1100">
        <v>70000</v>
      </c>
      <c r="K40" s="1100">
        <v>2009</v>
      </c>
      <c r="L40" s="1103">
        <v>5368.48</v>
      </c>
      <c r="M40" s="1250">
        <v>2128</v>
      </c>
      <c r="N40" s="1100">
        <v>25</v>
      </c>
      <c r="O40" s="675">
        <f>+K40+L40+M40+N40</f>
        <v>9530.48</v>
      </c>
      <c r="P40" s="1293">
        <f>+J40-O40</f>
        <v>60469.520000000004</v>
      </c>
    </row>
    <row r="41" spans="2:16" ht="23.25" customHeight="1" x14ac:dyDescent="0.25">
      <c r="B41" s="1282" t="s">
        <v>813</v>
      </c>
      <c r="C41" s="569"/>
      <c r="D41" s="492">
        <v>1</v>
      </c>
      <c r="E41" s="1247"/>
      <c r="F41" s="500"/>
      <c r="G41" s="855"/>
      <c r="H41" s="626"/>
      <c r="I41" s="1111"/>
      <c r="J41" s="457"/>
      <c r="K41" s="457"/>
      <c r="L41" s="457"/>
      <c r="M41" s="1149"/>
      <c r="N41" s="468"/>
      <c r="O41" s="457"/>
      <c r="P41" s="729"/>
    </row>
    <row r="42" spans="2:16" ht="21" customHeight="1" x14ac:dyDescent="0.25">
      <c r="B42" s="1282"/>
      <c r="C42" s="569"/>
      <c r="D42" s="492"/>
      <c r="E42" s="465"/>
      <c r="F42" s="500"/>
      <c r="G42" s="855"/>
      <c r="H42" s="1099">
        <f>SUM(H40)</f>
        <v>70000</v>
      </c>
      <c r="I42" s="1253">
        <v>0</v>
      </c>
      <c r="J42" s="1099">
        <f>SUM(J40)</f>
        <v>70000</v>
      </c>
      <c r="K42" s="1099">
        <f t="shared" ref="K42:P42" si="4">SUM(K40)</f>
        <v>2009</v>
      </c>
      <c r="L42" s="1099">
        <f t="shared" si="4"/>
        <v>5368.48</v>
      </c>
      <c r="M42" s="1099">
        <f t="shared" si="4"/>
        <v>2128</v>
      </c>
      <c r="N42" s="1099">
        <f t="shared" si="4"/>
        <v>25</v>
      </c>
      <c r="O42" s="1099">
        <f t="shared" si="4"/>
        <v>9530.48</v>
      </c>
      <c r="P42" s="1295">
        <f t="shared" si="4"/>
        <v>60469.520000000004</v>
      </c>
    </row>
    <row r="43" spans="2:16" ht="21" customHeight="1" x14ac:dyDescent="0.25">
      <c r="B43" s="1282" t="s">
        <v>839</v>
      </c>
      <c r="C43" s="569"/>
      <c r="D43" s="492"/>
      <c r="E43" s="465"/>
      <c r="F43" s="500"/>
      <c r="G43" s="855"/>
      <c r="H43" s="695"/>
      <c r="I43" s="1144"/>
      <c r="J43" s="695"/>
      <c r="K43" s="695"/>
      <c r="L43" s="695"/>
      <c r="M43" s="1145"/>
      <c r="N43" s="695"/>
      <c r="O43" s="695"/>
      <c r="P43" s="1288"/>
    </row>
    <row r="44" spans="2:16" ht="27.75" customHeight="1" x14ac:dyDescent="0.25">
      <c r="B44" s="1281" t="s">
        <v>1581</v>
      </c>
      <c r="C44" s="685" t="s">
        <v>807</v>
      </c>
      <c r="D44" s="282" t="s">
        <v>1570</v>
      </c>
      <c r="E44" s="281" t="s">
        <v>1063</v>
      </c>
      <c r="F44" s="855">
        <v>45748</v>
      </c>
      <c r="G44" s="855">
        <v>45901</v>
      </c>
      <c r="H44" s="626">
        <v>150000</v>
      </c>
      <c r="I44" s="1169">
        <v>0</v>
      </c>
      <c r="J44" s="626">
        <v>150000</v>
      </c>
      <c r="K44" s="626">
        <v>4305</v>
      </c>
      <c r="L44" s="626">
        <v>23437.75</v>
      </c>
      <c r="M44" s="1149">
        <v>4560</v>
      </c>
      <c r="N44" s="626">
        <v>3912.66</v>
      </c>
      <c r="O44" s="626">
        <v>36215.410000000003</v>
      </c>
      <c r="P44" s="1296">
        <v>113784.59</v>
      </c>
    </row>
    <row r="45" spans="2:16" ht="21" customHeight="1" x14ac:dyDescent="0.25">
      <c r="B45" s="1297" t="s">
        <v>813</v>
      </c>
      <c r="C45" s="569"/>
      <c r="D45" s="492">
        <v>1</v>
      </c>
      <c r="E45" s="465"/>
      <c r="F45" s="500"/>
      <c r="G45" s="855"/>
      <c r="H45" s="695">
        <v>150000</v>
      </c>
      <c r="I45" s="1144">
        <v>0</v>
      </c>
      <c r="J45" s="695">
        <v>150000</v>
      </c>
      <c r="K45" s="695">
        <v>4305</v>
      </c>
      <c r="L45" s="695">
        <v>23437.75</v>
      </c>
      <c r="M45" s="1145">
        <v>4560</v>
      </c>
      <c r="N45" s="695">
        <v>3912.66</v>
      </c>
      <c r="O45" s="695">
        <v>36215.410000000003</v>
      </c>
      <c r="P45" s="1288">
        <v>113784.59</v>
      </c>
    </row>
    <row r="46" spans="2:16" ht="21" customHeight="1" x14ac:dyDescent="0.25">
      <c r="B46" s="1286"/>
      <c r="C46" s="684"/>
      <c r="D46" s="282"/>
      <c r="E46" s="281"/>
      <c r="F46" s="858"/>
      <c r="G46" s="855"/>
      <c r="H46" s="626"/>
      <c r="I46" s="1111"/>
      <c r="J46" s="457"/>
      <c r="K46" s="457"/>
      <c r="L46" s="457"/>
      <c r="M46" s="1149"/>
      <c r="N46" s="468"/>
      <c r="O46" s="457"/>
      <c r="P46" s="729"/>
    </row>
    <row r="47" spans="2:16" ht="21" customHeight="1" x14ac:dyDescent="0.25">
      <c r="B47" s="1297" t="s">
        <v>1128</v>
      </c>
      <c r="C47" s="1224"/>
      <c r="D47" s="280"/>
      <c r="E47" s="280"/>
      <c r="F47" s="858"/>
      <c r="G47" s="855"/>
      <c r="H47" s="280"/>
      <c r="I47" s="1113"/>
      <c r="J47" s="487"/>
      <c r="K47" s="457"/>
      <c r="L47" s="457"/>
      <c r="M47" s="1149"/>
      <c r="N47" s="468"/>
      <c r="O47" s="457"/>
      <c r="P47" s="729"/>
    </row>
    <row r="48" spans="2:16" ht="29.25" customHeight="1" x14ac:dyDescent="0.25">
      <c r="B48" s="1298" t="s">
        <v>461</v>
      </c>
      <c r="C48" s="685" t="s">
        <v>807</v>
      </c>
      <c r="D48" s="282" t="s">
        <v>1574</v>
      </c>
      <c r="E48" s="281" t="s">
        <v>1063</v>
      </c>
      <c r="F48" s="855">
        <v>45748</v>
      </c>
      <c r="G48" s="855">
        <v>45901</v>
      </c>
      <c r="H48" s="468">
        <v>115000</v>
      </c>
      <c r="I48" s="1111">
        <v>0</v>
      </c>
      <c r="J48" s="489">
        <v>115000</v>
      </c>
      <c r="K48" s="489">
        <v>3300.5</v>
      </c>
      <c r="L48" s="489">
        <v>15633.74</v>
      </c>
      <c r="M48" s="1149">
        <v>3496</v>
      </c>
      <c r="N48" s="861">
        <v>1431</v>
      </c>
      <c r="O48" s="457">
        <f>+K48+L48+M48+N48</f>
        <v>23861.239999999998</v>
      </c>
      <c r="P48" s="729">
        <f>+J48-O48</f>
        <v>91138.760000000009</v>
      </c>
    </row>
    <row r="49" spans="2:16" ht="21" customHeight="1" x14ac:dyDescent="0.25">
      <c r="B49" s="1298" t="s">
        <v>1283</v>
      </c>
      <c r="C49" s="685" t="s">
        <v>807</v>
      </c>
      <c r="D49" s="282" t="s">
        <v>1495</v>
      </c>
      <c r="E49" s="281" t="s">
        <v>1281</v>
      </c>
      <c r="F49" s="855">
        <v>45748</v>
      </c>
      <c r="G49" s="855">
        <v>45901</v>
      </c>
      <c r="H49" s="468">
        <v>60000</v>
      </c>
      <c r="I49" s="1169">
        <v>0</v>
      </c>
      <c r="J49" s="628">
        <v>60000</v>
      </c>
      <c r="K49" s="628">
        <v>1722</v>
      </c>
      <c r="L49" s="628">
        <v>3486.68</v>
      </c>
      <c r="M49" s="1149">
        <v>1824</v>
      </c>
      <c r="N49" s="861">
        <v>728</v>
      </c>
      <c r="O49" s="468">
        <f>+K49+L49+M49+N49</f>
        <v>7760.68</v>
      </c>
      <c r="P49" s="1280">
        <f>+J49-O49</f>
        <v>52239.32</v>
      </c>
    </row>
    <row r="50" spans="2:16" ht="21" customHeight="1" x14ac:dyDescent="0.25">
      <c r="B50" s="1297" t="s">
        <v>813</v>
      </c>
      <c r="C50" s="1224"/>
      <c r="D50" s="453">
        <v>2</v>
      </c>
      <c r="E50" s="525"/>
      <c r="F50" s="500"/>
      <c r="G50" s="855"/>
      <c r="H50" s="695">
        <f>SUM(H48:H49)</f>
        <v>175000</v>
      </c>
      <c r="I50" s="1144">
        <f>SUM(I49)</f>
        <v>0</v>
      </c>
      <c r="J50" s="695">
        <f t="shared" ref="J50:P50" si="5">SUM(J48:J49)</f>
        <v>175000</v>
      </c>
      <c r="K50" s="695">
        <f t="shared" si="5"/>
        <v>5022.5</v>
      </c>
      <c r="L50" s="695">
        <f t="shared" si="5"/>
        <v>19120.419999999998</v>
      </c>
      <c r="M50" s="1145">
        <f t="shared" si="5"/>
        <v>5320</v>
      </c>
      <c r="N50" s="695">
        <f>SUM(N48:N49)</f>
        <v>2159</v>
      </c>
      <c r="O50" s="695">
        <f t="shared" si="5"/>
        <v>31621.919999999998</v>
      </c>
      <c r="P50" s="1288">
        <f t="shared" si="5"/>
        <v>143378.08000000002</v>
      </c>
    </row>
    <row r="51" spans="2:16" ht="21" customHeight="1" x14ac:dyDescent="0.25">
      <c r="B51" s="1299"/>
      <c r="C51" s="1225"/>
      <c r="D51" s="453"/>
      <c r="E51" s="525"/>
      <c r="F51" s="858"/>
      <c r="G51" s="855"/>
      <c r="H51" s="697"/>
      <c r="I51" s="1112"/>
      <c r="J51" s="522"/>
      <c r="K51" s="522"/>
      <c r="L51" s="522"/>
      <c r="M51" s="1145"/>
      <c r="N51" s="1173"/>
      <c r="O51" s="463"/>
      <c r="P51" s="732"/>
    </row>
    <row r="52" spans="2:16" ht="21" customHeight="1" x14ac:dyDescent="0.25">
      <c r="B52" s="1277" t="s">
        <v>1575</v>
      </c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1288"/>
    </row>
    <row r="53" spans="2:16" s="259" customFormat="1" ht="30.75" customHeight="1" x14ac:dyDescent="0.25">
      <c r="B53" s="1292" t="s">
        <v>1582</v>
      </c>
      <c r="C53" s="1252" t="s">
        <v>807</v>
      </c>
      <c r="D53" s="1246" t="s">
        <v>1571</v>
      </c>
      <c r="E53" s="1247" t="s">
        <v>1063</v>
      </c>
      <c r="F53" s="1248">
        <v>45717</v>
      </c>
      <c r="G53" s="1248">
        <v>45870</v>
      </c>
      <c r="H53" s="1100">
        <v>95000</v>
      </c>
      <c r="I53" s="1249">
        <v>0</v>
      </c>
      <c r="J53" s="1100">
        <v>95000</v>
      </c>
      <c r="K53" s="1100">
        <v>2726.5</v>
      </c>
      <c r="L53" s="1103">
        <v>10929.24</v>
      </c>
      <c r="M53" s="1250">
        <v>2888</v>
      </c>
      <c r="N53" s="1100">
        <v>18566.330000000002</v>
      </c>
      <c r="O53" s="675">
        <f>+K53+L53+M53+N53</f>
        <v>35110.07</v>
      </c>
      <c r="P53" s="1293">
        <f>+J53-O53</f>
        <v>59889.93</v>
      </c>
    </row>
    <row r="54" spans="2:16" ht="21" customHeight="1" x14ac:dyDescent="0.25">
      <c r="B54" s="1297" t="s">
        <v>813</v>
      </c>
      <c r="C54" s="685"/>
      <c r="D54" s="453">
        <v>1</v>
      </c>
      <c r="E54" s="281"/>
      <c r="F54" s="1019"/>
      <c r="G54" s="857"/>
      <c r="H54" s="697">
        <f>SUM(H53)</f>
        <v>95000</v>
      </c>
      <c r="I54" s="1144">
        <f>SUM(I53)</f>
        <v>0</v>
      </c>
      <c r="J54" s="697">
        <f t="shared" ref="J54:P54" si="6">SUM(J53)</f>
        <v>95000</v>
      </c>
      <c r="K54" s="697">
        <f t="shared" si="6"/>
        <v>2726.5</v>
      </c>
      <c r="L54" s="697">
        <f t="shared" si="6"/>
        <v>10929.24</v>
      </c>
      <c r="M54" s="1145">
        <f t="shared" si="6"/>
        <v>2888</v>
      </c>
      <c r="N54" s="697">
        <f>SUM(N53)</f>
        <v>18566.330000000002</v>
      </c>
      <c r="O54" s="697">
        <f t="shared" si="6"/>
        <v>35110.07</v>
      </c>
      <c r="P54" s="1300">
        <f t="shared" si="6"/>
        <v>59889.93</v>
      </c>
    </row>
    <row r="55" spans="2:16" ht="21" customHeight="1" x14ac:dyDescent="0.25">
      <c r="B55" s="1286"/>
      <c r="C55" s="684"/>
      <c r="D55" s="282"/>
      <c r="E55" s="281"/>
      <c r="F55" s="856"/>
      <c r="G55" s="857"/>
      <c r="H55" s="626"/>
      <c r="I55" s="1111"/>
      <c r="J55" s="457"/>
      <c r="K55" s="457"/>
      <c r="L55" s="457"/>
      <c r="M55" s="1149"/>
      <c r="N55" s="468"/>
      <c r="O55" s="457"/>
      <c r="P55" s="729"/>
    </row>
    <row r="56" spans="2:16" ht="32.25" customHeight="1" x14ac:dyDescent="0.25">
      <c r="B56" s="1277" t="s">
        <v>1136</v>
      </c>
      <c r="C56" s="570"/>
      <c r="D56" s="492"/>
      <c r="E56" s="465"/>
      <c r="F56" s="1019"/>
      <c r="G56" s="857"/>
      <c r="H56" s="695"/>
      <c r="I56" s="1144"/>
      <c r="J56" s="697"/>
      <c r="K56" s="697"/>
      <c r="L56" s="697"/>
      <c r="M56" s="1145"/>
      <c r="N56" s="697"/>
      <c r="O56" s="697"/>
      <c r="P56" s="1300"/>
    </row>
    <row r="57" spans="2:16" ht="31.5" customHeight="1" x14ac:dyDescent="0.25">
      <c r="B57" s="1301" t="s">
        <v>1583</v>
      </c>
      <c r="C57" s="685" t="s">
        <v>806</v>
      </c>
      <c r="D57" s="749" t="s">
        <v>1572</v>
      </c>
      <c r="E57" s="281" t="s">
        <v>1063</v>
      </c>
      <c r="F57" s="855">
        <v>45658</v>
      </c>
      <c r="G57" s="855">
        <v>45809</v>
      </c>
      <c r="H57" s="626">
        <v>120000</v>
      </c>
      <c r="I57" s="1169">
        <v>0</v>
      </c>
      <c r="J57" s="468">
        <v>120000</v>
      </c>
      <c r="K57" s="468">
        <v>3444</v>
      </c>
      <c r="L57" s="468">
        <v>16809.87</v>
      </c>
      <c r="M57" s="1149">
        <v>3648</v>
      </c>
      <c r="N57" s="468">
        <v>2568.4</v>
      </c>
      <c r="O57" s="468">
        <f>+K57+L57+M57+N57</f>
        <v>26470.27</v>
      </c>
      <c r="P57" s="1296">
        <f>+J57-O57</f>
        <v>93529.73</v>
      </c>
    </row>
    <row r="58" spans="2:16" s="259" customFormat="1" ht="21" customHeight="1" x14ac:dyDescent="0.25">
      <c r="B58" s="1292" t="s">
        <v>1750</v>
      </c>
      <c r="C58" s="1252" t="s">
        <v>807</v>
      </c>
      <c r="D58" s="1246" t="s">
        <v>1751</v>
      </c>
      <c r="E58" s="1247" t="s">
        <v>1063</v>
      </c>
      <c r="F58" s="1248">
        <v>45809</v>
      </c>
      <c r="G58" s="1248">
        <v>45992</v>
      </c>
      <c r="H58" s="1100">
        <v>50000</v>
      </c>
      <c r="I58" s="1249">
        <v>0</v>
      </c>
      <c r="J58" s="1100">
        <v>50000</v>
      </c>
      <c r="K58" s="1100">
        <v>1435</v>
      </c>
      <c r="L58" s="1103">
        <v>1854</v>
      </c>
      <c r="M58" s="1250">
        <v>1520</v>
      </c>
      <c r="N58" s="1100">
        <v>25</v>
      </c>
      <c r="O58" s="675">
        <f>+K58+L58+M58+N58</f>
        <v>4834</v>
      </c>
      <c r="P58" s="1293">
        <f>+J58-O58</f>
        <v>45166</v>
      </c>
    </row>
    <row r="59" spans="2:16" ht="21" customHeight="1" x14ac:dyDescent="0.25">
      <c r="B59" s="1286" t="s">
        <v>1352</v>
      </c>
      <c r="C59" s="684" t="s">
        <v>806</v>
      </c>
      <c r="D59" s="286" t="s">
        <v>1635</v>
      </c>
      <c r="E59" s="281" t="s">
        <v>1063</v>
      </c>
      <c r="F59" s="855">
        <v>45748</v>
      </c>
      <c r="G59" s="855">
        <v>45901</v>
      </c>
      <c r="H59" s="626">
        <v>55000</v>
      </c>
      <c r="I59" s="1111">
        <v>0</v>
      </c>
      <c r="J59" s="457">
        <v>55000</v>
      </c>
      <c r="K59" s="457">
        <v>1578.5</v>
      </c>
      <c r="L59" s="457">
        <v>2559.6799999999998</v>
      </c>
      <c r="M59" s="1149">
        <v>1672</v>
      </c>
      <c r="N59" s="468">
        <v>25</v>
      </c>
      <c r="O59" s="457">
        <v>5835.18</v>
      </c>
      <c r="P59" s="1302">
        <f>+J59-O59</f>
        <v>49164.82</v>
      </c>
    </row>
    <row r="60" spans="2:16" ht="21" customHeight="1" x14ac:dyDescent="0.25">
      <c r="B60" s="1282" t="s">
        <v>813</v>
      </c>
      <c r="C60" s="569"/>
      <c r="D60" s="492">
        <v>3</v>
      </c>
      <c r="E60" s="465"/>
      <c r="F60" s="500"/>
      <c r="G60" s="855"/>
      <c r="H60" s="697">
        <f>SUM(H57:H59)</f>
        <v>225000</v>
      </c>
      <c r="I60" s="1144">
        <f>SUM(I59)</f>
        <v>0</v>
      </c>
      <c r="J60" s="697">
        <f t="shared" ref="J60:P60" si="7">SUM(J57:J59)</f>
        <v>225000</v>
      </c>
      <c r="K60" s="697">
        <f>SUM(K57:K59)</f>
        <v>6457.5</v>
      </c>
      <c r="L60" s="697">
        <f t="shared" si="7"/>
        <v>21223.55</v>
      </c>
      <c r="M60" s="1145">
        <f t="shared" si="7"/>
        <v>6840</v>
      </c>
      <c r="N60" s="697">
        <f>SUM(N57:N59)</f>
        <v>2618.4</v>
      </c>
      <c r="O60" s="697">
        <f t="shared" si="7"/>
        <v>37139.449999999997</v>
      </c>
      <c r="P60" s="1300">
        <f t="shared" si="7"/>
        <v>187860.55</v>
      </c>
    </row>
    <row r="61" spans="2:16" ht="21" customHeight="1" x14ac:dyDescent="0.25">
      <c r="B61" s="1285"/>
      <c r="C61" s="1223"/>
      <c r="D61" s="492"/>
      <c r="E61" s="465"/>
      <c r="F61" s="856"/>
      <c r="G61" s="857"/>
      <c r="H61" s="626"/>
      <c r="I61" s="1111"/>
      <c r="J61" s="457"/>
      <c r="K61" s="457"/>
      <c r="L61" s="457"/>
      <c r="M61" s="1149"/>
      <c r="N61" s="468"/>
      <c r="O61" s="457"/>
      <c r="P61" s="729"/>
    </row>
    <row r="62" spans="2:16" ht="21" customHeight="1" x14ac:dyDescent="0.25">
      <c r="B62" s="1297" t="s">
        <v>1515</v>
      </c>
      <c r="C62" s="569"/>
      <c r="D62" s="492"/>
      <c r="E62" s="465"/>
      <c r="F62" s="1019"/>
      <c r="G62" s="857"/>
      <c r="H62" s="695"/>
      <c r="I62" s="1144"/>
      <c r="J62" s="697"/>
      <c r="K62" s="697"/>
      <c r="L62" s="697"/>
      <c r="M62" s="1145"/>
      <c r="N62" s="697"/>
      <c r="O62" s="697"/>
      <c r="P62" s="1300"/>
    </row>
    <row r="63" spans="2:16" ht="32.25" customHeight="1" x14ac:dyDescent="0.25">
      <c r="B63" s="1298" t="s">
        <v>1584</v>
      </c>
      <c r="C63" s="685" t="s">
        <v>806</v>
      </c>
      <c r="D63" s="282" t="s">
        <v>1357</v>
      </c>
      <c r="E63" s="281" t="s">
        <v>1063</v>
      </c>
      <c r="F63" s="855">
        <v>45778</v>
      </c>
      <c r="G63" s="855">
        <v>45931</v>
      </c>
      <c r="H63" s="626">
        <v>125000</v>
      </c>
      <c r="I63" s="1111">
        <v>0</v>
      </c>
      <c r="J63" s="1038">
        <v>125000</v>
      </c>
      <c r="K63" s="1038">
        <v>3587.5</v>
      </c>
      <c r="L63" s="1037">
        <v>17985.990000000002</v>
      </c>
      <c r="M63" s="1150">
        <v>3800</v>
      </c>
      <c r="N63" s="1038">
        <v>25</v>
      </c>
      <c r="O63" s="468">
        <f t="shared" ref="O63:O68" si="8">+K63+L63+M63+N63</f>
        <v>25398.49</v>
      </c>
      <c r="P63" s="1302">
        <f t="shared" ref="P63:P68" si="9">+J63-O63</f>
        <v>99601.51</v>
      </c>
    </row>
    <row r="64" spans="2:16" ht="32.25" customHeight="1" x14ac:dyDescent="0.25">
      <c r="B64" s="1298" t="s">
        <v>1585</v>
      </c>
      <c r="C64" s="685" t="s">
        <v>806</v>
      </c>
      <c r="D64" s="282" t="s">
        <v>1357</v>
      </c>
      <c r="E64" s="281" t="s">
        <v>1063</v>
      </c>
      <c r="F64" s="855">
        <v>45778</v>
      </c>
      <c r="G64" s="855">
        <v>45931</v>
      </c>
      <c r="H64" s="626">
        <v>125000</v>
      </c>
      <c r="I64" s="1111">
        <v>0</v>
      </c>
      <c r="J64" s="1038">
        <v>125000</v>
      </c>
      <c r="K64" s="1038">
        <v>3587.5</v>
      </c>
      <c r="L64" s="1037">
        <v>17985.990000000002</v>
      </c>
      <c r="M64" s="1150">
        <v>3800</v>
      </c>
      <c r="N64" s="1038">
        <v>25</v>
      </c>
      <c r="O64" s="468">
        <f t="shared" si="8"/>
        <v>25398.49</v>
      </c>
      <c r="P64" s="1302">
        <f t="shared" si="9"/>
        <v>99601.51</v>
      </c>
    </row>
    <row r="65" spans="2:16" ht="32.25" customHeight="1" x14ac:dyDescent="0.25">
      <c r="B65" s="1298" t="s">
        <v>1586</v>
      </c>
      <c r="C65" s="685" t="s">
        <v>806</v>
      </c>
      <c r="D65" s="282" t="s">
        <v>1355</v>
      </c>
      <c r="E65" s="281" t="s">
        <v>1063</v>
      </c>
      <c r="F65" s="855">
        <v>45748</v>
      </c>
      <c r="G65" s="855">
        <v>45901</v>
      </c>
      <c r="H65" s="626">
        <v>125000</v>
      </c>
      <c r="I65" s="1111">
        <v>0</v>
      </c>
      <c r="J65" s="1038">
        <v>125000</v>
      </c>
      <c r="K65" s="1038">
        <v>3587.5</v>
      </c>
      <c r="L65" s="1037">
        <v>17985.990000000002</v>
      </c>
      <c r="M65" s="1150">
        <v>3800</v>
      </c>
      <c r="N65" s="1038">
        <v>25</v>
      </c>
      <c r="O65" s="468">
        <f t="shared" si="8"/>
        <v>25398.49</v>
      </c>
      <c r="P65" s="1302">
        <f t="shared" si="9"/>
        <v>99601.51</v>
      </c>
    </row>
    <row r="66" spans="2:16" ht="32.25" customHeight="1" x14ac:dyDescent="0.25">
      <c r="B66" s="1279" t="s">
        <v>1587</v>
      </c>
      <c r="C66" s="685" t="s">
        <v>806</v>
      </c>
      <c r="D66" s="282" t="s">
        <v>1357</v>
      </c>
      <c r="E66" s="281" t="s">
        <v>1063</v>
      </c>
      <c r="F66" s="855">
        <v>45748</v>
      </c>
      <c r="G66" s="855">
        <v>45901</v>
      </c>
      <c r="H66" s="626">
        <v>125000</v>
      </c>
      <c r="I66" s="1111">
        <v>0</v>
      </c>
      <c r="J66" s="1038">
        <v>125000</v>
      </c>
      <c r="K66" s="1038">
        <v>3587.5</v>
      </c>
      <c r="L66" s="1037">
        <v>17985.990000000002</v>
      </c>
      <c r="M66" s="1150">
        <v>3800</v>
      </c>
      <c r="N66" s="1038">
        <v>25</v>
      </c>
      <c r="O66" s="468">
        <f t="shared" si="8"/>
        <v>25398.49</v>
      </c>
      <c r="P66" s="1302">
        <f t="shared" si="9"/>
        <v>99601.51</v>
      </c>
    </row>
    <row r="67" spans="2:16" ht="32.25" customHeight="1" x14ac:dyDescent="0.25">
      <c r="B67" s="1298" t="s">
        <v>1588</v>
      </c>
      <c r="C67" s="685" t="s">
        <v>806</v>
      </c>
      <c r="D67" s="282" t="s">
        <v>1357</v>
      </c>
      <c r="E67" s="281" t="s">
        <v>1063</v>
      </c>
      <c r="F67" s="855">
        <v>45748</v>
      </c>
      <c r="G67" s="855">
        <v>45901</v>
      </c>
      <c r="H67" s="626">
        <v>125000</v>
      </c>
      <c r="I67" s="1169">
        <v>0</v>
      </c>
      <c r="J67" s="1038">
        <v>125000</v>
      </c>
      <c r="K67" s="1038">
        <v>3587.5</v>
      </c>
      <c r="L67" s="1037">
        <v>17985.990000000002</v>
      </c>
      <c r="M67" s="1150">
        <v>3800</v>
      </c>
      <c r="N67" s="1038">
        <v>25</v>
      </c>
      <c r="O67" s="468">
        <f t="shared" si="8"/>
        <v>25398.49</v>
      </c>
      <c r="P67" s="1296">
        <f t="shared" si="9"/>
        <v>99601.51</v>
      </c>
    </row>
    <row r="68" spans="2:16" ht="32.25" customHeight="1" x14ac:dyDescent="0.25">
      <c r="B68" s="1298" t="s">
        <v>1589</v>
      </c>
      <c r="C68" s="685" t="s">
        <v>807</v>
      </c>
      <c r="D68" s="282" t="s">
        <v>1357</v>
      </c>
      <c r="E68" s="281" t="s">
        <v>1063</v>
      </c>
      <c r="F68" s="855">
        <v>45748</v>
      </c>
      <c r="G68" s="855">
        <v>45901</v>
      </c>
      <c r="H68" s="626">
        <v>135000</v>
      </c>
      <c r="I68" s="1169">
        <v>0</v>
      </c>
      <c r="J68" s="1038">
        <v>135000</v>
      </c>
      <c r="K68" s="1038">
        <v>3874.5</v>
      </c>
      <c r="L68" s="1038">
        <v>19909.38</v>
      </c>
      <c r="M68" s="1150">
        <v>4104</v>
      </c>
      <c r="N68" s="1038">
        <v>1740.46</v>
      </c>
      <c r="O68" s="468">
        <f t="shared" si="8"/>
        <v>29628.34</v>
      </c>
      <c r="P68" s="1296">
        <f t="shared" si="9"/>
        <v>105371.66</v>
      </c>
    </row>
    <row r="69" spans="2:16" ht="33" customHeight="1" x14ac:dyDescent="0.25">
      <c r="B69" s="1279" t="s">
        <v>1590</v>
      </c>
      <c r="C69" s="685" t="s">
        <v>807</v>
      </c>
      <c r="D69" s="282" t="s">
        <v>1357</v>
      </c>
      <c r="E69" s="281" t="s">
        <v>1063</v>
      </c>
      <c r="F69" s="855">
        <v>45748</v>
      </c>
      <c r="G69" s="855">
        <v>45901</v>
      </c>
      <c r="H69" s="626">
        <v>125000</v>
      </c>
      <c r="I69" s="1111">
        <v>0</v>
      </c>
      <c r="J69" s="1038">
        <v>125000</v>
      </c>
      <c r="K69" s="1038">
        <v>3587.5</v>
      </c>
      <c r="L69" s="1038">
        <v>17985.990000000002</v>
      </c>
      <c r="M69" s="1150">
        <v>3800</v>
      </c>
      <c r="N69" s="1038">
        <v>25</v>
      </c>
      <c r="O69" s="468">
        <v>25398.49</v>
      </c>
      <c r="P69" s="1302">
        <v>99601.51</v>
      </c>
    </row>
    <row r="70" spans="2:16" ht="21" customHeight="1" x14ac:dyDescent="0.25">
      <c r="B70" s="1282" t="s">
        <v>813</v>
      </c>
      <c r="C70" s="569"/>
      <c r="D70" s="492">
        <v>7</v>
      </c>
      <c r="E70" s="465"/>
      <c r="F70" s="500"/>
      <c r="G70" s="855"/>
      <c r="H70" s="697">
        <f>SUM(H63:H69)</f>
        <v>885000</v>
      </c>
      <c r="I70" s="1112">
        <v>0</v>
      </c>
      <c r="J70" s="697">
        <f t="shared" ref="J70:P70" si="10">SUM(J63:J69)</f>
        <v>885000</v>
      </c>
      <c r="K70" s="697">
        <f t="shared" si="10"/>
        <v>25399.5</v>
      </c>
      <c r="L70" s="697">
        <f t="shared" si="10"/>
        <v>127825.32000000002</v>
      </c>
      <c r="M70" s="1145">
        <f t="shared" si="10"/>
        <v>26904</v>
      </c>
      <c r="N70" s="697">
        <f t="shared" si="10"/>
        <v>1890.46</v>
      </c>
      <c r="O70" s="697">
        <f t="shared" si="10"/>
        <v>182019.28</v>
      </c>
      <c r="P70" s="1300">
        <f t="shared" si="10"/>
        <v>702980.72</v>
      </c>
    </row>
    <row r="71" spans="2:16" ht="21" customHeight="1" x14ac:dyDescent="0.25">
      <c r="B71" s="1282"/>
      <c r="C71" s="569"/>
      <c r="D71" s="492"/>
      <c r="E71" s="465"/>
      <c r="F71" s="500"/>
      <c r="G71" s="855"/>
      <c r="H71" s="697"/>
      <c r="I71" s="1145"/>
      <c r="J71" s="697"/>
      <c r="K71" s="697"/>
      <c r="L71" s="697"/>
      <c r="M71" s="1145"/>
      <c r="N71" s="697"/>
      <c r="O71" s="697"/>
      <c r="P71" s="1300"/>
    </row>
    <row r="72" spans="2:16" ht="21" customHeight="1" x14ac:dyDescent="0.25">
      <c r="B72" s="1282" t="s">
        <v>821</v>
      </c>
      <c r="C72" s="569"/>
      <c r="D72" s="492"/>
      <c r="E72" s="465"/>
      <c r="F72" s="500"/>
      <c r="G72" s="855"/>
      <c r="H72" s="695"/>
      <c r="I72" s="1144"/>
      <c r="J72" s="697"/>
      <c r="K72" s="697"/>
      <c r="L72" s="697"/>
      <c r="M72" s="1145"/>
      <c r="N72" s="697"/>
      <c r="O72" s="697"/>
      <c r="P72" s="1300"/>
    </row>
    <row r="73" spans="2:16" ht="30.75" customHeight="1" x14ac:dyDescent="0.25">
      <c r="B73" s="1281" t="s">
        <v>593</v>
      </c>
      <c r="C73" s="685" t="s">
        <v>806</v>
      </c>
      <c r="D73" s="282" t="s">
        <v>1541</v>
      </c>
      <c r="E73" s="281" t="s">
        <v>1063</v>
      </c>
      <c r="F73" s="855">
        <v>45748</v>
      </c>
      <c r="G73" s="855">
        <v>45901</v>
      </c>
      <c r="H73" s="626">
        <v>150000</v>
      </c>
      <c r="I73" s="1169">
        <v>0</v>
      </c>
      <c r="J73" s="468">
        <v>150000</v>
      </c>
      <c r="K73" s="468">
        <v>4305</v>
      </c>
      <c r="L73" s="468">
        <v>23866.62</v>
      </c>
      <c r="M73" s="1149">
        <v>4560</v>
      </c>
      <c r="N73" s="468">
        <v>2568.4</v>
      </c>
      <c r="O73" s="468">
        <v>35300.019999999997</v>
      </c>
      <c r="P73" s="1280">
        <f>+J73-O73</f>
        <v>114699.98000000001</v>
      </c>
    </row>
    <row r="74" spans="2:16" ht="24.75" customHeight="1" x14ac:dyDescent="0.25">
      <c r="B74" s="1281" t="s">
        <v>1591</v>
      </c>
      <c r="C74" s="684" t="s">
        <v>806</v>
      </c>
      <c r="D74" s="282" t="s">
        <v>71</v>
      </c>
      <c r="E74" s="281" t="s">
        <v>1063</v>
      </c>
      <c r="F74" s="855">
        <v>45748</v>
      </c>
      <c r="G74" s="855">
        <v>45901</v>
      </c>
      <c r="H74" s="626">
        <v>70000</v>
      </c>
      <c r="I74" s="1111">
        <v>0</v>
      </c>
      <c r="J74" s="457">
        <v>70000</v>
      </c>
      <c r="K74" s="457">
        <v>2009</v>
      </c>
      <c r="L74" s="457">
        <v>5368.48</v>
      </c>
      <c r="M74" s="1149">
        <v>2128</v>
      </c>
      <c r="N74" s="468">
        <v>25</v>
      </c>
      <c r="O74" s="457">
        <f>+K74+L74+M74+N74</f>
        <v>9530.48</v>
      </c>
      <c r="P74" s="729">
        <f>+J74-O74</f>
        <v>60469.520000000004</v>
      </c>
    </row>
    <row r="75" spans="2:16" ht="24.75" customHeight="1" x14ac:dyDescent="0.25">
      <c r="B75" s="1281" t="s">
        <v>1288</v>
      </c>
      <c r="C75" s="685" t="s">
        <v>807</v>
      </c>
      <c r="D75" s="282" t="s">
        <v>417</v>
      </c>
      <c r="E75" s="281" t="s">
        <v>1063</v>
      </c>
      <c r="F75" s="855">
        <v>45748</v>
      </c>
      <c r="G75" s="855">
        <v>45901</v>
      </c>
      <c r="H75" s="626">
        <v>70000</v>
      </c>
      <c r="I75" s="1169">
        <v>0</v>
      </c>
      <c r="J75" s="468">
        <v>70000</v>
      </c>
      <c r="K75" s="468">
        <v>2009</v>
      </c>
      <c r="L75" s="468">
        <v>5368.48</v>
      </c>
      <c r="M75" s="1149">
        <v>2128</v>
      </c>
      <c r="N75" s="468">
        <v>25</v>
      </c>
      <c r="O75" s="468">
        <f>+K75+L75+M75+N75</f>
        <v>9530.48</v>
      </c>
      <c r="P75" s="1280">
        <f>+J75-O75</f>
        <v>60469.520000000004</v>
      </c>
    </row>
    <row r="76" spans="2:16" ht="24.75" customHeight="1" x14ac:dyDescent="0.25">
      <c r="B76" s="1281" t="s">
        <v>1496</v>
      </c>
      <c r="C76" s="685" t="s">
        <v>806</v>
      </c>
      <c r="D76" s="282" t="s">
        <v>417</v>
      </c>
      <c r="E76" s="281" t="s">
        <v>1063</v>
      </c>
      <c r="F76" s="855">
        <v>45658</v>
      </c>
      <c r="G76" s="855">
        <v>45809</v>
      </c>
      <c r="H76" s="626">
        <v>70000</v>
      </c>
      <c r="I76" s="1169">
        <v>0</v>
      </c>
      <c r="J76" s="468">
        <v>70000</v>
      </c>
      <c r="K76" s="468">
        <v>2009</v>
      </c>
      <c r="L76" s="468">
        <v>5368.48</v>
      </c>
      <c r="M76" s="1149">
        <v>2128</v>
      </c>
      <c r="N76" s="468">
        <v>25</v>
      </c>
      <c r="O76" s="468">
        <f>+K76+L76+M76+N76</f>
        <v>9530.48</v>
      </c>
      <c r="P76" s="1280">
        <f>+J76-O76</f>
        <v>60469.520000000004</v>
      </c>
    </row>
    <row r="77" spans="2:16" ht="21" customHeight="1" x14ac:dyDescent="0.25">
      <c r="B77" s="1282" t="s">
        <v>813</v>
      </c>
      <c r="C77" s="569"/>
      <c r="D77" s="492">
        <v>4</v>
      </c>
      <c r="E77" s="465"/>
      <c r="F77" s="500"/>
      <c r="G77" s="855"/>
      <c r="H77" s="695">
        <f>SUM(H73:H76)</f>
        <v>360000</v>
      </c>
      <c r="I77" s="1144">
        <v>0</v>
      </c>
      <c r="J77" s="695">
        <f t="shared" ref="J77:P77" si="11">SUM(J73:J76)</f>
        <v>360000</v>
      </c>
      <c r="K77" s="695">
        <f t="shared" si="11"/>
        <v>10332</v>
      </c>
      <c r="L77" s="695">
        <f t="shared" si="11"/>
        <v>39972.06</v>
      </c>
      <c r="M77" s="1145">
        <f t="shared" si="11"/>
        <v>10944</v>
      </c>
      <c r="N77" s="695">
        <f>SUM(N73:N76)</f>
        <v>2643.4</v>
      </c>
      <c r="O77" s="695">
        <f>SUM(O73:O76)</f>
        <v>63891.459999999992</v>
      </c>
      <c r="P77" s="1288">
        <f t="shared" si="11"/>
        <v>296108.54000000004</v>
      </c>
    </row>
    <row r="78" spans="2:16" ht="21" customHeight="1" x14ac:dyDescent="0.25">
      <c r="B78" s="1285"/>
      <c r="C78" s="1223"/>
      <c r="D78" s="492"/>
      <c r="E78" s="465"/>
      <c r="F78" s="856"/>
      <c r="G78" s="857"/>
      <c r="H78" s="695"/>
      <c r="I78" s="1112"/>
      <c r="J78" s="494"/>
      <c r="K78" s="494"/>
      <c r="L78" s="494"/>
      <c r="M78" s="1145"/>
      <c r="N78" s="695"/>
      <c r="O78" s="494"/>
      <c r="P78" s="1287"/>
    </row>
    <row r="79" spans="2:16" ht="21" customHeight="1" x14ac:dyDescent="0.25">
      <c r="B79" s="1285" t="s">
        <v>1542</v>
      </c>
      <c r="C79" s="1223"/>
      <c r="D79" s="492"/>
      <c r="E79" s="492"/>
      <c r="F79" s="856"/>
      <c r="G79" s="857"/>
      <c r="H79" s="695"/>
      <c r="I79" s="1112"/>
      <c r="J79" s="463"/>
      <c r="K79" s="463"/>
      <c r="L79" s="463"/>
      <c r="M79" s="1145"/>
      <c r="N79" s="697"/>
      <c r="O79" s="463"/>
      <c r="P79" s="732"/>
    </row>
    <row r="80" spans="2:16" ht="21" customHeight="1" x14ac:dyDescent="0.25">
      <c r="B80" s="1286" t="s">
        <v>1592</v>
      </c>
      <c r="C80" s="684" t="s">
        <v>807</v>
      </c>
      <c r="D80" s="282" t="s">
        <v>1427</v>
      </c>
      <c r="E80" s="281" t="s">
        <v>1063</v>
      </c>
      <c r="F80" s="855">
        <v>45748</v>
      </c>
      <c r="G80" s="855">
        <v>45901</v>
      </c>
      <c r="H80" s="626">
        <v>185000</v>
      </c>
      <c r="I80" s="1111">
        <v>0</v>
      </c>
      <c r="J80" s="457">
        <v>185000</v>
      </c>
      <c r="K80" s="457">
        <v>5309.5</v>
      </c>
      <c r="L80" s="457">
        <v>32099.49</v>
      </c>
      <c r="M80" s="1149">
        <v>5624</v>
      </c>
      <c r="N80" s="468">
        <v>5010.4799999999996</v>
      </c>
      <c r="O80" s="457">
        <f>+K80+L80+M80+N80</f>
        <v>48043.47</v>
      </c>
      <c r="P80" s="729">
        <f>+J80-O80</f>
        <v>136956.53</v>
      </c>
    </row>
    <row r="81" spans="2:16" ht="21" customHeight="1" x14ac:dyDescent="0.25">
      <c r="B81" s="1282" t="s">
        <v>813</v>
      </c>
      <c r="C81" s="569"/>
      <c r="D81" s="492">
        <v>1</v>
      </c>
      <c r="E81" s="492"/>
      <c r="F81" s="1016"/>
      <c r="G81" s="855"/>
      <c r="H81" s="695">
        <f>+H80</f>
        <v>185000</v>
      </c>
      <c r="I81" s="1144">
        <f t="shared" ref="I81:P81" si="12">SUM(I80)</f>
        <v>0</v>
      </c>
      <c r="J81" s="695">
        <f t="shared" si="12"/>
        <v>185000</v>
      </c>
      <c r="K81" s="695">
        <f t="shared" si="12"/>
        <v>5309.5</v>
      </c>
      <c r="L81" s="695">
        <f t="shared" si="12"/>
        <v>32099.49</v>
      </c>
      <c r="M81" s="1145">
        <f t="shared" si="12"/>
        <v>5624</v>
      </c>
      <c r="N81" s="695">
        <f>SUM(N80)</f>
        <v>5010.4799999999996</v>
      </c>
      <c r="O81" s="695">
        <f t="shared" si="12"/>
        <v>48043.47</v>
      </c>
      <c r="P81" s="1288">
        <f t="shared" si="12"/>
        <v>136956.53</v>
      </c>
    </row>
    <row r="82" spans="2:16" ht="21" customHeight="1" x14ac:dyDescent="0.25">
      <c r="B82" s="1285"/>
      <c r="C82" s="1223"/>
      <c r="D82" s="492"/>
      <c r="E82" s="492"/>
      <c r="F82" s="856"/>
      <c r="G82" s="857"/>
      <c r="H82" s="695"/>
      <c r="I82" s="1112"/>
      <c r="J82" s="494"/>
      <c r="K82" s="494"/>
      <c r="L82" s="494"/>
      <c r="M82" s="1145"/>
      <c r="N82" s="695"/>
      <c r="O82" s="494"/>
      <c r="P82" s="1287"/>
    </row>
    <row r="83" spans="2:16" ht="30" customHeight="1" x14ac:dyDescent="0.25">
      <c r="B83" s="1303" t="s">
        <v>1565</v>
      </c>
      <c r="C83" s="1223"/>
      <c r="D83" s="625"/>
      <c r="E83" s="281"/>
      <c r="F83" s="856"/>
      <c r="G83" s="857"/>
      <c r="H83" s="695"/>
      <c r="I83" s="1112"/>
      <c r="J83" s="494"/>
      <c r="K83" s="494"/>
      <c r="L83" s="494"/>
      <c r="M83" s="1145"/>
      <c r="N83" s="695"/>
      <c r="O83" s="494"/>
      <c r="P83" s="1287"/>
    </row>
    <row r="84" spans="2:16" s="259" customFormat="1" ht="21" customHeight="1" x14ac:dyDescent="0.25">
      <c r="B84" s="1292" t="s">
        <v>946</v>
      </c>
      <c r="C84" s="1252" t="s">
        <v>806</v>
      </c>
      <c r="D84" s="1246" t="s">
        <v>945</v>
      </c>
      <c r="E84" s="1247" t="s">
        <v>1063</v>
      </c>
      <c r="F84" s="1248">
        <v>45748</v>
      </c>
      <c r="G84" s="1248">
        <v>45901</v>
      </c>
      <c r="H84" s="1100">
        <v>65000</v>
      </c>
      <c r="I84" s="1249">
        <v>0</v>
      </c>
      <c r="J84" s="1100">
        <v>65000</v>
      </c>
      <c r="K84" s="1100">
        <v>1865.5</v>
      </c>
      <c r="L84" s="1103">
        <v>4084.48</v>
      </c>
      <c r="M84" s="1250">
        <v>1976</v>
      </c>
      <c r="N84" s="1100">
        <v>1740.46</v>
      </c>
      <c r="O84" s="675">
        <f>+K84+L84+M84+N84</f>
        <v>9666.4399999999987</v>
      </c>
      <c r="P84" s="1293">
        <f>+J84-O84</f>
        <v>55333.56</v>
      </c>
    </row>
    <row r="85" spans="2:16" ht="21" customHeight="1" x14ac:dyDescent="0.25">
      <c r="B85" s="1304" t="s">
        <v>1593</v>
      </c>
      <c r="C85" s="1226" t="s">
        <v>806</v>
      </c>
      <c r="D85" s="625" t="s">
        <v>157</v>
      </c>
      <c r="E85" s="281" t="s">
        <v>1063</v>
      </c>
      <c r="F85" s="855">
        <v>45778</v>
      </c>
      <c r="G85" s="855">
        <v>45931</v>
      </c>
      <c r="H85" s="626">
        <v>65000</v>
      </c>
      <c r="I85" s="1169">
        <v>0</v>
      </c>
      <c r="J85" s="626">
        <v>65000</v>
      </c>
      <c r="K85" s="626">
        <v>1865.5</v>
      </c>
      <c r="L85" s="626">
        <v>4427.58</v>
      </c>
      <c r="M85" s="1149">
        <v>1976</v>
      </c>
      <c r="N85" s="626">
        <v>25</v>
      </c>
      <c r="O85" s="468">
        <f>+K85+L85+M85+N85</f>
        <v>8294.08</v>
      </c>
      <c r="P85" s="1280">
        <f>+J85-O85</f>
        <v>56705.919999999998</v>
      </c>
    </row>
    <row r="86" spans="2:16" ht="21" customHeight="1" x14ac:dyDescent="0.25">
      <c r="B86" s="1282" t="s">
        <v>813</v>
      </c>
      <c r="C86" s="569"/>
      <c r="D86" s="492">
        <v>2</v>
      </c>
      <c r="E86" s="492"/>
      <c r="F86" s="1016"/>
      <c r="G86" s="860"/>
      <c r="H86" s="695">
        <f>SUM(H84:H85)</f>
        <v>130000</v>
      </c>
      <c r="I86" s="1144">
        <f>SUM(I85)</f>
        <v>0</v>
      </c>
      <c r="J86" s="695">
        <f t="shared" ref="J86:P86" si="13">SUM(J84:J85)</f>
        <v>130000</v>
      </c>
      <c r="K86" s="695">
        <f t="shared" si="13"/>
        <v>3731</v>
      </c>
      <c r="L86" s="695">
        <f t="shared" si="13"/>
        <v>8512.06</v>
      </c>
      <c r="M86" s="1145">
        <f t="shared" si="13"/>
        <v>3952</v>
      </c>
      <c r="N86" s="695">
        <f>SUM(N84:N85)</f>
        <v>1765.46</v>
      </c>
      <c r="O86" s="695">
        <f t="shared" si="13"/>
        <v>17960.519999999997</v>
      </c>
      <c r="P86" s="1288">
        <f t="shared" si="13"/>
        <v>112039.48</v>
      </c>
    </row>
    <row r="87" spans="2:16" ht="21" customHeight="1" x14ac:dyDescent="0.25">
      <c r="B87" s="1285"/>
      <c r="C87" s="1223"/>
      <c r="D87" s="492"/>
      <c r="E87" s="492"/>
      <c r="F87" s="859"/>
      <c r="G87" s="860"/>
      <c r="H87" s="695"/>
      <c r="I87" s="1112"/>
      <c r="J87" s="494"/>
      <c r="K87" s="494"/>
      <c r="L87" s="494"/>
      <c r="M87" s="1145"/>
      <c r="N87" s="695"/>
      <c r="O87" s="494"/>
      <c r="P87" s="1287"/>
    </row>
    <row r="88" spans="2:16" ht="21" customHeight="1" x14ac:dyDescent="0.25">
      <c r="B88" s="1285" t="s">
        <v>1421</v>
      </c>
      <c r="C88" s="1223"/>
      <c r="D88" s="492"/>
      <c r="E88" s="492"/>
      <c r="F88" s="859"/>
      <c r="G88" s="860"/>
      <c r="H88" s="695"/>
      <c r="I88" s="1112"/>
      <c r="J88" s="494"/>
      <c r="K88" s="494"/>
      <c r="L88" s="494"/>
      <c r="M88" s="1145"/>
      <c r="N88" s="695"/>
      <c r="O88" s="494"/>
      <c r="P88" s="1287"/>
    </row>
    <row r="89" spans="2:16" ht="30.75" customHeight="1" x14ac:dyDescent="0.25">
      <c r="B89" s="1279" t="s">
        <v>1594</v>
      </c>
      <c r="C89" s="685" t="s">
        <v>807</v>
      </c>
      <c r="D89" s="282" t="s">
        <v>1422</v>
      </c>
      <c r="E89" s="281" t="s">
        <v>1063</v>
      </c>
      <c r="F89" s="855">
        <v>45778</v>
      </c>
      <c r="G89" s="855">
        <v>45931</v>
      </c>
      <c r="H89" s="626">
        <v>100000</v>
      </c>
      <c r="I89" s="1111">
        <v>0</v>
      </c>
      <c r="J89" s="498">
        <v>100000</v>
      </c>
      <c r="K89" s="498">
        <v>2870</v>
      </c>
      <c r="L89" s="498">
        <v>11676.5</v>
      </c>
      <c r="M89" s="1149">
        <v>3040</v>
      </c>
      <c r="N89" s="626">
        <v>5354.6</v>
      </c>
      <c r="O89" s="457">
        <f>+K89+L89+M89+N89</f>
        <v>22941.1</v>
      </c>
      <c r="P89" s="1280">
        <f>+J89-O89</f>
        <v>77058.899999999994</v>
      </c>
    </row>
    <row r="90" spans="2:16" ht="21" customHeight="1" x14ac:dyDescent="0.25">
      <c r="B90" s="1282" t="s">
        <v>813</v>
      </c>
      <c r="C90" s="685"/>
      <c r="D90" s="492">
        <v>1</v>
      </c>
      <c r="E90" s="281"/>
      <c r="F90" s="859"/>
      <c r="G90" s="860"/>
      <c r="H90" s="695">
        <v>100000</v>
      </c>
      <c r="I90" s="1112">
        <v>0</v>
      </c>
      <c r="J90" s="494">
        <v>100000</v>
      </c>
      <c r="K90" s="494">
        <v>2870</v>
      </c>
      <c r="L90" s="494">
        <v>11676.5</v>
      </c>
      <c r="M90" s="1145">
        <v>3040</v>
      </c>
      <c r="N90" s="695">
        <f>SUM(N89)</f>
        <v>5354.6</v>
      </c>
      <c r="O90" s="463">
        <f>SUM(O89)</f>
        <v>22941.1</v>
      </c>
      <c r="P90" s="1287">
        <f>SUM(P89)</f>
        <v>77058.899999999994</v>
      </c>
    </row>
    <row r="91" spans="2:16" ht="21" customHeight="1" x14ac:dyDescent="0.25">
      <c r="B91" s="1281"/>
      <c r="C91" s="685"/>
      <c r="D91" s="282"/>
      <c r="E91" s="492"/>
      <c r="F91" s="859"/>
      <c r="G91" s="860"/>
      <c r="H91" s="695"/>
      <c r="I91" s="1112"/>
      <c r="J91" s="494"/>
      <c r="K91" s="494"/>
      <c r="L91" s="494"/>
      <c r="M91" s="1145"/>
      <c r="N91" s="695"/>
      <c r="O91" s="494"/>
      <c r="P91" s="1287"/>
    </row>
    <row r="92" spans="2:16" ht="28.5" customHeight="1" x14ac:dyDescent="0.25">
      <c r="B92" s="1277" t="s">
        <v>1477</v>
      </c>
      <c r="C92" s="570"/>
      <c r="D92" s="492"/>
      <c r="E92" s="465"/>
      <c r="F92" s="1016"/>
      <c r="G92" s="860"/>
      <c r="H92" s="695"/>
      <c r="I92" s="1144"/>
      <c r="J92" s="697"/>
      <c r="K92" s="697"/>
      <c r="L92" s="697"/>
      <c r="M92" s="1145"/>
      <c r="N92" s="697"/>
      <c r="O92" s="697"/>
      <c r="P92" s="1300"/>
    </row>
    <row r="93" spans="2:16" s="259" customFormat="1" ht="33" customHeight="1" x14ac:dyDescent="0.25">
      <c r="B93" s="1292" t="s">
        <v>1752</v>
      </c>
      <c r="C93" s="1252" t="s">
        <v>807</v>
      </c>
      <c r="D93" s="1246" t="s">
        <v>1753</v>
      </c>
      <c r="E93" s="1247" t="s">
        <v>1063</v>
      </c>
      <c r="F93" s="1248">
        <v>45809</v>
      </c>
      <c r="G93" s="1248">
        <v>45992</v>
      </c>
      <c r="H93" s="1100">
        <v>120000</v>
      </c>
      <c r="I93" s="1249">
        <v>0</v>
      </c>
      <c r="J93" s="1100">
        <v>120000</v>
      </c>
      <c r="K93" s="1100">
        <v>3444</v>
      </c>
      <c r="L93" s="1103">
        <v>16809.87</v>
      </c>
      <c r="M93" s="1250">
        <v>3648</v>
      </c>
      <c r="N93" s="1100">
        <v>1296.7</v>
      </c>
      <c r="O93" s="675">
        <f t="shared" ref="O93:O99" si="14">+K93+L93+M93+N93</f>
        <v>25198.57</v>
      </c>
      <c r="P93" s="1293">
        <f t="shared" ref="P93:P99" si="15">+J93-O93</f>
        <v>94801.43</v>
      </c>
    </row>
    <row r="94" spans="2:16" ht="21" customHeight="1" x14ac:dyDescent="0.25">
      <c r="B94" s="1305" t="s">
        <v>1595</v>
      </c>
      <c r="C94" s="1227" t="s">
        <v>806</v>
      </c>
      <c r="D94" s="282" t="s">
        <v>918</v>
      </c>
      <c r="E94" s="281" t="s">
        <v>1063</v>
      </c>
      <c r="F94" s="855">
        <v>45748</v>
      </c>
      <c r="G94" s="855">
        <v>45901</v>
      </c>
      <c r="H94" s="626">
        <v>70000</v>
      </c>
      <c r="I94" s="1169">
        <v>0</v>
      </c>
      <c r="J94" s="468">
        <v>70000</v>
      </c>
      <c r="K94" s="468">
        <v>2009</v>
      </c>
      <c r="L94" s="468">
        <v>5368.48</v>
      </c>
      <c r="M94" s="1149">
        <v>2128</v>
      </c>
      <c r="N94" s="468">
        <v>25</v>
      </c>
      <c r="O94" s="468">
        <f t="shared" si="14"/>
        <v>9530.48</v>
      </c>
      <c r="P94" s="1280">
        <f t="shared" si="15"/>
        <v>60469.520000000004</v>
      </c>
    </row>
    <row r="95" spans="2:16" ht="21" customHeight="1" x14ac:dyDescent="0.25">
      <c r="B95" s="1279" t="s">
        <v>1596</v>
      </c>
      <c r="C95" s="685" t="s">
        <v>807</v>
      </c>
      <c r="D95" s="282" t="s">
        <v>918</v>
      </c>
      <c r="E95" s="281" t="s">
        <v>1063</v>
      </c>
      <c r="F95" s="855">
        <v>45748</v>
      </c>
      <c r="G95" s="855">
        <v>45901</v>
      </c>
      <c r="H95" s="626">
        <v>70000</v>
      </c>
      <c r="I95" s="1169">
        <v>0</v>
      </c>
      <c r="J95" s="468">
        <v>70000</v>
      </c>
      <c r="K95" s="468">
        <v>2009</v>
      </c>
      <c r="L95" s="468">
        <v>5368.48</v>
      </c>
      <c r="M95" s="1149">
        <v>2128</v>
      </c>
      <c r="N95" s="468">
        <v>25</v>
      </c>
      <c r="O95" s="468">
        <f t="shared" si="14"/>
        <v>9530.48</v>
      </c>
      <c r="P95" s="1280">
        <f t="shared" si="15"/>
        <v>60469.520000000004</v>
      </c>
    </row>
    <row r="96" spans="2:16" ht="21" customHeight="1" x14ac:dyDescent="0.25">
      <c r="B96" s="1281" t="s">
        <v>610</v>
      </c>
      <c r="C96" s="685" t="s">
        <v>806</v>
      </c>
      <c r="D96" s="282" t="s">
        <v>918</v>
      </c>
      <c r="E96" s="281" t="s">
        <v>1063</v>
      </c>
      <c r="F96" s="855">
        <v>45748</v>
      </c>
      <c r="G96" s="855">
        <v>45901</v>
      </c>
      <c r="H96" s="626">
        <v>70000</v>
      </c>
      <c r="I96" s="1169">
        <v>0</v>
      </c>
      <c r="J96" s="468">
        <v>70000</v>
      </c>
      <c r="K96" s="468">
        <v>2009</v>
      </c>
      <c r="L96" s="468">
        <v>5368.48</v>
      </c>
      <c r="M96" s="1149">
        <v>2128</v>
      </c>
      <c r="N96" s="468">
        <v>25</v>
      </c>
      <c r="O96" s="468">
        <f t="shared" si="14"/>
        <v>9530.48</v>
      </c>
      <c r="P96" s="1280">
        <f t="shared" si="15"/>
        <v>60469.520000000004</v>
      </c>
    </row>
    <row r="97" spans="2:16" ht="21" customHeight="1" x14ac:dyDescent="0.25">
      <c r="B97" s="1279" t="s">
        <v>1597</v>
      </c>
      <c r="C97" s="685" t="s">
        <v>806</v>
      </c>
      <c r="D97" s="282" t="s">
        <v>918</v>
      </c>
      <c r="E97" s="281" t="s">
        <v>1063</v>
      </c>
      <c r="F97" s="855">
        <v>45748</v>
      </c>
      <c r="G97" s="855">
        <v>45901</v>
      </c>
      <c r="H97" s="626">
        <v>70000</v>
      </c>
      <c r="I97" s="1169">
        <v>0</v>
      </c>
      <c r="J97" s="468">
        <v>70000</v>
      </c>
      <c r="K97" s="468">
        <v>2009</v>
      </c>
      <c r="L97" s="468">
        <v>5368.48</v>
      </c>
      <c r="M97" s="1149">
        <v>2128</v>
      </c>
      <c r="N97" s="468">
        <v>25</v>
      </c>
      <c r="O97" s="468">
        <f t="shared" si="14"/>
        <v>9530.48</v>
      </c>
      <c r="P97" s="1280">
        <f t="shared" si="15"/>
        <v>60469.520000000004</v>
      </c>
    </row>
    <row r="98" spans="2:16" ht="21" customHeight="1" x14ac:dyDescent="0.25">
      <c r="B98" s="1281" t="s">
        <v>1295</v>
      </c>
      <c r="C98" s="685" t="s">
        <v>1296</v>
      </c>
      <c r="D98" s="282" t="s">
        <v>918</v>
      </c>
      <c r="E98" s="281" t="s">
        <v>1063</v>
      </c>
      <c r="F98" s="855">
        <v>45748</v>
      </c>
      <c r="G98" s="855">
        <v>45901</v>
      </c>
      <c r="H98" s="626">
        <v>70000</v>
      </c>
      <c r="I98" s="1169">
        <v>0</v>
      </c>
      <c r="J98" s="468">
        <v>70000</v>
      </c>
      <c r="K98" s="468">
        <v>2009</v>
      </c>
      <c r="L98" s="468">
        <v>5025.38</v>
      </c>
      <c r="M98" s="1149">
        <v>2128</v>
      </c>
      <c r="N98" s="468">
        <v>1740.46</v>
      </c>
      <c r="O98" s="468">
        <f t="shared" si="14"/>
        <v>10902.84</v>
      </c>
      <c r="P98" s="1280">
        <f t="shared" si="15"/>
        <v>59097.16</v>
      </c>
    </row>
    <row r="99" spans="2:16" ht="21" customHeight="1" x14ac:dyDescent="0.25">
      <c r="B99" s="1281" t="s">
        <v>1293</v>
      </c>
      <c r="C99" s="685" t="s">
        <v>807</v>
      </c>
      <c r="D99" s="282" t="s">
        <v>1294</v>
      </c>
      <c r="E99" s="281" t="s">
        <v>1063</v>
      </c>
      <c r="F99" s="855">
        <v>45717</v>
      </c>
      <c r="G99" s="855">
        <v>45870</v>
      </c>
      <c r="H99" s="626">
        <v>55000</v>
      </c>
      <c r="I99" s="1169">
        <v>0</v>
      </c>
      <c r="J99" s="468">
        <v>55000</v>
      </c>
      <c r="K99" s="468">
        <v>1578.5</v>
      </c>
      <c r="L99" s="468">
        <v>2559.6799999999998</v>
      </c>
      <c r="M99" s="1149">
        <v>1672</v>
      </c>
      <c r="N99" s="468">
        <v>25</v>
      </c>
      <c r="O99" s="468">
        <f t="shared" si="14"/>
        <v>5835.18</v>
      </c>
      <c r="P99" s="1280">
        <f t="shared" si="15"/>
        <v>49164.82</v>
      </c>
    </row>
    <row r="100" spans="2:16" ht="21" customHeight="1" x14ac:dyDescent="0.25">
      <c r="B100" s="1282" t="s">
        <v>813</v>
      </c>
      <c r="C100" s="569"/>
      <c r="D100" s="492">
        <v>7</v>
      </c>
      <c r="E100" s="465"/>
      <c r="F100" s="1016"/>
      <c r="G100" s="860"/>
      <c r="H100" s="695">
        <f>SUM(H93:H99)</f>
        <v>525000</v>
      </c>
      <c r="I100" s="1144">
        <f>SUM(I99)</f>
        <v>0</v>
      </c>
      <c r="J100" s="695">
        <f>SUM(J93:J99)</f>
        <v>525000</v>
      </c>
      <c r="K100" s="695">
        <f t="shared" ref="K100:P100" si="16">SUM(K93:K99)</f>
        <v>15067.5</v>
      </c>
      <c r="L100" s="695">
        <f t="shared" si="16"/>
        <v>45868.849999999991</v>
      </c>
      <c r="M100" s="695">
        <f t="shared" si="16"/>
        <v>15960</v>
      </c>
      <c r="N100" s="695">
        <f t="shared" si="16"/>
        <v>3162.16</v>
      </c>
      <c r="O100" s="695">
        <f t="shared" si="16"/>
        <v>80058.50999999998</v>
      </c>
      <c r="P100" s="1288">
        <f t="shared" si="16"/>
        <v>444941.49000000005</v>
      </c>
    </row>
    <row r="101" spans="2:16" ht="21" customHeight="1" x14ac:dyDescent="0.25">
      <c r="B101" s="1285"/>
      <c r="C101" s="1223"/>
      <c r="D101" s="492"/>
      <c r="E101" s="465"/>
      <c r="F101" s="856"/>
      <c r="G101" s="857"/>
      <c r="H101" s="695"/>
      <c r="I101" s="1112"/>
      <c r="J101" s="463"/>
      <c r="K101" s="463"/>
      <c r="L101" s="463"/>
      <c r="M101" s="1145"/>
      <c r="N101" s="697"/>
      <c r="O101" s="463"/>
      <c r="P101" s="732"/>
    </row>
    <row r="102" spans="2:16" ht="30" customHeight="1" x14ac:dyDescent="0.25">
      <c r="B102" s="1277" t="s">
        <v>825</v>
      </c>
      <c r="C102" s="570"/>
      <c r="D102" s="492"/>
      <c r="E102" s="465"/>
      <c r="F102" s="1019"/>
      <c r="G102" s="857"/>
      <c r="H102" s="695"/>
      <c r="I102" s="1144"/>
      <c r="J102" s="697"/>
      <c r="K102" s="697"/>
      <c r="L102" s="697"/>
      <c r="M102" s="1145"/>
      <c r="N102" s="697"/>
      <c r="O102" s="697"/>
      <c r="P102" s="1300"/>
    </row>
    <row r="103" spans="2:16" ht="28.5" customHeight="1" x14ac:dyDescent="0.25">
      <c r="B103" s="1301" t="s">
        <v>1598</v>
      </c>
      <c r="C103" s="684" t="s">
        <v>807</v>
      </c>
      <c r="D103" s="749" t="s">
        <v>1516</v>
      </c>
      <c r="E103" s="282" t="s">
        <v>1281</v>
      </c>
      <c r="F103" s="855">
        <v>45778</v>
      </c>
      <c r="G103" s="855">
        <v>45931</v>
      </c>
      <c r="H103" s="626">
        <v>120000</v>
      </c>
      <c r="I103" s="1111">
        <v>0</v>
      </c>
      <c r="J103" s="498">
        <v>120000</v>
      </c>
      <c r="K103" s="498">
        <v>3444</v>
      </c>
      <c r="L103" s="498">
        <v>16809.87</v>
      </c>
      <c r="M103" s="1149">
        <v>3648</v>
      </c>
      <c r="N103" s="626">
        <v>4169.3999999999996</v>
      </c>
      <c r="O103" s="457">
        <f>+K103+L103+M103+N103</f>
        <v>28071.269999999997</v>
      </c>
      <c r="P103" s="729">
        <f>+J103-O103</f>
        <v>91928.73000000001</v>
      </c>
    </row>
    <row r="104" spans="2:16" ht="21" customHeight="1" x14ac:dyDescent="0.25">
      <c r="B104" s="1301" t="s">
        <v>1599</v>
      </c>
      <c r="C104" s="684" t="s">
        <v>806</v>
      </c>
      <c r="D104" s="282" t="s">
        <v>117</v>
      </c>
      <c r="E104" s="286" t="s">
        <v>1063</v>
      </c>
      <c r="F104" s="855">
        <v>45962</v>
      </c>
      <c r="G104" s="855">
        <v>45901</v>
      </c>
      <c r="H104" s="626">
        <v>70000</v>
      </c>
      <c r="I104" s="1111">
        <v>0</v>
      </c>
      <c r="J104" s="457">
        <v>70000</v>
      </c>
      <c r="K104" s="457">
        <v>2009</v>
      </c>
      <c r="L104" s="457">
        <v>5368.48</v>
      </c>
      <c r="M104" s="1149">
        <v>2128</v>
      </c>
      <c r="N104" s="468">
        <v>525</v>
      </c>
      <c r="O104" s="457">
        <f>+K104+L104+M104+N104</f>
        <v>10030.48</v>
      </c>
      <c r="P104" s="729">
        <f>+J104-O104</f>
        <v>59969.520000000004</v>
      </c>
    </row>
    <row r="105" spans="2:16" ht="21" customHeight="1" x14ac:dyDescent="0.25">
      <c r="B105" s="1282" t="s">
        <v>813</v>
      </c>
      <c r="C105" s="569"/>
      <c r="D105" s="492">
        <v>2</v>
      </c>
      <c r="E105" s="465"/>
      <c r="F105" s="1016"/>
      <c r="G105" s="860"/>
      <c r="H105" s="695">
        <f>SUM(H103:H104)</f>
        <v>190000</v>
      </c>
      <c r="I105" s="1112">
        <v>0</v>
      </c>
      <c r="J105" s="695">
        <f t="shared" ref="J105:O105" si="17">SUM(J103:J104)</f>
        <v>190000</v>
      </c>
      <c r="K105" s="695">
        <f t="shared" si="17"/>
        <v>5453</v>
      </c>
      <c r="L105" s="695">
        <f t="shared" si="17"/>
        <v>22178.35</v>
      </c>
      <c r="M105" s="695">
        <f t="shared" si="17"/>
        <v>5776</v>
      </c>
      <c r="N105" s="695">
        <f>SUM(N103:N104)</f>
        <v>4694.3999999999996</v>
      </c>
      <c r="O105" s="695">
        <f t="shared" si="17"/>
        <v>38101.75</v>
      </c>
      <c r="P105" s="1288">
        <f>SUM(P103:P104)</f>
        <v>151898.25</v>
      </c>
    </row>
    <row r="106" spans="2:16" ht="21" customHeight="1" x14ac:dyDescent="0.25">
      <c r="B106" s="1282"/>
      <c r="C106" s="569"/>
      <c r="D106" s="492"/>
      <c r="E106" s="465"/>
      <c r="F106" s="1016"/>
      <c r="G106" s="860"/>
      <c r="H106" s="695"/>
      <c r="I106" s="1112"/>
      <c r="J106" s="695"/>
      <c r="K106" s="695"/>
      <c r="L106" s="695"/>
      <c r="M106" s="695"/>
      <c r="N106" s="695"/>
      <c r="O106" s="695"/>
      <c r="P106" s="1288"/>
    </row>
    <row r="107" spans="2:16" ht="30" customHeight="1" x14ac:dyDescent="0.25">
      <c r="B107" s="1277" t="s">
        <v>1476</v>
      </c>
      <c r="C107" s="570"/>
      <c r="D107" s="492"/>
      <c r="E107" s="465"/>
      <c r="F107" s="1019"/>
      <c r="G107" s="857"/>
      <c r="H107" s="695"/>
      <c r="I107" s="1144"/>
      <c r="J107" s="697"/>
      <c r="K107" s="697"/>
      <c r="L107" s="697"/>
      <c r="M107" s="1145"/>
      <c r="N107" s="697"/>
      <c r="O107" s="697"/>
      <c r="P107" s="1300"/>
    </row>
    <row r="108" spans="2:16" ht="28.5" customHeight="1" x14ac:dyDescent="0.25">
      <c r="B108" s="1301" t="s">
        <v>1754</v>
      </c>
      <c r="C108" s="684" t="s">
        <v>807</v>
      </c>
      <c r="D108" s="749" t="s">
        <v>1755</v>
      </c>
      <c r="E108" s="282" t="s">
        <v>1281</v>
      </c>
      <c r="F108" s="855">
        <v>45809</v>
      </c>
      <c r="G108" s="855">
        <v>45992</v>
      </c>
      <c r="H108" s="626">
        <v>120000</v>
      </c>
      <c r="I108" s="1111">
        <v>0</v>
      </c>
      <c r="J108" s="498">
        <v>120000</v>
      </c>
      <c r="K108" s="498">
        <v>3444</v>
      </c>
      <c r="L108" s="498">
        <v>16809.87</v>
      </c>
      <c r="M108" s="1149">
        <v>3648</v>
      </c>
      <c r="N108" s="626">
        <v>2568.4</v>
      </c>
      <c r="O108" s="457">
        <f>+K108+L108+M108+N108</f>
        <v>26470.27</v>
      </c>
      <c r="P108" s="729">
        <f>+J108-O108</f>
        <v>93529.73</v>
      </c>
    </row>
    <row r="109" spans="2:16" ht="28.5" customHeight="1" x14ac:dyDescent="0.25">
      <c r="B109" s="1301"/>
      <c r="C109" s="684"/>
      <c r="D109" s="492">
        <v>1</v>
      </c>
      <c r="E109" s="282"/>
      <c r="F109" s="855"/>
      <c r="G109" s="855"/>
      <c r="H109" s="695">
        <f>SUM(H107:H108)</f>
        <v>120000</v>
      </c>
      <c r="I109" s="1112">
        <v>0</v>
      </c>
      <c r="J109" s="695">
        <f t="shared" ref="J109:O109" si="18">SUM(J107:J108)</f>
        <v>120000</v>
      </c>
      <c r="K109" s="695">
        <f t="shared" si="18"/>
        <v>3444</v>
      </c>
      <c r="L109" s="695">
        <f t="shared" si="18"/>
        <v>16809.87</v>
      </c>
      <c r="M109" s="695">
        <f t="shared" si="18"/>
        <v>3648</v>
      </c>
      <c r="N109" s="695">
        <f>SUM(N107:N108)</f>
        <v>2568.4</v>
      </c>
      <c r="O109" s="695">
        <f t="shared" si="18"/>
        <v>26470.27</v>
      </c>
      <c r="P109" s="1288">
        <f>SUM(P107:P108)</f>
        <v>93529.73</v>
      </c>
    </row>
    <row r="110" spans="2:16" ht="21" customHeight="1" x14ac:dyDescent="0.25">
      <c r="B110" s="1285"/>
      <c r="C110" s="1223"/>
      <c r="D110" s="492"/>
      <c r="E110" s="465"/>
      <c r="F110" s="859"/>
      <c r="G110" s="860"/>
      <c r="H110" s="695"/>
      <c r="I110" s="1112"/>
      <c r="J110" s="494"/>
      <c r="K110" s="494"/>
      <c r="L110" s="494"/>
      <c r="M110" s="1145"/>
      <c r="N110" s="695"/>
      <c r="O110" s="494"/>
      <c r="P110" s="1287"/>
    </row>
    <row r="111" spans="2:16" ht="21" customHeight="1" x14ac:dyDescent="0.25">
      <c r="B111" s="1282" t="s">
        <v>827</v>
      </c>
      <c r="C111" s="569"/>
      <c r="D111" s="492"/>
      <c r="E111" s="465"/>
      <c r="F111" s="1272"/>
      <c r="G111" s="711"/>
      <c r="H111" s="695"/>
      <c r="I111" s="1144"/>
      <c r="J111" s="697"/>
      <c r="K111" s="697"/>
      <c r="L111" s="697"/>
      <c r="M111" s="1145"/>
      <c r="N111" s="697"/>
      <c r="O111" s="697"/>
      <c r="P111" s="1300"/>
    </row>
    <row r="112" spans="2:16" ht="21" customHeight="1" x14ac:dyDescent="0.25">
      <c r="B112" s="1285" t="s">
        <v>1761</v>
      </c>
      <c r="C112" s="1223"/>
      <c r="D112" s="492"/>
      <c r="E112" s="465"/>
      <c r="F112" s="710"/>
      <c r="G112" s="711"/>
      <c r="H112" s="695"/>
      <c r="I112" s="1112"/>
      <c r="J112" s="463"/>
      <c r="K112" s="463"/>
      <c r="L112" s="463"/>
      <c r="M112" s="1145"/>
      <c r="N112" s="697"/>
      <c r="O112" s="463"/>
      <c r="P112" s="732"/>
    </row>
    <row r="113" spans="2:16" ht="30" customHeight="1" x14ac:dyDescent="0.25">
      <c r="B113" s="1301" t="s">
        <v>1602</v>
      </c>
      <c r="C113" s="281" t="s">
        <v>807</v>
      </c>
      <c r="D113" s="282" t="s">
        <v>1032</v>
      </c>
      <c r="E113" s="281" t="s">
        <v>1063</v>
      </c>
      <c r="F113" s="855">
        <v>45748</v>
      </c>
      <c r="G113" s="855">
        <v>45901</v>
      </c>
      <c r="H113" s="626">
        <v>70000</v>
      </c>
      <c r="I113" s="1169">
        <v>0</v>
      </c>
      <c r="J113" s="468">
        <v>70000</v>
      </c>
      <c r="K113" s="468">
        <v>2009</v>
      </c>
      <c r="L113" s="468">
        <v>5368.48</v>
      </c>
      <c r="M113" s="1149">
        <v>2128</v>
      </c>
      <c r="N113" s="468">
        <v>25</v>
      </c>
      <c r="O113" s="468">
        <f t="shared" ref="O113:O121" si="19">+K113+L113+M113+N113</f>
        <v>9530.48</v>
      </c>
      <c r="P113" s="1280">
        <f>+J113-O113</f>
        <v>60469.520000000004</v>
      </c>
    </row>
    <row r="114" spans="2:16" ht="30" customHeight="1" x14ac:dyDescent="0.25">
      <c r="B114" s="1301" t="s">
        <v>1613</v>
      </c>
      <c r="C114" s="281" t="s">
        <v>807</v>
      </c>
      <c r="D114" s="282" t="s">
        <v>417</v>
      </c>
      <c r="E114" s="281" t="s">
        <v>1063</v>
      </c>
      <c r="F114" s="855">
        <v>45717</v>
      </c>
      <c r="G114" s="855">
        <v>45870</v>
      </c>
      <c r="H114" s="626">
        <v>70000</v>
      </c>
      <c r="I114" s="1169">
        <v>0</v>
      </c>
      <c r="J114" s="468">
        <v>70000</v>
      </c>
      <c r="K114" s="468">
        <v>2009</v>
      </c>
      <c r="L114" s="468">
        <v>4682.29</v>
      </c>
      <c r="M114" s="1149">
        <v>2128</v>
      </c>
      <c r="N114" s="468">
        <v>3455.92</v>
      </c>
      <c r="O114" s="468">
        <f t="shared" si="19"/>
        <v>12275.210000000001</v>
      </c>
      <c r="P114" s="1280">
        <f>+J114-O114</f>
        <v>57724.79</v>
      </c>
    </row>
    <row r="115" spans="2:16" ht="30" customHeight="1" x14ac:dyDescent="0.25">
      <c r="B115" s="1301" t="s">
        <v>1606</v>
      </c>
      <c r="C115" s="281" t="s">
        <v>807</v>
      </c>
      <c r="D115" s="282" t="s">
        <v>967</v>
      </c>
      <c r="E115" s="281" t="s">
        <v>1063</v>
      </c>
      <c r="F115" s="855">
        <v>45748</v>
      </c>
      <c r="G115" s="855">
        <v>45901</v>
      </c>
      <c r="H115" s="626">
        <v>70000</v>
      </c>
      <c r="I115" s="1169">
        <v>0</v>
      </c>
      <c r="J115" s="468">
        <v>70000</v>
      </c>
      <c r="K115" s="468">
        <v>2009</v>
      </c>
      <c r="L115" s="861">
        <v>5025.38</v>
      </c>
      <c r="M115" s="1149">
        <v>2128</v>
      </c>
      <c r="N115" s="468">
        <v>1740.46</v>
      </c>
      <c r="O115" s="468">
        <f t="shared" si="19"/>
        <v>10902.84</v>
      </c>
      <c r="P115" s="1280">
        <f t="shared" ref="P115:P121" si="20">+J115-O115</f>
        <v>59097.16</v>
      </c>
    </row>
    <row r="116" spans="2:16" ht="30" customHeight="1" x14ac:dyDescent="0.25">
      <c r="B116" s="1281" t="s">
        <v>725</v>
      </c>
      <c r="C116" s="281" t="s">
        <v>806</v>
      </c>
      <c r="D116" s="282" t="s">
        <v>823</v>
      </c>
      <c r="E116" s="281" t="s">
        <v>1063</v>
      </c>
      <c r="F116" s="855">
        <v>45748</v>
      </c>
      <c r="G116" s="855">
        <v>45901</v>
      </c>
      <c r="H116" s="626">
        <v>70000</v>
      </c>
      <c r="I116" s="1169">
        <v>0</v>
      </c>
      <c r="J116" s="468">
        <v>70000</v>
      </c>
      <c r="K116" s="468">
        <v>2009</v>
      </c>
      <c r="L116" s="468">
        <v>5368.48</v>
      </c>
      <c r="M116" s="1149">
        <v>2128</v>
      </c>
      <c r="N116" s="468">
        <v>25</v>
      </c>
      <c r="O116" s="468">
        <f t="shared" si="19"/>
        <v>9530.48</v>
      </c>
      <c r="P116" s="1280">
        <f t="shared" si="20"/>
        <v>60469.520000000004</v>
      </c>
    </row>
    <row r="117" spans="2:16" ht="30" customHeight="1" x14ac:dyDescent="0.25">
      <c r="B117" s="1301" t="s">
        <v>1735</v>
      </c>
      <c r="C117" s="281" t="s">
        <v>806</v>
      </c>
      <c r="D117" s="282" t="s">
        <v>414</v>
      </c>
      <c r="E117" s="281" t="s">
        <v>1063</v>
      </c>
      <c r="F117" s="855">
        <v>45748</v>
      </c>
      <c r="G117" s="855">
        <v>45901</v>
      </c>
      <c r="H117" s="626">
        <v>70000</v>
      </c>
      <c r="I117" s="1169">
        <v>0</v>
      </c>
      <c r="J117" s="468">
        <v>70000</v>
      </c>
      <c r="K117" s="468">
        <v>2009</v>
      </c>
      <c r="L117" s="468">
        <v>5368.48</v>
      </c>
      <c r="M117" s="1149">
        <v>2128</v>
      </c>
      <c r="N117" s="468">
        <v>25</v>
      </c>
      <c r="O117" s="468">
        <f t="shared" si="19"/>
        <v>9530.48</v>
      </c>
      <c r="P117" s="1280">
        <f t="shared" si="20"/>
        <v>60469.520000000004</v>
      </c>
    </row>
    <row r="118" spans="2:16" ht="30" customHeight="1" x14ac:dyDescent="0.25">
      <c r="B118" s="1301" t="s">
        <v>1609</v>
      </c>
      <c r="C118" s="281" t="s">
        <v>807</v>
      </c>
      <c r="D118" s="282" t="s">
        <v>918</v>
      </c>
      <c r="E118" s="281" t="s">
        <v>1063</v>
      </c>
      <c r="F118" s="855">
        <v>45748</v>
      </c>
      <c r="G118" s="855">
        <v>45901</v>
      </c>
      <c r="H118" s="626">
        <v>70000</v>
      </c>
      <c r="I118" s="1169">
        <v>0</v>
      </c>
      <c r="J118" s="468">
        <v>70000</v>
      </c>
      <c r="K118" s="468">
        <v>2009</v>
      </c>
      <c r="L118" s="468">
        <v>5368.48</v>
      </c>
      <c r="M118" s="1149">
        <v>2128</v>
      </c>
      <c r="N118" s="468">
        <v>25</v>
      </c>
      <c r="O118" s="468">
        <f t="shared" si="19"/>
        <v>9530.48</v>
      </c>
      <c r="P118" s="1280">
        <f t="shared" si="20"/>
        <v>60469.520000000004</v>
      </c>
    </row>
    <row r="119" spans="2:16" ht="30" customHeight="1" x14ac:dyDescent="0.25">
      <c r="B119" s="1281" t="s">
        <v>1409</v>
      </c>
      <c r="C119" s="281" t="s">
        <v>807</v>
      </c>
      <c r="D119" s="282" t="s">
        <v>1734</v>
      </c>
      <c r="E119" s="281" t="s">
        <v>1063</v>
      </c>
      <c r="F119" s="855">
        <v>45658</v>
      </c>
      <c r="G119" s="855">
        <v>45809</v>
      </c>
      <c r="H119" s="626">
        <v>70000</v>
      </c>
      <c r="I119" s="1169">
        <v>0</v>
      </c>
      <c r="J119" s="468">
        <v>70000</v>
      </c>
      <c r="K119" s="468">
        <v>2009</v>
      </c>
      <c r="L119" s="468">
        <v>5368.48</v>
      </c>
      <c r="M119" s="1149">
        <v>2128</v>
      </c>
      <c r="N119" s="468">
        <v>25</v>
      </c>
      <c r="O119" s="468">
        <f t="shared" si="19"/>
        <v>9530.48</v>
      </c>
      <c r="P119" s="1280">
        <f t="shared" si="20"/>
        <v>60469.520000000004</v>
      </c>
    </row>
    <row r="120" spans="2:16" ht="30" customHeight="1" x14ac:dyDescent="0.25">
      <c r="B120" s="1301" t="s">
        <v>1622</v>
      </c>
      <c r="C120" s="281" t="s">
        <v>806</v>
      </c>
      <c r="D120" s="282" t="s">
        <v>1357</v>
      </c>
      <c r="E120" s="281" t="s">
        <v>1063</v>
      </c>
      <c r="F120" s="855">
        <v>45748</v>
      </c>
      <c r="G120" s="855">
        <v>45901</v>
      </c>
      <c r="H120" s="626">
        <v>125000</v>
      </c>
      <c r="I120" s="1169">
        <v>0</v>
      </c>
      <c r="J120" s="468">
        <v>125000</v>
      </c>
      <c r="K120" s="1038">
        <v>3587.5</v>
      </c>
      <c r="L120" s="1037">
        <v>17985.990000000002</v>
      </c>
      <c r="M120" s="1150">
        <v>3800</v>
      </c>
      <c r="N120" s="1038">
        <v>25</v>
      </c>
      <c r="O120" s="468">
        <f t="shared" si="19"/>
        <v>25398.49</v>
      </c>
      <c r="P120" s="1280">
        <f t="shared" si="20"/>
        <v>99601.51</v>
      </c>
    </row>
    <row r="121" spans="2:16" ht="30" customHeight="1" x14ac:dyDescent="0.25">
      <c r="B121" s="1301" t="s">
        <v>1624</v>
      </c>
      <c r="C121" s="281" t="s">
        <v>806</v>
      </c>
      <c r="D121" s="282" t="s">
        <v>1683</v>
      </c>
      <c r="E121" s="281" t="s">
        <v>1063</v>
      </c>
      <c r="F121" s="855">
        <v>45748</v>
      </c>
      <c r="G121" s="855">
        <v>45901</v>
      </c>
      <c r="H121" s="626">
        <v>55000</v>
      </c>
      <c r="I121" s="1169">
        <v>0</v>
      </c>
      <c r="J121" s="468">
        <v>55000</v>
      </c>
      <c r="K121" s="468">
        <v>1578.5</v>
      </c>
      <c r="L121" s="468">
        <v>2302.36</v>
      </c>
      <c r="M121" s="1149">
        <v>1672</v>
      </c>
      <c r="N121" s="468">
        <v>1740.46</v>
      </c>
      <c r="O121" s="468">
        <f t="shared" si="19"/>
        <v>7293.3200000000006</v>
      </c>
      <c r="P121" s="1280">
        <f t="shared" si="20"/>
        <v>47706.68</v>
      </c>
    </row>
    <row r="122" spans="2:16" ht="21" customHeight="1" x14ac:dyDescent="0.25">
      <c r="B122" s="1282" t="s">
        <v>813</v>
      </c>
      <c r="C122" s="569"/>
      <c r="D122" s="492">
        <v>9</v>
      </c>
      <c r="E122" s="465"/>
      <c r="F122" s="1016"/>
      <c r="G122" s="860"/>
      <c r="H122" s="695">
        <f>SUM(H113:H121)</f>
        <v>670000</v>
      </c>
      <c r="I122" s="695">
        <f t="shared" ref="I122:P122" si="21">SUM(I113:I121)</f>
        <v>0</v>
      </c>
      <c r="J122" s="695">
        <f t="shared" si="21"/>
        <v>670000</v>
      </c>
      <c r="K122" s="695">
        <f t="shared" si="21"/>
        <v>19229</v>
      </c>
      <c r="L122" s="695">
        <f t="shared" si="21"/>
        <v>56838.42</v>
      </c>
      <c r="M122" s="695">
        <f t="shared" si="21"/>
        <v>20368</v>
      </c>
      <c r="N122" s="695">
        <f t="shared" si="21"/>
        <v>7086.84</v>
      </c>
      <c r="O122" s="695">
        <f t="shared" si="21"/>
        <v>103522.26000000001</v>
      </c>
      <c r="P122" s="1288">
        <f t="shared" si="21"/>
        <v>566477.74000000011</v>
      </c>
    </row>
    <row r="123" spans="2:16" ht="28.5" customHeight="1" x14ac:dyDescent="0.25">
      <c r="B123" s="1281"/>
      <c r="C123" s="569"/>
      <c r="D123" s="282"/>
      <c r="E123" s="465"/>
      <c r="F123" s="1272"/>
      <c r="G123" s="711"/>
      <c r="H123" s="695"/>
      <c r="I123" s="1144"/>
      <c r="J123" s="697"/>
      <c r="K123" s="697"/>
      <c r="L123" s="697"/>
      <c r="M123" s="1145"/>
      <c r="N123" s="697"/>
      <c r="O123" s="697"/>
      <c r="P123" s="1300"/>
    </row>
    <row r="124" spans="2:16" ht="28.5" customHeight="1" x14ac:dyDescent="0.25">
      <c r="B124" s="1282" t="s">
        <v>1740</v>
      </c>
      <c r="C124" s="569"/>
      <c r="D124" s="282"/>
      <c r="E124" s="465"/>
      <c r="F124" s="1272"/>
      <c r="G124" s="711"/>
      <c r="H124" s="695"/>
      <c r="I124" s="1144"/>
      <c r="J124" s="697"/>
      <c r="K124" s="697"/>
      <c r="L124" s="697"/>
      <c r="M124" s="1145"/>
      <c r="N124" s="697"/>
      <c r="O124" s="697"/>
      <c r="P124" s="1300"/>
    </row>
    <row r="125" spans="2:16" ht="28.5" customHeight="1" x14ac:dyDescent="0.25">
      <c r="B125" s="1301" t="s">
        <v>1087</v>
      </c>
      <c r="C125" s="680" t="s">
        <v>807</v>
      </c>
      <c r="D125" s="282" t="s">
        <v>78</v>
      </c>
      <c r="E125" s="281" t="s">
        <v>1063</v>
      </c>
      <c r="F125" s="855">
        <v>45748</v>
      </c>
      <c r="G125" s="855">
        <v>45901</v>
      </c>
      <c r="H125" s="626">
        <v>70000</v>
      </c>
      <c r="I125" s="1169">
        <v>0</v>
      </c>
      <c r="J125" s="628">
        <v>70000</v>
      </c>
      <c r="K125" s="628">
        <v>2009</v>
      </c>
      <c r="L125" s="628">
        <v>5368.48</v>
      </c>
      <c r="M125" s="1149">
        <v>2128</v>
      </c>
      <c r="N125" s="628">
        <v>25</v>
      </c>
      <c r="O125" s="628">
        <f t="shared" ref="O125:O132" si="22">+K125+L125+M125+N125</f>
        <v>9530.48</v>
      </c>
      <c r="P125" s="1306">
        <f t="shared" ref="P125:P132" si="23">+J125-O125</f>
        <v>60469.520000000004</v>
      </c>
    </row>
    <row r="126" spans="2:16" ht="28.5" customHeight="1" x14ac:dyDescent="0.25">
      <c r="B126" s="1301" t="s">
        <v>1603</v>
      </c>
      <c r="C126" s="281" t="s">
        <v>806</v>
      </c>
      <c r="D126" s="282" t="s">
        <v>1163</v>
      </c>
      <c r="E126" s="281" t="s">
        <v>1063</v>
      </c>
      <c r="F126" s="855">
        <v>45748</v>
      </c>
      <c r="G126" s="855">
        <v>45901</v>
      </c>
      <c r="H126" s="626">
        <v>70000</v>
      </c>
      <c r="I126" s="1169">
        <v>0</v>
      </c>
      <c r="J126" s="628">
        <v>70000</v>
      </c>
      <c r="K126" s="628">
        <v>2009</v>
      </c>
      <c r="L126" s="628">
        <v>5368.48</v>
      </c>
      <c r="M126" s="1149">
        <v>2128</v>
      </c>
      <c r="N126" s="628">
        <v>25</v>
      </c>
      <c r="O126" s="628">
        <f t="shared" si="22"/>
        <v>9530.48</v>
      </c>
      <c r="P126" s="1306">
        <f t="shared" si="23"/>
        <v>60469.520000000004</v>
      </c>
    </row>
    <row r="127" spans="2:16" ht="28.5" customHeight="1" x14ac:dyDescent="0.25">
      <c r="B127" s="1301" t="s">
        <v>1618</v>
      </c>
      <c r="C127" s="281" t="s">
        <v>807</v>
      </c>
      <c r="D127" s="282" t="s">
        <v>918</v>
      </c>
      <c r="E127" s="281" t="s">
        <v>1063</v>
      </c>
      <c r="F127" s="855">
        <v>45717</v>
      </c>
      <c r="G127" s="855">
        <v>45870</v>
      </c>
      <c r="H127" s="626">
        <v>70000</v>
      </c>
      <c r="I127" s="1169">
        <v>0</v>
      </c>
      <c r="J127" s="628">
        <v>70000</v>
      </c>
      <c r="K127" s="628">
        <v>2009</v>
      </c>
      <c r="L127" s="628">
        <v>5368.48</v>
      </c>
      <c r="M127" s="1149">
        <v>2128</v>
      </c>
      <c r="N127" s="628">
        <v>25</v>
      </c>
      <c r="O127" s="628">
        <f t="shared" si="22"/>
        <v>9530.48</v>
      </c>
      <c r="P127" s="1306">
        <f t="shared" si="23"/>
        <v>60469.520000000004</v>
      </c>
    </row>
    <row r="128" spans="2:16" ht="28.5" customHeight="1" x14ac:dyDescent="0.25">
      <c r="B128" s="1301" t="s">
        <v>1626</v>
      </c>
      <c r="C128" s="281" t="s">
        <v>1296</v>
      </c>
      <c r="D128" s="282" t="s">
        <v>1637</v>
      </c>
      <c r="E128" s="281" t="s">
        <v>1063</v>
      </c>
      <c r="F128" s="855">
        <v>45748</v>
      </c>
      <c r="G128" s="855">
        <v>45901</v>
      </c>
      <c r="H128" s="626">
        <v>43500</v>
      </c>
      <c r="I128" s="1169">
        <v>0</v>
      </c>
      <c r="J128" s="628">
        <v>43500</v>
      </c>
      <c r="K128" s="628">
        <v>1248.45</v>
      </c>
      <c r="L128" s="628">
        <v>936.62</v>
      </c>
      <c r="M128" s="1149">
        <v>1322.4</v>
      </c>
      <c r="N128" s="628">
        <v>25</v>
      </c>
      <c r="O128" s="628">
        <f t="shared" si="22"/>
        <v>3532.4700000000003</v>
      </c>
      <c r="P128" s="1306">
        <f t="shared" si="23"/>
        <v>39967.53</v>
      </c>
    </row>
    <row r="129" spans="2:16" ht="28.5" customHeight="1" x14ac:dyDescent="0.25">
      <c r="B129" s="1301" t="s">
        <v>1612</v>
      </c>
      <c r="C129" s="281" t="s">
        <v>1296</v>
      </c>
      <c r="D129" s="282" t="s">
        <v>417</v>
      </c>
      <c r="E129" s="281" t="s">
        <v>1063</v>
      </c>
      <c r="F129" s="855">
        <v>45717</v>
      </c>
      <c r="G129" s="855">
        <v>45870</v>
      </c>
      <c r="H129" s="626">
        <v>70000</v>
      </c>
      <c r="I129" s="1169">
        <v>0</v>
      </c>
      <c r="J129" s="628">
        <v>70000</v>
      </c>
      <c r="K129" s="628">
        <v>2009</v>
      </c>
      <c r="L129" s="628">
        <v>5368.48</v>
      </c>
      <c r="M129" s="1149">
        <v>2128</v>
      </c>
      <c r="N129" s="628">
        <v>25</v>
      </c>
      <c r="O129" s="628">
        <f t="shared" si="22"/>
        <v>9530.48</v>
      </c>
      <c r="P129" s="1306">
        <f t="shared" si="23"/>
        <v>60469.520000000004</v>
      </c>
    </row>
    <row r="130" spans="2:16" ht="28.5" customHeight="1" x14ac:dyDescent="0.25">
      <c r="B130" s="1301" t="s">
        <v>1619</v>
      </c>
      <c r="C130" s="281" t="s">
        <v>806</v>
      </c>
      <c r="D130" s="282" t="s">
        <v>823</v>
      </c>
      <c r="E130" s="281" t="s">
        <v>1063</v>
      </c>
      <c r="F130" s="855">
        <v>45748</v>
      </c>
      <c r="G130" s="855">
        <v>45901</v>
      </c>
      <c r="H130" s="626">
        <v>70000</v>
      </c>
      <c r="I130" s="1169">
        <v>0</v>
      </c>
      <c r="J130" s="628">
        <v>70000</v>
      </c>
      <c r="K130" s="628">
        <v>2009</v>
      </c>
      <c r="L130" s="628">
        <v>5025.38</v>
      </c>
      <c r="M130" s="1149">
        <v>2128</v>
      </c>
      <c r="N130" s="628">
        <v>1740.46</v>
      </c>
      <c r="O130" s="628">
        <f t="shared" si="22"/>
        <v>10902.84</v>
      </c>
      <c r="P130" s="1306">
        <f t="shared" si="23"/>
        <v>59097.16</v>
      </c>
    </row>
    <row r="131" spans="2:16" ht="28.5" customHeight="1" x14ac:dyDescent="0.25">
      <c r="B131" s="1301" t="s">
        <v>1621</v>
      </c>
      <c r="C131" s="281" t="s">
        <v>806</v>
      </c>
      <c r="D131" s="280" t="s">
        <v>417</v>
      </c>
      <c r="E131" s="281" t="s">
        <v>1063</v>
      </c>
      <c r="F131" s="855">
        <v>45748</v>
      </c>
      <c r="G131" s="855">
        <v>45901</v>
      </c>
      <c r="H131" s="626">
        <v>70000</v>
      </c>
      <c r="I131" s="1169">
        <v>0</v>
      </c>
      <c r="J131" s="628">
        <v>70000</v>
      </c>
      <c r="K131" s="628">
        <v>2009</v>
      </c>
      <c r="L131" s="628">
        <v>5368.48</v>
      </c>
      <c r="M131" s="1149">
        <v>2128</v>
      </c>
      <c r="N131" s="628">
        <v>25</v>
      </c>
      <c r="O131" s="628">
        <f t="shared" si="22"/>
        <v>9530.48</v>
      </c>
      <c r="P131" s="1306">
        <f t="shared" si="23"/>
        <v>60469.520000000004</v>
      </c>
    </row>
    <row r="132" spans="2:16" ht="28.5" customHeight="1" x14ac:dyDescent="0.25">
      <c r="B132" s="1301" t="s">
        <v>1627</v>
      </c>
      <c r="C132" s="281" t="s">
        <v>806</v>
      </c>
      <c r="D132" s="282" t="s">
        <v>105</v>
      </c>
      <c r="E132" s="281" t="s">
        <v>1063</v>
      </c>
      <c r="F132" s="855">
        <v>45689</v>
      </c>
      <c r="G132" s="855">
        <v>45839</v>
      </c>
      <c r="H132" s="626">
        <v>25000</v>
      </c>
      <c r="I132" s="1169">
        <v>0</v>
      </c>
      <c r="J132" s="628">
        <v>25000</v>
      </c>
      <c r="K132" s="628">
        <v>717.5</v>
      </c>
      <c r="L132" s="627">
        <v>0</v>
      </c>
      <c r="M132" s="1149">
        <v>760</v>
      </c>
      <c r="N132" s="628">
        <v>25</v>
      </c>
      <c r="O132" s="628">
        <f t="shared" si="22"/>
        <v>1502.5</v>
      </c>
      <c r="P132" s="1306">
        <f t="shared" si="23"/>
        <v>23497.5</v>
      </c>
    </row>
    <row r="133" spans="2:16" ht="21" customHeight="1" x14ac:dyDescent="0.25">
      <c r="B133" s="1282" t="s">
        <v>813</v>
      </c>
      <c r="C133" s="569"/>
      <c r="D133" s="492">
        <v>8</v>
      </c>
      <c r="E133" s="465"/>
      <c r="F133" s="1016"/>
      <c r="G133" s="860"/>
      <c r="H133" s="695">
        <f>SUM(H125:H132)</f>
        <v>488500</v>
      </c>
      <c r="I133" s="695">
        <f t="shared" ref="I133:P133" si="24">SUM(I125:I132)</f>
        <v>0</v>
      </c>
      <c r="J133" s="695">
        <f t="shared" si="24"/>
        <v>488500</v>
      </c>
      <c r="K133" s="695">
        <f t="shared" si="24"/>
        <v>14019.95</v>
      </c>
      <c r="L133" s="695">
        <f t="shared" si="24"/>
        <v>32804.399999999994</v>
      </c>
      <c r="M133" s="695">
        <f t="shared" si="24"/>
        <v>14850.4</v>
      </c>
      <c r="N133" s="695">
        <f t="shared" si="24"/>
        <v>1915.46</v>
      </c>
      <c r="O133" s="695">
        <f t="shared" si="24"/>
        <v>63590.209999999992</v>
      </c>
      <c r="P133" s="1288">
        <f t="shared" si="24"/>
        <v>424909.79000000004</v>
      </c>
    </row>
    <row r="134" spans="2:16" ht="28.5" customHeight="1" x14ac:dyDescent="0.25">
      <c r="B134" s="1282"/>
      <c r="C134" s="569"/>
      <c r="D134" s="492"/>
      <c r="E134" s="465"/>
      <c r="F134" s="1272"/>
      <c r="G134" s="711"/>
      <c r="H134" s="695"/>
      <c r="I134" s="1144"/>
      <c r="J134" s="697"/>
      <c r="K134" s="697"/>
      <c r="L134" s="697"/>
      <c r="M134" s="1145"/>
      <c r="N134" s="697"/>
      <c r="O134" s="697"/>
      <c r="P134" s="1300"/>
    </row>
    <row r="135" spans="2:16" ht="28.5" customHeight="1" x14ac:dyDescent="0.25">
      <c r="B135" s="1282" t="s">
        <v>1762</v>
      </c>
      <c r="C135" s="569"/>
      <c r="D135" s="492"/>
      <c r="E135" s="465"/>
      <c r="F135" s="1272"/>
      <c r="G135" s="711"/>
      <c r="H135" s="695"/>
      <c r="I135" s="1144"/>
      <c r="J135" s="697"/>
      <c r="K135" s="697"/>
      <c r="L135" s="697"/>
      <c r="M135" s="1145"/>
      <c r="N135" s="697"/>
      <c r="O135" s="697"/>
      <c r="P135" s="1300"/>
    </row>
    <row r="136" spans="2:16" ht="28.5" customHeight="1" x14ac:dyDescent="0.25">
      <c r="B136" s="1301" t="s">
        <v>1601</v>
      </c>
      <c r="C136" s="684" t="s">
        <v>806</v>
      </c>
      <c r="D136" s="749" t="s">
        <v>489</v>
      </c>
      <c r="E136" s="282" t="s">
        <v>1063</v>
      </c>
      <c r="F136" s="855">
        <v>45748</v>
      </c>
      <c r="G136" s="855">
        <v>45901</v>
      </c>
      <c r="H136" s="626">
        <v>120000</v>
      </c>
      <c r="I136" s="1111">
        <v>0</v>
      </c>
      <c r="J136" s="498">
        <v>120000</v>
      </c>
      <c r="K136" s="498">
        <v>3444</v>
      </c>
      <c r="L136" s="498">
        <v>16381</v>
      </c>
      <c r="M136" s="1149">
        <v>3648</v>
      </c>
      <c r="N136" s="626">
        <v>1740.46</v>
      </c>
      <c r="O136" s="457">
        <f>+K136+L136+M136+N136</f>
        <v>25213.46</v>
      </c>
      <c r="P136" s="729">
        <f>+J136-O136</f>
        <v>94786.540000000008</v>
      </c>
    </row>
    <row r="137" spans="2:16" ht="28.5" customHeight="1" x14ac:dyDescent="0.25">
      <c r="B137" s="1301" t="s">
        <v>1607</v>
      </c>
      <c r="C137" s="281" t="s">
        <v>807</v>
      </c>
      <c r="D137" s="282" t="s">
        <v>78</v>
      </c>
      <c r="E137" s="281" t="s">
        <v>1063</v>
      </c>
      <c r="F137" s="855">
        <v>45748</v>
      </c>
      <c r="G137" s="855">
        <v>45901</v>
      </c>
      <c r="H137" s="626">
        <v>70000</v>
      </c>
      <c r="I137" s="1169">
        <v>0</v>
      </c>
      <c r="J137" s="468">
        <v>70000</v>
      </c>
      <c r="K137" s="468">
        <v>2009</v>
      </c>
      <c r="L137" s="468">
        <v>5368.48</v>
      </c>
      <c r="M137" s="1149">
        <v>2128</v>
      </c>
      <c r="N137" s="468">
        <v>25</v>
      </c>
      <c r="O137" s="468">
        <f t="shared" ref="O137:O142" si="25">+K137+L137+M137+N137</f>
        <v>9530.48</v>
      </c>
      <c r="P137" s="1280">
        <f t="shared" ref="P137:P142" si="26">+J137-O137</f>
        <v>60469.520000000004</v>
      </c>
    </row>
    <row r="138" spans="2:16" ht="28.5" customHeight="1" x14ac:dyDescent="0.25">
      <c r="B138" s="1301" t="s">
        <v>1608</v>
      </c>
      <c r="C138" s="281" t="s">
        <v>807</v>
      </c>
      <c r="D138" s="282" t="s">
        <v>117</v>
      </c>
      <c r="E138" s="281" t="s">
        <v>1063</v>
      </c>
      <c r="F138" s="855">
        <v>45748</v>
      </c>
      <c r="G138" s="855">
        <v>45901</v>
      </c>
      <c r="H138" s="626">
        <v>70000</v>
      </c>
      <c r="I138" s="1169">
        <v>0</v>
      </c>
      <c r="J138" s="468">
        <v>70000</v>
      </c>
      <c r="K138" s="468">
        <v>2009</v>
      </c>
      <c r="L138" s="468">
        <v>5368.48</v>
      </c>
      <c r="M138" s="1149">
        <v>2128</v>
      </c>
      <c r="N138" s="468">
        <v>25</v>
      </c>
      <c r="O138" s="468">
        <f t="shared" si="25"/>
        <v>9530.48</v>
      </c>
      <c r="P138" s="1280">
        <f t="shared" si="26"/>
        <v>60469.520000000004</v>
      </c>
    </row>
    <row r="139" spans="2:16" ht="28.5" customHeight="1" x14ac:dyDescent="0.25">
      <c r="B139" s="1301" t="s">
        <v>1614</v>
      </c>
      <c r="C139" s="281" t="s">
        <v>806</v>
      </c>
      <c r="D139" s="282" t="s">
        <v>417</v>
      </c>
      <c r="E139" s="281" t="s">
        <v>1063</v>
      </c>
      <c r="F139" s="855">
        <v>45717</v>
      </c>
      <c r="G139" s="855">
        <v>45870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5368.48</v>
      </c>
      <c r="M139" s="1149">
        <v>2128</v>
      </c>
      <c r="N139" s="468">
        <v>25</v>
      </c>
      <c r="O139" s="468">
        <f t="shared" si="25"/>
        <v>9530.48</v>
      </c>
      <c r="P139" s="1280">
        <f t="shared" si="26"/>
        <v>60469.520000000004</v>
      </c>
    </row>
    <row r="140" spans="2:16" ht="28.5" customHeight="1" x14ac:dyDescent="0.25">
      <c r="B140" s="1301" t="s">
        <v>1617</v>
      </c>
      <c r="C140" s="281" t="s">
        <v>807</v>
      </c>
      <c r="D140" s="282" t="s">
        <v>918</v>
      </c>
      <c r="E140" s="281" t="s">
        <v>1063</v>
      </c>
      <c r="F140" s="855">
        <v>45717</v>
      </c>
      <c r="G140" s="855">
        <v>45870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5368.48</v>
      </c>
      <c r="M140" s="1149">
        <v>2128</v>
      </c>
      <c r="N140" s="468">
        <v>25</v>
      </c>
      <c r="O140" s="468">
        <f t="shared" si="25"/>
        <v>9530.48</v>
      </c>
      <c r="P140" s="1280">
        <f t="shared" si="26"/>
        <v>60469.520000000004</v>
      </c>
    </row>
    <row r="141" spans="2:16" ht="28.5" customHeight="1" x14ac:dyDescent="0.25">
      <c r="B141" s="1301" t="s">
        <v>1363</v>
      </c>
      <c r="C141" s="281" t="s">
        <v>806</v>
      </c>
      <c r="D141" s="282" t="s">
        <v>918</v>
      </c>
      <c r="E141" s="281" t="s">
        <v>1063</v>
      </c>
      <c r="F141" s="855">
        <v>45748</v>
      </c>
      <c r="G141" s="855">
        <v>45901</v>
      </c>
      <c r="H141" s="626">
        <v>70000</v>
      </c>
      <c r="I141" s="1169">
        <v>0</v>
      </c>
      <c r="J141" s="468">
        <v>70000</v>
      </c>
      <c r="K141" s="468">
        <v>2009</v>
      </c>
      <c r="L141" s="468">
        <v>5368.48</v>
      </c>
      <c r="M141" s="1149">
        <v>2128</v>
      </c>
      <c r="N141" s="468">
        <v>25</v>
      </c>
      <c r="O141" s="468">
        <f t="shared" si="25"/>
        <v>9530.48</v>
      </c>
      <c r="P141" s="1280">
        <f t="shared" si="26"/>
        <v>60469.520000000004</v>
      </c>
    </row>
    <row r="142" spans="2:16" ht="28.5" customHeight="1" x14ac:dyDescent="0.25">
      <c r="B142" s="1301" t="s">
        <v>1620</v>
      </c>
      <c r="C142" s="281" t="s">
        <v>807</v>
      </c>
      <c r="D142" s="280" t="s">
        <v>417</v>
      </c>
      <c r="E142" s="281" t="s">
        <v>1063</v>
      </c>
      <c r="F142" s="855">
        <v>45748</v>
      </c>
      <c r="G142" s="855">
        <v>45901</v>
      </c>
      <c r="H142" s="626">
        <v>70000</v>
      </c>
      <c r="I142" s="1169">
        <v>0</v>
      </c>
      <c r="J142" s="468">
        <v>70000</v>
      </c>
      <c r="K142" s="468">
        <v>2009</v>
      </c>
      <c r="L142" s="468">
        <v>5368.48</v>
      </c>
      <c r="M142" s="1149">
        <v>2128</v>
      </c>
      <c r="N142" s="468">
        <v>25</v>
      </c>
      <c r="O142" s="468">
        <f t="shared" si="25"/>
        <v>9530.48</v>
      </c>
      <c r="P142" s="1280">
        <f t="shared" si="26"/>
        <v>60469.520000000004</v>
      </c>
    </row>
    <row r="143" spans="2:16" ht="28.5" customHeight="1" x14ac:dyDescent="0.25">
      <c r="B143" s="1281" t="s">
        <v>1299</v>
      </c>
      <c r="C143" s="281" t="s">
        <v>1296</v>
      </c>
      <c r="D143" s="282" t="s">
        <v>1636</v>
      </c>
      <c r="E143" s="281" t="s">
        <v>1063</v>
      </c>
      <c r="F143" s="855">
        <v>45748</v>
      </c>
      <c r="G143" s="855">
        <v>45901</v>
      </c>
      <c r="H143" s="626">
        <v>43500</v>
      </c>
      <c r="I143" s="1169">
        <v>0</v>
      </c>
      <c r="J143" s="468">
        <v>43500</v>
      </c>
      <c r="K143" s="468">
        <v>1248.45</v>
      </c>
      <c r="L143" s="468">
        <v>936.62</v>
      </c>
      <c r="M143" s="1149">
        <v>1322.4</v>
      </c>
      <c r="N143" s="468">
        <v>25</v>
      </c>
      <c r="O143" s="468">
        <f>+K143+L143+M143+N143</f>
        <v>3532.4700000000003</v>
      </c>
      <c r="P143" s="1280">
        <f>+J143-O143</f>
        <v>39967.53</v>
      </c>
    </row>
    <row r="144" spans="2:16" ht="28.5" customHeight="1" x14ac:dyDescent="0.25">
      <c r="B144" s="1301" t="s">
        <v>1623</v>
      </c>
      <c r="C144" s="281" t="s">
        <v>806</v>
      </c>
      <c r="D144" s="282" t="s">
        <v>529</v>
      </c>
      <c r="E144" s="281" t="s">
        <v>1063</v>
      </c>
      <c r="F144" s="855">
        <v>45748</v>
      </c>
      <c r="G144" s="855">
        <v>45901</v>
      </c>
      <c r="H144" s="626">
        <v>55000</v>
      </c>
      <c r="I144" s="1169">
        <v>0</v>
      </c>
      <c r="J144" s="468">
        <v>55000</v>
      </c>
      <c r="K144" s="468">
        <v>1578.5</v>
      </c>
      <c r="L144" s="468">
        <v>2559.6799999999998</v>
      </c>
      <c r="M144" s="1149">
        <v>1672</v>
      </c>
      <c r="N144" s="468">
        <v>25</v>
      </c>
      <c r="O144" s="468">
        <f>+K144+L144+M144+N144</f>
        <v>5835.18</v>
      </c>
      <c r="P144" s="1280">
        <f>+J144-O144</f>
        <v>49164.82</v>
      </c>
    </row>
    <row r="145" spans="2:17" ht="21" customHeight="1" x14ac:dyDescent="0.25">
      <c r="B145" s="1282" t="s">
        <v>813</v>
      </c>
      <c r="C145" s="569"/>
      <c r="D145" s="492">
        <v>9</v>
      </c>
      <c r="E145" s="465"/>
      <c r="F145" s="1016"/>
      <c r="G145" s="860"/>
      <c r="H145" s="695">
        <f>SUM(H136:H144)</f>
        <v>638500</v>
      </c>
      <c r="I145" s="695">
        <f t="shared" ref="I145:P145" si="27">SUM(I136:I144)</f>
        <v>0</v>
      </c>
      <c r="J145" s="695">
        <f t="shared" si="27"/>
        <v>638500</v>
      </c>
      <c r="K145" s="695">
        <f t="shared" si="27"/>
        <v>18324.95</v>
      </c>
      <c r="L145" s="695">
        <f t="shared" si="27"/>
        <v>52088.179999999993</v>
      </c>
      <c r="M145" s="695">
        <f t="shared" si="27"/>
        <v>19410.400000000001</v>
      </c>
      <c r="N145" s="695">
        <f t="shared" si="27"/>
        <v>1940.46</v>
      </c>
      <c r="O145" s="695">
        <f t="shared" si="27"/>
        <v>91763.989999999991</v>
      </c>
      <c r="P145" s="1288">
        <f t="shared" si="27"/>
        <v>546736.01</v>
      </c>
    </row>
    <row r="146" spans="2:17" ht="28.5" customHeight="1" x14ac:dyDescent="0.25">
      <c r="B146" s="1282"/>
      <c r="C146" s="569"/>
      <c r="D146" s="492"/>
      <c r="E146" s="465"/>
      <c r="F146" s="1272"/>
      <c r="G146" s="711"/>
      <c r="H146" s="695"/>
      <c r="I146" s="1144"/>
      <c r="J146" s="697"/>
      <c r="K146" s="697"/>
      <c r="L146" s="697"/>
      <c r="M146" s="1145"/>
      <c r="N146" s="697"/>
      <c r="O146" s="697"/>
      <c r="P146" s="1300"/>
    </row>
    <row r="147" spans="2:17" ht="28.5" customHeight="1" x14ac:dyDescent="0.25">
      <c r="B147" s="1282" t="s">
        <v>1763</v>
      </c>
      <c r="C147" s="569"/>
      <c r="D147" s="492"/>
      <c r="E147" s="465"/>
      <c r="F147" s="1272"/>
      <c r="G147" s="711"/>
      <c r="H147" s="695"/>
      <c r="I147" s="1144"/>
      <c r="J147" s="697"/>
      <c r="K147" s="697"/>
      <c r="L147" s="697"/>
      <c r="M147" s="1145"/>
      <c r="N147" s="697"/>
      <c r="O147" s="697"/>
      <c r="P147" s="1300"/>
    </row>
    <row r="148" spans="2:17" ht="24" customHeight="1" x14ac:dyDescent="0.25">
      <c r="B148" s="1301" t="s">
        <v>1600</v>
      </c>
      <c r="C148" s="281" t="s">
        <v>806</v>
      </c>
      <c r="D148" s="282" t="s">
        <v>1463</v>
      </c>
      <c r="E148" s="281" t="s">
        <v>1063</v>
      </c>
      <c r="F148" s="855">
        <v>45748</v>
      </c>
      <c r="G148" s="855">
        <v>45901</v>
      </c>
      <c r="H148" s="626">
        <v>120000</v>
      </c>
      <c r="I148" s="1169">
        <v>0</v>
      </c>
      <c r="J148" s="468">
        <v>120000</v>
      </c>
      <c r="K148" s="468">
        <v>3444</v>
      </c>
      <c r="L148" s="468">
        <v>16809.87</v>
      </c>
      <c r="M148" s="1149">
        <v>3648</v>
      </c>
      <c r="N148" s="468">
        <v>25</v>
      </c>
      <c r="O148" s="468">
        <f t="shared" ref="O148:O154" si="28">+K148+L148+M148+N148</f>
        <v>23926.87</v>
      </c>
      <c r="P148" s="1280">
        <f t="shared" ref="P148:P154" si="29">+J148-O148</f>
        <v>96073.13</v>
      </c>
    </row>
    <row r="149" spans="2:17" ht="24" customHeight="1" x14ac:dyDescent="0.25">
      <c r="B149" s="1301" t="s">
        <v>1604</v>
      </c>
      <c r="C149" s="685" t="s">
        <v>806</v>
      </c>
      <c r="D149" s="282" t="s">
        <v>117</v>
      </c>
      <c r="E149" s="281" t="s">
        <v>1063</v>
      </c>
      <c r="F149" s="855">
        <v>45748</v>
      </c>
      <c r="G149" s="855">
        <v>45901</v>
      </c>
      <c r="H149" s="626">
        <v>70000</v>
      </c>
      <c r="I149" s="1169">
        <v>0</v>
      </c>
      <c r="J149" s="468">
        <v>70000</v>
      </c>
      <c r="K149" s="468">
        <v>2009</v>
      </c>
      <c r="L149" s="468">
        <v>5025.38</v>
      </c>
      <c r="M149" s="1149">
        <v>2128</v>
      </c>
      <c r="N149" s="468">
        <v>1740.46</v>
      </c>
      <c r="O149" s="468">
        <f t="shared" si="28"/>
        <v>10902.84</v>
      </c>
      <c r="P149" s="1280">
        <f t="shared" si="29"/>
        <v>59097.16</v>
      </c>
    </row>
    <row r="150" spans="2:17" ht="24" customHeight="1" x14ac:dyDescent="0.25">
      <c r="B150" s="1301" t="s">
        <v>1605</v>
      </c>
      <c r="C150" s="685" t="s">
        <v>806</v>
      </c>
      <c r="D150" s="282" t="s">
        <v>1044</v>
      </c>
      <c r="E150" s="281" t="s">
        <v>1063</v>
      </c>
      <c r="F150" s="855">
        <v>45748</v>
      </c>
      <c r="G150" s="855">
        <v>45901</v>
      </c>
      <c r="H150" s="626">
        <v>70000</v>
      </c>
      <c r="I150" s="1169">
        <v>0</v>
      </c>
      <c r="J150" s="468">
        <v>70000</v>
      </c>
      <c r="K150" s="468">
        <v>2009</v>
      </c>
      <c r="L150" s="468">
        <v>4682.29</v>
      </c>
      <c r="M150" s="1149">
        <v>2128</v>
      </c>
      <c r="N150" s="468">
        <v>3455.92</v>
      </c>
      <c r="O150" s="468">
        <f t="shared" si="28"/>
        <v>12275.210000000001</v>
      </c>
      <c r="P150" s="1280">
        <f t="shared" si="29"/>
        <v>57724.79</v>
      </c>
    </row>
    <row r="151" spans="2:17" ht="24" customHeight="1" x14ac:dyDescent="0.25">
      <c r="B151" s="1301" t="s">
        <v>1611</v>
      </c>
      <c r="C151" s="685" t="s">
        <v>806</v>
      </c>
      <c r="D151" s="282" t="s">
        <v>417</v>
      </c>
      <c r="E151" s="281" t="s">
        <v>1063</v>
      </c>
      <c r="F151" s="855">
        <v>45717</v>
      </c>
      <c r="G151" s="855">
        <v>45870</v>
      </c>
      <c r="H151" s="626">
        <v>70000</v>
      </c>
      <c r="I151" s="1169">
        <v>0</v>
      </c>
      <c r="J151" s="468">
        <v>70000</v>
      </c>
      <c r="K151" s="468">
        <v>2009</v>
      </c>
      <c r="L151" s="468">
        <v>5368.48</v>
      </c>
      <c r="M151" s="1149">
        <v>2128</v>
      </c>
      <c r="N151" s="468">
        <v>25</v>
      </c>
      <c r="O151" s="468">
        <f t="shared" si="28"/>
        <v>9530.48</v>
      </c>
      <c r="P151" s="1280">
        <f t="shared" si="29"/>
        <v>60469.520000000004</v>
      </c>
    </row>
    <row r="152" spans="2:17" ht="24" customHeight="1" x14ac:dyDescent="0.25">
      <c r="B152" s="1301" t="s">
        <v>1610</v>
      </c>
      <c r="C152" s="685" t="s">
        <v>806</v>
      </c>
      <c r="D152" s="282" t="s">
        <v>417</v>
      </c>
      <c r="E152" s="281" t="s">
        <v>1063</v>
      </c>
      <c r="F152" s="855">
        <v>45748</v>
      </c>
      <c r="G152" s="855">
        <v>45901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5025.38</v>
      </c>
      <c r="M152" s="1149">
        <v>2128</v>
      </c>
      <c r="N152" s="468">
        <v>1740.46</v>
      </c>
      <c r="O152" s="468">
        <f t="shared" si="28"/>
        <v>10902.84</v>
      </c>
      <c r="P152" s="1280">
        <f t="shared" si="29"/>
        <v>59097.16</v>
      </c>
    </row>
    <row r="153" spans="2:17" ht="24" customHeight="1" x14ac:dyDescent="0.25">
      <c r="B153" s="1301" t="s">
        <v>1616</v>
      </c>
      <c r="C153" s="685" t="s">
        <v>806</v>
      </c>
      <c r="D153" s="282" t="s">
        <v>918</v>
      </c>
      <c r="E153" s="281" t="s">
        <v>1063</v>
      </c>
      <c r="F153" s="855">
        <v>45717</v>
      </c>
      <c r="G153" s="855">
        <v>45870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28"/>
        <v>9530.48</v>
      </c>
      <c r="P153" s="1280">
        <f t="shared" si="29"/>
        <v>60469.520000000004</v>
      </c>
    </row>
    <row r="154" spans="2:17" ht="24" customHeight="1" x14ac:dyDescent="0.25">
      <c r="B154" s="1301" t="s">
        <v>1615</v>
      </c>
      <c r="C154" s="685" t="s">
        <v>1296</v>
      </c>
      <c r="D154" s="282" t="s">
        <v>918</v>
      </c>
      <c r="E154" s="281" t="s">
        <v>1063</v>
      </c>
      <c r="F154" s="855">
        <v>45717</v>
      </c>
      <c r="G154" s="855">
        <v>45870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28"/>
        <v>9530.48</v>
      </c>
      <c r="P154" s="1280">
        <f t="shared" si="29"/>
        <v>60469.520000000004</v>
      </c>
    </row>
    <row r="155" spans="2:17" ht="24" customHeight="1" x14ac:dyDescent="0.25">
      <c r="B155" s="1301" t="s">
        <v>1625</v>
      </c>
      <c r="C155" s="685" t="s">
        <v>1296</v>
      </c>
      <c r="D155" s="282" t="s">
        <v>1636</v>
      </c>
      <c r="E155" s="281" t="s">
        <v>1063</v>
      </c>
      <c r="F155" s="855">
        <v>45717</v>
      </c>
      <c r="G155" s="855">
        <v>45870</v>
      </c>
      <c r="H155" s="626">
        <v>43500</v>
      </c>
      <c r="I155" s="1169">
        <v>0</v>
      </c>
      <c r="J155" s="468">
        <v>43500</v>
      </c>
      <c r="K155" s="468">
        <v>1248.45</v>
      </c>
      <c r="L155" s="468">
        <v>936.62</v>
      </c>
      <c r="M155" s="1149">
        <v>1322.4</v>
      </c>
      <c r="N155" s="468">
        <v>25</v>
      </c>
      <c r="O155" s="468">
        <f>+K155+L155+M155+N155</f>
        <v>3532.4700000000003</v>
      </c>
      <c r="P155" s="1280">
        <f>+J155-O155</f>
        <v>39967.53</v>
      </c>
    </row>
    <row r="156" spans="2:17" ht="21" customHeight="1" x14ac:dyDescent="0.25">
      <c r="B156" s="1282" t="s">
        <v>813</v>
      </c>
      <c r="C156" s="569"/>
      <c r="D156" s="492">
        <v>8</v>
      </c>
      <c r="E156" s="465"/>
      <c r="F156" s="1016"/>
      <c r="G156" s="860"/>
      <c r="H156" s="695">
        <f>SUM(H148:H155)</f>
        <v>583500</v>
      </c>
      <c r="I156" s="695">
        <f t="shared" ref="I156:P156" si="30">SUM(I148:I155)</f>
        <v>0</v>
      </c>
      <c r="J156" s="695">
        <f t="shared" si="30"/>
        <v>583500</v>
      </c>
      <c r="K156" s="695">
        <f t="shared" si="30"/>
        <v>16746.45</v>
      </c>
      <c r="L156" s="695">
        <f t="shared" si="30"/>
        <v>48584.98</v>
      </c>
      <c r="M156" s="695">
        <f t="shared" si="30"/>
        <v>17738.400000000001</v>
      </c>
      <c r="N156" s="695">
        <f t="shared" si="30"/>
        <v>7061.84</v>
      </c>
      <c r="O156" s="695">
        <f t="shared" si="30"/>
        <v>90131.669999999984</v>
      </c>
      <c r="P156" s="1288">
        <f t="shared" si="30"/>
        <v>493368.33000000007</v>
      </c>
    </row>
    <row r="157" spans="2:17" ht="21" customHeight="1" x14ac:dyDescent="0.25">
      <c r="B157" s="1282"/>
      <c r="C157" s="569"/>
      <c r="D157" s="492"/>
      <c r="E157" s="465"/>
      <c r="F157" s="1016"/>
      <c r="G157" s="860"/>
      <c r="H157" s="695">
        <f>+H156+H145+H133+H122</f>
        <v>2380500</v>
      </c>
      <c r="I157" s="695">
        <f t="shared" ref="I157:P157" si="31">+I156+I145+I133+I122</f>
        <v>0</v>
      </c>
      <c r="J157" s="695">
        <f t="shared" si="31"/>
        <v>2380500</v>
      </c>
      <c r="K157" s="695">
        <f t="shared" si="31"/>
        <v>68320.350000000006</v>
      </c>
      <c r="L157" s="695">
        <f t="shared" si="31"/>
        <v>190315.97999999998</v>
      </c>
      <c r="M157" s="695">
        <f t="shared" si="31"/>
        <v>72367.200000000012</v>
      </c>
      <c r="N157" s="695">
        <f t="shared" si="31"/>
        <v>18004.599999999999</v>
      </c>
      <c r="O157" s="695">
        <f t="shared" si="31"/>
        <v>349008.13</v>
      </c>
      <c r="P157" s="1288">
        <f t="shared" si="31"/>
        <v>2031491.87</v>
      </c>
    </row>
    <row r="158" spans="2:17" ht="21" customHeight="1" x14ac:dyDescent="0.25">
      <c r="B158" s="1285"/>
      <c r="C158" s="1223"/>
      <c r="D158" s="492"/>
      <c r="E158" s="465"/>
      <c r="F158" s="710"/>
      <c r="G158" s="711"/>
      <c r="H158" s="695"/>
      <c r="I158" s="1112"/>
      <c r="J158" s="463"/>
      <c r="K158" s="463"/>
      <c r="L158" s="463"/>
      <c r="M158" s="1145"/>
      <c r="N158" s="697"/>
      <c r="O158" s="463"/>
      <c r="P158" s="732"/>
    </row>
    <row r="159" spans="2:17" ht="23.25" customHeight="1" thickBot="1" x14ac:dyDescent="0.3">
      <c r="B159" s="1307" t="s">
        <v>865</v>
      </c>
      <c r="C159" s="1308"/>
      <c r="D159" s="1309">
        <f>+D156+D145+D133+D122+D16+D20+D25+D29+D33+D37+D41+D45+D50+D54+D60+D70+D77+D81+D86+D90+D100+D105+D109</f>
        <v>75</v>
      </c>
      <c r="E159" s="1309"/>
      <c r="F159" s="1309"/>
      <c r="G159" s="1309"/>
      <c r="H159" s="1310">
        <f>+H16+H20+H25+H29+H33+H37+H45+H50+H54+H60+H70+H77+H81+H86+H90+H100+H105+H157+H42+H109</f>
        <v>6345500</v>
      </c>
      <c r="I159" s="1310">
        <f>+I16+I20+I25+I29+I33+I37+I45+I50+I54+I60+I70+I77+I81+I86+I90+I100+I105+I157</f>
        <v>0</v>
      </c>
      <c r="J159" s="1310">
        <f>+J16+J20+J25+J29+J33+J37+J45+J50+J54+J60+J70+J77+J81+J86+J90+J100+J105+J157+J42+J109</f>
        <v>6345500</v>
      </c>
      <c r="K159" s="1310">
        <f t="shared" ref="K159:P159" si="32">+K16+K20+K25+K29+K33+K37+K45+K50+K54+K60+K70+K77+K81+K86+K90+K100+K105+K157+K42+K109</f>
        <v>182115.85</v>
      </c>
      <c r="L159" s="1310">
        <f t="shared" si="32"/>
        <v>666275.98999999987</v>
      </c>
      <c r="M159" s="1310">
        <f t="shared" si="32"/>
        <v>192903.2</v>
      </c>
      <c r="N159" s="1310">
        <f t="shared" si="32"/>
        <v>100594.38</v>
      </c>
      <c r="O159" s="1310">
        <f t="shared" si="32"/>
        <v>1141889.42</v>
      </c>
      <c r="P159" s="1311">
        <f t="shared" si="32"/>
        <v>5203610.58</v>
      </c>
    </row>
    <row r="160" spans="2:17" x14ac:dyDescent="0.25">
      <c r="B160" s="259"/>
      <c r="C160" s="1220"/>
      <c r="D160" s="259"/>
      <c r="E160" s="546"/>
      <c r="F160" s="546"/>
      <c r="G160" s="546"/>
      <c r="H160" s="862"/>
      <c r="I160" s="259"/>
      <c r="J160" s="259"/>
      <c r="K160" s="660"/>
      <c r="L160" s="660"/>
      <c r="M160" s="531"/>
      <c r="N160" s="1161"/>
      <c r="O160" s="660"/>
      <c r="P160" s="259"/>
      <c r="Q160" s="259"/>
    </row>
    <row r="161" spans="2:17" x14ac:dyDescent="0.25">
      <c r="B161" s="259"/>
      <c r="C161" s="1220"/>
      <c r="D161" s="259"/>
      <c r="E161" s="546"/>
      <c r="F161" s="546"/>
      <c r="G161" s="546"/>
      <c r="H161" s="1179"/>
      <c r="I161" s="259"/>
      <c r="J161" s="259"/>
      <c r="K161" s="660"/>
      <c r="L161" s="660"/>
      <c r="M161" s="531"/>
      <c r="N161" s="1161"/>
      <c r="O161" s="660"/>
      <c r="P161" s="259"/>
      <c r="Q161" s="259"/>
    </row>
    <row r="162" spans="2:17" x14ac:dyDescent="0.25">
      <c r="B162" s="259"/>
      <c r="C162" s="1220"/>
      <c r="D162" s="259"/>
      <c r="E162" s="546"/>
      <c r="F162" s="546"/>
      <c r="G162" s="546"/>
      <c r="H162" s="1179"/>
      <c r="I162" s="259"/>
      <c r="J162" s="259"/>
      <c r="K162" s="660"/>
      <c r="L162" s="660"/>
      <c r="M162" s="531"/>
      <c r="N162" s="1161"/>
      <c r="O162" s="660"/>
      <c r="P162" s="259"/>
      <c r="Q162" s="259"/>
    </row>
    <row r="163" spans="2:17" x14ac:dyDescent="0.25">
      <c r="B163" s="259"/>
      <c r="C163" s="1220"/>
      <c r="D163" s="259"/>
      <c r="E163" s="546"/>
      <c r="F163" s="546"/>
      <c r="G163" s="546"/>
      <c r="H163" s="1179"/>
      <c r="I163" s="259"/>
      <c r="J163" s="259"/>
      <c r="K163" s="660"/>
      <c r="L163" s="660"/>
      <c r="M163" s="531"/>
      <c r="N163" s="1161"/>
      <c r="O163" s="660"/>
      <c r="P163" s="259"/>
      <c r="Q163" s="259"/>
    </row>
    <row r="164" spans="2:17" x14ac:dyDescent="0.25">
      <c r="B164" s="259"/>
      <c r="C164" s="1220"/>
      <c r="D164" s="259"/>
      <c r="E164" s="546"/>
      <c r="F164" s="546"/>
      <c r="G164" s="546"/>
      <c r="H164" s="1179"/>
      <c r="I164" s="259"/>
      <c r="J164" s="259"/>
      <c r="K164" s="660"/>
      <c r="L164" s="660"/>
      <c r="M164" s="531"/>
      <c r="N164" s="1161"/>
      <c r="O164" s="660"/>
      <c r="P164" s="259"/>
      <c r="Q164" s="259"/>
    </row>
    <row r="165" spans="2:17" x14ac:dyDescent="0.25">
      <c r="B165" s="259"/>
      <c r="C165" s="1220"/>
      <c r="D165" s="259"/>
      <c r="E165" s="259"/>
      <c r="F165" s="259"/>
      <c r="G165" s="259"/>
      <c r="H165" s="259"/>
      <c r="I165" s="259"/>
      <c r="J165" s="259"/>
      <c r="K165" s="660"/>
      <c r="L165" s="259"/>
      <c r="M165" s="1152"/>
      <c r="N165" s="1161"/>
      <c r="O165" s="660"/>
      <c r="P165" s="660"/>
      <c r="Q165" s="259"/>
    </row>
    <row r="166" spans="2:17" x14ac:dyDescent="0.25">
      <c r="B166" s="259"/>
      <c r="C166" s="1220"/>
      <c r="D166" s="259"/>
      <c r="E166" s="259"/>
      <c r="F166" s="259"/>
      <c r="G166" s="259"/>
      <c r="H166" s="259"/>
      <c r="I166" s="259"/>
      <c r="J166" s="259"/>
      <c r="K166" s="660"/>
      <c r="L166" s="259"/>
      <c r="M166" s="1152"/>
      <c r="N166" s="1161"/>
      <c r="O166" s="660"/>
      <c r="P166" s="660"/>
      <c r="Q166" s="259"/>
    </row>
    <row r="167" spans="2:17" ht="9.75" customHeight="1" x14ac:dyDescent="0.25">
      <c r="B167" s="259"/>
      <c r="C167" s="1220"/>
      <c r="D167" s="259"/>
      <c r="E167" s="259"/>
      <c r="F167" s="259"/>
      <c r="G167" s="259"/>
      <c r="H167" s="259"/>
      <c r="I167" s="259"/>
      <c r="J167" s="259"/>
      <c r="K167" s="660"/>
      <c r="L167" s="259"/>
      <c r="M167" s="1152"/>
      <c r="N167" s="1161"/>
      <c r="O167" s="660"/>
      <c r="P167" s="660"/>
      <c r="Q167" s="259"/>
    </row>
    <row r="168" spans="2:17" hidden="1" x14ac:dyDescent="0.25">
      <c r="B168" s="259"/>
      <c r="C168" s="1220"/>
      <c r="D168" s="259"/>
      <c r="E168" s="259"/>
      <c r="F168" s="259"/>
      <c r="G168" s="259"/>
      <c r="H168" s="259"/>
      <c r="I168" s="259"/>
      <c r="J168" s="259"/>
      <c r="K168" s="660"/>
      <c r="L168" s="259"/>
      <c r="M168" s="1152"/>
      <c r="N168" s="1161"/>
      <c r="O168" s="660"/>
      <c r="P168" s="660"/>
      <c r="Q168" s="259"/>
    </row>
    <row r="169" spans="2:17" x14ac:dyDescent="0.25">
      <c r="B169" s="259"/>
      <c r="C169" s="1220"/>
      <c r="D169" s="259"/>
      <c r="E169" s="259"/>
      <c r="F169" s="259"/>
      <c r="G169" s="259"/>
      <c r="H169" s="259"/>
      <c r="I169" s="259"/>
      <c r="J169" s="259"/>
      <c r="K169" s="660"/>
      <c r="L169" s="259"/>
      <c r="M169" s="1152"/>
      <c r="N169" s="1161"/>
      <c r="O169" s="660"/>
      <c r="P169" s="660"/>
      <c r="Q169" s="259"/>
    </row>
    <row r="170" spans="2:17" x14ac:dyDescent="0.25">
      <c r="B170" s="259"/>
      <c r="C170" s="1220"/>
      <c r="D170" s="259"/>
      <c r="E170" s="259"/>
      <c r="F170" s="259"/>
      <c r="G170" s="259"/>
      <c r="H170" s="259"/>
      <c r="I170" s="259"/>
      <c r="J170" s="259"/>
      <c r="K170" s="660"/>
      <c r="L170" s="259"/>
      <c r="M170" s="1152"/>
      <c r="N170" s="1161"/>
      <c r="O170" s="660"/>
      <c r="P170" s="660"/>
      <c r="Q170" s="259"/>
    </row>
    <row r="171" spans="2:17" x14ac:dyDescent="0.25">
      <c r="B171" s="259"/>
      <c r="C171" s="1220"/>
      <c r="D171" s="259"/>
      <c r="E171" s="259"/>
      <c r="F171" s="259"/>
      <c r="G171" s="259"/>
      <c r="H171" s="259"/>
      <c r="I171" s="259"/>
      <c r="J171" s="259"/>
      <c r="K171" s="660" t="s">
        <v>641</v>
      </c>
      <c r="L171" s="259"/>
      <c r="M171" s="1152"/>
      <c r="N171" s="1161"/>
      <c r="O171" s="660"/>
      <c r="P171" s="660"/>
      <c r="Q171" s="259"/>
    </row>
    <row r="172" spans="2:17" x14ac:dyDescent="0.25">
      <c r="B172" s="259"/>
      <c r="C172" s="1220"/>
      <c r="D172" s="259"/>
      <c r="E172" s="259"/>
      <c r="F172" s="259"/>
      <c r="G172" s="259"/>
      <c r="H172" s="259"/>
      <c r="I172" s="259"/>
      <c r="J172" s="259"/>
      <c r="K172" s="660"/>
      <c r="L172" s="259"/>
      <c r="M172" s="1152"/>
      <c r="N172" s="1161"/>
      <c r="O172" s="660"/>
      <c r="P172" s="660"/>
      <c r="Q172" s="259"/>
    </row>
    <row r="173" spans="2:17" x14ac:dyDescent="0.25">
      <c r="B173" s="259"/>
      <c r="C173" s="1220"/>
      <c r="D173" s="259"/>
      <c r="E173" s="259"/>
      <c r="F173" s="259"/>
      <c r="G173" s="259"/>
      <c r="H173" s="259"/>
      <c r="I173" s="259"/>
      <c r="J173" s="259"/>
      <c r="K173" s="660"/>
      <c r="L173" s="259"/>
      <c r="M173" s="1152"/>
      <c r="N173" s="1161"/>
      <c r="O173" s="660"/>
      <c r="P173" s="660"/>
      <c r="Q173" s="259"/>
    </row>
    <row r="174" spans="2:17" x14ac:dyDescent="0.25">
      <c r="B174" s="259"/>
      <c r="C174" s="1220"/>
      <c r="D174" s="259"/>
      <c r="E174" s="259"/>
      <c r="F174" s="259"/>
      <c r="G174" s="259"/>
      <c r="H174" s="259"/>
      <c r="I174" s="259"/>
      <c r="J174" s="259"/>
      <c r="K174" s="660"/>
      <c r="L174" s="259"/>
      <c r="M174" s="1152"/>
      <c r="N174" s="1161"/>
      <c r="O174" s="660"/>
      <c r="P174" s="660"/>
      <c r="Q174" s="259"/>
    </row>
    <row r="175" spans="2:17" x14ac:dyDescent="0.25">
      <c r="B175" s="537"/>
      <c r="C175" s="1062"/>
      <c r="D175" s="537"/>
      <c r="E175" s="692"/>
      <c r="F175" s="692"/>
      <c r="G175" s="692"/>
      <c r="H175" s="537"/>
      <c r="I175" s="537"/>
      <c r="J175" s="537"/>
      <c r="K175" s="537"/>
      <c r="L175" s="537"/>
      <c r="M175" s="542"/>
      <c r="N175" s="467"/>
      <c r="O175" s="537"/>
      <c r="P175" s="537"/>
      <c r="Q175" s="537"/>
    </row>
    <row r="176" spans="2:17" x14ac:dyDescent="0.25">
      <c r="B176" s="537"/>
      <c r="C176" s="1062"/>
      <c r="D176" s="537"/>
      <c r="E176" s="692"/>
      <c r="F176" s="692"/>
      <c r="G176" s="692"/>
      <c r="H176" s="537"/>
      <c r="I176" s="537"/>
      <c r="J176" s="537"/>
      <c r="K176" s="537"/>
      <c r="L176" s="537"/>
      <c r="M176" s="542"/>
      <c r="N176" s="467"/>
      <c r="O176" s="537"/>
      <c r="P176" s="537"/>
      <c r="Q176" s="537"/>
    </row>
    <row r="177" spans="2:17" x14ac:dyDescent="0.25">
      <c r="B177" s="537"/>
      <c r="C177" s="1062"/>
      <c r="D177" s="537"/>
      <c r="E177" s="537"/>
      <c r="F177" s="537"/>
      <c r="G177" s="537"/>
      <c r="H177" s="537"/>
      <c r="I177" s="537"/>
      <c r="J177" s="537"/>
      <c r="K177" s="537"/>
      <c r="L177" s="537"/>
      <c r="M177" s="542"/>
      <c r="N177" s="467"/>
      <c r="O177" s="537"/>
      <c r="P177" s="537"/>
      <c r="Q177" s="537"/>
    </row>
    <row r="178" spans="2:17" x14ac:dyDescent="0.25">
      <c r="B178" s="542" t="s">
        <v>1449</v>
      </c>
      <c r="C178" s="1202"/>
      <c r="D178" s="542"/>
      <c r="E178" s="691"/>
      <c r="F178" s="691"/>
      <c r="G178" s="691"/>
      <c r="H178" s="866"/>
      <c r="I178" s="674" t="s">
        <v>1377</v>
      </c>
      <c r="K178" s="674"/>
      <c r="L178" s="674"/>
      <c r="M178" s="1153"/>
      <c r="N178" s="1097"/>
      <c r="P178" s="674"/>
      <c r="Q178" s="544"/>
    </row>
    <row r="179" spans="2:17" ht="25.5" customHeight="1" x14ac:dyDescent="0.25">
      <c r="B179" s="546" t="s">
        <v>935</v>
      </c>
      <c r="C179" s="1203"/>
      <c r="D179" s="546"/>
      <c r="E179" s="538"/>
      <c r="F179" s="538"/>
      <c r="G179" s="538"/>
      <c r="H179" s="467"/>
      <c r="I179" s="537"/>
      <c r="J179" s="1895" t="s">
        <v>1375</v>
      </c>
      <c r="K179" s="1895"/>
      <c r="L179" s="1895"/>
      <c r="M179" s="1895"/>
      <c r="N179" s="1895"/>
      <c r="O179" s="1895"/>
      <c r="P179" s="1895"/>
      <c r="Q179" s="539"/>
    </row>
    <row r="180" spans="2:17" x14ac:dyDescent="0.25">
      <c r="B180" s="542" t="s">
        <v>1231</v>
      </c>
      <c r="C180" s="1202"/>
      <c r="D180" s="542"/>
      <c r="E180" s="537"/>
      <c r="G180" s="1062"/>
      <c r="H180" s="1062"/>
      <c r="I180" s="1062"/>
      <c r="J180" s="1876" t="s">
        <v>1554</v>
      </c>
      <c r="K180" s="1876"/>
      <c r="L180" s="1876"/>
      <c r="M180" s="1876"/>
      <c r="N180" s="1876"/>
      <c r="O180" s="1876"/>
      <c r="P180" s="1876"/>
      <c r="Q180" s="537"/>
    </row>
    <row r="181" spans="2:17" x14ac:dyDescent="0.25">
      <c r="B181" s="546"/>
      <c r="C181" s="1203"/>
      <c r="D181" s="546"/>
      <c r="E181" s="547"/>
      <c r="F181" s="547"/>
      <c r="G181" s="547"/>
      <c r="H181" s="546"/>
      <c r="I181" s="541"/>
      <c r="J181" s="540"/>
      <c r="K181" s="537"/>
      <c r="L181" s="673" t="s">
        <v>1374</v>
      </c>
      <c r="M181" s="758"/>
      <c r="N181" s="513"/>
      <c r="O181" s="673"/>
      <c r="P181" s="673"/>
      <c r="Q181" s="673"/>
    </row>
    <row r="182" spans="2:17" ht="15.75" x14ac:dyDescent="0.25">
      <c r="B182" s="267"/>
      <c r="C182" s="1228"/>
      <c r="D182" s="267"/>
      <c r="E182" s="268"/>
      <c r="F182" s="268"/>
      <c r="G182" s="268"/>
      <c r="H182" s="268"/>
      <c r="I182" s="269"/>
      <c r="J182" s="268"/>
      <c r="K182" s="268"/>
      <c r="L182" s="268"/>
      <c r="M182" s="267"/>
      <c r="N182" s="205"/>
      <c r="O182" s="271"/>
      <c r="P182" s="271"/>
      <c r="Q182" s="259"/>
    </row>
    <row r="183" spans="2:17" s="259" customFormat="1" ht="138" customHeight="1" x14ac:dyDescent="0.25">
      <c r="C183" s="1220"/>
      <c r="E183" s="668"/>
      <c r="F183" s="668"/>
      <c r="G183" s="668"/>
      <c r="M183" s="531"/>
      <c r="N183"/>
    </row>
    <row r="184" spans="2:17" x14ac:dyDescent="0.25">
      <c r="L184" s="259"/>
      <c r="M184" s="531"/>
    </row>
  </sheetData>
  <mergeCells count="21">
    <mergeCell ref="B11:B12"/>
    <mergeCell ref="C11:C12"/>
    <mergeCell ref="D11:D12"/>
    <mergeCell ref="E11:E12"/>
    <mergeCell ref="F11:F12"/>
    <mergeCell ref="B5:P5"/>
    <mergeCell ref="B6:P6"/>
    <mergeCell ref="B7:P7"/>
    <mergeCell ref="B8:P8"/>
    <mergeCell ref="B9:P9"/>
    <mergeCell ref="G11:G12"/>
    <mergeCell ref="I11:I12"/>
    <mergeCell ref="J11:J12"/>
    <mergeCell ref="K11:K12"/>
    <mergeCell ref="L11:L12"/>
    <mergeCell ref="N11:N12"/>
    <mergeCell ref="O11:O12"/>
    <mergeCell ref="P11:P12"/>
    <mergeCell ref="J179:P179"/>
    <mergeCell ref="J180:P180"/>
    <mergeCell ref="M11:M12"/>
  </mergeCells>
  <pageMargins left="1.0236220472440944" right="0.11811023622047245" top="0.23622047244094491" bottom="7.874015748031496E-2" header="0.31496062992125984" footer="3.937007874015748E-2"/>
  <pageSetup paperSize="5" scale="50" fitToHeight="0" orientation="landscape" horizontalDpi="360" verticalDpi="360" r:id="rId1"/>
  <rowBreaks count="3" manualBreakCount="3">
    <brk id="55" min="1" max="15" man="1"/>
    <brk id="101" min="1" max="15" man="1"/>
    <brk id="145" min="1" max="15" man="1"/>
  </rowBreaks>
  <drawing r:id="rId2"/>
</worksheet>
</file>

<file path=xl/worksheets/sheet3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0F743E-1B55-469D-9D88-F5690F76AE00}">
  <sheetPr>
    <pageSetUpPr fitToPage="1"/>
  </sheetPr>
  <dimension ref="B5:N79"/>
  <sheetViews>
    <sheetView showGridLines="0" topLeftCell="A21" zoomScale="120" zoomScaleNormal="120" zoomScaleSheetLayoutView="100" workbookViewId="0">
      <selection activeCell="D37" sqref="D3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886" t="s">
        <v>0</v>
      </c>
      <c r="C5" s="1886"/>
      <c r="D5" s="1886"/>
      <c r="E5" s="1886"/>
      <c r="F5" s="1886"/>
      <c r="G5" s="1886"/>
      <c r="H5" s="1886"/>
      <c r="I5" s="1886"/>
      <c r="J5" s="1886"/>
      <c r="K5" s="1886"/>
      <c r="L5" s="1886"/>
      <c r="M5" s="1886"/>
    </row>
    <row r="6" spans="2:14" ht="13.5" customHeight="1" x14ac:dyDescent="0.25">
      <c r="B6" s="1886" t="s">
        <v>1</v>
      </c>
      <c r="C6" s="1886"/>
      <c r="D6" s="1886"/>
      <c r="E6" s="1886"/>
      <c r="F6" s="1886"/>
      <c r="G6" s="1886"/>
      <c r="H6" s="1886"/>
      <c r="I6" s="1886"/>
      <c r="J6" s="1886"/>
      <c r="K6" s="1886"/>
      <c r="L6" s="1886"/>
      <c r="M6" s="1886"/>
    </row>
    <row r="7" spans="2:14" ht="12" customHeight="1" x14ac:dyDescent="0.25">
      <c r="B7" s="1886" t="s">
        <v>3</v>
      </c>
      <c r="C7" s="1886"/>
      <c r="D7" s="1886"/>
      <c r="E7" s="1886"/>
      <c r="F7" s="1886"/>
      <c r="G7" s="1886"/>
      <c r="H7" s="1886"/>
      <c r="I7" s="1886"/>
      <c r="J7" s="1886"/>
      <c r="K7" s="1886"/>
      <c r="L7" s="1886"/>
      <c r="M7" s="1886"/>
    </row>
    <row r="8" spans="2:14" x14ac:dyDescent="0.25">
      <c r="B8" s="1886" t="s">
        <v>1756</v>
      </c>
      <c r="C8" s="1886"/>
      <c r="D8" s="1886"/>
      <c r="E8" s="1886"/>
      <c r="F8" s="1886"/>
      <c r="G8" s="1886"/>
      <c r="H8" s="1886"/>
      <c r="I8" s="1886"/>
      <c r="J8" s="1886"/>
      <c r="K8" s="1886"/>
      <c r="L8" s="1886"/>
      <c r="M8" s="1886"/>
    </row>
    <row r="9" spans="2:14" x14ac:dyDescent="0.25">
      <c r="B9" s="1877" t="s">
        <v>886</v>
      </c>
      <c r="C9" s="1877"/>
      <c r="D9" s="1877"/>
      <c r="E9" s="1877"/>
      <c r="F9" s="1877"/>
      <c r="G9" s="1877"/>
      <c r="H9" s="1877"/>
      <c r="I9" s="1877"/>
      <c r="J9" s="1877"/>
      <c r="K9" s="1877"/>
      <c r="L9" s="1877"/>
      <c r="M9" s="1877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910" t="s">
        <v>7</v>
      </c>
      <c r="C11" s="1910" t="s">
        <v>802</v>
      </c>
      <c r="D11" s="1912" t="s">
        <v>9</v>
      </c>
      <c r="E11" s="1046" t="s">
        <v>12</v>
      </c>
      <c r="F11" s="1914" t="s">
        <v>13</v>
      </c>
      <c r="G11" s="1908" t="s">
        <v>14</v>
      </c>
      <c r="H11" s="1908" t="s">
        <v>15</v>
      </c>
      <c r="I11" s="1908" t="s">
        <v>16</v>
      </c>
      <c r="J11" s="1908" t="s">
        <v>17</v>
      </c>
      <c r="K11" s="1908" t="s">
        <v>18</v>
      </c>
      <c r="L11" s="1908" t="s">
        <v>19</v>
      </c>
      <c r="M11" s="1908" t="s">
        <v>20</v>
      </c>
    </row>
    <row r="12" spans="2:14" ht="16.5" customHeight="1" x14ac:dyDescent="0.25">
      <c r="B12" s="1911"/>
      <c r="C12" s="1911"/>
      <c r="D12" s="1913"/>
      <c r="E12" s="1046" t="s">
        <v>21</v>
      </c>
      <c r="F12" s="1915"/>
      <c r="G12" s="1909"/>
      <c r="H12" s="1909"/>
      <c r="I12" s="1909"/>
      <c r="J12" s="1909"/>
      <c r="K12" s="1909"/>
      <c r="L12" s="1909"/>
      <c r="M12" s="1909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1204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s="259" customFormat="1" ht="12" customHeight="1" x14ac:dyDescent="0.25">
      <c r="B22" s="1264" t="s">
        <v>1157</v>
      </c>
      <c r="C22" s="1265" t="s">
        <v>807</v>
      </c>
      <c r="D22" s="1266" t="s">
        <v>1556</v>
      </c>
      <c r="E22" s="1267">
        <v>46500</v>
      </c>
      <c r="F22" s="1268">
        <v>0</v>
      </c>
      <c r="G22" s="1269">
        <v>46500</v>
      </c>
      <c r="H22" s="1269">
        <v>1334.55</v>
      </c>
      <c r="I22" s="1269">
        <v>8816.5</v>
      </c>
      <c r="J22" s="1269">
        <v>1413.6</v>
      </c>
      <c r="K22" s="1268">
        <v>0</v>
      </c>
      <c r="L22" s="1270">
        <f>+H22+I22+J22+K22</f>
        <v>11564.65</v>
      </c>
      <c r="M22" s="1267">
        <f>+G22-L22</f>
        <v>34935.35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46500</v>
      </c>
      <c r="F23" s="937">
        <v>0</v>
      </c>
      <c r="G23" s="905">
        <f t="shared" ref="G23:L23" si="0">+G22</f>
        <v>46500</v>
      </c>
      <c r="H23" s="905">
        <f t="shared" si="0"/>
        <v>1334.55</v>
      </c>
      <c r="I23" s="905">
        <f t="shared" si="0"/>
        <v>8816.5</v>
      </c>
      <c r="J23" s="905">
        <f>+J22</f>
        <v>1413.6</v>
      </c>
      <c r="K23" s="937">
        <v>0</v>
      </c>
      <c r="L23" s="905">
        <f t="shared" si="0"/>
        <v>11564.65</v>
      </c>
      <c r="M23" s="905">
        <f>+G23-L23</f>
        <v>34935.35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ht="12" customHeight="1" x14ac:dyDescent="0.25">
      <c r="B25" s="889" t="s">
        <v>1145</v>
      </c>
      <c r="C25" s="153"/>
      <c r="D25" s="1166"/>
      <c r="E25" s="153"/>
      <c r="F25" s="153"/>
      <c r="G25" s="153"/>
      <c r="H25" s="153"/>
      <c r="I25" s="153"/>
      <c r="J25" s="153"/>
      <c r="K25" s="153"/>
      <c r="L25" s="153"/>
      <c r="M25" s="153"/>
    </row>
    <row r="26" spans="2:14" s="259" customFormat="1" ht="18.75" customHeight="1" x14ac:dyDescent="0.25">
      <c r="B26" s="1264" t="s">
        <v>1143</v>
      </c>
      <c r="C26" s="1265" t="s">
        <v>807</v>
      </c>
      <c r="D26" s="1266" t="s">
        <v>1158</v>
      </c>
      <c r="E26" s="1267">
        <v>46500</v>
      </c>
      <c r="F26" s="1268">
        <v>0</v>
      </c>
      <c r="G26" s="1269">
        <v>46500</v>
      </c>
      <c r="H26" s="1269">
        <v>1334.55</v>
      </c>
      <c r="I26" s="1269">
        <v>8816.5</v>
      </c>
      <c r="J26" s="1269">
        <v>1413.6</v>
      </c>
      <c r="K26" s="1268">
        <v>0</v>
      </c>
      <c r="L26" s="1270">
        <f>+H26+I26+J26+K26</f>
        <v>11564.65</v>
      </c>
      <c r="M26" s="1267">
        <f>+G26-L26</f>
        <v>34935.35</v>
      </c>
    </row>
    <row r="27" spans="2:14" s="5" customFormat="1" ht="15.75" customHeight="1" x14ac:dyDescent="0.25">
      <c r="B27" s="889" t="s">
        <v>847</v>
      </c>
      <c r="C27" s="889"/>
      <c r="D27" s="889">
        <v>1</v>
      </c>
      <c r="E27" s="905">
        <f>+E26</f>
        <v>46500</v>
      </c>
      <c r="F27" s="937">
        <v>0</v>
      </c>
      <c r="G27" s="905">
        <f>+G26</f>
        <v>46500</v>
      </c>
      <c r="H27" s="905">
        <f>+H26</f>
        <v>1334.55</v>
      </c>
      <c r="I27" s="905">
        <f>+I26</f>
        <v>8816.5</v>
      </c>
      <c r="J27" s="905">
        <f>+J26</f>
        <v>1413.6</v>
      </c>
      <c r="K27" s="937">
        <v>0</v>
      </c>
      <c r="L27" s="905">
        <f>+L26</f>
        <v>11564.65</v>
      </c>
      <c r="M27" s="905">
        <f>+G27-L27</f>
        <v>34935.35</v>
      </c>
    </row>
    <row r="28" spans="2:14" ht="12" customHeight="1" x14ac:dyDescent="0.25">
      <c r="B28" s="153"/>
      <c r="C28" s="153"/>
      <c r="D28" s="1166"/>
      <c r="E28" s="153"/>
      <c r="F28" s="153"/>
      <c r="G28" s="153"/>
      <c r="H28" s="153"/>
      <c r="I28" s="153"/>
      <c r="J28" s="153"/>
      <c r="K28" s="153"/>
      <c r="L28" s="153"/>
      <c r="M28" s="153"/>
    </row>
    <row r="29" spans="2:14" s="5" customFormat="1" ht="12" customHeight="1" x14ac:dyDescent="0.25">
      <c r="B29" s="889"/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89" t="s">
        <v>1126</v>
      </c>
      <c r="C30" s="889"/>
      <c r="D30" s="889"/>
      <c r="E30" s="905"/>
      <c r="F30" s="937"/>
      <c r="G30" s="936"/>
      <c r="H30" s="936"/>
      <c r="I30" s="936"/>
      <c r="J30" s="936"/>
      <c r="K30" s="937"/>
      <c r="L30" s="1164"/>
      <c r="M30" s="905"/>
    </row>
    <row r="31" spans="2:14" s="5" customFormat="1" ht="12" customHeight="1" x14ac:dyDescent="0.25">
      <c r="B31" s="890" t="s">
        <v>728</v>
      </c>
      <c r="C31" s="903" t="s">
        <v>807</v>
      </c>
      <c r="D31" s="890" t="s">
        <v>607</v>
      </c>
      <c r="E31" s="933">
        <v>22500</v>
      </c>
      <c r="F31" s="932">
        <v>0</v>
      </c>
      <c r="G31" s="933">
        <v>22500</v>
      </c>
      <c r="H31" s="933">
        <v>645.75</v>
      </c>
      <c r="I31" s="933">
        <v>3143.58</v>
      </c>
      <c r="J31" s="933">
        <v>684</v>
      </c>
      <c r="K31" s="932">
        <v>0</v>
      </c>
      <c r="L31" s="1086">
        <v>4473.33</v>
      </c>
      <c r="M31" s="904">
        <v>18026.669999999998</v>
      </c>
    </row>
    <row r="32" spans="2:14" s="5" customFormat="1" ht="12" customHeight="1" x14ac:dyDescent="0.25">
      <c r="B32" s="889" t="s">
        <v>749</v>
      </c>
      <c r="C32" s="889"/>
      <c r="D32" s="889">
        <v>1</v>
      </c>
      <c r="E32" s="936">
        <v>22500</v>
      </c>
      <c r="F32" s="937">
        <v>0</v>
      </c>
      <c r="G32" s="936">
        <v>22500</v>
      </c>
      <c r="H32" s="936">
        <v>645.75</v>
      </c>
      <c r="I32" s="936">
        <v>3143.58</v>
      </c>
      <c r="J32" s="936">
        <v>684</v>
      </c>
      <c r="K32" s="937">
        <v>0</v>
      </c>
      <c r="L32" s="1164">
        <v>4473.33</v>
      </c>
      <c r="M32" s="905">
        <v>18026.669999999998</v>
      </c>
    </row>
    <row r="33" spans="2:13" s="5" customFormat="1" ht="12" customHeight="1" x14ac:dyDescent="0.25">
      <c r="B33" s="889"/>
      <c r="C33" s="889"/>
      <c r="D33" s="889"/>
      <c r="E33" s="905"/>
      <c r="F33" s="937"/>
      <c r="G33" s="936"/>
      <c r="H33" s="936"/>
      <c r="I33" s="936"/>
      <c r="J33" s="936"/>
      <c r="K33" s="937"/>
      <c r="L33" s="1164"/>
      <c r="M33" s="905"/>
    </row>
    <row r="34" spans="2:13" ht="12" customHeight="1" x14ac:dyDescent="0.25">
      <c r="B34" s="889"/>
      <c r="C34" s="889"/>
      <c r="D34" s="889"/>
      <c r="E34" s="906"/>
      <c r="F34" s="907"/>
      <c r="G34" s="906"/>
      <c r="H34" s="936"/>
      <c r="I34" s="936"/>
      <c r="J34" s="936"/>
      <c r="K34" s="937"/>
      <c r="L34" s="905"/>
      <c r="M34" s="905"/>
    </row>
    <row r="35" spans="2:13" ht="12" customHeight="1" x14ac:dyDescent="0.25">
      <c r="B35" s="889"/>
      <c r="C35" s="889"/>
      <c r="D35" s="889"/>
      <c r="E35" s="906"/>
      <c r="F35" s="907"/>
      <c r="G35" s="906"/>
      <c r="H35" s="936"/>
      <c r="I35" s="936"/>
      <c r="J35" s="936"/>
      <c r="K35" s="937"/>
      <c r="L35" s="905"/>
      <c r="M35" s="905"/>
    </row>
    <row r="36" spans="2:13" ht="12" customHeight="1" x14ac:dyDescent="0.25">
      <c r="B36" s="1167" t="s">
        <v>1412</v>
      </c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890" t="s">
        <v>369</v>
      </c>
      <c r="C37" s="903" t="s">
        <v>806</v>
      </c>
      <c r="D37" s="1168" t="s">
        <v>1435</v>
      </c>
      <c r="E37" s="904">
        <v>11500</v>
      </c>
      <c r="F37" s="932">
        <v>0</v>
      </c>
      <c r="G37" s="933">
        <v>11500</v>
      </c>
      <c r="H37" s="933">
        <v>330.05</v>
      </c>
      <c r="I37" s="933">
        <v>1623.06</v>
      </c>
      <c r="J37" s="933">
        <v>349.6</v>
      </c>
      <c r="K37" s="932">
        <v>0</v>
      </c>
      <c r="L37" s="1086">
        <f>+H37+I37+J37+K37</f>
        <v>2302.71</v>
      </c>
      <c r="M37" s="904">
        <f>+G37-L37</f>
        <v>9197.2900000000009</v>
      </c>
    </row>
    <row r="38" spans="2:13" ht="12" customHeight="1" x14ac:dyDescent="0.25">
      <c r="B38" s="889" t="s">
        <v>813</v>
      </c>
      <c r="C38" s="889"/>
      <c r="D38" s="889">
        <v>1</v>
      </c>
      <c r="E38" s="905">
        <f>+E37</f>
        <v>11500</v>
      </c>
      <c r="F38" s="937">
        <v>0</v>
      </c>
      <c r="G38" s="905">
        <f>+G37</f>
        <v>11500</v>
      </c>
      <c r="H38" s="905">
        <f>+H37</f>
        <v>330.05</v>
      </c>
      <c r="I38" s="905">
        <f>+I37</f>
        <v>1623.06</v>
      </c>
      <c r="J38" s="905">
        <f>+J37</f>
        <v>349.6</v>
      </c>
      <c r="K38" s="937">
        <v>0</v>
      </c>
      <c r="L38" s="905">
        <f>+L37</f>
        <v>2302.71</v>
      </c>
      <c r="M38" s="905">
        <f>+G38-L38</f>
        <v>9197.2900000000009</v>
      </c>
    </row>
    <row r="39" spans="2:13" ht="12" customHeight="1" x14ac:dyDescent="0.25">
      <c r="B39" s="889"/>
      <c r="C39" s="889"/>
      <c r="D39" s="889"/>
      <c r="E39" s="906"/>
      <c r="F39" s="907"/>
      <c r="G39" s="906"/>
      <c r="H39" s="936"/>
      <c r="I39" s="936"/>
      <c r="J39" s="936"/>
      <c r="K39" s="937"/>
      <c r="L39" s="905"/>
      <c r="M39" s="905"/>
    </row>
    <row r="40" spans="2:13" ht="12" customHeight="1" x14ac:dyDescent="0.25">
      <c r="B40" s="1167" t="s">
        <v>978</v>
      </c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90" t="s">
        <v>409</v>
      </c>
      <c r="C41" s="903" t="s">
        <v>806</v>
      </c>
      <c r="D41" s="1168" t="s">
        <v>529</v>
      </c>
      <c r="E41" s="904">
        <v>11500</v>
      </c>
      <c r="F41" s="932">
        <v>0</v>
      </c>
      <c r="G41" s="933">
        <v>11500</v>
      </c>
      <c r="H41" s="933">
        <v>330.05</v>
      </c>
      <c r="I41" s="933">
        <v>1623.06</v>
      </c>
      <c r="J41" s="933">
        <v>349.6</v>
      </c>
      <c r="K41" s="932">
        <v>0</v>
      </c>
      <c r="L41" s="1086">
        <f>+H41+I41+J41+K41</f>
        <v>2302.71</v>
      </c>
      <c r="M41" s="904">
        <f>+G41-L41</f>
        <v>9197.2900000000009</v>
      </c>
    </row>
    <row r="42" spans="2:13" ht="12" customHeight="1" x14ac:dyDescent="0.25">
      <c r="B42" s="889" t="s">
        <v>813</v>
      </c>
      <c r="C42" s="889"/>
      <c r="D42" s="889">
        <v>1</v>
      </c>
      <c r="E42" s="905">
        <f>SUM(E41:E41)</f>
        <v>11500</v>
      </c>
      <c r="F42" s="937">
        <v>0</v>
      </c>
      <c r="G42" s="905">
        <f>SUM(G41:G41)</f>
        <v>11500</v>
      </c>
      <c r="H42" s="905">
        <f>SUM(H41:H41)</f>
        <v>330.05</v>
      </c>
      <c r="I42" s="905">
        <f>SUM(I41:I41)</f>
        <v>1623.06</v>
      </c>
      <c r="J42" s="905">
        <f>SUM(J41:J41)</f>
        <v>349.6</v>
      </c>
      <c r="K42" s="937">
        <v>0</v>
      </c>
      <c r="L42" s="905">
        <f>SUM(L41:L41)</f>
        <v>2302.71</v>
      </c>
      <c r="M42" s="905">
        <f>SUM(M41:M41)</f>
        <v>9197.2900000000009</v>
      </c>
    </row>
    <row r="43" spans="2:13" ht="12" customHeight="1" x14ac:dyDescent="0.25">
      <c r="B43" s="889"/>
      <c r="C43" s="889"/>
      <c r="D43" s="889"/>
      <c r="E43" s="906"/>
      <c r="F43" s="907"/>
      <c r="G43" s="906"/>
      <c r="H43" s="936"/>
      <c r="I43" s="936"/>
      <c r="J43" s="936"/>
      <c r="K43" s="937"/>
      <c r="L43" s="905"/>
      <c r="M43" s="905"/>
    </row>
    <row r="44" spans="2:13" ht="12" customHeight="1" x14ac:dyDescent="0.25">
      <c r="B44" s="889" t="s">
        <v>1468</v>
      </c>
      <c r="C44" s="903"/>
      <c r="D44" s="934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890" t="s">
        <v>1414</v>
      </c>
      <c r="C45" s="903" t="s">
        <v>806</v>
      </c>
      <c r="D45" s="890" t="s">
        <v>1436</v>
      </c>
      <c r="E45" s="904">
        <v>11500</v>
      </c>
      <c r="F45" s="932">
        <v>0</v>
      </c>
      <c r="G45" s="933">
        <v>11500</v>
      </c>
      <c r="H45" s="933">
        <v>330.05</v>
      </c>
      <c r="I45" s="933">
        <v>1623.06</v>
      </c>
      <c r="J45" s="933">
        <v>349.6</v>
      </c>
      <c r="K45" s="932">
        <v>0</v>
      </c>
      <c r="L45" s="1086">
        <f>+H45+I45+J45+K45</f>
        <v>2302.71</v>
      </c>
      <c r="M45" s="904">
        <f>+G45-L45</f>
        <v>9197.2900000000009</v>
      </c>
    </row>
    <row r="46" spans="2:13" ht="12" customHeight="1" x14ac:dyDescent="0.25">
      <c r="B46" s="889" t="s">
        <v>813</v>
      </c>
      <c r="C46" s="889"/>
      <c r="D46" s="889">
        <v>1</v>
      </c>
      <c r="E46" s="905">
        <f>+E45</f>
        <v>11500</v>
      </c>
      <c r="F46" s="937">
        <v>0</v>
      </c>
      <c r="G46" s="905">
        <f>+G45</f>
        <v>11500</v>
      </c>
      <c r="H46" s="905">
        <f>+H45</f>
        <v>330.05</v>
      </c>
      <c r="I46" s="905">
        <f>+I45</f>
        <v>1623.06</v>
      </c>
      <c r="J46" s="905">
        <f>+J45</f>
        <v>349.6</v>
      </c>
      <c r="K46" s="937">
        <v>0</v>
      </c>
      <c r="L46" s="905">
        <f>+L45</f>
        <v>2302.71</v>
      </c>
      <c r="M46" s="905">
        <f>+G46-L46</f>
        <v>9197.2900000000009</v>
      </c>
    </row>
    <row r="47" spans="2:13" ht="12" customHeight="1" x14ac:dyDescent="0.25">
      <c r="B47" s="889"/>
      <c r="C47" s="889"/>
      <c r="D47" s="889"/>
      <c r="E47" s="905"/>
      <c r="F47" s="937"/>
      <c r="G47" s="905"/>
      <c r="H47" s="905"/>
      <c r="I47" s="905"/>
      <c r="J47" s="905"/>
      <c r="K47" s="937"/>
      <c r="L47" s="905"/>
      <c r="M47" s="905"/>
    </row>
    <row r="48" spans="2:13" ht="12" customHeight="1" x14ac:dyDescent="0.25">
      <c r="B48" s="889"/>
      <c r="C48" s="889"/>
      <c r="D48" s="941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s="2" customFormat="1" ht="15.75" customHeight="1" x14ac:dyDescent="0.2">
      <c r="B49" s="1129" t="s">
        <v>865</v>
      </c>
      <c r="C49" s="1139"/>
      <c r="D49" s="1129">
        <v>8</v>
      </c>
      <c r="E49" s="1140">
        <f>+E46+E42+E38++E32++E23+E27+E19+E15</f>
        <v>178000</v>
      </c>
      <c r="F49" s="1045">
        <v>0</v>
      </c>
      <c r="G49" s="1140">
        <f>+G46+G42+G38++G32++G23+G27+G19+G15</f>
        <v>178000</v>
      </c>
      <c r="H49" s="1140">
        <f t="shared" ref="H49:M49" si="1">+H46+H42+H38++H32++H23+H27+H19+H15</f>
        <v>5108.6000000000004</v>
      </c>
      <c r="I49" s="1140">
        <f t="shared" si="1"/>
        <v>29818.880000000005</v>
      </c>
      <c r="J49" s="1140">
        <f t="shared" si="1"/>
        <v>5411.2000000000007</v>
      </c>
      <c r="K49" s="1045">
        <v>0</v>
      </c>
      <c r="L49" s="1140">
        <f t="shared" si="1"/>
        <v>40338.68</v>
      </c>
      <c r="M49" s="1140">
        <f t="shared" si="1"/>
        <v>137661.32</v>
      </c>
    </row>
    <row r="57" spans="2:13" ht="15" hidden="1" customHeight="1" x14ac:dyDescent="0.25"/>
    <row r="58" spans="2:13" ht="15" hidden="1" customHeight="1" x14ac:dyDescent="0.25"/>
    <row r="60" spans="2:13" ht="14.25" customHeight="1" x14ac:dyDescent="0.25"/>
    <row r="61" spans="2:13" ht="15" hidden="1" customHeight="1" x14ac:dyDescent="0.25"/>
    <row r="65" spans="2:13" ht="0.75" customHeight="1" x14ac:dyDescent="0.25"/>
    <row r="67" spans="2:13" ht="38.25" customHeight="1" x14ac:dyDescent="0.25">
      <c r="B67" s="916"/>
      <c r="C67" s="916"/>
      <c r="D67" s="917"/>
      <c r="E67" s="918"/>
      <c r="F67" s="919"/>
      <c r="G67" s="1882" t="s">
        <v>1372</v>
      </c>
      <c r="H67" s="1882"/>
      <c r="I67" s="1882"/>
      <c r="J67" s="1882"/>
      <c r="K67" s="1882"/>
      <c r="L67" s="1882"/>
    </row>
    <row r="68" spans="2:13" x14ac:dyDescent="0.25">
      <c r="B68" s="1083" t="s">
        <v>1238</v>
      </c>
      <c r="C68" s="1083"/>
      <c r="D68" s="921"/>
      <c r="E68" s="915"/>
      <c r="F68" s="915"/>
      <c r="G68" s="1880" t="s">
        <v>1222</v>
      </c>
      <c r="H68" s="1880"/>
      <c r="I68" s="1880"/>
      <c r="J68" s="1880"/>
      <c r="K68" s="1880"/>
      <c r="L68" s="1880"/>
    </row>
    <row r="69" spans="2:13" x14ac:dyDescent="0.25">
      <c r="B69" s="916" t="s">
        <v>1239</v>
      </c>
      <c r="C69" s="916"/>
      <c r="D69" s="915"/>
      <c r="E69" s="915"/>
      <c r="F69" s="923"/>
      <c r="G69" s="1879" t="s">
        <v>1224</v>
      </c>
      <c r="H69" s="1879"/>
      <c r="I69" s="1879"/>
      <c r="J69" s="1879"/>
      <c r="K69" s="1879"/>
      <c r="L69" s="1879"/>
    </row>
    <row r="73" spans="2:13" ht="30" customHeight="1" x14ac:dyDescent="0.25"/>
    <row r="77" spans="2:13" x14ac:dyDescent="0.25">
      <c r="E77" s="924"/>
      <c r="F77" s="923"/>
      <c r="G77" s="915"/>
      <c r="H77" s="1884"/>
      <c r="I77" s="1884"/>
      <c r="J77" s="1884"/>
      <c r="K77" s="1884"/>
      <c r="L77" s="1884"/>
      <c r="M77" s="1884"/>
    </row>
    <row r="78" spans="2:13" x14ac:dyDescent="0.25">
      <c r="E78" s="925"/>
      <c r="F78" s="1877"/>
      <c r="G78" s="1877"/>
      <c r="H78" s="1877"/>
      <c r="I78" s="1877"/>
      <c r="J78" s="1877"/>
      <c r="K78" s="926"/>
      <c r="L78" s="926"/>
      <c r="M78" s="886"/>
    </row>
    <row r="79" spans="2:13" ht="32.25" customHeight="1" x14ac:dyDescent="0.25">
      <c r="E79" s="927" t="s">
        <v>641</v>
      </c>
      <c r="F79" s="927"/>
      <c r="G79" s="927"/>
      <c r="H79" s="927"/>
      <c r="I79" s="927"/>
      <c r="J79" s="927"/>
      <c r="K79" s="927"/>
      <c r="L79" s="927"/>
      <c r="M79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67:L67"/>
    <mergeCell ref="G68:L68"/>
    <mergeCell ref="G69:L69"/>
    <mergeCell ref="H77:M77"/>
    <mergeCell ref="F78:J78"/>
  </mergeCells>
  <pageMargins left="1.299212598425197" right="7.874015748031496E-2" top="0.02" bottom="0.08" header="0" footer="0"/>
  <pageSetup scale="54" orientation="landscape" r:id="rId1"/>
  <drawing r:id="rId2"/>
</worksheet>
</file>

<file path=xl/worksheets/sheet3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7FEB66-5A6F-488B-B163-995E89603BC0}">
  <sheetPr>
    <pageSetUpPr fitToPage="1"/>
  </sheetPr>
  <dimension ref="A6:M69"/>
  <sheetViews>
    <sheetView showGridLines="0" topLeftCell="B1" zoomScale="110" zoomScaleNormal="110" workbookViewId="0">
      <selection activeCell="H19" sqref="H19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24" t="s">
        <v>0</v>
      </c>
      <c r="C6" s="1624"/>
      <c r="D6" s="1624"/>
      <c r="E6" s="1624"/>
      <c r="F6" s="1624"/>
      <c r="G6" s="1624"/>
      <c r="H6" s="1624"/>
      <c r="I6" s="1624"/>
      <c r="J6" s="1624"/>
      <c r="K6" s="1624"/>
      <c r="L6" s="1624"/>
      <c r="M6" s="1624"/>
    </row>
    <row r="7" spans="2:13" x14ac:dyDescent="0.25">
      <c r="B7" s="1624" t="s">
        <v>1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2:13" x14ac:dyDescent="0.25">
      <c r="B8" s="1624" t="s">
        <v>3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2:13" x14ac:dyDescent="0.25">
      <c r="B9" s="1624" t="s">
        <v>1757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2:13" x14ac:dyDescent="0.25">
      <c r="B10" s="1622" t="s">
        <v>1197</v>
      </c>
      <c r="C10" s="1622"/>
      <c r="D10" s="1622"/>
      <c r="E10" s="1622"/>
      <c r="F10" s="1622"/>
      <c r="G10" s="1622"/>
      <c r="H10" s="1622"/>
      <c r="I10" s="1622"/>
      <c r="J10" s="1622"/>
      <c r="K10" s="1622"/>
      <c r="L10" s="1622"/>
      <c r="M10" s="1622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94" t="s">
        <v>7</v>
      </c>
      <c r="C12" s="1892" t="s">
        <v>802</v>
      </c>
      <c r="D12" s="1892" t="s">
        <v>9</v>
      </c>
      <c r="E12" s="1067" t="s">
        <v>12</v>
      </c>
      <c r="F12" s="1905" t="s">
        <v>13</v>
      </c>
      <c r="G12" s="1904" t="s">
        <v>14</v>
      </c>
      <c r="H12" s="1904" t="s">
        <v>15</v>
      </c>
      <c r="I12" s="1904" t="s">
        <v>16</v>
      </c>
      <c r="J12" s="1904" t="s">
        <v>17</v>
      </c>
      <c r="K12" s="1904" t="s">
        <v>18</v>
      </c>
      <c r="L12" s="1904" t="s">
        <v>19</v>
      </c>
      <c r="M12" s="1904" t="s">
        <v>20</v>
      </c>
    </row>
    <row r="13" spans="2:13" ht="15" customHeight="1" x14ac:dyDescent="0.25">
      <c r="B13" s="1894"/>
      <c r="C13" s="1892"/>
      <c r="D13" s="1892"/>
      <c r="E13" s="1067" t="s">
        <v>21</v>
      </c>
      <c r="F13" s="1905"/>
      <c r="G13" s="1904"/>
      <c r="H13" s="1904"/>
      <c r="I13" s="1904"/>
      <c r="J13" s="1904"/>
      <c r="K13" s="1904"/>
      <c r="L13" s="1904"/>
      <c r="M13" s="1904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15000</v>
      </c>
      <c r="F23" s="712">
        <v>0</v>
      </c>
      <c r="G23" s="468">
        <v>15000</v>
      </c>
      <c r="H23" s="468">
        <v>430.5</v>
      </c>
      <c r="I23" s="468">
        <v>3528.37</v>
      </c>
      <c r="J23" s="468">
        <v>456</v>
      </c>
      <c r="K23" s="1169">
        <v>0</v>
      </c>
      <c r="L23" s="468">
        <f>+H23+I23+J23</f>
        <v>4414.87</v>
      </c>
      <c r="M23" s="468">
        <f>+G23-L23</f>
        <v>10585.130000000001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15000</v>
      </c>
      <c r="F24" s="464">
        <v>0</v>
      </c>
      <c r="G24" s="697">
        <f>SUM(G23)</f>
        <v>15000</v>
      </c>
      <c r="H24" s="697">
        <f>SUM(H23)</f>
        <v>430.5</v>
      </c>
      <c r="I24" s="697">
        <f>SUM(I23)</f>
        <v>3528.37</v>
      </c>
      <c r="J24" s="697">
        <f>SUM(J23)</f>
        <v>456</v>
      </c>
      <c r="K24" s="697">
        <f>SUM(K23)</f>
        <v>0</v>
      </c>
      <c r="L24" s="463">
        <f>+H24+I24+J24</f>
        <v>4414.87</v>
      </c>
      <c r="M24" s="463">
        <f>+G24-L24</f>
        <v>10585.130000000001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052" t="s">
        <v>865</v>
      </c>
      <c r="C41" s="1063"/>
      <c r="D41" s="1064">
        <f>+D16+D20+D28+D36+D39+D32+D24</f>
        <v>7</v>
      </c>
      <c r="E41" s="1065">
        <f>+E16+E20+E24+E28+E32+E36+E39</f>
        <v>196500</v>
      </c>
      <c r="F41" s="1066">
        <v>0</v>
      </c>
      <c r="G41" s="1065">
        <f t="shared" ref="G41:L41" si="1">+G16+G20+G24+G28+G32+G36+G39</f>
        <v>196500</v>
      </c>
      <c r="H41" s="1065">
        <f t="shared" si="1"/>
        <v>5639.55</v>
      </c>
      <c r="I41" s="1065">
        <f t="shared" si="1"/>
        <v>43060.81</v>
      </c>
      <c r="J41" s="1065">
        <f t="shared" si="1"/>
        <v>5973.6</v>
      </c>
      <c r="K41" s="1114">
        <v>0</v>
      </c>
      <c r="L41" s="1065">
        <f t="shared" si="1"/>
        <v>54673.96</v>
      </c>
      <c r="M41" s="1065">
        <f>+M16+M20+M24+M28+M32+M36+M39</f>
        <v>141826.04</v>
      </c>
    </row>
    <row r="48" spans="2:13" ht="9.75" customHeight="1" x14ac:dyDescent="0.25"/>
    <row r="49" spans="2:13" hidden="1" x14ac:dyDescent="0.25"/>
    <row r="55" spans="2:13" ht="38.25" customHeight="1" x14ac:dyDescent="0.25">
      <c r="B55" s="542"/>
      <c r="C55" s="542"/>
      <c r="D55" s="543"/>
      <c r="E55" s="544"/>
      <c r="F55" s="545"/>
      <c r="G55" s="1866" t="s">
        <v>1250</v>
      </c>
      <c r="H55" s="1866"/>
      <c r="I55" s="1866"/>
      <c r="J55" s="1866"/>
      <c r="K55" s="1866"/>
      <c r="L55" s="1866"/>
      <c r="M55" s="544"/>
    </row>
    <row r="56" spans="2:13" x14ac:dyDescent="0.25">
      <c r="B56" s="1082" t="s">
        <v>1532</v>
      </c>
      <c r="C56" s="546"/>
      <c r="D56" s="538"/>
      <c r="E56" s="537"/>
      <c r="F56" s="537"/>
      <c r="G56" s="1811" t="s">
        <v>852</v>
      </c>
      <c r="H56" s="1811"/>
      <c r="I56" s="1811"/>
      <c r="J56" s="1811"/>
      <c r="K56" s="1811"/>
      <c r="L56" s="1811"/>
      <c r="M56" s="539"/>
    </row>
    <row r="57" spans="2:13" x14ac:dyDescent="0.25">
      <c r="B57" s="542" t="s">
        <v>1256</v>
      </c>
      <c r="C57" s="542"/>
      <c r="D57" s="537"/>
      <c r="E57" s="537"/>
      <c r="F57" s="540"/>
      <c r="G57" s="1812" t="s">
        <v>1506</v>
      </c>
      <c r="H57" s="1812"/>
      <c r="I57" s="1812"/>
      <c r="J57" s="1812"/>
      <c r="K57" s="1812"/>
      <c r="L57" s="1812"/>
      <c r="M57" s="537"/>
    </row>
    <row r="58" spans="2:13" x14ac:dyDescent="0.25">
      <c r="B58" s="546"/>
      <c r="C58" s="546"/>
      <c r="D58" s="547"/>
      <c r="E58" s="541"/>
      <c r="F58" s="540"/>
      <c r="G58" s="537"/>
      <c r="H58" s="1813"/>
      <c r="I58" s="1813"/>
      <c r="J58" s="1813"/>
      <c r="K58" s="1813"/>
      <c r="L58" s="1813"/>
      <c r="M58" s="1813"/>
    </row>
    <row r="59" spans="2:13" x14ac:dyDescent="0.25">
      <c r="B59" s="531"/>
      <c r="C59" s="531"/>
      <c r="D59" s="259"/>
      <c r="E59" s="1174"/>
      <c r="F59" s="1622"/>
      <c r="G59" s="1622"/>
      <c r="H59" s="1622"/>
      <c r="I59" s="1622"/>
      <c r="J59" s="1622"/>
      <c r="K59" s="1175"/>
      <c r="L59" s="1175"/>
      <c r="M59" s="259"/>
    </row>
    <row r="60" spans="2:13" ht="63.75" customHeight="1" x14ac:dyDescent="0.25">
      <c r="E60" t="s">
        <v>641</v>
      </c>
    </row>
    <row r="64" spans="2:13" ht="12" customHeight="1" x14ac:dyDescent="0.25"/>
    <row r="65" hidden="1" x14ac:dyDescent="0.25"/>
    <row r="66" hidden="1" x14ac:dyDescent="0.25"/>
    <row r="67" ht="3" hidden="1" customHeight="1" x14ac:dyDescent="0.25"/>
    <row r="68" hidden="1" x14ac:dyDescent="0.25"/>
    <row r="69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5:L55"/>
    <mergeCell ref="G56:L56"/>
    <mergeCell ref="G57:L57"/>
    <mergeCell ref="H58:M58"/>
    <mergeCell ref="F59:J59"/>
  </mergeCells>
  <pageMargins left="0.75" right="0.21" top="0.15" bottom="0.74803149606299213" header="0.12" footer="0.31496062992125984"/>
  <pageSetup scale="52" fitToHeight="0" orientation="landscape" r:id="rId1"/>
  <drawing r:id="rId2"/>
</worksheet>
</file>

<file path=xl/worksheets/sheet3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688E21-9E71-40F7-9E11-132824A67DDE}">
  <sheetPr>
    <pageSetUpPr fitToPage="1"/>
  </sheetPr>
  <dimension ref="A6:L34"/>
  <sheetViews>
    <sheetView showGridLines="0" zoomScale="118" zoomScaleNormal="118" workbookViewId="0">
      <selection activeCell="H12" sqref="H12:H13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735" t="s">
        <v>0</v>
      </c>
      <c r="B6" s="1735"/>
      <c r="C6" s="1735"/>
      <c r="D6" s="1735"/>
      <c r="E6" s="1735"/>
      <c r="F6" s="1735"/>
      <c r="G6" s="1735"/>
      <c r="H6" s="1735"/>
      <c r="I6" s="1735"/>
      <c r="J6" s="1735"/>
      <c r="K6" s="1735"/>
      <c r="L6" s="1735"/>
    </row>
    <row r="7" spans="1:12" x14ac:dyDescent="0.25">
      <c r="A7" s="1735" t="s">
        <v>1</v>
      </c>
      <c r="B7" s="1735"/>
      <c r="C7" s="1735"/>
      <c r="D7" s="1735"/>
      <c r="E7" s="1735"/>
      <c r="F7" s="1735"/>
      <c r="G7" s="1735"/>
      <c r="H7" s="1735"/>
      <c r="I7" s="1735"/>
      <c r="J7" s="1735"/>
      <c r="K7" s="1735"/>
      <c r="L7" s="1735"/>
    </row>
    <row r="8" spans="1:12" x14ac:dyDescent="0.25">
      <c r="A8" s="1735" t="s">
        <v>3</v>
      </c>
      <c r="B8" s="1735"/>
      <c r="C8" s="1735"/>
      <c r="D8" s="1735"/>
      <c r="E8" s="1735"/>
      <c r="F8" s="1735"/>
      <c r="G8" s="1735"/>
      <c r="H8" s="1735"/>
      <c r="I8" s="1735"/>
      <c r="J8" s="1735"/>
      <c r="K8" s="1735"/>
      <c r="L8" s="1735"/>
    </row>
    <row r="9" spans="1:12" x14ac:dyDescent="0.25">
      <c r="A9" s="1735" t="s">
        <v>1758</v>
      </c>
      <c r="B9" s="1735"/>
      <c r="C9" s="1735"/>
      <c r="D9" s="1735"/>
      <c r="E9" s="1735"/>
      <c r="F9" s="1735"/>
      <c r="G9" s="1735"/>
      <c r="H9" s="1735"/>
      <c r="I9" s="1735"/>
      <c r="J9" s="1735"/>
      <c r="K9" s="1735"/>
      <c r="L9" s="1735"/>
    </row>
    <row r="10" spans="1:12" x14ac:dyDescent="0.25">
      <c r="A10" s="1736" t="s">
        <v>1197</v>
      </c>
      <c r="B10" s="1736"/>
      <c r="C10" s="1736"/>
      <c r="D10" s="1736"/>
      <c r="E10" s="1736"/>
      <c r="F10" s="1736"/>
      <c r="G10" s="1736"/>
      <c r="H10" s="1736"/>
      <c r="I10" s="1736"/>
      <c r="J10" s="1736"/>
      <c r="K10" s="1736"/>
      <c r="L10" s="1736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918" t="s">
        <v>7</v>
      </c>
      <c r="B12" s="1920" t="s">
        <v>802</v>
      </c>
      <c r="C12" s="1920" t="s">
        <v>10</v>
      </c>
      <c r="D12" s="1067" t="s">
        <v>12</v>
      </c>
      <c r="E12" s="1922" t="s">
        <v>13</v>
      </c>
      <c r="F12" s="1916" t="s">
        <v>14</v>
      </c>
      <c r="G12" s="1916" t="s">
        <v>15</v>
      </c>
      <c r="H12" s="1916" t="s">
        <v>16</v>
      </c>
      <c r="I12" s="1916" t="s">
        <v>17</v>
      </c>
      <c r="J12" s="1916" t="s">
        <v>18</v>
      </c>
      <c r="K12" s="1916" t="s">
        <v>19</v>
      </c>
      <c r="L12" s="1916" t="s">
        <v>20</v>
      </c>
    </row>
    <row r="13" spans="1:12" ht="15" customHeight="1" x14ac:dyDescent="0.25">
      <c r="A13" s="1919"/>
      <c r="B13" s="1921"/>
      <c r="C13" s="1921"/>
      <c r="D13" s="1067" t="s">
        <v>21</v>
      </c>
      <c r="E13" s="1923"/>
      <c r="F13" s="1917"/>
      <c r="G13" s="1917"/>
      <c r="H13" s="1917"/>
      <c r="I13" s="1917"/>
      <c r="J13" s="1917"/>
      <c r="K13" s="1917"/>
      <c r="L13" s="1917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ht="38.25" customHeight="1" x14ac:dyDescent="0.25">
      <c r="A28" s="542"/>
      <c r="B28" s="542"/>
      <c r="C28" s="543"/>
      <c r="D28" s="544"/>
      <c r="E28" s="545"/>
      <c r="F28" s="1866" t="s">
        <v>1255</v>
      </c>
      <c r="G28" s="1866"/>
      <c r="H28" s="1866"/>
      <c r="I28" s="1866"/>
      <c r="J28" s="1866"/>
      <c r="K28" s="1866"/>
      <c r="L28" s="544"/>
    </row>
    <row r="29" spans="1:12" x14ac:dyDescent="0.25">
      <c r="A29" s="1082" t="s">
        <v>1507</v>
      </c>
      <c r="B29" s="1082"/>
      <c r="C29" s="538"/>
      <c r="D29" s="537"/>
      <c r="E29" s="537"/>
      <c r="F29" s="1811" t="s">
        <v>852</v>
      </c>
      <c r="G29" s="1811"/>
      <c r="H29" s="1811"/>
      <c r="I29" s="1811"/>
      <c r="J29" s="1811"/>
      <c r="K29" s="1811"/>
      <c r="L29" s="539"/>
    </row>
    <row r="30" spans="1:12" x14ac:dyDescent="0.25">
      <c r="A30" s="542" t="s">
        <v>1745</v>
      </c>
      <c r="B30" s="542"/>
      <c r="C30" s="537"/>
      <c r="D30" s="537"/>
      <c r="E30" s="540"/>
      <c r="F30" s="1812" t="s">
        <v>1506</v>
      </c>
      <c r="G30" s="1812"/>
      <c r="H30" s="1812"/>
      <c r="I30" s="1812"/>
      <c r="J30" s="1812"/>
      <c r="K30" s="1812"/>
      <c r="L30" s="537"/>
    </row>
    <row r="31" spans="1:12" x14ac:dyDescent="0.25">
      <c r="A31" s="546"/>
      <c r="B31" s="546"/>
      <c r="C31" s="547"/>
      <c r="D31" s="541"/>
      <c r="E31" s="540"/>
      <c r="F31" s="537"/>
      <c r="G31" s="1813"/>
      <c r="H31" s="1813"/>
      <c r="I31" s="1813"/>
      <c r="J31" s="1813"/>
      <c r="K31" s="1813"/>
      <c r="L31" s="1813"/>
    </row>
    <row r="32" spans="1:12" ht="15.75" x14ac:dyDescent="0.25">
      <c r="A32" s="267"/>
      <c r="B32" s="267"/>
      <c r="C32" s="268"/>
      <c r="D32" s="269"/>
      <c r="E32" s="1741"/>
      <c r="F32" s="1741"/>
      <c r="G32" s="1741"/>
      <c r="H32" s="1741"/>
      <c r="I32" s="1741"/>
      <c r="J32" s="271"/>
      <c r="K32" s="271"/>
      <c r="L32" s="259"/>
    </row>
    <row r="33" spans="4:4" x14ac:dyDescent="0.25">
      <c r="D33" t="s">
        <v>641</v>
      </c>
    </row>
    <row r="34" spans="4:4" ht="63" customHeight="1" x14ac:dyDescent="0.25"/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28:K28"/>
    <mergeCell ref="F29:K29"/>
    <mergeCell ref="F30:K30"/>
    <mergeCell ref="G31:L31"/>
    <mergeCell ref="E32:I32"/>
  </mergeCells>
  <pageMargins left="0.7" right="0.36" top="0.36" bottom="0.28000000000000003" header="0.3" footer="0.3"/>
  <pageSetup paperSize="3" scale="97" orientation="landscape" r:id="rId1"/>
  <drawing r:id="rId2"/>
</worksheet>
</file>

<file path=xl/worksheets/sheet3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A54FF9-047A-4DDE-A7E1-637107ECAC22}">
  <sheetPr>
    <pageSetUpPr fitToPage="1"/>
  </sheetPr>
  <dimension ref="A1:M81"/>
  <sheetViews>
    <sheetView topLeftCell="A9" zoomScale="80" zoomScaleNormal="80" zoomScaleSheetLayoutView="80" workbookViewId="0">
      <selection activeCell="F18" sqref="F18"/>
    </sheetView>
  </sheetViews>
  <sheetFormatPr baseColWidth="10" defaultRowHeight="15" x14ac:dyDescent="0.25"/>
  <cols>
    <col min="1" max="1" width="67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1:13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1:13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1:13" x14ac:dyDescent="0.25">
      <c r="A10" s="1624" t="s">
        <v>1759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</row>
    <row r="11" spans="1:13" x14ac:dyDescent="0.25">
      <c r="A11" s="1622" t="s">
        <v>5</v>
      </c>
      <c r="B11" s="1622"/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97" t="s">
        <v>7</v>
      </c>
      <c r="B13" s="1897" t="s">
        <v>937</v>
      </c>
      <c r="C13" s="1897" t="s">
        <v>10</v>
      </c>
      <c r="D13" s="1897" t="s">
        <v>11</v>
      </c>
      <c r="E13" s="1047" t="s">
        <v>12</v>
      </c>
      <c r="F13" s="1897" t="s">
        <v>13</v>
      </c>
      <c r="G13" s="1897" t="s">
        <v>14</v>
      </c>
      <c r="H13" s="1897" t="s">
        <v>15</v>
      </c>
      <c r="I13" s="1897" t="s">
        <v>16</v>
      </c>
      <c r="J13" s="1897" t="s">
        <v>17</v>
      </c>
      <c r="K13" s="1897" t="s">
        <v>18</v>
      </c>
      <c r="L13" s="1897" t="s">
        <v>19</v>
      </c>
      <c r="M13" s="1897" t="s">
        <v>20</v>
      </c>
    </row>
    <row r="14" spans="1:13" x14ac:dyDescent="0.25">
      <c r="A14" s="1897"/>
      <c r="B14" s="1897"/>
      <c r="C14" s="1897"/>
      <c r="D14" s="1897"/>
      <c r="E14" s="1047" t="s">
        <v>21</v>
      </c>
      <c r="F14" s="1897"/>
      <c r="G14" s="1897"/>
      <c r="H14" s="1897"/>
      <c r="I14" s="1897"/>
      <c r="J14" s="1897"/>
      <c r="K14" s="1897"/>
      <c r="L14" s="1897"/>
      <c r="M14" s="1897"/>
    </row>
    <row r="15" spans="1:13" s="259" customFormat="1" ht="21" customHeight="1" x14ac:dyDescent="0.25">
      <c r="A15" s="1260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ht="28.5" customHeight="1" x14ac:dyDescent="0.25">
      <c r="A16" s="280" t="s">
        <v>613</v>
      </c>
      <c r="B16" s="281" t="s">
        <v>807</v>
      </c>
      <c r="C16" s="286" t="s">
        <v>559</v>
      </c>
      <c r="D16" s="283" t="s">
        <v>236</v>
      </c>
      <c r="E16" s="284">
        <v>60000</v>
      </c>
      <c r="F16" s="285">
        <v>0</v>
      </c>
      <c r="G16" s="284">
        <v>60000</v>
      </c>
      <c r="H16" s="284">
        <v>0</v>
      </c>
      <c r="I16" s="284">
        <v>4195.88</v>
      </c>
      <c r="J16" s="285">
        <v>0</v>
      </c>
      <c r="K16" s="285">
        <v>0</v>
      </c>
      <c r="L16" s="284">
        <v>4195.88</v>
      </c>
      <c r="M16" s="157">
        <f>+E16-L16</f>
        <v>55804.12</v>
      </c>
    </row>
    <row r="17" spans="1:13" ht="28.5" customHeight="1" x14ac:dyDescent="0.25">
      <c r="A17" s="280" t="s">
        <v>1275</v>
      </c>
      <c r="B17" s="281" t="s">
        <v>806</v>
      </c>
      <c r="C17" s="286" t="s">
        <v>235</v>
      </c>
      <c r="D17" s="283" t="s">
        <v>236</v>
      </c>
      <c r="E17" s="284">
        <v>12000</v>
      </c>
      <c r="F17" s="285">
        <v>0</v>
      </c>
      <c r="G17" s="284">
        <v>12000</v>
      </c>
      <c r="H17" s="285">
        <v>0</v>
      </c>
      <c r="I17" s="285">
        <v>0</v>
      </c>
      <c r="J17" s="285">
        <v>0</v>
      </c>
      <c r="K17" s="285">
        <v>0</v>
      </c>
      <c r="L17" s="284">
        <f t="shared" ref="L17:L31" si="0">+H17+I17+J17+K17</f>
        <v>0</v>
      </c>
      <c r="M17" s="284">
        <v>12000</v>
      </c>
    </row>
    <row r="18" spans="1:13" ht="28.5" customHeight="1" x14ac:dyDescent="0.25">
      <c r="A18" s="280" t="s">
        <v>622</v>
      </c>
      <c r="B18" s="281" t="s">
        <v>806</v>
      </c>
      <c r="C18" s="286" t="s">
        <v>235</v>
      </c>
      <c r="D18" s="283" t="s">
        <v>236</v>
      </c>
      <c r="E18" s="284">
        <v>12000</v>
      </c>
      <c r="F18" s="285">
        <v>0</v>
      </c>
      <c r="G18" s="284">
        <v>12000</v>
      </c>
      <c r="H18" s="285">
        <v>0</v>
      </c>
      <c r="I18" s="285">
        <v>0</v>
      </c>
      <c r="J18" s="285">
        <v>0</v>
      </c>
      <c r="K18" s="285">
        <v>0</v>
      </c>
      <c r="L18" s="284">
        <f t="shared" si="0"/>
        <v>0</v>
      </c>
      <c r="M18" s="284">
        <v>12000</v>
      </c>
    </row>
    <row r="19" spans="1:13" ht="28.5" customHeight="1" x14ac:dyDescent="0.25">
      <c r="A19" s="280" t="s">
        <v>1110</v>
      </c>
      <c r="B19" s="281" t="s">
        <v>806</v>
      </c>
      <c r="C19" s="286" t="s">
        <v>235</v>
      </c>
      <c r="D19" s="283" t="s">
        <v>236</v>
      </c>
      <c r="E19" s="284">
        <v>12000</v>
      </c>
      <c r="F19" s="285">
        <v>0</v>
      </c>
      <c r="G19" s="284">
        <v>12000</v>
      </c>
      <c r="H19" s="285">
        <v>0</v>
      </c>
      <c r="I19" s="285">
        <v>0</v>
      </c>
      <c r="J19" s="285">
        <v>0</v>
      </c>
      <c r="K19" s="285">
        <v>0</v>
      </c>
      <c r="L19" s="284">
        <f t="shared" si="0"/>
        <v>0</v>
      </c>
      <c r="M19" s="284">
        <v>12000</v>
      </c>
    </row>
    <row r="20" spans="1:13" ht="28.5" customHeight="1" x14ac:dyDescent="0.25">
      <c r="A20" s="280" t="s">
        <v>1122</v>
      </c>
      <c r="B20" s="281" t="s">
        <v>807</v>
      </c>
      <c r="C20" s="286" t="s">
        <v>235</v>
      </c>
      <c r="D20" s="283" t="s">
        <v>236</v>
      </c>
      <c r="E20" s="284">
        <v>12000</v>
      </c>
      <c r="F20" s="285">
        <v>0</v>
      </c>
      <c r="G20" s="284">
        <v>12000</v>
      </c>
      <c r="H20" s="285">
        <v>0</v>
      </c>
      <c r="I20" s="285">
        <v>0</v>
      </c>
      <c r="J20" s="285">
        <v>0</v>
      </c>
      <c r="K20" s="285">
        <v>0</v>
      </c>
      <c r="L20" s="284">
        <f t="shared" si="0"/>
        <v>0</v>
      </c>
      <c r="M20" s="284">
        <v>12000</v>
      </c>
    </row>
    <row r="21" spans="1:13" ht="28.5" customHeight="1" x14ac:dyDescent="0.25">
      <c r="A21" s="761" t="s">
        <v>1629</v>
      </c>
      <c r="B21" s="601" t="s">
        <v>806</v>
      </c>
      <c r="C21" s="286" t="s">
        <v>235</v>
      </c>
      <c r="D21" s="283" t="s">
        <v>236</v>
      </c>
      <c r="E21" s="284">
        <v>12000</v>
      </c>
      <c r="F21" s="285">
        <v>0</v>
      </c>
      <c r="G21" s="284">
        <v>12000</v>
      </c>
      <c r="H21" s="285">
        <v>0</v>
      </c>
      <c r="I21" s="285">
        <v>0</v>
      </c>
      <c r="J21" s="285">
        <v>0</v>
      </c>
      <c r="K21" s="285">
        <v>0</v>
      </c>
      <c r="L21" s="284">
        <f t="shared" si="0"/>
        <v>0</v>
      </c>
      <c r="M21" s="284">
        <v>12000</v>
      </c>
    </row>
    <row r="22" spans="1:13" ht="28.5" customHeight="1" x14ac:dyDescent="0.25">
      <c r="A22" s="761" t="s">
        <v>1519</v>
      </c>
      <c r="B22" s="601" t="s">
        <v>806</v>
      </c>
      <c r="C22" s="286" t="s">
        <v>235</v>
      </c>
      <c r="D22" s="283" t="s">
        <v>236</v>
      </c>
      <c r="E22" s="284">
        <v>14000</v>
      </c>
      <c r="F22" s="285">
        <v>0</v>
      </c>
      <c r="G22" s="284">
        <v>14000</v>
      </c>
      <c r="H22" s="285">
        <v>0</v>
      </c>
      <c r="I22" s="285">
        <v>0</v>
      </c>
      <c r="J22" s="285">
        <v>0</v>
      </c>
      <c r="K22" s="285">
        <v>0</v>
      </c>
      <c r="L22" s="284">
        <f t="shared" si="0"/>
        <v>0</v>
      </c>
      <c r="M22" s="284">
        <v>14000</v>
      </c>
    </row>
    <row r="23" spans="1:13" ht="28.5" customHeight="1" x14ac:dyDescent="0.25">
      <c r="A23" s="761" t="s">
        <v>1080</v>
      </c>
      <c r="B23" s="601" t="s">
        <v>806</v>
      </c>
      <c r="C23" s="286" t="s">
        <v>235</v>
      </c>
      <c r="D23" s="283" t="s">
        <v>236</v>
      </c>
      <c r="E23" s="284">
        <v>12000</v>
      </c>
      <c r="F23" s="285">
        <v>0</v>
      </c>
      <c r="G23" s="284">
        <v>12000</v>
      </c>
      <c r="H23" s="285">
        <v>0</v>
      </c>
      <c r="I23" s="285">
        <v>0</v>
      </c>
      <c r="J23" s="285">
        <v>0</v>
      </c>
      <c r="K23" s="285">
        <v>0</v>
      </c>
      <c r="L23" s="284">
        <f t="shared" si="0"/>
        <v>0</v>
      </c>
      <c r="M23" s="284">
        <v>12000</v>
      </c>
    </row>
    <row r="24" spans="1:13" ht="28.5" customHeight="1" x14ac:dyDescent="0.25">
      <c r="A24" s="761" t="s">
        <v>1630</v>
      </c>
      <c r="B24" s="601" t="s">
        <v>806</v>
      </c>
      <c r="C24" s="286" t="s">
        <v>235</v>
      </c>
      <c r="D24" s="283" t="s">
        <v>236</v>
      </c>
      <c r="E24" s="284">
        <v>12000</v>
      </c>
      <c r="F24" s="285">
        <v>0</v>
      </c>
      <c r="G24" s="284">
        <v>12000</v>
      </c>
      <c r="H24" s="285">
        <v>0</v>
      </c>
      <c r="I24" s="285">
        <v>0</v>
      </c>
      <c r="J24" s="285">
        <v>0</v>
      </c>
      <c r="K24" s="285">
        <v>0</v>
      </c>
      <c r="L24" s="284">
        <f t="shared" si="0"/>
        <v>0</v>
      </c>
      <c r="M24" s="284">
        <v>12000</v>
      </c>
    </row>
    <row r="25" spans="1:13" ht="28.5" customHeight="1" x14ac:dyDescent="0.25">
      <c r="A25" s="761" t="s">
        <v>1192</v>
      </c>
      <c r="B25" s="601" t="s">
        <v>806</v>
      </c>
      <c r="C25" s="286" t="s">
        <v>235</v>
      </c>
      <c r="D25" s="283" t="s">
        <v>236</v>
      </c>
      <c r="E25" s="284">
        <v>12000</v>
      </c>
      <c r="F25" s="285">
        <v>0</v>
      </c>
      <c r="G25" s="284">
        <v>12000</v>
      </c>
      <c r="H25" s="285">
        <v>0</v>
      </c>
      <c r="I25" s="285">
        <v>0</v>
      </c>
      <c r="J25" s="285">
        <v>0</v>
      </c>
      <c r="K25" s="285">
        <v>0</v>
      </c>
      <c r="L25" s="284">
        <f t="shared" si="0"/>
        <v>0</v>
      </c>
      <c r="M25" s="284">
        <v>12000</v>
      </c>
    </row>
    <row r="26" spans="1:13" ht="28.5" customHeight="1" x14ac:dyDescent="0.25">
      <c r="A26" s="761" t="s">
        <v>1046</v>
      </c>
      <c r="B26" s="601" t="s">
        <v>806</v>
      </c>
      <c r="C26" s="286" t="s">
        <v>235</v>
      </c>
      <c r="D26" s="283" t="s">
        <v>236</v>
      </c>
      <c r="E26" s="284">
        <v>12000</v>
      </c>
      <c r="F26" s="285">
        <v>0</v>
      </c>
      <c r="G26" s="284">
        <v>12000</v>
      </c>
      <c r="H26" s="285">
        <v>0</v>
      </c>
      <c r="I26" s="285">
        <v>0</v>
      </c>
      <c r="J26" s="285">
        <v>0</v>
      </c>
      <c r="K26" s="285">
        <v>0</v>
      </c>
      <c r="L26" s="284">
        <f t="shared" si="0"/>
        <v>0</v>
      </c>
      <c r="M26" s="284">
        <v>12000</v>
      </c>
    </row>
    <row r="27" spans="1:13" ht="28.5" customHeight="1" x14ac:dyDescent="0.25">
      <c r="A27" s="761" t="s">
        <v>1246</v>
      </c>
      <c r="B27" s="601" t="s">
        <v>806</v>
      </c>
      <c r="C27" s="286" t="s">
        <v>235</v>
      </c>
      <c r="D27" s="283" t="s">
        <v>236</v>
      </c>
      <c r="E27" s="284">
        <v>12000</v>
      </c>
      <c r="F27" s="285">
        <v>0</v>
      </c>
      <c r="G27" s="284">
        <v>12000</v>
      </c>
      <c r="H27" s="285">
        <v>0</v>
      </c>
      <c r="I27" s="285">
        <v>0</v>
      </c>
      <c r="J27" s="285">
        <v>0</v>
      </c>
      <c r="K27" s="285">
        <v>0</v>
      </c>
      <c r="L27" s="284">
        <f t="shared" si="0"/>
        <v>0</v>
      </c>
      <c r="M27" s="284">
        <v>12000</v>
      </c>
    </row>
    <row r="28" spans="1:13" ht="28.5" customHeight="1" x14ac:dyDescent="0.25">
      <c r="A28" s="761" t="s">
        <v>1247</v>
      </c>
      <c r="B28" s="601" t="s">
        <v>806</v>
      </c>
      <c r="C28" s="286" t="s">
        <v>235</v>
      </c>
      <c r="D28" s="283" t="s">
        <v>236</v>
      </c>
      <c r="E28" s="284">
        <v>12000</v>
      </c>
      <c r="F28" s="285">
        <v>0</v>
      </c>
      <c r="G28" s="284">
        <v>12000</v>
      </c>
      <c r="H28" s="285">
        <v>0</v>
      </c>
      <c r="I28" s="285">
        <v>0</v>
      </c>
      <c r="J28" s="285">
        <v>0</v>
      </c>
      <c r="K28" s="285">
        <v>0</v>
      </c>
      <c r="L28" s="284">
        <f t="shared" si="0"/>
        <v>0</v>
      </c>
      <c r="M28" s="284">
        <v>12000</v>
      </c>
    </row>
    <row r="29" spans="1:13" ht="28.5" customHeight="1" x14ac:dyDescent="0.25">
      <c r="A29" s="761" t="s">
        <v>1631</v>
      </c>
      <c r="B29" s="601" t="s">
        <v>806</v>
      </c>
      <c r="C29" s="286" t="s">
        <v>235</v>
      </c>
      <c r="D29" s="283" t="s">
        <v>236</v>
      </c>
      <c r="E29" s="284">
        <v>12000</v>
      </c>
      <c r="F29" s="285">
        <v>0</v>
      </c>
      <c r="G29" s="284">
        <v>12000</v>
      </c>
      <c r="H29" s="285">
        <v>0</v>
      </c>
      <c r="I29" s="285">
        <v>0</v>
      </c>
      <c r="J29" s="285">
        <v>0</v>
      </c>
      <c r="K29" s="285">
        <v>0</v>
      </c>
      <c r="L29" s="284">
        <f t="shared" si="0"/>
        <v>0</v>
      </c>
      <c r="M29" s="284">
        <v>12000</v>
      </c>
    </row>
    <row r="30" spans="1:13" ht="28.5" customHeight="1" x14ac:dyDescent="0.25">
      <c r="A30" s="761" t="s">
        <v>1632</v>
      </c>
      <c r="B30" s="601" t="s">
        <v>806</v>
      </c>
      <c r="C30" s="286" t="s">
        <v>235</v>
      </c>
      <c r="D30" s="283" t="s">
        <v>236</v>
      </c>
      <c r="E30" s="284">
        <v>12000</v>
      </c>
      <c r="F30" s="285">
        <v>0</v>
      </c>
      <c r="G30" s="284">
        <v>12000</v>
      </c>
      <c r="H30" s="285">
        <v>0</v>
      </c>
      <c r="I30" s="285">
        <v>0</v>
      </c>
      <c r="J30" s="285">
        <v>0</v>
      </c>
      <c r="K30" s="285">
        <v>0</v>
      </c>
      <c r="L30" s="284">
        <f t="shared" si="0"/>
        <v>0</v>
      </c>
      <c r="M30" s="284">
        <v>12000</v>
      </c>
    </row>
    <row r="31" spans="1:13" ht="28.5" customHeight="1" x14ac:dyDescent="0.25">
      <c r="A31" s="761" t="s">
        <v>1633</v>
      </c>
      <c r="B31" s="601" t="s">
        <v>806</v>
      </c>
      <c r="C31" s="286" t="s">
        <v>235</v>
      </c>
      <c r="D31" s="283" t="s">
        <v>236</v>
      </c>
      <c r="E31" s="284">
        <v>12000</v>
      </c>
      <c r="F31" s="285">
        <v>0</v>
      </c>
      <c r="G31" s="284">
        <v>12000</v>
      </c>
      <c r="H31" s="285">
        <v>0</v>
      </c>
      <c r="I31" s="285">
        <v>0</v>
      </c>
      <c r="J31" s="285">
        <v>0</v>
      </c>
      <c r="K31" s="285">
        <v>0</v>
      </c>
      <c r="L31" s="284">
        <f t="shared" si="0"/>
        <v>0</v>
      </c>
      <c r="M31" s="284">
        <v>12000</v>
      </c>
    </row>
    <row r="32" spans="1:13" ht="28.5" customHeight="1" x14ac:dyDescent="0.25">
      <c r="A32" s="761" t="s">
        <v>1765</v>
      </c>
      <c r="B32" s="601" t="s">
        <v>806</v>
      </c>
      <c r="C32" s="286" t="s">
        <v>235</v>
      </c>
      <c r="D32" s="283" t="s">
        <v>236</v>
      </c>
      <c r="E32" s="284">
        <v>12000</v>
      </c>
      <c r="F32" s="285">
        <v>0</v>
      </c>
      <c r="G32" s="284">
        <v>12000</v>
      </c>
      <c r="H32" s="285">
        <v>0</v>
      </c>
      <c r="I32" s="285">
        <v>0</v>
      </c>
      <c r="J32" s="285">
        <v>0</v>
      </c>
      <c r="K32" s="285">
        <v>0</v>
      </c>
      <c r="L32" s="284">
        <f>+H32+I32+J32+K32</f>
        <v>0</v>
      </c>
      <c r="M32" s="284">
        <v>12000</v>
      </c>
    </row>
    <row r="33" spans="1:13" ht="28.5" customHeight="1" x14ac:dyDescent="0.25">
      <c r="A33" s="761" t="s">
        <v>1766</v>
      </c>
      <c r="B33" s="601" t="s">
        <v>806</v>
      </c>
      <c r="C33" s="286" t="s">
        <v>235</v>
      </c>
      <c r="D33" s="283" t="s">
        <v>236</v>
      </c>
      <c r="E33" s="284">
        <v>12000</v>
      </c>
      <c r="F33" s="285">
        <v>0</v>
      </c>
      <c r="G33" s="284">
        <v>12000</v>
      </c>
      <c r="H33" s="285">
        <v>0</v>
      </c>
      <c r="I33" s="285">
        <v>0</v>
      </c>
      <c r="J33" s="285">
        <v>0</v>
      </c>
      <c r="K33" s="285">
        <v>0</v>
      </c>
      <c r="L33" s="284">
        <f>+H33+I33+J33+K33</f>
        <v>0</v>
      </c>
      <c r="M33" s="284">
        <v>12000</v>
      </c>
    </row>
    <row r="34" spans="1:13" ht="28.5" customHeight="1" x14ac:dyDescent="0.25">
      <c r="A34" s="1312" t="s">
        <v>1767</v>
      </c>
      <c r="B34" s="601"/>
      <c r="C34" s="462">
        <v>18</v>
      </c>
      <c r="D34" s="283"/>
      <c r="E34" s="1313">
        <f>SUM(E16:E33)</f>
        <v>266000</v>
      </c>
      <c r="F34" s="1313">
        <f t="shared" ref="F34:M34" si="1">SUM(F16:F33)</f>
        <v>0</v>
      </c>
      <c r="G34" s="1313">
        <f t="shared" si="1"/>
        <v>266000</v>
      </c>
      <c r="H34" s="1313">
        <f t="shared" si="1"/>
        <v>0</v>
      </c>
      <c r="I34" s="1313">
        <f t="shared" si="1"/>
        <v>4195.88</v>
      </c>
      <c r="J34" s="1313">
        <f t="shared" si="1"/>
        <v>0</v>
      </c>
      <c r="K34" s="1313">
        <f t="shared" si="1"/>
        <v>0</v>
      </c>
      <c r="L34" s="1313">
        <f t="shared" si="1"/>
        <v>4195.88</v>
      </c>
      <c r="M34" s="1313">
        <f t="shared" si="1"/>
        <v>261804.12</v>
      </c>
    </row>
    <row r="35" spans="1:13" ht="28.5" customHeight="1" x14ac:dyDescent="0.25">
      <c r="A35" s="1260" t="s">
        <v>1760</v>
      </c>
      <c r="B35" s="601"/>
      <c r="C35" s="286"/>
      <c r="D35" s="283"/>
      <c r="E35" s="284"/>
      <c r="F35" s="285"/>
      <c r="G35" s="284"/>
      <c r="H35" s="285"/>
      <c r="I35" s="285"/>
      <c r="J35" s="285"/>
      <c r="K35" s="285"/>
      <c r="L35" s="284"/>
      <c r="M35" s="284"/>
    </row>
    <row r="36" spans="1:13" ht="32.25" customHeight="1" x14ac:dyDescent="0.25">
      <c r="A36" s="1260" t="s">
        <v>1740</v>
      </c>
      <c r="B36" s="601"/>
      <c r="C36" s="286"/>
      <c r="D36" s="283"/>
      <c r="E36" s="284"/>
      <c r="F36" s="285"/>
      <c r="G36" s="284"/>
      <c r="H36" s="285"/>
      <c r="I36" s="285"/>
      <c r="J36" s="285"/>
      <c r="K36" s="285"/>
      <c r="L36" s="284"/>
      <c r="M36" s="284"/>
    </row>
    <row r="37" spans="1:13" ht="28.5" customHeight="1" x14ac:dyDescent="0.25">
      <c r="A37" s="761" t="s">
        <v>1764</v>
      </c>
      <c r="B37" s="601" t="s">
        <v>806</v>
      </c>
      <c r="C37" s="286" t="s">
        <v>235</v>
      </c>
      <c r="D37" s="283" t="s">
        <v>236</v>
      </c>
      <c r="E37" s="284">
        <v>12000</v>
      </c>
      <c r="F37" s="285">
        <v>0</v>
      </c>
      <c r="G37" s="284">
        <v>12000</v>
      </c>
      <c r="H37" s="285">
        <v>0</v>
      </c>
      <c r="I37" s="285">
        <v>0</v>
      </c>
      <c r="J37" s="285">
        <v>0</v>
      </c>
      <c r="K37" s="285">
        <v>0</v>
      </c>
      <c r="L37" s="284">
        <f>+H37+I37+J37+K37</f>
        <v>0</v>
      </c>
      <c r="M37" s="284">
        <v>12000</v>
      </c>
    </row>
    <row r="38" spans="1:13" ht="28.5" customHeight="1" x14ac:dyDescent="0.25">
      <c r="A38" s="1312" t="s">
        <v>1767</v>
      </c>
      <c r="B38" s="601"/>
      <c r="C38" s="462">
        <v>1</v>
      </c>
      <c r="D38" s="283"/>
      <c r="E38" s="1313">
        <f>SUM(E37)</f>
        <v>12000</v>
      </c>
      <c r="F38" s="1313">
        <f t="shared" ref="F38:M38" si="2">SUM(F37)</f>
        <v>0</v>
      </c>
      <c r="G38" s="1313">
        <f t="shared" si="2"/>
        <v>12000</v>
      </c>
      <c r="H38" s="1313">
        <f t="shared" si="2"/>
        <v>0</v>
      </c>
      <c r="I38" s="1313">
        <f t="shared" si="2"/>
        <v>0</v>
      </c>
      <c r="J38" s="1313">
        <f t="shared" si="2"/>
        <v>0</v>
      </c>
      <c r="K38" s="1313">
        <f t="shared" si="2"/>
        <v>0</v>
      </c>
      <c r="L38" s="1313">
        <f t="shared" si="2"/>
        <v>0</v>
      </c>
      <c r="M38" s="1313">
        <f t="shared" si="2"/>
        <v>12000</v>
      </c>
    </row>
    <row r="39" spans="1:13" ht="24.75" hidden="1" customHeight="1" x14ac:dyDescent="0.25">
      <c r="A39" s="724"/>
      <c r="B39" s="602"/>
      <c r="C39" s="725">
        <v>19</v>
      </c>
      <c r="D39" s="283"/>
      <c r="E39" s="273">
        <f t="shared" ref="E39:M39" si="3">+E34+E38</f>
        <v>278000</v>
      </c>
      <c r="F39" s="273">
        <f t="shared" si="3"/>
        <v>0</v>
      </c>
      <c r="G39" s="273">
        <f t="shared" si="3"/>
        <v>278000</v>
      </c>
      <c r="H39" s="273">
        <f t="shared" si="3"/>
        <v>0</v>
      </c>
      <c r="I39" s="273">
        <f t="shared" si="3"/>
        <v>4195.88</v>
      </c>
      <c r="J39" s="273">
        <f t="shared" si="3"/>
        <v>0</v>
      </c>
      <c r="K39" s="273">
        <f t="shared" si="3"/>
        <v>0</v>
      </c>
      <c r="L39" s="273">
        <f t="shared" si="3"/>
        <v>4195.88</v>
      </c>
      <c r="M39" s="273">
        <f t="shared" si="3"/>
        <v>273804.12</v>
      </c>
    </row>
    <row r="40" spans="1:13" ht="25.5" customHeight="1" x14ac:dyDescent="0.25">
      <c r="A40" s="1180" t="s">
        <v>865</v>
      </c>
      <c r="B40" s="1180"/>
      <c r="C40" s="1181">
        <v>19</v>
      </c>
      <c r="D40" s="1181"/>
      <c r="E40" s="1182">
        <f t="shared" ref="E40:M40" si="4">+E39</f>
        <v>278000</v>
      </c>
      <c r="F40" s="1182">
        <f t="shared" si="4"/>
        <v>0</v>
      </c>
      <c r="G40" s="1182">
        <f t="shared" si="4"/>
        <v>278000</v>
      </c>
      <c r="H40" s="1182">
        <f t="shared" si="4"/>
        <v>0</v>
      </c>
      <c r="I40" s="1182">
        <f t="shared" si="4"/>
        <v>4195.88</v>
      </c>
      <c r="J40" s="1182">
        <f t="shared" si="4"/>
        <v>0</v>
      </c>
      <c r="K40" s="1182">
        <f t="shared" si="4"/>
        <v>0</v>
      </c>
      <c r="L40" s="1182">
        <f t="shared" si="4"/>
        <v>4195.88</v>
      </c>
      <c r="M40" s="1182">
        <f t="shared" si="4"/>
        <v>273804.12</v>
      </c>
    </row>
    <row r="41" spans="1:13" s="259" customFormat="1" ht="19.5" customHeight="1" x14ac:dyDescent="0.25">
      <c r="A41" s="752"/>
      <c r="B41" s="752"/>
      <c r="C41" s="753"/>
      <c r="D41" s="753"/>
      <c r="E41" s="754"/>
      <c r="F41" s="755"/>
      <c r="G41" s="754"/>
      <c r="H41" s="755"/>
      <c r="I41" s="754"/>
      <c r="J41" s="755"/>
      <c r="K41" s="755"/>
      <c r="L41" s="754"/>
      <c r="M41" s="756"/>
    </row>
    <row r="42" spans="1:13" s="259" customFormat="1" ht="19.5" customHeight="1" x14ac:dyDescent="0.25">
      <c r="A42" s="752"/>
      <c r="B42" s="752"/>
      <c r="C42" s="753"/>
      <c r="D42" s="753"/>
      <c r="E42" s="754"/>
      <c r="F42" s="755"/>
      <c r="G42" s="754"/>
      <c r="H42" s="755"/>
      <c r="I42" s="754"/>
      <c r="J42" s="755"/>
      <c r="K42" s="755"/>
      <c r="L42" s="754"/>
      <c r="M42" s="756"/>
    </row>
    <row r="43" spans="1:13" s="259" customFormat="1" ht="19.5" customHeight="1" x14ac:dyDescent="0.25">
      <c r="A43" s="752"/>
      <c r="B43" s="752"/>
      <c r="C43" s="753"/>
      <c r="D43" s="753"/>
      <c r="E43" s="754"/>
      <c r="F43" s="755"/>
      <c r="G43" s="754"/>
      <c r="H43" s="755"/>
      <c r="I43" s="754"/>
      <c r="J43" s="755"/>
      <c r="K43" s="755"/>
      <c r="L43" s="754"/>
      <c r="M43" s="756"/>
    </row>
    <row r="44" spans="1:13" s="259" customFormat="1" ht="19.5" customHeight="1" x14ac:dyDescent="0.25">
      <c r="A44" s="752"/>
      <c r="B44" s="752"/>
      <c r="C44" s="753"/>
      <c r="D44" s="753"/>
      <c r="E44" s="754"/>
      <c r="F44" s="755"/>
      <c r="G44" s="754"/>
      <c r="H44" s="755"/>
      <c r="I44" s="754"/>
      <c r="J44" s="755"/>
      <c r="K44" s="755"/>
      <c r="L44" s="754"/>
      <c r="M44" s="756"/>
    </row>
    <row r="45" spans="1:13" s="259" customFormat="1" ht="19.5" customHeight="1" x14ac:dyDescent="0.25">
      <c r="A45" s="752"/>
      <c r="B45" s="752"/>
      <c r="C45" s="753"/>
      <c r="D45" s="753"/>
      <c r="E45" s="754"/>
      <c r="F45" s="755"/>
      <c r="G45" s="754"/>
      <c r="H45" s="755"/>
      <c r="I45" s="754"/>
      <c r="J45" s="755"/>
      <c r="K45" s="755"/>
      <c r="L45" s="754"/>
      <c r="M45" s="756"/>
    </row>
    <row r="46" spans="1:13" s="259" customFormat="1" ht="19.5" customHeight="1" x14ac:dyDescent="0.25">
      <c r="A46" s="752"/>
      <c r="B46" s="752"/>
      <c r="C46" s="753"/>
      <c r="D46" s="753"/>
      <c r="E46" s="754"/>
      <c r="F46" s="755"/>
      <c r="G46" s="754"/>
      <c r="H46" s="755"/>
      <c r="I46" s="754"/>
      <c r="J46" s="755"/>
      <c r="K46" s="755"/>
      <c r="L46" s="754"/>
      <c r="M46" s="756"/>
    </row>
    <row r="47" spans="1:13" s="259" customFormat="1" ht="19.5" customHeight="1" x14ac:dyDescent="0.25">
      <c r="A47" s="752"/>
      <c r="B47" s="752"/>
      <c r="C47" s="753"/>
      <c r="D47" s="753"/>
      <c r="E47" s="754"/>
      <c r="F47" s="755"/>
      <c r="G47" s="754"/>
      <c r="H47" s="755"/>
      <c r="I47" s="754"/>
      <c r="J47" s="755"/>
      <c r="K47" s="755"/>
      <c r="L47" s="754"/>
      <c r="M47" s="756"/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19.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0.7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hidden="1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4.2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hidden="1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17.25" hidden="1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6.7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5.75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9.5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19.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9.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542"/>
      <c r="B64" s="542"/>
      <c r="C64" s="753"/>
      <c r="D64" s="753"/>
      <c r="E64" s="754"/>
      <c r="F64" s="755"/>
      <c r="G64" s="674"/>
      <c r="H64" s="674"/>
      <c r="I64" s="674"/>
      <c r="J64" s="674"/>
      <c r="K64" s="674"/>
      <c r="L64" s="674"/>
      <c r="M64" s="756"/>
    </row>
    <row r="65" spans="1:13" s="259" customFormat="1" ht="19.5" customHeight="1" x14ac:dyDescent="0.25">
      <c r="A65" s="1874" t="s">
        <v>1269</v>
      </c>
      <c r="B65" s="1874"/>
      <c r="C65" s="753"/>
      <c r="D65" s="753"/>
      <c r="E65" s="754"/>
      <c r="F65" s="755"/>
      <c r="H65" s="1875" t="s">
        <v>852</v>
      </c>
      <c r="I65" s="1875"/>
      <c r="J65" s="1875"/>
      <c r="K65" s="1875"/>
      <c r="L65" s="1875"/>
      <c r="M65" s="1875"/>
    </row>
    <row r="66" spans="1:13" s="259" customFormat="1" ht="19.5" customHeight="1" x14ac:dyDescent="0.25">
      <c r="A66" s="1812" t="s">
        <v>1270</v>
      </c>
      <c r="B66" s="1812"/>
      <c r="C66" s="753"/>
      <c r="D66" s="753"/>
      <c r="E66" s="754"/>
      <c r="F66" s="755"/>
      <c r="H66" s="1876" t="s">
        <v>1505</v>
      </c>
      <c r="I66" s="1876"/>
      <c r="J66" s="1876"/>
      <c r="K66" s="1876"/>
      <c r="L66" s="1876"/>
      <c r="M66" s="1876"/>
    </row>
    <row r="67" spans="1:13" ht="16.5" customHeight="1" x14ac:dyDescent="0.25">
      <c r="A67" s="546"/>
      <c r="B67" s="546"/>
      <c r="C67" s="259"/>
      <c r="D67" s="259"/>
      <c r="E67" s="259"/>
      <c r="F67" s="259"/>
      <c r="G67" s="259"/>
      <c r="H67" s="259"/>
      <c r="I67" s="259"/>
      <c r="J67" s="259"/>
      <c r="K67" s="259"/>
      <c r="L67" s="259"/>
      <c r="M67" s="667"/>
    </row>
    <row r="68" spans="1:13" ht="16.5" customHeight="1" x14ac:dyDescent="0.25">
      <c r="A68" s="546"/>
      <c r="B68" s="546"/>
      <c r="C68" s="259"/>
      <c r="D68" s="259"/>
      <c r="E68" s="259"/>
      <c r="F68" s="259"/>
      <c r="G68" s="259"/>
      <c r="H68" s="259"/>
      <c r="I68" s="259"/>
      <c r="J68" s="259"/>
      <c r="K68" s="259"/>
      <c r="L68" s="259"/>
      <c r="M68" s="667"/>
    </row>
    <row r="69" spans="1:13" ht="16.5" customHeight="1" x14ac:dyDescent="0.25">
      <c r="A69" s="546"/>
      <c r="B69" s="546"/>
      <c r="C69" s="259"/>
      <c r="D69" s="259"/>
      <c r="E69" s="259"/>
      <c r="F69" s="259"/>
      <c r="G69" s="259"/>
      <c r="H69" s="259"/>
      <c r="I69" s="259"/>
      <c r="J69" s="259"/>
      <c r="K69" s="259"/>
      <c r="L69" s="259"/>
      <c r="M69" s="667"/>
    </row>
    <row r="70" spans="1:13" ht="16.5" customHeight="1" x14ac:dyDescent="0.25">
      <c r="A70" s="546"/>
      <c r="B70" s="546"/>
      <c r="C70" s="259"/>
      <c r="D70" s="259"/>
      <c r="E70" s="259"/>
      <c r="F70" s="259"/>
      <c r="G70" s="259"/>
      <c r="H70" s="259"/>
      <c r="I70" s="259"/>
      <c r="J70" s="259"/>
      <c r="K70" s="259"/>
      <c r="L70" s="259"/>
      <c r="M70" s="667"/>
    </row>
    <row r="71" spans="1:13" ht="158.2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16.5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19.5" customHeight="1" x14ac:dyDescent="0.25">
      <c r="A73" s="537"/>
      <c r="B73" s="542"/>
      <c r="C73" s="537"/>
      <c r="D73" s="537"/>
      <c r="E73" s="537"/>
      <c r="F73" s="537"/>
      <c r="G73" s="537"/>
      <c r="H73" s="537"/>
      <c r="I73" s="537"/>
      <c r="J73" s="537"/>
      <c r="K73" s="537"/>
      <c r="L73" s="537"/>
      <c r="M73" s="537"/>
    </row>
    <row r="74" spans="1:13" ht="19.5" customHeight="1" x14ac:dyDescent="0.25">
      <c r="A74" s="537"/>
      <c r="B74" s="542"/>
      <c r="C74" s="537"/>
      <c r="D74" s="537"/>
      <c r="E74" s="537"/>
      <c r="F74" s="537"/>
      <c r="G74" s="537"/>
      <c r="H74" s="537"/>
      <c r="I74" s="537"/>
      <c r="J74" s="537"/>
      <c r="K74" s="537"/>
      <c r="L74" s="537"/>
      <c r="M74" s="537"/>
    </row>
    <row r="75" spans="1:13" x14ac:dyDescent="0.25">
      <c r="C75" s="543"/>
      <c r="D75" s="543"/>
      <c r="E75" s="544"/>
      <c r="F75" s="545"/>
      <c r="M75" s="544"/>
    </row>
    <row r="76" spans="1:13" x14ac:dyDescent="0.25">
      <c r="C76" s="538"/>
      <c r="D76" s="537"/>
      <c r="E76" s="537"/>
      <c r="F76" s="537"/>
      <c r="M76" s="539"/>
    </row>
    <row r="77" spans="1:13" x14ac:dyDescent="0.25">
      <c r="C77" s="537"/>
      <c r="D77" s="537"/>
      <c r="E77" s="537"/>
      <c r="F77" s="540"/>
      <c r="M77" s="537"/>
    </row>
    <row r="78" spans="1:13" x14ac:dyDescent="0.25">
      <c r="C78" s="547"/>
      <c r="D78" s="546"/>
      <c r="E78" s="541"/>
      <c r="F78" s="540"/>
      <c r="G78" s="537"/>
      <c r="H78" s="1813"/>
      <c r="I78" s="1813"/>
      <c r="J78" s="1813"/>
      <c r="K78" s="1813"/>
      <c r="L78" s="1813"/>
      <c r="M78" s="1813"/>
    </row>
    <row r="79" spans="1:13" ht="15.75" x14ac:dyDescent="0.25">
      <c r="A79" s="267"/>
      <c r="B79" s="267"/>
      <c r="C79" s="268"/>
      <c r="D79" s="268"/>
      <c r="E79" s="269"/>
      <c r="F79" s="1741"/>
      <c r="G79" s="1741"/>
      <c r="H79" s="1741"/>
      <c r="I79" s="1741"/>
      <c r="J79" s="1741"/>
      <c r="K79" s="271"/>
      <c r="L79" s="271"/>
      <c r="M79" s="259"/>
    </row>
    <row r="80" spans="1:13" x14ac:dyDescent="0.25">
      <c r="B80" s="531"/>
      <c r="C80" s="259"/>
      <c r="D80" s="259"/>
      <c r="E80" s="259"/>
      <c r="F80" s="259"/>
      <c r="G80" s="259"/>
      <c r="H80" s="259"/>
      <c r="I80" s="259"/>
      <c r="J80" s="259"/>
      <c r="K80" s="259"/>
      <c r="L80" s="259"/>
      <c r="M80" s="259"/>
    </row>
    <row r="81" spans="1:13" x14ac:dyDescent="0.25">
      <c r="A81" s="259"/>
      <c r="B81" s="531"/>
      <c r="C81" s="259"/>
      <c r="D81" s="259"/>
      <c r="E81" s="259"/>
      <c r="F81" s="259"/>
      <c r="G81" s="259"/>
      <c r="H81" s="259"/>
      <c r="I81" s="259"/>
      <c r="J81" s="259"/>
      <c r="K81" s="259"/>
      <c r="L81" s="259"/>
      <c r="M81" s="259"/>
    </row>
  </sheetData>
  <mergeCells count="23">
    <mergeCell ref="F79:J79"/>
    <mergeCell ref="M13:M14"/>
    <mergeCell ref="A65:B65"/>
    <mergeCell ref="H65:M65"/>
    <mergeCell ref="A66:B66"/>
    <mergeCell ref="H66:M66"/>
    <mergeCell ref="H78:M78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1.65" right="0.39370078740157483" top="0.21" bottom="0.15748031496062992" header="7.874015748031496E-2" footer="0.31496062992125984"/>
  <pageSetup paperSize="5" scale="38" orientation="landscape" r:id="rId1"/>
  <drawing r:id="rId2"/>
</worksheet>
</file>

<file path=xl/worksheets/sheet3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A72507-B59F-49A8-8038-D765A9E4E49B}">
  <sheetPr>
    <pageSetUpPr fitToPage="1"/>
  </sheetPr>
  <dimension ref="A1:N276"/>
  <sheetViews>
    <sheetView showGridLines="0" topLeftCell="A5" zoomScale="84" zoomScaleNormal="84" workbookViewId="0">
      <pane ySplit="15" topLeftCell="A20" activePane="bottomLeft" state="frozen"/>
      <selection activeCell="A5" sqref="A5"/>
      <selection pane="bottomLeft" activeCell="G11" sqref="G11"/>
    </sheetView>
  </sheetViews>
  <sheetFormatPr baseColWidth="10" defaultRowHeight="15" x14ac:dyDescent="0.25"/>
  <cols>
    <col min="1" max="1" width="87.7109375" customWidth="1"/>
    <col min="2" max="2" width="14.7109375" customWidth="1"/>
    <col min="3" max="3" width="56.28515625" customWidth="1"/>
    <col min="4" max="4" width="45.71093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7.1406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867"/>
      <c r="I5" s="867"/>
      <c r="J5" s="1089"/>
      <c r="K5" s="1089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867"/>
      <c r="I6" s="867"/>
      <c r="J6" s="1089"/>
      <c r="K6" s="1089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867"/>
      <c r="I7" s="867"/>
      <c r="J7" s="1089"/>
      <c r="K7" s="1089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867"/>
      <c r="I8" s="867"/>
      <c r="J8" s="1089"/>
      <c r="K8" s="1089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867"/>
      <c r="I9" s="867"/>
      <c r="J9" s="1089"/>
      <c r="K9" s="1089"/>
      <c r="L9" s="1089"/>
      <c r="M9" s="867"/>
    </row>
    <row r="10" spans="1:14" ht="15.75" x14ac:dyDescent="0.25">
      <c r="A10" s="869"/>
      <c r="B10" s="851"/>
      <c r="C10" s="853"/>
      <c r="D10" s="853"/>
      <c r="E10" s="867"/>
      <c r="F10" s="868"/>
      <c r="G10" s="867"/>
      <c r="H10" s="867"/>
      <c r="I10" s="867"/>
      <c r="J10" s="1089"/>
      <c r="K10" s="1089"/>
      <c r="L10" s="1089"/>
      <c r="M10" s="867"/>
    </row>
    <row r="11" spans="1:14" ht="27" customHeight="1" x14ac:dyDescent="0.25">
      <c r="A11" s="853" t="s">
        <v>641</v>
      </c>
      <c r="B11" s="851"/>
      <c r="C11" s="853"/>
      <c r="D11" s="853"/>
      <c r="E11" s="867"/>
      <c r="F11" s="868"/>
      <c r="G11" s="867"/>
      <c r="H11" s="867" t="s">
        <v>1539</v>
      </c>
      <c r="I11" s="867" t="s">
        <v>1809</v>
      </c>
      <c r="J11" s="1089"/>
      <c r="K11" s="1089"/>
      <c r="L11" s="1089"/>
      <c r="M11" s="867"/>
    </row>
    <row r="12" spans="1:14" ht="15.75" x14ac:dyDescent="0.25">
      <c r="A12" s="1871" t="s">
        <v>1502</v>
      </c>
      <c r="B12" s="1871"/>
      <c r="C12" s="1871"/>
      <c r="D12" s="1871"/>
      <c r="E12" s="1871"/>
      <c r="F12" s="1871"/>
      <c r="G12" s="1871"/>
      <c r="H12" s="1871"/>
      <c r="I12" s="1871"/>
      <c r="J12" s="1871"/>
      <c r="K12" s="1871"/>
      <c r="L12" s="1871"/>
      <c r="M12" s="1871"/>
    </row>
    <row r="13" spans="1:14" ht="0.75" customHeight="1" x14ac:dyDescent="0.25">
      <c r="A13" s="1871"/>
      <c r="B13" s="1871"/>
      <c r="C13" s="1871"/>
      <c r="D13" s="1871"/>
      <c r="E13" s="1871"/>
      <c r="F13" s="1871"/>
      <c r="G13" s="1871"/>
      <c r="H13" s="1871"/>
      <c r="I13" s="1871"/>
      <c r="J13" s="1871"/>
      <c r="K13" s="1871"/>
      <c r="L13" s="1871"/>
      <c r="M13" s="1871"/>
      <c r="N13" s="1871"/>
    </row>
    <row r="14" spans="1:14" ht="15.75" x14ac:dyDescent="0.25">
      <c r="A14" s="1871" t="s">
        <v>1460</v>
      </c>
      <c r="B14" s="1871"/>
      <c r="C14" s="1871"/>
      <c r="D14" s="1871"/>
      <c r="E14" s="1871"/>
      <c r="F14" s="1871"/>
      <c r="G14" s="1871"/>
      <c r="H14" s="1871"/>
      <c r="I14" s="1871"/>
      <c r="J14" s="1871"/>
      <c r="K14" s="1871"/>
      <c r="L14" s="1871"/>
      <c r="M14" s="1871"/>
    </row>
    <row r="15" spans="1:14" ht="15.75" x14ac:dyDescent="0.25">
      <c r="A15" s="1871" t="s">
        <v>1768</v>
      </c>
      <c r="B15" s="1871"/>
      <c r="C15" s="1871"/>
      <c r="D15" s="1871"/>
      <c r="E15" s="1871"/>
      <c r="F15" s="1871"/>
      <c r="G15" s="1871"/>
      <c r="H15" s="1871"/>
      <c r="I15" s="1871"/>
      <c r="J15" s="1871"/>
      <c r="K15" s="1871"/>
      <c r="L15" s="1871"/>
      <c r="M15" s="1871"/>
    </row>
    <row r="16" spans="1:14" ht="15.75" x14ac:dyDescent="0.25">
      <c r="A16" s="1887" t="s">
        <v>404</v>
      </c>
      <c r="B16" s="1887"/>
      <c r="C16" s="1887"/>
      <c r="D16" s="1887"/>
      <c r="E16" s="1887"/>
      <c r="F16" s="1887"/>
      <c r="G16" s="1887"/>
      <c r="H16" s="1887"/>
      <c r="I16" s="1887"/>
      <c r="J16" s="1887"/>
      <c r="K16" s="1887"/>
      <c r="L16" s="1887"/>
      <c r="M16" s="1887"/>
    </row>
    <row r="17" spans="1:13" ht="16.5" thickBot="1" x14ac:dyDescent="0.3">
      <c r="A17" s="851"/>
      <c r="B17" s="851"/>
      <c r="C17" s="851"/>
      <c r="D17" s="851"/>
      <c r="E17" s="851"/>
      <c r="F17" s="851"/>
      <c r="G17" s="851"/>
      <c r="H17" s="851"/>
      <c r="I17" s="851"/>
      <c r="J17" s="1090"/>
      <c r="K17" s="1090"/>
      <c r="L17" s="1090"/>
      <c r="M17" s="851"/>
    </row>
    <row r="18" spans="1:13" ht="15.75" x14ac:dyDescent="0.25">
      <c r="A18" s="1939" t="s">
        <v>7</v>
      </c>
      <c r="B18" s="1941" t="s">
        <v>802</v>
      </c>
      <c r="C18" s="1941" t="s">
        <v>9</v>
      </c>
      <c r="D18" s="1941" t="s">
        <v>11</v>
      </c>
      <c r="E18" s="1390" t="s">
        <v>12</v>
      </c>
      <c r="F18" s="1943" t="s">
        <v>13</v>
      </c>
      <c r="G18" s="1935" t="s">
        <v>14</v>
      </c>
      <c r="H18" s="1935" t="s">
        <v>15</v>
      </c>
      <c r="I18" s="1937" t="s">
        <v>16</v>
      </c>
      <c r="J18" s="1937" t="s">
        <v>17</v>
      </c>
      <c r="K18" s="1937" t="s">
        <v>18</v>
      </c>
      <c r="L18" s="1937" t="s">
        <v>19</v>
      </c>
      <c r="M18" s="1933" t="s">
        <v>20</v>
      </c>
    </row>
    <row r="19" spans="1:13" ht="16.5" thickBot="1" x14ac:dyDescent="0.3">
      <c r="A19" s="1940"/>
      <c r="B19" s="1942"/>
      <c r="C19" s="1942"/>
      <c r="D19" s="1942"/>
      <c r="E19" s="1391" t="s">
        <v>21</v>
      </c>
      <c r="F19" s="1944"/>
      <c r="G19" s="1936"/>
      <c r="H19" s="1936"/>
      <c r="I19" s="1938"/>
      <c r="J19" s="1938"/>
      <c r="K19" s="1938"/>
      <c r="L19" s="1938"/>
      <c r="M19" s="1934"/>
    </row>
    <row r="20" spans="1:13" ht="18.75" x14ac:dyDescent="0.3">
      <c r="A20" s="1387" t="s">
        <v>1140</v>
      </c>
      <c r="B20" s="1236"/>
      <c r="C20" s="1387"/>
      <c r="D20" s="1387"/>
      <c r="E20" s="1388"/>
      <c r="F20" s="1239"/>
      <c r="G20" s="1389"/>
      <c r="H20" s="1389"/>
      <c r="I20" s="1392"/>
      <c r="J20" s="1388"/>
      <c r="K20" s="1388"/>
      <c r="L20" s="1388"/>
      <c r="M20" s="1389"/>
    </row>
    <row r="21" spans="1:13" ht="18.75" x14ac:dyDescent="0.3">
      <c r="A21" s="955" t="s">
        <v>1645</v>
      </c>
      <c r="B21" s="950" t="s">
        <v>806</v>
      </c>
      <c r="C21" s="955" t="s">
        <v>142</v>
      </c>
      <c r="D21" s="955" t="s">
        <v>1065</v>
      </c>
      <c r="E21" s="956">
        <v>260000</v>
      </c>
      <c r="F21" s="952">
        <v>0</v>
      </c>
      <c r="G21" s="957">
        <v>260000</v>
      </c>
      <c r="H21" s="953">
        <v>7462</v>
      </c>
      <c r="I21" s="954">
        <v>50070.080000000002</v>
      </c>
      <c r="J21" s="951">
        <v>6589.14</v>
      </c>
      <c r="K21" s="951">
        <v>4169.3999999999996</v>
      </c>
      <c r="L21" s="951">
        <f>+H21+I21+J21+K21</f>
        <v>68290.62</v>
      </c>
      <c r="M21" s="953">
        <f>+G21-L21</f>
        <v>191709.38</v>
      </c>
    </row>
    <row r="22" spans="1:13" ht="18.75" x14ac:dyDescent="0.3">
      <c r="A22" s="958" t="s">
        <v>1646</v>
      </c>
      <c r="B22" s="950" t="s">
        <v>806</v>
      </c>
      <c r="C22" s="959" t="s">
        <v>30</v>
      </c>
      <c r="D22" s="955" t="s">
        <v>1065</v>
      </c>
      <c r="E22" s="951">
        <v>210000</v>
      </c>
      <c r="F22" s="952">
        <v>0</v>
      </c>
      <c r="G22" s="953">
        <v>210000</v>
      </c>
      <c r="H22" s="953">
        <v>6027</v>
      </c>
      <c r="I22" s="954">
        <v>37980.120000000003</v>
      </c>
      <c r="J22" s="951">
        <v>6384</v>
      </c>
      <c r="K22" s="951">
        <v>4169.3999999999996</v>
      </c>
      <c r="L22" s="951">
        <f>+H22+I22+J22+K22</f>
        <v>54560.520000000004</v>
      </c>
      <c r="M22" s="953">
        <f>+G22-L22</f>
        <v>155439.47999999998</v>
      </c>
    </row>
    <row r="23" spans="1:13" ht="18.75" x14ac:dyDescent="0.3">
      <c r="A23" s="958" t="s">
        <v>1647</v>
      </c>
      <c r="B23" s="950" t="s">
        <v>807</v>
      </c>
      <c r="C23" s="960" t="s">
        <v>693</v>
      </c>
      <c r="D23" s="960" t="s">
        <v>1066</v>
      </c>
      <c r="E23" s="951">
        <v>130000</v>
      </c>
      <c r="F23" s="952">
        <v>0</v>
      </c>
      <c r="G23" s="953">
        <v>130000</v>
      </c>
      <c r="H23" s="953">
        <v>3731</v>
      </c>
      <c r="I23" s="954">
        <v>18304.39</v>
      </c>
      <c r="J23" s="951">
        <v>3952</v>
      </c>
      <c r="K23" s="951">
        <v>5948.66</v>
      </c>
      <c r="L23" s="951">
        <f>SUM(H23:K23)</f>
        <v>31936.05</v>
      </c>
      <c r="M23" s="953">
        <f>+G23-L23</f>
        <v>98063.95</v>
      </c>
    </row>
    <row r="24" spans="1:13" ht="18.75" x14ac:dyDescent="0.3">
      <c r="A24" s="955" t="s">
        <v>1648</v>
      </c>
      <c r="B24" s="950" t="s">
        <v>806</v>
      </c>
      <c r="C24" s="960" t="s">
        <v>92</v>
      </c>
      <c r="D24" s="960" t="s">
        <v>1067</v>
      </c>
      <c r="E24" s="951">
        <v>60000</v>
      </c>
      <c r="F24" s="974">
        <v>0</v>
      </c>
      <c r="G24" s="951">
        <v>60000</v>
      </c>
      <c r="H24" s="951">
        <v>1722</v>
      </c>
      <c r="I24" s="954">
        <v>3486.68</v>
      </c>
      <c r="J24" s="951">
        <v>1824</v>
      </c>
      <c r="K24" s="951">
        <v>25</v>
      </c>
      <c r="L24" s="951">
        <f>+H24+I24+J24+K24</f>
        <v>7057.68</v>
      </c>
      <c r="M24" s="951">
        <f>+E24-L24</f>
        <v>52942.32</v>
      </c>
    </row>
    <row r="25" spans="1:13" ht="18.75" x14ac:dyDescent="0.3">
      <c r="A25" s="961" t="s">
        <v>752</v>
      </c>
      <c r="B25" s="950"/>
      <c r="C25" s="962">
        <v>4</v>
      </c>
      <c r="D25" s="962"/>
      <c r="E25" s="963">
        <f t="shared" ref="E25:M25" si="0">SUM(E21:E24)</f>
        <v>660000</v>
      </c>
      <c r="F25" s="964">
        <f t="shared" si="0"/>
        <v>0</v>
      </c>
      <c r="G25" s="965">
        <f t="shared" si="0"/>
        <v>660000</v>
      </c>
      <c r="H25" s="966">
        <f t="shared" si="0"/>
        <v>18942</v>
      </c>
      <c r="I25" s="966">
        <f t="shared" si="0"/>
        <v>109841.27</v>
      </c>
      <c r="J25" s="963">
        <f t="shared" si="0"/>
        <v>18749.14</v>
      </c>
      <c r="K25" s="963">
        <f t="shared" si="0"/>
        <v>14312.46</v>
      </c>
      <c r="L25" s="963">
        <f t="shared" si="0"/>
        <v>161844.87</v>
      </c>
      <c r="M25" s="965">
        <f t="shared" si="0"/>
        <v>498155.13</v>
      </c>
    </row>
    <row r="26" spans="1:13" ht="18.75" x14ac:dyDescent="0.3">
      <c r="A26" s="961"/>
      <c r="B26" s="950"/>
      <c r="C26" s="962"/>
      <c r="D26" s="962"/>
      <c r="E26" s="951"/>
      <c r="F26" s="952"/>
      <c r="G26" s="953"/>
      <c r="H26" s="953"/>
      <c r="I26" s="954"/>
      <c r="J26" s="951"/>
      <c r="K26" s="951"/>
      <c r="L26" s="951"/>
      <c r="M26" s="953"/>
    </row>
    <row r="27" spans="1:13" ht="18.75" x14ac:dyDescent="0.3">
      <c r="A27" s="961" t="s">
        <v>1732</v>
      </c>
      <c r="B27" s="950"/>
      <c r="C27" s="967"/>
      <c r="D27" s="967"/>
      <c r="E27" s="951"/>
      <c r="F27" s="952"/>
      <c r="G27" s="953"/>
      <c r="H27" s="953"/>
      <c r="I27" s="954"/>
      <c r="J27" s="951"/>
      <c r="K27" s="951"/>
      <c r="L27" s="951"/>
      <c r="M27" s="953"/>
    </row>
    <row r="28" spans="1:13" ht="35.25" customHeight="1" x14ac:dyDescent="0.3">
      <c r="A28" s="958" t="s">
        <v>1649</v>
      </c>
      <c r="B28" s="950" t="s">
        <v>806</v>
      </c>
      <c r="C28" s="980" t="s">
        <v>1403</v>
      </c>
      <c r="D28" s="960" t="s">
        <v>1069</v>
      </c>
      <c r="E28" s="951">
        <v>95000</v>
      </c>
      <c r="F28" s="952">
        <v>0</v>
      </c>
      <c r="G28" s="951">
        <v>95000</v>
      </c>
      <c r="H28" s="953">
        <v>2726.5</v>
      </c>
      <c r="I28" s="954">
        <v>10500.38</v>
      </c>
      <c r="J28" s="951">
        <v>2888</v>
      </c>
      <c r="K28" s="951">
        <v>12510.37</v>
      </c>
      <c r="L28" s="951">
        <f>+H28+I28+J28+K28</f>
        <v>28625.25</v>
      </c>
      <c r="M28" s="953">
        <f>+G28-L28</f>
        <v>66374.75</v>
      </c>
    </row>
    <row r="29" spans="1:13" ht="18.75" x14ac:dyDescent="0.3">
      <c r="A29" s="955" t="s">
        <v>1650</v>
      </c>
      <c r="B29" s="968" t="s">
        <v>807</v>
      </c>
      <c r="C29" s="960" t="s">
        <v>276</v>
      </c>
      <c r="D29" s="960" t="s">
        <v>307</v>
      </c>
      <c r="E29" s="951">
        <v>43500</v>
      </c>
      <c r="F29" s="974">
        <v>0</v>
      </c>
      <c r="G29" s="951">
        <v>43500</v>
      </c>
      <c r="H29" s="951">
        <v>1248.45</v>
      </c>
      <c r="I29" s="1191">
        <v>936.62</v>
      </c>
      <c r="J29" s="951">
        <v>1322.4</v>
      </c>
      <c r="K29" s="951">
        <v>1025</v>
      </c>
      <c r="L29" s="951">
        <f>+H29+I29+J29+K29</f>
        <v>4532.47</v>
      </c>
      <c r="M29" s="953">
        <f>+G29-L29</f>
        <v>38967.53</v>
      </c>
    </row>
    <row r="30" spans="1:13" ht="18.75" x14ac:dyDescent="0.3">
      <c r="A30" s="955" t="s">
        <v>1643</v>
      </c>
      <c r="B30" s="968" t="s">
        <v>807</v>
      </c>
      <c r="C30" s="960" t="s">
        <v>276</v>
      </c>
      <c r="D30" s="960" t="s">
        <v>1069</v>
      </c>
      <c r="E30" s="951">
        <v>43500</v>
      </c>
      <c r="F30" s="974">
        <v>0</v>
      </c>
      <c r="G30" s="951">
        <v>43500</v>
      </c>
      <c r="H30" s="951">
        <v>1248.45</v>
      </c>
      <c r="I30" s="1191">
        <v>936.62</v>
      </c>
      <c r="J30" s="951">
        <v>1322.4</v>
      </c>
      <c r="K30" s="951">
        <v>25</v>
      </c>
      <c r="L30" s="951">
        <f>+H30+I30+J30+K30</f>
        <v>3532.4700000000003</v>
      </c>
      <c r="M30" s="953">
        <f>+G30-L30</f>
        <v>39967.53</v>
      </c>
    </row>
    <row r="31" spans="1:13" ht="18.75" x14ac:dyDescent="0.3">
      <c r="A31" s="955" t="s">
        <v>1651</v>
      </c>
      <c r="B31" s="968" t="s">
        <v>806</v>
      </c>
      <c r="C31" s="960" t="s">
        <v>276</v>
      </c>
      <c r="D31" s="960" t="s">
        <v>307</v>
      </c>
      <c r="E31" s="951">
        <v>37500</v>
      </c>
      <c r="F31" s="974">
        <v>0</v>
      </c>
      <c r="G31" s="951">
        <v>37500</v>
      </c>
      <c r="H31" s="951">
        <v>1076.25</v>
      </c>
      <c r="I31" s="1191">
        <v>89.81</v>
      </c>
      <c r="J31" s="951">
        <v>1140</v>
      </c>
      <c r="K31" s="951">
        <v>25</v>
      </c>
      <c r="L31" s="951">
        <f>+H31+I31+J31+K31</f>
        <v>2331.06</v>
      </c>
      <c r="M31" s="953">
        <f>+G31-L31</f>
        <v>35168.94</v>
      </c>
    </row>
    <row r="32" spans="1:13" ht="18.75" x14ac:dyDescent="0.3">
      <c r="A32" s="961" t="s">
        <v>752</v>
      </c>
      <c r="B32" s="950"/>
      <c r="C32" s="962">
        <v>4</v>
      </c>
      <c r="D32" s="962"/>
      <c r="E32" s="963">
        <f>SUM(E28:E31)</f>
        <v>219500</v>
      </c>
      <c r="F32" s="1071">
        <v>0</v>
      </c>
      <c r="G32" s="963">
        <f t="shared" ref="G32:L32" si="1">SUM(G28:G31)</f>
        <v>219500</v>
      </c>
      <c r="H32" s="966">
        <f>SUM(H28:H31)</f>
        <v>6299.65</v>
      </c>
      <c r="I32" s="966">
        <f t="shared" si="1"/>
        <v>12463.43</v>
      </c>
      <c r="J32" s="963">
        <f t="shared" si="1"/>
        <v>6672.7999999999993</v>
      </c>
      <c r="K32" s="963">
        <f>SUM(K28:K31)</f>
        <v>13585.37</v>
      </c>
      <c r="L32" s="963">
        <f t="shared" si="1"/>
        <v>39021.25</v>
      </c>
      <c r="M32" s="963">
        <f>SUM(M28:M31)</f>
        <v>180478.75</v>
      </c>
    </row>
    <row r="33" spans="1:13" ht="18.75" x14ac:dyDescent="0.3">
      <c r="A33" s="958"/>
      <c r="B33" s="950"/>
      <c r="C33" s="960"/>
      <c r="D33" s="960"/>
      <c r="E33" s="951"/>
      <c r="F33" s="952"/>
      <c r="G33" s="953"/>
      <c r="H33" s="953"/>
      <c r="I33" s="954"/>
      <c r="J33" s="951"/>
      <c r="K33" s="951"/>
      <c r="L33" s="951"/>
      <c r="M33" s="953"/>
    </row>
    <row r="34" spans="1:13" ht="18.75" x14ac:dyDescent="0.3">
      <c r="A34" s="961" t="s">
        <v>838</v>
      </c>
      <c r="B34" s="950"/>
      <c r="C34" s="967"/>
      <c r="D34" s="967"/>
      <c r="E34" s="963"/>
      <c r="F34" s="964"/>
      <c r="G34" s="965"/>
      <c r="H34" s="965"/>
      <c r="I34" s="966"/>
      <c r="J34" s="963"/>
      <c r="K34" s="963"/>
      <c r="L34" s="963"/>
      <c r="M34" s="965"/>
    </row>
    <row r="35" spans="1:13" ht="18.75" x14ac:dyDescent="0.3">
      <c r="A35" s="958" t="s">
        <v>1653</v>
      </c>
      <c r="B35" s="950" t="s">
        <v>807</v>
      </c>
      <c r="C35" s="960" t="s">
        <v>1218</v>
      </c>
      <c r="D35" s="960" t="s">
        <v>1066</v>
      </c>
      <c r="E35" s="951">
        <v>185000</v>
      </c>
      <c r="F35" s="952">
        <v>0</v>
      </c>
      <c r="G35" s="953">
        <v>185000</v>
      </c>
      <c r="H35" s="953">
        <v>5309.5</v>
      </c>
      <c r="I35" s="954">
        <v>30812.9</v>
      </c>
      <c r="J35" s="951">
        <v>5624</v>
      </c>
      <c r="K35" s="951">
        <v>5171.38</v>
      </c>
      <c r="L35" s="951">
        <f>+H35+I35+J35+K35</f>
        <v>46917.78</v>
      </c>
      <c r="M35" s="953">
        <f>+G35-L35</f>
        <v>138082.22</v>
      </c>
    </row>
    <row r="36" spans="1:13" ht="18.75" x14ac:dyDescent="0.3">
      <c r="A36" s="958" t="s">
        <v>1054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1191">
        <v>679.3</v>
      </c>
      <c r="J36" s="951">
        <v>1322.4</v>
      </c>
      <c r="K36" s="951">
        <v>1740.46</v>
      </c>
      <c r="L36" s="951">
        <f>+H36+I36+J36+K36</f>
        <v>4990.6100000000006</v>
      </c>
      <c r="M36" s="953">
        <f>+G36-L36</f>
        <v>38509.39</v>
      </c>
    </row>
    <row r="37" spans="1:13" ht="18.75" x14ac:dyDescent="0.3">
      <c r="A37" s="958" t="s">
        <v>1314</v>
      </c>
      <c r="B37" s="950" t="s">
        <v>807</v>
      </c>
      <c r="C37" s="960" t="s">
        <v>276</v>
      </c>
      <c r="D37" s="960" t="s">
        <v>321</v>
      </c>
      <c r="E37" s="951">
        <v>43500</v>
      </c>
      <c r="F37" s="952">
        <v>0</v>
      </c>
      <c r="G37" s="953">
        <v>43500</v>
      </c>
      <c r="H37" s="953">
        <v>1248.45</v>
      </c>
      <c r="I37" s="1191">
        <v>936.62</v>
      </c>
      <c r="J37" s="951">
        <v>1322.4</v>
      </c>
      <c r="K37" s="951">
        <v>125</v>
      </c>
      <c r="L37" s="951">
        <f>+H37+I37+J37+K37</f>
        <v>3632.4700000000003</v>
      </c>
      <c r="M37" s="953">
        <f>+G37-L37</f>
        <v>39867.53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4">
        <v>2559.6799999999998</v>
      </c>
      <c r="J38" s="951">
        <v>1672</v>
      </c>
      <c r="K38" s="951">
        <v>25</v>
      </c>
      <c r="L38" s="951">
        <f>+H38+I38+J38+K38</f>
        <v>5835.18</v>
      </c>
      <c r="M38" s="953">
        <f>+G38-L38</f>
        <v>49164.82</v>
      </c>
    </row>
    <row r="39" spans="1:13" ht="18.75" x14ac:dyDescent="0.3">
      <c r="A39" s="961" t="s">
        <v>749</v>
      </c>
      <c r="B39" s="950"/>
      <c r="C39" s="962">
        <v>4</v>
      </c>
      <c r="D39" s="962"/>
      <c r="E39" s="963">
        <f>SUM(E35:E38)</f>
        <v>327000</v>
      </c>
      <c r="F39" s="1071">
        <v>0</v>
      </c>
      <c r="G39" s="963">
        <f t="shared" ref="G39:M39" si="2">SUM(G35:G38)</f>
        <v>327000</v>
      </c>
      <c r="H39" s="966">
        <f t="shared" si="2"/>
        <v>9384.9</v>
      </c>
      <c r="I39" s="966">
        <f t="shared" si="2"/>
        <v>34988.5</v>
      </c>
      <c r="J39" s="963">
        <f t="shared" si="2"/>
        <v>9940.7999999999993</v>
      </c>
      <c r="K39" s="963">
        <f>SUM(K35:K38)</f>
        <v>7061.84</v>
      </c>
      <c r="L39" s="963">
        <f t="shared" si="2"/>
        <v>61376.04</v>
      </c>
      <c r="M39" s="963">
        <f t="shared" si="2"/>
        <v>265623.95999999996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6"/>
      <c r="J40" s="963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6"/>
      <c r="J41" s="963"/>
      <c r="K41" s="963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4">
        <v>6309.38</v>
      </c>
      <c r="J42" s="951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6">
        <f t="shared" ref="H43:M43" si="3">SUM(H42)</f>
        <v>2152.5</v>
      </c>
      <c r="I43" s="966">
        <f t="shared" si="3"/>
        <v>6309.38</v>
      </c>
      <c r="J43" s="963">
        <f t="shared" si="3"/>
        <v>2280</v>
      </c>
      <c r="K43" s="963">
        <f t="shared" si="3"/>
        <v>25</v>
      </c>
      <c r="L43" s="963">
        <f t="shared" si="3"/>
        <v>10766.880000000001</v>
      </c>
      <c r="M43" s="965">
        <f t="shared" si="3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6"/>
      <c r="J44" s="963"/>
      <c r="K44" s="963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5"/>
      <c r="I45" s="966"/>
      <c r="J45" s="963"/>
      <c r="K45" s="963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1191">
        <v>0</v>
      </c>
      <c r="J46" s="951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3">
        <v>1248.45</v>
      </c>
      <c r="I47" s="1191">
        <v>936.62</v>
      </c>
      <c r="J47" s="951">
        <v>1322.4</v>
      </c>
      <c r="K47" s="951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4">SUM(F46:F47)</f>
        <v>0</v>
      </c>
      <c r="G48" s="965">
        <f t="shared" si="4"/>
        <v>73500</v>
      </c>
      <c r="H48" s="966">
        <f t="shared" si="4"/>
        <v>2109.4499999999998</v>
      </c>
      <c r="I48" s="1192">
        <f t="shared" si="4"/>
        <v>936.62</v>
      </c>
      <c r="J48" s="963">
        <f t="shared" si="4"/>
        <v>2234.4</v>
      </c>
      <c r="K48" s="963">
        <f>SUM(K46:K47)</f>
        <v>1765.46</v>
      </c>
      <c r="L48" s="963">
        <f t="shared" si="4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6"/>
      <c r="J49" s="963"/>
      <c r="K49" s="963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5"/>
      <c r="I50" s="966"/>
      <c r="J50" s="963"/>
      <c r="K50" s="963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4">
        <v>1248.45</v>
      </c>
      <c r="I51" s="1191">
        <v>936.62</v>
      </c>
      <c r="J51" s="954">
        <v>1322.4</v>
      </c>
      <c r="K51" s="951">
        <v>1296.7</v>
      </c>
      <c r="L51" s="954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1191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314" t="s">
        <v>1779</v>
      </c>
      <c r="B53" s="1231" t="s">
        <v>806</v>
      </c>
      <c r="C53" s="1315" t="s">
        <v>912</v>
      </c>
      <c r="D53" s="960" t="s">
        <v>1067</v>
      </c>
      <c r="E53" s="1316">
        <v>30000</v>
      </c>
      <c r="F53" s="952">
        <v>0</v>
      </c>
      <c r="G53" s="1317">
        <v>30000</v>
      </c>
      <c r="H53" s="1317">
        <v>861</v>
      </c>
      <c r="I53" s="1318">
        <v>0</v>
      </c>
      <c r="J53" s="1316">
        <v>912</v>
      </c>
      <c r="K53" s="1316">
        <v>25</v>
      </c>
      <c r="L53" s="1316">
        <f>SUM(H53:K53)</f>
        <v>1798</v>
      </c>
      <c r="M53" s="1317">
        <f>+E53-L53</f>
        <v>28202</v>
      </c>
    </row>
    <row r="54" spans="1:13" ht="18.75" x14ac:dyDescent="0.3">
      <c r="A54" s="955" t="s">
        <v>119</v>
      </c>
      <c r="B54" s="968" t="s">
        <v>806</v>
      </c>
      <c r="C54" s="960" t="s">
        <v>912</v>
      </c>
      <c r="D54" s="960" t="s">
        <v>1067</v>
      </c>
      <c r="E54" s="951">
        <v>35000</v>
      </c>
      <c r="F54" s="974">
        <v>0</v>
      </c>
      <c r="G54" s="951">
        <v>35000</v>
      </c>
      <c r="H54" s="951">
        <v>1004.5</v>
      </c>
      <c r="I54" s="1191">
        <v>0</v>
      </c>
      <c r="J54" s="951">
        <v>1064</v>
      </c>
      <c r="K54" s="951">
        <v>7509.27</v>
      </c>
      <c r="L54" s="951">
        <f>+H54+I54+J54+K54</f>
        <v>9577.77</v>
      </c>
      <c r="M54" s="951">
        <f>+G54-L54</f>
        <v>25422.23</v>
      </c>
    </row>
    <row r="55" spans="1:13" ht="18.75" x14ac:dyDescent="0.3">
      <c r="A55" s="955" t="s">
        <v>1335</v>
      </c>
      <c r="B55" s="950" t="s">
        <v>806</v>
      </c>
      <c r="C55" s="960" t="s">
        <v>912</v>
      </c>
      <c r="D55" s="960" t="s">
        <v>1067</v>
      </c>
      <c r="E55" s="951">
        <v>35000</v>
      </c>
      <c r="F55" s="974">
        <v>0</v>
      </c>
      <c r="G55" s="951">
        <v>35000</v>
      </c>
      <c r="H55" s="951">
        <v>1004.5</v>
      </c>
      <c r="I55" s="1191">
        <v>0</v>
      </c>
      <c r="J55" s="951">
        <v>1064</v>
      </c>
      <c r="K55" s="951">
        <v>25</v>
      </c>
      <c r="L55" s="951">
        <f>+H55+I55+J55+K55</f>
        <v>2093.5</v>
      </c>
      <c r="M55" s="951">
        <f>+G55-L55</f>
        <v>32906.5</v>
      </c>
    </row>
    <row r="56" spans="1:13" ht="18.75" x14ac:dyDescent="0.3">
      <c r="A56" s="998" t="s">
        <v>1327</v>
      </c>
      <c r="B56" s="950" t="s">
        <v>806</v>
      </c>
      <c r="C56" s="1024" t="s">
        <v>554</v>
      </c>
      <c r="D56" s="960" t="s">
        <v>1067</v>
      </c>
      <c r="E56" s="951">
        <v>43500</v>
      </c>
      <c r="F56" s="952">
        <v>0</v>
      </c>
      <c r="G56" s="953">
        <v>43500</v>
      </c>
      <c r="H56" s="953">
        <v>1248.45</v>
      </c>
      <c r="I56" s="1191">
        <v>936.62</v>
      </c>
      <c r="J56" s="951">
        <v>1322.4</v>
      </c>
      <c r="K56" s="951">
        <v>25</v>
      </c>
      <c r="L56" s="951">
        <f>+H56+I56+J56+K56</f>
        <v>3532.4700000000003</v>
      </c>
      <c r="M56" s="951">
        <f>+G56-L56</f>
        <v>39967.53</v>
      </c>
    </row>
    <row r="57" spans="1:13" ht="18.75" x14ac:dyDescent="0.3">
      <c r="A57" s="1230" t="s">
        <v>749</v>
      </c>
      <c r="B57" s="1231"/>
      <c r="C57" s="1232">
        <v>6</v>
      </c>
      <c r="D57" s="1232"/>
      <c r="E57" s="1233">
        <f>SUM(E51:E56)</f>
        <v>222000</v>
      </c>
      <c r="F57" s="964">
        <v>0</v>
      </c>
      <c r="G57" s="1233">
        <f t="shared" ref="G57:M57" si="5">SUM(G51:G56)</f>
        <v>222000</v>
      </c>
      <c r="H57" s="1233">
        <f t="shared" si="5"/>
        <v>6371.4</v>
      </c>
      <c r="I57" s="1233">
        <f t="shared" si="5"/>
        <v>1873.24</v>
      </c>
      <c r="J57" s="1233">
        <f t="shared" si="5"/>
        <v>6748.7999999999993</v>
      </c>
      <c r="K57" s="1233">
        <f>SUM(K51:K56)</f>
        <v>8905.9700000000012</v>
      </c>
      <c r="L57" s="1233">
        <f t="shared" si="5"/>
        <v>23899.410000000003</v>
      </c>
      <c r="M57" s="1233">
        <f t="shared" si="5"/>
        <v>198100.59</v>
      </c>
    </row>
    <row r="58" spans="1:13" ht="23.25" customHeight="1" x14ac:dyDescent="0.25">
      <c r="A58" s="153"/>
      <c r="B58" s="153"/>
      <c r="C58" s="153"/>
      <c r="D58" s="153"/>
      <c r="E58" s="153"/>
      <c r="F58" s="153"/>
      <c r="G58" s="153"/>
      <c r="H58" s="153"/>
      <c r="I58" s="1234"/>
      <c r="J58" s="153"/>
      <c r="K58" s="153"/>
      <c r="L58" s="153"/>
      <c r="M58" s="153"/>
    </row>
    <row r="59" spans="1:13" ht="18.75" x14ac:dyDescent="0.3">
      <c r="A59" s="1235" t="s">
        <v>1145</v>
      </c>
      <c r="B59" s="1236"/>
      <c r="C59" s="1237"/>
      <c r="D59" s="1237"/>
      <c r="E59" s="1238"/>
      <c r="F59" s="1239"/>
      <c r="G59" s="1240"/>
      <c r="H59" s="1240"/>
      <c r="I59" s="1241"/>
      <c r="J59" s="1238"/>
      <c r="K59" s="1238"/>
      <c r="L59" s="1238"/>
      <c r="M59" s="1240"/>
    </row>
    <row r="60" spans="1:13" s="259" customFormat="1" ht="18.75" x14ac:dyDescent="0.3">
      <c r="A60" s="1258" t="s">
        <v>1143</v>
      </c>
      <c r="B60" s="1256" t="s">
        <v>807</v>
      </c>
      <c r="C60" s="1257" t="s">
        <v>276</v>
      </c>
      <c r="D60" s="1257" t="s">
        <v>307</v>
      </c>
      <c r="E60" s="954">
        <v>43500</v>
      </c>
      <c r="F60" s="1191">
        <v>0</v>
      </c>
      <c r="G60" s="954">
        <v>43500</v>
      </c>
      <c r="H60" s="954">
        <v>1248.45</v>
      </c>
      <c r="I60" s="1191">
        <v>936.62</v>
      </c>
      <c r="J60" s="954">
        <v>1322.4</v>
      </c>
      <c r="K60" s="951">
        <v>25</v>
      </c>
      <c r="L60" s="954">
        <f>+H60+I60+J60+K60</f>
        <v>3532.4700000000003</v>
      </c>
      <c r="M60" s="954">
        <f>+G60-L60</f>
        <v>39967.53</v>
      </c>
    </row>
    <row r="61" spans="1:13" ht="18.75" x14ac:dyDescent="0.3">
      <c r="A61" s="955" t="s">
        <v>346</v>
      </c>
      <c r="B61" s="950" t="s">
        <v>806</v>
      </c>
      <c r="C61" s="960" t="s">
        <v>309</v>
      </c>
      <c r="D61" s="960" t="s">
        <v>307</v>
      </c>
      <c r="E61" s="951">
        <v>37500</v>
      </c>
      <c r="F61" s="974">
        <v>0</v>
      </c>
      <c r="G61" s="951">
        <v>37500</v>
      </c>
      <c r="H61" s="951">
        <v>1076.25</v>
      </c>
      <c r="I61" s="1191">
        <v>89.81</v>
      </c>
      <c r="J61" s="951">
        <v>1140</v>
      </c>
      <c r="K61" s="951">
        <v>525</v>
      </c>
      <c r="L61" s="951">
        <f>+H61+I61+J61+K61</f>
        <v>2831.06</v>
      </c>
      <c r="M61" s="951">
        <f>+G61-L61</f>
        <v>34668.94</v>
      </c>
    </row>
    <row r="62" spans="1:13" ht="18.75" x14ac:dyDescent="0.3">
      <c r="A62" s="955" t="s">
        <v>1658</v>
      </c>
      <c r="B62" s="950" t="s">
        <v>806</v>
      </c>
      <c r="C62" s="960" t="s">
        <v>309</v>
      </c>
      <c r="D62" s="960" t="s">
        <v>307</v>
      </c>
      <c r="E62" s="951">
        <v>37500</v>
      </c>
      <c r="F62" s="974">
        <v>0</v>
      </c>
      <c r="G62" s="951">
        <v>37500</v>
      </c>
      <c r="H62" s="951">
        <v>1076.25</v>
      </c>
      <c r="I62" s="1191">
        <v>89.81</v>
      </c>
      <c r="J62" s="951">
        <v>1140</v>
      </c>
      <c r="K62" s="951">
        <v>454.5</v>
      </c>
      <c r="L62" s="951">
        <v>2760.56</v>
      </c>
      <c r="M62" s="951">
        <f>+G62-L62</f>
        <v>34739.440000000002</v>
      </c>
    </row>
    <row r="63" spans="1:13" ht="18.75" x14ac:dyDescent="0.3">
      <c r="A63" s="961" t="s">
        <v>749</v>
      </c>
      <c r="B63" s="950"/>
      <c r="C63" s="962">
        <v>3</v>
      </c>
      <c r="D63" s="962"/>
      <c r="E63" s="963">
        <f>SUM(E60:E62)</f>
        <v>118500</v>
      </c>
      <c r="F63" s="1071">
        <v>0</v>
      </c>
      <c r="G63" s="963">
        <f>SUM(G60:G62)</f>
        <v>118500</v>
      </c>
      <c r="H63" s="963">
        <f t="shared" ref="H63:M63" si="6">SUM(H60:H62)</f>
        <v>3400.95</v>
      </c>
      <c r="I63" s="963">
        <f t="shared" si="6"/>
        <v>1116.24</v>
      </c>
      <c r="J63" s="963">
        <f t="shared" si="6"/>
        <v>3602.4</v>
      </c>
      <c r="K63" s="963">
        <f>SUM(K60:K62)</f>
        <v>1004.5</v>
      </c>
      <c r="L63" s="963">
        <f t="shared" si="6"/>
        <v>9124.09</v>
      </c>
      <c r="M63" s="963">
        <f t="shared" si="6"/>
        <v>109375.91</v>
      </c>
    </row>
    <row r="64" spans="1:13" ht="18.75" x14ac:dyDescent="0.3">
      <c r="A64" s="961"/>
      <c r="B64" s="950"/>
      <c r="C64" s="967"/>
      <c r="D64" s="967"/>
      <c r="E64" s="963"/>
      <c r="F64" s="964"/>
      <c r="G64" s="965"/>
      <c r="H64" s="965"/>
      <c r="I64" s="966"/>
      <c r="J64" s="1071"/>
      <c r="K64" s="963"/>
      <c r="L64" s="963"/>
      <c r="M64" s="965"/>
    </row>
    <row r="65" spans="1:13" ht="18.75" x14ac:dyDescent="0.3">
      <c r="A65" s="961" t="s">
        <v>1135</v>
      </c>
      <c r="B65" s="950"/>
      <c r="C65" s="967"/>
      <c r="D65" s="967"/>
      <c r="E65" s="963"/>
      <c r="F65" s="964"/>
      <c r="G65" s="965"/>
      <c r="H65" s="965"/>
      <c r="I65" s="966"/>
      <c r="J65" s="963"/>
      <c r="K65" s="963"/>
      <c r="L65" s="963"/>
      <c r="M65" s="965"/>
    </row>
    <row r="66" spans="1:13" ht="18.75" x14ac:dyDescent="0.3">
      <c r="A66" s="955" t="s">
        <v>545</v>
      </c>
      <c r="B66" s="950" t="s">
        <v>806</v>
      </c>
      <c r="C66" s="960" t="s">
        <v>1139</v>
      </c>
      <c r="D66" s="960" t="s">
        <v>307</v>
      </c>
      <c r="E66" s="951">
        <v>43500</v>
      </c>
      <c r="F66" s="952">
        <v>0</v>
      </c>
      <c r="G66" s="953">
        <v>43500</v>
      </c>
      <c r="H66" s="953">
        <v>1248.45</v>
      </c>
      <c r="I66" s="954">
        <v>936.62</v>
      </c>
      <c r="J66" s="951">
        <v>1322.4</v>
      </c>
      <c r="K66" s="951">
        <v>25</v>
      </c>
      <c r="L66" s="951">
        <f t="shared" ref="L66:L78" si="7">+H66+I66+J66+K66</f>
        <v>3532.4700000000003</v>
      </c>
      <c r="M66" s="953">
        <f>+G66-L66</f>
        <v>39967.53</v>
      </c>
    </row>
    <row r="67" spans="1:13" ht="18.75" x14ac:dyDescent="0.3">
      <c r="A67" s="958" t="s">
        <v>1347</v>
      </c>
      <c r="B67" s="950" t="s">
        <v>807</v>
      </c>
      <c r="C67" s="977" t="s">
        <v>327</v>
      </c>
      <c r="D67" s="960" t="s">
        <v>321</v>
      </c>
      <c r="E67" s="951">
        <v>43500</v>
      </c>
      <c r="F67" s="952">
        <v>0</v>
      </c>
      <c r="G67" s="953">
        <v>43500</v>
      </c>
      <c r="H67" s="953">
        <v>1248.45</v>
      </c>
      <c r="I67" s="1191">
        <v>936.62</v>
      </c>
      <c r="J67" s="951">
        <v>1322.4</v>
      </c>
      <c r="K67" s="951">
        <v>25</v>
      </c>
      <c r="L67" s="951">
        <f>+H67+I67+J67+K67</f>
        <v>3532.4700000000003</v>
      </c>
      <c r="M67" s="953">
        <f>+G67-L67</f>
        <v>39967.53</v>
      </c>
    </row>
    <row r="68" spans="1:13" ht="18.75" x14ac:dyDescent="0.3">
      <c r="A68" s="958" t="s">
        <v>1660</v>
      </c>
      <c r="B68" s="950" t="s">
        <v>806</v>
      </c>
      <c r="C68" s="960" t="s">
        <v>1461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1191">
        <v>0</v>
      </c>
      <c r="J68" s="951">
        <v>912</v>
      </c>
      <c r="K68" s="951">
        <v>25</v>
      </c>
      <c r="L68" s="951">
        <f>+H68+I68+J68+K68</f>
        <v>1798</v>
      </c>
      <c r="M68" s="953">
        <f>+G68-L68</f>
        <v>28202</v>
      </c>
    </row>
    <row r="69" spans="1:13" ht="18.75" x14ac:dyDescent="0.3">
      <c r="A69" s="958" t="s">
        <v>99</v>
      </c>
      <c r="B69" s="950" t="s">
        <v>806</v>
      </c>
      <c r="C69" s="960" t="s">
        <v>1461</v>
      </c>
      <c r="D69" s="960" t="s">
        <v>1067</v>
      </c>
      <c r="E69" s="951">
        <v>35000</v>
      </c>
      <c r="F69" s="952">
        <v>0</v>
      </c>
      <c r="G69" s="953">
        <v>35000</v>
      </c>
      <c r="H69" s="953">
        <v>1004.5</v>
      </c>
      <c r="I69" s="1191">
        <v>0</v>
      </c>
      <c r="J69" s="951">
        <v>1064</v>
      </c>
      <c r="K69" s="951">
        <v>125</v>
      </c>
      <c r="L69" s="951">
        <f>+H69+I69+J69+K69</f>
        <v>2193.5</v>
      </c>
      <c r="M69" s="953">
        <f>+G69-L69</f>
        <v>32806.5</v>
      </c>
    </row>
    <row r="70" spans="1:13" s="259" customFormat="1" ht="18.75" x14ac:dyDescent="0.3">
      <c r="A70" s="1255" t="s">
        <v>1659</v>
      </c>
      <c r="B70" s="1256" t="s">
        <v>806</v>
      </c>
      <c r="C70" s="1257" t="s">
        <v>92</v>
      </c>
      <c r="D70" s="1257" t="s">
        <v>1067</v>
      </c>
      <c r="E70" s="954">
        <v>30000</v>
      </c>
      <c r="F70" s="1191">
        <v>0</v>
      </c>
      <c r="G70" s="954">
        <v>30000</v>
      </c>
      <c r="H70" s="954">
        <v>861</v>
      </c>
      <c r="I70" s="1191">
        <v>0</v>
      </c>
      <c r="J70" s="954">
        <v>912</v>
      </c>
      <c r="K70" s="951">
        <v>6341.6</v>
      </c>
      <c r="L70" s="954">
        <f>+H70+I70+J70+K70</f>
        <v>8114.6</v>
      </c>
      <c r="M70" s="954">
        <f>+G70-L70</f>
        <v>21885.4</v>
      </c>
    </row>
    <row r="71" spans="1:13" ht="18.75" x14ac:dyDescent="0.3">
      <c r="A71" s="958" t="s">
        <v>1661</v>
      </c>
      <c r="B71" s="950" t="s">
        <v>806</v>
      </c>
      <c r="C71" s="960" t="s">
        <v>92</v>
      </c>
      <c r="D71" s="960" t="s">
        <v>1067</v>
      </c>
      <c r="E71" s="951">
        <v>30000</v>
      </c>
      <c r="F71" s="952">
        <v>0</v>
      </c>
      <c r="G71" s="953">
        <v>30000</v>
      </c>
      <c r="H71" s="953">
        <v>861</v>
      </c>
      <c r="I71" s="1191">
        <v>0</v>
      </c>
      <c r="J71" s="951">
        <v>912</v>
      </c>
      <c r="K71" s="951">
        <v>25</v>
      </c>
      <c r="L71" s="951">
        <f t="shared" si="7"/>
        <v>1798</v>
      </c>
      <c r="M71" s="953">
        <f t="shared" ref="M71:M78" si="8">+G71-L71</f>
        <v>28202</v>
      </c>
    </row>
    <row r="72" spans="1:13" ht="18.75" x14ac:dyDescent="0.3">
      <c r="A72" s="955" t="s">
        <v>1662</v>
      </c>
      <c r="B72" s="950" t="s">
        <v>806</v>
      </c>
      <c r="C72" s="960" t="s">
        <v>92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1191">
        <v>0</v>
      </c>
      <c r="J72" s="951">
        <v>912</v>
      </c>
      <c r="K72" s="951">
        <v>25</v>
      </c>
      <c r="L72" s="951">
        <f t="shared" si="7"/>
        <v>1798</v>
      </c>
      <c r="M72" s="953">
        <f t="shared" si="8"/>
        <v>28202</v>
      </c>
    </row>
    <row r="73" spans="1:13" ht="18.75" x14ac:dyDescent="0.3">
      <c r="A73" s="958" t="s">
        <v>1663</v>
      </c>
      <c r="B73" s="950" t="s">
        <v>806</v>
      </c>
      <c r="C73" s="960" t="s">
        <v>92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2568.4</v>
      </c>
      <c r="L73" s="951">
        <f t="shared" si="7"/>
        <v>4341.3999999999996</v>
      </c>
      <c r="M73" s="953">
        <f t="shared" si="8"/>
        <v>25658.6</v>
      </c>
    </row>
    <row r="74" spans="1:13" ht="18.75" x14ac:dyDescent="0.3">
      <c r="A74" s="958" t="s">
        <v>1146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74">
        <v>0</v>
      </c>
      <c r="G74" s="951">
        <v>30000</v>
      </c>
      <c r="H74" s="953">
        <v>861</v>
      </c>
      <c r="I74" s="1191">
        <v>0</v>
      </c>
      <c r="J74" s="951">
        <v>912</v>
      </c>
      <c r="K74" s="951">
        <v>25</v>
      </c>
      <c r="L74" s="951">
        <f t="shared" si="7"/>
        <v>1798</v>
      </c>
      <c r="M74" s="953">
        <f t="shared" si="8"/>
        <v>28202</v>
      </c>
    </row>
    <row r="75" spans="1:13" ht="18.75" x14ac:dyDescent="0.3">
      <c r="A75" s="958" t="s">
        <v>1317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74">
        <v>0</v>
      </c>
      <c r="G75" s="951">
        <v>30000</v>
      </c>
      <c r="H75" s="953">
        <v>861</v>
      </c>
      <c r="I75" s="1191">
        <v>0</v>
      </c>
      <c r="J75" s="951">
        <v>912</v>
      </c>
      <c r="K75" s="951">
        <v>25</v>
      </c>
      <c r="L75" s="951">
        <f t="shared" si="7"/>
        <v>1798</v>
      </c>
      <c r="M75" s="953">
        <f t="shared" si="8"/>
        <v>28202</v>
      </c>
    </row>
    <row r="76" spans="1:13" ht="18.75" x14ac:dyDescent="0.3">
      <c r="A76" s="955" t="s">
        <v>1664</v>
      </c>
      <c r="B76" s="968" t="s">
        <v>806</v>
      </c>
      <c r="C76" s="960" t="s">
        <v>268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1191">
        <v>0</v>
      </c>
      <c r="J76" s="951">
        <v>912</v>
      </c>
      <c r="K76" s="951">
        <v>1740.46</v>
      </c>
      <c r="L76" s="951">
        <f t="shared" si="7"/>
        <v>3513.46</v>
      </c>
      <c r="M76" s="953">
        <f t="shared" si="8"/>
        <v>26486.54</v>
      </c>
    </row>
    <row r="77" spans="1:13" ht="18.75" x14ac:dyDescent="0.3">
      <c r="A77" s="958" t="s">
        <v>1439</v>
      </c>
      <c r="B77" s="950" t="s">
        <v>806</v>
      </c>
      <c r="C77" s="960" t="s">
        <v>268</v>
      </c>
      <c r="D77" s="960" t="s">
        <v>1067</v>
      </c>
      <c r="E77" s="951">
        <v>30000</v>
      </c>
      <c r="F77" s="974">
        <v>0</v>
      </c>
      <c r="G77" s="951">
        <v>30000</v>
      </c>
      <c r="H77" s="953">
        <v>861</v>
      </c>
      <c r="I77" s="1191">
        <v>0</v>
      </c>
      <c r="J77" s="951">
        <v>912</v>
      </c>
      <c r="K77" s="951">
        <v>25</v>
      </c>
      <c r="L77" s="951">
        <f t="shared" si="7"/>
        <v>1798</v>
      </c>
      <c r="M77" s="953">
        <f t="shared" si="8"/>
        <v>28202</v>
      </c>
    </row>
    <row r="78" spans="1:13" ht="18.75" x14ac:dyDescent="0.3">
      <c r="A78" s="958" t="s">
        <v>1747</v>
      </c>
      <c r="B78" s="950" t="s">
        <v>806</v>
      </c>
      <c r="C78" s="960" t="s">
        <v>268</v>
      </c>
      <c r="D78" s="960" t="s">
        <v>1067</v>
      </c>
      <c r="E78" s="951">
        <v>30000</v>
      </c>
      <c r="F78" s="974">
        <v>0</v>
      </c>
      <c r="G78" s="951">
        <v>30000</v>
      </c>
      <c r="H78" s="953">
        <v>861</v>
      </c>
      <c r="I78" s="1191">
        <v>0</v>
      </c>
      <c r="J78" s="951">
        <v>912</v>
      </c>
      <c r="K78" s="951">
        <v>25</v>
      </c>
      <c r="L78" s="951">
        <f t="shared" si="7"/>
        <v>1798</v>
      </c>
      <c r="M78" s="953">
        <f t="shared" si="8"/>
        <v>28202</v>
      </c>
    </row>
    <row r="79" spans="1:13" ht="18.75" x14ac:dyDescent="0.3">
      <c r="A79" s="961" t="s">
        <v>755</v>
      </c>
      <c r="B79" s="950"/>
      <c r="C79" s="962">
        <v>13</v>
      </c>
      <c r="D79" s="962"/>
      <c r="E79" s="963">
        <f>SUM(E66:E78)</f>
        <v>422000</v>
      </c>
      <c r="F79" s="1071">
        <v>0</v>
      </c>
      <c r="G79" s="963">
        <f t="shared" ref="G79:M79" si="9">SUM(G66:G78)</f>
        <v>422000</v>
      </c>
      <c r="H79" s="963">
        <f t="shared" si="9"/>
        <v>12111.4</v>
      </c>
      <c r="I79" s="963">
        <f t="shared" si="9"/>
        <v>1873.24</v>
      </c>
      <c r="J79" s="963">
        <f t="shared" si="9"/>
        <v>12828.8</v>
      </c>
      <c r="K79" s="963">
        <f>SUM(K66:K78)</f>
        <v>11000.46</v>
      </c>
      <c r="L79" s="963">
        <f t="shared" si="9"/>
        <v>37813.9</v>
      </c>
      <c r="M79" s="963">
        <f t="shared" si="9"/>
        <v>384186.1</v>
      </c>
    </row>
    <row r="80" spans="1:13" ht="18.75" x14ac:dyDescent="0.3">
      <c r="A80" s="958"/>
      <c r="B80" s="950"/>
      <c r="C80" s="960"/>
      <c r="D80" s="960"/>
      <c r="E80" s="951"/>
      <c r="F80" s="952"/>
      <c r="G80" s="953"/>
      <c r="H80" s="953"/>
      <c r="I80" s="954"/>
      <c r="J80" s="951"/>
      <c r="K80" s="951"/>
      <c r="L80" s="951"/>
      <c r="M80" s="953"/>
    </row>
    <row r="81" spans="1:13" ht="18.75" x14ac:dyDescent="0.3">
      <c r="A81" s="975" t="s">
        <v>1665</v>
      </c>
      <c r="B81" s="950"/>
      <c r="C81" s="967"/>
      <c r="D81" s="967"/>
      <c r="E81" s="963"/>
      <c r="F81" s="964"/>
      <c r="G81" s="965"/>
      <c r="H81" s="965"/>
      <c r="I81" s="966"/>
      <c r="J81" s="963"/>
      <c r="K81" s="963"/>
      <c r="L81" s="963"/>
      <c r="M81" s="965"/>
    </row>
    <row r="82" spans="1:13" ht="18.75" x14ac:dyDescent="0.3">
      <c r="A82" s="955" t="s">
        <v>1666</v>
      </c>
      <c r="B82" s="950" t="s">
        <v>807</v>
      </c>
      <c r="C82" s="960" t="s">
        <v>1778</v>
      </c>
      <c r="D82" s="960" t="s">
        <v>307</v>
      </c>
      <c r="E82" s="951">
        <v>43500</v>
      </c>
      <c r="F82" s="952">
        <v>0</v>
      </c>
      <c r="G82" s="953">
        <v>43500</v>
      </c>
      <c r="H82" s="953">
        <v>1248.45</v>
      </c>
      <c r="I82" s="1191">
        <v>936.62</v>
      </c>
      <c r="J82" s="951">
        <v>1322.4</v>
      </c>
      <c r="K82" s="951">
        <v>1025</v>
      </c>
      <c r="L82" s="951">
        <f t="shared" ref="L82:L90" si="10">+H82+I82+J82+K82</f>
        <v>4532.47</v>
      </c>
      <c r="M82" s="953">
        <f>+G82-L82</f>
        <v>38967.53</v>
      </c>
    </row>
    <row r="83" spans="1:13" ht="18.75" x14ac:dyDescent="0.3">
      <c r="A83" s="955" t="s">
        <v>760</v>
      </c>
      <c r="B83" s="950" t="s">
        <v>807</v>
      </c>
      <c r="C83" s="960" t="s">
        <v>105</v>
      </c>
      <c r="D83" s="960" t="s">
        <v>1067</v>
      </c>
      <c r="E83" s="951">
        <v>25000</v>
      </c>
      <c r="F83" s="952">
        <v>0</v>
      </c>
      <c r="G83" s="953">
        <v>25000</v>
      </c>
      <c r="H83" s="953">
        <v>717.5</v>
      </c>
      <c r="I83" s="1191">
        <v>0</v>
      </c>
      <c r="J83" s="951">
        <v>760</v>
      </c>
      <c r="K83" s="951">
        <v>125</v>
      </c>
      <c r="L83" s="951">
        <f t="shared" si="10"/>
        <v>1602.5</v>
      </c>
      <c r="M83" s="953">
        <f t="shared" ref="M83:M91" si="11">+G83-L83</f>
        <v>23397.5</v>
      </c>
    </row>
    <row r="84" spans="1:13" ht="18.75" x14ac:dyDescent="0.3">
      <c r="A84" s="955" t="s">
        <v>860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1191">
        <v>0</v>
      </c>
      <c r="J84" s="951">
        <v>760</v>
      </c>
      <c r="K84" s="951">
        <v>728</v>
      </c>
      <c r="L84" s="951">
        <f t="shared" si="10"/>
        <v>2205.5</v>
      </c>
      <c r="M84" s="953">
        <f t="shared" si="11"/>
        <v>22794.5</v>
      </c>
    </row>
    <row r="85" spans="1:13" ht="18.75" x14ac:dyDescent="0.3">
      <c r="A85" s="955" t="s">
        <v>1667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1191">
        <v>0</v>
      </c>
      <c r="J85" s="951">
        <v>760</v>
      </c>
      <c r="K85" s="951">
        <v>1296.7</v>
      </c>
      <c r="L85" s="951">
        <f t="shared" si="10"/>
        <v>2774.2</v>
      </c>
      <c r="M85" s="953">
        <f t="shared" si="11"/>
        <v>22225.8</v>
      </c>
    </row>
    <row r="86" spans="1:13" ht="21" customHeight="1" x14ac:dyDescent="0.3">
      <c r="A86" s="955" t="s">
        <v>1668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1191">
        <v>0</v>
      </c>
      <c r="J86" s="951">
        <v>760</v>
      </c>
      <c r="K86" s="951">
        <v>25</v>
      </c>
      <c r="L86" s="951">
        <f t="shared" si="10"/>
        <v>1502.5</v>
      </c>
      <c r="M86" s="953">
        <f t="shared" si="11"/>
        <v>23497.5</v>
      </c>
    </row>
    <row r="87" spans="1:13" ht="18.75" x14ac:dyDescent="0.3">
      <c r="A87" s="955" t="s">
        <v>1669</v>
      </c>
      <c r="B87" s="968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1191">
        <v>0</v>
      </c>
      <c r="J87" s="951">
        <v>760</v>
      </c>
      <c r="K87" s="951">
        <v>25</v>
      </c>
      <c r="L87" s="951">
        <f t="shared" si="10"/>
        <v>1502.5</v>
      </c>
      <c r="M87" s="953">
        <f t="shared" si="11"/>
        <v>23497.5</v>
      </c>
    </row>
    <row r="88" spans="1:13" ht="18.75" x14ac:dyDescent="0.3">
      <c r="A88" s="955" t="s">
        <v>1670</v>
      </c>
      <c r="B88" s="968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1191">
        <v>0</v>
      </c>
      <c r="J88" s="951">
        <v>760</v>
      </c>
      <c r="K88" s="951">
        <v>25</v>
      </c>
      <c r="L88" s="951">
        <f t="shared" si="10"/>
        <v>1502.5</v>
      </c>
      <c r="M88" s="953">
        <f t="shared" si="11"/>
        <v>23497.5</v>
      </c>
    </row>
    <row r="89" spans="1:13" ht="18.75" x14ac:dyDescent="0.3">
      <c r="A89" s="955" t="s">
        <v>1671</v>
      </c>
      <c r="B89" s="968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1191">
        <v>0</v>
      </c>
      <c r="J89" s="951">
        <v>760</v>
      </c>
      <c r="K89" s="951">
        <v>25</v>
      </c>
      <c r="L89" s="951">
        <f t="shared" si="10"/>
        <v>1502.5</v>
      </c>
      <c r="M89" s="953">
        <f t="shared" si="11"/>
        <v>23497.5</v>
      </c>
    </row>
    <row r="90" spans="1:13" ht="18.75" x14ac:dyDescent="0.3">
      <c r="A90" s="955" t="s">
        <v>1672</v>
      </c>
      <c r="B90" s="950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1191">
        <v>0</v>
      </c>
      <c r="J90" s="951">
        <v>760</v>
      </c>
      <c r="K90" s="951">
        <v>25</v>
      </c>
      <c r="L90" s="951">
        <f t="shared" si="10"/>
        <v>1502.5</v>
      </c>
      <c r="M90" s="953">
        <f t="shared" si="11"/>
        <v>23497.5</v>
      </c>
    </row>
    <row r="91" spans="1:13" ht="19.5" customHeight="1" x14ac:dyDescent="0.3">
      <c r="A91" s="955" t="s">
        <v>1075</v>
      </c>
      <c r="B91" s="950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1191">
        <v>0</v>
      </c>
      <c r="J91" s="951">
        <v>760</v>
      </c>
      <c r="K91" s="951">
        <v>4353.66</v>
      </c>
      <c r="L91" s="951">
        <f>+H91+I91+J91+K91</f>
        <v>5831.16</v>
      </c>
      <c r="M91" s="953">
        <f t="shared" si="11"/>
        <v>19168.84</v>
      </c>
    </row>
    <row r="92" spans="1:13" ht="18.75" x14ac:dyDescent="0.3">
      <c r="A92" s="961" t="s">
        <v>763</v>
      </c>
      <c r="B92" s="950"/>
      <c r="C92" s="962">
        <v>10</v>
      </c>
      <c r="D92" s="962"/>
      <c r="E92" s="963">
        <f>SUM(E82:E91)</f>
        <v>268500</v>
      </c>
      <c r="F92" s="1071">
        <v>0</v>
      </c>
      <c r="G92" s="963">
        <f t="shared" ref="G92:M92" si="12">SUM(G82:G91)</f>
        <v>268500</v>
      </c>
      <c r="H92" s="966">
        <f t="shared" si="12"/>
        <v>7705.95</v>
      </c>
      <c r="I92" s="966">
        <f t="shared" si="12"/>
        <v>936.62</v>
      </c>
      <c r="J92" s="963">
        <f t="shared" si="12"/>
        <v>8162.4</v>
      </c>
      <c r="K92" s="963">
        <f>SUM(K82:K91)</f>
        <v>7653.36</v>
      </c>
      <c r="L92" s="963">
        <f t="shared" si="12"/>
        <v>24458.33</v>
      </c>
      <c r="M92" s="963">
        <f t="shared" si="12"/>
        <v>244041.67</v>
      </c>
    </row>
    <row r="93" spans="1:13" ht="18.75" x14ac:dyDescent="0.3">
      <c r="A93" s="958"/>
      <c r="B93" s="950"/>
      <c r="C93" s="967"/>
      <c r="D93" s="967"/>
      <c r="E93" s="951"/>
      <c r="F93" s="952"/>
      <c r="G93" s="953"/>
      <c r="H93" s="953"/>
      <c r="I93" s="954"/>
      <c r="J93" s="951"/>
      <c r="K93" s="951"/>
      <c r="L93" s="951"/>
      <c r="M93" s="953"/>
    </row>
    <row r="94" spans="1:13" ht="18.75" x14ac:dyDescent="0.3">
      <c r="A94" s="961" t="s">
        <v>1126</v>
      </c>
      <c r="B94" s="950"/>
      <c r="C94" s="960"/>
      <c r="D94" s="960"/>
      <c r="E94" s="951"/>
      <c r="F94" s="964"/>
      <c r="G94" s="953"/>
      <c r="H94" s="953"/>
      <c r="I94" s="954"/>
      <c r="J94" s="951"/>
      <c r="K94" s="951"/>
      <c r="L94" s="951"/>
      <c r="M94" s="953"/>
    </row>
    <row r="95" spans="1:13" ht="18.75" x14ac:dyDescent="0.3">
      <c r="A95" s="955" t="s">
        <v>1641</v>
      </c>
      <c r="B95" s="950" t="s">
        <v>807</v>
      </c>
      <c r="C95" s="960" t="s">
        <v>1673</v>
      </c>
      <c r="D95" s="960" t="s">
        <v>1069</v>
      </c>
      <c r="E95" s="951">
        <v>55000</v>
      </c>
      <c r="F95" s="952">
        <v>0</v>
      </c>
      <c r="G95" s="953">
        <v>55000</v>
      </c>
      <c r="H95" s="953">
        <v>1578.5</v>
      </c>
      <c r="I95" s="987">
        <v>2559.6799999999998</v>
      </c>
      <c r="J95" s="951">
        <v>1672</v>
      </c>
      <c r="K95" s="951">
        <v>25</v>
      </c>
      <c r="L95" s="951">
        <f>+H95+I95+J95+K95</f>
        <v>5835.18</v>
      </c>
      <c r="M95" s="953">
        <f>+G95-L95</f>
        <v>49164.82</v>
      </c>
    </row>
    <row r="96" spans="1:13" ht="18.75" x14ac:dyDescent="0.3">
      <c r="A96" s="961" t="s">
        <v>749</v>
      </c>
      <c r="B96" s="950"/>
      <c r="C96" s="962">
        <v>1</v>
      </c>
      <c r="D96" s="962"/>
      <c r="E96" s="963">
        <f>SUM(E95:E95)</f>
        <v>55000</v>
      </c>
      <c r="F96" s="964">
        <f t="shared" ref="F96:M96" si="13">SUM(F95:F95)</f>
        <v>0</v>
      </c>
      <c r="G96" s="965">
        <f t="shared" si="13"/>
        <v>55000</v>
      </c>
      <c r="H96" s="966">
        <f t="shared" si="13"/>
        <v>1578.5</v>
      </c>
      <c r="I96" s="966">
        <f t="shared" si="13"/>
        <v>2559.6799999999998</v>
      </c>
      <c r="J96" s="963">
        <f t="shared" si="13"/>
        <v>1672</v>
      </c>
      <c r="K96" s="963">
        <f>SUM(K95:K95)</f>
        <v>25</v>
      </c>
      <c r="L96" s="963">
        <f t="shared" si="13"/>
        <v>5835.18</v>
      </c>
      <c r="M96" s="965">
        <f t="shared" si="13"/>
        <v>49164.82</v>
      </c>
    </row>
    <row r="97" spans="1:13" ht="18.75" x14ac:dyDescent="0.3">
      <c r="A97" s="958"/>
      <c r="B97" s="950"/>
      <c r="C97" s="960"/>
      <c r="D97" s="960"/>
      <c r="E97" s="951"/>
      <c r="F97" s="952"/>
      <c r="G97" s="953"/>
      <c r="H97" s="953"/>
      <c r="I97" s="954"/>
      <c r="J97" s="951"/>
      <c r="K97" s="951"/>
      <c r="L97" s="951"/>
      <c r="M97" s="953"/>
    </row>
    <row r="98" spans="1:13" ht="18.75" x14ac:dyDescent="0.3">
      <c r="A98" s="961" t="s">
        <v>1127</v>
      </c>
      <c r="B98" s="950"/>
      <c r="C98" s="960"/>
      <c r="D98" s="960"/>
      <c r="E98" s="951"/>
      <c r="F98" s="952"/>
      <c r="G98" s="953"/>
      <c r="H98" s="953"/>
      <c r="I98" s="954"/>
      <c r="J98" s="951"/>
      <c r="K98" s="951"/>
      <c r="L98" s="951"/>
      <c r="M98" s="953"/>
    </row>
    <row r="99" spans="1:13" ht="18.75" x14ac:dyDescent="0.3">
      <c r="A99" s="955" t="s">
        <v>1642</v>
      </c>
      <c r="B99" s="950" t="s">
        <v>806</v>
      </c>
      <c r="C99" s="960" t="s">
        <v>1675</v>
      </c>
      <c r="D99" s="960" t="s">
        <v>1069</v>
      </c>
      <c r="E99" s="951">
        <v>55000</v>
      </c>
      <c r="F99" s="974">
        <v>0</v>
      </c>
      <c r="G99" s="951">
        <v>55000</v>
      </c>
      <c r="H99" s="951">
        <v>1578.5</v>
      </c>
      <c r="I99" s="954">
        <v>2559.6799999999998</v>
      </c>
      <c r="J99" s="951">
        <v>1672</v>
      </c>
      <c r="K99" s="951">
        <v>1296.7</v>
      </c>
      <c r="L99" s="951">
        <f>+H99+I99+J99+K99</f>
        <v>7106.88</v>
      </c>
      <c r="M99" s="953">
        <f>+G99-L99</f>
        <v>47893.120000000003</v>
      </c>
    </row>
    <row r="100" spans="1:13" ht="18.75" x14ac:dyDescent="0.3">
      <c r="A100" s="955" t="s">
        <v>1315</v>
      </c>
      <c r="B100" s="968" t="s">
        <v>806</v>
      </c>
      <c r="C100" s="960" t="s">
        <v>276</v>
      </c>
      <c r="D100" s="960" t="s">
        <v>321</v>
      </c>
      <c r="E100" s="951">
        <v>43500</v>
      </c>
      <c r="F100" s="974">
        <v>0</v>
      </c>
      <c r="G100" s="951">
        <v>43500</v>
      </c>
      <c r="H100" s="951">
        <v>1248.45</v>
      </c>
      <c r="I100" s="1191">
        <v>936.62</v>
      </c>
      <c r="J100" s="951">
        <v>1322.4</v>
      </c>
      <c r="K100" s="951">
        <v>1296.7</v>
      </c>
      <c r="L100" s="951">
        <f>+H100+I100+J100+K100</f>
        <v>4804.17</v>
      </c>
      <c r="M100" s="953">
        <f>+G100-L100</f>
        <v>38695.83</v>
      </c>
    </row>
    <row r="101" spans="1:13" ht="18.75" x14ac:dyDescent="0.3">
      <c r="A101" s="961" t="s">
        <v>749</v>
      </c>
      <c r="B101" s="950"/>
      <c r="C101" s="962">
        <v>2</v>
      </c>
      <c r="D101" s="962"/>
      <c r="E101" s="963">
        <f>SUM(E99:E100)</f>
        <v>98500</v>
      </c>
      <c r="F101" s="952">
        <v>0</v>
      </c>
      <c r="G101" s="963">
        <f t="shared" ref="G101:M101" si="14">SUM(G99:G100)</f>
        <v>98500</v>
      </c>
      <c r="H101" s="966">
        <f t="shared" si="14"/>
        <v>2826.95</v>
      </c>
      <c r="I101" s="966">
        <f t="shared" si="14"/>
        <v>3496.2999999999997</v>
      </c>
      <c r="J101" s="963">
        <f t="shared" si="14"/>
        <v>2994.4</v>
      </c>
      <c r="K101" s="963">
        <f t="shared" si="14"/>
        <v>2593.4</v>
      </c>
      <c r="L101" s="963">
        <f t="shared" si="14"/>
        <v>11911.05</v>
      </c>
      <c r="M101" s="963">
        <f t="shared" si="14"/>
        <v>86588.950000000012</v>
      </c>
    </row>
    <row r="102" spans="1:13" ht="18.75" x14ac:dyDescent="0.3">
      <c r="A102" s="958"/>
      <c r="B102" s="950"/>
      <c r="C102" s="960"/>
      <c r="D102" s="960"/>
      <c r="E102" s="951"/>
      <c r="F102" s="952"/>
      <c r="G102" s="953"/>
      <c r="H102" s="953"/>
      <c r="I102" s="954"/>
      <c r="J102" s="951"/>
      <c r="K102" s="951"/>
      <c r="L102" s="951"/>
      <c r="M102" s="953"/>
    </row>
    <row r="103" spans="1:13" ht="18.75" x14ac:dyDescent="0.3">
      <c r="A103" s="961" t="s">
        <v>839</v>
      </c>
      <c r="B103" s="950"/>
      <c r="C103" s="967"/>
      <c r="D103" s="967"/>
      <c r="E103" s="963"/>
      <c r="F103" s="964"/>
      <c r="G103" s="965"/>
      <c r="H103" s="965"/>
      <c r="I103" s="966"/>
      <c r="J103" s="963"/>
      <c r="K103" s="963"/>
      <c r="L103" s="963"/>
      <c r="M103" s="965"/>
    </row>
    <row r="104" spans="1:13" ht="18.75" x14ac:dyDescent="0.3">
      <c r="A104" s="955" t="s">
        <v>1676</v>
      </c>
      <c r="B104" s="968" t="s">
        <v>807</v>
      </c>
      <c r="C104" s="960" t="s">
        <v>604</v>
      </c>
      <c r="D104" s="960" t="s">
        <v>1069</v>
      </c>
      <c r="E104" s="951">
        <v>70000</v>
      </c>
      <c r="F104" s="974">
        <v>0</v>
      </c>
      <c r="G104" s="951">
        <v>70000</v>
      </c>
      <c r="H104" s="951">
        <v>2009</v>
      </c>
      <c r="I104" s="951">
        <v>5368.48</v>
      </c>
      <c r="J104" s="951">
        <v>2128</v>
      </c>
      <c r="K104" s="951">
        <v>25</v>
      </c>
      <c r="L104" s="951">
        <f>+H104+I104+J104+K104</f>
        <v>9530.48</v>
      </c>
      <c r="M104" s="951">
        <f>+G104-L104</f>
        <v>60469.520000000004</v>
      </c>
    </row>
    <row r="105" spans="1:13" ht="18.75" x14ac:dyDescent="0.3">
      <c r="A105" s="955" t="s">
        <v>124</v>
      </c>
      <c r="B105" s="968" t="s">
        <v>807</v>
      </c>
      <c r="C105" s="960" t="s">
        <v>604</v>
      </c>
      <c r="D105" s="960" t="s">
        <v>1069</v>
      </c>
      <c r="E105" s="951">
        <v>70000</v>
      </c>
      <c r="F105" s="974">
        <v>0</v>
      </c>
      <c r="G105" s="951">
        <v>70000</v>
      </c>
      <c r="H105" s="951">
        <v>2009</v>
      </c>
      <c r="I105" s="951">
        <v>4682.29</v>
      </c>
      <c r="J105" s="951">
        <v>2128</v>
      </c>
      <c r="K105" s="951">
        <v>3555.92</v>
      </c>
      <c r="L105" s="951">
        <v>12375.21</v>
      </c>
      <c r="M105" s="951">
        <v>57624.79</v>
      </c>
    </row>
    <row r="106" spans="1:13" ht="18.75" x14ac:dyDescent="0.3">
      <c r="A106" s="961" t="s">
        <v>749</v>
      </c>
      <c r="B106" s="950"/>
      <c r="C106" s="962">
        <v>2</v>
      </c>
      <c r="D106" s="962"/>
      <c r="E106" s="963">
        <f>SUM(E104:E105)</f>
        <v>140000</v>
      </c>
      <c r="F106" s="1071">
        <v>0</v>
      </c>
      <c r="G106" s="963">
        <f t="shared" ref="G106:M106" si="15">SUM(G104:G105)</f>
        <v>140000</v>
      </c>
      <c r="H106" s="963">
        <f t="shared" si="15"/>
        <v>4018</v>
      </c>
      <c r="I106" s="963">
        <f t="shared" si="15"/>
        <v>10050.77</v>
      </c>
      <c r="J106" s="963">
        <f t="shared" si="15"/>
        <v>4256</v>
      </c>
      <c r="K106" s="963">
        <f t="shared" si="15"/>
        <v>3580.92</v>
      </c>
      <c r="L106" s="963">
        <f t="shared" si="15"/>
        <v>21905.69</v>
      </c>
      <c r="M106" s="963">
        <f t="shared" si="15"/>
        <v>118094.31</v>
      </c>
    </row>
    <row r="107" spans="1:13" ht="18.75" x14ac:dyDescent="0.3">
      <c r="A107" s="961"/>
      <c r="B107" s="950"/>
      <c r="C107" s="962"/>
      <c r="D107" s="962"/>
      <c r="E107" s="963"/>
      <c r="F107" s="964"/>
      <c r="G107" s="965"/>
      <c r="H107" s="965"/>
      <c r="I107" s="966"/>
      <c r="J107" s="963"/>
      <c r="K107" s="963"/>
      <c r="L107" s="963"/>
      <c r="M107" s="965"/>
    </row>
    <row r="108" spans="1:13" ht="20.25" customHeight="1" x14ac:dyDescent="0.3">
      <c r="A108" s="981" t="s">
        <v>1167</v>
      </c>
      <c r="B108" s="950"/>
      <c r="C108" s="962"/>
      <c r="D108" s="962"/>
      <c r="E108" s="963"/>
      <c r="F108" s="964"/>
      <c r="G108" s="965"/>
      <c r="H108" s="965"/>
      <c r="I108" s="966"/>
      <c r="J108" s="963"/>
      <c r="K108" s="963"/>
      <c r="L108" s="963"/>
      <c r="M108" s="965"/>
    </row>
    <row r="109" spans="1:13" s="259" customFormat="1" ht="18.75" x14ac:dyDescent="0.3">
      <c r="A109" s="1258" t="s">
        <v>1168</v>
      </c>
      <c r="B109" s="1256" t="s">
        <v>807</v>
      </c>
      <c r="C109" s="1257" t="s">
        <v>1564</v>
      </c>
      <c r="D109" s="1257" t="s">
        <v>1069</v>
      </c>
      <c r="E109" s="954">
        <v>80000</v>
      </c>
      <c r="F109" s="1191">
        <v>0</v>
      </c>
      <c r="G109" s="954">
        <v>80000</v>
      </c>
      <c r="H109" s="954">
        <v>2296</v>
      </c>
      <c r="I109" s="954">
        <v>7400.87</v>
      </c>
      <c r="J109" s="954">
        <v>2432</v>
      </c>
      <c r="K109" s="951">
        <v>2134</v>
      </c>
      <c r="L109" s="954">
        <f>SUM(H109:K109)</f>
        <v>14262.869999999999</v>
      </c>
      <c r="M109" s="954">
        <f>+E109-L109</f>
        <v>65737.13</v>
      </c>
    </row>
    <row r="110" spans="1:13" ht="18.75" x14ac:dyDescent="0.3">
      <c r="A110" s="955" t="s">
        <v>1053</v>
      </c>
      <c r="B110" s="950" t="s">
        <v>807</v>
      </c>
      <c r="C110" s="960" t="s">
        <v>276</v>
      </c>
      <c r="D110" s="960" t="s">
        <v>307</v>
      </c>
      <c r="E110" s="951">
        <v>43500</v>
      </c>
      <c r="F110" s="974">
        <v>0</v>
      </c>
      <c r="G110" s="951">
        <v>43500</v>
      </c>
      <c r="H110" s="951">
        <v>1248.45</v>
      </c>
      <c r="I110" s="1191">
        <v>936.62</v>
      </c>
      <c r="J110" s="951">
        <v>1322.4</v>
      </c>
      <c r="K110" s="951">
        <v>25</v>
      </c>
      <c r="L110" s="954">
        <f>SUM(H110:K110)</f>
        <v>3532.4700000000003</v>
      </c>
      <c r="M110" s="951">
        <f>+G110-L110</f>
        <v>39967.53</v>
      </c>
    </row>
    <row r="111" spans="1:13" ht="18.75" x14ac:dyDescent="0.3">
      <c r="A111" s="955" t="s">
        <v>1147</v>
      </c>
      <c r="B111" s="950" t="s">
        <v>807</v>
      </c>
      <c r="C111" s="960" t="s">
        <v>276</v>
      </c>
      <c r="D111" s="960" t="s">
        <v>307</v>
      </c>
      <c r="E111" s="951">
        <v>43500</v>
      </c>
      <c r="F111" s="974">
        <v>0</v>
      </c>
      <c r="G111" s="951">
        <v>43500</v>
      </c>
      <c r="H111" s="951">
        <v>1248.45</v>
      </c>
      <c r="I111" s="1191">
        <v>936.62</v>
      </c>
      <c r="J111" s="951">
        <v>1322.4</v>
      </c>
      <c r="K111" s="951">
        <v>25</v>
      </c>
      <c r="L111" s="954">
        <f>SUM(H111:K111)</f>
        <v>3532.4700000000003</v>
      </c>
      <c r="M111" s="951">
        <f>+G111-L111</f>
        <v>39967.53</v>
      </c>
    </row>
    <row r="112" spans="1:13" ht="18.75" x14ac:dyDescent="0.3">
      <c r="A112" s="961" t="s">
        <v>749</v>
      </c>
      <c r="B112" s="950"/>
      <c r="C112" s="962">
        <v>3</v>
      </c>
      <c r="D112" s="962"/>
      <c r="E112" s="963">
        <f>SUM(E109:E111)</f>
        <v>167000</v>
      </c>
      <c r="F112" s="1071">
        <v>0</v>
      </c>
      <c r="G112" s="963">
        <f t="shared" ref="G112:M112" si="16">SUM(G109:G111)</f>
        <v>167000</v>
      </c>
      <c r="H112" s="963">
        <f t="shared" si="16"/>
        <v>4792.8999999999996</v>
      </c>
      <c r="I112" s="963">
        <f t="shared" si="16"/>
        <v>9274.11</v>
      </c>
      <c r="J112" s="963">
        <f t="shared" si="16"/>
        <v>5076.8</v>
      </c>
      <c r="K112" s="963">
        <f>SUM(K109:K111)</f>
        <v>2184</v>
      </c>
      <c r="L112" s="963">
        <f>SUM(L109:L111)</f>
        <v>21327.81</v>
      </c>
      <c r="M112" s="963">
        <f t="shared" si="16"/>
        <v>145672.19</v>
      </c>
    </row>
    <row r="113" spans="1:13" ht="18.75" x14ac:dyDescent="0.3">
      <c r="A113" s="961"/>
      <c r="B113" s="950"/>
      <c r="C113" s="962"/>
      <c r="D113" s="962"/>
      <c r="E113" s="963"/>
      <c r="F113" s="964"/>
      <c r="G113" s="965"/>
      <c r="H113" s="965"/>
      <c r="I113" s="966"/>
      <c r="J113" s="963"/>
      <c r="K113" s="963"/>
      <c r="L113" s="963"/>
      <c r="M113" s="965"/>
    </row>
    <row r="114" spans="1:13" ht="18.75" x14ac:dyDescent="0.3">
      <c r="A114" s="961" t="s">
        <v>1128</v>
      </c>
      <c r="B114" s="950"/>
      <c r="C114" s="967"/>
      <c r="D114" s="967"/>
      <c r="E114" s="963"/>
      <c r="F114" s="964"/>
      <c r="G114" s="965"/>
      <c r="H114" s="965"/>
      <c r="I114" s="966"/>
      <c r="J114" s="963"/>
      <c r="K114" s="963"/>
      <c r="L114" s="963"/>
      <c r="M114" s="965"/>
    </row>
    <row r="115" spans="1:13" ht="18.75" x14ac:dyDescent="0.3">
      <c r="A115" s="958" t="s">
        <v>47</v>
      </c>
      <c r="B115" s="950" t="s">
        <v>806</v>
      </c>
      <c r="C115" s="960" t="s">
        <v>1677</v>
      </c>
      <c r="D115" s="960" t="s">
        <v>1069</v>
      </c>
      <c r="E115" s="951">
        <v>80000</v>
      </c>
      <c r="F115" s="952">
        <v>0</v>
      </c>
      <c r="G115" s="953">
        <v>80000</v>
      </c>
      <c r="H115" s="953">
        <v>2296</v>
      </c>
      <c r="I115" s="954">
        <v>6972</v>
      </c>
      <c r="J115" s="951">
        <v>2432</v>
      </c>
      <c r="K115" s="951">
        <v>1740.46</v>
      </c>
      <c r="L115" s="951">
        <f>+H115+I115+J115+K115</f>
        <v>13440.46</v>
      </c>
      <c r="M115" s="953">
        <f>+G115-L115</f>
        <v>66559.540000000008</v>
      </c>
    </row>
    <row r="116" spans="1:13" ht="18.75" x14ac:dyDescent="0.3">
      <c r="A116" s="961" t="s">
        <v>749</v>
      </c>
      <c r="B116" s="950"/>
      <c r="C116" s="962">
        <v>1</v>
      </c>
      <c r="D116" s="962"/>
      <c r="E116" s="963">
        <f>SUM(E115:E115)</f>
        <v>80000</v>
      </c>
      <c r="F116" s="952">
        <v>0</v>
      </c>
      <c r="G116" s="965">
        <f t="shared" ref="G116:L116" si="17">SUM(G115:G115)</f>
        <v>80000</v>
      </c>
      <c r="H116" s="965">
        <f t="shared" si="17"/>
        <v>2296</v>
      </c>
      <c r="I116" s="966">
        <f t="shared" si="17"/>
        <v>6972</v>
      </c>
      <c r="J116" s="963">
        <f t="shared" si="17"/>
        <v>2432</v>
      </c>
      <c r="K116" s="963">
        <f>SUM(K115:K115)</f>
        <v>1740.46</v>
      </c>
      <c r="L116" s="963">
        <f t="shared" si="17"/>
        <v>13440.46</v>
      </c>
      <c r="M116" s="965">
        <f>SUM(M115:M115)</f>
        <v>66559.540000000008</v>
      </c>
    </row>
    <row r="117" spans="1:13" ht="18.75" x14ac:dyDescent="0.3">
      <c r="A117" s="961"/>
      <c r="B117" s="950"/>
      <c r="C117" s="967"/>
      <c r="D117" s="967"/>
      <c r="E117" s="963"/>
      <c r="F117" s="964"/>
      <c r="G117" s="965"/>
      <c r="H117" s="965"/>
      <c r="I117" s="966"/>
      <c r="J117" s="963"/>
      <c r="K117" s="963"/>
      <c r="L117" s="963"/>
      <c r="M117" s="965"/>
    </row>
    <row r="118" spans="1:13" ht="22.5" customHeight="1" x14ac:dyDescent="0.3">
      <c r="A118" s="982" t="s">
        <v>1462</v>
      </c>
      <c r="B118" s="950"/>
      <c r="C118" s="967"/>
      <c r="D118" s="967"/>
      <c r="E118" s="963"/>
      <c r="F118" s="964"/>
      <c r="G118" s="965"/>
      <c r="H118" s="965"/>
      <c r="I118" s="966"/>
      <c r="J118" s="963"/>
      <c r="K118" s="963"/>
      <c r="L118" s="963"/>
      <c r="M118" s="965"/>
    </row>
    <row r="119" spans="1:13" ht="20.25" customHeight="1" x14ac:dyDescent="0.3">
      <c r="A119" s="1242" t="s">
        <v>1678</v>
      </c>
      <c r="B119" s="950" t="s">
        <v>806</v>
      </c>
      <c r="C119" s="960" t="s">
        <v>1265</v>
      </c>
      <c r="D119" s="960" t="s">
        <v>1066</v>
      </c>
      <c r="E119" s="951">
        <v>185000</v>
      </c>
      <c r="F119" s="952">
        <v>0</v>
      </c>
      <c r="G119" s="953">
        <v>185000</v>
      </c>
      <c r="H119" s="953">
        <v>5309.5</v>
      </c>
      <c r="I119" s="954">
        <v>32099.49</v>
      </c>
      <c r="J119" s="951">
        <v>5624</v>
      </c>
      <c r="K119" s="951">
        <v>25</v>
      </c>
      <c r="L119" s="951">
        <f>+H119+I119+J119+K119</f>
        <v>43057.990000000005</v>
      </c>
      <c r="M119" s="953">
        <f>+G119-L119</f>
        <v>141942.01</v>
      </c>
    </row>
    <row r="120" spans="1:13" ht="18.75" x14ac:dyDescent="0.3">
      <c r="A120" s="955" t="s">
        <v>65</v>
      </c>
      <c r="B120" s="968" t="s">
        <v>806</v>
      </c>
      <c r="C120" s="960" t="s">
        <v>1174</v>
      </c>
      <c r="D120" s="960" t="s">
        <v>1069</v>
      </c>
      <c r="E120" s="951">
        <v>70000</v>
      </c>
      <c r="F120" s="974">
        <v>0</v>
      </c>
      <c r="G120" s="951">
        <v>70000</v>
      </c>
      <c r="H120" s="951">
        <v>2009</v>
      </c>
      <c r="I120" s="1191">
        <v>5025.38</v>
      </c>
      <c r="J120" s="951">
        <v>2128</v>
      </c>
      <c r="K120" s="951">
        <v>18052.62</v>
      </c>
      <c r="L120" s="951">
        <f>+H120+I120+J120+K120</f>
        <v>27215</v>
      </c>
      <c r="M120" s="953">
        <f>+G120-L120</f>
        <v>42785</v>
      </c>
    </row>
    <row r="121" spans="1:13" ht="18.75" x14ac:dyDescent="0.3">
      <c r="A121" s="955" t="s">
        <v>843</v>
      </c>
      <c r="B121" s="968" t="s">
        <v>806</v>
      </c>
      <c r="C121" s="960" t="s">
        <v>1199</v>
      </c>
      <c r="D121" s="960" t="s">
        <v>1069</v>
      </c>
      <c r="E121" s="951">
        <v>80000</v>
      </c>
      <c r="F121" s="952">
        <v>0</v>
      </c>
      <c r="G121" s="953">
        <v>80000</v>
      </c>
      <c r="H121" s="953">
        <v>2296</v>
      </c>
      <c r="I121" s="1195">
        <v>7400.87</v>
      </c>
      <c r="J121" s="951">
        <v>2432</v>
      </c>
      <c r="K121" s="951">
        <v>25</v>
      </c>
      <c r="L121" s="951">
        <f>+H121+I121+J121+K121</f>
        <v>12153.869999999999</v>
      </c>
      <c r="M121" s="953">
        <f>+G121-L121</f>
        <v>67846.13</v>
      </c>
    </row>
    <row r="122" spans="1:13" ht="18.75" x14ac:dyDescent="0.3">
      <c r="A122" s="958" t="s">
        <v>1679</v>
      </c>
      <c r="B122" s="950" t="s">
        <v>807</v>
      </c>
      <c r="C122" s="977" t="s">
        <v>327</v>
      </c>
      <c r="D122" s="960" t="s">
        <v>321</v>
      </c>
      <c r="E122" s="951">
        <v>31500</v>
      </c>
      <c r="F122" s="974">
        <v>0</v>
      </c>
      <c r="G122" s="953">
        <v>31500</v>
      </c>
      <c r="H122" s="953">
        <v>904.05</v>
      </c>
      <c r="I122" s="1191">
        <v>0</v>
      </c>
      <c r="J122" s="951">
        <v>957.6</v>
      </c>
      <c r="K122" s="951">
        <v>25</v>
      </c>
      <c r="L122" s="951">
        <v>1886.65</v>
      </c>
      <c r="M122" s="953">
        <f>+G122-L122</f>
        <v>29613.35</v>
      </c>
    </row>
    <row r="123" spans="1:13" ht="18.75" x14ac:dyDescent="0.3">
      <c r="A123" s="958" t="s">
        <v>1680</v>
      </c>
      <c r="B123" s="950" t="s">
        <v>1151</v>
      </c>
      <c r="C123" s="977" t="s">
        <v>327</v>
      </c>
      <c r="D123" s="960" t="s">
        <v>321</v>
      </c>
      <c r="E123" s="951">
        <v>43500</v>
      </c>
      <c r="F123" s="974">
        <v>0</v>
      </c>
      <c r="G123" s="953">
        <v>43500</v>
      </c>
      <c r="H123" s="953">
        <v>1248.45</v>
      </c>
      <c r="I123" s="1191">
        <v>936.62</v>
      </c>
      <c r="J123" s="951">
        <v>1322.4</v>
      </c>
      <c r="K123" s="951">
        <v>25</v>
      </c>
      <c r="L123" s="951">
        <f>+H123+I123+J123+K123</f>
        <v>3532.4700000000003</v>
      </c>
      <c r="M123" s="953">
        <f>+G123-L123</f>
        <v>39967.53</v>
      </c>
    </row>
    <row r="124" spans="1:13" ht="18.75" x14ac:dyDescent="0.3">
      <c r="A124" s="961" t="s">
        <v>749</v>
      </c>
      <c r="B124" s="950"/>
      <c r="C124" s="962">
        <v>5</v>
      </c>
      <c r="D124" s="962"/>
      <c r="E124" s="963">
        <f>SUM(E119:E123)</f>
        <v>410000</v>
      </c>
      <c r="F124" s="964">
        <f>SUM(F119:F123)</f>
        <v>0</v>
      </c>
      <c r="G124" s="963">
        <f>SUM(G119:G123)</f>
        <v>410000</v>
      </c>
      <c r="H124" s="963">
        <f t="shared" ref="H124:M124" si="18">SUM(H119:H123)</f>
        <v>11767</v>
      </c>
      <c r="I124" s="963">
        <f t="shared" si="18"/>
        <v>45462.360000000008</v>
      </c>
      <c r="J124" s="963">
        <f t="shared" si="18"/>
        <v>12464</v>
      </c>
      <c r="K124" s="963">
        <f>SUM(K119:K123)</f>
        <v>18152.62</v>
      </c>
      <c r="L124" s="963">
        <f t="shared" si="18"/>
        <v>87845.98</v>
      </c>
      <c r="M124" s="963">
        <f t="shared" si="18"/>
        <v>322154.02</v>
      </c>
    </row>
    <row r="125" spans="1:13" ht="18.75" x14ac:dyDescent="0.3">
      <c r="A125" s="961"/>
      <c r="B125" s="950"/>
      <c r="C125" s="962"/>
      <c r="D125" s="962"/>
      <c r="E125" s="963"/>
      <c r="F125" s="964"/>
      <c r="G125" s="963"/>
      <c r="H125" s="963"/>
      <c r="I125" s="966"/>
      <c r="J125" s="963"/>
      <c r="K125" s="963"/>
      <c r="L125" s="963"/>
      <c r="M125" s="963"/>
    </row>
    <row r="126" spans="1:13" ht="36" customHeight="1" x14ac:dyDescent="0.3">
      <c r="A126" s="1273" t="s">
        <v>1681</v>
      </c>
      <c r="B126" s="950"/>
      <c r="C126" s="962"/>
      <c r="D126" s="962"/>
      <c r="E126" s="963"/>
      <c r="F126" s="964"/>
      <c r="G126" s="963"/>
      <c r="H126" s="963"/>
      <c r="I126" s="966"/>
      <c r="J126" s="963"/>
      <c r="K126" s="963"/>
      <c r="L126" s="963"/>
      <c r="M126" s="963"/>
    </row>
    <row r="127" spans="1:13" s="259" customFormat="1" ht="18.75" x14ac:dyDescent="0.3">
      <c r="A127" s="1258" t="s">
        <v>232</v>
      </c>
      <c r="B127" s="1259" t="s">
        <v>807</v>
      </c>
      <c r="C127" s="1257" t="s">
        <v>1174</v>
      </c>
      <c r="D127" s="1257" t="s">
        <v>1069</v>
      </c>
      <c r="E127" s="954">
        <v>80000</v>
      </c>
      <c r="F127" s="1191">
        <v>0</v>
      </c>
      <c r="G127" s="954">
        <v>80000</v>
      </c>
      <c r="H127" s="954">
        <v>2296</v>
      </c>
      <c r="I127" s="954">
        <v>6972</v>
      </c>
      <c r="J127" s="954">
        <v>2432</v>
      </c>
      <c r="K127" s="951">
        <v>5884.86</v>
      </c>
      <c r="L127" s="954">
        <f>+H127+I127+J127+K127</f>
        <v>17584.86</v>
      </c>
      <c r="M127" s="954">
        <f>+G127-L127</f>
        <v>62415.14</v>
      </c>
    </row>
    <row r="128" spans="1:13" ht="18.75" x14ac:dyDescent="0.3">
      <c r="A128" s="961" t="s">
        <v>749</v>
      </c>
      <c r="B128" s="950"/>
      <c r="C128" s="962">
        <v>1</v>
      </c>
      <c r="D128" s="962"/>
      <c r="E128" s="963">
        <f>SUM(E127:E127)</f>
        <v>80000</v>
      </c>
      <c r="F128" s="952">
        <v>0</v>
      </c>
      <c r="G128" s="965">
        <f t="shared" ref="G128:L128" si="19">SUM(G127:G127)</f>
        <v>80000</v>
      </c>
      <c r="H128" s="965">
        <f t="shared" si="19"/>
        <v>2296</v>
      </c>
      <c r="I128" s="966">
        <f t="shared" si="19"/>
        <v>6972</v>
      </c>
      <c r="J128" s="963">
        <f t="shared" si="19"/>
        <v>2432</v>
      </c>
      <c r="K128" s="963">
        <f>SUM(K127:K127)</f>
        <v>5884.86</v>
      </c>
      <c r="L128" s="963">
        <f t="shared" si="19"/>
        <v>17584.86</v>
      </c>
      <c r="M128" s="965">
        <f>SUM(M127:M127)</f>
        <v>62415.14</v>
      </c>
    </row>
    <row r="129" spans="1:13" ht="18.75" x14ac:dyDescent="0.3">
      <c r="A129" s="961"/>
      <c r="B129" s="950"/>
      <c r="C129" s="962"/>
      <c r="D129" s="962"/>
      <c r="E129" s="963"/>
      <c r="F129" s="952"/>
      <c r="G129" s="965"/>
      <c r="H129" s="965"/>
      <c r="I129" s="966"/>
      <c r="J129" s="963"/>
      <c r="K129" s="963"/>
      <c r="L129" s="963"/>
      <c r="M129" s="965"/>
    </row>
    <row r="130" spans="1:13" ht="21.75" customHeight="1" x14ac:dyDescent="0.3">
      <c r="A130" s="982" t="s">
        <v>1682</v>
      </c>
      <c r="B130" s="950"/>
      <c r="C130" s="967"/>
      <c r="D130" s="967"/>
      <c r="E130" s="963"/>
      <c r="F130" s="964"/>
      <c r="G130" s="965"/>
      <c r="H130" s="965"/>
      <c r="I130" s="966"/>
      <c r="J130" s="963"/>
      <c r="K130" s="963"/>
      <c r="L130" s="963"/>
      <c r="M130" s="965"/>
    </row>
    <row r="131" spans="1:13" ht="18.75" x14ac:dyDescent="0.3">
      <c r="A131" s="955" t="s">
        <v>419</v>
      </c>
      <c r="B131" s="950" t="s">
        <v>806</v>
      </c>
      <c r="C131" s="960" t="s">
        <v>1683</v>
      </c>
      <c r="D131" s="960" t="s">
        <v>1069</v>
      </c>
      <c r="E131" s="951">
        <v>50000</v>
      </c>
      <c r="F131" s="952">
        <v>0</v>
      </c>
      <c r="G131" s="953">
        <v>50000</v>
      </c>
      <c r="H131" s="953">
        <v>1435</v>
      </c>
      <c r="I131" s="954">
        <v>1854</v>
      </c>
      <c r="J131" s="951">
        <v>1520</v>
      </c>
      <c r="K131" s="951">
        <v>728</v>
      </c>
      <c r="L131" s="951">
        <f>+H131+I131+J131+K131</f>
        <v>5537</v>
      </c>
      <c r="M131" s="953">
        <f>+G131-L131</f>
        <v>44463</v>
      </c>
    </row>
    <row r="132" spans="1:13" ht="18.75" x14ac:dyDescent="0.3">
      <c r="A132" s="961" t="s">
        <v>749</v>
      </c>
      <c r="B132" s="950"/>
      <c r="C132" s="962">
        <v>1</v>
      </c>
      <c r="D132" s="962"/>
      <c r="E132" s="963">
        <f>SUM(E131:E131)</f>
        <v>50000</v>
      </c>
      <c r="F132" s="964">
        <f t="shared" ref="F132:M132" si="20">SUM(F131:F131)</f>
        <v>0</v>
      </c>
      <c r="G132" s="963">
        <f t="shared" si="20"/>
        <v>50000</v>
      </c>
      <c r="H132" s="963">
        <f t="shared" si="20"/>
        <v>1435</v>
      </c>
      <c r="I132" s="966">
        <f t="shared" si="20"/>
        <v>1854</v>
      </c>
      <c r="J132" s="963">
        <f t="shared" si="20"/>
        <v>1520</v>
      </c>
      <c r="K132" s="963">
        <f>SUM(K131:K131)</f>
        <v>728</v>
      </c>
      <c r="L132" s="963">
        <f t="shared" si="20"/>
        <v>5537</v>
      </c>
      <c r="M132" s="963">
        <f t="shared" si="20"/>
        <v>44463</v>
      </c>
    </row>
    <row r="133" spans="1:13" ht="18.75" x14ac:dyDescent="0.3">
      <c r="A133" s="958"/>
      <c r="B133" s="950"/>
      <c r="C133" s="960"/>
      <c r="D133" s="960"/>
      <c r="E133" s="951"/>
      <c r="F133" s="952"/>
      <c r="G133" s="953"/>
      <c r="H133" s="953"/>
      <c r="I133" s="954"/>
      <c r="J133" s="963"/>
      <c r="K133" s="951"/>
      <c r="L133" s="951"/>
      <c r="M133" s="953"/>
    </row>
    <row r="134" spans="1:13" ht="18.75" x14ac:dyDescent="0.3">
      <c r="A134" s="961" t="s">
        <v>842</v>
      </c>
      <c r="B134" s="950"/>
      <c r="C134" s="967"/>
      <c r="D134" s="967"/>
      <c r="E134" s="963"/>
      <c r="F134" s="964"/>
      <c r="G134" s="965"/>
      <c r="H134" s="965"/>
      <c r="I134" s="966"/>
      <c r="J134" s="963"/>
      <c r="K134" s="963"/>
      <c r="L134" s="963"/>
      <c r="M134" s="965"/>
    </row>
    <row r="135" spans="1:13" ht="18.75" x14ac:dyDescent="0.3">
      <c r="A135" s="955" t="s">
        <v>1131</v>
      </c>
      <c r="B135" s="950" t="s">
        <v>806</v>
      </c>
      <c r="C135" s="960" t="s">
        <v>905</v>
      </c>
      <c r="D135" s="960" t="s">
        <v>307</v>
      </c>
      <c r="E135" s="951">
        <v>80000</v>
      </c>
      <c r="F135" s="974">
        <v>0</v>
      </c>
      <c r="G135" s="951">
        <v>80000</v>
      </c>
      <c r="H135" s="951">
        <v>2296</v>
      </c>
      <c r="I135" s="954">
        <v>7400.87</v>
      </c>
      <c r="J135" s="951">
        <v>2432</v>
      </c>
      <c r="K135" s="951">
        <v>828</v>
      </c>
      <c r="L135" s="951">
        <f>+H135+I135+J135+K135</f>
        <v>12956.869999999999</v>
      </c>
      <c r="M135" s="951">
        <f>+G135-L135</f>
        <v>67043.13</v>
      </c>
    </row>
    <row r="136" spans="1:13" ht="18.75" x14ac:dyDescent="0.3">
      <c r="A136" s="955" t="s">
        <v>773</v>
      </c>
      <c r="B136" s="950" t="s">
        <v>807</v>
      </c>
      <c r="C136" s="960" t="s">
        <v>774</v>
      </c>
      <c r="D136" s="960" t="s">
        <v>307</v>
      </c>
      <c r="E136" s="951">
        <v>55000</v>
      </c>
      <c r="F136" s="974">
        <v>0</v>
      </c>
      <c r="G136" s="951">
        <v>55000</v>
      </c>
      <c r="H136" s="951">
        <v>1578.5</v>
      </c>
      <c r="I136" s="954">
        <v>2559.6799999999998</v>
      </c>
      <c r="J136" s="951">
        <v>1672</v>
      </c>
      <c r="K136" s="951">
        <v>125</v>
      </c>
      <c r="L136" s="951">
        <v>5935.18</v>
      </c>
      <c r="M136" s="951">
        <f>+G136-L136</f>
        <v>49064.82</v>
      </c>
    </row>
    <row r="137" spans="1:13" ht="18.75" x14ac:dyDescent="0.3">
      <c r="A137" s="955" t="s">
        <v>1142</v>
      </c>
      <c r="B137" s="950" t="s">
        <v>806</v>
      </c>
      <c r="C137" s="960" t="s">
        <v>1684</v>
      </c>
      <c r="D137" s="960" t="s">
        <v>307</v>
      </c>
      <c r="E137" s="951">
        <v>55000</v>
      </c>
      <c r="F137" s="974">
        <v>0</v>
      </c>
      <c r="G137" s="951">
        <v>55000</v>
      </c>
      <c r="H137" s="951">
        <v>1578.5</v>
      </c>
      <c r="I137" s="954">
        <v>2559.6799999999998</v>
      </c>
      <c r="J137" s="951">
        <v>1672</v>
      </c>
      <c r="K137" s="951">
        <v>728</v>
      </c>
      <c r="L137" s="951">
        <f>+H137+I137+J137+K137</f>
        <v>6538.18</v>
      </c>
      <c r="M137" s="951">
        <f>+G137-L137</f>
        <v>48461.82</v>
      </c>
    </row>
    <row r="138" spans="1:13" ht="18.75" x14ac:dyDescent="0.3">
      <c r="A138" s="955" t="s">
        <v>444</v>
      </c>
      <c r="B138" s="950" t="s">
        <v>806</v>
      </c>
      <c r="C138" s="960" t="s">
        <v>1777</v>
      </c>
      <c r="D138" s="960" t="s">
        <v>307</v>
      </c>
      <c r="E138" s="951">
        <v>43500</v>
      </c>
      <c r="F138" s="974">
        <v>0</v>
      </c>
      <c r="G138" s="951">
        <v>43500</v>
      </c>
      <c r="H138" s="951">
        <v>1248.45</v>
      </c>
      <c r="I138" s="1191">
        <v>936.62</v>
      </c>
      <c r="J138" s="951">
        <v>1322.4</v>
      </c>
      <c r="K138" s="951">
        <v>25</v>
      </c>
      <c r="L138" s="951">
        <f>+H138+I138+J138+K138</f>
        <v>3532.4700000000003</v>
      </c>
      <c r="M138" s="951">
        <f>+G138-L138</f>
        <v>39967.53</v>
      </c>
    </row>
    <row r="139" spans="1:13" ht="18.75" x14ac:dyDescent="0.3">
      <c r="A139" s="961" t="s">
        <v>749</v>
      </c>
      <c r="B139" s="950"/>
      <c r="C139" s="962">
        <v>4</v>
      </c>
      <c r="D139" s="962"/>
      <c r="E139" s="963">
        <f>SUM(E135:E138)</f>
        <v>233500</v>
      </c>
      <c r="F139" s="964">
        <f>SUM(F135:F138)</f>
        <v>0</v>
      </c>
      <c r="G139" s="963">
        <f t="shared" ref="G139:L139" si="21">SUM(G135:G138)</f>
        <v>233500</v>
      </c>
      <c r="H139" s="963">
        <f t="shared" si="21"/>
        <v>6701.45</v>
      </c>
      <c r="I139" s="966">
        <f t="shared" si="21"/>
        <v>13456.85</v>
      </c>
      <c r="J139" s="963">
        <f t="shared" si="21"/>
        <v>7098.4</v>
      </c>
      <c r="K139" s="963">
        <f>SUM(K135:K138)</f>
        <v>1706</v>
      </c>
      <c r="L139" s="963">
        <f t="shared" si="21"/>
        <v>28962.7</v>
      </c>
      <c r="M139" s="963">
        <f>SUM(M135:M138)</f>
        <v>204537.30000000002</v>
      </c>
    </row>
    <row r="140" spans="1:13" ht="18.75" x14ac:dyDescent="0.3">
      <c r="A140" s="958"/>
      <c r="B140" s="950"/>
      <c r="C140" s="960"/>
      <c r="D140" s="960"/>
      <c r="E140" s="951"/>
      <c r="F140" s="952"/>
      <c r="G140" s="953"/>
      <c r="H140" s="953"/>
      <c r="I140" s="954"/>
      <c r="J140" s="951"/>
      <c r="K140" s="951"/>
      <c r="L140" s="951"/>
      <c r="M140" s="953"/>
    </row>
    <row r="141" spans="1:13" ht="18.75" x14ac:dyDescent="0.3">
      <c r="A141" s="961" t="s">
        <v>1515</v>
      </c>
      <c r="B141" s="950"/>
      <c r="C141" s="967"/>
      <c r="D141" s="967"/>
      <c r="E141" s="963"/>
      <c r="F141" s="964"/>
      <c r="G141" s="965"/>
      <c r="H141" s="965"/>
      <c r="I141" s="966"/>
      <c r="J141" s="963"/>
      <c r="K141" s="963"/>
      <c r="L141" s="963"/>
      <c r="M141" s="965"/>
    </row>
    <row r="142" spans="1:13" ht="18.75" x14ac:dyDescent="0.3">
      <c r="A142" s="958" t="s">
        <v>1686</v>
      </c>
      <c r="B142" s="950" t="s">
        <v>806</v>
      </c>
      <c r="C142" s="960" t="s">
        <v>1687</v>
      </c>
      <c r="D142" s="960" t="s">
        <v>307</v>
      </c>
      <c r="E142" s="951">
        <v>185000</v>
      </c>
      <c r="F142" s="952">
        <v>0</v>
      </c>
      <c r="G142" s="953">
        <v>185000</v>
      </c>
      <c r="H142" s="953">
        <v>5309.5</v>
      </c>
      <c r="I142" s="954">
        <v>32099.49</v>
      </c>
      <c r="J142" s="951">
        <v>5624</v>
      </c>
      <c r="K142" s="951">
        <v>2568.4</v>
      </c>
      <c r="L142" s="951">
        <f>+H142+I142+J142+K142</f>
        <v>45601.390000000007</v>
      </c>
      <c r="M142" s="953">
        <f>+G142-L142</f>
        <v>139398.60999999999</v>
      </c>
    </row>
    <row r="143" spans="1:13" ht="18.75" x14ac:dyDescent="0.3">
      <c r="A143" s="955" t="s">
        <v>77</v>
      </c>
      <c r="B143" s="986" t="s">
        <v>807</v>
      </c>
      <c r="C143" s="960" t="s">
        <v>1734</v>
      </c>
      <c r="D143" s="960" t="s">
        <v>1069</v>
      </c>
      <c r="E143" s="951">
        <v>70000</v>
      </c>
      <c r="F143" s="974">
        <v>0</v>
      </c>
      <c r="G143" s="1070">
        <v>70000</v>
      </c>
      <c r="H143" s="956">
        <v>2009</v>
      </c>
      <c r="I143" s="987">
        <v>5368.48</v>
      </c>
      <c r="J143" s="951">
        <v>2128</v>
      </c>
      <c r="K143" s="956">
        <v>828</v>
      </c>
      <c r="L143" s="951">
        <f>+H143+I143+J143+K143</f>
        <v>10333.48</v>
      </c>
      <c r="M143" s="953">
        <f>+G143-L143</f>
        <v>59666.520000000004</v>
      </c>
    </row>
    <row r="144" spans="1:13" ht="18.75" x14ac:dyDescent="0.3">
      <c r="A144" s="955" t="s">
        <v>1437</v>
      </c>
      <c r="B144" s="950" t="s">
        <v>807</v>
      </c>
      <c r="C144" s="960" t="s">
        <v>276</v>
      </c>
      <c r="D144" s="960" t="s">
        <v>307</v>
      </c>
      <c r="E144" s="951">
        <v>43500</v>
      </c>
      <c r="F144" s="974">
        <v>0</v>
      </c>
      <c r="G144" s="951">
        <v>43500</v>
      </c>
      <c r="H144" s="951">
        <v>1248.45</v>
      </c>
      <c r="I144" s="1191">
        <v>936.62</v>
      </c>
      <c r="J144" s="951">
        <v>1322.4</v>
      </c>
      <c r="K144" s="951">
        <v>25</v>
      </c>
      <c r="L144" s="951">
        <f>+H144+I144+J144+K144</f>
        <v>3532.4700000000003</v>
      </c>
      <c r="M144" s="953">
        <f>+G144-L144</f>
        <v>39967.53</v>
      </c>
    </row>
    <row r="145" spans="1:13" ht="18.75" x14ac:dyDescent="0.3">
      <c r="A145" s="958" t="s">
        <v>310</v>
      </c>
      <c r="B145" s="950" t="s">
        <v>807</v>
      </c>
      <c r="C145" s="960" t="s">
        <v>276</v>
      </c>
      <c r="D145" s="960" t="s">
        <v>307</v>
      </c>
      <c r="E145" s="951">
        <v>50000</v>
      </c>
      <c r="F145" s="952">
        <v>0</v>
      </c>
      <c r="G145" s="953">
        <v>50000</v>
      </c>
      <c r="H145" s="953">
        <v>1435</v>
      </c>
      <c r="I145" s="954">
        <v>1854</v>
      </c>
      <c r="J145" s="951">
        <v>1520</v>
      </c>
      <c r="K145" s="951">
        <v>2025</v>
      </c>
      <c r="L145" s="951">
        <f>+H145+I145+J145+K145</f>
        <v>6834</v>
      </c>
      <c r="M145" s="953">
        <f>+G145-L145</f>
        <v>43166</v>
      </c>
    </row>
    <row r="146" spans="1:13" ht="18.75" x14ac:dyDescent="0.3">
      <c r="A146" s="961" t="s">
        <v>749</v>
      </c>
      <c r="B146" s="950"/>
      <c r="C146" s="962">
        <v>4</v>
      </c>
      <c r="D146" s="962"/>
      <c r="E146" s="963">
        <f>SUM(E142:E145)</f>
        <v>348500</v>
      </c>
      <c r="F146" s="964">
        <f ca="1">SUM(F142:F169)</f>
        <v>0</v>
      </c>
      <c r="G146" s="965">
        <f t="shared" ref="G146:M146" si="22">SUM(G142:G145)</f>
        <v>348500</v>
      </c>
      <c r="H146" s="965">
        <f t="shared" si="22"/>
        <v>10001.950000000001</v>
      </c>
      <c r="I146" s="966">
        <f t="shared" si="22"/>
        <v>40258.590000000004</v>
      </c>
      <c r="J146" s="963">
        <f t="shared" si="22"/>
        <v>10594.4</v>
      </c>
      <c r="K146" s="963">
        <f t="shared" si="22"/>
        <v>5446.4</v>
      </c>
      <c r="L146" s="963">
        <f t="shared" si="22"/>
        <v>66301.340000000011</v>
      </c>
      <c r="M146" s="965">
        <f t="shared" si="22"/>
        <v>282198.66000000003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6"/>
      <c r="J147" s="963"/>
      <c r="K147" s="963"/>
      <c r="L147" s="963"/>
      <c r="M147" s="965"/>
    </row>
    <row r="148" spans="1:13" ht="18.75" x14ac:dyDescent="0.3">
      <c r="A148" s="967" t="s">
        <v>1458</v>
      </c>
      <c r="B148" s="988"/>
      <c r="C148" s="989"/>
      <c r="D148" s="989"/>
      <c r="E148" s="949"/>
      <c r="F148" s="949"/>
      <c r="G148" s="990"/>
      <c r="H148" s="991"/>
      <c r="I148" s="966"/>
      <c r="J148" s="963"/>
      <c r="K148" s="963"/>
      <c r="L148" s="963"/>
      <c r="M148" s="965"/>
    </row>
    <row r="149" spans="1:13" ht="18.75" x14ac:dyDescent="0.3">
      <c r="A149" s="960" t="s">
        <v>1689</v>
      </c>
      <c r="B149" s="950" t="s">
        <v>807</v>
      </c>
      <c r="C149" s="960" t="s">
        <v>1772</v>
      </c>
      <c r="D149" s="960" t="s">
        <v>1069</v>
      </c>
      <c r="E149" s="951">
        <v>80000</v>
      </c>
      <c r="F149" s="971">
        <v>0</v>
      </c>
      <c r="G149" s="972">
        <v>80000</v>
      </c>
      <c r="H149" s="972">
        <v>2296</v>
      </c>
      <c r="I149" s="954">
        <v>7400.87</v>
      </c>
      <c r="J149" s="951">
        <v>2432</v>
      </c>
      <c r="K149" s="951">
        <v>2097.1999999999998</v>
      </c>
      <c r="L149" s="951">
        <f>+H149+I149+J149+K149</f>
        <v>14226.07</v>
      </c>
      <c r="M149" s="953">
        <f>+G149-L149</f>
        <v>65773.929999999993</v>
      </c>
    </row>
    <row r="150" spans="1:13" ht="18.75" x14ac:dyDescent="0.3">
      <c r="A150" s="960" t="s">
        <v>1690</v>
      </c>
      <c r="B150" s="950" t="s">
        <v>807</v>
      </c>
      <c r="C150" s="960" t="s">
        <v>276</v>
      </c>
      <c r="D150" s="960" t="s">
        <v>307</v>
      </c>
      <c r="E150" s="951">
        <v>43500</v>
      </c>
      <c r="F150" s="974">
        <v>0</v>
      </c>
      <c r="G150" s="951">
        <v>43500</v>
      </c>
      <c r="H150" s="951">
        <v>1248.45</v>
      </c>
      <c r="I150" s="1191">
        <v>679.3</v>
      </c>
      <c r="J150" s="951">
        <v>1322.4</v>
      </c>
      <c r="K150" s="951">
        <v>1740.46</v>
      </c>
      <c r="L150" s="951">
        <f>SUM(H150:K150)</f>
        <v>4990.6100000000006</v>
      </c>
      <c r="M150" s="951">
        <f>+E150-L150</f>
        <v>38509.39</v>
      </c>
    </row>
    <row r="151" spans="1:13" ht="18.75" x14ac:dyDescent="0.3">
      <c r="A151" s="961" t="s">
        <v>847</v>
      </c>
      <c r="B151" s="992"/>
      <c r="C151" s="962">
        <v>2</v>
      </c>
      <c r="D151" s="962"/>
      <c r="E151" s="963">
        <f>SUM(E149:E150)</f>
        <v>123500</v>
      </c>
      <c r="F151" s="1071">
        <v>0</v>
      </c>
      <c r="G151" s="963">
        <f t="shared" ref="G151:M151" si="23">SUM(G149:G150)</f>
        <v>123500</v>
      </c>
      <c r="H151" s="966">
        <f t="shared" si="23"/>
        <v>3544.45</v>
      </c>
      <c r="I151" s="966">
        <f t="shared" si="23"/>
        <v>8080.17</v>
      </c>
      <c r="J151" s="963">
        <f t="shared" si="23"/>
        <v>3754.4</v>
      </c>
      <c r="K151" s="963">
        <f t="shared" si="23"/>
        <v>3837.66</v>
      </c>
      <c r="L151" s="963">
        <f t="shared" si="23"/>
        <v>19216.68</v>
      </c>
      <c r="M151" s="963">
        <f t="shared" si="23"/>
        <v>104283.31999999999</v>
      </c>
    </row>
    <row r="152" spans="1:13" ht="18.75" x14ac:dyDescent="0.3">
      <c r="A152" s="961"/>
      <c r="B152" s="950"/>
      <c r="C152" s="962"/>
      <c r="D152" s="962"/>
      <c r="E152" s="963"/>
      <c r="F152" s="964"/>
      <c r="G152" s="965"/>
      <c r="H152" s="965"/>
      <c r="I152" s="966"/>
      <c r="J152" s="963"/>
      <c r="K152" s="963"/>
      <c r="L152" s="963"/>
      <c r="M152" s="965"/>
    </row>
    <row r="153" spans="1:13" ht="18.75" x14ac:dyDescent="0.3">
      <c r="A153" s="982" t="s">
        <v>1245</v>
      </c>
      <c r="B153" s="950"/>
      <c r="C153" s="967"/>
      <c r="D153" s="967"/>
      <c r="E153" s="963"/>
      <c r="F153" s="964"/>
      <c r="G153" s="965"/>
      <c r="H153" s="965"/>
      <c r="I153" s="966"/>
      <c r="J153" s="963"/>
      <c r="K153" s="963"/>
      <c r="L153" s="963"/>
      <c r="M153" s="965"/>
    </row>
    <row r="154" spans="1:13" ht="18.75" x14ac:dyDescent="0.3">
      <c r="A154" s="955" t="s">
        <v>1691</v>
      </c>
      <c r="B154" s="950" t="s">
        <v>806</v>
      </c>
      <c r="C154" s="960" t="s">
        <v>551</v>
      </c>
      <c r="D154" s="960" t="s">
        <v>307</v>
      </c>
      <c r="E154" s="951">
        <v>43500</v>
      </c>
      <c r="F154" s="952">
        <v>0</v>
      </c>
      <c r="G154" s="953">
        <v>43500</v>
      </c>
      <c r="H154" s="953">
        <v>1248.45</v>
      </c>
      <c r="I154" s="1191">
        <v>936.62</v>
      </c>
      <c r="J154" s="951">
        <v>1322.4</v>
      </c>
      <c r="K154" s="951">
        <v>25</v>
      </c>
      <c r="L154" s="951">
        <f>SUM(H154:K154)</f>
        <v>3532.4700000000003</v>
      </c>
      <c r="M154" s="953">
        <f>+G154-L154</f>
        <v>39967.53</v>
      </c>
    </row>
    <row r="155" spans="1:13" ht="18.75" x14ac:dyDescent="0.3">
      <c r="A155" s="961" t="s">
        <v>749</v>
      </c>
      <c r="B155" s="950"/>
      <c r="C155" s="962">
        <v>1</v>
      </c>
      <c r="D155" s="962"/>
      <c r="E155" s="963">
        <f t="shared" ref="E155:K155" si="24">SUM(E154:E154)</f>
        <v>43500</v>
      </c>
      <c r="F155" s="964">
        <f t="shared" si="24"/>
        <v>0</v>
      </c>
      <c r="G155" s="965">
        <f t="shared" si="24"/>
        <v>43500</v>
      </c>
      <c r="H155" s="965">
        <f t="shared" si="24"/>
        <v>1248.45</v>
      </c>
      <c r="I155" s="1196">
        <f t="shared" si="24"/>
        <v>936.62</v>
      </c>
      <c r="J155" s="1091">
        <f t="shared" si="24"/>
        <v>1322.4</v>
      </c>
      <c r="K155" s="963">
        <f t="shared" si="24"/>
        <v>25</v>
      </c>
      <c r="L155" s="963">
        <f>SUM(L154)</f>
        <v>3532.4700000000003</v>
      </c>
      <c r="M155" s="965">
        <v>39967.53</v>
      </c>
    </row>
    <row r="156" spans="1:13" ht="18.75" x14ac:dyDescent="0.3">
      <c r="A156" s="958"/>
      <c r="B156" s="950"/>
      <c r="C156" s="960"/>
      <c r="D156" s="960"/>
      <c r="E156" s="951"/>
      <c r="F156" s="952"/>
      <c r="G156" s="953"/>
      <c r="H156" s="953"/>
      <c r="I156" s="954"/>
      <c r="J156" s="951"/>
      <c r="K156" s="951"/>
      <c r="L156" s="951"/>
      <c r="M156" s="953"/>
    </row>
    <row r="157" spans="1:13" ht="18.75" x14ac:dyDescent="0.3">
      <c r="A157" s="997" t="s">
        <v>1692</v>
      </c>
      <c r="B157" s="950"/>
      <c r="C157" s="967"/>
      <c r="D157" s="967"/>
      <c r="E157" s="963"/>
      <c r="F157" s="964"/>
      <c r="G157" s="965"/>
      <c r="H157" s="965"/>
      <c r="I157" s="966"/>
      <c r="J157" s="963"/>
      <c r="K157" s="963"/>
      <c r="L157" s="963"/>
      <c r="M157" s="965"/>
    </row>
    <row r="158" spans="1:13" ht="18.75" x14ac:dyDescent="0.3">
      <c r="A158" s="955" t="s">
        <v>1693</v>
      </c>
      <c r="B158" s="950" t="s">
        <v>807</v>
      </c>
      <c r="C158" s="960" t="s">
        <v>1734</v>
      </c>
      <c r="D158" s="960" t="s">
        <v>307</v>
      </c>
      <c r="E158" s="951">
        <v>70000</v>
      </c>
      <c r="F158" s="974">
        <v>0</v>
      </c>
      <c r="G158" s="951">
        <v>70000</v>
      </c>
      <c r="H158" s="951">
        <v>2009</v>
      </c>
      <c r="I158" s="954">
        <v>5368.48</v>
      </c>
      <c r="J158" s="951">
        <v>2128</v>
      </c>
      <c r="K158" s="951">
        <v>1296.7</v>
      </c>
      <c r="L158" s="951">
        <f>+H158+I158+J158+K158</f>
        <v>10802.18</v>
      </c>
      <c r="M158" s="953">
        <f>+G158-L158</f>
        <v>59197.82</v>
      </c>
    </row>
    <row r="159" spans="1:13" ht="18.75" x14ac:dyDescent="0.3">
      <c r="A159" s="955" t="s">
        <v>1694</v>
      </c>
      <c r="B159" s="950" t="s">
        <v>806</v>
      </c>
      <c r="C159" s="960" t="s">
        <v>551</v>
      </c>
      <c r="D159" s="960" t="s">
        <v>307</v>
      </c>
      <c r="E159" s="951">
        <v>43500</v>
      </c>
      <c r="F159" s="952">
        <v>0</v>
      </c>
      <c r="G159" s="953">
        <v>43500</v>
      </c>
      <c r="H159" s="953">
        <v>1248.45</v>
      </c>
      <c r="I159" s="1191">
        <v>936.62</v>
      </c>
      <c r="J159" s="951">
        <v>1322.4</v>
      </c>
      <c r="K159" s="951">
        <v>2025</v>
      </c>
      <c r="L159" s="951">
        <f>+H159+I159+J159+K159</f>
        <v>5532.47</v>
      </c>
      <c r="M159" s="953">
        <f>+G159-L159</f>
        <v>37967.53</v>
      </c>
    </row>
    <row r="160" spans="1:13" ht="18.75" x14ac:dyDescent="0.3">
      <c r="A160" s="955" t="s">
        <v>1695</v>
      </c>
      <c r="B160" s="950" t="s">
        <v>806</v>
      </c>
      <c r="C160" s="960" t="s">
        <v>551</v>
      </c>
      <c r="D160" s="960" t="s">
        <v>321</v>
      </c>
      <c r="E160" s="951">
        <v>43500</v>
      </c>
      <c r="F160" s="952">
        <v>0</v>
      </c>
      <c r="G160" s="953">
        <v>43500</v>
      </c>
      <c r="H160" s="953">
        <v>1248.45</v>
      </c>
      <c r="I160" s="1191">
        <v>936.62</v>
      </c>
      <c r="J160" s="951">
        <v>1322.4</v>
      </c>
      <c r="K160" s="951">
        <v>25</v>
      </c>
      <c r="L160" s="951">
        <f>+H160+I160+J160+K160</f>
        <v>3532.4700000000003</v>
      </c>
      <c r="M160" s="953">
        <f>+G160-L160</f>
        <v>39967.53</v>
      </c>
    </row>
    <row r="161" spans="1:13" ht="18.75" x14ac:dyDescent="0.3">
      <c r="A161" s="961" t="s">
        <v>847</v>
      </c>
      <c r="B161" s="950"/>
      <c r="C161" s="962">
        <v>3</v>
      </c>
      <c r="D161" s="962"/>
      <c r="E161" s="963">
        <f>SUM(E158:E160)</f>
        <v>157000</v>
      </c>
      <c r="F161" s="993">
        <f>SUM(F160)</f>
        <v>0</v>
      </c>
      <c r="G161" s="963">
        <f t="shared" ref="G161:M161" si="25">SUM(G158:G160)</f>
        <v>157000</v>
      </c>
      <c r="H161" s="963">
        <f t="shared" si="25"/>
        <v>4505.8999999999996</v>
      </c>
      <c r="I161" s="966">
        <f t="shared" si="25"/>
        <v>7241.7199999999993</v>
      </c>
      <c r="J161" s="963">
        <f t="shared" si="25"/>
        <v>4772.8</v>
      </c>
      <c r="K161" s="963">
        <f>SUM(K158:K160)</f>
        <v>3346.7</v>
      </c>
      <c r="L161" s="963">
        <f t="shared" si="25"/>
        <v>19867.120000000003</v>
      </c>
      <c r="M161" s="963">
        <f t="shared" si="25"/>
        <v>137132.88</v>
      </c>
    </row>
    <row r="162" spans="1:13" ht="18.75" x14ac:dyDescent="0.3">
      <c r="A162" s="958"/>
      <c r="B162" s="950"/>
      <c r="C162" s="960"/>
      <c r="D162" s="960"/>
      <c r="E162" s="951"/>
      <c r="F162" s="952"/>
      <c r="G162" s="953"/>
      <c r="H162" s="953"/>
      <c r="I162" s="954"/>
      <c r="J162" s="951"/>
      <c r="K162" s="951"/>
      <c r="L162" s="951"/>
      <c r="M162" s="953"/>
    </row>
    <row r="163" spans="1:13" ht="29.25" customHeight="1" x14ac:dyDescent="0.3">
      <c r="A163" s="982" t="s">
        <v>1138</v>
      </c>
      <c r="B163" s="950"/>
      <c r="C163" s="967"/>
      <c r="D163" s="967"/>
      <c r="E163" s="963"/>
      <c r="F163" s="964"/>
      <c r="G163" s="965"/>
      <c r="H163" s="965"/>
      <c r="I163" s="966"/>
      <c r="J163" s="963"/>
      <c r="K163" s="963"/>
      <c r="L163" s="963"/>
      <c r="M163" s="965"/>
    </row>
    <row r="164" spans="1:13" ht="18.75" x14ac:dyDescent="0.3">
      <c r="A164" s="958" t="s">
        <v>1640</v>
      </c>
      <c r="B164" s="950" t="s">
        <v>806</v>
      </c>
      <c r="C164" s="960" t="s">
        <v>417</v>
      </c>
      <c r="D164" s="960" t="s">
        <v>1069</v>
      </c>
      <c r="E164" s="951">
        <v>80000</v>
      </c>
      <c r="F164" s="952">
        <v>0</v>
      </c>
      <c r="G164" s="953">
        <v>80000</v>
      </c>
      <c r="H164" s="953">
        <v>2296</v>
      </c>
      <c r="I164" s="954">
        <v>7400.87</v>
      </c>
      <c r="J164" s="951">
        <v>2432</v>
      </c>
      <c r="K164" s="951">
        <v>728</v>
      </c>
      <c r="L164" s="951">
        <f>+H164+I164+J164+K164</f>
        <v>12856.869999999999</v>
      </c>
      <c r="M164" s="953">
        <f>+G164-L164</f>
        <v>67143.13</v>
      </c>
    </row>
    <row r="165" spans="1:13" ht="18.75" x14ac:dyDescent="0.3">
      <c r="A165" s="961" t="s">
        <v>847</v>
      </c>
      <c r="B165" s="950"/>
      <c r="C165" s="962">
        <v>1</v>
      </c>
      <c r="D165" s="962"/>
      <c r="E165" s="963">
        <f>SUM(E164:E164)</f>
        <v>80000</v>
      </c>
      <c r="F165" s="1071">
        <v>0</v>
      </c>
      <c r="G165" s="963">
        <f t="shared" ref="G165:M165" si="26">SUM(G164:G164)</f>
        <v>80000</v>
      </c>
      <c r="H165" s="963">
        <f t="shared" si="26"/>
        <v>2296</v>
      </c>
      <c r="I165" s="966">
        <f t="shared" si="26"/>
        <v>7400.87</v>
      </c>
      <c r="J165" s="963">
        <f t="shared" si="26"/>
        <v>2432</v>
      </c>
      <c r="K165" s="963">
        <f>SUM(K164:K164)</f>
        <v>728</v>
      </c>
      <c r="L165" s="963">
        <f t="shared" si="26"/>
        <v>12856.869999999999</v>
      </c>
      <c r="M165" s="963">
        <f t="shared" si="26"/>
        <v>67143.13</v>
      </c>
    </row>
    <row r="166" spans="1:13" ht="18.75" x14ac:dyDescent="0.3">
      <c r="A166" s="958"/>
      <c r="B166" s="950"/>
      <c r="C166" s="960"/>
      <c r="D166" s="960"/>
      <c r="E166" s="951"/>
      <c r="F166" s="952"/>
      <c r="G166" s="953"/>
      <c r="H166" s="953"/>
      <c r="I166" s="954"/>
      <c r="J166" s="951"/>
      <c r="K166" s="951"/>
      <c r="L166" s="951"/>
      <c r="M166" s="953"/>
    </row>
    <row r="167" spans="1:13" ht="18.75" customHeight="1" x14ac:dyDescent="0.3">
      <c r="A167" s="982" t="s">
        <v>1195</v>
      </c>
      <c r="B167" s="950"/>
      <c r="C167" s="967"/>
      <c r="D167" s="967"/>
      <c r="E167" s="963"/>
      <c r="F167" s="964"/>
      <c r="G167" s="965"/>
      <c r="H167" s="965"/>
      <c r="I167" s="966"/>
      <c r="J167" s="963"/>
      <c r="K167" s="963"/>
      <c r="L167" s="963"/>
      <c r="M167" s="965"/>
    </row>
    <row r="168" spans="1:13" ht="18.75" x14ac:dyDescent="0.3">
      <c r="A168" s="955" t="s">
        <v>217</v>
      </c>
      <c r="B168" s="950" t="s">
        <v>807</v>
      </c>
      <c r="C168" s="960" t="s">
        <v>1734</v>
      </c>
      <c r="D168" s="960" t="s">
        <v>1069</v>
      </c>
      <c r="E168" s="951">
        <v>80000</v>
      </c>
      <c r="F168" s="952">
        <v>0</v>
      </c>
      <c r="G168" s="953">
        <v>80000</v>
      </c>
      <c r="H168" s="953">
        <v>2296</v>
      </c>
      <c r="I168" s="954">
        <v>7400.87</v>
      </c>
      <c r="J168" s="951">
        <v>2432</v>
      </c>
      <c r="K168" s="951">
        <v>3639.14</v>
      </c>
      <c r="L168" s="951">
        <f>+H168+I168+J168+K168</f>
        <v>15768.009999999998</v>
      </c>
      <c r="M168" s="953">
        <f>+G168-L168</f>
        <v>64231.990000000005</v>
      </c>
    </row>
    <row r="169" spans="1:13" ht="18.75" x14ac:dyDescent="0.3">
      <c r="A169" s="955" t="s">
        <v>1688</v>
      </c>
      <c r="B169" s="950" t="s">
        <v>806</v>
      </c>
      <c r="C169" s="960" t="s">
        <v>1683</v>
      </c>
      <c r="D169" s="960" t="s">
        <v>1069</v>
      </c>
      <c r="E169" s="951">
        <v>55000</v>
      </c>
      <c r="F169" s="974">
        <v>0</v>
      </c>
      <c r="G169" s="951">
        <v>55000</v>
      </c>
      <c r="H169" s="951">
        <v>1578.5</v>
      </c>
      <c r="I169" s="954">
        <v>2559.6799999999998</v>
      </c>
      <c r="J169" s="951">
        <v>1672</v>
      </c>
      <c r="K169" s="951">
        <v>1396.7</v>
      </c>
      <c r="L169" s="951">
        <f>+H169+I169+J169+K169</f>
        <v>7206.88</v>
      </c>
      <c r="M169" s="953">
        <f>+G169-L169</f>
        <v>47793.120000000003</v>
      </c>
    </row>
    <row r="170" spans="1:13" ht="18.75" x14ac:dyDescent="0.3">
      <c r="A170" s="961" t="s">
        <v>749</v>
      </c>
      <c r="B170" s="950"/>
      <c r="C170" s="962">
        <v>2</v>
      </c>
      <c r="D170" s="962"/>
      <c r="E170" s="963">
        <f>SUM(E168:E169)</f>
        <v>135000</v>
      </c>
      <c r="F170" s="964">
        <f t="shared" ref="F170:M170" si="27">SUM(F168:F169)</f>
        <v>0</v>
      </c>
      <c r="G170" s="965">
        <f t="shared" si="27"/>
        <v>135000</v>
      </c>
      <c r="H170" s="965">
        <f t="shared" si="27"/>
        <v>3874.5</v>
      </c>
      <c r="I170" s="966">
        <f t="shared" si="27"/>
        <v>9960.5499999999993</v>
      </c>
      <c r="J170" s="963">
        <f t="shared" si="27"/>
        <v>4104</v>
      </c>
      <c r="K170" s="963">
        <f>SUM(K168:K169)</f>
        <v>5035.84</v>
      </c>
      <c r="L170" s="963">
        <f t="shared" si="27"/>
        <v>22974.89</v>
      </c>
      <c r="M170" s="965">
        <f t="shared" si="27"/>
        <v>112025.11000000002</v>
      </c>
    </row>
    <row r="171" spans="1:13" ht="18.75" x14ac:dyDescent="0.3">
      <c r="A171" s="961"/>
      <c r="B171" s="950"/>
      <c r="C171" s="962"/>
      <c r="D171" s="962"/>
      <c r="E171" s="963"/>
      <c r="F171" s="964"/>
      <c r="G171" s="965"/>
      <c r="H171" s="965"/>
      <c r="I171" s="966"/>
      <c r="J171" s="963"/>
      <c r="K171" s="963"/>
      <c r="L171" s="963"/>
      <c r="M171" s="965"/>
    </row>
    <row r="172" spans="1:13" ht="18.75" x14ac:dyDescent="0.3">
      <c r="A172" s="982" t="s">
        <v>1421</v>
      </c>
      <c r="B172" s="950"/>
      <c r="C172" s="962"/>
      <c r="D172" s="962"/>
      <c r="E172" s="963"/>
      <c r="F172" s="964"/>
      <c r="G172" s="965"/>
      <c r="H172" s="965"/>
      <c r="I172" s="966"/>
      <c r="J172" s="963"/>
      <c r="K172" s="963"/>
      <c r="L172" s="963"/>
      <c r="M172" s="965"/>
    </row>
    <row r="173" spans="1:13" ht="18.75" x14ac:dyDescent="0.3">
      <c r="A173" s="1319" t="s">
        <v>1780</v>
      </c>
      <c r="B173" s="950" t="s">
        <v>806</v>
      </c>
      <c r="C173" s="1320" t="s">
        <v>551</v>
      </c>
      <c r="D173" s="960" t="s">
        <v>307</v>
      </c>
      <c r="E173" s="951">
        <v>43500</v>
      </c>
      <c r="F173" s="952">
        <v>0</v>
      </c>
      <c r="G173" s="953">
        <v>43500</v>
      </c>
      <c r="H173" s="953">
        <v>1248.45</v>
      </c>
      <c r="I173" s="954">
        <v>936.62</v>
      </c>
      <c r="J173" s="951">
        <v>1322.4</v>
      </c>
      <c r="K173" s="951">
        <v>25</v>
      </c>
      <c r="L173" s="951">
        <v>3532.47</v>
      </c>
      <c r="M173" s="953">
        <v>39967.53</v>
      </c>
    </row>
    <row r="174" spans="1:13" ht="18.75" x14ac:dyDescent="0.3">
      <c r="A174" s="961" t="s">
        <v>749</v>
      </c>
      <c r="B174" s="950"/>
      <c r="C174" s="962">
        <v>1</v>
      </c>
      <c r="D174" s="962"/>
      <c r="E174" s="963">
        <v>43500</v>
      </c>
      <c r="F174" s="964">
        <v>0</v>
      </c>
      <c r="G174" s="965">
        <v>43500</v>
      </c>
      <c r="H174" s="965">
        <v>1248.45</v>
      </c>
      <c r="I174" s="966">
        <v>936.62</v>
      </c>
      <c r="J174" s="963">
        <v>1322.4</v>
      </c>
      <c r="K174" s="963">
        <v>25</v>
      </c>
      <c r="L174" s="963">
        <v>3532.47</v>
      </c>
      <c r="M174" s="965">
        <v>39967.53</v>
      </c>
    </row>
    <row r="175" spans="1:13" ht="18.75" x14ac:dyDescent="0.3">
      <c r="A175" s="961"/>
      <c r="B175" s="950"/>
      <c r="C175" s="962"/>
      <c r="D175" s="962"/>
      <c r="E175" s="963"/>
      <c r="F175" s="964"/>
      <c r="G175" s="965"/>
      <c r="H175" s="965"/>
      <c r="I175" s="966"/>
      <c r="J175" s="963"/>
      <c r="K175" s="963"/>
      <c r="L175" s="963"/>
      <c r="M175" s="965"/>
    </row>
    <row r="176" spans="1:13" ht="18.75" x14ac:dyDescent="0.3">
      <c r="A176" s="961" t="s">
        <v>803</v>
      </c>
      <c r="B176" s="950"/>
      <c r="C176" s="967"/>
      <c r="D176" s="967"/>
      <c r="E176" s="963"/>
      <c r="F176" s="964"/>
      <c r="G176" s="965"/>
      <c r="H176" s="965"/>
      <c r="I176" s="966"/>
      <c r="J176" s="963"/>
      <c r="K176" s="963"/>
      <c r="L176" s="963"/>
      <c r="M176" s="965"/>
    </row>
    <row r="177" spans="1:13" ht="18.75" x14ac:dyDescent="0.3">
      <c r="A177" s="955" t="s">
        <v>1698</v>
      </c>
      <c r="B177" s="950" t="s">
        <v>806</v>
      </c>
      <c r="C177" s="1024" t="s">
        <v>1325</v>
      </c>
      <c r="D177" s="960" t="s">
        <v>307</v>
      </c>
      <c r="E177" s="951">
        <v>43500</v>
      </c>
      <c r="F177" s="974">
        <v>0</v>
      </c>
      <c r="G177" s="951">
        <v>43500</v>
      </c>
      <c r="H177" s="951">
        <v>1248.45</v>
      </c>
      <c r="I177" s="1191">
        <v>936.62</v>
      </c>
      <c r="J177" s="951">
        <v>1322.4</v>
      </c>
      <c r="K177" s="951">
        <v>25</v>
      </c>
      <c r="L177" s="951">
        <f>+H177+I177+J177+K177</f>
        <v>3532.4700000000003</v>
      </c>
      <c r="M177" s="951">
        <f>+G177-L177</f>
        <v>39967.53</v>
      </c>
    </row>
    <row r="178" spans="1:13" ht="18.75" x14ac:dyDescent="0.3">
      <c r="A178" s="955" t="s">
        <v>1699</v>
      </c>
      <c r="B178" s="950" t="s">
        <v>806</v>
      </c>
      <c r="C178" s="1024" t="s">
        <v>1325</v>
      </c>
      <c r="D178" s="960" t="s">
        <v>307</v>
      </c>
      <c r="E178" s="951">
        <v>43500</v>
      </c>
      <c r="F178" s="974">
        <v>0</v>
      </c>
      <c r="G178" s="951">
        <v>43500</v>
      </c>
      <c r="H178" s="951">
        <v>1248.45</v>
      </c>
      <c r="I178" s="1191">
        <v>936.62</v>
      </c>
      <c r="J178" s="951">
        <v>1322.4</v>
      </c>
      <c r="K178" s="951">
        <v>25</v>
      </c>
      <c r="L178" s="951">
        <f>+H178+I178+J178+K178</f>
        <v>3532.4700000000003</v>
      </c>
      <c r="M178" s="951">
        <f>+G178-L178</f>
        <v>39967.53</v>
      </c>
    </row>
    <row r="179" spans="1:13" ht="18.75" x14ac:dyDescent="0.3">
      <c r="A179" s="955" t="s">
        <v>1700</v>
      </c>
      <c r="B179" s="950" t="s">
        <v>806</v>
      </c>
      <c r="C179" s="1024" t="s">
        <v>1325</v>
      </c>
      <c r="D179" s="960" t="s">
        <v>307</v>
      </c>
      <c r="E179" s="951">
        <v>43500</v>
      </c>
      <c r="F179" s="974">
        <v>0</v>
      </c>
      <c r="G179" s="951">
        <v>43500</v>
      </c>
      <c r="H179" s="951">
        <v>1248.45</v>
      </c>
      <c r="I179" s="1191">
        <v>936.62</v>
      </c>
      <c r="J179" s="951">
        <v>1322.4</v>
      </c>
      <c r="K179" s="951">
        <v>25</v>
      </c>
      <c r="L179" s="951">
        <f>+H179+I179+J179+K179</f>
        <v>3532.4700000000003</v>
      </c>
      <c r="M179" s="951">
        <f>+G179-L179</f>
        <v>39967.53</v>
      </c>
    </row>
    <row r="180" spans="1:13" ht="16.5" customHeight="1" x14ac:dyDescent="0.3">
      <c r="A180" s="1069" t="s">
        <v>1701</v>
      </c>
      <c r="B180" s="950" t="s">
        <v>806</v>
      </c>
      <c r="C180" s="1024" t="s">
        <v>1325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1248.45</v>
      </c>
      <c r="I180" s="1191">
        <v>421.98</v>
      </c>
      <c r="J180" s="951">
        <v>1322.4</v>
      </c>
      <c r="K180" s="951">
        <v>4861.92</v>
      </c>
      <c r="L180" s="951">
        <f>+H180+I180+J180+K180</f>
        <v>7854.75</v>
      </c>
      <c r="M180" s="951">
        <f>+G180-L180</f>
        <v>35645.25</v>
      </c>
    </row>
    <row r="181" spans="1:13" ht="18.75" x14ac:dyDescent="0.3">
      <c r="A181" s="998" t="s">
        <v>1702</v>
      </c>
      <c r="B181" s="950" t="s">
        <v>1296</v>
      </c>
      <c r="C181" s="1024" t="s">
        <v>1325</v>
      </c>
      <c r="D181" s="960" t="s">
        <v>321</v>
      </c>
      <c r="E181" s="951">
        <v>43500</v>
      </c>
      <c r="F181" s="952">
        <v>0</v>
      </c>
      <c r="G181" s="953">
        <v>43500</v>
      </c>
      <c r="H181" s="953">
        <v>1248.45</v>
      </c>
      <c r="I181" s="1191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18.75" x14ac:dyDescent="0.3">
      <c r="A182" s="961" t="s">
        <v>847</v>
      </c>
      <c r="B182" s="950"/>
      <c r="C182" s="962">
        <v>5</v>
      </c>
      <c r="D182" s="962"/>
      <c r="E182" s="963">
        <f>SUM(E177:E181)</f>
        <v>217500</v>
      </c>
      <c r="F182" s="964">
        <v>0</v>
      </c>
      <c r="G182" s="963">
        <f t="shared" ref="G182:M182" si="28">SUM(G177:G181)</f>
        <v>217500</v>
      </c>
      <c r="H182" s="963">
        <f t="shared" si="28"/>
        <v>6242.25</v>
      </c>
      <c r="I182" s="966">
        <f t="shared" si="28"/>
        <v>4168.46</v>
      </c>
      <c r="J182" s="963">
        <f t="shared" si="28"/>
        <v>6612</v>
      </c>
      <c r="K182" s="963">
        <f>SUM(K177:K181)</f>
        <v>4961.92</v>
      </c>
      <c r="L182" s="963">
        <f t="shared" si="28"/>
        <v>21984.63</v>
      </c>
      <c r="M182" s="963">
        <f t="shared" si="28"/>
        <v>195515.37</v>
      </c>
    </row>
    <row r="183" spans="1:13" ht="18.75" x14ac:dyDescent="0.3">
      <c r="A183" s="961"/>
      <c r="B183" s="950"/>
      <c r="C183" s="962"/>
      <c r="D183" s="962"/>
      <c r="E183" s="963"/>
      <c r="F183" s="964"/>
      <c r="G183" s="963"/>
      <c r="H183" s="963"/>
      <c r="I183" s="966"/>
      <c r="J183" s="963"/>
      <c r="K183" s="963"/>
      <c r="L183" s="963"/>
      <c r="M183" s="963"/>
    </row>
    <row r="184" spans="1:13" ht="18.75" x14ac:dyDescent="0.3">
      <c r="A184" s="961" t="s">
        <v>1490</v>
      </c>
      <c r="B184" s="950"/>
      <c r="C184" s="962"/>
      <c r="D184" s="962"/>
      <c r="E184" s="963"/>
      <c r="F184" s="964"/>
      <c r="G184" s="963"/>
      <c r="H184" s="963"/>
      <c r="I184" s="966"/>
      <c r="J184" s="963"/>
      <c r="K184" s="963"/>
      <c r="L184" s="963"/>
      <c r="M184" s="963"/>
    </row>
    <row r="185" spans="1:13" ht="21" customHeight="1" x14ac:dyDescent="0.3">
      <c r="A185" s="1069" t="s">
        <v>1386</v>
      </c>
      <c r="B185" s="950" t="s">
        <v>806</v>
      </c>
      <c r="C185" s="1024" t="s">
        <v>1325</v>
      </c>
      <c r="D185" s="960" t="s">
        <v>321</v>
      </c>
      <c r="E185" s="951">
        <v>43500</v>
      </c>
      <c r="F185" s="974">
        <v>0</v>
      </c>
      <c r="G185" s="951">
        <v>43500</v>
      </c>
      <c r="H185" s="951">
        <v>1248.45</v>
      </c>
      <c r="I185" s="1191">
        <v>936.62</v>
      </c>
      <c r="J185" s="951">
        <v>1322.4</v>
      </c>
      <c r="K185" s="951">
        <v>25</v>
      </c>
      <c r="L185" s="951">
        <f>+H185+I185+J185+K185</f>
        <v>3532.4700000000003</v>
      </c>
      <c r="M185" s="951">
        <f>+G185-L185</f>
        <v>39967.53</v>
      </c>
    </row>
    <row r="186" spans="1:13" ht="21" customHeight="1" x14ac:dyDescent="0.3">
      <c r="A186" s="1069" t="s">
        <v>1704</v>
      </c>
      <c r="B186" s="950" t="s">
        <v>806</v>
      </c>
      <c r="C186" s="1024" t="s">
        <v>1325</v>
      </c>
      <c r="D186" s="960" t="s">
        <v>307</v>
      </c>
      <c r="E186" s="951">
        <v>43500</v>
      </c>
      <c r="F186" s="974">
        <v>0</v>
      </c>
      <c r="G186" s="951">
        <v>43500</v>
      </c>
      <c r="H186" s="951">
        <v>1248.45</v>
      </c>
      <c r="I186" s="1191">
        <v>936.62</v>
      </c>
      <c r="J186" s="951">
        <v>1322.4</v>
      </c>
      <c r="K186" s="951">
        <v>25</v>
      </c>
      <c r="L186" s="951">
        <f>+H186+I186+J186+K186</f>
        <v>3532.4700000000003</v>
      </c>
      <c r="M186" s="951">
        <f>+G186-L186</f>
        <v>39967.53</v>
      </c>
    </row>
    <row r="187" spans="1:13" ht="21" customHeight="1" x14ac:dyDescent="0.3">
      <c r="A187" s="1069" t="s">
        <v>1328</v>
      </c>
      <c r="B187" s="950" t="s">
        <v>1296</v>
      </c>
      <c r="C187" s="1024" t="s">
        <v>1325</v>
      </c>
      <c r="D187" s="960" t="s">
        <v>321</v>
      </c>
      <c r="E187" s="951">
        <v>43500</v>
      </c>
      <c r="F187" s="974">
        <v>0</v>
      </c>
      <c r="G187" s="951">
        <v>43500</v>
      </c>
      <c r="H187" s="951">
        <v>1248.45</v>
      </c>
      <c r="I187" s="1191">
        <v>936.62</v>
      </c>
      <c r="J187" s="951">
        <v>1322.4</v>
      </c>
      <c r="K187" s="951">
        <v>25</v>
      </c>
      <c r="L187" s="951">
        <f>+H187+I187+J187+K187</f>
        <v>3532.4700000000003</v>
      </c>
      <c r="M187" s="951">
        <f>+G187-L187</f>
        <v>39967.53</v>
      </c>
    </row>
    <row r="188" spans="1:13" ht="18.75" x14ac:dyDescent="0.3">
      <c r="A188" s="1027" t="s">
        <v>1705</v>
      </c>
      <c r="B188" s="950" t="s">
        <v>806</v>
      </c>
      <c r="C188" s="1024" t="s">
        <v>1325</v>
      </c>
      <c r="D188" s="960" t="s">
        <v>307</v>
      </c>
      <c r="E188" s="951">
        <v>43500</v>
      </c>
      <c r="F188" s="974">
        <v>0</v>
      </c>
      <c r="G188" s="1032">
        <v>43500</v>
      </c>
      <c r="H188" s="951">
        <v>1248.45</v>
      </c>
      <c r="I188" s="1197">
        <v>936.62</v>
      </c>
      <c r="J188" s="951">
        <v>1322.4</v>
      </c>
      <c r="K188" s="951">
        <v>25</v>
      </c>
      <c r="L188" s="1032">
        <v>3532.4700000000003</v>
      </c>
      <c r="M188" s="1032">
        <v>39967.53</v>
      </c>
    </row>
    <row r="189" spans="1:13" ht="18.75" x14ac:dyDescent="0.3">
      <c r="A189" s="1027" t="s">
        <v>1781</v>
      </c>
      <c r="B189" s="950" t="s">
        <v>807</v>
      </c>
      <c r="C189" s="1024" t="s">
        <v>1325</v>
      </c>
      <c r="D189" s="960" t="s">
        <v>307</v>
      </c>
      <c r="E189" s="951">
        <v>43500</v>
      </c>
      <c r="F189" s="974">
        <v>0</v>
      </c>
      <c r="G189" s="1032">
        <v>43500</v>
      </c>
      <c r="H189" s="951">
        <v>1248.45</v>
      </c>
      <c r="I189" s="1197">
        <v>936.62</v>
      </c>
      <c r="J189" s="951">
        <v>1322.4</v>
      </c>
      <c r="K189" s="951">
        <v>25</v>
      </c>
      <c r="L189" s="1032">
        <v>3532.4700000000003</v>
      </c>
      <c r="M189" s="1032">
        <v>39967.53</v>
      </c>
    </row>
    <row r="190" spans="1:13" ht="18.75" x14ac:dyDescent="0.3">
      <c r="A190" s="961" t="s">
        <v>847</v>
      </c>
      <c r="B190" s="950"/>
      <c r="C190" s="962">
        <v>5</v>
      </c>
      <c r="D190" s="962"/>
      <c r="E190" s="963">
        <f>SUM(E185:E189)</f>
        <v>217500</v>
      </c>
      <c r="F190" s="964">
        <v>0</v>
      </c>
      <c r="G190" s="963">
        <f t="shared" ref="G190:M190" si="29">SUM(G185:G189)</f>
        <v>217500</v>
      </c>
      <c r="H190" s="963">
        <f t="shared" si="29"/>
        <v>6242.25</v>
      </c>
      <c r="I190" s="963">
        <f t="shared" si="29"/>
        <v>4683.1000000000004</v>
      </c>
      <c r="J190" s="963">
        <f t="shared" si="29"/>
        <v>6612</v>
      </c>
      <c r="K190" s="963">
        <f>SUM(K185:K189)</f>
        <v>125</v>
      </c>
      <c r="L190" s="963">
        <f t="shared" si="29"/>
        <v>17662.350000000002</v>
      </c>
      <c r="M190" s="963">
        <f t="shared" si="29"/>
        <v>199837.65</v>
      </c>
    </row>
    <row r="191" spans="1:13" ht="18.75" x14ac:dyDescent="0.3">
      <c r="A191" s="961"/>
      <c r="B191" s="950"/>
      <c r="C191" s="962"/>
      <c r="D191" s="962"/>
      <c r="E191" s="963"/>
      <c r="F191" s="964"/>
      <c r="G191" s="963"/>
      <c r="H191" s="963"/>
      <c r="I191" s="966"/>
      <c r="J191" s="963"/>
      <c r="K191" s="963"/>
      <c r="L191" s="963"/>
      <c r="M191" s="963"/>
    </row>
    <row r="192" spans="1:13" ht="18.75" x14ac:dyDescent="0.3">
      <c r="A192" s="961" t="s">
        <v>1221</v>
      </c>
      <c r="B192" s="950"/>
      <c r="C192" s="967"/>
      <c r="D192" s="967"/>
      <c r="E192" s="963"/>
      <c r="F192" s="964"/>
      <c r="G192" s="965"/>
      <c r="H192" s="965"/>
      <c r="I192" s="966"/>
      <c r="J192" s="963"/>
      <c r="K192" s="963"/>
      <c r="L192" s="963"/>
      <c r="M192" s="965"/>
    </row>
    <row r="193" spans="1:13" ht="18.75" x14ac:dyDescent="0.3">
      <c r="A193" s="961" t="s">
        <v>1739</v>
      </c>
      <c r="B193" s="950"/>
      <c r="C193" s="1026"/>
      <c r="D193" s="960"/>
      <c r="E193" s="951"/>
      <c r="F193" s="974"/>
      <c r="G193" s="1032"/>
      <c r="H193" s="951"/>
      <c r="I193" s="1197"/>
      <c r="J193" s="951"/>
      <c r="K193" s="951"/>
      <c r="L193" s="1032"/>
      <c r="M193" s="1032"/>
    </row>
    <row r="194" spans="1:13" ht="18.75" x14ac:dyDescent="0.3">
      <c r="A194" s="1027" t="s">
        <v>1478</v>
      </c>
      <c r="B194" s="950" t="s">
        <v>806</v>
      </c>
      <c r="C194" s="1024" t="s">
        <v>1706</v>
      </c>
      <c r="D194" s="960" t="s">
        <v>1069</v>
      </c>
      <c r="E194" s="951">
        <v>120000</v>
      </c>
      <c r="F194" s="974">
        <v>0</v>
      </c>
      <c r="G194" s="1032">
        <v>120000</v>
      </c>
      <c r="H194" s="951">
        <v>3444</v>
      </c>
      <c r="I194" s="1032">
        <v>16809.87</v>
      </c>
      <c r="J194" s="951">
        <v>3648</v>
      </c>
      <c r="K194" s="951">
        <v>25</v>
      </c>
      <c r="L194" s="1032">
        <f>+H194+I194+J194+K194</f>
        <v>23926.87</v>
      </c>
      <c r="M194" s="1032">
        <f t="shared" ref="M194:M200" si="30">+G194-L194</f>
        <v>96073.13</v>
      </c>
    </row>
    <row r="195" spans="1:13" ht="18.75" x14ac:dyDescent="0.3">
      <c r="A195" s="1027" t="s">
        <v>244</v>
      </c>
      <c r="B195" s="950" t="s">
        <v>806</v>
      </c>
      <c r="C195" s="1024" t="s">
        <v>489</v>
      </c>
      <c r="D195" s="960" t="s">
        <v>1064</v>
      </c>
      <c r="E195" s="951">
        <v>80000</v>
      </c>
      <c r="F195" s="974">
        <v>0</v>
      </c>
      <c r="G195" s="1032">
        <v>80000</v>
      </c>
      <c r="H195" s="951">
        <v>2296</v>
      </c>
      <c r="I195" s="1032">
        <v>7400.87</v>
      </c>
      <c r="J195" s="951">
        <v>2432</v>
      </c>
      <c r="K195" s="951">
        <v>25</v>
      </c>
      <c r="L195" s="1032">
        <f>+H195+I195+J195+K195</f>
        <v>12153.869999999999</v>
      </c>
      <c r="M195" s="1032">
        <f t="shared" si="30"/>
        <v>67846.13</v>
      </c>
    </row>
    <row r="196" spans="1:13" ht="18.75" x14ac:dyDescent="0.3">
      <c r="A196" s="1027" t="s">
        <v>84</v>
      </c>
      <c r="B196" s="950" t="s">
        <v>806</v>
      </c>
      <c r="C196" s="1024" t="s">
        <v>417</v>
      </c>
      <c r="D196" s="960" t="s">
        <v>307</v>
      </c>
      <c r="E196" s="951">
        <v>70000</v>
      </c>
      <c r="F196" s="974">
        <v>0</v>
      </c>
      <c r="G196" s="951">
        <v>70000</v>
      </c>
      <c r="H196" s="951">
        <v>2009</v>
      </c>
      <c r="I196" s="1032">
        <v>5368.48</v>
      </c>
      <c r="J196" s="951">
        <v>2128</v>
      </c>
      <c r="K196" s="951">
        <v>25</v>
      </c>
      <c r="L196" s="1032">
        <f>+H196+I196+J196+K196</f>
        <v>9530.48</v>
      </c>
      <c r="M196" s="1032">
        <f t="shared" si="30"/>
        <v>60469.520000000004</v>
      </c>
    </row>
    <row r="197" spans="1:13" ht="18.75" x14ac:dyDescent="0.3">
      <c r="A197" s="1027" t="s">
        <v>94</v>
      </c>
      <c r="B197" s="950" t="s">
        <v>807</v>
      </c>
      <c r="C197" s="1024" t="s">
        <v>417</v>
      </c>
      <c r="D197" s="960" t="s">
        <v>1069</v>
      </c>
      <c r="E197" s="951">
        <v>70000</v>
      </c>
      <c r="F197" s="974">
        <v>0</v>
      </c>
      <c r="G197" s="951">
        <v>70000</v>
      </c>
      <c r="H197" s="951">
        <v>2009</v>
      </c>
      <c r="I197" s="1032">
        <v>5025.38</v>
      </c>
      <c r="J197" s="951">
        <v>2128</v>
      </c>
      <c r="K197" s="951">
        <v>1740.46</v>
      </c>
      <c r="L197" s="1032">
        <v>10902.84</v>
      </c>
      <c r="M197" s="1032">
        <f t="shared" si="30"/>
        <v>59097.16</v>
      </c>
    </row>
    <row r="198" spans="1:13" ht="18.75" x14ac:dyDescent="0.3">
      <c r="A198" s="1027" t="s">
        <v>156</v>
      </c>
      <c r="B198" s="950" t="s">
        <v>806</v>
      </c>
      <c r="C198" s="1024" t="s">
        <v>1773</v>
      </c>
      <c r="D198" s="960" t="s">
        <v>1069</v>
      </c>
      <c r="E198" s="951">
        <v>80000</v>
      </c>
      <c r="F198" s="974">
        <v>0</v>
      </c>
      <c r="G198" s="951">
        <v>80000</v>
      </c>
      <c r="H198" s="951">
        <v>2296</v>
      </c>
      <c r="I198" s="1032">
        <v>6972</v>
      </c>
      <c r="J198" s="951">
        <v>2432</v>
      </c>
      <c r="K198" s="951">
        <v>1740.46</v>
      </c>
      <c r="L198" s="1032">
        <f>+H198+I198+J198+K198</f>
        <v>13440.46</v>
      </c>
      <c r="M198" s="1032">
        <f t="shared" si="30"/>
        <v>66559.540000000008</v>
      </c>
    </row>
    <row r="199" spans="1:13" ht="18.75" x14ac:dyDescent="0.3">
      <c r="A199" s="1028" t="s">
        <v>177</v>
      </c>
      <c r="B199" s="1001" t="s">
        <v>807</v>
      </c>
      <c r="C199" s="1025" t="s">
        <v>1204</v>
      </c>
      <c r="D199" s="1024" t="s">
        <v>1069</v>
      </c>
      <c r="E199" s="951">
        <v>55000</v>
      </c>
      <c r="F199" s="974">
        <v>0</v>
      </c>
      <c r="G199" s="1032">
        <v>55000</v>
      </c>
      <c r="H199" s="956">
        <v>1578.5</v>
      </c>
      <c r="I199" s="1275">
        <v>2559.6799999999998</v>
      </c>
      <c r="J199" s="951">
        <v>1672</v>
      </c>
      <c r="K199" s="956">
        <v>2097.1999999999998</v>
      </c>
      <c r="L199" s="1032">
        <f>+H199+I199+J199+K199</f>
        <v>7907.38</v>
      </c>
      <c r="M199" s="1032">
        <f t="shared" si="30"/>
        <v>47092.62</v>
      </c>
    </row>
    <row r="200" spans="1:13" ht="18.75" x14ac:dyDescent="0.3">
      <c r="A200" s="955" t="s">
        <v>1710</v>
      </c>
      <c r="B200" s="968" t="s">
        <v>807</v>
      </c>
      <c r="C200" s="960" t="s">
        <v>521</v>
      </c>
      <c r="D200" s="960" t="s">
        <v>307</v>
      </c>
      <c r="E200" s="951">
        <v>43500</v>
      </c>
      <c r="F200" s="974">
        <v>0</v>
      </c>
      <c r="G200" s="951">
        <v>43500</v>
      </c>
      <c r="H200" s="951">
        <v>1248.45</v>
      </c>
      <c r="I200" s="1191">
        <v>936.62</v>
      </c>
      <c r="J200" s="951">
        <v>1322.4</v>
      </c>
      <c r="K200" s="951">
        <v>25</v>
      </c>
      <c r="L200" s="951">
        <f>+H200+I200+J200+K200</f>
        <v>3532.4700000000003</v>
      </c>
      <c r="M200" s="953">
        <f t="shared" si="30"/>
        <v>39967.53</v>
      </c>
    </row>
    <row r="201" spans="1:13" ht="18.75" x14ac:dyDescent="0.3">
      <c r="A201" s="1027" t="s">
        <v>1717</v>
      </c>
      <c r="B201" s="950" t="s">
        <v>806</v>
      </c>
      <c r="C201" s="1024" t="s">
        <v>1325</v>
      </c>
      <c r="D201" s="960" t="s">
        <v>307</v>
      </c>
      <c r="E201" s="951">
        <v>43500</v>
      </c>
      <c r="F201" s="974">
        <v>0</v>
      </c>
      <c r="G201" s="1032">
        <v>43500</v>
      </c>
      <c r="H201" s="951">
        <v>1248.45</v>
      </c>
      <c r="I201" s="1197">
        <v>936.62</v>
      </c>
      <c r="J201" s="951">
        <v>1322.4</v>
      </c>
      <c r="K201" s="951">
        <v>25</v>
      </c>
      <c r="L201" s="1032">
        <v>3532.4700000000003</v>
      </c>
      <c r="M201" s="1032">
        <v>39967.53</v>
      </c>
    </row>
    <row r="202" spans="1:13" ht="18.75" x14ac:dyDescent="0.3">
      <c r="A202" s="1027" t="s">
        <v>1718</v>
      </c>
      <c r="B202" s="950" t="s">
        <v>806</v>
      </c>
      <c r="C202" s="1024" t="s">
        <v>1332</v>
      </c>
      <c r="D202" s="960" t="s">
        <v>321</v>
      </c>
      <c r="E202" s="951">
        <v>43500</v>
      </c>
      <c r="F202" s="974">
        <v>0</v>
      </c>
      <c r="G202" s="1032">
        <v>43500</v>
      </c>
      <c r="H202" s="951">
        <v>1248.45</v>
      </c>
      <c r="I202" s="1197">
        <v>936.62</v>
      </c>
      <c r="J202" s="951">
        <v>1322.4</v>
      </c>
      <c r="K202" s="951">
        <v>25</v>
      </c>
      <c r="L202" s="1032">
        <f>+H202+I202+J202+K202</f>
        <v>3532.4700000000003</v>
      </c>
      <c r="M202" s="1032">
        <f t="shared" ref="M202:M207" si="31">+G202-L202</f>
        <v>39967.53</v>
      </c>
    </row>
    <row r="203" spans="1:13" ht="18.75" x14ac:dyDescent="0.3">
      <c r="A203" s="1027" t="s">
        <v>1721</v>
      </c>
      <c r="B203" s="950" t="s">
        <v>807</v>
      </c>
      <c r="C203" s="1024" t="s">
        <v>105</v>
      </c>
      <c r="D203" s="960" t="s">
        <v>1067</v>
      </c>
      <c r="E203" s="951">
        <v>25000</v>
      </c>
      <c r="F203" s="974">
        <v>0</v>
      </c>
      <c r="G203" s="1032">
        <v>25000</v>
      </c>
      <c r="H203" s="951">
        <v>717.5</v>
      </c>
      <c r="I203" s="1036">
        <v>0</v>
      </c>
      <c r="J203" s="951">
        <v>760</v>
      </c>
      <c r="K203" s="951">
        <v>25</v>
      </c>
      <c r="L203" s="1032">
        <f>+H203+I203+J203+K203</f>
        <v>1502.5</v>
      </c>
      <c r="M203" s="1032">
        <f t="shared" si="31"/>
        <v>23497.5</v>
      </c>
    </row>
    <row r="204" spans="1:13" ht="18.75" x14ac:dyDescent="0.3">
      <c r="A204" s="1027" t="s">
        <v>1722</v>
      </c>
      <c r="B204" s="950" t="s">
        <v>1151</v>
      </c>
      <c r="C204" s="1024" t="s">
        <v>105</v>
      </c>
      <c r="D204" s="960" t="s">
        <v>1067</v>
      </c>
      <c r="E204" s="951">
        <v>25000</v>
      </c>
      <c r="F204" s="974">
        <v>0</v>
      </c>
      <c r="G204" s="1032">
        <v>25000</v>
      </c>
      <c r="H204" s="951">
        <v>717.5</v>
      </c>
      <c r="I204" s="1197">
        <v>0</v>
      </c>
      <c r="J204" s="951">
        <v>760</v>
      </c>
      <c r="K204" s="951">
        <v>25</v>
      </c>
      <c r="L204" s="1032">
        <f>+H204+I204+J204+K204</f>
        <v>1502.5</v>
      </c>
      <c r="M204" s="1032">
        <f t="shared" si="31"/>
        <v>23497.5</v>
      </c>
    </row>
    <row r="205" spans="1:13" ht="18.75" x14ac:dyDescent="0.3">
      <c r="A205" s="1024" t="s">
        <v>830</v>
      </c>
      <c r="B205" s="950" t="s">
        <v>806</v>
      </c>
      <c r="C205" s="1026" t="s">
        <v>92</v>
      </c>
      <c r="D205" s="960" t="s">
        <v>1067</v>
      </c>
      <c r="E205" s="978">
        <v>30000</v>
      </c>
      <c r="F205" s="979">
        <v>0</v>
      </c>
      <c r="G205" s="1032">
        <v>30000</v>
      </c>
      <c r="H205" s="951">
        <v>861</v>
      </c>
      <c r="I205" s="1197">
        <v>0</v>
      </c>
      <c r="J205" s="951">
        <v>912</v>
      </c>
      <c r="K205" s="951">
        <v>25</v>
      </c>
      <c r="L205" s="1032">
        <f>+H205+I205+J205+K205</f>
        <v>1798</v>
      </c>
      <c r="M205" s="1032">
        <f t="shared" si="31"/>
        <v>28202</v>
      </c>
    </row>
    <row r="206" spans="1:13" ht="18.75" x14ac:dyDescent="0.3">
      <c r="A206" s="1027" t="s">
        <v>1723</v>
      </c>
      <c r="B206" s="950" t="s">
        <v>806</v>
      </c>
      <c r="C206" s="1026" t="s">
        <v>92</v>
      </c>
      <c r="D206" s="960" t="s">
        <v>1067</v>
      </c>
      <c r="E206" s="951">
        <v>30000</v>
      </c>
      <c r="F206" s="974">
        <v>0</v>
      </c>
      <c r="G206" s="1032">
        <v>30000</v>
      </c>
      <c r="H206" s="951">
        <v>861</v>
      </c>
      <c r="I206" s="1197">
        <v>0</v>
      </c>
      <c r="J206" s="951">
        <v>912</v>
      </c>
      <c r="K206" s="951">
        <v>25</v>
      </c>
      <c r="L206" s="1032">
        <f>+H206+I206+J206+K206</f>
        <v>1798</v>
      </c>
      <c r="M206" s="1032">
        <f t="shared" si="31"/>
        <v>28202</v>
      </c>
    </row>
    <row r="207" spans="1:13" ht="18.75" x14ac:dyDescent="0.3">
      <c r="A207" s="1027" t="s">
        <v>1729</v>
      </c>
      <c r="B207" s="950" t="s">
        <v>806</v>
      </c>
      <c r="C207" s="1026" t="s">
        <v>92</v>
      </c>
      <c r="D207" s="960" t="s">
        <v>1067</v>
      </c>
      <c r="E207" s="951">
        <v>30000</v>
      </c>
      <c r="F207" s="974">
        <v>0</v>
      </c>
      <c r="G207" s="1032">
        <v>30000</v>
      </c>
      <c r="H207" s="951">
        <v>861</v>
      </c>
      <c r="I207" s="1197">
        <v>0</v>
      </c>
      <c r="J207" s="951">
        <v>912</v>
      </c>
      <c r="K207" s="951">
        <v>1740.46</v>
      </c>
      <c r="L207" s="1032">
        <v>3513.46</v>
      </c>
      <c r="M207" s="1032">
        <f t="shared" si="31"/>
        <v>26486.54</v>
      </c>
    </row>
    <row r="208" spans="1:13" ht="18.75" x14ac:dyDescent="0.3">
      <c r="A208" s="949" t="s">
        <v>847</v>
      </c>
      <c r="B208" s="999"/>
      <c r="C208" s="962">
        <v>14</v>
      </c>
      <c r="D208" s="962"/>
      <c r="E208" s="963">
        <f>SUM(E194:E207)</f>
        <v>745500</v>
      </c>
      <c r="F208" s="964">
        <v>0</v>
      </c>
      <c r="G208" s="963">
        <f t="shared" ref="G208:M208" si="32">SUM(G194:G207)</f>
        <v>745500</v>
      </c>
      <c r="H208" s="963">
        <f t="shared" si="32"/>
        <v>21395.850000000002</v>
      </c>
      <c r="I208" s="963">
        <f t="shared" si="32"/>
        <v>46946.140000000007</v>
      </c>
      <c r="J208" s="963">
        <f t="shared" si="32"/>
        <v>22663.200000000001</v>
      </c>
      <c r="K208" s="963">
        <f>SUM(K194:K207)</f>
        <v>7568.58</v>
      </c>
      <c r="L208" s="963">
        <f t="shared" si="32"/>
        <v>98573.77</v>
      </c>
      <c r="M208" s="963">
        <f t="shared" si="32"/>
        <v>646926.23000000021</v>
      </c>
    </row>
    <row r="209" spans="1:13" ht="18.75" x14ac:dyDescent="0.3">
      <c r="A209" s="949"/>
      <c r="B209" s="999"/>
      <c r="C209" s="962"/>
      <c r="D209" s="962"/>
      <c r="E209" s="963"/>
      <c r="G209" s="963"/>
      <c r="H209" s="963"/>
      <c r="I209" s="966"/>
      <c r="J209" s="963"/>
      <c r="K209" s="963"/>
      <c r="L209" s="963"/>
      <c r="M209" s="963"/>
    </row>
    <row r="210" spans="1:13" ht="18.75" x14ac:dyDescent="0.3">
      <c r="A210" s="961" t="s">
        <v>1774</v>
      </c>
      <c r="B210" s="950"/>
      <c r="C210" s="967"/>
      <c r="D210" s="967"/>
      <c r="E210" s="963"/>
      <c r="F210" s="964"/>
      <c r="G210" s="965"/>
      <c r="H210" s="965"/>
      <c r="I210" s="966"/>
      <c r="J210" s="963"/>
      <c r="K210" s="963"/>
      <c r="L210" s="963"/>
      <c r="M210" s="965"/>
    </row>
    <row r="211" spans="1:13" ht="18.75" x14ac:dyDescent="0.3">
      <c r="A211" s="1027" t="s">
        <v>1707</v>
      </c>
      <c r="B211" s="950" t="s">
        <v>806</v>
      </c>
      <c r="C211" s="1024" t="s">
        <v>1708</v>
      </c>
      <c r="D211" s="960" t="s">
        <v>1069</v>
      </c>
      <c r="E211" s="951">
        <v>120000</v>
      </c>
      <c r="F211" s="974">
        <v>0</v>
      </c>
      <c r="G211" s="1032">
        <v>120000</v>
      </c>
      <c r="H211" s="951">
        <v>3444</v>
      </c>
      <c r="I211" s="1198">
        <v>16809.87</v>
      </c>
      <c r="J211" s="951">
        <v>3648</v>
      </c>
      <c r="K211" s="951">
        <v>25</v>
      </c>
      <c r="L211" s="1032">
        <f>+H211+I211+J211+K211</f>
        <v>23926.87</v>
      </c>
      <c r="M211" s="1031">
        <f>+G211-L211</f>
        <v>96073.13</v>
      </c>
    </row>
    <row r="212" spans="1:13" ht="18.75" x14ac:dyDescent="0.3">
      <c r="A212" s="1027" t="s">
        <v>1709</v>
      </c>
      <c r="B212" s="950" t="s">
        <v>807</v>
      </c>
      <c r="C212" s="1024" t="s">
        <v>417</v>
      </c>
      <c r="D212" s="960" t="s">
        <v>1069</v>
      </c>
      <c r="E212" s="951">
        <v>80000</v>
      </c>
      <c r="F212" s="974">
        <v>0</v>
      </c>
      <c r="G212" s="951">
        <v>80000</v>
      </c>
      <c r="H212" s="951">
        <v>2296</v>
      </c>
      <c r="I212" s="1198">
        <v>6564.09</v>
      </c>
      <c r="J212" s="951">
        <v>2432</v>
      </c>
      <c r="K212" s="951">
        <v>4158.92</v>
      </c>
      <c r="L212" s="1032">
        <f>+H212+I212+J212+K212</f>
        <v>15451.01</v>
      </c>
      <c r="M212" s="1031">
        <f>+G212-L212</f>
        <v>64548.99</v>
      </c>
    </row>
    <row r="213" spans="1:13" ht="18.75" x14ac:dyDescent="0.3">
      <c r="A213" s="1027" t="s">
        <v>1713</v>
      </c>
      <c r="B213" s="950" t="s">
        <v>807</v>
      </c>
      <c r="C213" s="1024" t="s">
        <v>276</v>
      </c>
      <c r="D213" s="960" t="s">
        <v>307</v>
      </c>
      <c r="E213" s="951">
        <v>37500</v>
      </c>
      <c r="F213" s="974">
        <v>0</v>
      </c>
      <c r="G213" s="1032">
        <v>37500</v>
      </c>
      <c r="H213" s="951">
        <v>1076.25</v>
      </c>
      <c r="I213" s="1197">
        <v>89.81</v>
      </c>
      <c r="J213" s="951">
        <v>1140</v>
      </c>
      <c r="K213" s="951">
        <v>25</v>
      </c>
      <c r="L213" s="1032">
        <f>+H213+I213+J213+K213</f>
        <v>2331.06</v>
      </c>
      <c r="M213" s="1032">
        <f>+G213-L213</f>
        <v>35168.94</v>
      </c>
    </row>
    <row r="214" spans="1:13" ht="18.75" x14ac:dyDescent="0.3">
      <c r="A214" s="1027" t="s">
        <v>1329</v>
      </c>
      <c r="B214" s="950" t="s">
        <v>1330</v>
      </c>
      <c r="C214" s="1024" t="s">
        <v>1325</v>
      </c>
      <c r="D214" s="960" t="s">
        <v>307</v>
      </c>
      <c r="E214" s="951">
        <v>43500</v>
      </c>
      <c r="F214" s="974">
        <v>0</v>
      </c>
      <c r="G214" s="1032">
        <v>43500</v>
      </c>
      <c r="H214" s="951">
        <v>1248.45</v>
      </c>
      <c r="I214" s="1197">
        <v>936.62</v>
      </c>
      <c r="J214" s="951">
        <v>1322.4</v>
      </c>
      <c r="K214" s="951">
        <v>25</v>
      </c>
      <c r="L214" s="1032">
        <f>+H214+I214+J214+K214</f>
        <v>3532.4700000000003</v>
      </c>
      <c r="M214" s="1032">
        <f>+G214-L214</f>
        <v>39967.53</v>
      </c>
    </row>
    <row r="215" spans="1:13" ht="18.75" x14ac:dyDescent="0.3">
      <c r="A215" s="1027" t="s">
        <v>1716</v>
      </c>
      <c r="B215" s="950" t="s">
        <v>806</v>
      </c>
      <c r="C215" s="1024" t="s">
        <v>1325</v>
      </c>
      <c r="D215" s="960" t="s">
        <v>307</v>
      </c>
      <c r="E215" s="951">
        <v>43500</v>
      </c>
      <c r="F215" s="974">
        <v>0</v>
      </c>
      <c r="G215" s="1032">
        <v>43500</v>
      </c>
      <c r="H215" s="951">
        <v>1248.45</v>
      </c>
      <c r="I215" s="1036">
        <v>936.62</v>
      </c>
      <c r="J215" s="951">
        <v>1322.4</v>
      </c>
      <c r="K215" s="951">
        <v>25</v>
      </c>
      <c r="L215" s="1032">
        <v>3532.4700000000003</v>
      </c>
      <c r="M215" s="1032">
        <v>39967.53</v>
      </c>
    </row>
    <row r="216" spans="1:13" ht="18.75" x14ac:dyDescent="0.3">
      <c r="A216" s="1027" t="s">
        <v>698</v>
      </c>
      <c r="B216" s="950" t="s">
        <v>807</v>
      </c>
      <c r="C216" s="1024" t="s">
        <v>105</v>
      </c>
      <c r="D216" s="960" t="s">
        <v>1067</v>
      </c>
      <c r="E216" s="951">
        <v>25000</v>
      </c>
      <c r="F216" s="974">
        <v>0</v>
      </c>
      <c r="G216" s="1032">
        <v>25000</v>
      </c>
      <c r="H216" s="951">
        <v>717.5</v>
      </c>
      <c r="I216" s="1197">
        <v>0</v>
      </c>
      <c r="J216" s="951">
        <v>760</v>
      </c>
      <c r="K216" s="951">
        <v>25</v>
      </c>
      <c r="L216" s="1032">
        <f>+H216+I216+J216+K216</f>
        <v>1502.5</v>
      </c>
      <c r="M216" s="1032">
        <f>+G216-L216</f>
        <v>23497.5</v>
      </c>
    </row>
    <row r="217" spans="1:13" ht="18.75" x14ac:dyDescent="0.3">
      <c r="A217" s="1027" t="s">
        <v>1725</v>
      </c>
      <c r="B217" s="950" t="s">
        <v>806</v>
      </c>
      <c r="C217" s="1026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197">
        <v>0</v>
      </c>
      <c r="J217" s="951">
        <v>912</v>
      </c>
      <c r="K217" s="951">
        <v>2134</v>
      </c>
      <c r="L217" s="1032">
        <f>+H217+I217+J217+K217</f>
        <v>3907</v>
      </c>
      <c r="M217" s="1032">
        <f>+G217-L217</f>
        <v>26093</v>
      </c>
    </row>
    <row r="218" spans="1:13" ht="17.25" customHeight="1" x14ac:dyDescent="0.3">
      <c r="A218" s="1027" t="s">
        <v>1727</v>
      </c>
      <c r="B218" s="950" t="s">
        <v>806</v>
      </c>
      <c r="C218" s="1026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197">
        <v>0</v>
      </c>
      <c r="J218" s="951">
        <v>912</v>
      </c>
      <c r="K218" s="951">
        <v>25</v>
      </c>
      <c r="L218" s="1032">
        <f>+H218+I218+J218+K218</f>
        <v>1798</v>
      </c>
      <c r="M218" s="1032">
        <f>+G218-L218</f>
        <v>28202</v>
      </c>
    </row>
    <row r="219" spans="1:13" ht="18.75" x14ac:dyDescent="0.3">
      <c r="A219" s="1027" t="s">
        <v>1730</v>
      </c>
      <c r="B219" s="950" t="s">
        <v>806</v>
      </c>
      <c r="C219" s="1026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197">
        <v>0</v>
      </c>
      <c r="J219" s="951">
        <v>912</v>
      </c>
      <c r="K219" s="951">
        <v>25</v>
      </c>
      <c r="L219" s="1032">
        <v>1798</v>
      </c>
      <c r="M219" s="1032">
        <f>+G219-L219</f>
        <v>28202</v>
      </c>
    </row>
    <row r="220" spans="1:13" ht="18.75" x14ac:dyDescent="0.3">
      <c r="A220" s="961" t="s">
        <v>847</v>
      </c>
      <c r="B220" s="950"/>
      <c r="C220" s="962">
        <v>9</v>
      </c>
      <c r="D220" s="960"/>
      <c r="E220" s="963">
        <f>SUM(E211:E219)</f>
        <v>439500</v>
      </c>
      <c r="F220" s="964">
        <v>0</v>
      </c>
      <c r="G220" s="963">
        <f>SUM(G211:G219)</f>
        <v>439500</v>
      </c>
      <c r="H220" s="963">
        <f t="shared" ref="H220:M220" si="33">SUM(H211:H219)</f>
        <v>12613.65</v>
      </c>
      <c r="I220" s="963">
        <f t="shared" si="33"/>
        <v>25337.01</v>
      </c>
      <c r="J220" s="963">
        <f t="shared" si="33"/>
        <v>13360.8</v>
      </c>
      <c r="K220" s="963">
        <f>SUM(K211:K219)</f>
        <v>6467.92</v>
      </c>
      <c r="L220" s="963">
        <f t="shared" si="33"/>
        <v>57779.38</v>
      </c>
      <c r="M220" s="963">
        <f t="shared" si="33"/>
        <v>381720.62</v>
      </c>
    </row>
    <row r="221" spans="1:13" ht="18.75" x14ac:dyDescent="0.3">
      <c r="A221" s="961"/>
      <c r="B221" s="950"/>
      <c r="C221" s="962"/>
      <c r="D221" s="960"/>
      <c r="F221" s="974"/>
      <c r="G221" s="1032"/>
      <c r="H221" s="951"/>
      <c r="I221" s="1197"/>
      <c r="J221" s="951"/>
      <c r="K221" s="951"/>
      <c r="L221" s="1032"/>
      <c r="M221" s="1032"/>
    </row>
    <row r="222" spans="1:13" ht="18.75" x14ac:dyDescent="0.3">
      <c r="A222" s="961" t="s">
        <v>1775</v>
      </c>
      <c r="B222" s="950"/>
      <c r="C222" s="1026"/>
      <c r="D222" s="960"/>
      <c r="E222" s="951"/>
      <c r="F222" s="974"/>
      <c r="G222" s="1032"/>
      <c r="H222" s="951"/>
      <c r="I222" s="1197"/>
      <c r="J222" s="951"/>
      <c r="K222" s="951"/>
      <c r="L222" s="1032"/>
      <c r="M222" s="1032"/>
    </row>
    <row r="223" spans="1:13" ht="18.75" x14ac:dyDescent="0.3">
      <c r="A223" s="1027" t="s">
        <v>1712</v>
      </c>
      <c r="B223" s="950" t="s">
        <v>807</v>
      </c>
      <c r="C223" s="1024" t="s">
        <v>276</v>
      </c>
      <c r="D223" s="960" t="s">
        <v>307</v>
      </c>
      <c r="E223" s="951">
        <v>37500</v>
      </c>
      <c r="F223" s="974">
        <v>0</v>
      </c>
      <c r="G223" s="1032">
        <v>37500</v>
      </c>
      <c r="H223" s="951">
        <v>1076.25</v>
      </c>
      <c r="I223" s="1197">
        <v>89.81</v>
      </c>
      <c r="J223" s="951">
        <v>1140</v>
      </c>
      <c r="K223" s="951">
        <v>25</v>
      </c>
      <c r="L223" s="1032">
        <f>+H223+I223+J223+K223</f>
        <v>2331.06</v>
      </c>
      <c r="M223" s="1032">
        <f>+G223-L223</f>
        <v>35168.94</v>
      </c>
    </row>
    <row r="224" spans="1:13" ht="18.75" x14ac:dyDescent="0.3">
      <c r="A224" s="1027" t="s">
        <v>1715</v>
      </c>
      <c r="B224" s="950" t="s">
        <v>806</v>
      </c>
      <c r="C224" s="1024" t="s">
        <v>1325</v>
      </c>
      <c r="D224" s="960" t="s">
        <v>307</v>
      </c>
      <c r="E224" s="951">
        <v>43500</v>
      </c>
      <c r="F224" s="974">
        <v>0</v>
      </c>
      <c r="G224" s="1032">
        <v>43500</v>
      </c>
      <c r="H224" s="951">
        <v>1248.45</v>
      </c>
      <c r="I224" s="1197">
        <v>936.62</v>
      </c>
      <c r="J224" s="951">
        <v>1322.4</v>
      </c>
      <c r="K224" s="951">
        <v>25</v>
      </c>
      <c r="L224" s="1032">
        <f>+H224+I224+J224+K224</f>
        <v>3532.4700000000003</v>
      </c>
      <c r="M224" s="1032">
        <f>+G224-L224</f>
        <v>39967.53</v>
      </c>
    </row>
    <row r="225" spans="1:13" ht="18.75" x14ac:dyDescent="0.3">
      <c r="A225" s="1027" t="s">
        <v>1336</v>
      </c>
      <c r="B225" s="950" t="s">
        <v>806</v>
      </c>
      <c r="C225" s="1024" t="s">
        <v>1325</v>
      </c>
      <c r="D225" s="960" t="s">
        <v>307</v>
      </c>
      <c r="E225" s="951">
        <v>43500</v>
      </c>
      <c r="F225" s="974">
        <v>0</v>
      </c>
      <c r="G225" s="1032">
        <v>43500</v>
      </c>
      <c r="H225" s="951">
        <v>1248.45</v>
      </c>
      <c r="I225" s="1197">
        <v>936.62</v>
      </c>
      <c r="J225" s="951">
        <v>1322.4</v>
      </c>
      <c r="K225" s="951">
        <v>25</v>
      </c>
      <c r="L225" s="1032">
        <v>3532.4700000000003</v>
      </c>
      <c r="M225" s="1032">
        <v>39967.53</v>
      </c>
    </row>
    <row r="226" spans="1:13" ht="18.75" x14ac:dyDescent="0.3">
      <c r="A226" s="1027" t="s">
        <v>1719</v>
      </c>
      <c r="B226" s="999" t="s">
        <v>807</v>
      </c>
      <c r="C226" s="1024" t="s">
        <v>105</v>
      </c>
      <c r="D226" s="960" t="s">
        <v>1067</v>
      </c>
      <c r="E226" s="951">
        <v>25000</v>
      </c>
      <c r="F226" s="974">
        <v>0</v>
      </c>
      <c r="G226" s="1032">
        <v>25000</v>
      </c>
      <c r="H226" s="951">
        <v>717.5</v>
      </c>
      <c r="I226" s="1197">
        <v>0</v>
      </c>
      <c r="J226" s="951">
        <v>760</v>
      </c>
      <c r="K226" s="951">
        <v>25</v>
      </c>
      <c r="L226" s="1032">
        <f>+H226+I226+J226+K226</f>
        <v>1502.5</v>
      </c>
      <c r="M226" s="1032">
        <f>+G226-L226</f>
        <v>23497.5</v>
      </c>
    </row>
    <row r="227" spans="1:13" ht="18.75" x14ac:dyDescent="0.3">
      <c r="A227" s="1027" t="s">
        <v>1726</v>
      </c>
      <c r="B227" s="950" t="s">
        <v>806</v>
      </c>
      <c r="C227" s="1026" t="s">
        <v>92</v>
      </c>
      <c r="D227" s="960" t="s">
        <v>1067</v>
      </c>
      <c r="E227" s="951">
        <v>30000</v>
      </c>
      <c r="F227" s="974">
        <v>0</v>
      </c>
      <c r="G227" s="1032">
        <v>30000</v>
      </c>
      <c r="H227" s="951">
        <v>861</v>
      </c>
      <c r="I227" s="1197">
        <v>0</v>
      </c>
      <c r="J227" s="951">
        <v>912</v>
      </c>
      <c r="K227" s="951">
        <v>25</v>
      </c>
      <c r="L227" s="1032">
        <f>+H227+I227+J227+K227</f>
        <v>1798</v>
      </c>
      <c r="M227" s="1032">
        <f>+G227-L227</f>
        <v>28202</v>
      </c>
    </row>
    <row r="228" spans="1:13" ht="18.75" x14ac:dyDescent="0.3">
      <c r="A228" s="1027" t="s">
        <v>1728</v>
      </c>
      <c r="B228" s="950" t="s">
        <v>806</v>
      </c>
      <c r="C228" s="1026" t="s">
        <v>92</v>
      </c>
      <c r="D228" s="960" t="s">
        <v>1067</v>
      </c>
      <c r="E228" s="951">
        <v>30000</v>
      </c>
      <c r="F228" s="974">
        <v>0</v>
      </c>
      <c r="G228" s="1032">
        <v>30000</v>
      </c>
      <c r="H228" s="951">
        <v>861</v>
      </c>
      <c r="I228" s="1197">
        <v>0</v>
      </c>
      <c r="J228" s="951">
        <v>912</v>
      </c>
      <c r="K228" s="951">
        <v>25</v>
      </c>
      <c r="L228" s="1032">
        <v>1798</v>
      </c>
      <c r="M228" s="1032">
        <f>+G228-L228</f>
        <v>28202</v>
      </c>
    </row>
    <row r="229" spans="1:13" ht="18.75" x14ac:dyDescent="0.3">
      <c r="A229" s="1027" t="s">
        <v>1731</v>
      </c>
      <c r="B229" s="950" t="s">
        <v>806</v>
      </c>
      <c r="C229" s="1026" t="s">
        <v>92</v>
      </c>
      <c r="D229" s="960" t="s">
        <v>1067</v>
      </c>
      <c r="E229" s="951">
        <v>30000</v>
      </c>
      <c r="F229" s="974">
        <v>0</v>
      </c>
      <c r="G229" s="1032">
        <v>30000</v>
      </c>
      <c r="H229" s="951">
        <v>861</v>
      </c>
      <c r="I229" s="1197">
        <v>0</v>
      </c>
      <c r="J229" s="951">
        <v>912</v>
      </c>
      <c r="K229" s="951">
        <v>25</v>
      </c>
      <c r="L229" s="1032">
        <v>1798</v>
      </c>
      <c r="M229" s="1032">
        <f>+G229-L229</f>
        <v>28202</v>
      </c>
    </row>
    <row r="230" spans="1:13" ht="18.75" x14ac:dyDescent="0.3">
      <c r="A230" s="961" t="s">
        <v>847</v>
      </c>
      <c r="B230" s="950"/>
      <c r="C230" s="962">
        <v>7</v>
      </c>
      <c r="D230" s="960"/>
      <c r="E230" s="963">
        <f>SUM(E223:E229)</f>
        <v>239500</v>
      </c>
      <c r="F230" s="964">
        <v>0</v>
      </c>
      <c r="G230" s="963">
        <f t="shared" ref="G230:M230" si="34">SUM(G223:G229)</f>
        <v>239500</v>
      </c>
      <c r="H230" s="963">
        <f t="shared" si="34"/>
        <v>6873.65</v>
      </c>
      <c r="I230" s="963">
        <f t="shared" si="34"/>
        <v>1963.0500000000002</v>
      </c>
      <c r="J230" s="963">
        <f t="shared" si="34"/>
        <v>7280.8</v>
      </c>
      <c r="K230" s="963">
        <f>SUM(K223:K229)</f>
        <v>175</v>
      </c>
      <c r="L230" s="963">
        <f t="shared" si="34"/>
        <v>16292.5</v>
      </c>
      <c r="M230" s="963">
        <f t="shared" si="34"/>
        <v>223207.5</v>
      </c>
    </row>
    <row r="231" spans="1:13" ht="18.75" x14ac:dyDescent="0.3">
      <c r="A231" s="961"/>
      <c r="B231" s="950"/>
      <c r="C231" s="962"/>
      <c r="D231" s="960"/>
      <c r="E231" s="951"/>
      <c r="F231" s="974"/>
      <c r="G231" s="1032"/>
      <c r="H231" s="951"/>
      <c r="I231" s="1197"/>
      <c r="J231" s="951"/>
      <c r="K231" s="951"/>
      <c r="L231" s="1032"/>
      <c r="M231" s="1032"/>
    </row>
    <row r="232" spans="1:13" ht="18.75" x14ac:dyDescent="0.3">
      <c r="A232" s="961" t="s">
        <v>1776</v>
      </c>
      <c r="B232" s="950"/>
      <c r="C232" s="1026"/>
      <c r="D232" s="960"/>
      <c r="E232" s="951"/>
      <c r="F232" s="974"/>
      <c r="G232" s="1032"/>
      <c r="H232" s="951"/>
      <c r="I232" s="1197"/>
      <c r="J232" s="951"/>
      <c r="K232" s="951"/>
      <c r="L232" s="1032"/>
      <c r="M232" s="1032"/>
    </row>
    <row r="233" spans="1:13" ht="18.75" x14ac:dyDescent="0.3">
      <c r="A233" s="1027" t="s">
        <v>1711</v>
      </c>
      <c r="B233" s="950" t="s">
        <v>807</v>
      </c>
      <c r="C233" s="1024" t="s">
        <v>521</v>
      </c>
      <c r="D233" s="960" t="s">
        <v>307</v>
      </c>
      <c r="E233" s="951">
        <v>37500</v>
      </c>
      <c r="F233" s="974">
        <v>0</v>
      </c>
      <c r="G233" s="1032">
        <v>37500</v>
      </c>
      <c r="H233" s="951">
        <v>1076.25</v>
      </c>
      <c r="I233" s="1197">
        <v>89.81</v>
      </c>
      <c r="J233" s="951">
        <v>1140</v>
      </c>
      <c r="K233" s="951">
        <v>25</v>
      </c>
      <c r="L233" s="1032">
        <f>+H233+I233+J233+K233</f>
        <v>2331.06</v>
      </c>
      <c r="M233" s="1032">
        <f t="shared" ref="M233:M238" si="35">+G233-L233</f>
        <v>35168.94</v>
      </c>
    </row>
    <row r="234" spans="1:13" ht="18.75" x14ac:dyDescent="0.3">
      <c r="A234" s="1027" t="s">
        <v>1714</v>
      </c>
      <c r="B234" s="950" t="s">
        <v>807</v>
      </c>
      <c r="C234" s="1024" t="s">
        <v>276</v>
      </c>
      <c r="D234" s="960" t="s">
        <v>307</v>
      </c>
      <c r="E234" s="951">
        <v>43500</v>
      </c>
      <c r="F234" s="974">
        <v>0</v>
      </c>
      <c r="G234" s="1032">
        <v>43500</v>
      </c>
      <c r="H234" s="951">
        <v>1248.45</v>
      </c>
      <c r="I234" s="1197">
        <v>936.62</v>
      </c>
      <c r="J234" s="951">
        <v>1322.4</v>
      </c>
      <c r="K234" s="951">
        <v>25</v>
      </c>
      <c r="L234" s="1032">
        <f>+H234+I234+J234+K234</f>
        <v>3532.4700000000003</v>
      </c>
      <c r="M234" s="1032">
        <f t="shared" si="35"/>
        <v>39967.53</v>
      </c>
    </row>
    <row r="235" spans="1:13" ht="18.75" x14ac:dyDescent="0.3">
      <c r="A235" s="1027" t="s">
        <v>1440</v>
      </c>
      <c r="B235" s="950" t="s">
        <v>807</v>
      </c>
      <c r="C235" s="1024" t="s">
        <v>276</v>
      </c>
      <c r="D235" s="960" t="s">
        <v>307</v>
      </c>
      <c r="E235" s="951">
        <v>37500</v>
      </c>
      <c r="F235" s="974">
        <v>0</v>
      </c>
      <c r="G235" s="1032">
        <v>37500</v>
      </c>
      <c r="H235" s="951">
        <v>1076.25</v>
      </c>
      <c r="I235" s="1197">
        <v>89.81</v>
      </c>
      <c r="J235" s="951">
        <v>1140</v>
      </c>
      <c r="K235" s="951">
        <v>25</v>
      </c>
      <c r="L235" s="1032">
        <v>2331.06</v>
      </c>
      <c r="M235" s="1032">
        <f t="shared" si="35"/>
        <v>35168.94</v>
      </c>
    </row>
    <row r="236" spans="1:13" ht="18.75" x14ac:dyDescent="0.3">
      <c r="A236" s="1027" t="s">
        <v>1720</v>
      </c>
      <c r="B236" s="999" t="s">
        <v>807</v>
      </c>
      <c r="C236" s="1024" t="s">
        <v>105</v>
      </c>
      <c r="D236" s="960" t="s">
        <v>1067</v>
      </c>
      <c r="E236" s="951">
        <v>25000</v>
      </c>
      <c r="F236" s="974">
        <v>0</v>
      </c>
      <c r="G236" s="1032">
        <v>25000</v>
      </c>
      <c r="H236" s="951">
        <v>717.5</v>
      </c>
      <c r="I236" s="1197">
        <v>0</v>
      </c>
      <c r="J236" s="951">
        <v>760</v>
      </c>
      <c r="K236" s="951">
        <v>25</v>
      </c>
      <c r="L236" s="1032">
        <f>+H236+I236+J236+K236</f>
        <v>1502.5</v>
      </c>
      <c r="M236" s="1032">
        <f t="shared" si="35"/>
        <v>23497.5</v>
      </c>
    </row>
    <row r="237" spans="1:13" ht="18.75" x14ac:dyDescent="0.3">
      <c r="A237" s="1024" t="s">
        <v>1056</v>
      </c>
      <c r="B237" s="950" t="s">
        <v>806</v>
      </c>
      <c r="C237" s="1026" t="s">
        <v>92</v>
      </c>
      <c r="D237" s="960" t="s">
        <v>1067</v>
      </c>
      <c r="E237" s="978">
        <v>30000</v>
      </c>
      <c r="F237" s="979">
        <v>0</v>
      </c>
      <c r="G237" s="1032">
        <v>30000</v>
      </c>
      <c r="H237" s="951">
        <v>861</v>
      </c>
      <c r="I237" s="1197">
        <v>0</v>
      </c>
      <c r="J237" s="951">
        <v>912</v>
      </c>
      <c r="K237" s="951">
        <v>25</v>
      </c>
      <c r="L237" s="1032">
        <f>+H237+I237+J237+K237</f>
        <v>1798</v>
      </c>
      <c r="M237" s="1032">
        <f t="shared" si="35"/>
        <v>28202</v>
      </c>
    </row>
    <row r="238" spans="1:13" ht="18.75" x14ac:dyDescent="0.3">
      <c r="A238" s="1027" t="s">
        <v>1724</v>
      </c>
      <c r="B238" s="950" t="s">
        <v>1296</v>
      </c>
      <c r="C238" s="1026" t="s">
        <v>92</v>
      </c>
      <c r="D238" s="960" t="s">
        <v>1067</v>
      </c>
      <c r="E238" s="951">
        <v>30000</v>
      </c>
      <c r="F238" s="974">
        <v>0</v>
      </c>
      <c r="G238" s="1032">
        <v>30000</v>
      </c>
      <c r="H238" s="951">
        <v>861</v>
      </c>
      <c r="I238" s="1197">
        <v>0</v>
      </c>
      <c r="J238" s="951">
        <v>912</v>
      </c>
      <c r="K238" s="951">
        <v>25</v>
      </c>
      <c r="L238" s="1032">
        <f>+H238+I238+J238+K238</f>
        <v>1798</v>
      </c>
      <c r="M238" s="1032">
        <f t="shared" si="35"/>
        <v>28202</v>
      </c>
    </row>
    <row r="239" spans="1:13" ht="18.75" x14ac:dyDescent="0.3">
      <c r="A239" s="961" t="s">
        <v>847</v>
      </c>
      <c r="B239" s="950"/>
      <c r="C239" s="962">
        <v>6</v>
      </c>
      <c r="D239" s="960"/>
      <c r="E239" s="963">
        <f>SUM(E233:E238)</f>
        <v>203500</v>
      </c>
      <c r="F239" s="1071">
        <v>0</v>
      </c>
      <c r="G239" s="963">
        <f t="shared" ref="G239:M239" si="36">SUM(G233:G238)</f>
        <v>203500</v>
      </c>
      <c r="H239" s="963">
        <f t="shared" si="36"/>
        <v>5840.45</v>
      </c>
      <c r="I239" s="963">
        <f t="shared" si="36"/>
        <v>1116.24</v>
      </c>
      <c r="J239" s="963">
        <f t="shared" si="36"/>
        <v>6186.4</v>
      </c>
      <c r="K239" s="963">
        <f>SUM(K233:K238)</f>
        <v>150</v>
      </c>
      <c r="L239" s="963">
        <f t="shared" si="36"/>
        <v>13293.09</v>
      </c>
      <c r="M239" s="963">
        <f t="shared" si="36"/>
        <v>190206.91</v>
      </c>
    </row>
    <row r="240" spans="1:13" ht="18.75" x14ac:dyDescent="0.3">
      <c r="A240" s="961"/>
      <c r="B240" s="950"/>
      <c r="C240" s="962"/>
      <c r="D240" s="960"/>
      <c r="E240" s="963">
        <f>+E208+E220+E230+E239</f>
        <v>1628000</v>
      </c>
      <c r="F240" s="964">
        <v>0</v>
      </c>
      <c r="G240" s="963">
        <f t="shared" ref="G240:M240" si="37">+G208+G220+G230+G239</f>
        <v>1628000</v>
      </c>
      <c r="H240" s="963">
        <f>+H208+H220+H230+H239</f>
        <v>46723.6</v>
      </c>
      <c r="I240" s="963">
        <f>+I208+I220+I230+I239</f>
        <v>75362.440000000017</v>
      </c>
      <c r="J240" s="963">
        <f t="shared" si="37"/>
        <v>49491.200000000004</v>
      </c>
      <c r="K240" s="963">
        <f>+K208+K220+K230+K239</f>
        <v>14361.5</v>
      </c>
      <c r="L240" s="963">
        <f t="shared" si="37"/>
        <v>185938.74</v>
      </c>
      <c r="M240" s="963">
        <f t="shared" si="37"/>
        <v>1442061.26</v>
      </c>
    </row>
    <row r="241" spans="1:13" ht="18.75" x14ac:dyDescent="0.3">
      <c r="A241" s="961"/>
      <c r="B241" s="958"/>
      <c r="C241" s="962"/>
      <c r="D241" s="962"/>
      <c r="E241" s="963"/>
      <c r="F241" s="964"/>
      <c r="G241" s="965"/>
      <c r="H241" s="965"/>
      <c r="I241" s="966"/>
      <c r="J241" s="963"/>
      <c r="K241" s="963"/>
      <c r="L241" s="963"/>
      <c r="M241" s="965"/>
    </row>
    <row r="242" spans="1:13" ht="27.75" customHeight="1" x14ac:dyDescent="0.3">
      <c r="A242" s="1058" t="s">
        <v>865</v>
      </c>
      <c r="B242" s="1059"/>
      <c r="C242" s="1058">
        <f>+C220+C190+C182+C170+C165+C161+C155+C151+C146+C139+C132+C124+C116+C112+C101++C92+C79+C63+C57+C48+C43+C39+C25+C96+C106+C32+C128+C239+C230+C208+C174</f>
        <v>127</v>
      </c>
      <c r="D242" s="1058"/>
      <c r="E242" s="1076">
        <f>+E25+E32+E39+E43+E48+E57+E63+E79+E92+E96+E101+E106+E112+E116+E124+E128+E132+E139+E146+E151+E155+E161+E165+E170+E174+E182+E190+E208+E220+E230+E239</f>
        <v>6694000</v>
      </c>
      <c r="F242" s="1072">
        <v>0</v>
      </c>
      <c r="G242" s="1076">
        <f t="shared" ref="G242:M242" si="38">+G25+G32+G39+G43+G48+G57+G63+G79+G92+G96+G101+G106+G112+G116+G124+G128+G132+G139+G146+G151+G155+G161+G165+G170+G174+G182+G190+G208+G220+G230+G239</f>
        <v>6694000</v>
      </c>
      <c r="H242" s="1076">
        <f t="shared" si="38"/>
        <v>192117.8</v>
      </c>
      <c r="I242" s="1076">
        <f t="shared" si="38"/>
        <v>429465.74999999994</v>
      </c>
      <c r="J242" s="1076">
        <f t="shared" si="38"/>
        <v>202182.73999999993</v>
      </c>
      <c r="K242" s="1076">
        <f>+K239+K230+K220+K208++K190+K182++K174+K170+K165+K161+K155+K151+K146+K139+K132+K128+K124+K116+K112+K106+K101+K96+K92+K79+K63+K57+K48+K43+K39+K32+K25</f>
        <v>139802.70000000001</v>
      </c>
      <c r="L242" s="1076">
        <f t="shared" si="38"/>
        <v>963568.99</v>
      </c>
      <c r="M242" s="1076">
        <f t="shared" si="38"/>
        <v>5730431.0099999998</v>
      </c>
    </row>
    <row r="243" spans="1:13" ht="15.75" x14ac:dyDescent="0.25">
      <c r="A243" s="853"/>
      <c r="B243" s="871"/>
      <c r="C243" s="853"/>
      <c r="D243" s="853"/>
      <c r="E243" s="213"/>
      <c r="F243" s="853"/>
      <c r="G243" s="271"/>
      <c r="H243" s="271"/>
      <c r="I243" s="271"/>
      <c r="J243" s="213"/>
      <c r="K243" s="1324"/>
      <c r="L243" s="213"/>
      <c r="M243" s="271"/>
    </row>
    <row r="244" spans="1:13" ht="14.25" customHeight="1" x14ac:dyDescent="0.25">
      <c r="A244" s="853"/>
      <c r="B244" s="871"/>
      <c r="C244" s="853"/>
      <c r="D244" s="853"/>
      <c r="E244" s="213"/>
      <c r="F244" s="853"/>
      <c r="G244" s="1022"/>
      <c r="H244" s="1022"/>
      <c r="I244" s="1022"/>
      <c r="J244" s="1022"/>
      <c r="K244" s="1093"/>
      <c r="L244" s="1022"/>
      <c r="M244" s="1022"/>
    </row>
    <row r="245" spans="1:13" ht="15.75" x14ac:dyDescent="0.25">
      <c r="A245" s="853"/>
      <c r="B245" s="871"/>
      <c r="C245" s="853"/>
      <c r="D245" s="853"/>
      <c r="E245" s="1093"/>
      <c r="F245" s="853"/>
      <c r="G245" s="853"/>
      <c r="H245" s="853"/>
      <c r="I245" s="1073"/>
      <c r="J245" s="1093"/>
      <c r="K245" s="1093"/>
      <c r="L245" s="1093"/>
      <c r="M245" s="1022"/>
    </row>
    <row r="246" spans="1:13" ht="15.75" x14ac:dyDescent="0.25">
      <c r="A246" s="853"/>
      <c r="B246" s="871"/>
      <c r="C246" s="1022"/>
      <c r="D246" s="1244"/>
      <c r="E246" s="869"/>
      <c r="F246" s="853"/>
      <c r="G246" s="853"/>
      <c r="H246" s="853"/>
      <c r="I246" s="1073"/>
      <c r="J246" s="1093"/>
      <c r="K246" s="1093"/>
      <c r="L246" s="1093"/>
      <c r="M246" s="1022"/>
    </row>
    <row r="247" spans="1:13" ht="15.75" x14ac:dyDescent="0.25">
      <c r="A247" s="853"/>
      <c r="B247" s="871"/>
      <c r="C247" s="1022"/>
      <c r="D247" s="1244"/>
      <c r="E247" s="869"/>
      <c r="F247" s="853"/>
      <c r="G247" s="853"/>
      <c r="H247" s="853"/>
      <c r="I247" s="1073"/>
      <c r="J247" s="1093"/>
      <c r="K247" s="1093"/>
      <c r="L247" s="1093"/>
      <c r="M247" s="1022"/>
    </row>
    <row r="248" spans="1:13" ht="15.75" x14ac:dyDescent="0.25">
      <c r="A248" s="853"/>
      <c r="B248" s="871"/>
      <c r="C248" s="1022"/>
      <c r="E248" s="869"/>
      <c r="F248" s="853"/>
      <c r="G248" s="853"/>
      <c r="H248" s="853"/>
      <c r="I248" s="1022"/>
      <c r="J248" s="1093"/>
      <c r="K248" s="1093"/>
      <c r="L248" s="1093"/>
      <c r="M248" s="1022"/>
    </row>
    <row r="249" spans="1:13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53"/>
      <c r="J249" s="869"/>
      <c r="K249" s="869"/>
      <c r="L249" s="869"/>
      <c r="M249" s="853"/>
    </row>
    <row r="250" spans="1:13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53"/>
      <c r="J250" s="869"/>
      <c r="K250" s="869"/>
      <c r="L250" s="869"/>
      <c r="M250" s="853"/>
    </row>
    <row r="251" spans="1:13" ht="32.25" customHeight="1" x14ac:dyDescent="0.25">
      <c r="A251" s="853"/>
      <c r="B251" s="871"/>
      <c r="C251" s="853"/>
      <c r="D251" s="853"/>
      <c r="E251" s="852"/>
      <c r="F251" s="853"/>
      <c r="G251" s="853"/>
      <c r="H251" s="853"/>
      <c r="I251" s="853"/>
      <c r="J251" s="869"/>
      <c r="K251" s="869"/>
      <c r="L251" s="869"/>
      <c r="M251" s="853"/>
    </row>
    <row r="252" spans="1:13" ht="17.25" customHeight="1" x14ac:dyDescent="0.25">
      <c r="A252" s="853"/>
      <c r="B252" s="871"/>
      <c r="C252" s="853"/>
      <c r="D252" s="853"/>
      <c r="E252" s="852"/>
      <c r="F252" s="853"/>
      <c r="G252" s="853"/>
      <c r="H252" s="853"/>
      <c r="I252" s="853"/>
      <c r="J252" s="869"/>
      <c r="K252" s="869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53"/>
      <c r="I253" s="853"/>
      <c r="J253" s="869"/>
      <c r="K253" s="869"/>
      <c r="L253" s="869"/>
      <c r="M253" s="853"/>
    </row>
    <row r="254" spans="1:13" ht="15.75" x14ac:dyDescent="0.25">
      <c r="A254" s="853"/>
      <c r="B254" s="871"/>
      <c r="C254" s="853"/>
      <c r="D254" s="853"/>
      <c r="E254" s="852"/>
      <c r="F254" s="853"/>
      <c r="G254" s="853"/>
      <c r="H254" s="853"/>
      <c r="I254" s="853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53"/>
      <c r="I255" s="853"/>
      <c r="J255" s="869"/>
      <c r="K255" s="869"/>
      <c r="L255" s="869"/>
      <c r="M255" s="853"/>
    </row>
    <row r="256" spans="1:13" ht="15.75" x14ac:dyDescent="0.25">
      <c r="A256" s="853"/>
      <c r="B256" s="871"/>
      <c r="C256" s="853"/>
      <c r="D256" s="853"/>
      <c r="E256" s="852"/>
      <c r="F256" s="853"/>
      <c r="G256" s="853"/>
      <c r="H256" s="853"/>
      <c r="I256" s="853"/>
      <c r="J256" s="869"/>
      <c r="K256" s="869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53"/>
      <c r="I257" s="853"/>
      <c r="J257" s="869"/>
      <c r="K257" s="869"/>
      <c r="L257" s="869"/>
      <c r="M257" s="853"/>
    </row>
    <row r="258" spans="1:14" ht="15.75" x14ac:dyDescent="0.25">
      <c r="A258" s="873"/>
      <c r="B258" s="874"/>
      <c r="C258" s="873"/>
      <c r="D258" s="873"/>
      <c r="E258" s="875"/>
      <c r="F258" s="873"/>
      <c r="G258" s="873"/>
      <c r="H258" s="873"/>
      <c r="I258" s="873"/>
      <c r="J258" s="1094"/>
      <c r="K258" s="1094"/>
      <c r="L258" s="1094"/>
      <c r="M258" s="873"/>
    </row>
    <row r="259" spans="1:14" ht="15.75" x14ac:dyDescent="0.25">
      <c r="A259" s="873"/>
      <c r="B259" s="871"/>
      <c r="C259" s="873"/>
      <c r="D259" s="873"/>
      <c r="E259" s="875"/>
      <c r="F259" s="873"/>
      <c r="G259" s="873"/>
      <c r="H259" s="873"/>
      <c r="I259" s="873"/>
      <c r="J259" s="1094"/>
      <c r="K259" s="1094"/>
      <c r="L259" s="1094"/>
      <c r="M259" s="873"/>
    </row>
    <row r="260" spans="1:14" ht="15.75" x14ac:dyDescent="0.25">
      <c r="A260" s="871"/>
      <c r="B260" s="871"/>
      <c r="C260" s="871"/>
      <c r="D260" s="871"/>
      <c r="E260" s="876"/>
      <c r="F260" s="877"/>
      <c r="G260" s="878"/>
      <c r="H260" s="879"/>
      <c r="I260" s="1200"/>
      <c r="J260" s="1095"/>
      <c r="K260" s="1095"/>
      <c r="L260" s="1095"/>
      <c r="M260" s="880"/>
    </row>
    <row r="261" spans="1:14" ht="15.75" x14ac:dyDescent="0.25">
      <c r="A261" s="1889" t="s">
        <v>1271</v>
      </c>
      <c r="B261" s="1889"/>
      <c r="C261" s="874"/>
      <c r="D261" s="874"/>
      <c r="E261" s="875"/>
      <c r="F261" s="873"/>
      <c r="G261" s="873"/>
      <c r="H261" s="1869" t="s">
        <v>852</v>
      </c>
      <c r="I261" s="1869"/>
      <c r="J261" s="1869"/>
      <c r="K261" s="1869"/>
      <c r="L261" s="1869"/>
      <c r="M261" s="1869"/>
    </row>
    <row r="262" spans="1:14" ht="15.75" x14ac:dyDescent="0.25">
      <c r="A262" s="930" t="s">
        <v>1376</v>
      </c>
      <c r="B262" s="871"/>
      <c r="C262" s="871"/>
      <c r="D262" s="871"/>
      <c r="E262" s="875"/>
      <c r="F262" s="873"/>
      <c r="H262" s="622"/>
      <c r="I262" s="1870" t="s">
        <v>1504</v>
      </c>
      <c r="J262" s="1870"/>
      <c r="K262" s="1870"/>
      <c r="L262" s="1870"/>
      <c r="M262" s="622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928"/>
      <c r="J263" s="519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928"/>
      <c r="J264" s="519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928"/>
      <c r="J265" s="519"/>
      <c r="K265" s="519"/>
      <c r="L265" s="519"/>
      <c r="M265" s="928"/>
      <c r="N265" s="537"/>
    </row>
    <row r="266" spans="1:14" ht="180.75" customHeight="1" x14ac:dyDescent="0.25">
      <c r="A266" s="928"/>
      <c r="B266" s="871"/>
      <c r="C266" s="871"/>
      <c r="D266" s="871"/>
      <c r="E266" s="875"/>
      <c r="F266" s="873"/>
      <c r="G266" s="928"/>
      <c r="H266" s="928"/>
      <c r="I266" s="928"/>
      <c r="J266" s="519"/>
      <c r="K266" s="519"/>
      <c r="L266" s="519"/>
      <c r="M266" s="928"/>
      <c r="N266" s="537"/>
    </row>
    <row r="267" spans="1:14" ht="199.5" customHeight="1" x14ac:dyDescent="0.25">
      <c r="A267" s="928"/>
      <c r="B267" s="871"/>
      <c r="C267" s="871"/>
      <c r="D267" s="871"/>
      <c r="E267" s="875"/>
      <c r="F267" s="873"/>
      <c r="G267" s="928"/>
      <c r="H267" s="928"/>
      <c r="I267" s="928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928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928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928"/>
      <c r="I270" s="928"/>
      <c r="J270" s="519"/>
      <c r="K270" s="519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928"/>
      <c r="I271" s="928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928"/>
      <c r="I272" s="928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928"/>
      <c r="I273" s="928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928"/>
      <c r="I274" s="928"/>
      <c r="J274" s="519"/>
      <c r="K274" s="519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928"/>
      <c r="I275" s="928"/>
      <c r="J275" s="519"/>
      <c r="K275" s="519"/>
      <c r="L275" s="519"/>
      <c r="M275" s="928"/>
      <c r="N275" s="537"/>
    </row>
    <row r="276" spans="1:14" ht="15.75" x14ac:dyDescent="0.25">
      <c r="A276" s="874"/>
      <c r="B276" s="851"/>
      <c r="C276" s="874"/>
      <c r="D276" s="874"/>
      <c r="E276" s="883"/>
      <c r="F276" s="874"/>
      <c r="G276" s="884"/>
      <c r="H276" s="882"/>
      <c r="I276" s="873"/>
      <c r="J276" s="1096"/>
      <c r="K276" s="1096"/>
      <c r="L276" s="1096"/>
      <c r="M276" s="885"/>
    </row>
  </sheetData>
  <mergeCells count="20">
    <mergeCell ref="A12:M12"/>
    <mergeCell ref="A13:N13"/>
    <mergeCell ref="A14:M14"/>
    <mergeCell ref="A15:M15"/>
    <mergeCell ref="A16:M16"/>
    <mergeCell ref="M18:M19"/>
    <mergeCell ref="A261:B261"/>
    <mergeCell ref="H261:M261"/>
    <mergeCell ref="I262:L262"/>
    <mergeCell ref="G18:G19"/>
    <mergeCell ref="H18:H19"/>
    <mergeCell ref="I18:I19"/>
    <mergeCell ref="J18:J19"/>
    <mergeCell ref="K18:K19"/>
    <mergeCell ref="L18:L19"/>
    <mergeCell ref="A18:A19"/>
    <mergeCell ref="B18:B19"/>
    <mergeCell ref="C18:C19"/>
    <mergeCell ref="D18:D19"/>
    <mergeCell ref="F18:F19"/>
  </mergeCells>
  <pageMargins left="0.45" right="0.23622047244094491" top="0.12" bottom="0" header="0.11811023622047245" footer="0"/>
  <pageSetup paperSize="345" scale="37" fitToHeight="0" orientation="landscape" r:id="rId1"/>
  <rowBreaks count="3" manualBreakCount="3">
    <brk id="79" max="12" man="1"/>
    <brk id="155" max="12" man="1"/>
    <brk id="231" max="12" man="1"/>
  </rowBreaks>
  <drawing r:id="rId2"/>
</worksheet>
</file>

<file path=xl/worksheets/sheet3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BDC517-6F21-4D87-965A-FE2F967D0857}">
  <dimension ref="A1:Q199"/>
  <sheetViews>
    <sheetView zoomScaleNormal="100" zoomScaleSheetLayoutView="89" workbookViewId="0">
      <pane ySplit="12" topLeftCell="A13" activePane="bottomLeft" state="frozen"/>
      <selection pane="bottomLeft" activeCell="D182" sqref="D182"/>
    </sheetView>
  </sheetViews>
  <sheetFormatPr baseColWidth="10" defaultRowHeight="15" x14ac:dyDescent="0.25"/>
  <cols>
    <col min="1" max="1" width="4.140625" style="259" customWidth="1"/>
    <col min="2" max="2" width="54.42578125" customWidth="1"/>
    <col min="3" max="3" width="9.7109375" style="1229" customWidth="1"/>
    <col min="4" max="4" width="41.8554687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1:16" ht="21" customHeight="1" x14ac:dyDescent="0.25">
      <c r="B5" s="1735" t="s">
        <v>1502</v>
      </c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  <c r="N5" s="1735"/>
      <c r="O5" s="1735"/>
      <c r="P5" s="1735"/>
    </row>
    <row r="6" spans="1:16" x14ac:dyDescent="0.25">
      <c r="B6" s="1735" t="s">
        <v>1</v>
      </c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  <c r="N6" s="1735"/>
      <c r="O6" s="1735"/>
      <c r="P6" s="1735"/>
    </row>
    <row r="7" spans="1:16" x14ac:dyDescent="0.25">
      <c r="B7" s="1735" t="s">
        <v>3</v>
      </c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  <c r="N7" s="1735"/>
      <c r="O7" s="1735"/>
      <c r="P7" s="1735"/>
    </row>
    <row r="8" spans="1:16" x14ac:dyDescent="0.25">
      <c r="B8" s="1735" t="s">
        <v>1769</v>
      </c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  <c r="N8" s="1735"/>
      <c r="O8" s="1735"/>
      <c r="P8" s="1735"/>
    </row>
    <row r="9" spans="1:16" x14ac:dyDescent="0.25">
      <c r="B9" s="1820" t="s">
        <v>441</v>
      </c>
      <c r="C9" s="1820"/>
      <c r="D9" s="1820"/>
      <c r="E9" s="1820"/>
      <c r="F9" s="1820"/>
      <c r="G9" s="1820"/>
      <c r="H9" s="1820"/>
      <c r="I9" s="1820"/>
      <c r="J9" s="1820"/>
      <c r="K9" s="1820"/>
      <c r="L9" s="1820"/>
      <c r="M9" s="1820"/>
      <c r="N9" s="1820"/>
      <c r="O9" s="1820"/>
      <c r="P9" s="1820"/>
    </row>
    <row r="10" spans="1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344"/>
      <c r="P10" s="615"/>
    </row>
    <row r="11" spans="1:16" x14ac:dyDescent="0.25">
      <c r="B11" s="1892" t="s">
        <v>7</v>
      </c>
      <c r="C11" s="1892" t="s">
        <v>937</v>
      </c>
      <c r="D11" s="1894" t="s">
        <v>10</v>
      </c>
      <c r="E11" s="1892" t="s">
        <v>832</v>
      </c>
      <c r="F11" s="1892" t="s">
        <v>834</v>
      </c>
      <c r="G11" s="1892" t="s">
        <v>209</v>
      </c>
      <c r="H11" s="1051" t="s">
        <v>12</v>
      </c>
      <c r="I11" s="1896" t="s">
        <v>13</v>
      </c>
      <c r="J11" s="1893" t="s">
        <v>14</v>
      </c>
      <c r="K11" s="1893" t="s">
        <v>15</v>
      </c>
      <c r="L11" s="1893" t="s">
        <v>16</v>
      </c>
      <c r="M11" s="1906" t="s">
        <v>17</v>
      </c>
      <c r="N11" s="1906" t="s">
        <v>18</v>
      </c>
      <c r="O11" s="1906" t="s">
        <v>19</v>
      </c>
      <c r="P11" s="1893" t="s">
        <v>20</v>
      </c>
    </row>
    <row r="12" spans="1:16" x14ac:dyDescent="0.25">
      <c r="A12" s="1378"/>
      <c r="B12" s="1892"/>
      <c r="C12" s="1892"/>
      <c r="D12" s="1894"/>
      <c r="E12" s="1892"/>
      <c r="F12" s="1892"/>
      <c r="G12" s="1892"/>
      <c r="H12" s="1051" t="s">
        <v>21</v>
      </c>
      <c r="I12" s="1896"/>
      <c r="J12" s="1893"/>
      <c r="K12" s="1893"/>
      <c r="L12" s="1893"/>
      <c r="M12" s="1906"/>
      <c r="N12" s="1906"/>
      <c r="O12" s="1906"/>
      <c r="P12" s="1893"/>
    </row>
    <row r="13" spans="1:16" ht="21" customHeight="1" x14ac:dyDescent="0.25">
      <c r="B13" s="1326" t="s">
        <v>872</v>
      </c>
      <c r="C13" s="1327"/>
      <c r="D13" s="1328"/>
      <c r="E13" s="1327"/>
      <c r="F13" s="1327"/>
      <c r="G13" s="1327"/>
      <c r="H13" s="1329"/>
      <c r="I13" s="1330"/>
      <c r="J13" s="1329"/>
      <c r="K13" s="1329"/>
      <c r="L13" s="1329"/>
      <c r="M13" s="1329"/>
      <c r="N13" s="1329"/>
      <c r="O13" s="1329"/>
      <c r="P13" s="1329"/>
    </row>
    <row r="14" spans="1:16" ht="21" customHeight="1" x14ac:dyDescent="0.25">
      <c r="B14" s="153" t="s">
        <v>1577</v>
      </c>
      <c r="C14" s="685" t="s">
        <v>807</v>
      </c>
      <c r="D14" s="282" t="s">
        <v>1408</v>
      </c>
      <c r="E14" s="281" t="s">
        <v>1281</v>
      </c>
      <c r="F14" s="855">
        <v>45839</v>
      </c>
      <c r="G14" s="855">
        <v>45992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1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45839</v>
      </c>
      <c r="G15" s="855">
        <v>45992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1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1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1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45778</v>
      </c>
      <c r="G19" s="855">
        <v>45931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1:16" s="25" customFormat="1" ht="21" customHeight="1" x14ac:dyDescent="0.25">
      <c r="A20" s="531"/>
      <c r="B20" s="466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1:16" ht="21" customHeight="1" x14ac:dyDescent="0.25">
      <c r="B21" s="569"/>
      <c r="C21" s="569"/>
      <c r="D21" s="570"/>
      <c r="E21" s="569"/>
      <c r="F21" s="569"/>
      <c r="G21" s="569"/>
      <c r="H21" s="571"/>
      <c r="I21" s="1170"/>
      <c r="J21" s="571"/>
      <c r="K21" s="571"/>
      <c r="L21" s="571"/>
      <c r="M21" s="571"/>
      <c r="N21" s="571"/>
      <c r="O21" s="571"/>
      <c r="P21" s="571"/>
    </row>
    <row r="22" spans="1:16" ht="21" customHeight="1" x14ac:dyDescent="0.25">
      <c r="B22" s="490" t="s">
        <v>837</v>
      </c>
      <c r="C22" s="1222"/>
      <c r="D22" s="492"/>
      <c r="E22" s="492"/>
      <c r="F22" s="492"/>
      <c r="G22" s="492"/>
      <c r="H22" s="695"/>
      <c r="I22" s="1112"/>
      <c r="J22" s="463"/>
      <c r="K22" s="463"/>
      <c r="L22" s="463"/>
      <c r="M22" s="1145"/>
      <c r="N22" s="697"/>
      <c r="O22" s="697"/>
      <c r="P22" s="463"/>
    </row>
    <row r="23" spans="1:16" ht="28.5" customHeight="1" x14ac:dyDescent="0.25">
      <c r="B23" s="496" t="s">
        <v>989</v>
      </c>
      <c r="C23" s="684" t="s">
        <v>807</v>
      </c>
      <c r="D23" s="282" t="s">
        <v>1573</v>
      </c>
      <c r="E23" s="281" t="s">
        <v>1281</v>
      </c>
      <c r="F23" s="1084">
        <v>45689</v>
      </c>
      <c r="G23" s="1084">
        <v>45870</v>
      </c>
      <c r="H23" s="626">
        <v>150000</v>
      </c>
      <c r="I23" s="1111">
        <v>0</v>
      </c>
      <c r="J23" s="457">
        <v>150000</v>
      </c>
      <c r="K23" s="457">
        <v>4305</v>
      </c>
      <c r="L23" s="457">
        <v>23866.62</v>
      </c>
      <c r="M23" s="1149">
        <v>4560</v>
      </c>
      <c r="N23" s="468">
        <v>25</v>
      </c>
      <c r="O23" s="468">
        <v>32756.62</v>
      </c>
      <c r="P23" s="457">
        <v>117243.38</v>
      </c>
    </row>
    <row r="24" spans="1:16" ht="21" customHeight="1" x14ac:dyDescent="0.25">
      <c r="B24" s="496" t="s">
        <v>1578</v>
      </c>
      <c r="C24" s="684" t="s">
        <v>807</v>
      </c>
      <c r="D24" s="282" t="s">
        <v>1180</v>
      </c>
      <c r="E24" s="281" t="s">
        <v>1063</v>
      </c>
      <c r="F24" s="855">
        <v>45748</v>
      </c>
      <c r="G24" s="855">
        <v>45901</v>
      </c>
      <c r="H24" s="626">
        <v>70000</v>
      </c>
      <c r="I24" s="1111">
        <v>0</v>
      </c>
      <c r="J24" s="457">
        <v>70000</v>
      </c>
      <c r="K24" s="457">
        <v>2009</v>
      </c>
      <c r="L24" s="457">
        <v>5368.48</v>
      </c>
      <c r="M24" s="1149">
        <v>2128</v>
      </c>
      <c r="N24" s="468">
        <v>12440.5</v>
      </c>
      <c r="O24" s="468">
        <f>+K24+L24+M24+N24</f>
        <v>21945.98</v>
      </c>
      <c r="P24" s="457">
        <f>+J24-O24</f>
        <v>48054.020000000004</v>
      </c>
    </row>
    <row r="25" spans="1:16" ht="21" customHeight="1" x14ac:dyDescent="0.25">
      <c r="B25" s="496" t="s">
        <v>1652</v>
      </c>
      <c r="C25" s="497" t="s">
        <v>806</v>
      </c>
      <c r="D25" s="282" t="s">
        <v>1180</v>
      </c>
      <c r="E25" s="281" t="s">
        <v>1063</v>
      </c>
      <c r="F25" s="855">
        <v>45839</v>
      </c>
      <c r="G25" s="855">
        <v>45992</v>
      </c>
      <c r="H25" s="626">
        <v>60000</v>
      </c>
      <c r="I25" s="1111">
        <v>0</v>
      </c>
      <c r="J25" s="457">
        <v>60000</v>
      </c>
      <c r="K25" s="457">
        <v>1722</v>
      </c>
      <c r="L25" s="457">
        <v>3486.68</v>
      </c>
      <c r="M25" s="1149">
        <v>1824</v>
      </c>
      <c r="N25" s="468">
        <v>1296.7</v>
      </c>
      <c r="O25" s="468">
        <f>SUM(K25:N25)</f>
        <v>8329.380000000001</v>
      </c>
      <c r="P25" s="457">
        <f>+H25-O25</f>
        <v>51670.619999999995</v>
      </c>
    </row>
    <row r="26" spans="1:16" ht="21" customHeight="1" x14ac:dyDescent="0.25">
      <c r="B26" s="466" t="s">
        <v>813</v>
      </c>
      <c r="C26" s="569"/>
      <c r="D26" s="492">
        <v>3</v>
      </c>
      <c r="E26" s="281"/>
      <c r="F26" s="1019"/>
      <c r="G26" s="857"/>
      <c r="H26" s="1145">
        <f>SUM(H23:H25)</f>
        <v>280000</v>
      </c>
      <c r="I26" s="1112">
        <v>0</v>
      </c>
      <c r="J26" s="1145">
        <f t="shared" ref="J26:P26" si="2">SUM(J23:J25)</f>
        <v>280000</v>
      </c>
      <c r="K26" s="1145">
        <f t="shared" si="2"/>
        <v>8036</v>
      </c>
      <c r="L26" s="1145">
        <f t="shared" si="2"/>
        <v>32721.78</v>
      </c>
      <c r="M26" s="1145">
        <f t="shared" si="2"/>
        <v>8512</v>
      </c>
      <c r="N26" s="1145">
        <f t="shared" si="2"/>
        <v>13762.2</v>
      </c>
      <c r="O26" s="1145">
        <f t="shared" si="2"/>
        <v>63031.979999999996</v>
      </c>
      <c r="P26" s="1145">
        <f t="shared" si="2"/>
        <v>216968.02000000002</v>
      </c>
    </row>
    <row r="27" spans="1:16" ht="21" customHeight="1" x14ac:dyDescent="0.25">
      <c r="B27" s="490"/>
      <c r="C27" s="1223"/>
      <c r="D27" s="492"/>
      <c r="E27" s="465"/>
      <c r="F27" s="856"/>
      <c r="G27" s="857"/>
      <c r="H27" s="695"/>
      <c r="I27" s="1112"/>
      <c r="J27" s="494"/>
      <c r="K27" s="494"/>
      <c r="L27" s="494"/>
      <c r="M27" s="1145"/>
      <c r="N27" s="695"/>
      <c r="O27" s="695"/>
      <c r="P27" s="494"/>
    </row>
    <row r="28" spans="1:16" ht="21" customHeight="1" x14ac:dyDescent="0.25">
      <c r="B28" s="490" t="s">
        <v>838</v>
      </c>
      <c r="C28" s="1223"/>
      <c r="D28" s="492"/>
      <c r="E28" s="465"/>
      <c r="F28" s="858"/>
      <c r="G28" s="855"/>
      <c r="H28" s="697"/>
      <c r="I28" s="1112"/>
      <c r="J28" s="463"/>
      <c r="K28" s="463"/>
      <c r="L28" s="463"/>
      <c r="M28" s="1145"/>
      <c r="N28" s="697"/>
      <c r="O28" s="697"/>
      <c r="P28" s="463"/>
    </row>
    <row r="29" spans="1:16" ht="27" customHeight="1" x14ac:dyDescent="0.25">
      <c r="B29" s="496" t="s">
        <v>1579</v>
      </c>
      <c r="C29" s="497" t="s">
        <v>806</v>
      </c>
      <c r="D29" s="282" t="s">
        <v>1540</v>
      </c>
      <c r="E29" s="281" t="s">
        <v>1063</v>
      </c>
      <c r="F29" s="855">
        <v>45748</v>
      </c>
      <c r="G29" s="855">
        <v>45901</v>
      </c>
      <c r="H29" s="626">
        <v>115000</v>
      </c>
      <c r="I29" s="1111">
        <v>0</v>
      </c>
      <c r="J29" s="457">
        <v>115000</v>
      </c>
      <c r="K29" s="457">
        <v>3300.5</v>
      </c>
      <c r="L29" s="457">
        <v>15633.74</v>
      </c>
      <c r="M29" s="1149">
        <v>3496</v>
      </c>
      <c r="N29" s="468">
        <v>2568.4</v>
      </c>
      <c r="O29" s="468">
        <f>+K29+L29+M29+N29</f>
        <v>24998.639999999999</v>
      </c>
      <c r="P29" s="457">
        <f>+J29-O29</f>
        <v>90001.36</v>
      </c>
    </row>
    <row r="30" spans="1:16" ht="21" customHeight="1" x14ac:dyDescent="0.25">
      <c r="B30" s="466" t="s">
        <v>813</v>
      </c>
      <c r="C30" s="569"/>
      <c r="D30" s="492">
        <v>1</v>
      </c>
      <c r="E30" s="465"/>
      <c r="F30" s="500"/>
      <c r="G30" s="855"/>
      <c r="H30" s="695">
        <f>SUM(H29)</f>
        <v>115000</v>
      </c>
      <c r="I30" s="1112">
        <v>0</v>
      </c>
      <c r="J30" s="695">
        <f t="shared" ref="J30:P30" si="3">SUM(J29)</f>
        <v>115000</v>
      </c>
      <c r="K30" s="695">
        <f t="shared" si="3"/>
        <v>3300.5</v>
      </c>
      <c r="L30" s="695">
        <f t="shared" si="3"/>
        <v>15633.74</v>
      </c>
      <c r="M30" s="695">
        <f t="shared" si="3"/>
        <v>3496</v>
      </c>
      <c r="N30" s="695">
        <f t="shared" si="3"/>
        <v>2568.4</v>
      </c>
      <c r="O30" s="695">
        <f t="shared" si="3"/>
        <v>24998.639999999999</v>
      </c>
      <c r="P30" s="695">
        <f t="shared" si="3"/>
        <v>90001.36</v>
      </c>
    </row>
    <row r="31" spans="1:16" ht="21" customHeight="1" x14ac:dyDescent="0.25">
      <c r="B31" s="466"/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1:16" ht="21" customHeight="1" x14ac:dyDescent="0.25">
      <c r="B32" s="466" t="s">
        <v>1492</v>
      </c>
      <c r="C32" s="569"/>
      <c r="D32" s="492"/>
      <c r="E32" s="465"/>
      <c r="F32" s="500"/>
      <c r="G32" s="855"/>
      <c r="H32" s="695"/>
      <c r="I32" s="1144"/>
      <c r="J32" s="695"/>
      <c r="K32" s="695"/>
      <c r="L32" s="695"/>
      <c r="M32" s="1145"/>
      <c r="N32" s="695"/>
      <c r="O32" s="695"/>
      <c r="P32" s="695"/>
    </row>
    <row r="33" spans="2:16" s="259" customFormat="1" ht="29.25" customHeight="1" x14ac:dyDescent="0.25">
      <c r="B33" s="275" t="s">
        <v>1580</v>
      </c>
      <c r="C33" s="1245" t="s">
        <v>806</v>
      </c>
      <c r="D33" s="1246" t="s">
        <v>1494</v>
      </c>
      <c r="E33" s="1247" t="s">
        <v>1063</v>
      </c>
      <c r="F33" s="1248">
        <v>45748</v>
      </c>
      <c r="G33" s="1248">
        <v>45901</v>
      </c>
      <c r="H33" s="1100">
        <v>90000</v>
      </c>
      <c r="I33" s="1249">
        <v>0</v>
      </c>
      <c r="J33" s="1100">
        <v>90000</v>
      </c>
      <c r="K33" s="1100">
        <v>2583</v>
      </c>
      <c r="L33" s="1100">
        <v>9753.1200000000008</v>
      </c>
      <c r="M33" s="1250">
        <v>2736</v>
      </c>
      <c r="N33" s="626">
        <v>2837</v>
      </c>
      <c r="O33" s="626">
        <f>SUM(K33:N33)</f>
        <v>17909.120000000003</v>
      </c>
      <c r="P33" s="1100">
        <f>+H33-O33</f>
        <v>72090.880000000005</v>
      </c>
    </row>
    <row r="34" spans="2:16" ht="21" customHeight="1" x14ac:dyDescent="0.25">
      <c r="B34" s="466" t="s">
        <v>813</v>
      </c>
      <c r="C34" s="569"/>
      <c r="D34" s="492">
        <v>1</v>
      </c>
      <c r="E34" s="465"/>
      <c r="F34" s="695"/>
      <c r="G34" s="696"/>
      <c r="H34" s="695">
        <v>90000</v>
      </c>
      <c r="I34" s="1144">
        <v>0</v>
      </c>
      <c r="J34" s="695">
        <v>90000</v>
      </c>
      <c r="K34" s="695">
        <v>2583</v>
      </c>
      <c r="L34" s="695">
        <v>9753.1200000000008</v>
      </c>
      <c r="M34" s="1145">
        <v>2736</v>
      </c>
      <c r="N34" s="695">
        <v>2837</v>
      </c>
      <c r="O34" s="695">
        <v>17909.12</v>
      </c>
      <c r="P34" s="1099">
        <f>+H34-O34</f>
        <v>72090.880000000005</v>
      </c>
    </row>
    <row r="35" spans="2:16" ht="21" customHeight="1" x14ac:dyDescent="0.25">
      <c r="B35" s="466"/>
      <c r="C35" s="569"/>
      <c r="D35" s="492"/>
      <c r="E35" s="465"/>
      <c r="F35" s="695"/>
      <c r="G35" s="696"/>
      <c r="H35" s="695"/>
      <c r="I35" s="1144"/>
      <c r="J35" s="695"/>
      <c r="K35" s="695"/>
      <c r="L35" s="695"/>
      <c r="M35" s="1145"/>
      <c r="N35" s="695"/>
      <c r="O35" s="695"/>
      <c r="P35" s="695"/>
    </row>
    <row r="36" spans="2:16" ht="21" customHeight="1" x14ac:dyDescent="0.25">
      <c r="B36" s="466" t="s">
        <v>1783</v>
      </c>
      <c r="C36" s="569"/>
      <c r="D36" s="492"/>
      <c r="E36" s="465"/>
      <c r="F36" s="695"/>
      <c r="G36" s="696"/>
      <c r="H36" s="695"/>
      <c r="I36" s="1144"/>
      <c r="J36" s="695"/>
      <c r="K36" s="695"/>
      <c r="L36" s="695"/>
      <c r="M36" s="1145"/>
      <c r="N36" s="695"/>
      <c r="O36" s="695"/>
      <c r="P36" s="695"/>
    </row>
    <row r="37" spans="2:16" ht="21" customHeight="1" x14ac:dyDescent="0.25">
      <c r="B37" s="275" t="s">
        <v>1654</v>
      </c>
      <c r="C37" s="1245" t="s">
        <v>807</v>
      </c>
      <c r="D37" s="1246" t="s">
        <v>1784</v>
      </c>
      <c r="E37" s="1247" t="s">
        <v>1063</v>
      </c>
      <c r="F37" s="855">
        <v>45839</v>
      </c>
      <c r="G37" s="855">
        <v>45992</v>
      </c>
      <c r="H37" s="626">
        <v>70000</v>
      </c>
      <c r="I37" s="1169">
        <v>0</v>
      </c>
      <c r="J37" s="626">
        <v>70000</v>
      </c>
      <c r="K37" s="626">
        <v>2009</v>
      </c>
      <c r="L37" s="626">
        <v>5368.48</v>
      </c>
      <c r="M37" s="1149">
        <v>2128</v>
      </c>
      <c r="N37" s="626">
        <v>25</v>
      </c>
      <c r="O37" s="626">
        <f>SUM(K37:N37)</f>
        <v>9530.48</v>
      </c>
      <c r="P37" s="626">
        <f>+H37-O37</f>
        <v>60469.520000000004</v>
      </c>
    </row>
    <row r="38" spans="2:16" ht="21" customHeight="1" x14ac:dyDescent="0.25">
      <c r="B38" s="275" t="s">
        <v>875</v>
      </c>
      <c r="C38" s="1245" t="s">
        <v>807</v>
      </c>
      <c r="D38" s="1246" t="s">
        <v>1784</v>
      </c>
      <c r="E38" s="1247" t="s">
        <v>1063</v>
      </c>
      <c r="F38" s="855">
        <v>45839</v>
      </c>
      <c r="G38" s="855">
        <v>45992</v>
      </c>
      <c r="H38" s="626">
        <v>70000</v>
      </c>
      <c r="I38" s="1169">
        <v>0</v>
      </c>
      <c r="J38" s="626">
        <v>70000</v>
      </c>
      <c r="K38" s="626">
        <v>2009</v>
      </c>
      <c r="L38" s="626">
        <v>5368.48</v>
      </c>
      <c r="M38" s="1149">
        <v>2128</v>
      </c>
      <c r="N38" s="626">
        <v>2517.7399999999998</v>
      </c>
      <c r="O38" s="626">
        <f>SUM(K38:N38)</f>
        <v>12023.22</v>
      </c>
      <c r="P38" s="626">
        <f>+H38-O38</f>
        <v>57976.78</v>
      </c>
    </row>
    <row r="39" spans="2:16" ht="21" customHeight="1" x14ac:dyDescent="0.25">
      <c r="B39" s="460" t="s">
        <v>1785</v>
      </c>
      <c r="C39" s="685" t="s">
        <v>807</v>
      </c>
      <c r="D39" s="1246" t="s">
        <v>1784</v>
      </c>
      <c r="E39" s="1247" t="s">
        <v>1063</v>
      </c>
      <c r="F39" s="855">
        <v>45839</v>
      </c>
      <c r="G39" s="855">
        <v>45992</v>
      </c>
      <c r="H39" s="626">
        <v>70000</v>
      </c>
      <c r="I39" s="1169">
        <v>0</v>
      </c>
      <c r="J39" s="626">
        <v>70000</v>
      </c>
      <c r="K39" s="626">
        <v>2009</v>
      </c>
      <c r="L39" s="626">
        <v>5368.48</v>
      </c>
      <c r="M39" s="1149">
        <v>2128</v>
      </c>
      <c r="N39" s="626">
        <v>25</v>
      </c>
      <c r="O39" s="626">
        <f>SUM(K39:N39)</f>
        <v>9530.48</v>
      </c>
      <c r="P39" s="626">
        <f>+H39-O39</f>
        <v>60469.520000000004</v>
      </c>
    </row>
    <row r="40" spans="2:16" ht="21" customHeight="1" x14ac:dyDescent="0.25">
      <c r="B40" s="466" t="s">
        <v>813</v>
      </c>
      <c r="C40" s="569"/>
      <c r="D40" s="492">
        <v>3</v>
      </c>
      <c r="E40" s="465"/>
      <c r="F40" s="500"/>
      <c r="G40" s="855"/>
      <c r="H40" s="695">
        <f>SUM(H37:H39)</f>
        <v>210000</v>
      </c>
      <c r="I40" s="1253">
        <v>0</v>
      </c>
      <c r="J40" s="695">
        <f t="shared" ref="J40:P40" si="4">SUM(J37:J39)</f>
        <v>210000</v>
      </c>
      <c r="K40" s="695">
        <f t="shared" si="4"/>
        <v>6027</v>
      </c>
      <c r="L40" s="695">
        <f t="shared" si="4"/>
        <v>16105.439999999999</v>
      </c>
      <c r="M40" s="695">
        <f t="shared" si="4"/>
        <v>6384</v>
      </c>
      <c r="N40" s="695">
        <f t="shared" si="4"/>
        <v>2567.7399999999998</v>
      </c>
      <c r="O40" s="695">
        <f t="shared" si="4"/>
        <v>31084.179999999997</v>
      </c>
      <c r="P40" s="695">
        <f t="shared" si="4"/>
        <v>178915.82</v>
      </c>
    </row>
    <row r="41" spans="2:16" ht="21" customHeight="1" x14ac:dyDescent="0.25">
      <c r="B41" s="466"/>
      <c r="C41" s="569"/>
      <c r="D41" s="492"/>
      <c r="E41" s="465"/>
      <c r="F41" s="500"/>
      <c r="G41" s="855"/>
      <c r="H41" s="695"/>
      <c r="I41" s="695"/>
      <c r="J41" s="695"/>
      <c r="K41" s="695"/>
      <c r="L41" s="695"/>
      <c r="M41" s="695"/>
      <c r="N41" s="695"/>
      <c r="O41" s="695"/>
      <c r="P41" s="695"/>
    </row>
    <row r="42" spans="2:16" ht="21" customHeight="1" x14ac:dyDescent="0.25">
      <c r="B42" s="466" t="s">
        <v>1126</v>
      </c>
      <c r="C42" s="569"/>
      <c r="D42" s="492"/>
      <c r="E42" s="465"/>
      <c r="F42" s="695"/>
      <c r="G42" s="696"/>
      <c r="H42" s="695"/>
      <c r="I42" s="1145"/>
      <c r="J42" s="695"/>
      <c r="K42" s="695"/>
      <c r="L42" s="695"/>
      <c r="M42" s="1145"/>
      <c r="N42" s="695"/>
      <c r="O42" s="153"/>
      <c r="P42" s="153"/>
    </row>
    <row r="43" spans="2:16" s="259" customFormat="1" ht="21" customHeight="1" x14ac:dyDescent="0.25">
      <c r="B43" s="1251" t="s">
        <v>917</v>
      </c>
      <c r="C43" s="1252" t="s">
        <v>807</v>
      </c>
      <c r="D43" s="1246" t="s">
        <v>607</v>
      </c>
      <c r="E43" s="1247" t="s">
        <v>1063</v>
      </c>
      <c r="F43" s="1248">
        <v>45748</v>
      </c>
      <c r="G43" s="1248">
        <v>45901</v>
      </c>
      <c r="H43" s="1100">
        <v>80000</v>
      </c>
      <c r="I43" s="1249">
        <v>0</v>
      </c>
      <c r="J43" s="1100">
        <v>80000</v>
      </c>
      <c r="K43" s="1100">
        <v>2296</v>
      </c>
      <c r="L43" s="1103">
        <v>7400.87</v>
      </c>
      <c r="M43" s="1250">
        <v>2432</v>
      </c>
      <c r="N43" s="626">
        <v>8903.93</v>
      </c>
      <c r="O43" s="468">
        <f>SUM(K43:N43)</f>
        <v>21032.799999999999</v>
      </c>
      <c r="P43" s="675">
        <f>+J43-O43</f>
        <v>58967.199999999997</v>
      </c>
    </row>
    <row r="44" spans="2:16" s="259" customFormat="1" ht="21" customHeight="1" x14ac:dyDescent="0.25">
      <c r="B44" s="1251" t="s">
        <v>1674</v>
      </c>
      <c r="C44" s="1252" t="s">
        <v>807</v>
      </c>
      <c r="D44" s="1246" t="s">
        <v>607</v>
      </c>
      <c r="E44" s="1247" t="s">
        <v>1063</v>
      </c>
      <c r="F44" s="855">
        <v>45839</v>
      </c>
      <c r="G44" s="855">
        <v>45992</v>
      </c>
      <c r="H44" s="1100">
        <v>70000</v>
      </c>
      <c r="I44" s="1249">
        <v>0</v>
      </c>
      <c r="J44" s="1100">
        <v>70000</v>
      </c>
      <c r="K44" s="1100">
        <v>2009</v>
      </c>
      <c r="L44" s="1103">
        <v>5025.38</v>
      </c>
      <c r="M44" s="1250">
        <v>2128</v>
      </c>
      <c r="N44" s="626">
        <v>1740.46</v>
      </c>
      <c r="O44" s="468">
        <f>SUM(K44:N44)</f>
        <v>10902.84</v>
      </c>
      <c r="P44" s="675">
        <f>+H44-O44</f>
        <v>59097.16</v>
      </c>
    </row>
    <row r="45" spans="2:16" ht="21" customHeight="1" x14ac:dyDescent="0.25">
      <c r="B45" s="466" t="s">
        <v>813</v>
      </c>
      <c r="C45" s="569"/>
      <c r="D45" s="492">
        <v>2</v>
      </c>
      <c r="E45" s="465"/>
      <c r="F45" s="695"/>
      <c r="G45" s="696"/>
      <c r="H45" s="1099">
        <f>SUM(H43:H44)</f>
        <v>150000</v>
      </c>
      <c r="I45" s="1253">
        <v>0</v>
      </c>
      <c r="J45" s="1099">
        <f t="shared" ref="J45:P45" si="5">SUM(J43:J44)</f>
        <v>150000</v>
      </c>
      <c r="K45" s="1099">
        <f t="shared" si="5"/>
        <v>4305</v>
      </c>
      <c r="L45" s="1099">
        <f t="shared" si="5"/>
        <v>12426.25</v>
      </c>
      <c r="M45" s="1099">
        <f t="shared" si="5"/>
        <v>4560</v>
      </c>
      <c r="N45" s="695">
        <f t="shared" si="5"/>
        <v>10644.39</v>
      </c>
      <c r="O45" s="695">
        <f t="shared" si="5"/>
        <v>31935.64</v>
      </c>
      <c r="P45" s="1099">
        <f t="shared" si="5"/>
        <v>118064.36</v>
      </c>
    </row>
    <row r="46" spans="2:16" ht="21" customHeight="1" x14ac:dyDescent="0.25">
      <c r="B46" s="466"/>
      <c r="C46" s="569"/>
      <c r="D46" s="492"/>
      <c r="E46" s="465"/>
      <c r="F46" s="500"/>
      <c r="G46" s="855"/>
      <c r="H46" s="695"/>
      <c r="I46" s="1144"/>
      <c r="J46" s="695"/>
      <c r="K46" s="695"/>
      <c r="L46" s="695"/>
      <c r="M46" s="1145"/>
      <c r="N46" s="695"/>
      <c r="O46" s="695"/>
      <c r="P46" s="695"/>
    </row>
    <row r="47" spans="2:16" ht="21" customHeight="1" x14ac:dyDescent="0.25">
      <c r="B47" s="466" t="s">
        <v>1443</v>
      </c>
      <c r="C47" s="569"/>
      <c r="D47" s="492"/>
      <c r="E47" s="465"/>
      <c r="F47" s="500"/>
      <c r="G47" s="855"/>
      <c r="H47" s="695"/>
      <c r="I47" s="1144"/>
      <c r="J47" s="695"/>
      <c r="K47" s="695"/>
      <c r="L47" s="695"/>
      <c r="M47" s="1145"/>
      <c r="N47" s="695"/>
      <c r="O47" s="695"/>
      <c r="P47" s="695"/>
    </row>
    <row r="48" spans="2:16" s="259" customFormat="1" ht="21" customHeight="1" x14ac:dyDescent="0.25">
      <c r="B48" s="1251" t="s">
        <v>382</v>
      </c>
      <c r="C48" s="1252" t="s">
        <v>807</v>
      </c>
      <c r="D48" s="1246" t="s">
        <v>1749</v>
      </c>
      <c r="E48" s="1247" t="s">
        <v>1063</v>
      </c>
      <c r="F48" s="1248">
        <v>45809</v>
      </c>
      <c r="G48" s="1248">
        <v>45992</v>
      </c>
      <c r="H48" s="1100">
        <v>70000</v>
      </c>
      <c r="I48" s="1249">
        <v>0</v>
      </c>
      <c r="J48" s="1100">
        <v>70000</v>
      </c>
      <c r="K48" s="1100">
        <v>2009</v>
      </c>
      <c r="L48" s="1103">
        <v>5368.48</v>
      </c>
      <c r="M48" s="1250">
        <v>2128</v>
      </c>
      <c r="N48" s="626">
        <v>25</v>
      </c>
      <c r="O48" s="468">
        <f>+K48+L48+M48+N48</f>
        <v>9530.48</v>
      </c>
      <c r="P48" s="675">
        <f>+J48-O48</f>
        <v>60469.520000000004</v>
      </c>
    </row>
    <row r="49" spans="2:16" s="259" customFormat="1" ht="21" customHeight="1" x14ac:dyDescent="0.25">
      <c r="B49" s="466" t="s">
        <v>813</v>
      </c>
      <c r="C49" s="1252"/>
      <c r="D49" s="1325">
        <v>1</v>
      </c>
      <c r="E49" s="1247"/>
      <c r="F49" s="1248"/>
      <c r="G49" s="1248"/>
      <c r="H49" s="1099">
        <v>70000</v>
      </c>
      <c r="I49" s="1253">
        <v>0</v>
      </c>
      <c r="J49" s="1099">
        <v>70000</v>
      </c>
      <c r="K49" s="1099">
        <v>2009</v>
      </c>
      <c r="L49" s="1099">
        <v>5368.48</v>
      </c>
      <c r="M49" s="1099">
        <v>2128</v>
      </c>
      <c r="N49" s="695">
        <v>25</v>
      </c>
      <c r="O49" s="695">
        <f>SUM(K49:N49)</f>
        <v>9530.48</v>
      </c>
      <c r="P49" s="1099">
        <f>+H49-O49</f>
        <v>60469.520000000004</v>
      </c>
    </row>
    <row r="50" spans="2:16" ht="23.25" customHeight="1" x14ac:dyDescent="0.25">
      <c r="B50" s="466"/>
      <c r="C50" s="569"/>
      <c r="D50" s="492"/>
      <c r="E50" s="1247"/>
      <c r="F50" s="500"/>
      <c r="G50" s="855"/>
      <c r="H50" s="1099"/>
      <c r="I50" s="1253"/>
      <c r="J50" s="1099"/>
      <c r="K50" s="1099"/>
      <c r="L50" s="1099"/>
      <c r="M50" s="1099"/>
      <c r="N50" s="695"/>
      <c r="O50" s="695"/>
      <c r="P50" s="1099"/>
    </row>
    <row r="51" spans="2:16" ht="21" customHeight="1" x14ac:dyDescent="0.25">
      <c r="B51" s="466" t="s">
        <v>839</v>
      </c>
      <c r="C51" s="569"/>
      <c r="D51" s="492"/>
      <c r="E51" s="465"/>
      <c r="F51" s="500"/>
      <c r="G51" s="855"/>
      <c r="H51" s="695"/>
      <c r="I51" s="1144"/>
      <c r="J51" s="695"/>
      <c r="K51" s="695"/>
      <c r="L51" s="695"/>
      <c r="M51" s="1145"/>
      <c r="N51" s="695"/>
      <c r="O51" s="695"/>
      <c r="P51" s="695"/>
    </row>
    <row r="52" spans="2:16" ht="27.75" customHeight="1" x14ac:dyDescent="0.25">
      <c r="B52" s="286" t="s">
        <v>1581</v>
      </c>
      <c r="C52" s="685" t="s">
        <v>807</v>
      </c>
      <c r="D52" s="282" t="s">
        <v>1570</v>
      </c>
      <c r="E52" s="281" t="s">
        <v>1063</v>
      </c>
      <c r="F52" s="855">
        <v>45748</v>
      </c>
      <c r="G52" s="855">
        <v>45901</v>
      </c>
      <c r="H52" s="626">
        <v>150000</v>
      </c>
      <c r="I52" s="1169">
        <v>0</v>
      </c>
      <c r="J52" s="626">
        <v>150000</v>
      </c>
      <c r="K52" s="626">
        <v>4305</v>
      </c>
      <c r="L52" s="626">
        <v>23437.75</v>
      </c>
      <c r="M52" s="1149">
        <v>4560</v>
      </c>
      <c r="N52" s="626">
        <v>3912.66</v>
      </c>
      <c r="O52" s="626">
        <v>36215.410000000003</v>
      </c>
      <c r="P52" s="626">
        <v>113784.59</v>
      </c>
    </row>
    <row r="53" spans="2:16" ht="21" customHeight="1" x14ac:dyDescent="0.25">
      <c r="B53" s="453" t="s">
        <v>813</v>
      </c>
      <c r="C53" s="569"/>
      <c r="D53" s="492">
        <v>1</v>
      </c>
      <c r="E53" s="465"/>
      <c r="F53" s="500"/>
      <c r="G53" s="855"/>
      <c r="H53" s="695">
        <v>150000</v>
      </c>
      <c r="I53" s="1144">
        <v>0</v>
      </c>
      <c r="J53" s="695">
        <v>150000</v>
      </c>
      <c r="K53" s="695">
        <v>4305</v>
      </c>
      <c r="L53" s="695">
        <v>23437.75</v>
      </c>
      <c r="M53" s="1145">
        <v>4560</v>
      </c>
      <c r="N53" s="695">
        <v>3912.66</v>
      </c>
      <c r="O53" s="695">
        <v>36215.410000000003</v>
      </c>
      <c r="P53" s="695">
        <v>113784.59</v>
      </c>
    </row>
    <row r="54" spans="2:16" ht="21" customHeight="1" x14ac:dyDescent="0.25">
      <c r="B54" s="496"/>
      <c r="C54" s="684"/>
      <c r="D54" s="282"/>
      <c r="E54" s="281"/>
      <c r="F54" s="858"/>
      <c r="G54" s="855"/>
      <c r="H54" s="626"/>
      <c r="I54" s="1111"/>
      <c r="J54" s="457"/>
      <c r="K54" s="457"/>
      <c r="L54" s="457"/>
      <c r="M54" s="1149"/>
      <c r="N54" s="468"/>
      <c r="O54" s="468"/>
      <c r="P54" s="457"/>
    </row>
    <row r="55" spans="2:16" ht="21" customHeight="1" x14ac:dyDescent="0.25">
      <c r="B55" s="453" t="s">
        <v>1128</v>
      </c>
      <c r="C55" s="1224"/>
      <c r="D55" s="280"/>
      <c r="E55" s="280"/>
      <c r="F55" s="858"/>
      <c r="G55" s="855"/>
      <c r="H55" s="280"/>
      <c r="I55" s="1113"/>
      <c r="J55" s="487"/>
      <c r="K55" s="457"/>
      <c r="L55" s="457"/>
      <c r="M55" s="1149"/>
      <c r="N55" s="468"/>
      <c r="O55" s="468"/>
      <c r="P55" s="457"/>
    </row>
    <row r="56" spans="2:16" ht="29.25" customHeight="1" x14ac:dyDescent="0.25">
      <c r="B56" s="280" t="s">
        <v>461</v>
      </c>
      <c r="C56" s="685" t="s">
        <v>807</v>
      </c>
      <c r="D56" s="282" t="s">
        <v>1574</v>
      </c>
      <c r="E56" s="281" t="s">
        <v>1063</v>
      </c>
      <c r="F56" s="855">
        <v>45748</v>
      </c>
      <c r="G56" s="855">
        <v>45901</v>
      </c>
      <c r="H56" s="468">
        <v>115000</v>
      </c>
      <c r="I56" s="1111">
        <v>0</v>
      </c>
      <c r="J56" s="489">
        <v>115000</v>
      </c>
      <c r="K56" s="489">
        <v>3300.5</v>
      </c>
      <c r="L56" s="489">
        <v>15633.74</v>
      </c>
      <c r="M56" s="1149">
        <v>3496</v>
      </c>
      <c r="N56" s="861">
        <v>1431</v>
      </c>
      <c r="O56" s="468">
        <f>+K56+L56+M56+N56</f>
        <v>23861.239999999998</v>
      </c>
      <c r="P56" s="457">
        <f>+J56-O56</f>
        <v>91138.760000000009</v>
      </c>
    </row>
    <row r="57" spans="2:16" ht="21" customHeight="1" x14ac:dyDescent="0.25">
      <c r="B57" s="280" t="s">
        <v>1283</v>
      </c>
      <c r="C57" s="685" t="s">
        <v>807</v>
      </c>
      <c r="D57" s="282" t="s">
        <v>1495</v>
      </c>
      <c r="E57" s="281" t="s">
        <v>1281</v>
      </c>
      <c r="F57" s="855">
        <v>45748</v>
      </c>
      <c r="G57" s="855">
        <v>45901</v>
      </c>
      <c r="H57" s="468">
        <v>60000</v>
      </c>
      <c r="I57" s="1169">
        <v>0</v>
      </c>
      <c r="J57" s="628">
        <v>60000</v>
      </c>
      <c r="K57" s="628">
        <v>1722</v>
      </c>
      <c r="L57" s="628">
        <v>3486.68</v>
      </c>
      <c r="M57" s="1149">
        <v>1824</v>
      </c>
      <c r="N57" s="861">
        <v>728</v>
      </c>
      <c r="O57" s="468">
        <f>+K57+L57+M57+N57</f>
        <v>7760.68</v>
      </c>
      <c r="P57" s="468">
        <f>+J57-O57</f>
        <v>52239.32</v>
      </c>
    </row>
    <row r="58" spans="2:16" ht="21" customHeight="1" x14ac:dyDescent="0.25">
      <c r="B58" s="453" t="s">
        <v>813</v>
      </c>
      <c r="C58" s="1224"/>
      <c r="D58" s="453">
        <v>2</v>
      </c>
      <c r="E58" s="525"/>
      <c r="F58" s="500"/>
      <c r="G58" s="855"/>
      <c r="H58" s="695">
        <f>SUM(H56:H57)</f>
        <v>175000</v>
      </c>
      <c r="I58" s="1144">
        <f>SUM(I57)</f>
        <v>0</v>
      </c>
      <c r="J58" s="695">
        <f t="shared" ref="J58:P58" si="6">SUM(J56:J57)</f>
        <v>175000</v>
      </c>
      <c r="K58" s="695">
        <f t="shared" si="6"/>
        <v>5022.5</v>
      </c>
      <c r="L58" s="695">
        <f t="shared" si="6"/>
        <v>19120.419999999998</v>
      </c>
      <c r="M58" s="1145">
        <f t="shared" si="6"/>
        <v>5320</v>
      </c>
      <c r="N58" s="695">
        <f>SUM(N56:N57)</f>
        <v>2159</v>
      </c>
      <c r="O58" s="695">
        <f t="shared" si="6"/>
        <v>31621.919999999998</v>
      </c>
      <c r="P58" s="695">
        <f t="shared" si="6"/>
        <v>143378.08000000002</v>
      </c>
    </row>
    <row r="59" spans="2:16" ht="21" customHeight="1" x14ac:dyDescent="0.25">
      <c r="B59" s="461"/>
      <c r="C59" s="1225"/>
      <c r="D59" s="453"/>
      <c r="E59" s="525"/>
      <c r="F59" s="858"/>
      <c r="G59" s="855"/>
      <c r="H59" s="697"/>
      <c r="I59" s="1112"/>
      <c r="J59" s="522"/>
      <c r="K59" s="522"/>
      <c r="L59" s="522"/>
      <c r="M59" s="1145"/>
      <c r="N59" s="1173"/>
      <c r="O59" s="697"/>
      <c r="P59" s="463"/>
    </row>
    <row r="60" spans="2:16" ht="21" customHeight="1" x14ac:dyDescent="0.25">
      <c r="B60" s="1014" t="s">
        <v>1575</v>
      </c>
      <c r="C60" s="569"/>
      <c r="D60" s="492"/>
      <c r="E60" s="46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s="259" customFormat="1" ht="30.75" customHeight="1" x14ac:dyDescent="0.25">
      <c r="B61" s="1251" t="s">
        <v>1582</v>
      </c>
      <c r="C61" s="1252" t="s">
        <v>807</v>
      </c>
      <c r="D61" s="1246" t="s">
        <v>1571</v>
      </c>
      <c r="E61" s="1247" t="s">
        <v>1063</v>
      </c>
      <c r="F61" s="1248">
        <v>45717</v>
      </c>
      <c r="G61" s="1248">
        <v>45870</v>
      </c>
      <c r="H61" s="1100">
        <v>95000</v>
      </c>
      <c r="I61" s="1249">
        <v>0</v>
      </c>
      <c r="J61" s="1100">
        <v>95000</v>
      </c>
      <c r="K61" s="1100">
        <v>2726.5</v>
      </c>
      <c r="L61" s="1103">
        <v>10929.24</v>
      </c>
      <c r="M61" s="1250">
        <v>2888</v>
      </c>
      <c r="N61" s="626">
        <v>18566.330000000002</v>
      </c>
      <c r="O61" s="468">
        <f>+K61+L61+M61+N61</f>
        <v>35110.07</v>
      </c>
      <c r="P61" s="675">
        <f>+J61-O61</f>
        <v>59889.93</v>
      </c>
    </row>
    <row r="62" spans="2:16" ht="21" customHeight="1" x14ac:dyDescent="0.25">
      <c r="B62" s="453" t="s">
        <v>813</v>
      </c>
      <c r="C62" s="685"/>
      <c r="D62" s="453">
        <v>1</v>
      </c>
      <c r="E62" s="281"/>
      <c r="F62" s="1019"/>
      <c r="G62" s="857"/>
      <c r="H62" s="697">
        <f>SUM(H61)</f>
        <v>95000</v>
      </c>
      <c r="I62" s="1144">
        <f>SUM(I61)</f>
        <v>0</v>
      </c>
      <c r="J62" s="697">
        <f t="shared" ref="J62:P62" si="7">SUM(J61)</f>
        <v>95000</v>
      </c>
      <c r="K62" s="697">
        <f t="shared" si="7"/>
        <v>2726.5</v>
      </c>
      <c r="L62" s="697">
        <f t="shared" si="7"/>
        <v>10929.24</v>
      </c>
      <c r="M62" s="1145">
        <f t="shared" si="7"/>
        <v>2888</v>
      </c>
      <c r="N62" s="697">
        <f>SUM(N61)</f>
        <v>18566.330000000002</v>
      </c>
      <c r="O62" s="697">
        <f t="shared" si="7"/>
        <v>35110.07</v>
      </c>
      <c r="P62" s="697">
        <f t="shared" si="7"/>
        <v>59889.93</v>
      </c>
    </row>
    <row r="63" spans="2:16" ht="21" customHeight="1" x14ac:dyDescent="0.25">
      <c r="B63" s="496"/>
      <c r="C63" s="684"/>
      <c r="D63" s="282"/>
      <c r="E63" s="281"/>
      <c r="F63" s="856"/>
      <c r="G63" s="857"/>
      <c r="H63" s="626"/>
      <c r="I63" s="1111"/>
      <c r="J63" s="457"/>
      <c r="K63" s="457"/>
      <c r="L63" s="457"/>
      <c r="M63" s="1149"/>
      <c r="N63" s="468"/>
      <c r="O63" s="468"/>
      <c r="P63" s="457"/>
    </row>
    <row r="64" spans="2:16" ht="32.25" customHeight="1" x14ac:dyDescent="0.25">
      <c r="B64" s="1014" t="s">
        <v>1136</v>
      </c>
      <c r="C64" s="570"/>
      <c r="D64" s="492"/>
      <c r="E64" s="465"/>
      <c r="F64" s="1019"/>
      <c r="G64" s="857"/>
      <c r="H64" s="695"/>
      <c r="I64" s="1144"/>
      <c r="J64" s="697"/>
      <c r="K64" s="697"/>
      <c r="L64" s="697"/>
      <c r="M64" s="1145"/>
      <c r="N64" s="697"/>
      <c r="O64" s="697"/>
      <c r="P64" s="697"/>
    </row>
    <row r="65" spans="2:16" ht="31.5" customHeight="1" x14ac:dyDescent="0.25">
      <c r="B65" s="153" t="s">
        <v>1583</v>
      </c>
      <c r="C65" s="685" t="s">
        <v>806</v>
      </c>
      <c r="D65" s="749" t="s">
        <v>1572</v>
      </c>
      <c r="E65" s="281" t="s">
        <v>1063</v>
      </c>
      <c r="F65" s="855">
        <v>45839</v>
      </c>
      <c r="G65" s="855">
        <v>45992</v>
      </c>
      <c r="H65" s="626">
        <v>120000</v>
      </c>
      <c r="I65" s="1169">
        <v>0</v>
      </c>
      <c r="J65" s="468">
        <v>120000</v>
      </c>
      <c r="K65" s="468">
        <v>3444</v>
      </c>
      <c r="L65" s="468">
        <v>16809.87</v>
      </c>
      <c r="M65" s="1149">
        <v>3648</v>
      </c>
      <c r="N65" s="468">
        <v>2568.4</v>
      </c>
      <c r="O65" s="468">
        <f>+K65+L65+M65+N65</f>
        <v>26470.27</v>
      </c>
      <c r="P65" s="626">
        <f>+J65-O65</f>
        <v>93529.73</v>
      </c>
    </row>
    <row r="66" spans="2:16" s="259" customFormat="1" ht="21" customHeight="1" x14ac:dyDescent="0.25">
      <c r="B66" s="1251" t="s">
        <v>1750</v>
      </c>
      <c r="C66" s="1252" t="s">
        <v>807</v>
      </c>
      <c r="D66" s="1246" t="s">
        <v>1751</v>
      </c>
      <c r="E66" s="1247" t="s">
        <v>1063</v>
      </c>
      <c r="F66" s="1248">
        <v>45809</v>
      </c>
      <c r="G66" s="1248">
        <v>45992</v>
      </c>
      <c r="H66" s="1100">
        <v>50000</v>
      </c>
      <c r="I66" s="1249">
        <v>0</v>
      </c>
      <c r="J66" s="1100">
        <v>50000</v>
      </c>
      <c r="K66" s="1100">
        <v>1435</v>
      </c>
      <c r="L66" s="1103">
        <v>1854</v>
      </c>
      <c r="M66" s="1250">
        <v>1520</v>
      </c>
      <c r="N66" s="626">
        <v>25</v>
      </c>
      <c r="O66" s="468">
        <f>+K66+L66+M66+N66</f>
        <v>4834</v>
      </c>
      <c r="P66" s="675">
        <f>+J66-O66</f>
        <v>45166</v>
      </c>
    </row>
    <row r="67" spans="2:16" ht="21" customHeight="1" x14ac:dyDescent="0.25">
      <c r="B67" s="496" t="s">
        <v>1352</v>
      </c>
      <c r="C67" s="684" t="s">
        <v>806</v>
      </c>
      <c r="D67" s="286" t="s">
        <v>1635</v>
      </c>
      <c r="E67" s="281" t="s">
        <v>1063</v>
      </c>
      <c r="F67" s="855">
        <v>45748</v>
      </c>
      <c r="G67" s="855">
        <v>45901</v>
      </c>
      <c r="H67" s="626">
        <v>55000</v>
      </c>
      <c r="I67" s="1111">
        <v>0</v>
      </c>
      <c r="J67" s="457">
        <v>55000</v>
      </c>
      <c r="K67" s="457">
        <v>1578.5</v>
      </c>
      <c r="L67" s="457">
        <v>2559.6799999999998</v>
      </c>
      <c r="M67" s="1149">
        <v>1672</v>
      </c>
      <c r="N67" s="468">
        <v>25</v>
      </c>
      <c r="O67" s="468">
        <v>5835.18</v>
      </c>
      <c r="P67" s="498">
        <f>+J67-O67</f>
        <v>49164.82</v>
      </c>
    </row>
    <row r="68" spans="2:16" ht="21" customHeight="1" x14ac:dyDescent="0.25">
      <c r="B68" s="466" t="s">
        <v>813</v>
      </c>
      <c r="C68" s="569"/>
      <c r="D68" s="492">
        <v>3</v>
      </c>
      <c r="E68" s="465"/>
      <c r="F68" s="500"/>
      <c r="G68" s="855"/>
      <c r="H68" s="697">
        <f>SUM(H65:H67)</f>
        <v>225000</v>
      </c>
      <c r="I68" s="1144">
        <f>SUM(I67)</f>
        <v>0</v>
      </c>
      <c r="J68" s="697">
        <f t="shared" ref="J68:P68" si="8">SUM(J65:J67)</f>
        <v>225000</v>
      </c>
      <c r="K68" s="697">
        <f>SUM(K65:K67)</f>
        <v>6457.5</v>
      </c>
      <c r="L68" s="697">
        <f t="shared" si="8"/>
        <v>21223.55</v>
      </c>
      <c r="M68" s="1145">
        <f t="shared" si="8"/>
        <v>6840</v>
      </c>
      <c r="N68" s="697">
        <f>SUM(N65:N67)</f>
        <v>2618.4</v>
      </c>
      <c r="O68" s="697">
        <f t="shared" si="8"/>
        <v>37139.449999999997</v>
      </c>
      <c r="P68" s="697">
        <f t="shared" si="8"/>
        <v>187860.55</v>
      </c>
    </row>
    <row r="69" spans="2:16" ht="21" customHeight="1" x14ac:dyDescent="0.25">
      <c r="B69" s="466"/>
      <c r="C69" s="569"/>
      <c r="D69" s="492"/>
      <c r="E69" s="465"/>
      <c r="F69" s="500"/>
      <c r="G69" s="855"/>
      <c r="H69" s="697"/>
      <c r="I69" s="1144"/>
      <c r="J69" s="697"/>
      <c r="K69" s="697"/>
      <c r="L69" s="697"/>
      <c r="M69" s="1145"/>
      <c r="N69" s="697"/>
      <c r="O69" s="697"/>
      <c r="P69" s="697"/>
    </row>
    <row r="70" spans="2:16" ht="21" customHeight="1" x14ac:dyDescent="0.25">
      <c r="B70" s="466" t="s">
        <v>1791</v>
      </c>
      <c r="C70" s="569"/>
      <c r="D70" s="492"/>
      <c r="E70" s="465"/>
      <c r="F70" s="500"/>
      <c r="G70" s="855"/>
      <c r="H70" s="697"/>
      <c r="I70" s="1144"/>
      <c r="J70" s="697"/>
      <c r="K70" s="697"/>
      <c r="L70" s="697"/>
      <c r="M70" s="1145"/>
      <c r="N70" s="697"/>
      <c r="O70" s="697"/>
      <c r="P70" s="697"/>
    </row>
    <row r="71" spans="2:16" ht="21" customHeight="1" x14ac:dyDescent="0.25">
      <c r="B71" s="286" t="s">
        <v>1793</v>
      </c>
      <c r="C71" s="685" t="s">
        <v>807</v>
      </c>
      <c r="D71" s="282" t="s">
        <v>1794</v>
      </c>
      <c r="E71" s="281" t="s">
        <v>1063</v>
      </c>
      <c r="F71" s="855">
        <v>45839</v>
      </c>
      <c r="G71" s="855">
        <v>45992</v>
      </c>
      <c r="H71" s="626">
        <v>120000</v>
      </c>
      <c r="I71" s="1169">
        <v>0</v>
      </c>
      <c r="J71" s="468">
        <v>120000</v>
      </c>
      <c r="K71" s="468">
        <v>3444</v>
      </c>
      <c r="L71" s="468">
        <v>16809.87</v>
      </c>
      <c r="M71" s="1149">
        <v>3648</v>
      </c>
      <c r="N71" s="468">
        <v>25</v>
      </c>
      <c r="O71" s="468">
        <f>SUM(K71:N71)</f>
        <v>23926.87</v>
      </c>
      <c r="P71" s="468">
        <f>+H71-O71</f>
        <v>96073.13</v>
      </c>
    </row>
    <row r="72" spans="2:16" ht="21" customHeight="1" x14ac:dyDescent="0.25">
      <c r="B72" s="466" t="s">
        <v>813</v>
      </c>
      <c r="C72" s="569"/>
      <c r="D72" s="492">
        <v>1</v>
      </c>
      <c r="E72" s="465"/>
      <c r="F72" s="500"/>
      <c r="G72" s="855"/>
      <c r="H72" s="695">
        <v>120000</v>
      </c>
      <c r="I72" s="1144">
        <v>0</v>
      </c>
      <c r="J72" s="697">
        <v>120000</v>
      </c>
      <c r="K72" s="697">
        <v>3444</v>
      </c>
      <c r="L72" s="697">
        <v>16809.87</v>
      </c>
      <c r="M72" s="1145">
        <v>3648</v>
      </c>
      <c r="N72" s="697">
        <v>25</v>
      </c>
      <c r="O72" s="697">
        <f>SUM(K72:N72)</f>
        <v>23926.87</v>
      </c>
      <c r="P72" s="697">
        <f>+H72-O72</f>
        <v>96073.13</v>
      </c>
    </row>
    <row r="73" spans="2:16" ht="21" customHeight="1" x14ac:dyDescent="0.25">
      <c r="B73" s="466"/>
      <c r="C73" s="569"/>
      <c r="D73" s="492"/>
      <c r="E73" s="465"/>
      <c r="F73" s="500"/>
      <c r="G73" s="855"/>
      <c r="H73" s="697"/>
      <c r="I73" s="1144"/>
      <c r="J73" s="697"/>
      <c r="K73" s="697"/>
      <c r="L73" s="697"/>
      <c r="M73" s="1145"/>
      <c r="N73" s="697"/>
      <c r="O73" s="697"/>
      <c r="P73" s="697"/>
    </row>
    <row r="74" spans="2:16" ht="21" customHeight="1" x14ac:dyDescent="0.25">
      <c r="B74" s="453" t="s">
        <v>1515</v>
      </c>
      <c r="C74" s="569"/>
      <c r="D74" s="492"/>
      <c r="E74" s="465"/>
      <c r="F74" s="1019"/>
      <c r="G74" s="857"/>
      <c r="H74" s="695"/>
      <c r="I74" s="1144"/>
      <c r="J74" s="697"/>
      <c r="K74" s="697"/>
      <c r="L74" s="697"/>
      <c r="M74" s="1145"/>
      <c r="N74" s="697"/>
      <c r="O74" s="697"/>
      <c r="P74" s="697"/>
    </row>
    <row r="75" spans="2:16" ht="32.25" customHeight="1" x14ac:dyDescent="0.25">
      <c r="B75" s="280" t="s">
        <v>1584</v>
      </c>
      <c r="C75" s="685" t="s">
        <v>806</v>
      </c>
      <c r="D75" s="282" t="s">
        <v>1357</v>
      </c>
      <c r="E75" s="281" t="s">
        <v>1063</v>
      </c>
      <c r="F75" s="855">
        <v>45778</v>
      </c>
      <c r="G75" s="855">
        <v>45931</v>
      </c>
      <c r="H75" s="626">
        <v>125000</v>
      </c>
      <c r="I75" s="1111">
        <v>0</v>
      </c>
      <c r="J75" s="1038">
        <v>125000</v>
      </c>
      <c r="K75" s="1038">
        <v>3587.5</v>
      </c>
      <c r="L75" s="1037">
        <v>17985.990000000002</v>
      </c>
      <c r="M75" s="1150">
        <v>3800</v>
      </c>
      <c r="N75" s="1038">
        <v>25</v>
      </c>
      <c r="O75" s="468">
        <f t="shared" ref="O75:O80" si="9">+K75+L75+M75+N75</f>
        <v>25398.49</v>
      </c>
      <c r="P75" s="498">
        <f t="shared" ref="P75:P80" si="10">+J75-O75</f>
        <v>99601.51</v>
      </c>
    </row>
    <row r="76" spans="2:16" ht="32.25" customHeight="1" x14ac:dyDescent="0.25">
      <c r="B76" s="280" t="s">
        <v>1585</v>
      </c>
      <c r="C76" s="685" t="s">
        <v>806</v>
      </c>
      <c r="D76" s="282" t="s">
        <v>1357</v>
      </c>
      <c r="E76" s="281" t="s">
        <v>1063</v>
      </c>
      <c r="F76" s="855">
        <v>45778</v>
      </c>
      <c r="G76" s="855">
        <v>45931</v>
      </c>
      <c r="H76" s="626">
        <v>125000</v>
      </c>
      <c r="I76" s="1111">
        <v>0</v>
      </c>
      <c r="J76" s="1038">
        <v>125000</v>
      </c>
      <c r="K76" s="1038">
        <v>3587.5</v>
      </c>
      <c r="L76" s="1037">
        <v>17985.990000000002</v>
      </c>
      <c r="M76" s="1150">
        <v>3800</v>
      </c>
      <c r="N76" s="1038">
        <v>25</v>
      </c>
      <c r="O76" s="468">
        <f t="shared" si="9"/>
        <v>25398.49</v>
      </c>
      <c r="P76" s="498">
        <f t="shared" si="10"/>
        <v>99601.51</v>
      </c>
    </row>
    <row r="77" spans="2:16" ht="32.25" customHeight="1" x14ac:dyDescent="0.25">
      <c r="B77" s="280" t="s">
        <v>1586</v>
      </c>
      <c r="C77" s="685" t="s">
        <v>806</v>
      </c>
      <c r="D77" s="282" t="s">
        <v>1355</v>
      </c>
      <c r="E77" s="281" t="s">
        <v>1063</v>
      </c>
      <c r="F77" s="855">
        <v>45748</v>
      </c>
      <c r="G77" s="855">
        <v>45901</v>
      </c>
      <c r="H77" s="626">
        <v>125000</v>
      </c>
      <c r="I77" s="1111">
        <v>0</v>
      </c>
      <c r="J77" s="1038">
        <v>125000</v>
      </c>
      <c r="K77" s="1038">
        <v>3587.5</v>
      </c>
      <c r="L77" s="1037">
        <v>17985.990000000002</v>
      </c>
      <c r="M77" s="1150">
        <v>3800</v>
      </c>
      <c r="N77" s="1038">
        <v>25</v>
      </c>
      <c r="O77" s="468">
        <f t="shared" si="9"/>
        <v>25398.49</v>
      </c>
      <c r="P77" s="498">
        <f t="shared" si="10"/>
        <v>99601.51</v>
      </c>
    </row>
    <row r="78" spans="2:16" ht="32.25" customHeight="1" x14ac:dyDescent="0.25">
      <c r="B78" s="153" t="s">
        <v>1587</v>
      </c>
      <c r="C78" s="685" t="s">
        <v>806</v>
      </c>
      <c r="D78" s="282" t="s">
        <v>1357</v>
      </c>
      <c r="E78" s="281" t="s">
        <v>1063</v>
      </c>
      <c r="F78" s="855">
        <v>45748</v>
      </c>
      <c r="G78" s="855">
        <v>45901</v>
      </c>
      <c r="H78" s="626">
        <v>125000</v>
      </c>
      <c r="I78" s="1111">
        <v>0</v>
      </c>
      <c r="J78" s="1038">
        <v>125000</v>
      </c>
      <c r="K78" s="1038">
        <v>3587.5</v>
      </c>
      <c r="L78" s="1037">
        <v>17985.990000000002</v>
      </c>
      <c r="M78" s="1150">
        <v>3800</v>
      </c>
      <c r="N78" s="1038">
        <v>25</v>
      </c>
      <c r="O78" s="468">
        <f t="shared" si="9"/>
        <v>25398.49</v>
      </c>
      <c r="P78" s="498">
        <f t="shared" si="10"/>
        <v>99601.51</v>
      </c>
    </row>
    <row r="79" spans="2:16" ht="32.25" customHeight="1" x14ac:dyDescent="0.25">
      <c r="B79" s="280" t="s">
        <v>1588</v>
      </c>
      <c r="C79" s="685" t="s">
        <v>806</v>
      </c>
      <c r="D79" s="282" t="s">
        <v>1357</v>
      </c>
      <c r="E79" s="281" t="s">
        <v>1063</v>
      </c>
      <c r="F79" s="855">
        <v>45748</v>
      </c>
      <c r="G79" s="855">
        <v>45901</v>
      </c>
      <c r="H79" s="626">
        <v>125000</v>
      </c>
      <c r="I79" s="1169">
        <v>0</v>
      </c>
      <c r="J79" s="1038">
        <v>125000</v>
      </c>
      <c r="K79" s="1038">
        <v>3587.5</v>
      </c>
      <c r="L79" s="1037">
        <v>17985.990000000002</v>
      </c>
      <c r="M79" s="1150">
        <v>3800</v>
      </c>
      <c r="N79" s="1038">
        <v>25</v>
      </c>
      <c r="O79" s="468">
        <f t="shared" si="9"/>
        <v>25398.49</v>
      </c>
      <c r="P79" s="626">
        <f t="shared" si="10"/>
        <v>99601.51</v>
      </c>
    </row>
    <row r="80" spans="2:16" ht="32.25" customHeight="1" x14ac:dyDescent="0.25">
      <c r="B80" s="280" t="s">
        <v>1589</v>
      </c>
      <c r="C80" s="685" t="s">
        <v>807</v>
      </c>
      <c r="D80" s="282" t="s">
        <v>1357</v>
      </c>
      <c r="E80" s="281" t="s">
        <v>1063</v>
      </c>
      <c r="F80" s="855">
        <v>45748</v>
      </c>
      <c r="G80" s="855">
        <v>45901</v>
      </c>
      <c r="H80" s="626">
        <v>135000</v>
      </c>
      <c r="I80" s="1169">
        <v>0</v>
      </c>
      <c r="J80" s="1038">
        <v>135000</v>
      </c>
      <c r="K80" s="1038">
        <v>3874.5</v>
      </c>
      <c r="L80" s="1038">
        <v>19909.38</v>
      </c>
      <c r="M80" s="1150">
        <v>4104</v>
      </c>
      <c r="N80" s="1038">
        <v>1740.46</v>
      </c>
      <c r="O80" s="468">
        <f t="shared" si="9"/>
        <v>29628.34</v>
      </c>
      <c r="P80" s="626">
        <f t="shared" si="10"/>
        <v>105371.66</v>
      </c>
    </row>
    <row r="81" spans="2:16" ht="33" customHeight="1" x14ac:dyDescent="0.25">
      <c r="B81" s="153" t="s">
        <v>1590</v>
      </c>
      <c r="C81" s="685" t="s">
        <v>807</v>
      </c>
      <c r="D81" s="282" t="s">
        <v>1357</v>
      </c>
      <c r="E81" s="281" t="s">
        <v>1063</v>
      </c>
      <c r="F81" s="855">
        <v>45748</v>
      </c>
      <c r="G81" s="855">
        <v>45901</v>
      </c>
      <c r="H81" s="626">
        <v>125000</v>
      </c>
      <c r="I81" s="1111">
        <v>0</v>
      </c>
      <c r="J81" s="1038">
        <v>125000</v>
      </c>
      <c r="K81" s="1038">
        <v>3587.5</v>
      </c>
      <c r="L81" s="1038">
        <v>17985.990000000002</v>
      </c>
      <c r="M81" s="1150">
        <v>3800</v>
      </c>
      <c r="N81" s="1038">
        <v>25</v>
      </c>
      <c r="O81" s="468">
        <v>25398.49</v>
      </c>
      <c r="P81" s="498">
        <v>99601.51</v>
      </c>
    </row>
    <row r="82" spans="2:16" ht="21" customHeight="1" x14ac:dyDescent="0.25">
      <c r="B82" s="466" t="s">
        <v>813</v>
      </c>
      <c r="C82" s="569"/>
      <c r="D82" s="492">
        <v>7</v>
      </c>
      <c r="E82" s="465"/>
      <c r="F82" s="500"/>
      <c r="G82" s="855"/>
      <c r="H82" s="697">
        <f>SUM(H75:H81)</f>
        <v>885000</v>
      </c>
      <c r="I82" s="1112">
        <v>0</v>
      </c>
      <c r="J82" s="697">
        <f t="shared" ref="J82:P82" si="11">SUM(J75:J81)</f>
        <v>885000</v>
      </c>
      <c r="K82" s="697">
        <f t="shared" si="11"/>
        <v>25399.5</v>
      </c>
      <c r="L82" s="697">
        <f t="shared" si="11"/>
        <v>127825.32000000002</v>
      </c>
      <c r="M82" s="1145">
        <f t="shared" si="11"/>
        <v>26904</v>
      </c>
      <c r="N82" s="697">
        <f t="shared" si="11"/>
        <v>1890.46</v>
      </c>
      <c r="O82" s="697">
        <f t="shared" si="11"/>
        <v>182019.28</v>
      </c>
      <c r="P82" s="697">
        <f t="shared" si="11"/>
        <v>702980.72</v>
      </c>
    </row>
    <row r="83" spans="2:16" ht="21" customHeight="1" x14ac:dyDescent="0.25">
      <c r="B83" s="466"/>
      <c r="C83" s="569"/>
      <c r="D83" s="492"/>
      <c r="E83" s="465"/>
      <c r="F83" s="500"/>
      <c r="G83" s="855"/>
      <c r="H83" s="697"/>
      <c r="I83" s="1145"/>
      <c r="J83" s="697"/>
      <c r="K83" s="697"/>
      <c r="L83" s="697"/>
      <c r="M83" s="1145"/>
      <c r="N83" s="697"/>
      <c r="O83" s="697"/>
      <c r="P83" s="697"/>
    </row>
    <row r="84" spans="2:16" ht="21" customHeight="1" x14ac:dyDescent="0.25">
      <c r="B84" s="466" t="s">
        <v>821</v>
      </c>
      <c r="C84" s="569"/>
      <c r="D84" s="492"/>
      <c r="E84" s="465"/>
      <c r="F84" s="500"/>
      <c r="G84" s="855"/>
      <c r="H84" s="695"/>
      <c r="I84" s="1144"/>
      <c r="J84" s="697"/>
      <c r="K84" s="697"/>
      <c r="L84" s="697"/>
      <c r="M84" s="1145"/>
      <c r="N84" s="697"/>
      <c r="O84" s="697"/>
      <c r="P84" s="697"/>
    </row>
    <row r="85" spans="2:16" ht="30.75" customHeight="1" x14ac:dyDescent="0.25">
      <c r="B85" s="286" t="s">
        <v>593</v>
      </c>
      <c r="C85" s="685" t="s">
        <v>806</v>
      </c>
      <c r="D85" s="282" t="s">
        <v>1541</v>
      </c>
      <c r="E85" s="281" t="s">
        <v>1063</v>
      </c>
      <c r="F85" s="855">
        <v>45748</v>
      </c>
      <c r="G85" s="855">
        <v>45901</v>
      </c>
      <c r="H85" s="626">
        <v>150000</v>
      </c>
      <c r="I85" s="1169">
        <v>0</v>
      </c>
      <c r="J85" s="468">
        <v>150000</v>
      </c>
      <c r="K85" s="468">
        <v>4305</v>
      </c>
      <c r="L85" s="468">
        <v>23866.62</v>
      </c>
      <c r="M85" s="1149">
        <v>4560</v>
      </c>
      <c r="N85" s="468">
        <v>2568.4</v>
      </c>
      <c r="O85" s="468">
        <v>35300.019999999997</v>
      </c>
      <c r="P85" s="468">
        <f t="shared" ref="P85:P90" si="12">+J85-O85</f>
        <v>114699.98000000001</v>
      </c>
    </row>
    <row r="86" spans="2:16" ht="24.75" customHeight="1" x14ac:dyDescent="0.25">
      <c r="B86" s="286" t="s">
        <v>1591</v>
      </c>
      <c r="C86" s="684" t="s">
        <v>806</v>
      </c>
      <c r="D86" s="282" t="s">
        <v>489</v>
      </c>
      <c r="E86" s="281" t="s">
        <v>1063</v>
      </c>
      <c r="F86" s="855">
        <v>45748</v>
      </c>
      <c r="G86" s="855">
        <v>45901</v>
      </c>
      <c r="H86" s="626">
        <v>70000</v>
      </c>
      <c r="I86" s="1111">
        <v>0</v>
      </c>
      <c r="J86" s="457">
        <v>70000</v>
      </c>
      <c r="K86" s="457">
        <v>2009</v>
      </c>
      <c r="L86" s="457">
        <v>5368.48</v>
      </c>
      <c r="M86" s="1149">
        <v>2128</v>
      </c>
      <c r="N86" s="468">
        <v>25</v>
      </c>
      <c r="O86" s="468">
        <f>+K86+L86+M86+N86</f>
        <v>9530.48</v>
      </c>
      <c r="P86" s="457">
        <f t="shared" si="12"/>
        <v>60469.520000000004</v>
      </c>
    </row>
    <row r="87" spans="2:16" ht="24.75" customHeight="1" x14ac:dyDescent="0.25">
      <c r="B87" s="286" t="s">
        <v>1288</v>
      </c>
      <c r="C87" s="685" t="s">
        <v>807</v>
      </c>
      <c r="D87" s="282" t="s">
        <v>417</v>
      </c>
      <c r="E87" s="281" t="s">
        <v>1063</v>
      </c>
      <c r="F87" s="855">
        <v>45748</v>
      </c>
      <c r="G87" s="855">
        <v>45901</v>
      </c>
      <c r="H87" s="626">
        <v>70000</v>
      </c>
      <c r="I87" s="1169">
        <v>0</v>
      </c>
      <c r="J87" s="468">
        <v>70000</v>
      </c>
      <c r="K87" s="468">
        <v>2009</v>
      </c>
      <c r="L87" s="468">
        <v>5368.48</v>
      </c>
      <c r="M87" s="1149">
        <v>2128</v>
      </c>
      <c r="N87" s="468">
        <v>25</v>
      </c>
      <c r="O87" s="468">
        <f>+K87+L87+M87+N87</f>
        <v>9530.48</v>
      </c>
      <c r="P87" s="468">
        <f t="shared" si="12"/>
        <v>60469.520000000004</v>
      </c>
    </row>
    <row r="88" spans="2:16" ht="24.75" customHeight="1" x14ac:dyDescent="0.25">
      <c r="B88" s="286" t="s">
        <v>1496</v>
      </c>
      <c r="C88" s="685" t="s">
        <v>806</v>
      </c>
      <c r="D88" s="282" t="s">
        <v>489</v>
      </c>
      <c r="E88" s="281" t="s">
        <v>1063</v>
      </c>
      <c r="F88" s="855">
        <v>45839</v>
      </c>
      <c r="G88" s="855">
        <v>45992</v>
      </c>
      <c r="H88" s="626">
        <v>70000</v>
      </c>
      <c r="I88" s="1169">
        <v>0</v>
      </c>
      <c r="J88" s="468">
        <v>70000</v>
      </c>
      <c r="K88" s="468">
        <v>2009</v>
      </c>
      <c r="L88" s="468">
        <v>5368.48</v>
      </c>
      <c r="M88" s="1149">
        <v>2128</v>
      </c>
      <c r="N88" s="468">
        <v>25</v>
      </c>
      <c r="O88" s="468">
        <f>+K88+L88+M88+N88</f>
        <v>9530.48</v>
      </c>
      <c r="P88" s="468">
        <f t="shared" si="12"/>
        <v>60469.520000000004</v>
      </c>
    </row>
    <row r="89" spans="2:16" ht="21" customHeight="1" x14ac:dyDescent="0.25">
      <c r="B89" s="153" t="s">
        <v>1599</v>
      </c>
      <c r="C89" s="684" t="s">
        <v>806</v>
      </c>
      <c r="D89" s="282" t="s">
        <v>417</v>
      </c>
      <c r="E89" s="286" t="s">
        <v>1063</v>
      </c>
      <c r="F89" s="855">
        <v>45962</v>
      </c>
      <c r="G89" s="855">
        <v>45901</v>
      </c>
      <c r="H89" s="626">
        <v>70000</v>
      </c>
      <c r="I89" s="1111">
        <v>0</v>
      </c>
      <c r="J89" s="457">
        <v>70000</v>
      </c>
      <c r="K89" s="457">
        <v>2009</v>
      </c>
      <c r="L89" s="457">
        <v>5368.48</v>
      </c>
      <c r="M89" s="1149">
        <v>2128</v>
      </c>
      <c r="N89" s="468">
        <v>525</v>
      </c>
      <c r="O89" s="468">
        <f>+K89+L89+M89+N89</f>
        <v>10030.48</v>
      </c>
      <c r="P89" s="457">
        <f t="shared" si="12"/>
        <v>59969.520000000004</v>
      </c>
    </row>
    <row r="90" spans="2:16" ht="21" customHeight="1" x14ac:dyDescent="0.25">
      <c r="B90" s="153" t="s">
        <v>1786</v>
      </c>
      <c r="C90" s="684" t="s">
        <v>806</v>
      </c>
      <c r="D90" s="282" t="s">
        <v>417</v>
      </c>
      <c r="E90" s="286" t="s">
        <v>1063</v>
      </c>
      <c r="F90" s="855">
        <v>45839</v>
      </c>
      <c r="G90" s="855">
        <v>45992</v>
      </c>
      <c r="H90" s="626">
        <v>60000</v>
      </c>
      <c r="I90" s="1111">
        <v>0</v>
      </c>
      <c r="J90" s="457">
        <v>60000</v>
      </c>
      <c r="K90" s="457">
        <v>1722</v>
      </c>
      <c r="L90" s="457">
        <v>3486.88</v>
      </c>
      <c r="M90" s="1149">
        <v>1824</v>
      </c>
      <c r="N90" s="468">
        <v>25</v>
      </c>
      <c r="O90" s="468">
        <f>+K90+L90+M90+N90</f>
        <v>7057.88</v>
      </c>
      <c r="P90" s="457">
        <f t="shared" si="12"/>
        <v>52942.12</v>
      </c>
    </row>
    <row r="91" spans="2:16" ht="21" customHeight="1" x14ac:dyDescent="0.25">
      <c r="B91" s="466" t="s">
        <v>813</v>
      </c>
      <c r="C91" s="569"/>
      <c r="D91" s="492">
        <v>6</v>
      </c>
      <c r="E91" s="465"/>
      <c r="F91" s="500"/>
      <c r="G91" s="855"/>
      <c r="H91" s="695">
        <f>SUM(H85:H90)</f>
        <v>490000</v>
      </c>
      <c r="I91" s="1112">
        <v>0</v>
      </c>
      <c r="J91" s="695">
        <f t="shared" ref="J91:P91" si="13">SUM(J85:J90)</f>
        <v>490000</v>
      </c>
      <c r="K91" s="695">
        <f t="shared" si="13"/>
        <v>14063</v>
      </c>
      <c r="L91" s="695">
        <f t="shared" si="13"/>
        <v>48827.419999999991</v>
      </c>
      <c r="M91" s="695">
        <f t="shared" si="13"/>
        <v>14896</v>
      </c>
      <c r="N91" s="695">
        <f t="shared" si="13"/>
        <v>3193.4</v>
      </c>
      <c r="O91" s="695">
        <f t="shared" si="13"/>
        <v>80979.819999999992</v>
      </c>
      <c r="P91" s="695">
        <f t="shared" si="13"/>
        <v>409020.18000000005</v>
      </c>
    </row>
    <row r="92" spans="2:16" ht="21" customHeight="1" x14ac:dyDescent="0.25">
      <c r="B92" s="490"/>
      <c r="C92" s="1223"/>
      <c r="D92" s="492"/>
      <c r="E92" s="465"/>
      <c r="F92" s="856"/>
      <c r="G92" s="857"/>
      <c r="H92" s="695"/>
      <c r="I92" s="1112"/>
      <c r="J92" s="494"/>
      <c r="K92" s="494"/>
      <c r="L92" s="494"/>
      <c r="M92" s="1145"/>
      <c r="N92" s="695"/>
      <c r="O92" s="695"/>
      <c r="P92" s="494"/>
    </row>
    <row r="93" spans="2:16" ht="21" customHeight="1" x14ac:dyDescent="0.25">
      <c r="B93" s="490" t="s">
        <v>1542</v>
      </c>
      <c r="C93" s="1223"/>
      <c r="D93" s="492"/>
      <c r="E93" s="492"/>
      <c r="F93" s="856"/>
      <c r="G93" s="857"/>
      <c r="H93" s="695"/>
      <c r="I93" s="1112"/>
      <c r="J93" s="463"/>
      <c r="K93" s="463"/>
      <c r="L93" s="463"/>
      <c r="M93" s="1145"/>
      <c r="N93" s="697"/>
      <c r="O93" s="697"/>
      <c r="P93" s="463"/>
    </row>
    <row r="94" spans="2:16" ht="21" customHeight="1" x14ac:dyDescent="0.25">
      <c r="B94" s="496" t="s">
        <v>1592</v>
      </c>
      <c r="C94" s="684" t="s">
        <v>807</v>
      </c>
      <c r="D94" s="282" t="s">
        <v>1427</v>
      </c>
      <c r="E94" s="281" t="s">
        <v>1063</v>
      </c>
      <c r="F94" s="855">
        <v>45748</v>
      </c>
      <c r="G94" s="855">
        <v>45901</v>
      </c>
      <c r="H94" s="626">
        <v>185000</v>
      </c>
      <c r="I94" s="1111">
        <v>0</v>
      </c>
      <c r="J94" s="457">
        <v>185000</v>
      </c>
      <c r="K94" s="457">
        <v>5309.5</v>
      </c>
      <c r="L94" s="457">
        <v>32099.49</v>
      </c>
      <c r="M94" s="1149">
        <v>5624</v>
      </c>
      <c r="N94" s="468">
        <v>5010.4799999999996</v>
      </c>
      <c r="O94" s="468">
        <f>+K94+L94+M94+N94</f>
        <v>48043.47</v>
      </c>
      <c r="P94" s="457">
        <f>+J94-O94</f>
        <v>136956.53</v>
      </c>
    </row>
    <row r="95" spans="2:16" ht="21" customHeight="1" x14ac:dyDescent="0.25">
      <c r="B95" s="466" t="s">
        <v>813</v>
      </c>
      <c r="C95" s="569"/>
      <c r="D95" s="492">
        <v>1</v>
      </c>
      <c r="E95" s="492"/>
      <c r="F95" s="1016"/>
      <c r="G95" s="855"/>
      <c r="H95" s="695">
        <f>+H94</f>
        <v>185000</v>
      </c>
      <c r="I95" s="1144">
        <f t="shared" ref="I95:P95" si="14">SUM(I94)</f>
        <v>0</v>
      </c>
      <c r="J95" s="695">
        <f t="shared" si="14"/>
        <v>185000</v>
      </c>
      <c r="K95" s="695">
        <f t="shared" si="14"/>
        <v>5309.5</v>
      </c>
      <c r="L95" s="695">
        <f t="shared" si="14"/>
        <v>32099.49</v>
      </c>
      <c r="M95" s="1145">
        <f t="shared" si="14"/>
        <v>5624</v>
      </c>
      <c r="N95" s="695">
        <f>SUM(N94)</f>
        <v>5010.4799999999996</v>
      </c>
      <c r="O95" s="695">
        <f t="shared" si="14"/>
        <v>48043.47</v>
      </c>
      <c r="P95" s="695">
        <f t="shared" si="14"/>
        <v>136956.53</v>
      </c>
    </row>
    <row r="96" spans="2:16" ht="21" customHeight="1" x14ac:dyDescent="0.25">
      <c r="B96" s="490"/>
      <c r="C96" s="1223"/>
      <c r="D96" s="492"/>
      <c r="E96" s="492"/>
      <c r="F96" s="856"/>
      <c r="G96" s="857"/>
      <c r="H96" s="695"/>
      <c r="I96" s="1112"/>
      <c r="J96" s="494"/>
      <c r="K96" s="494"/>
      <c r="L96" s="494"/>
      <c r="M96" s="1145"/>
      <c r="N96" s="695"/>
      <c r="O96" s="695"/>
      <c r="P96" s="494"/>
    </row>
    <row r="97" spans="2:16" ht="30" customHeight="1" x14ac:dyDescent="0.25">
      <c r="B97" s="469" t="s">
        <v>1565</v>
      </c>
      <c r="C97" s="1223"/>
      <c r="D97" s="625"/>
      <c r="E97" s="281"/>
      <c r="F97" s="856"/>
      <c r="G97" s="857"/>
      <c r="H97" s="695"/>
      <c r="I97" s="1112"/>
      <c r="J97" s="494"/>
      <c r="K97" s="494"/>
      <c r="L97" s="494"/>
      <c r="M97" s="1145"/>
      <c r="N97" s="695"/>
      <c r="O97" s="695"/>
      <c r="P97" s="494"/>
    </row>
    <row r="98" spans="2:16" s="259" customFormat="1" ht="21" customHeight="1" x14ac:dyDescent="0.25">
      <c r="B98" s="1251" t="s">
        <v>946</v>
      </c>
      <c r="C98" s="1252" t="s">
        <v>806</v>
      </c>
      <c r="D98" s="1246" t="s">
        <v>945</v>
      </c>
      <c r="E98" s="1247" t="s">
        <v>1063</v>
      </c>
      <c r="F98" s="1248">
        <v>45748</v>
      </c>
      <c r="G98" s="1248">
        <v>45901</v>
      </c>
      <c r="H98" s="1100">
        <v>65000</v>
      </c>
      <c r="I98" s="1249">
        <v>0</v>
      </c>
      <c r="J98" s="1100">
        <v>65000</v>
      </c>
      <c r="K98" s="1100">
        <v>1865.5</v>
      </c>
      <c r="L98" s="1103">
        <v>4084.48</v>
      </c>
      <c r="M98" s="1250">
        <v>1976</v>
      </c>
      <c r="N98" s="626">
        <v>10029.26</v>
      </c>
      <c r="O98" s="468">
        <f>SUM(K98:N98)</f>
        <v>17955.239999999998</v>
      </c>
      <c r="P98" s="675">
        <f>+J98-O98</f>
        <v>47044.76</v>
      </c>
    </row>
    <row r="99" spans="2:16" ht="21" customHeight="1" x14ac:dyDescent="0.25">
      <c r="B99" s="1321" t="s">
        <v>1697</v>
      </c>
      <c r="C99" s="1322" t="s">
        <v>806</v>
      </c>
      <c r="D99" s="1246" t="s">
        <v>945</v>
      </c>
      <c r="E99" s="1247" t="s">
        <v>1063</v>
      </c>
      <c r="F99" s="855">
        <v>45839</v>
      </c>
      <c r="G99" s="855">
        <v>45992</v>
      </c>
      <c r="H99" s="626">
        <v>70000</v>
      </c>
      <c r="I99" s="1249">
        <v>0</v>
      </c>
      <c r="J99" s="1323">
        <v>70000</v>
      </c>
      <c r="K99" s="1323">
        <v>2009</v>
      </c>
      <c r="L99" s="1323">
        <v>5368.48</v>
      </c>
      <c r="M99" s="1150">
        <v>2128</v>
      </c>
      <c r="N99" s="1323">
        <v>25</v>
      </c>
      <c r="O99" s="1038">
        <f>SUM(K99:N99)</f>
        <v>9530.48</v>
      </c>
      <c r="P99" s="1038">
        <f>+H99-O99</f>
        <v>60469.520000000004</v>
      </c>
    </row>
    <row r="100" spans="2:16" ht="21" customHeight="1" x14ac:dyDescent="0.25">
      <c r="B100" s="460" t="s">
        <v>1593</v>
      </c>
      <c r="C100" s="1226" t="s">
        <v>806</v>
      </c>
      <c r="D100" s="625" t="s">
        <v>1773</v>
      </c>
      <c r="E100" s="281" t="s">
        <v>1063</v>
      </c>
      <c r="F100" s="855">
        <v>45778</v>
      </c>
      <c r="G100" s="855">
        <v>45931</v>
      </c>
      <c r="H100" s="626">
        <v>65000</v>
      </c>
      <c r="I100" s="1169">
        <v>0</v>
      </c>
      <c r="J100" s="626">
        <v>65000</v>
      </c>
      <c r="K100" s="626">
        <v>1865.5</v>
      </c>
      <c r="L100" s="626">
        <v>4427.58</v>
      </c>
      <c r="M100" s="1149">
        <v>1976</v>
      </c>
      <c r="N100" s="626">
        <v>25</v>
      </c>
      <c r="O100" s="468">
        <f>+K100+L100+M100+N100</f>
        <v>8294.08</v>
      </c>
      <c r="P100" s="468">
        <f>+J100-O100</f>
        <v>56705.919999999998</v>
      </c>
    </row>
    <row r="101" spans="2:16" ht="21" customHeight="1" x14ac:dyDescent="0.25">
      <c r="B101" s="466" t="s">
        <v>813</v>
      </c>
      <c r="C101" s="569"/>
      <c r="D101" s="492">
        <v>3</v>
      </c>
      <c r="E101" s="492"/>
      <c r="F101" s="1016"/>
      <c r="G101" s="860"/>
      <c r="H101" s="695">
        <f>SUM(H98:H100)</f>
        <v>200000</v>
      </c>
      <c r="I101" s="1144">
        <f>SUM(I100)</f>
        <v>0</v>
      </c>
      <c r="J101" s="695">
        <f t="shared" ref="J101:P101" si="15">SUM(J98:J100)</f>
        <v>200000</v>
      </c>
      <c r="K101" s="695">
        <f t="shared" si="15"/>
        <v>5740</v>
      </c>
      <c r="L101" s="695">
        <f t="shared" si="15"/>
        <v>13880.539999999999</v>
      </c>
      <c r="M101" s="1145">
        <f t="shared" si="15"/>
        <v>6080</v>
      </c>
      <c r="N101" s="695">
        <f t="shared" si="15"/>
        <v>10079.26</v>
      </c>
      <c r="O101" s="695">
        <f t="shared" si="15"/>
        <v>35779.799999999996</v>
      </c>
      <c r="P101" s="695">
        <f t="shared" si="15"/>
        <v>164220.20000000001</v>
      </c>
    </row>
    <row r="102" spans="2:16" ht="21" customHeight="1" x14ac:dyDescent="0.25">
      <c r="B102" s="490"/>
      <c r="C102" s="1223"/>
      <c r="D102" s="492"/>
      <c r="E102" s="492"/>
      <c r="F102" s="859"/>
      <c r="G102" s="860"/>
      <c r="H102" s="695"/>
      <c r="I102" s="1112"/>
      <c r="J102" s="494"/>
      <c r="K102" s="494"/>
      <c r="L102" s="494"/>
      <c r="M102" s="1145"/>
      <c r="N102" s="695"/>
      <c r="O102" s="695"/>
      <c r="P102" s="494"/>
    </row>
    <row r="103" spans="2:16" ht="21" customHeight="1" x14ac:dyDescent="0.25">
      <c r="B103" s="490" t="s">
        <v>1421</v>
      </c>
      <c r="C103" s="1223"/>
      <c r="D103" s="492"/>
      <c r="E103" s="492"/>
      <c r="F103" s="859"/>
      <c r="G103" s="860"/>
      <c r="H103" s="695"/>
      <c r="I103" s="1112"/>
      <c r="J103" s="494"/>
      <c r="K103" s="494"/>
      <c r="L103" s="494"/>
      <c r="M103" s="1145"/>
      <c r="N103" s="695"/>
      <c r="O103" s="695"/>
      <c r="P103" s="494"/>
    </row>
    <row r="104" spans="2:16" ht="30.75" customHeight="1" x14ac:dyDescent="0.25">
      <c r="B104" s="153" t="s">
        <v>1594</v>
      </c>
      <c r="C104" s="685" t="s">
        <v>807</v>
      </c>
      <c r="D104" s="282" t="s">
        <v>1422</v>
      </c>
      <c r="E104" s="281" t="s">
        <v>1063</v>
      </c>
      <c r="F104" s="855">
        <v>45778</v>
      </c>
      <c r="G104" s="855">
        <v>45931</v>
      </c>
      <c r="H104" s="626">
        <v>100000</v>
      </c>
      <c r="I104" s="1111">
        <v>0</v>
      </c>
      <c r="J104" s="498">
        <v>100000</v>
      </c>
      <c r="K104" s="498">
        <v>2870</v>
      </c>
      <c r="L104" s="498">
        <v>11676.5</v>
      </c>
      <c r="M104" s="1149">
        <v>3040</v>
      </c>
      <c r="N104" s="626">
        <v>5354.6</v>
      </c>
      <c r="O104" s="468">
        <f>+K104+L104+M104+N104</f>
        <v>22941.1</v>
      </c>
      <c r="P104" s="468">
        <f>+J104-O104</f>
        <v>77058.899999999994</v>
      </c>
    </row>
    <row r="105" spans="2:16" ht="21" customHeight="1" x14ac:dyDescent="0.25">
      <c r="B105" s="466" t="s">
        <v>813</v>
      </c>
      <c r="C105" s="685"/>
      <c r="D105" s="492">
        <v>1</v>
      </c>
      <c r="E105" s="281"/>
      <c r="F105" s="859"/>
      <c r="G105" s="860"/>
      <c r="H105" s="695">
        <v>100000</v>
      </c>
      <c r="I105" s="1112">
        <v>0</v>
      </c>
      <c r="J105" s="494">
        <v>100000</v>
      </c>
      <c r="K105" s="494">
        <v>2870</v>
      </c>
      <c r="L105" s="494">
        <v>11676.5</v>
      </c>
      <c r="M105" s="1145">
        <v>3040</v>
      </c>
      <c r="N105" s="695">
        <f>SUM(N104)</f>
        <v>5354.6</v>
      </c>
      <c r="O105" s="697">
        <f>SUM(O104)</f>
        <v>22941.1</v>
      </c>
      <c r="P105" s="494">
        <f>SUM(P104)</f>
        <v>77058.899999999994</v>
      </c>
    </row>
    <row r="106" spans="2:16" ht="21" customHeight="1" x14ac:dyDescent="0.25">
      <c r="B106" s="286"/>
      <c r="C106" s="685"/>
      <c r="D106" s="282"/>
      <c r="E106" s="492"/>
      <c r="F106" s="859"/>
      <c r="G106" s="860"/>
      <c r="H106" s="695"/>
      <c r="I106" s="1112"/>
      <c r="J106" s="494"/>
      <c r="K106" s="494"/>
      <c r="L106" s="494"/>
      <c r="M106" s="1145"/>
      <c r="N106" s="695"/>
      <c r="O106" s="695"/>
      <c r="P106" s="494"/>
    </row>
    <row r="107" spans="2:16" ht="28.5" customHeight="1" x14ac:dyDescent="0.25">
      <c r="B107" s="1014" t="s">
        <v>1477</v>
      </c>
      <c r="C107" s="570"/>
      <c r="D107" s="492"/>
      <c r="E107" s="465"/>
      <c r="F107" s="1016"/>
      <c r="G107" s="860"/>
      <c r="H107" s="695"/>
      <c r="I107" s="1144"/>
      <c r="J107" s="697"/>
      <c r="K107" s="697"/>
      <c r="L107" s="697"/>
      <c r="M107" s="1145"/>
      <c r="N107" s="697"/>
      <c r="O107" s="697"/>
      <c r="P107" s="697"/>
    </row>
    <row r="108" spans="2:16" s="259" customFormat="1" ht="33" customHeight="1" x14ac:dyDescent="0.25">
      <c r="B108" s="1251" t="s">
        <v>1752</v>
      </c>
      <c r="C108" s="1252" t="s">
        <v>807</v>
      </c>
      <c r="D108" s="1246" t="s">
        <v>1753</v>
      </c>
      <c r="E108" s="1247" t="s">
        <v>1063</v>
      </c>
      <c r="F108" s="855">
        <v>45839</v>
      </c>
      <c r="G108" s="855">
        <v>45992</v>
      </c>
      <c r="H108" s="1100">
        <v>120000</v>
      </c>
      <c r="I108" s="1249">
        <v>0</v>
      </c>
      <c r="J108" s="1100">
        <v>120000</v>
      </c>
      <c r="K108" s="1100">
        <v>3444</v>
      </c>
      <c r="L108" s="1103">
        <v>16809.87</v>
      </c>
      <c r="M108" s="1250">
        <v>3648</v>
      </c>
      <c r="N108" s="626">
        <v>1296.7</v>
      </c>
      <c r="O108" s="468">
        <f t="shared" ref="O108:O114" si="16">+K108+L108+M108+N108</f>
        <v>25198.57</v>
      </c>
      <c r="P108" s="675">
        <f t="shared" ref="P108:P114" si="17">+J108-O108</f>
        <v>94801.43</v>
      </c>
    </row>
    <row r="109" spans="2:16" ht="21" customHeight="1" x14ac:dyDescent="0.25">
      <c r="B109" s="1017" t="s">
        <v>1595</v>
      </c>
      <c r="C109" s="1227" t="s">
        <v>806</v>
      </c>
      <c r="D109" s="282" t="s">
        <v>414</v>
      </c>
      <c r="E109" s="281" t="s">
        <v>1063</v>
      </c>
      <c r="F109" s="855">
        <v>45748</v>
      </c>
      <c r="G109" s="855">
        <v>45901</v>
      </c>
      <c r="H109" s="626">
        <v>70000</v>
      </c>
      <c r="I109" s="1169">
        <v>0</v>
      </c>
      <c r="J109" s="468">
        <v>70000</v>
      </c>
      <c r="K109" s="468">
        <v>2009</v>
      </c>
      <c r="L109" s="468">
        <v>5368.48</v>
      </c>
      <c r="M109" s="1149">
        <v>2128</v>
      </c>
      <c r="N109" s="468">
        <v>25</v>
      </c>
      <c r="O109" s="468">
        <f t="shared" si="16"/>
        <v>9530.48</v>
      </c>
      <c r="P109" s="468">
        <f t="shared" si="17"/>
        <v>60469.520000000004</v>
      </c>
    </row>
    <row r="110" spans="2:16" ht="21" customHeight="1" x14ac:dyDescent="0.25">
      <c r="B110" s="153" t="s">
        <v>1596</v>
      </c>
      <c r="C110" s="685" t="s">
        <v>807</v>
      </c>
      <c r="D110" s="282" t="s">
        <v>414</v>
      </c>
      <c r="E110" s="281" t="s">
        <v>1063</v>
      </c>
      <c r="F110" s="855">
        <v>45748</v>
      </c>
      <c r="G110" s="855">
        <v>45901</v>
      </c>
      <c r="H110" s="626">
        <v>70000</v>
      </c>
      <c r="I110" s="1169">
        <v>0</v>
      </c>
      <c r="J110" s="468">
        <v>70000</v>
      </c>
      <c r="K110" s="468">
        <v>2009</v>
      </c>
      <c r="L110" s="468">
        <v>5368.48</v>
      </c>
      <c r="M110" s="1149">
        <v>2128</v>
      </c>
      <c r="N110" s="468">
        <v>25</v>
      </c>
      <c r="O110" s="468">
        <f t="shared" si="16"/>
        <v>9530.48</v>
      </c>
      <c r="P110" s="468">
        <f t="shared" si="17"/>
        <v>60469.520000000004</v>
      </c>
    </row>
    <row r="111" spans="2:16" ht="21" customHeight="1" x14ac:dyDescent="0.25">
      <c r="B111" s="286" t="s">
        <v>610</v>
      </c>
      <c r="C111" s="685" t="s">
        <v>806</v>
      </c>
      <c r="D111" s="282" t="s">
        <v>414</v>
      </c>
      <c r="E111" s="281" t="s">
        <v>1063</v>
      </c>
      <c r="F111" s="855">
        <v>45748</v>
      </c>
      <c r="G111" s="855">
        <v>45901</v>
      </c>
      <c r="H111" s="626">
        <v>70000</v>
      </c>
      <c r="I111" s="1169">
        <v>0</v>
      </c>
      <c r="J111" s="468">
        <v>70000</v>
      </c>
      <c r="K111" s="468">
        <v>2009</v>
      </c>
      <c r="L111" s="468">
        <v>5368.48</v>
      </c>
      <c r="M111" s="1149">
        <v>2128</v>
      </c>
      <c r="N111" s="468">
        <v>25</v>
      </c>
      <c r="O111" s="468">
        <f t="shared" si="16"/>
        <v>9530.48</v>
      </c>
      <c r="P111" s="468">
        <f t="shared" si="17"/>
        <v>60469.520000000004</v>
      </c>
    </row>
    <row r="112" spans="2:16" ht="21" customHeight="1" x14ac:dyDescent="0.25">
      <c r="B112" s="153" t="s">
        <v>1792</v>
      </c>
      <c r="C112" s="685" t="s">
        <v>806</v>
      </c>
      <c r="D112" s="282" t="s">
        <v>414</v>
      </c>
      <c r="E112" s="281" t="s">
        <v>1063</v>
      </c>
      <c r="F112" s="855">
        <v>45748</v>
      </c>
      <c r="G112" s="855">
        <v>45901</v>
      </c>
      <c r="H112" s="626">
        <v>70000</v>
      </c>
      <c r="I112" s="1169">
        <v>0</v>
      </c>
      <c r="J112" s="468">
        <v>70000</v>
      </c>
      <c r="K112" s="468">
        <v>2009</v>
      </c>
      <c r="L112" s="468">
        <v>5368.48</v>
      </c>
      <c r="M112" s="1149">
        <v>2128</v>
      </c>
      <c r="N112" s="468">
        <v>25</v>
      </c>
      <c r="O112" s="468">
        <f t="shared" si="16"/>
        <v>9530.48</v>
      </c>
      <c r="P112" s="468">
        <f t="shared" si="17"/>
        <v>60469.520000000004</v>
      </c>
    </row>
    <row r="113" spans="2:16" ht="21" customHeight="1" x14ac:dyDescent="0.25">
      <c r="B113" s="286" t="s">
        <v>1295</v>
      </c>
      <c r="C113" s="685" t="s">
        <v>1296</v>
      </c>
      <c r="D113" s="282" t="s">
        <v>414</v>
      </c>
      <c r="E113" s="281" t="s">
        <v>1063</v>
      </c>
      <c r="F113" s="855">
        <v>45748</v>
      </c>
      <c r="G113" s="855">
        <v>45901</v>
      </c>
      <c r="H113" s="626">
        <v>70000</v>
      </c>
      <c r="I113" s="1169">
        <v>0</v>
      </c>
      <c r="J113" s="468">
        <v>70000</v>
      </c>
      <c r="K113" s="468">
        <v>2009</v>
      </c>
      <c r="L113" s="468">
        <v>5025.38</v>
      </c>
      <c r="M113" s="1149">
        <v>2128</v>
      </c>
      <c r="N113" s="468">
        <v>1740.46</v>
      </c>
      <c r="O113" s="468">
        <f t="shared" si="16"/>
        <v>10902.84</v>
      </c>
      <c r="P113" s="468">
        <f t="shared" si="17"/>
        <v>59097.16</v>
      </c>
    </row>
    <row r="114" spans="2:16" ht="21" customHeight="1" x14ac:dyDescent="0.25">
      <c r="B114" s="286" t="s">
        <v>1293</v>
      </c>
      <c r="C114" s="685" t="s">
        <v>807</v>
      </c>
      <c r="D114" s="282" t="s">
        <v>1294</v>
      </c>
      <c r="E114" s="281" t="s">
        <v>1063</v>
      </c>
      <c r="F114" s="855">
        <v>45717</v>
      </c>
      <c r="G114" s="855">
        <v>45870</v>
      </c>
      <c r="H114" s="626">
        <v>55000</v>
      </c>
      <c r="I114" s="1169">
        <v>0</v>
      </c>
      <c r="J114" s="468">
        <v>55000</v>
      </c>
      <c r="K114" s="468">
        <v>1578.5</v>
      </c>
      <c r="L114" s="468">
        <v>2559.6799999999998</v>
      </c>
      <c r="M114" s="1149">
        <v>1672</v>
      </c>
      <c r="N114" s="468">
        <v>25</v>
      </c>
      <c r="O114" s="468">
        <f t="shared" si="16"/>
        <v>5835.18</v>
      </c>
      <c r="P114" s="468">
        <f t="shared" si="17"/>
        <v>49164.82</v>
      </c>
    </row>
    <row r="115" spans="2:16" ht="21" customHeight="1" x14ac:dyDescent="0.25">
      <c r="B115" s="466" t="s">
        <v>813</v>
      </c>
      <c r="C115" s="569"/>
      <c r="D115" s="492">
        <v>7</v>
      </c>
      <c r="E115" s="465"/>
      <c r="F115" s="1016"/>
      <c r="G115" s="860"/>
      <c r="H115" s="695">
        <f>SUM(H108:H114)</f>
        <v>525000</v>
      </c>
      <c r="I115" s="1144">
        <f>SUM(I114)</f>
        <v>0</v>
      </c>
      <c r="J115" s="695">
        <f>SUM(J108:J114)</f>
        <v>525000</v>
      </c>
      <c r="K115" s="695">
        <f t="shared" ref="K115:P115" si="18">SUM(K108:K114)</f>
        <v>15067.5</v>
      </c>
      <c r="L115" s="695">
        <f t="shared" si="18"/>
        <v>45868.849999999991</v>
      </c>
      <c r="M115" s="695">
        <f t="shared" si="18"/>
        <v>15960</v>
      </c>
      <c r="N115" s="695">
        <f t="shared" si="18"/>
        <v>3162.16</v>
      </c>
      <c r="O115" s="695">
        <f t="shared" si="18"/>
        <v>80058.50999999998</v>
      </c>
      <c r="P115" s="695">
        <f t="shared" si="18"/>
        <v>444941.49000000005</v>
      </c>
    </row>
    <row r="116" spans="2:16" ht="21" customHeight="1" x14ac:dyDescent="0.25">
      <c r="B116" s="490"/>
      <c r="C116" s="1223"/>
      <c r="D116" s="492"/>
      <c r="E116" s="465"/>
      <c r="F116" s="856"/>
      <c r="G116" s="857"/>
      <c r="H116" s="695"/>
      <c r="I116" s="1112"/>
      <c r="J116" s="463"/>
      <c r="K116" s="463"/>
      <c r="L116" s="463"/>
      <c r="M116" s="1145"/>
      <c r="N116" s="697"/>
      <c r="O116" s="697"/>
      <c r="P116" s="463"/>
    </row>
    <row r="117" spans="2:16" ht="30" customHeight="1" x14ac:dyDescent="0.25">
      <c r="B117" s="1014" t="s">
        <v>825</v>
      </c>
      <c r="C117" s="570"/>
      <c r="D117" s="492"/>
      <c r="E117" s="465"/>
      <c r="F117" s="1019"/>
      <c r="G117" s="857"/>
      <c r="H117" s="695"/>
      <c r="I117" s="1144"/>
      <c r="J117" s="697"/>
      <c r="K117" s="697"/>
      <c r="L117" s="697"/>
      <c r="M117" s="1145"/>
      <c r="N117" s="697"/>
      <c r="O117" s="697"/>
      <c r="P117" s="697"/>
    </row>
    <row r="118" spans="2:16" ht="28.5" customHeight="1" x14ac:dyDescent="0.25">
      <c r="B118" s="153" t="s">
        <v>1598</v>
      </c>
      <c r="C118" s="684" t="s">
        <v>807</v>
      </c>
      <c r="D118" s="749" t="s">
        <v>1516</v>
      </c>
      <c r="E118" s="282" t="s">
        <v>1281</v>
      </c>
      <c r="F118" s="855">
        <v>45778</v>
      </c>
      <c r="G118" s="855">
        <v>45931</v>
      </c>
      <c r="H118" s="626">
        <v>120000</v>
      </c>
      <c r="I118" s="1111">
        <v>0</v>
      </c>
      <c r="J118" s="498">
        <v>120000</v>
      </c>
      <c r="K118" s="498">
        <v>3444</v>
      </c>
      <c r="L118" s="498">
        <v>16809.87</v>
      </c>
      <c r="M118" s="1149">
        <v>3648</v>
      </c>
      <c r="N118" s="626">
        <v>4169.3999999999996</v>
      </c>
      <c r="O118" s="468">
        <f>+K118+L118+M118+N118</f>
        <v>28071.269999999997</v>
      </c>
      <c r="P118" s="457">
        <f>+J118-O118</f>
        <v>91928.73000000001</v>
      </c>
    </row>
    <row r="119" spans="2:16" ht="21" customHeight="1" x14ac:dyDescent="0.25">
      <c r="B119" s="466" t="s">
        <v>813</v>
      </c>
      <c r="C119" s="569"/>
      <c r="D119" s="492">
        <v>1</v>
      </c>
      <c r="E119" s="465"/>
      <c r="F119" s="1016"/>
      <c r="G119" s="860"/>
      <c r="H119" s="695">
        <f>SUM(H118:H118)</f>
        <v>120000</v>
      </c>
      <c r="I119" s="1112">
        <v>0</v>
      </c>
      <c r="J119" s="695">
        <f t="shared" ref="J119:P119" si="19">SUM(J118:J118)</f>
        <v>120000</v>
      </c>
      <c r="K119" s="695">
        <f t="shared" si="19"/>
        <v>3444</v>
      </c>
      <c r="L119" s="695">
        <f t="shared" si="19"/>
        <v>16809.87</v>
      </c>
      <c r="M119" s="695">
        <f t="shared" si="19"/>
        <v>3648</v>
      </c>
      <c r="N119" s="695">
        <f t="shared" si="19"/>
        <v>4169.3999999999996</v>
      </c>
      <c r="O119" s="695">
        <f t="shared" si="19"/>
        <v>28071.269999999997</v>
      </c>
      <c r="P119" s="695">
        <f t="shared" si="19"/>
        <v>91928.73000000001</v>
      </c>
    </row>
    <row r="120" spans="2:16" ht="21" customHeight="1" x14ac:dyDescent="0.25">
      <c r="B120" s="466"/>
      <c r="C120" s="569"/>
      <c r="D120" s="492"/>
      <c r="E120" s="465"/>
      <c r="F120" s="1016"/>
      <c r="G120" s="860"/>
      <c r="H120" s="695"/>
      <c r="I120" s="1112"/>
      <c r="J120" s="695"/>
      <c r="K120" s="695"/>
      <c r="L120" s="695"/>
      <c r="M120" s="695"/>
      <c r="N120" s="695"/>
      <c r="O120" s="695"/>
      <c r="P120" s="695"/>
    </row>
    <row r="121" spans="2:16" ht="30" customHeight="1" x14ac:dyDescent="0.25">
      <c r="B121" s="1014" t="s">
        <v>1476</v>
      </c>
      <c r="C121" s="570"/>
      <c r="D121" s="492"/>
      <c r="E121" s="465"/>
      <c r="F121" s="1019"/>
      <c r="G121" s="857"/>
      <c r="H121" s="695"/>
      <c r="I121" s="1144"/>
      <c r="J121" s="697"/>
      <c r="K121" s="697"/>
      <c r="L121" s="697"/>
      <c r="M121" s="1145"/>
      <c r="N121" s="697"/>
      <c r="O121" s="697"/>
      <c r="P121" s="697"/>
    </row>
    <row r="122" spans="2:16" ht="28.5" customHeight="1" x14ac:dyDescent="0.25">
      <c r="B122" s="153" t="s">
        <v>1754</v>
      </c>
      <c r="C122" s="684" t="s">
        <v>807</v>
      </c>
      <c r="D122" s="749" t="s">
        <v>1755</v>
      </c>
      <c r="E122" s="282" t="s">
        <v>1281</v>
      </c>
      <c r="F122" s="855">
        <v>45809</v>
      </c>
      <c r="G122" s="855">
        <v>45992</v>
      </c>
      <c r="H122" s="626">
        <v>120000</v>
      </c>
      <c r="I122" s="1111">
        <v>0</v>
      </c>
      <c r="J122" s="498">
        <v>120000</v>
      </c>
      <c r="K122" s="498">
        <v>3444</v>
      </c>
      <c r="L122" s="498">
        <v>16809.87</v>
      </c>
      <c r="M122" s="1149">
        <v>3648</v>
      </c>
      <c r="N122" s="626">
        <v>2568.4</v>
      </c>
      <c r="O122" s="468">
        <f>+K122+L122+M122+N122</f>
        <v>26470.27</v>
      </c>
      <c r="P122" s="457">
        <f>+J122-O122</f>
        <v>93529.73</v>
      </c>
    </row>
    <row r="123" spans="2:16" ht="28.5" customHeight="1" x14ac:dyDescent="0.25">
      <c r="B123" s="466" t="s">
        <v>813</v>
      </c>
      <c r="C123" s="684"/>
      <c r="D123" s="492">
        <v>1</v>
      </c>
      <c r="E123" s="282"/>
      <c r="F123" s="855"/>
      <c r="G123" s="855"/>
      <c r="H123" s="695">
        <f>SUM(H121:H122)</f>
        <v>120000</v>
      </c>
      <c r="I123" s="1112">
        <v>0</v>
      </c>
      <c r="J123" s="695">
        <f t="shared" ref="J123:O123" si="20">SUM(J121:J122)</f>
        <v>120000</v>
      </c>
      <c r="K123" s="695">
        <f t="shared" si="20"/>
        <v>3444</v>
      </c>
      <c r="L123" s="695">
        <f t="shared" si="20"/>
        <v>16809.87</v>
      </c>
      <c r="M123" s="695">
        <f t="shared" si="20"/>
        <v>3648</v>
      </c>
      <c r="N123" s="695">
        <f>SUM(N121:N122)</f>
        <v>2568.4</v>
      </c>
      <c r="O123" s="695">
        <f t="shared" si="20"/>
        <v>26470.27</v>
      </c>
      <c r="P123" s="695">
        <f>SUM(P121:P122)</f>
        <v>93529.73</v>
      </c>
    </row>
    <row r="124" spans="2:16" ht="21" customHeight="1" x14ac:dyDescent="0.25">
      <c r="B124" s="490"/>
      <c r="C124" s="1223"/>
      <c r="D124" s="492"/>
      <c r="E124" s="465"/>
      <c r="F124" s="859"/>
      <c r="G124" s="860"/>
      <c r="H124" s="695"/>
      <c r="I124" s="1112"/>
      <c r="J124" s="494"/>
      <c r="K124" s="494"/>
      <c r="L124" s="494"/>
      <c r="M124" s="1145"/>
      <c r="N124" s="695"/>
      <c r="O124" s="695"/>
      <c r="P124" s="494"/>
    </row>
    <row r="125" spans="2:16" ht="21" customHeight="1" x14ac:dyDescent="0.25">
      <c r="B125" s="466" t="s">
        <v>827</v>
      </c>
      <c r="C125" s="569"/>
      <c r="D125" s="492"/>
      <c r="E125" s="465"/>
      <c r="F125" s="1272"/>
      <c r="G125" s="711"/>
      <c r="H125" s="695"/>
      <c r="I125" s="1144"/>
      <c r="J125" s="697"/>
      <c r="K125" s="697"/>
      <c r="L125" s="697"/>
      <c r="M125" s="1145"/>
      <c r="N125" s="697"/>
      <c r="O125" s="697"/>
      <c r="P125" s="697"/>
    </row>
    <row r="126" spans="2:16" ht="21" customHeight="1" x14ac:dyDescent="0.25">
      <c r="B126" s="490" t="s">
        <v>1788</v>
      </c>
      <c r="C126" s="1223"/>
      <c r="D126" s="492"/>
      <c r="E126" s="465"/>
      <c r="F126" s="710"/>
      <c r="G126" s="711"/>
      <c r="H126" s="695"/>
      <c r="I126" s="1112"/>
      <c r="J126" s="463"/>
      <c r="K126" s="463"/>
      <c r="L126" s="463"/>
      <c r="M126" s="1145"/>
      <c r="N126" s="697"/>
      <c r="O126" s="697"/>
      <c r="P126" s="463"/>
    </row>
    <row r="127" spans="2:16" ht="30" customHeight="1" x14ac:dyDescent="0.25">
      <c r="B127" s="153" t="s">
        <v>1602</v>
      </c>
      <c r="C127" s="281" t="s">
        <v>807</v>
      </c>
      <c r="D127" s="282" t="s">
        <v>1032</v>
      </c>
      <c r="E127" s="281" t="s">
        <v>1063</v>
      </c>
      <c r="F127" s="855">
        <v>45748</v>
      </c>
      <c r="G127" s="855">
        <v>45901</v>
      </c>
      <c r="H127" s="626">
        <v>70000</v>
      </c>
      <c r="I127" s="1169">
        <v>0</v>
      </c>
      <c r="J127" s="468">
        <v>70000</v>
      </c>
      <c r="K127" s="468">
        <v>2009</v>
      </c>
      <c r="L127" s="468">
        <v>5368.48</v>
      </c>
      <c r="M127" s="1149">
        <v>2128</v>
      </c>
      <c r="N127" s="468">
        <v>25</v>
      </c>
      <c r="O127" s="468">
        <f t="shared" ref="O127:O136" si="21">+K127+L127+M127+N127</f>
        <v>9530.48</v>
      </c>
      <c r="P127" s="468">
        <f>+J127-O127</f>
        <v>60469.520000000004</v>
      </c>
    </row>
    <row r="128" spans="2:16" ht="30" customHeight="1" x14ac:dyDescent="0.25">
      <c r="B128" s="153" t="s">
        <v>1613</v>
      </c>
      <c r="C128" s="281" t="s">
        <v>807</v>
      </c>
      <c r="D128" s="282" t="s">
        <v>417</v>
      </c>
      <c r="E128" s="281" t="s">
        <v>1063</v>
      </c>
      <c r="F128" s="855">
        <v>45717</v>
      </c>
      <c r="G128" s="855">
        <v>45870</v>
      </c>
      <c r="H128" s="626">
        <v>70000</v>
      </c>
      <c r="I128" s="1169">
        <v>0</v>
      </c>
      <c r="J128" s="468">
        <v>70000</v>
      </c>
      <c r="K128" s="468">
        <v>2009</v>
      </c>
      <c r="L128" s="468">
        <v>4682.29</v>
      </c>
      <c r="M128" s="1149">
        <v>2128</v>
      </c>
      <c r="N128" s="468">
        <v>3455.92</v>
      </c>
      <c r="O128" s="468">
        <f t="shared" si="21"/>
        <v>12275.210000000001</v>
      </c>
      <c r="P128" s="468">
        <f>+J128-O128</f>
        <v>57724.79</v>
      </c>
    </row>
    <row r="129" spans="2:16" ht="30" customHeight="1" x14ac:dyDescent="0.25">
      <c r="B129" s="153" t="s">
        <v>1606</v>
      </c>
      <c r="C129" s="281" t="s">
        <v>807</v>
      </c>
      <c r="D129" s="282" t="s">
        <v>414</v>
      </c>
      <c r="E129" s="281" t="s">
        <v>1063</v>
      </c>
      <c r="F129" s="855">
        <v>45748</v>
      </c>
      <c r="G129" s="855">
        <v>45901</v>
      </c>
      <c r="H129" s="626">
        <v>70000</v>
      </c>
      <c r="I129" s="1169">
        <v>0</v>
      </c>
      <c r="J129" s="468">
        <v>70000</v>
      </c>
      <c r="K129" s="468">
        <v>2009</v>
      </c>
      <c r="L129" s="861">
        <v>5025.38</v>
      </c>
      <c r="M129" s="1149">
        <v>2128</v>
      </c>
      <c r="N129" s="468">
        <v>1740.46</v>
      </c>
      <c r="O129" s="468">
        <f t="shared" si="21"/>
        <v>10902.84</v>
      </c>
      <c r="P129" s="468">
        <f t="shared" ref="P129:P136" si="22">+J129-O129</f>
        <v>59097.16</v>
      </c>
    </row>
    <row r="130" spans="2:16" ht="30" customHeight="1" x14ac:dyDescent="0.25">
      <c r="B130" s="286" t="s">
        <v>725</v>
      </c>
      <c r="C130" s="281" t="s">
        <v>806</v>
      </c>
      <c r="D130" s="282" t="s">
        <v>823</v>
      </c>
      <c r="E130" s="281" t="s">
        <v>1063</v>
      </c>
      <c r="F130" s="855">
        <v>45748</v>
      </c>
      <c r="G130" s="855">
        <v>45901</v>
      </c>
      <c r="H130" s="626">
        <v>70000</v>
      </c>
      <c r="I130" s="1169">
        <v>0</v>
      </c>
      <c r="J130" s="468">
        <v>70000</v>
      </c>
      <c r="K130" s="468">
        <v>2009</v>
      </c>
      <c r="L130" s="468">
        <v>5368.48</v>
      </c>
      <c r="M130" s="1149">
        <v>2128</v>
      </c>
      <c r="N130" s="468">
        <v>25</v>
      </c>
      <c r="O130" s="468">
        <f t="shared" si="21"/>
        <v>9530.48</v>
      </c>
      <c r="P130" s="468">
        <f t="shared" si="22"/>
        <v>60469.520000000004</v>
      </c>
    </row>
    <row r="131" spans="2:16" ht="30" customHeight="1" x14ac:dyDescent="0.25">
      <c r="B131" s="153" t="s">
        <v>1735</v>
      </c>
      <c r="C131" s="281" t="s">
        <v>806</v>
      </c>
      <c r="D131" s="282" t="s">
        <v>414</v>
      </c>
      <c r="E131" s="281" t="s">
        <v>1063</v>
      </c>
      <c r="F131" s="855">
        <v>45748</v>
      </c>
      <c r="G131" s="855">
        <v>45901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21"/>
        <v>9530.48</v>
      </c>
      <c r="P131" s="468">
        <f t="shared" si="22"/>
        <v>60469.520000000004</v>
      </c>
    </row>
    <row r="132" spans="2:16" ht="30" customHeight="1" x14ac:dyDescent="0.25">
      <c r="B132" s="153" t="s">
        <v>1609</v>
      </c>
      <c r="C132" s="281" t="s">
        <v>807</v>
      </c>
      <c r="D132" s="282" t="s">
        <v>414</v>
      </c>
      <c r="E132" s="281" t="s">
        <v>1063</v>
      </c>
      <c r="F132" s="855">
        <v>45748</v>
      </c>
      <c r="G132" s="855">
        <v>45901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si="21"/>
        <v>9530.48</v>
      </c>
      <c r="P132" s="468">
        <f t="shared" si="22"/>
        <v>60469.520000000004</v>
      </c>
    </row>
    <row r="133" spans="2:16" ht="30" customHeight="1" x14ac:dyDescent="0.25">
      <c r="B133" s="286" t="s">
        <v>1409</v>
      </c>
      <c r="C133" s="281" t="s">
        <v>807</v>
      </c>
      <c r="D133" s="282" t="s">
        <v>414</v>
      </c>
      <c r="E133" s="281" t="s">
        <v>1063</v>
      </c>
      <c r="F133" s="855">
        <v>45839</v>
      </c>
      <c r="G133" s="855">
        <v>45992</v>
      </c>
      <c r="H133" s="626">
        <v>70000</v>
      </c>
      <c r="I133" s="1169">
        <v>0</v>
      </c>
      <c r="J133" s="468">
        <v>70000</v>
      </c>
      <c r="K133" s="468">
        <v>2009</v>
      </c>
      <c r="L133" s="468">
        <v>5368.48</v>
      </c>
      <c r="M133" s="1149">
        <v>2128</v>
      </c>
      <c r="N133" s="468">
        <v>25</v>
      </c>
      <c r="O133" s="468">
        <f t="shared" si="21"/>
        <v>9530.48</v>
      </c>
      <c r="P133" s="468">
        <f t="shared" si="22"/>
        <v>60469.520000000004</v>
      </c>
    </row>
    <row r="134" spans="2:16" ht="30" customHeight="1" x14ac:dyDescent="0.25">
      <c r="B134" s="286" t="s">
        <v>1787</v>
      </c>
      <c r="C134" s="281" t="s">
        <v>806</v>
      </c>
      <c r="D134" s="282" t="s">
        <v>823</v>
      </c>
      <c r="E134" s="281" t="s">
        <v>1063</v>
      </c>
      <c r="F134" s="855">
        <v>45839</v>
      </c>
      <c r="G134" s="855">
        <v>45992</v>
      </c>
      <c r="H134" s="626">
        <v>70000</v>
      </c>
      <c r="I134" s="1169">
        <v>0</v>
      </c>
      <c r="J134" s="468">
        <v>70000</v>
      </c>
      <c r="K134" s="468">
        <v>2009</v>
      </c>
      <c r="L134" s="468">
        <v>5368.48</v>
      </c>
      <c r="M134" s="1149">
        <v>2128</v>
      </c>
      <c r="N134" s="468">
        <v>25</v>
      </c>
      <c r="O134" s="468">
        <f t="shared" si="21"/>
        <v>9530.48</v>
      </c>
      <c r="P134" s="468">
        <f>+J134-O134</f>
        <v>60469.520000000004</v>
      </c>
    </row>
    <row r="135" spans="2:16" ht="30" customHeight="1" x14ac:dyDescent="0.25">
      <c r="B135" s="153" t="s">
        <v>1622</v>
      </c>
      <c r="C135" s="281" t="s">
        <v>806</v>
      </c>
      <c r="D135" s="282" t="s">
        <v>1357</v>
      </c>
      <c r="E135" s="281" t="s">
        <v>1063</v>
      </c>
      <c r="F135" s="855">
        <v>45748</v>
      </c>
      <c r="G135" s="855">
        <v>45901</v>
      </c>
      <c r="H135" s="626">
        <v>125000</v>
      </c>
      <c r="I135" s="1169">
        <v>0</v>
      </c>
      <c r="J135" s="468">
        <v>125000</v>
      </c>
      <c r="K135" s="1038">
        <v>3587.5</v>
      </c>
      <c r="L135" s="1037">
        <v>17985.990000000002</v>
      </c>
      <c r="M135" s="1150">
        <v>3800</v>
      </c>
      <c r="N135" s="1038">
        <v>25</v>
      </c>
      <c r="O135" s="468">
        <f t="shared" si="21"/>
        <v>25398.49</v>
      </c>
      <c r="P135" s="468">
        <f t="shared" si="22"/>
        <v>99601.51</v>
      </c>
    </row>
    <row r="136" spans="2:16" ht="30" customHeight="1" x14ac:dyDescent="0.25">
      <c r="B136" s="153" t="s">
        <v>1624</v>
      </c>
      <c r="C136" s="281" t="s">
        <v>806</v>
      </c>
      <c r="D136" s="282" t="s">
        <v>1683</v>
      </c>
      <c r="E136" s="281" t="s">
        <v>1063</v>
      </c>
      <c r="F136" s="855">
        <v>45748</v>
      </c>
      <c r="G136" s="855">
        <v>45901</v>
      </c>
      <c r="H136" s="626">
        <v>55000</v>
      </c>
      <c r="I136" s="1169">
        <v>0</v>
      </c>
      <c r="J136" s="468">
        <v>55000</v>
      </c>
      <c r="K136" s="468">
        <v>1578.5</v>
      </c>
      <c r="L136" s="468">
        <v>2302.36</v>
      </c>
      <c r="M136" s="1149">
        <v>1672</v>
      </c>
      <c r="N136" s="468">
        <v>1740.46</v>
      </c>
      <c r="O136" s="468">
        <f t="shared" si="21"/>
        <v>7293.3200000000006</v>
      </c>
      <c r="P136" s="468">
        <f t="shared" si="22"/>
        <v>47706.68</v>
      </c>
    </row>
    <row r="137" spans="2:16" ht="21" customHeight="1" x14ac:dyDescent="0.25">
      <c r="B137" s="466" t="s">
        <v>813</v>
      </c>
      <c r="C137" s="569"/>
      <c r="D137" s="492">
        <v>10</v>
      </c>
      <c r="E137" s="465"/>
      <c r="F137" s="1016"/>
      <c r="G137" s="860"/>
      <c r="H137" s="695">
        <f>SUM(H127:H136)</f>
        <v>740000</v>
      </c>
      <c r="I137" s="1144">
        <v>0</v>
      </c>
      <c r="J137" s="695">
        <f t="shared" ref="J137:P137" si="23">SUM(J127:J136)</f>
        <v>740000</v>
      </c>
      <c r="K137" s="695">
        <f t="shared" si="23"/>
        <v>21238</v>
      </c>
      <c r="L137" s="695">
        <f t="shared" si="23"/>
        <v>62206.900000000009</v>
      </c>
      <c r="M137" s="695">
        <f t="shared" si="23"/>
        <v>22496</v>
      </c>
      <c r="N137" s="695">
        <f t="shared" si="23"/>
        <v>7111.84</v>
      </c>
      <c r="O137" s="695">
        <f t="shared" si="23"/>
        <v>113052.74</v>
      </c>
      <c r="P137" s="695">
        <f t="shared" si="23"/>
        <v>626947.26000000013</v>
      </c>
    </row>
    <row r="138" spans="2:16" ht="28.5" customHeight="1" x14ac:dyDescent="0.25">
      <c r="B138" s="286"/>
      <c r="C138" s="569"/>
      <c r="D138" s="282"/>
      <c r="E138" s="465"/>
      <c r="F138" s="1272"/>
      <c r="G138" s="711"/>
      <c r="H138" s="695"/>
      <c r="I138" s="1144"/>
      <c r="J138" s="697"/>
      <c r="K138" s="697"/>
      <c r="L138" s="697"/>
      <c r="M138" s="1145"/>
      <c r="N138" s="697"/>
      <c r="O138" s="697"/>
      <c r="P138" s="697"/>
    </row>
    <row r="139" spans="2:16" ht="28.5" customHeight="1" x14ac:dyDescent="0.25">
      <c r="B139" s="1014" t="s">
        <v>1804</v>
      </c>
      <c r="C139" s="569"/>
      <c r="D139" s="282"/>
      <c r="E139" s="465"/>
      <c r="F139" s="1272"/>
      <c r="G139" s="711"/>
      <c r="H139" s="695"/>
      <c r="I139" s="1144"/>
      <c r="J139" s="697"/>
      <c r="K139" s="697"/>
      <c r="L139" s="697"/>
      <c r="M139" s="1145"/>
      <c r="N139" s="697"/>
      <c r="O139" s="697"/>
      <c r="P139" s="697"/>
    </row>
    <row r="140" spans="2:16" ht="28.5" customHeight="1" x14ac:dyDescent="0.25">
      <c r="B140" s="153" t="s">
        <v>1087</v>
      </c>
      <c r="C140" s="680" t="s">
        <v>807</v>
      </c>
      <c r="D140" s="282" t="s">
        <v>414</v>
      </c>
      <c r="E140" s="281" t="s">
        <v>1063</v>
      </c>
      <c r="F140" s="855">
        <v>45748</v>
      </c>
      <c r="G140" s="855">
        <v>45901</v>
      </c>
      <c r="H140" s="626">
        <v>70000</v>
      </c>
      <c r="I140" s="1169">
        <v>0</v>
      </c>
      <c r="J140" s="628">
        <v>70000</v>
      </c>
      <c r="K140" s="628">
        <v>2009</v>
      </c>
      <c r="L140" s="628">
        <v>5368.48</v>
      </c>
      <c r="M140" s="1149">
        <v>2128</v>
      </c>
      <c r="N140" s="628">
        <v>25</v>
      </c>
      <c r="O140" s="628">
        <f t="shared" ref="O140:O147" si="24">+K140+L140+M140+N140</f>
        <v>9530.48</v>
      </c>
      <c r="P140" s="628">
        <f t="shared" ref="P140:P147" si="25">+J140-O140</f>
        <v>60469.520000000004</v>
      </c>
    </row>
    <row r="141" spans="2:16" ht="28.5" customHeight="1" x14ac:dyDescent="0.25">
      <c r="B141" s="153" t="s">
        <v>1603</v>
      </c>
      <c r="C141" s="281" t="s">
        <v>806</v>
      </c>
      <c r="D141" s="282" t="s">
        <v>489</v>
      </c>
      <c r="E141" s="281" t="s">
        <v>1063</v>
      </c>
      <c r="F141" s="855">
        <v>45748</v>
      </c>
      <c r="G141" s="855">
        <v>45901</v>
      </c>
      <c r="H141" s="626">
        <v>70000</v>
      </c>
      <c r="I141" s="1169">
        <v>0</v>
      </c>
      <c r="J141" s="628">
        <v>70000</v>
      </c>
      <c r="K141" s="628">
        <v>2009</v>
      </c>
      <c r="L141" s="628">
        <v>5368.48</v>
      </c>
      <c r="M141" s="1149">
        <v>2128</v>
      </c>
      <c r="N141" s="628">
        <v>25</v>
      </c>
      <c r="O141" s="628">
        <f t="shared" si="24"/>
        <v>9530.48</v>
      </c>
      <c r="P141" s="628">
        <f t="shared" si="25"/>
        <v>60469.520000000004</v>
      </c>
    </row>
    <row r="142" spans="2:16" ht="28.5" customHeight="1" x14ac:dyDescent="0.25">
      <c r="B142" s="153" t="s">
        <v>1618</v>
      </c>
      <c r="C142" s="281" t="s">
        <v>807</v>
      </c>
      <c r="D142" s="282" t="s">
        <v>414</v>
      </c>
      <c r="E142" s="281" t="s">
        <v>1063</v>
      </c>
      <c r="F142" s="855">
        <v>45717</v>
      </c>
      <c r="G142" s="855">
        <v>45870</v>
      </c>
      <c r="H142" s="626">
        <v>70000</v>
      </c>
      <c r="I142" s="1169">
        <v>0</v>
      </c>
      <c r="J142" s="628">
        <v>70000</v>
      </c>
      <c r="K142" s="628">
        <v>2009</v>
      </c>
      <c r="L142" s="628">
        <v>5368.48</v>
      </c>
      <c r="M142" s="1149">
        <v>2128</v>
      </c>
      <c r="N142" s="628">
        <v>25</v>
      </c>
      <c r="O142" s="628">
        <f t="shared" si="24"/>
        <v>9530.48</v>
      </c>
      <c r="P142" s="628">
        <f t="shared" si="25"/>
        <v>60469.520000000004</v>
      </c>
    </row>
    <row r="143" spans="2:16" ht="28.5" customHeight="1" x14ac:dyDescent="0.25">
      <c r="B143" s="153" t="s">
        <v>1612</v>
      </c>
      <c r="C143" s="281" t="s">
        <v>1296</v>
      </c>
      <c r="D143" s="282" t="s">
        <v>417</v>
      </c>
      <c r="E143" s="281" t="s">
        <v>1063</v>
      </c>
      <c r="F143" s="855">
        <v>45717</v>
      </c>
      <c r="G143" s="855">
        <v>45870</v>
      </c>
      <c r="H143" s="626">
        <v>70000</v>
      </c>
      <c r="I143" s="1169">
        <v>0</v>
      </c>
      <c r="J143" s="628">
        <v>70000</v>
      </c>
      <c r="K143" s="628">
        <v>2009</v>
      </c>
      <c r="L143" s="628">
        <v>5368.48</v>
      </c>
      <c r="M143" s="1149">
        <v>2128</v>
      </c>
      <c r="N143" s="628">
        <v>25</v>
      </c>
      <c r="O143" s="628">
        <f t="shared" si="24"/>
        <v>9530.48</v>
      </c>
      <c r="P143" s="628">
        <f t="shared" si="25"/>
        <v>60469.520000000004</v>
      </c>
    </row>
    <row r="144" spans="2:16" ht="28.5" customHeight="1" x14ac:dyDescent="0.25">
      <c r="B144" s="153" t="s">
        <v>1619</v>
      </c>
      <c r="C144" s="281" t="s">
        <v>806</v>
      </c>
      <c r="D144" s="282" t="s">
        <v>823</v>
      </c>
      <c r="E144" s="281" t="s">
        <v>1063</v>
      </c>
      <c r="F144" s="855">
        <v>45748</v>
      </c>
      <c r="G144" s="855">
        <v>45901</v>
      </c>
      <c r="H144" s="626">
        <v>70000</v>
      </c>
      <c r="I144" s="1169">
        <v>0</v>
      </c>
      <c r="J144" s="628">
        <v>70000</v>
      </c>
      <c r="K144" s="628">
        <v>2009</v>
      </c>
      <c r="L144" s="628">
        <v>5025.38</v>
      </c>
      <c r="M144" s="1149">
        <v>2128</v>
      </c>
      <c r="N144" s="628">
        <v>1740.46</v>
      </c>
      <c r="O144" s="628">
        <f t="shared" si="24"/>
        <v>10902.84</v>
      </c>
      <c r="P144" s="628">
        <f t="shared" si="25"/>
        <v>59097.16</v>
      </c>
    </row>
    <row r="145" spans="2:16" ht="28.5" customHeight="1" x14ac:dyDescent="0.25">
      <c r="B145" s="153" t="s">
        <v>1621</v>
      </c>
      <c r="C145" s="281" t="s">
        <v>806</v>
      </c>
      <c r="D145" s="280" t="s">
        <v>417</v>
      </c>
      <c r="E145" s="281" t="s">
        <v>1063</v>
      </c>
      <c r="F145" s="855">
        <v>45748</v>
      </c>
      <c r="G145" s="855">
        <v>45901</v>
      </c>
      <c r="H145" s="626">
        <v>70000</v>
      </c>
      <c r="I145" s="1169">
        <v>0</v>
      </c>
      <c r="J145" s="628">
        <v>70000</v>
      </c>
      <c r="K145" s="628">
        <v>2009</v>
      </c>
      <c r="L145" s="628">
        <v>5368.48</v>
      </c>
      <c r="M145" s="1149">
        <v>2128</v>
      </c>
      <c r="N145" s="628">
        <v>25</v>
      </c>
      <c r="O145" s="628">
        <f t="shared" si="24"/>
        <v>9530.48</v>
      </c>
      <c r="P145" s="628">
        <f t="shared" si="25"/>
        <v>60469.520000000004</v>
      </c>
    </row>
    <row r="146" spans="2:16" ht="28.5" customHeight="1" x14ac:dyDescent="0.25">
      <c r="B146" s="153" t="s">
        <v>1626</v>
      </c>
      <c r="C146" s="281" t="s">
        <v>1296</v>
      </c>
      <c r="D146" s="282" t="s">
        <v>1637</v>
      </c>
      <c r="E146" s="281" t="s">
        <v>1063</v>
      </c>
      <c r="F146" s="855">
        <v>45748</v>
      </c>
      <c r="G146" s="855">
        <v>45901</v>
      </c>
      <c r="H146" s="626">
        <v>43500</v>
      </c>
      <c r="I146" s="1169">
        <v>0</v>
      </c>
      <c r="J146" s="628">
        <v>43500</v>
      </c>
      <c r="K146" s="628">
        <v>1248.45</v>
      </c>
      <c r="L146" s="628">
        <v>936.62</v>
      </c>
      <c r="M146" s="1149">
        <v>1322.4</v>
      </c>
      <c r="N146" s="628">
        <v>25</v>
      </c>
      <c r="O146" s="628">
        <f>+K146+L146+M146+N146</f>
        <v>3532.4700000000003</v>
      </c>
      <c r="P146" s="628">
        <f t="shared" si="25"/>
        <v>39967.53</v>
      </c>
    </row>
    <row r="147" spans="2:16" ht="28.5" customHeight="1" x14ac:dyDescent="0.25">
      <c r="B147" s="153" t="s">
        <v>1627</v>
      </c>
      <c r="C147" s="281" t="s">
        <v>806</v>
      </c>
      <c r="D147" s="282" t="s">
        <v>105</v>
      </c>
      <c r="E147" s="281" t="s">
        <v>1063</v>
      </c>
      <c r="F147" s="855">
        <v>45839</v>
      </c>
      <c r="G147" s="855">
        <v>45992</v>
      </c>
      <c r="H147" s="626">
        <v>25000</v>
      </c>
      <c r="I147" s="1169">
        <v>0</v>
      </c>
      <c r="J147" s="628">
        <v>25000</v>
      </c>
      <c r="K147" s="628">
        <v>717.5</v>
      </c>
      <c r="L147" s="627">
        <v>0</v>
      </c>
      <c r="M147" s="1149">
        <v>760</v>
      </c>
      <c r="N147" s="628">
        <v>25</v>
      </c>
      <c r="O147" s="628">
        <f t="shared" si="24"/>
        <v>1502.5</v>
      </c>
      <c r="P147" s="628">
        <f t="shared" si="25"/>
        <v>23497.5</v>
      </c>
    </row>
    <row r="148" spans="2:16" ht="21" customHeight="1" x14ac:dyDescent="0.25">
      <c r="B148" s="466" t="s">
        <v>813</v>
      </c>
      <c r="C148" s="569"/>
      <c r="D148" s="492">
        <v>8</v>
      </c>
      <c r="E148" s="465"/>
      <c r="F148" s="1016"/>
      <c r="G148" s="860"/>
      <c r="H148" s="695">
        <f>SUM(H140:H147)</f>
        <v>488500</v>
      </c>
      <c r="I148" s="1144">
        <v>0</v>
      </c>
      <c r="J148" s="695">
        <f t="shared" ref="J148:P148" si="26">SUM(J140:J147)</f>
        <v>488500</v>
      </c>
      <c r="K148" s="695">
        <f t="shared" si="26"/>
        <v>14019.95</v>
      </c>
      <c r="L148" s="695">
        <f t="shared" si="26"/>
        <v>32804.400000000001</v>
      </c>
      <c r="M148" s="695">
        <f t="shared" si="26"/>
        <v>14850.4</v>
      </c>
      <c r="N148" s="695">
        <f t="shared" si="26"/>
        <v>1915.46</v>
      </c>
      <c r="O148" s="695">
        <f t="shared" si="26"/>
        <v>63590.209999999992</v>
      </c>
      <c r="P148" s="695">
        <f t="shared" si="26"/>
        <v>424909.79000000004</v>
      </c>
    </row>
    <row r="149" spans="2:16" ht="28.5" customHeight="1" x14ac:dyDescent="0.25">
      <c r="B149" s="466"/>
      <c r="C149" s="569"/>
      <c r="D149" s="492"/>
      <c r="E149" s="465"/>
      <c r="F149" s="1272"/>
      <c r="G149" s="711"/>
      <c r="H149" s="695"/>
      <c r="I149" s="1144"/>
      <c r="J149" s="697"/>
      <c r="K149" s="697"/>
      <c r="L149" s="697"/>
      <c r="M149" s="1145"/>
      <c r="N149" s="697"/>
      <c r="O149" s="697"/>
      <c r="P149" s="697"/>
    </row>
    <row r="150" spans="2:16" ht="28.5" customHeight="1" x14ac:dyDescent="0.25">
      <c r="B150" s="466" t="s">
        <v>1789</v>
      </c>
      <c r="C150" s="569"/>
      <c r="D150" s="492"/>
      <c r="E150" s="465"/>
      <c r="F150" s="1272"/>
      <c r="G150" s="711"/>
      <c r="H150" s="695"/>
      <c r="I150" s="1144"/>
      <c r="J150" s="697"/>
      <c r="K150" s="697"/>
      <c r="L150" s="697"/>
      <c r="M150" s="1145"/>
      <c r="N150" s="697"/>
      <c r="O150" s="697"/>
      <c r="P150" s="697"/>
    </row>
    <row r="151" spans="2:16" ht="28.5" customHeight="1" x14ac:dyDescent="0.25">
      <c r="B151" s="153" t="s">
        <v>1601</v>
      </c>
      <c r="C151" s="684" t="s">
        <v>806</v>
      </c>
      <c r="D151" s="749" t="s">
        <v>1782</v>
      </c>
      <c r="E151" s="282" t="s">
        <v>1063</v>
      </c>
      <c r="F151" s="855">
        <v>45748</v>
      </c>
      <c r="G151" s="855">
        <v>45901</v>
      </c>
      <c r="H151" s="626">
        <v>120000</v>
      </c>
      <c r="I151" s="1111">
        <v>0</v>
      </c>
      <c r="J151" s="498">
        <v>120000</v>
      </c>
      <c r="K151" s="498">
        <v>3444</v>
      </c>
      <c r="L151" s="498">
        <v>16381</v>
      </c>
      <c r="M151" s="1149">
        <v>3648</v>
      </c>
      <c r="N151" s="626">
        <v>1740.46</v>
      </c>
      <c r="O151" s="468">
        <f>+K151+L151+M151+N151</f>
        <v>25213.46</v>
      </c>
      <c r="P151" s="457">
        <f>+J151-O151</f>
        <v>94786.540000000008</v>
      </c>
    </row>
    <row r="152" spans="2:16" ht="28.5" customHeight="1" x14ac:dyDescent="0.25">
      <c r="B152" s="153" t="s">
        <v>1607</v>
      </c>
      <c r="C152" s="281" t="s">
        <v>807</v>
      </c>
      <c r="D152" s="282" t="s">
        <v>414</v>
      </c>
      <c r="E152" s="281" t="s">
        <v>1063</v>
      </c>
      <c r="F152" s="855">
        <v>45748</v>
      </c>
      <c r="G152" s="855">
        <v>45901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5368.48</v>
      </c>
      <c r="M152" s="1149">
        <v>2128</v>
      </c>
      <c r="N152" s="468">
        <v>25</v>
      </c>
      <c r="O152" s="468">
        <f t="shared" ref="O152:O157" si="27">+K152+L152+M152+N152</f>
        <v>9530.48</v>
      </c>
      <c r="P152" s="468">
        <f t="shared" ref="P152:P157" si="28">+J152-O152</f>
        <v>60469.520000000004</v>
      </c>
    </row>
    <row r="153" spans="2:16" ht="28.5" customHeight="1" x14ac:dyDescent="0.25">
      <c r="B153" s="153" t="s">
        <v>1608</v>
      </c>
      <c r="C153" s="281" t="s">
        <v>807</v>
      </c>
      <c r="D153" s="282" t="s">
        <v>417</v>
      </c>
      <c r="E153" s="281" t="s">
        <v>1063</v>
      </c>
      <c r="F153" s="855">
        <v>45748</v>
      </c>
      <c r="G153" s="855">
        <v>45901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27"/>
        <v>9530.48</v>
      </c>
      <c r="P153" s="468">
        <f t="shared" si="28"/>
        <v>60469.520000000004</v>
      </c>
    </row>
    <row r="154" spans="2:16" ht="28.5" customHeight="1" x14ac:dyDescent="0.25">
      <c r="B154" s="153" t="s">
        <v>1614</v>
      </c>
      <c r="C154" s="281" t="s">
        <v>806</v>
      </c>
      <c r="D154" s="282" t="s">
        <v>417</v>
      </c>
      <c r="E154" s="281" t="s">
        <v>1063</v>
      </c>
      <c r="F154" s="855">
        <v>45717</v>
      </c>
      <c r="G154" s="855">
        <v>45870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27"/>
        <v>9530.48</v>
      </c>
      <c r="P154" s="468">
        <f t="shared" si="28"/>
        <v>60469.520000000004</v>
      </c>
    </row>
    <row r="155" spans="2:16" ht="28.5" customHeight="1" x14ac:dyDescent="0.25">
      <c r="B155" s="153" t="s">
        <v>1617</v>
      </c>
      <c r="C155" s="281" t="s">
        <v>807</v>
      </c>
      <c r="D155" s="282" t="s">
        <v>414</v>
      </c>
      <c r="E155" s="281" t="s">
        <v>1063</v>
      </c>
      <c r="F155" s="855">
        <v>45717</v>
      </c>
      <c r="G155" s="855">
        <v>45870</v>
      </c>
      <c r="H155" s="626">
        <v>70000</v>
      </c>
      <c r="I155" s="1169">
        <v>0</v>
      </c>
      <c r="J155" s="468">
        <v>70000</v>
      </c>
      <c r="K155" s="468">
        <v>2009</v>
      </c>
      <c r="L155" s="468">
        <v>5368.48</v>
      </c>
      <c r="M155" s="1149">
        <v>2128</v>
      </c>
      <c r="N155" s="468">
        <v>25</v>
      </c>
      <c r="O155" s="468">
        <f t="shared" si="27"/>
        <v>9530.48</v>
      </c>
      <c r="P155" s="468">
        <f t="shared" si="28"/>
        <v>60469.520000000004</v>
      </c>
    </row>
    <row r="156" spans="2:16" ht="28.5" customHeight="1" x14ac:dyDescent="0.25">
      <c r="B156" s="153" t="s">
        <v>1363</v>
      </c>
      <c r="C156" s="281" t="s">
        <v>806</v>
      </c>
      <c r="D156" s="282" t="s">
        <v>414</v>
      </c>
      <c r="E156" s="281" t="s">
        <v>1063</v>
      </c>
      <c r="F156" s="855">
        <v>45748</v>
      </c>
      <c r="G156" s="855">
        <v>45901</v>
      </c>
      <c r="H156" s="626">
        <v>70000</v>
      </c>
      <c r="I156" s="1169">
        <v>0</v>
      </c>
      <c r="J156" s="468">
        <v>70000</v>
      </c>
      <c r="K156" s="468">
        <v>2009</v>
      </c>
      <c r="L156" s="468">
        <v>5368.48</v>
      </c>
      <c r="M156" s="1149">
        <v>2128</v>
      </c>
      <c r="N156" s="468">
        <v>25</v>
      </c>
      <c r="O156" s="468">
        <f t="shared" si="27"/>
        <v>9530.48</v>
      </c>
      <c r="P156" s="468">
        <f t="shared" si="28"/>
        <v>60469.520000000004</v>
      </c>
    </row>
    <row r="157" spans="2:16" ht="28.5" customHeight="1" x14ac:dyDescent="0.25">
      <c r="B157" s="153" t="s">
        <v>1620</v>
      </c>
      <c r="C157" s="281" t="s">
        <v>807</v>
      </c>
      <c r="D157" s="280" t="s">
        <v>417</v>
      </c>
      <c r="E157" s="281" t="s">
        <v>1063</v>
      </c>
      <c r="F157" s="855">
        <v>45748</v>
      </c>
      <c r="G157" s="855">
        <v>45901</v>
      </c>
      <c r="H157" s="626">
        <v>70000</v>
      </c>
      <c r="I157" s="1169">
        <v>0</v>
      </c>
      <c r="J157" s="468">
        <v>70000</v>
      </c>
      <c r="K157" s="468">
        <v>2009</v>
      </c>
      <c r="L157" s="468">
        <v>5368.48</v>
      </c>
      <c r="M157" s="1149">
        <v>2128</v>
      </c>
      <c r="N157" s="468">
        <v>25</v>
      </c>
      <c r="O157" s="468">
        <f t="shared" si="27"/>
        <v>9530.48</v>
      </c>
      <c r="P157" s="468">
        <f t="shared" si="28"/>
        <v>60469.520000000004</v>
      </c>
    </row>
    <row r="158" spans="2:16" ht="28.5" customHeight="1" x14ac:dyDescent="0.25">
      <c r="B158" s="286" t="s">
        <v>1299</v>
      </c>
      <c r="C158" s="281" t="s">
        <v>1296</v>
      </c>
      <c r="D158" s="282" t="s">
        <v>1636</v>
      </c>
      <c r="E158" s="281" t="s">
        <v>1063</v>
      </c>
      <c r="F158" s="855">
        <v>45748</v>
      </c>
      <c r="G158" s="855">
        <v>45901</v>
      </c>
      <c r="H158" s="626">
        <v>43500</v>
      </c>
      <c r="I158" s="1169">
        <v>0</v>
      </c>
      <c r="J158" s="468">
        <v>43500</v>
      </c>
      <c r="K158" s="468">
        <v>1248.45</v>
      </c>
      <c r="L158" s="468">
        <v>936.62</v>
      </c>
      <c r="M158" s="1149">
        <v>1322.4</v>
      </c>
      <c r="N158" s="468">
        <v>25</v>
      </c>
      <c r="O158" s="468">
        <f>+K158+L158+M158+N158</f>
        <v>3532.4700000000003</v>
      </c>
      <c r="P158" s="468">
        <f>+J158-O158</f>
        <v>39967.53</v>
      </c>
    </row>
    <row r="159" spans="2:16" ht="28.5" customHeight="1" x14ac:dyDescent="0.25">
      <c r="B159" s="153" t="s">
        <v>1623</v>
      </c>
      <c r="C159" s="281" t="s">
        <v>806</v>
      </c>
      <c r="D159" s="282" t="s">
        <v>529</v>
      </c>
      <c r="E159" s="281" t="s">
        <v>1063</v>
      </c>
      <c r="F159" s="855">
        <v>45748</v>
      </c>
      <c r="G159" s="855">
        <v>45901</v>
      </c>
      <c r="H159" s="626">
        <v>55000</v>
      </c>
      <c r="I159" s="1169">
        <v>0</v>
      </c>
      <c r="J159" s="468">
        <v>55000</v>
      </c>
      <c r="K159" s="468">
        <v>1578.5</v>
      </c>
      <c r="L159" s="468">
        <v>2559.6799999999998</v>
      </c>
      <c r="M159" s="1149">
        <v>1672</v>
      </c>
      <c r="N159" s="468">
        <v>25</v>
      </c>
      <c r="O159" s="468">
        <f>+K159+L159+M159+N159</f>
        <v>5835.18</v>
      </c>
      <c r="P159" s="468">
        <f>+J159-O159</f>
        <v>49164.82</v>
      </c>
    </row>
    <row r="160" spans="2:16" ht="21" customHeight="1" x14ac:dyDescent="0.25">
      <c r="B160" s="466" t="s">
        <v>813</v>
      </c>
      <c r="C160" s="569"/>
      <c r="D160" s="492">
        <v>9</v>
      </c>
      <c r="E160" s="465"/>
      <c r="F160" s="1016"/>
      <c r="G160" s="860"/>
      <c r="H160" s="695">
        <f>SUM(H151:H159)</f>
        <v>638500</v>
      </c>
      <c r="I160" s="1144">
        <v>0</v>
      </c>
      <c r="J160" s="695">
        <f t="shared" ref="J160:P160" si="29">SUM(J151:J159)</f>
        <v>638500</v>
      </c>
      <c r="K160" s="695">
        <f t="shared" si="29"/>
        <v>18324.95</v>
      </c>
      <c r="L160" s="695">
        <f t="shared" si="29"/>
        <v>52088.179999999993</v>
      </c>
      <c r="M160" s="695">
        <f t="shared" si="29"/>
        <v>19410.400000000001</v>
      </c>
      <c r="N160" s="695">
        <f t="shared" si="29"/>
        <v>1940.46</v>
      </c>
      <c r="O160" s="695">
        <f t="shared" si="29"/>
        <v>91763.989999999991</v>
      </c>
      <c r="P160" s="695">
        <f t="shared" si="29"/>
        <v>546736.01</v>
      </c>
    </row>
    <row r="161" spans="2:17" ht="28.5" customHeight="1" x14ac:dyDescent="0.25">
      <c r="B161" s="466"/>
      <c r="C161" s="569"/>
      <c r="D161" s="492"/>
      <c r="E161" s="465"/>
      <c r="F161" s="1272"/>
      <c r="G161" s="711"/>
      <c r="H161" s="695"/>
      <c r="I161" s="1144"/>
      <c r="J161" s="697"/>
      <c r="K161" s="697"/>
      <c r="L161" s="697"/>
      <c r="M161" s="1145"/>
      <c r="N161" s="697"/>
      <c r="O161" s="697"/>
      <c r="P161" s="697"/>
    </row>
    <row r="162" spans="2:17" ht="28.5" customHeight="1" x14ac:dyDescent="0.25">
      <c r="B162" s="466" t="s">
        <v>1790</v>
      </c>
      <c r="C162" s="569"/>
      <c r="D162" s="492"/>
      <c r="E162" s="465"/>
      <c r="F162" s="1272"/>
      <c r="G162" s="711"/>
      <c r="H162" s="695"/>
      <c r="I162" s="1144"/>
      <c r="J162" s="697"/>
      <c r="K162" s="697"/>
      <c r="L162" s="697"/>
      <c r="M162" s="1145"/>
      <c r="N162" s="697"/>
      <c r="O162" s="697"/>
      <c r="P162" s="697"/>
    </row>
    <row r="163" spans="2:17" ht="24" customHeight="1" x14ac:dyDescent="0.25">
      <c r="B163" s="153" t="s">
        <v>1600</v>
      </c>
      <c r="C163" s="281" t="s">
        <v>806</v>
      </c>
      <c r="D163" s="282" t="s">
        <v>1463</v>
      </c>
      <c r="E163" s="281" t="s">
        <v>1063</v>
      </c>
      <c r="F163" s="855">
        <v>45748</v>
      </c>
      <c r="G163" s="855">
        <v>45901</v>
      </c>
      <c r="H163" s="626">
        <v>120000</v>
      </c>
      <c r="I163" s="1169">
        <v>0</v>
      </c>
      <c r="J163" s="468">
        <v>120000</v>
      </c>
      <c r="K163" s="468">
        <v>3444</v>
      </c>
      <c r="L163" s="468">
        <v>16809.87</v>
      </c>
      <c r="M163" s="1149">
        <v>3648</v>
      </c>
      <c r="N163" s="468">
        <v>25</v>
      </c>
      <c r="O163" s="468">
        <f t="shared" ref="O163:O169" si="30">+K163+L163+M163+N163</f>
        <v>23926.87</v>
      </c>
      <c r="P163" s="468">
        <f t="shared" ref="P163:P169" si="31">+J163-O163</f>
        <v>96073.13</v>
      </c>
    </row>
    <row r="164" spans="2:17" ht="24" customHeight="1" x14ac:dyDescent="0.25">
      <c r="B164" s="153" t="s">
        <v>1604</v>
      </c>
      <c r="C164" s="685" t="s">
        <v>806</v>
      </c>
      <c r="D164" s="282" t="s">
        <v>417</v>
      </c>
      <c r="E164" s="281" t="s">
        <v>1063</v>
      </c>
      <c r="F164" s="855">
        <v>45748</v>
      </c>
      <c r="G164" s="855">
        <v>45901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5025.38</v>
      </c>
      <c r="M164" s="1149">
        <v>2128</v>
      </c>
      <c r="N164" s="468">
        <v>1740.46</v>
      </c>
      <c r="O164" s="468">
        <f t="shared" si="30"/>
        <v>10902.84</v>
      </c>
      <c r="P164" s="468">
        <f t="shared" si="31"/>
        <v>59097.16</v>
      </c>
    </row>
    <row r="165" spans="2:17" ht="24" customHeight="1" x14ac:dyDescent="0.25">
      <c r="B165" s="153" t="s">
        <v>1605</v>
      </c>
      <c r="C165" s="685" t="s">
        <v>806</v>
      </c>
      <c r="D165" s="282" t="s">
        <v>1773</v>
      </c>
      <c r="E165" s="281" t="s">
        <v>1063</v>
      </c>
      <c r="F165" s="855">
        <v>45748</v>
      </c>
      <c r="G165" s="855">
        <v>45901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4682.29</v>
      </c>
      <c r="M165" s="1149">
        <v>2128</v>
      </c>
      <c r="N165" s="468">
        <v>3455.92</v>
      </c>
      <c r="O165" s="468">
        <f t="shared" si="30"/>
        <v>12275.210000000001</v>
      </c>
      <c r="P165" s="468">
        <f t="shared" si="31"/>
        <v>57724.79</v>
      </c>
    </row>
    <row r="166" spans="2:17" ht="24" customHeight="1" x14ac:dyDescent="0.25">
      <c r="B166" s="153" t="s">
        <v>1611</v>
      </c>
      <c r="C166" s="685" t="s">
        <v>806</v>
      </c>
      <c r="D166" s="282" t="s">
        <v>417</v>
      </c>
      <c r="E166" s="281" t="s">
        <v>1063</v>
      </c>
      <c r="F166" s="855">
        <v>45717</v>
      </c>
      <c r="G166" s="855">
        <v>45870</v>
      </c>
      <c r="H166" s="626">
        <v>70000</v>
      </c>
      <c r="I166" s="1169">
        <v>0</v>
      </c>
      <c r="J166" s="468">
        <v>70000</v>
      </c>
      <c r="K166" s="468">
        <v>2009</v>
      </c>
      <c r="L166" s="468">
        <v>5368.48</v>
      </c>
      <c r="M166" s="1149">
        <v>2128</v>
      </c>
      <c r="N166" s="468">
        <v>25</v>
      </c>
      <c r="O166" s="468">
        <f t="shared" si="30"/>
        <v>9530.48</v>
      </c>
      <c r="P166" s="468">
        <f t="shared" si="31"/>
        <v>60469.520000000004</v>
      </c>
    </row>
    <row r="167" spans="2:17" ht="24" customHeight="1" x14ac:dyDescent="0.25">
      <c r="B167" s="153" t="s">
        <v>1610</v>
      </c>
      <c r="C167" s="685" t="s">
        <v>806</v>
      </c>
      <c r="D167" s="282" t="s">
        <v>417</v>
      </c>
      <c r="E167" s="281" t="s">
        <v>1063</v>
      </c>
      <c r="F167" s="855">
        <v>45748</v>
      </c>
      <c r="G167" s="855">
        <v>45901</v>
      </c>
      <c r="H167" s="626">
        <v>70000</v>
      </c>
      <c r="I167" s="1169">
        <v>0</v>
      </c>
      <c r="J167" s="468">
        <v>70000</v>
      </c>
      <c r="K167" s="468">
        <v>2009</v>
      </c>
      <c r="L167" s="468">
        <v>5025.38</v>
      </c>
      <c r="M167" s="1149">
        <v>2128</v>
      </c>
      <c r="N167" s="468">
        <v>1740.46</v>
      </c>
      <c r="O167" s="468">
        <f t="shared" si="30"/>
        <v>10902.84</v>
      </c>
      <c r="P167" s="468">
        <f t="shared" si="31"/>
        <v>59097.16</v>
      </c>
    </row>
    <row r="168" spans="2:17" ht="24" customHeight="1" x14ac:dyDescent="0.25">
      <c r="B168" s="153" t="s">
        <v>1616</v>
      </c>
      <c r="C168" s="685" t="s">
        <v>806</v>
      </c>
      <c r="D168" s="282" t="s">
        <v>414</v>
      </c>
      <c r="E168" s="281" t="s">
        <v>1063</v>
      </c>
      <c r="F168" s="855">
        <v>45717</v>
      </c>
      <c r="G168" s="855">
        <v>45870</v>
      </c>
      <c r="H168" s="626">
        <v>70000</v>
      </c>
      <c r="I168" s="1169">
        <v>0</v>
      </c>
      <c r="J168" s="468">
        <v>70000</v>
      </c>
      <c r="K168" s="468">
        <v>2009</v>
      </c>
      <c r="L168" s="468">
        <v>5368.48</v>
      </c>
      <c r="M168" s="1149">
        <v>2128</v>
      </c>
      <c r="N168" s="468">
        <v>25</v>
      </c>
      <c r="O168" s="468">
        <f t="shared" si="30"/>
        <v>9530.48</v>
      </c>
      <c r="P168" s="468">
        <f t="shared" si="31"/>
        <v>60469.520000000004</v>
      </c>
    </row>
    <row r="169" spans="2:17" ht="24" customHeight="1" x14ac:dyDescent="0.25">
      <c r="B169" s="153" t="s">
        <v>1615</v>
      </c>
      <c r="C169" s="685" t="s">
        <v>1296</v>
      </c>
      <c r="D169" s="282" t="s">
        <v>414</v>
      </c>
      <c r="E169" s="281" t="s">
        <v>1063</v>
      </c>
      <c r="F169" s="855">
        <v>45717</v>
      </c>
      <c r="G169" s="855">
        <v>45870</v>
      </c>
      <c r="H169" s="626">
        <v>70000</v>
      </c>
      <c r="I169" s="1169">
        <v>0</v>
      </c>
      <c r="J169" s="468">
        <v>70000</v>
      </c>
      <c r="K169" s="468">
        <v>2009</v>
      </c>
      <c r="L169" s="468">
        <v>5368.48</v>
      </c>
      <c r="M169" s="1149">
        <v>2128</v>
      </c>
      <c r="N169" s="468">
        <v>25</v>
      </c>
      <c r="O169" s="468">
        <f t="shared" si="30"/>
        <v>9530.48</v>
      </c>
      <c r="P169" s="468">
        <f t="shared" si="31"/>
        <v>60469.520000000004</v>
      </c>
    </row>
    <row r="170" spans="2:17" ht="24" customHeight="1" x14ac:dyDescent="0.25">
      <c r="B170" s="153" t="s">
        <v>1625</v>
      </c>
      <c r="C170" s="685" t="s">
        <v>1296</v>
      </c>
      <c r="D170" s="282" t="s">
        <v>1636</v>
      </c>
      <c r="E170" s="281" t="s">
        <v>1063</v>
      </c>
      <c r="F170" s="855">
        <v>45717</v>
      </c>
      <c r="G170" s="855">
        <v>45870</v>
      </c>
      <c r="H170" s="626">
        <v>43500</v>
      </c>
      <c r="I170" s="1169">
        <v>0</v>
      </c>
      <c r="J170" s="468">
        <v>43500</v>
      </c>
      <c r="K170" s="468">
        <v>1248.45</v>
      </c>
      <c r="L170" s="468">
        <v>936.62</v>
      </c>
      <c r="M170" s="1149">
        <v>1322.4</v>
      </c>
      <c r="N170" s="468">
        <v>25</v>
      </c>
      <c r="O170" s="468">
        <f>+K170+L170+M170+N170</f>
        <v>3532.4700000000003</v>
      </c>
      <c r="P170" s="468">
        <f>+J170-O170</f>
        <v>39967.53</v>
      </c>
    </row>
    <row r="171" spans="2:17" ht="21" customHeight="1" x14ac:dyDescent="0.25">
      <c r="B171" s="466" t="s">
        <v>813</v>
      </c>
      <c r="C171" s="569"/>
      <c r="D171" s="492">
        <v>8</v>
      </c>
      <c r="E171" s="465"/>
      <c r="F171" s="1016"/>
      <c r="G171" s="860"/>
      <c r="H171" s="695">
        <f>SUM(H163:H170)</f>
        <v>583500</v>
      </c>
      <c r="I171" s="1144">
        <v>0</v>
      </c>
      <c r="J171" s="695">
        <f t="shared" ref="J171:P171" si="32">SUM(J163:J170)</f>
        <v>583500</v>
      </c>
      <c r="K171" s="695">
        <f t="shared" si="32"/>
        <v>16746.45</v>
      </c>
      <c r="L171" s="695">
        <f t="shared" si="32"/>
        <v>48584.98</v>
      </c>
      <c r="M171" s="695">
        <f t="shared" si="32"/>
        <v>17738.400000000001</v>
      </c>
      <c r="N171" s="695">
        <f t="shared" si="32"/>
        <v>7061.84</v>
      </c>
      <c r="O171" s="695">
        <f t="shared" si="32"/>
        <v>90131.669999999984</v>
      </c>
      <c r="P171" s="695">
        <f t="shared" si="32"/>
        <v>493368.33000000007</v>
      </c>
    </row>
    <row r="172" spans="2:17" ht="21" customHeight="1" x14ac:dyDescent="0.25">
      <c r="B172" s="466"/>
      <c r="C172" s="569"/>
      <c r="D172" s="492"/>
      <c r="E172" s="465"/>
      <c r="F172" s="1016"/>
      <c r="G172" s="860"/>
      <c r="H172" s="695">
        <f>+H171+H160+H148+H137</f>
        <v>2450500</v>
      </c>
      <c r="I172" s="1144">
        <v>0</v>
      </c>
      <c r="J172" s="695">
        <f t="shared" ref="J172:P172" si="33">+J171+J160+J148+J137</f>
        <v>2450500</v>
      </c>
      <c r="K172" s="695">
        <f t="shared" si="33"/>
        <v>70329.350000000006</v>
      </c>
      <c r="L172" s="695">
        <f t="shared" si="33"/>
        <v>195684.46000000002</v>
      </c>
      <c r="M172" s="695">
        <f t="shared" si="33"/>
        <v>74495.200000000012</v>
      </c>
      <c r="N172" s="695">
        <f t="shared" si="33"/>
        <v>18029.599999999999</v>
      </c>
      <c r="O172" s="695">
        <f t="shared" si="33"/>
        <v>358538.61</v>
      </c>
      <c r="P172" s="695">
        <f t="shared" si="33"/>
        <v>2091961.3900000001</v>
      </c>
    </row>
    <row r="173" spans="2:17" ht="21" customHeight="1" x14ac:dyDescent="0.25">
      <c r="B173" s="490"/>
      <c r="C173" s="1223"/>
      <c r="D173" s="492"/>
      <c r="E173" s="465"/>
      <c r="F173" s="710"/>
      <c r="G173" s="711"/>
      <c r="H173" s="695"/>
      <c r="I173" s="1112"/>
      <c r="J173" s="463"/>
      <c r="K173" s="463"/>
      <c r="L173" s="463"/>
      <c r="M173" s="1145"/>
      <c r="N173" s="697"/>
      <c r="O173" s="697"/>
      <c r="P173" s="463"/>
    </row>
    <row r="174" spans="2:17" ht="23.25" customHeight="1" x14ac:dyDescent="0.25">
      <c r="B174" s="1048" t="s">
        <v>865</v>
      </c>
      <c r="C174" s="1053"/>
      <c r="D174" s="1125">
        <f>+D171+D160+D148+D137+D16+D20+D26+D30+D34+D45+D49+D53+D58+D62+D68+D82+D91+D95+D101+D105+D115+D119+D123+D40+D72</f>
        <v>84</v>
      </c>
      <c r="E174" s="1125"/>
      <c r="F174" s="1125"/>
      <c r="G174" s="1125"/>
      <c r="H174" s="1126">
        <f>+H16+H20+H26+H30+H34+H40+H45+H49+H53+H58+H62+H68+H82+H91+H95+H101+H105+H115+H119+H123+H137+H148+H160+H171+H72</f>
        <v>7005500</v>
      </c>
      <c r="I174" s="1114">
        <v>0</v>
      </c>
      <c r="J174" s="1126">
        <f>+J16+J20+J26+J30+J34+J40+J45+J49+J53+J58+J62+J68+J82+J91+J95+J101+J105+J115+J119+J123+J137+J148+J160+J171+J72</f>
        <v>7005500</v>
      </c>
      <c r="K174" s="1126">
        <f>+K171+K160+K148+K137+K123+K119+K115+K105+K101+K95+K91+K82+K72+K68+K62+K58+K53+K49+K45+K40+K34+K30+K26+K20+K16</f>
        <v>201057.85</v>
      </c>
      <c r="L174" s="1126">
        <f>+L16+L20+L26+L30+L34+L40+L45+L49+L53+L58+L62+L68+L82+L91+L95+L101+L105+L115+L119+L123+L137+L148+L160+L171+L72</f>
        <v>721927.19999999984</v>
      </c>
      <c r="M174" s="1126">
        <f>+M16+M20+M26+M30+M34+M40+M45+M49+M53+M58+M62+M68+M82+M91+M95+M101+M105+M115+M119+M123+M137+M148+M160+M171+M72</f>
        <v>212967.19999999998</v>
      </c>
      <c r="N174" s="1126">
        <f>+N16+N20+N26+N30+N34+N40+N45+N49+N53+N58+N62+N68+N82+N91+N95+N101+N105+N115+N119+N123+N137+N148+N160+N171+N72</f>
        <v>115291.07999999999</v>
      </c>
      <c r="O174" s="1126">
        <f>+O16+O20+O26+O30+O34+O40+O45+O49+O53+O58+O62+O68+O82+O91+O95+O101+O105+O115+O119+O123+O137+O148+O160+O171+O72</f>
        <v>1251243.33</v>
      </c>
      <c r="P174" s="1126">
        <f>+P16+P20+P26+P30+P34+P40+P45+P49+P53+P58+P62+P68+P82+P91+P95+P101+P105+P115+P119+P123+P137+P148+P160+P171+P72</f>
        <v>5754256.6700000009</v>
      </c>
    </row>
    <row r="175" spans="2:17" x14ac:dyDescent="0.25">
      <c r="B175" s="259"/>
      <c r="C175" s="1220"/>
      <c r="D175" s="259"/>
      <c r="E175" s="546"/>
      <c r="F175" s="546"/>
      <c r="G175" s="546"/>
      <c r="H175" s="862"/>
      <c r="I175" s="259"/>
      <c r="J175" s="259"/>
      <c r="K175" s="660"/>
      <c r="L175" s="660"/>
      <c r="M175" s="531"/>
      <c r="N175" s="660"/>
      <c r="O175" s="660"/>
      <c r="P175" s="259"/>
      <c r="Q175" s="259"/>
    </row>
    <row r="176" spans="2:17" x14ac:dyDescent="0.25">
      <c r="B176" s="259"/>
      <c r="C176" s="1220"/>
      <c r="D176" s="259"/>
      <c r="E176" s="546"/>
      <c r="F176" s="546"/>
      <c r="G176" s="546"/>
      <c r="H176" s="1179"/>
      <c r="I176" s="259"/>
      <c r="J176" s="259"/>
      <c r="K176" s="660"/>
      <c r="L176" s="660"/>
      <c r="M176" s="531"/>
      <c r="N176" s="660"/>
      <c r="O176" s="660"/>
      <c r="P176" s="259"/>
      <c r="Q176" s="259"/>
    </row>
    <row r="177" spans="2:17" x14ac:dyDescent="0.25">
      <c r="B177" s="259"/>
      <c r="C177" s="1220"/>
      <c r="D177" s="259"/>
      <c r="E177" s="546"/>
      <c r="F177" s="546"/>
      <c r="G177" s="546"/>
      <c r="H177" s="1179"/>
      <c r="I177" s="259"/>
      <c r="J177" s="259"/>
      <c r="K177" s="660"/>
      <c r="L177" s="660"/>
      <c r="M177" s="531"/>
      <c r="N177" s="660"/>
      <c r="O177" s="660"/>
      <c r="P177" s="259"/>
      <c r="Q177" s="259"/>
    </row>
    <row r="178" spans="2:17" x14ac:dyDescent="0.25">
      <c r="B178" s="259"/>
      <c r="C178" s="1220"/>
      <c r="D178" s="259"/>
      <c r="E178" s="546"/>
      <c r="F178" s="546"/>
      <c r="G178" s="546"/>
      <c r="H178" s="1179"/>
      <c r="I178" s="259"/>
      <c r="J178" s="259"/>
      <c r="K178" s="660"/>
      <c r="L178" s="660"/>
      <c r="M178" s="531"/>
      <c r="N178" s="660"/>
      <c r="O178" s="660"/>
      <c r="P178" s="259"/>
      <c r="Q178" s="259"/>
    </row>
    <row r="179" spans="2:17" x14ac:dyDescent="0.25">
      <c r="B179" s="259"/>
      <c r="C179" s="1220"/>
      <c r="D179" s="259"/>
      <c r="E179" s="546"/>
      <c r="F179" s="546"/>
      <c r="G179" s="546"/>
      <c r="H179" s="1179"/>
      <c r="I179" s="259"/>
      <c r="J179" s="259"/>
      <c r="K179" s="660"/>
      <c r="L179" s="660"/>
      <c r="M179" s="531"/>
      <c r="N179" s="660"/>
      <c r="O179" s="660"/>
      <c r="P179" s="259"/>
      <c r="Q179" s="259"/>
    </row>
    <row r="180" spans="2:17" x14ac:dyDescent="0.25">
      <c r="B180" s="259"/>
      <c r="C180" s="1220"/>
      <c r="D180" s="259"/>
      <c r="E180" s="259"/>
      <c r="F180" s="259"/>
      <c r="G180" s="259"/>
      <c r="H180" s="259"/>
      <c r="I180" s="259"/>
      <c r="J180" s="259"/>
      <c r="K180" s="660"/>
      <c r="L180" s="259"/>
      <c r="M180" s="1152"/>
      <c r="N180" s="660"/>
      <c r="O180" s="660"/>
      <c r="P180" s="660"/>
      <c r="Q180" s="259"/>
    </row>
    <row r="181" spans="2:17" ht="34.5" customHeight="1" x14ac:dyDescent="0.25">
      <c r="B181" s="259"/>
      <c r="C181" s="1220"/>
      <c r="D181" s="259"/>
      <c r="E181" s="259"/>
      <c r="F181" s="259"/>
      <c r="G181" s="259"/>
      <c r="H181" s="259"/>
      <c r="I181" s="259"/>
      <c r="J181" s="259"/>
      <c r="K181" s="660"/>
      <c r="L181" s="259"/>
      <c r="M181" s="1152"/>
      <c r="N181" s="660"/>
      <c r="O181" s="660"/>
      <c r="P181" s="660"/>
      <c r="Q181" s="259"/>
    </row>
    <row r="182" spans="2:17" ht="9.75" customHeight="1" x14ac:dyDescent="0.25">
      <c r="B182" s="259"/>
      <c r="C182" s="1220"/>
      <c r="D182" s="259"/>
      <c r="E182" s="259"/>
      <c r="F182" s="259"/>
      <c r="G182" s="259"/>
      <c r="H182" s="259"/>
      <c r="I182" s="259"/>
      <c r="J182" s="259"/>
      <c r="K182" s="660"/>
      <c r="L182" s="259"/>
      <c r="M182" s="1152"/>
      <c r="N182" s="660"/>
      <c r="O182" s="660"/>
      <c r="P182" s="660"/>
      <c r="Q182" s="259"/>
    </row>
    <row r="183" spans="2:17" hidden="1" x14ac:dyDescent="0.25">
      <c r="B183" s="259"/>
      <c r="C183" s="1220"/>
      <c r="D183" s="259"/>
      <c r="E183" s="259"/>
      <c r="F183" s="259"/>
      <c r="G183" s="259"/>
      <c r="H183" s="259"/>
      <c r="I183" s="259"/>
      <c r="J183" s="259"/>
      <c r="K183" s="660"/>
      <c r="L183" s="259"/>
      <c r="M183" s="1152"/>
      <c r="N183" s="660"/>
      <c r="O183" s="660"/>
      <c r="P183" s="660"/>
      <c r="Q183" s="259"/>
    </row>
    <row r="184" spans="2:17" x14ac:dyDescent="0.25">
      <c r="B184" s="259"/>
      <c r="C184" s="1220"/>
      <c r="D184" s="259"/>
      <c r="E184" s="259"/>
      <c r="F184" s="259"/>
      <c r="G184" s="259"/>
      <c r="H184" s="259"/>
      <c r="I184" s="259"/>
      <c r="J184" s="259"/>
      <c r="K184" s="660"/>
      <c r="L184" s="259"/>
      <c r="M184" s="1152"/>
      <c r="N184" s="660"/>
      <c r="O184" s="660"/>
      <c r="P184" s="660"/>
      <c r="Q184" s="259"/>
    </row>
    <row r="185" spans="2:17" x14ac:dyDescent="0.25">
      <c r="B185" s="259"/>
      <c r="C185" s="1220"/>
      <c r="D185" s="259"/>
      <c r="E185" s="259"/>
      <c r="F185" s="259"/>
      <c r="G185" s="259"/>
      <c r="H185" s="259"/>
      <c r="I185" s="259"/>
      <c r="J185" s="259"/>
      <c r="K185" s="660"/>
      <c r="L185" s="259"/>
      <c r="M185" s="1152"/>
      <c r="N185" s="660"/>
      <c r="O185" s="660"/>
      <c r="P185" s="660"/>
      <c r="Q185" s="259"/>
    </row>
    <row r="186" spans="2:17" x14ac:dyDescent="0.25">
      <c r="B186" s="259"/>
      <c r="C186" s="1220"/>
      <c r="D186" s="259"/>
      <c r="E186" s="259"/>
      <c r="F186" s="259"/>
      <c r="G186" s="259"/>
      <c r="H186" s="259"/>
      <c r="I186" s="259"/>
      <c r="J186" s="259"/>
      <c r="K186" s="660" t="s">
        <v>641</v>
      </c>
      <c r="L186" s="259"/>
      <c r="M186" s="1152"/>
      <c r="N186" s="660"/>
      <c r="O186" s="660"/>
      <c r="P186" s="660"/>
      <c r="Q186" s="259"/>
    </row>
    <row r="187" spans="2:17" x14ac:dyDescent="0.25">
      <c r="B187" s="259"/>
      <c r="C187" s="1220"/>
      <c r="D187" s="259"/>
      <c r="E187" s="259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x14ac:dyDescent="0.25">
      <c r="B188" s="259"/>
      <c r="C188" s="1220"/>
      <c r="D188" s="259"/>
      <c r="E188" s="259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x14ac:dyDescent="0.25">
      <c r="B189" s="259"/>
      <c r="C189" s="1220"/>
      <c r="D189" s="259"/>
      <c r="E189" s="259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x14ac:dyDescent="0.25">
      <c r="B190" s="537"/>
      <c r="C190" s="1062"/>
      <c r="D190" s="537"/>
      <c r="E190" s="692"/>
      <c r="F190" s="692"/>
      <c r="G190" s="692"/>
      <c r="H190" s="537"/>
      <c r="I190" s="537"/>
      <c r="J190" s="537"/>
      <c r="K190" s="537"/>
      <c r="L190" s="537"/>
      <c r="M190" s="542"/>
      <c r="N190" s="537"/>
      <c r="O190" s="537"/>
      <c r="P190" s="537"/>
      <c r="Q190" s="537"/>
    </row>
    <row r="191" spans="2:17" x14ac:dyDescent="0.25">
      <c r="B191" s="537"/>
      <c r="C191" s="1062"/>
      <c r="D191" s="537"/>
      <c r="E191" s="692"/>
      <c r="F191" s="692"/>
      <c r="G191" s="692"/>
      <c r="H191" s="537"/>
      <c r="I191" s="537"/>
      <c r="J191" s="537"/>
      <c r="K191" s="537"/>
      <c r="L191" s="537"/>
      <c r="M191" s="542"/>
      <c r="N191" s="537"/>
      <c r="O191" s="537"/>
      <c r="P191" s="537"/>
      <c r="Q191" s="537"/>
    </row>
    <row r="192" spans="2:17" x14ac:dyDescent="0.25">
      <c r="B192" s="537"/>
      <c r="C192" s="1062"/>
      <c r="D192" s="537"/>
      <c r="E192" s="537"/>
      <c r="F192" s="537"/>
      <c r="G192" s="537"/>
      <c r="H192" s="537"/>
      <c r="I192" s="537"/>
      <c r="J192" s="537"/>
      <c r="K192" s="537"/>
      <c r="L192" s="537"/>
      <c r="M192" s="542"/>
      <c r="N192" s="537"/>
      <c r="O192" s="537"/>
      <c r="P192" s="537"/>
      <c r="Q192" s="537"/>
    </row>
    <row r="193" spans="2:17" x14ac:dyDescent="0.25">
      <c r="B193" s="542" t="s">
        <v>1449</v>
      </c>
      <c r="C193" s="1202"/>
      <c r="D193" s="542"/>
      <c r="E193" s="691"/>
      <c r="F193" s="691"/>
      <c r="G193" s="691"/>
      <c r="H193" s="866"/>
      <c r="I193" s="674" t="s">
        <v>1377</v>
      </c>
      <c r="K193" s="674"/>
      <c r="L193" s="674"/>
      <c r="M193" s="1153"/>
      <c r="N193" s="1097"/>
      <c r="P193" s="674"/>
      <c r="Q193" s="544"/>
    </row>
    <row r="194" spans="2:17" ht="25.5" customHeight="1" x14ac:dyDescent="0.25">
      <c r="B194" s="546" t="s">
        <v>935</v>
      </c>
      <c r="C194" s="1203"/>
      <c r="D194" s="546"/>
      <c r="E194" s="538"/>
      <c r="F194" s="538"/>
      <c r="G194" s="538"/>
      <c r="H194" s="467"/>
      <c r="I194" s="537"/>
      <c r="J194" s="1895" t="s">
        <v>1375</v>
      </c>
      <c r="K194" s="1895"/>
      <c r="L194" s="1895"/>
      <c r="M194" s="1895"/>
      <c r="N194" s="1895"/>
      <c r="O194" s="1895"/>
      <c r="P194" s="1895"/>
      <c r="Q194" s="539"/>
    </row>
    <row r="195" spans="2:17" x14ac:dyDescent="0.25">
      <c r="B195" s="542" t="s">
        <v>1231</v>
      </c>
      <c r="C195" s="1202"/>
      <c r="D195" s="542"/>
      <c r="E195" s="537"/>
      <c r="G195" s="1062"/>
      <c r="H195" s="1062"/>
      <c r="I195" s="1062"/>
      <c r="J195" s="1876" t="s">
        <v>1554</v>
      </c>
      <c r="K195" s="1876"/>
      <c r="L195" s="1876"/>
      <c r="M195" s="1876"/>
      <c r="N195" s="1876"/>
      <c r="O195" s="1876"/>
      <c r="P195" s="1876"/>
      <c r="Q195" s="537"/>
    </row>
    <row r="196" spans="2:17" x14ac:dyDescent="0.25">
      <c r="B196" s="546"/>
      <c r="C196" s="1203"/>
      <c r="D196" s="546"/>
      <c r="E196" s="547"/>
      <c r="F196" s="547"/>
      <c r="G196" s="547"/>
      <c r="H196" s="546"/>
      <c r="I196" s="541"/>
      <c r="J196" s="540"/>
      <c r="K196" s="537"/>
      <c r="L196" s="673" t="s">
        <v>1374</v>
      </c>
      <c r="M196" s="758"/>
      <c r="N196" s="513"/>
      <c r="O196" s="513"/>
      <c r="P196" s="673"/>
      <c r="Q196" s="673"/>
    </row>
    <row r="197" spans="2:17" ht="15.75" x14ac:dyDescent="0.25">
      <c r="B197" s="267"/>
      <c r="C197" s="1228"/>
      <c r="D197" s="267"/>
      <c r="E197" s="268"/>
      <c r="F197" s="268"/>
      <c r="G197" s="268"/>
      <c r="H197" s="268"/>
      <c r="I197" s="269"/>
      <c r="J197" s="268"/>
      <c r="K197" s="268"/>
      <c r="L197" s="268"/>
      <c r="M197" s="267"/>
      <c r="N197" s="205"/>
      <c r="O197" s="1324"/>
      <c r="P197" s="271"/>
      <c r="Q197" s="259"/>
    </row>
    <row r="198" spans="2:17" s="259" customFormat="1" ht="177.75" customHeight="1" x14ac:dyDescent="0.25">
      <c r="C198" s="1220"/>
      <c r="E198" s="668"/>
      <c r="F198" s="668"/>
      <c r="G198" s="668"/>
      <c r="M198" s="531"/>
      <c r="N198"/>
      <c r="O198"/>
    </row>
    <row r="199" spans="2:17" x14ac:dyDescent="0.25">
      <c r="L199" s="259"/>
      <c r="M199" s="531"/>
    </row>
  </sheetData>
  <mergeCells count="21">
    <mergeCell ref="B11:B12"/>
    <mergeCell ref="C11:C12"/>
    <mergeCell ref="D11:D12"/>
    <mergeCell ref="E11:E12"/>
    <mergeCell ref="F11:F12"/>
    <mergeCell ref="B5:P5"/>
    <mergeCell ref="B6:P6"/>
    <mergeCell ref="B7:P7"/>
    <mergeCell ref="B8:P8"/>
    <mergeCell ref="B9:P9"/>
    <mergeCell ref="G11:G12"/>
    <mergeCell ref="I11:I12"/>
    <mergeCell ref="J11:J12"/>
    <mergeCell ref="K11:K12"/>
    <mergeCell ref="L11:L12"/>
    <mergeCell ref="N11:N12"/>
    <mergeCell ref="O11:O12"/>
    <mergeCell ref="P11:P12"/>
    <mergeCell ref="J194:P194"/>
    <mergeCell ref="J195:P195"/>
    <mergeCell ref="M11:M12"/>
  </mergeCells>
  <pageMargins left="1.0236220472440944" right="0.11811023622047245" top="0.23622047244094491" bottom="7.874015748031496E-2" header="0.15" footer="3.937007874015748E-2"/>
  <pageSetup paperSize="5" scale="50" fitToHeight="0" orientation="landscape" horizontalDpi="360" verticalDpi="360" r:id="rId1"/>
  <rowBreaks count="3" manualBreakCount="3">
    <brk id="53" min="1" max="15" man="1"/>
    <brk id="102" min="1" max="15" man="1"/>
    <brk id="148" min="1" max="15" man="1"/>
  </rowBreaks>
  <drawing r:id="rId2"/>
</worksheet>
</file>

<file path=xl/worksheets/sheet3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467708-6AC0-4FD6-A0D1-3F8748B3B7D3}">
  <sheetPr>
    <pageSetUpPr fitToPage="1"/>
  </sheetPr>
  <dimension ref="B5:M60"/>
  <sheetViews>
    <sheetView showGridLines="0" zoomScale="124" zoomScaleNormal="124" zoomScaleSheetLayoutView="100" workbookViewId="0">
      <selection activeCell="B32" sqref="B32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8.7109375" customWidth="1"/>
    <col min="4" max="4" width="34.85546875" customWidth="1"/>
    <col min="5" max="5" width="13" customWidth="1"/>
    <col min="6" max="6" width="9.7109375" customWidth="1"/>
    <col min="7" max="7" width="14.5703125" customWidth="1"/>
    <col min="11" max="11" width="9.28515625" customWidth="1"/>
    <col min="12" max="12" width="11.5703125" bestFit="1" customWidth="1"/>
    <col min="13" max="13" width="13.140625" customWidth="1"/>
  </cols>
  <sheetData>
    <row r="5" spans="2:13" x14ac:dyDescent="0.25">
      <c r="B5" s="1886" t="s">
        <v>0</v>
      </c>
      <c r="C5" s="1886"/>
      <c r="D5" s="1886"/>
      <c r="E5" s="1886"/>
      <c r="F5" s="1886"/>
      <c r="G5" s="1886"/>
      <c r="H5" s="1886"/>
      <c r="I5" s="1886"/>
      <c r="J5" s="1886"/>
      <c r="K5" s="1886"/>
      <c r="L5" s="1886"/>
      <c r="M5" s="1886"/>
    </row>
    <row r="6" spans="2:13" ht="13.5" customHeight="1" x14ac:dyDescent="0.25">
      <c r="B6" s="1886" t="s">
        <v>1</v>
      </c>
      <c r="C6" s="1886"/>
      <c r="D6" s="1886"/>
      <c r="E6" s="1886"/>
      <c r="F6" s="1886"/>
      <c r="G6" s="1886"/>
      <c r="H6" s="1886"/>
      <c r="I6" s="1886"/>
      <c r="J6" s="1886"/>
      <c r="K6" s="1886"/>
      <c r="L6" s="1886"/>
      <c r="M6" s="1886"/>
    </row>
    <row r="7" spans="2:13" ht="12" customHeight="1" x14ac:dyDescent="0.25">
      <c r="B7" s="1886" t="s">
        <v>3</v>
      </c>
      <c r="C7" s="1886"/>
      <c r="D7" s="1886"/>
      <c r="E7" s="1886"/>
      <c r="F7" s="1886"/>
      <c r="G7" s="1886"/>
      <c r="H7" s="1886"/>
      <c r="I7" s="1886"/>
      <c r="J7" s="1886"/>
      <c r="K7" s="1886"/>
      <c r="L7" s="1886"/>
      <c r="M7" s="1886"/>
    </row>
    <row r="8" spans="2:13" x14ac:dyDescent="0.25">
      <c r="B8" s="1886" t="s">
        <v>1770</v>
      </c>
      <c r="C8" s="1886"/>
      <c r="D8" s="1886"/>
      <c r="E8" s="1886"/>
      <c r="F8" s="1886"/>
      <c r="G8" s="1886"/>
      <c r="H8" s="1886"/>
      <c r="I8" s="1886"/>
      <c r="J8" s="1886"/>
      <c r="K8" s="1886"/>
      <c r="L8" s="1886"/>
      <c r="M8" s="1886"/>
    </row>
    <row r="9" spans="2:13" x14ac:dyDescent="0.25">
      <c r="B9" s="1877" t="s">
        <v>886</v>
      </c>
      <c r="C9" s="1877"/>
      <c r="D9" s="1877"/>
      <c r="E9" s="1877"/>
      <c r="F9" s="1877"/>
      <c r="G9" s="1877"/>
      <c r="H9" s="1877"/>
      <c r="I9" s="1877"/>
      <c r="J9" s="1877"/>
      <c r="K9" s="1877"/>
      <c r="L9" s="1877"/>
      <c r="M9" s="1877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912"/>
      <c r="C11" s="1912" t="s">
        <v>802</v>
      </c>
      <c r="D11" s="1912" t="s">
        <v>9</v>
      </c>
      <c r="E11" s="1331" t="s">
        <v>12</v>
      </c>
      <c r="F11" s="1947" t="s">
        <v>13</v>
      </c>
      <c r="G11" s="1945" t="s">
        <v>14</v>
      </c>
      <c r="H11" s="1945" t="s">
        <v>15</v>
      </c>
      <c r="I11" s="1945" t="s">
        <v>16</v>
      </c>
      <c r="J11" s="1945" t="s">
        <v>17</v>
      </c>
      <c r="K11" s="1945" t="s">
        <v>18</v>
      </c>
      <c r="L11" s="1945" t="s">
        <v>19</v>
      </c>
      <c r="M11" s="1945" t="s">
        <v>20</v>
      </c>
    </row>
    <row r="12" spans="2:13" ht="16.5" customHeight="1" x14ac:dyDescent="0.25">
      <c r="B12" s="1913"/>
      <c r="C12" s="1913"/>
      <c r="D12" s="1913"/>
      <c r="E12" s="1331" t="s">
        <v>21</v>
      </c>
      <c r="F12" s="1948"/>
      <c r="G12" s="1946"/>
      <c r="H12" s="1946"/>
      <c r="I12" s="1946"/>
      <c r="J12" s="1946"/>
      <c r="K12" s="1946"/>
      <c r="L12" s="1946"/>
      <c r="M12" s="1946"/>
    </row>
    <row r="13" spans="2:13" ht="12" customHeight="1" x14ac:dyDescent="0.25">
      <c r="B13" s="941" t="s">
        <v>1531</v>
      </c>
      <c r="C13" s="941"/>
      <c r="D13" s="939"/>
      <c r="E13" s="939"/>
      <c r="F13" s="939"/>
      <c r="G13" s="1332"/>
      <c r="H13" s="1333"/>
      <c r="I13" s="1332"/>
      <c r="J13" s="1332"/>
      <c r="K13" s="1332"/>
      <c r="L13" s="1332"/>
      <c r="M13" s="1332"/>
    </row>
    <row r="14" spans="2:13" s="259" customFormat="1" ht="12" customHeight="1" x14ac:dyDescent="0.25">
      <c r="B14" s="1334" t="s">
        <v>1157</v>
      </c>
      <c r="C14" s="1335" t="s">
        <v>807</v>
      </c>
      <c r="D14" s="1336" t="s">
        <v>1556</v>
      </c>
      <c r="E14" s="1337">
        <v>46500</v>
      </c>
      <c r="F14" s="1338">
        <v>0</v>
      </c>
      <c r="G14" s="1339">
        <v>46500</v>
      </c>
      <c r="H14" s="1339">
        <v>1334.55</v>
      </c>
      <c r="I14" s="1339">
        <v>8816.5</v>
      </c>
      <c r="J14" s="1339">
        <v>1413.6</v>
      </c>
      <c r="K14" s="1338">
        <v>0</v>
      </c>
      <c r="L14" s="1340">
        <f>+H14+I14+J14+K14</f>
        <v>11564.65</v>
      </c>
      <c r="M14" s="1337">
        <f>+G14-L14</f>
        <v>34935.35</v>
      </c>
    </row>
    <row r="15" spans="2:13" s="5" customFormat="1" ht="12" customHeight="1" x14ac:dyDescent="0.25">
      <c r="B15" s="941" t="s">
        <v>847</v>
      </c>
      <c r="C15" s="941"/>
      <c r="D15" s="1352">
        <v>1</v>
      </c>
      <c r="E15" s="1341">
        <f>+E14</f>
        <v>46500</v>
      </c>
      <c r="F15" s="1342">
        <v>0</v>
      </c>
      <c r="G15" s="1341">
        <f t="shared" ref="G15:L15" si="0">+G14</f>
        <v>46500</v>
      </c>
      <c r="H15" s="1341">
        <f t="shared" si="0"/>
        <v>1334.55</v>
      </c>
      <c r="I15" s="1341">
        <f t="shared" si="0"/>
        <v>8816.5</v>
      </c>
      <c r="J15" s="1341">
        <f>+J14</f>
        <v>1413.6</v>
      </c>
      <c r="K15" s="1342">
        <v>0</v>
      </c>
      <c r="L15" s="1341">
        <f t="shared" si="0"/>
        <v>11564.65</v>
      </c>
      <c r="M15" s="1341">
        <f>+G15-L15</f>
        <v>34935.35</v>
      </c>
    </row>
    <row r="16" spans="2:13" ht="12" customHeight="1" x14ac:dyDescent="0.25">
      <c r="B16" s="1343"/>
      <c r="C16" s="1343"/>
      <c r="D16" s="1353"/>
      <c r="E16" s="1343"/>
      <c r="F16" s="1343"/>
      <c r="G16" s="1343"/>
      <c r="H16" s="1343"/>
      <c r="I16" s="1343"/>
      <c r="J16" s="1343"/>
      <c r="K16" s="1343"/>
      <c r="L16" s="1343"/>
      <c r="M16" s="1343"/>
    </row>
    <row r="17" spans="2:13" ht="12" customHeight="1" x14ac:dyDescent="0.25">
      <c r="B17" s="941" t="s">
        <v>1145</v>
      </c>
      <c r="C17" s="1343"/>
      <c r="D17" s="1353"/>
      <c r="E17" s="1343"/>
      <c r="F17" s="1343"/>
      <c r="G17" s="1343"/>
      <c r="H17" s="1343"/>
      <c r="I17" s="1343"/>
      <c r="J17" s="1343"/>
      <c r="K17" s="1343"/>
      <c r="L17" s="1343"/>
      <c r="M17" s="1343"/>
    </row>
    <row r="18" spans="2:13" s="259" customFormat="1" ht="18.75" customHeight="1" x14ac:dyDescent="0.25">
      <c r="B18" s="1334" t="s">
        <v>1143</v>
      </c>
      <c r="C18" s="1335" t="s">
        <v>807</v>
      </c>
      <c r="D18" s="1336" t="s">
        <v>1158</v>
      </c>
      <c r="E18" s="1337">
        <v>46500</v>
      </c>
      <c r="F18" s="1338">
        <v>0</v>
      </c>
      <c r="G18" s="1339">
        <v>46500</v>
      </c>
      <c r="H18" s="1339">
        <v>1334.55</v>
      </c>
      <c r="I18" s="1339">
        <v>8816.5</v>
      </c>
      <c r="J18" s="1339">
        <v>1413.6</v>
      </c>
      <c r="K18" s="1338">
        <v>0</v>
      </c>
      <c r="L18" s="1340">
        <f>+H18+I18+J18+K18</f>
        <v>11564.65</v>
      </c>
      <c r="M18" s="1337">
        <f>+G18-L18</f>
        <v>34935.35</v>
      </c>
    </row>
    <row r="19" spans="2:13" s="5" customFormat="1" ht="15.75" customHeight="1" x14ac:dyDescent="0.25">
      <c r="B19" s="941" t="s">
        <v>847</v>
      </c>
      <c r="C19" s="941"/>
      <c r="D19" s="1352">
        <v>1</v>
      </c>
      <c r="E19" s="1341">
        <f>+E18</f>
        <v>46500</v>
      </c>
      <c r="F19" s="1342">
        <v>0</v>
      </c>
      <c r="G19" s="1341">
        <f>+G18</f>
        <v>46500</v>
      </c>
      <c r="H19" s="1341">
        <f>+H18</f>
        <v>1334.55</v>
      </c>
      <c r="I19" s="1341">
        <f>+I18</f>
        <v>8816.5</v>
      </c>
      <c r="J19" s="1341">
        <f>+J18</f>
        <v>1413.6</v>
      </c>
      <c r="K19" s="1342">
        <v>0</v>
      </c>
      <c r="L19" s="1341">
        <f>+L18</f>
        <v>11564.65</v>
      </c>
      <c r="M19" s="1341">
        <f>+G19-L19</f>
        <v>34935.35</v>
      </c>
    </row>
    <row r="20" spans="2:13" ht="12" customHeight="1" x14ac:dyDescent="0.25">
      <c r="B20" s="1343"/>
      <c r="C20" s="1343"/>
      <c r="D20" s="1353"/>
      <c r="E20" s="1343"/>
      <c r="F20" s="1343"/>
      <c r="G20" s="1343"/>
      <c r="H20" s="1343"/>
      <c r="I20" s="1343"/>
      <c r="J20" s="1343"/>
      <c r="K20" s="1343"/>
      <c r="L20" s="1343"/>
      <c r="M20" s="1343"/>
    </row>
    <row r="21" spans="2:13" ht="12" customHeight="1" x14ac:dyDescent="0.25">
      <c r="B21" s="1344" t="s">
        <v>1412</v>
      </c>
      <c r="C21" s="941"/>
      <c r="D21" s="1352"/>
      <c r="E21" s="1345"/>
      <c r="F21" s="1346"/>
      <c r="G21" s="1345"/>
      <c r="H21" s="1347"/>
      <c r="I21" s="1347"/>
      <c r="J21" s="1347"/>
      <c r="K21" s="1342"/>
      <c r="L21" s="1341"/>
      <c r="M21" s="1341"/>
    </row>
    <row r="22" spans="2:13" ht="12" customHeight="1" x14ac:dyDescent="0.25">
      <c r="B22" s="939" t="s">
        <v>369</v>
      </c>
      <c r="C22" s="1348" t="s">
        <v>806</v>
      </c>
      <c r="D22" s="1354" t="s">
        <v>1435</v>
      </c>
      <c r="E22" s="1332">
        <v>11500</v>
      </c>
      <c r="F22" s="1349">
        <v>0</v>
      </c>
      <c r="G22" s="1350">
        <v>11500</v>
      </c>
      <c r="H22" s="1350">
        <v>330.05</v>
      </c>
      <c r="I22" s="1350">
        <v>1623.06</v>
      </c>
      <c r="J22" s="1350">
        <v>349.6</v>
      </c>
      <c r="K22" s="1349">
        <v>0</v>
      </c>
      <c r="L22" s="1351">
        <f>+H22+I22+J22+K22</f>
        <v>2302.71</v>
      </c>
      <c r="M22" s="1332">
        <f>+G22-L22</f>
        <v>9197.2900000000009</v>
      </c>
    </row>
    <row r="23" spans="2:13" ht="12" customHeight="1" x14ac:dyDescent="0.25">
      <c r="B23" s="941" t="s">
        <v>813</v>
      </c>
      <c r="C23" s="941"/>
      <c r="D23" s="1352">
        <v>1</v>
      </c>
      <c r="E23" s="1341">
        <f>+E22</f>
        <v>11500</v>
      </c>
      <c r="F23" s="1342">
        <v>0</v>
      </c>
      <c r="G23" s="1341">
        <f>+G22</f>
        <v>11500</v>
      </c>
      <c r="H23" s="1341">
        <f>+H22</f>
        <v>330.05</v>
      </c>
      <c r="I23" s="1341">
        <f>+I22</f>
        <v>1623.06</v>
      </c>
      <c r="J23" s="1341">
        <f>+J22</f>
        <v>349.6</v>
      </c>
      <c r="K23" s="1342">
        <v>0</v>
      </c>
      <c r="L23" s="1341">
        <f>+L22</f>
        <v>2302.71</v>
      </c>
      <c r="M23" s="1341">
        <f>+G23-L23</f>
        <v>9197.2900000000009</v>
      </c>
    </row>
    <row r="24" spans="2:13" ht="12" customHeight="1" x14ac:dyDescent="0.25">
      <c r="B24" s="941"/>
      <c r="C24" s="941"/>
      <c r="D24" s="1352"/>
      <c r="E24" s="1345"/>
      <c r="F24" s="1346"/>
      <c r="G24" s="1345"/>
      <c r="H24" s="1347"/>
      <c r="I24" s="1347"/>
      <c r="J24" s="1347"/>
      <c r="K24" s="1342"/>
      <c r="L24" s="1341"/>
      <c r="M24" s="1341"/>
    </row>
    <row r="25" spans="2:13" ht="12" customHeight="1" x14ac:dyDescent="0.25">
      <c r="B25" s="1344" t="s">
        <v>978</v>
      </c>
      <c r="C25" s="941"/>
      <c r="D25" s="1352"/>
      <c r="E25" s="1345"/>
      <c r="F25" s="1346"/>
      <c r="G25" s="1345"/>
      <c r="H25" s="1347"/>
      <c r="I25" s="1347"/>
      <c r="J25" s="1347"/>
      <c r="K25" s="1342"/>
      <c r="L25" s="1341"/>
      <c r="M25" s="1341"/>
    </row>
    <row r="26" spans="2:13" ht="12" customHeight="1" x14ac:dyDescent="0.25">
      <c r="B26" s="939" t="s">
        <v>409</v>
      </c>
      <c r="C26" s="1348" t="s">
        <v>806</v>
      </c>
      <c r="D26" s="944" t="s">
        <v>529</v>
      </c>
      <c r="E26" s="1332">
        <v>11500</v>
      </c>
      <c r="F26" s="1349">
        <v>0</v>
      </c>
      <c r="G26" s="1350">
        <v>11500</v>
      </c>
      <c r="H26" s="1350">
        <v>330.05</v>
      </c>
      <c r="I26" s="1350">
        <v>1623.06</v>
      </c>
      <c r="J26" s="1350">
        <v>349.6</v>
      </c>
      <c r="K26" s="1349">
        <v>0</v>
      </c>
      <c r="L26" s="1351">
        <f>+H26+I26+J26+K26</f>
        <v>2302.71</v>
      </c>
      <c r="M26" s="1332">
        <f>+G26-L26</f>
        <v>9197.2900000000009</v>
      </c>
    </row>
    <row r="27" spans="2:13" ht="12" customHeight="1" x14ac:dyDescent="0.25">
      <c r="B27" s="941" t="s">
        <v>813</v>
      </c>
      <c r="C27" s="941"/>
      <c r="D27" s="941">
        <v>1</v>
      </c>
      <c r="E27" s="1341">
        <f>SUM(E26:E26)</f>
        <v>11500</v>
      </c>
      <c r="F27" s="1342">
        <v>0</v>
      </c>
      <c r="G27" s="1341">
        <f>SUM(G26:G26)</f>
        <v>11500</v>
      </c>
      <c r="H27" s="1341">
        <f>SUM(H26:H26)</f>
        <v>330.05</v>
      </c>
      <c r="I27" s="1341">
        <f>SUM(I26:I26)</f>
        <v>1623.06</v>
      </c>
      <c r="J27" s="1341">
        <f>SUM(J26:J26)</f>
        <v>349.6</v>
      </c>
      <c r="K27" s="1342">
        <v>0</v>
      </c>
      <c r="L27" s="1341">
        <f>SUM(L26:L26)</f>
        <v>2302.71</v>
      </c>
      <c r="M27" s="1341">
        <f>SUM(M26:M26)</f>
        <v>9197.2900000000009</v>
      </c>
    </row>
    <row r="28" spans="2:13" ht="12" customHeight="1" x14ac:dyDescent="0.25">
      <c r="B28" s="941"/>
      <c r="C28" s="941"/>
      <c r="D28" s="941"/>
      <c r="E28" s="1345"/>
      <c r="F28" s="1346"/>
      <c r="G28" s="1345"/>
      <c r="H28" s="1347"/>
      <c r="I28" s="1347"/>
      <c r="J28" s="1347"/>
      <c r="K28" s="1342"/>
      <c r="L28" s="1341"/>
      <c r="M28" s="1341"/>
    </row>
    <row r="29" spans="2:13" ht="12" customHeight="1" x14ac:dyDescent="0.25">
      <c r="B29" s="941"/>
      <c r="C29" s="941"/>
      <c r="D29" s="941"/>
      <c r="E29" s="1345"/>
      <c r="F29" s="1346"/>
      <c r="G29" s="1345"/>
      <c r="H29" s="1347"/>
      <c r="I29" s="1347"/>
      <c r="J29" s="1347"/>
      <c r="K29" s="1342"/>
      <c r="L29" s="1341"/>
      <c r="M29" s="1341"/>
    </row>
    <row r="30" spans="2:13" s="2" customFormat="1" ht="21" customHeight="1" x14ac:dyDescent="0.2">
      <c r="B30" s="1129" t="s">
        <v>865</v>
      </c>
      <c r="C30" s="1139"/>
      <c r="D30" s="1129">
        <f>+D27+D23+D19+D15</f>
        <v>4</v>
      </c>
      <c r="E30" s="1140">
        <f>+E26+E22+E18+E14</f>
        <v>116000</v>
      </c>
      <c r="F30" s="1355">
        <v>0</v>
      </c>
      <c r="G30" s="1140">
        <f t="shared" ref="G30:M30" si="1">+G26+G22+G18+G14</f>
        <v>116000</v>
      </c>
      <c r="H30" s="1140">
        <f t="shared" si="1"/>
        <v>3329.2</v>
      </c>
      <c r="I30" s="1140">
        <f t="shared" si="1"/>
        <v>20879.12</v>
      </c>
      <c r="J30" s="1140">
        <f t="shared" si="1"/>
        <v>3526.4</v>
      </c>
      <c r="K30" s="1355">
        <v>0</v>
      </c>
      <c r="L30" s="1140">
        <f t="shared" si="1"/>
        <v>27734.720000000001</v>
      </c>
      <c r="M30" s="1140">
        <f t="shared" si="1"/>
        <v>88265.279999999999</v>
      </c>
    </row>
    <row r="38" spans="2:12" ht="15" hidden="1" customHeight="1" x14ac:dyDescent="0.25"/>
    <row r="39" spans="2:12" ht="15" hidden="1" customHeight="1" x14ac:dyDescent="0.25"/>
    <row r="41" spans="2:12" ht="14.25" customHeight="1" x14ac:dyDescent="0.25"/>
    <row r="42" spans="2:12" ht="15" hidden="1" customHeight="1" x14ac:dyDescent="0.25"/>
    <row r="46" spans="2:12" ht="0.75" customHeight="1" x14ac:dyDescent="0.25"/>
    <row r="48" spans="2:12" ht="38.25" customHeight="1" x14ac:dyDescent="0.25">
      <c r="B48" s="916"/>
      <c r="C48" s="916"/>
      <c r="D48" s="917"/>
      <c r="E48" s="918"/>
      <c r="F48" s="919"/>
      <c r="G48" s="1882" t="s">
        <v>1372</v>
      </c>
      <c r="H48" s="1882"/>
      <c r="I48" s="1882"/>
      <c r="J48" s="1882"/>
      <c r="K48" s="1882"/>
      <c r="L48" s="1882"/>
    </row>
    <row r="49" spans="2:13" x14ac:dyDescent="0.25">
      <c r="B49" s="1083" t="s">
        <v>1238</v>
      </c>
      <c r="C49" s="1083"/>
      <c r="D49" s="921"/>
      <c r="E49" s="915"/>
      <c r="F49" s="915"/>
      <c r="G49" s="1880" t="s">
        <v>1222</v>
      </c>
      <c r="H49" s="1880"/>
      <c r="I49" s="1880"/>
      <c r="J49" s="1880"/>
      <c r="K49" s="1880"/>
      <c r="L49" s="1880"/>
    </row>
    <row r="50" spans="2:13" x14ac:dyDescent="0.25">
      <c r="B50" s="916" t="s">
        <v>1239</v>
      </c>
      <c r="C50" s="916"/>
      <c r="D50" s="915"/>
      <c r="E50" s="915"/>
      <c r="F50" s="923"/>
      <c r="G50" s="1879" t="s">
        <v>1503</v>
      </c>
      <c r="H50" s="1879"/>
      <c r="I50" s="1879"/>
      <c r="J50" s="1879"/>
      <c r="K50" s="1879"/>
      <c r="L50" s="1879"/>
    </row>
    <row r="54" spans="2:13" ht="30" customHeight="1" x14ac:dyDescent="0.25"/>
    <row r="58" spans="2:13" x14ac:dyDescent="0.25">
      <c r="E58" s="924"/>
      <c r="F58" s="923"/>
      <c r="G58" s="915"/>
      <c r="H58" s="1884"/>
      <c r="I58" s="1884"/>
      <c r="J58" s="1884"/>
      <c r="K58" s="1884"/>
      <c r="L58" s="1884"/>
      <c r="M58" s="1884"/>
    </row>
    <row r="59" spans="2:13" x14ac:dyDescent="0.25">
      <c r="E59" s="925"/>
      <c r="F59" s="1877"/>
      <c r="G59" s="1877"/>
      <c r="H59" s="1877"/>
      <c r="I59" s="1877"/>
      <c r="J59" s="1877"/>
      <c r="K59" s="926"/>
      <c r="L59" s="926"/>
      <c r="M59" s="886"/>
    </row>
    <row r="60" spans="2:13" ht="60" customHeight="1" x14ac:dyDescent="0.25">
      <c r="E60" s="927" t="s">
        <v>641</v>
      </c>
      <c r="F60" s="927"/>
      <c r="G60" s="927"/>
      <c r="H60" s="927"/>
      <c r="I60" s="927"/>
      <c r="J60" s="927"/>
      <c r="K60" s="927"/>
      <c r="L60" s="927"/>
      <c r="M60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48:L48"/>
    <mergeCell ref="G49:L49"/>
    <mergeCell ref="G50:L50"/>
    <mergeCell ref="H58:M58"/>
    <mergeCell ref="F59:J59"/>
  </mergeCells>
  <pageMargins left="1.299212598425197" right="7.874015748031496E-2" top="0.02" bottom="0.08" header="0" footer="0"/>
  <pageSetup scale="61" orientation="landscape" r:id="rId1"/>
  <drawing r:id="rId2"/>
</worksheet>
</file>

<file path=xl/worksheets/sheet3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CC87CE-A960-4D34-9020-68F8CBBBA256}">
  <sheetPr>
    <pageSetUpPr fitToPage="1"/>
  </sheetPr>
  <dimension ref="A6:M78"/>
  <sheetViews>
    <sheetView showGridLines="0" topLeftCell="B29" zoomScale="110" zoomScaleNormal="110" workbookViewId="0">
      <selection activeCell="C57" sqref="C57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24" t="s">
        <v>0</v>
      </c>
      <c r="C6" s="1624"/>
      <c r="D6" s="1624"/>
      <c r="E6" s="1624"/>
      <c r="F6" s="1624"/>
      <c r="G6" s="1624"/>
      <c r="H6" s="1624"/>
      <c r="I6" s="1624"/>
      <c r="J6" s="1624"/>
      <c r="K6" s="1624"/>
      <c r="L6" s="1624"/>
      <c r="M6" s="1624"/>
    </row>
    <row r="7" spans="2:13" x14ac:dyDescent="0.25">
      <c r="B7" s="1624" t="s">
        <v>1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2:13" x14ac:dyDescent="0.25">
      <c r="B8" s="1624" t="s">
        <v>3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2:13" x14ac:dyDescent="0.25">
      <c r="B9" s="1624" t="s">
        <v>1771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2:13" x14ac:dyDescent="0.25">
      <c r="B10" s="1622" t="s">
        <v>1197</v>
      </c>
      <c r="C10" s="1622"/>
      <c r="D10" s="1622"/>
      <c r="E10" s="1622"/>
      <c r="F10" s="1622"/>
      <c r="G10" s="1622"/>
      <c r="H10" s="1622"/>
      <c r="I10" s="1622"/>
      <c r="J10" s="1622"/>
      <c r="K10" s="1622"/>
      <c r="L10" s="1622"/>
      <c r="M10" s="1622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94" t="s">
        <v>7</v>
      </c>
      <c r="C12" s="1892" t="s">
        <v>802</v>
      </c>
      <c r="D12" s="1892" t="s">
        <v>9</v>
      </c>
      <c r="E12" s="1067" t="s">
        <v>12</v>
      </c>
      <c r="F12" s="1905" t="s">
        <v>13</v>
      </c>
      <c r="G12" s="1904" t="s">
        <v>14</v>
      </c>
      <c r="H12" s="1904" t="s">
        <v>15</v>
      </c>
      <c r="I12" s="1904" t="s">
        <v>16</v>
      </c>
      <c r="J12" s="1904" t="s">
        <v>17</v>
      </c>
      <c r="K12" s="1904" t="s">
        <v>18</v>
      </c>
      <c r="L12" s="1904" t="s">
        <v>19</v>
      </c>
      <c r="M12" s="1904" t="s">
        <v>20</v>
      </c>
    </row>
    <row r="13" spans="2:13" ht="15" customHeight="1" x14ac:dyDescent="0.25">
      <c r="B13" s="1894"/>
      <c r="C13" s="1892"/>
      <c r="D13" s="1892"/>
      <c r="E13" s="1067" t="s">
        <v>21</v>
      </c>
      <c r="F13" s="1905"/>
      <c r="G13" s="1904"/>
      <c r="H13" s="1904"/>
      <c r="I13" s="1904"/>
      <c r="J13" s="1904"/>
      <c r="K13" s="1904"/>
      <c r="L13" s="1904"/>
      <c r="M13" s="1904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20000</v>
      </c>
      <c r="F23" s="712">
        <v>0</v>
      </c>
      <c r="G23" s="468">
        <v>20000</v>
      </c>
      <c r="H23" s="468">
        <v>574</v>
      </c>
      <c r="I23" s="468">
        <v>4704.5</v>
      </c>
      <c r="J23" s="468">
        <v>608</v>
      </c>
      <c r="K23" s="1169">
        <v>0</v>
      </c>
      <c r="L23" s="468">
        <f>+H23+I23+J23</f>
        <v>5886.5</v>
      </c>
      <c r="M23" s="468">
        <f>+G23-L23</f>
        <v>14113.5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20000</v>
      </c>
      <c r="F24" s="464">
        <v>0</v>
      </c>
      <c r="G24" s="697">
        <f>SUM(G23)</f>
        <v>20000</v>
      </c>
      <c r="H24" s="697">
        <f>SUM(H23)</f>
        <v>574</v>
      </c>
      <c r="I24" s="697">
        <f>SUM(I23)</f>
        <v>4704.5</v>
      </c>
      <c r="J24" s="697">
        <f>SUM(J23)</f>
        <v>608</v>
      </c>
      <c r="K24" s="1112">
        <f>+K23</f>
        <v>0</v>
      </c>
      <c r="L24" s="463">
        <f>+H24+I24+J24</f>
        <v>5886.5</v>
      </c>
      <c r="M24" s="463">
        <f>+G24-L24</f>
        <v>14113.5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377" t="s">
        <v>865</v>
      </c>
      <c r="C41" s="1063"/>
      <c r="D41" s="1064">
        <f>+D16+D20+D28+D36+D39+D32+D24</f>
        <v>7</v>
      </c>
      <c r="E41" s="1065">
        <f>+E16+E20+E24+E28+E32+E36+E39</f>
        <v>201500</v>
      </c>
      <c r="F41" s="1066">
        <v>0</v>
      </c>
      <c r="G41" s="1065">
        <f t="shared" ref="G41:L41" si="1">+G16+G20+G24+G28+G32+G36+G39</f>
        <v>201500</v>
      </c>
      <c r="H41" s="1065">
        <f t="shared" si="1"/>
        <v>5783.05</v>
      </c>
      <c r="I41" s="1065">
        <f t="shared" si="1"/>
        <v>44236.94</v>
      </c>
      <c r="J41" s="1065">
        <f t="shared" si="1"/>
        <v>6125.6</v>
      </c>
      <c r="K41" s="1114">
        <v>0</v>
      </c>
      <c r="L41" s="1065">
        <f t="shared" si="1"/>
        <v>56145.590000000004</v>
      </c>
      <c r="M41" s="1065">
        <f>+M16+M20+M24+M28+M32+M36+M39</f>
        <v>145354.41</v>
      </c>
    </row>
    <row r="45" spans="2:13" ht="9.75" customHeight="1" x14ac:dyDescent="0.25"/>
    <row r="46" spans="2:13" hidden="1" x14ac:dyDescent="0.25"/>
    <row r="49" spans="2:13" ht="39.75" customHeight="1" x14ac:dyDescent="0.25"/>
    <row r="52" spans="2:13" ht="38.25" customHeight="1" x14ac:dyDescent="0.25">
      <c r="B52" s="542"/>
      <c r="C52" s="542"/>
      <c r="D52" s="543"/>
      <c r="E52" s="544"/>
      <c r="F52" s="545"/>
      <c r="G52" s="1866" t="s">
        <v>1250</v>
      </c>
      <c r="H52" s="1866"/>
      <c r="I52" s="1866"/>
      <c r="J52" s="1866"/>
      <c r="K52" s="1866"/>
      <c r="L52" s="1866"/>
      <c r="M52" s="544"/>
    </row>
    <row r="53" spans="2:13" x14ac:dyDescent="0.25">
      <c r="B53" s="1082" t="s">
        <v>1532</v>
      </c>
      <c r="C53" s="546"/>
      <c r="D53" s="538"/>
      <c r="E53" s="537"/>
      <c r="F53" s="537"/>
      <c r="G53" s="1811" t="s">
        <v>852</v>
      </c>
      <c r="H53" s="1811"/>
      <c r="I53" s="1811"/>
      <c r="J53" s="1811"/>
      <c r="K53" s="1811"/>
      <c r="L53" s="1811"/>
      <c r="M53" s="539"/>
    </row>
    <row r="54" spans="2:13" x14ac:dyDescent="0.25">
      <c r="B54" s="542" t="s">
        <v>1256</v>
      </c>
      <c r="C54" s="542"/>
      <c r="D54" s="537"/>
      <c r="E54" s="537"/>
      <c r="F54" s="540"/>
      <c r="G54" s="1812" t="s">
        <v>1506</v>
      </c>
      <c r="H54" s="1812"/>
      <c r="I54" s="1812"/>
      <c r="J54" s="1812"/>
      <c r="K54" s="1812"/>
      <c r="L54" s="1812"/>
      <c r="M54" s="537"/>
    </row>
    <row r="55" spans="2:13" ht="14.25" customHeight="1" x14ac:dyDescent="0.25">
      <c r="B55" s="546"/>
      <c r="C55" s="546"/>
      <c r="D55" s="547"/>
      <c r="E55" s="541"/>
      <c r="F55" s="540"/>
      <c r="G55" s="537"/>
      <c r="H55" s="1813"/>
      <c r="I55" s="1813"/>
      <c r="J55" s="1813"/>
      <c r="K55" s="1813"/>
      <c r="L55" s="1813"/>
      <c r="M55" s="1813"/>
    </row>
    <row r="56" spans="2:13" ht="14.25" customHeight="1" x14ac:dyDescent="0.25">
      <c r="B56" s="546"/>
      <c r="C56" s="546"/>
      <c r="D56" s="547"/>
      <c r="E56" s="541"/>
      <c r="F56" s="540"/>
      <c r="G56" s="537"/>
      <c r="H56" s="866"/>
      <c r="I56" s="866"/>
      <c r="J56" s="866"/>
      <c r="K56" s="866"/>
      <c r="L56" s="866"/>
      <c r="M56" s="866"/>
    </row>
    <row r="57" spans="2:13" ht="14.25" customHeight="1" x14ac:dyDescent="0.25">
      <c r="B57" s="546"/>
      <c r="C57" s="546"/>
      <c r="D57" s="547"/>
      <c r="E57" s="541"/>
      <c r="F57" s="540"/>
      <c r="G57" s="537"/>
      <c r="H57" s="866"/>
      <c r="I57" s="866"/>
      <c r="J57" s="866"/>
      <c r="K57" s="866"/>
      <c r="L57" s="866"/>
      <c r="M57" s="866"/>
    </row>
    <row r="58" spans="2:13" ht="29.25" customHeight="1" x14ac:dyDescent="0.25">
      <c r="B58" s="546"/>
      <c r="C58" s="546"/>
      <c r="D58" s="547"/>
      <c r="E58" s="541"/>
      <c r="F58" s="540"/>
      <c r="G58" s="537"/>
      <c r="H58" s="866"/>
      <c r="I58" s="866"/>
      <c r="J58" s="866"/>
      <c r="K58" s="866"/>
      <c r="L58" s="866"/>
      <c r="M58" s="866"/>
    </row>
    <row r="59" spans="2:13" ht="14.25" customHeight="1" x14ac:dyDescent="0.25">
      <c r="B59" s="546"/>
      <c r="C59" s="546"/>
      <c r="D59" s="547"/>
      <c r="E59" s="541"/>
      <c r="F59" s="540"/>
      <c r="G59" s="537"/>
      <c r="H59" s="866"/>
      <c r="I59" s="866"/>
      <c r="J59" s="866"/>
      <c r="K59" s="866"/>
      <c r="L59" s="866"/>
      <c r="M59" s="866"/>
    </row>
    <row r="60" spans="2:13" ht="14.25" customHeight="1" x14ac:dyDescent="0.25">
      <c r="B60" s="546"/>
      <c r="C60" s="546"/>
      <c r="D60" s="547"/>
      <c r="E60" s="541"/>
      <c r="F60" s="540"/>
      <c r="G60" s="537"/>
      <c r="H60" s="866"/>
      <c r="I60" s="866"/>
      <c r="J60" s="866"/>
      <c r="K60" s="866"/>
      <c r="L60" s="866"/>
      <c r="M60" s="866"/>
    </row>
    <row r="61" spans="2:13" ht="14.25" customHeight="1" x14ac:dyDescent="0.25">
      <c r="B61" s="546"/>
      <c r="C61" s="546"/>
      <c r="D61" s="547"/>
      <c r="E61" s="541"/>
      <c r="F61" s="540"/>
      <c r="G61" s="537"/>
      <c r="H61" s="866"/>
      <c r="I61" s="866"/>
      <c r="J61" s="866"/>
      <c r="K61" s="866"/>
      <c r="L61" s="866"/>
      <c r="M61" s="866"/>
    </row>
    <row r="62" spans="2:13" ht="14.25" customHeight="1" x14ac:dyDescent="0.25">
      <c r="B62" s="546"/>
      <c r="C62" s="546"/>
      <c r="D62" s="547"/>
      <c r="E62" s="541"/>
      <c r="F62" s="540"/>
      <c r="G62" s="537"/>
      <c r="H62" s="866"/>
      <c r="I62" s="866"/>
      <c r="J62" s="866"/>
      <c r="K62" s="866"/>
      <c r="L62" s="866"/>
      <c r="M62" s="866"/>
    </row>
    <row r="63" spans="2:13" ht="14.25" customHeight="1" x14ac:dyDescent="0.25">
      <c r="B63" s="546"/>
      <c r="C63" s="546"/>
      <c r="D63" s="547"/>
      <c r="E63" s="541"/>
      <c r="F63" s="540"/>
      <c r="G63" s="537"/>
      <c r="H63" s="866"/>
      <c r="I63" s="866"/>
      <c r="J63" s="866"/>
      <c r="K63" s="866"/>
      <c r="L63" s="866"/>
      <c r="M63" s="866"/>
    </row>
    <row r="64" spans="2:13" ht="14.25" customHeight="1" x14ac:dyDescent="0.25">
      <c r="B64" s="546"/>
      <c r="C64" s="546"/>
      <c r="D64" s="547"/>
      <c r="E64" s="541"/>
      <c r="F64" s="540"/>
      <c r="G64" s="537"/>
      <c r="H64" s="866"/>
      <c r="I64" s="866"/>
      <c r="J64" s="866"/>
      <c r="K64" s="866"/>
      <c r="L64" s="866"/>
      <c r="M64" s="866"/>
    </row>
    <row r="65" spans="2:13" ht="14.25" customHeight="1" x14ac:dyDescent="0.25">
      <c r="B65" s="546"/>
      <c r="C65" s="546"/>
      <c r="D65" s="547"/>
      <c r="E65" s="541"/>
      <c r="F65" s="540"/>
      <c r="G65" s="537"/>
      <c r="H65" s="866"/>
      <c r="I65" s="866"/>
      <c r="J65" s="866"/>
      <c r="K65" s="866"/>
      <c r="L65" s="866"/>
      <c r="M65" s="866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x14ac:dyDescent="0.25">
      <c r="B68" s="531"/>
      <c r="C68" s="531"/>
      <c r="D68" s="259"/>
      <c r="E68" s="1174"/>
      <c r="F68" s="1622"/>
      <c r="G68" s="1622"/>
      <c r="H68" s="1622"/>
      <c r="I68" s="1622"/>
      <c r="J68" s="1622"/>
      <c r="K68" s="1175"/>
      <c r="L68" s="1175"/>
      <c r="M68" s="259"/>
    </row>
    <row r="69" spans="2:13" ht="15" customHeight="1" x14ac:dyDescent="0.25">
      <c r="E69" t="s">
        <v>641</v>
      </c>
    </row>
    <row r="73" spans="2:13" ht="12" customHeight="1" x14ac:dyDescent="0.25"/>
    <row r="74" spans="2:13" hidden="1" x14ac:dyDescent="0.25"/>
    <row r="75" spans="2:13" hidden="1" x14ac:dyDescent="0.25"/>
    <row r="76" spans="2:13" ht="3" hidden="1" customHeight="1" x14ac:dyDescent="0.25"/>
    <row r="77" spans="2:13" hidden="1" x14ac:dyDescent="0.25"/>
    <row r="78" spans="2:13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2:L52"/>
    <mergeCell ref="G53:L53"/>
    <mergeCell ref="G54:L54"/>
    <mergeCell ref="H55:M55"/>
    <mergeCell ref="F68:J68"/>
  </mergeCells>
  <pageMargins left="0.75" right="0.21" top="0.15" bottom="0.01" header="0.12" footer="0.02"/>
  <pageSetup scale="52" fitToHeight="0" orientation="landscape" r:id="rId1"/>
  <drawing r:id="rId2"/>
</worksheet>
</file>

<file path=xl/worksheets/sheet3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319C2A-44C6-4C5E-880D-69789B3353BB}">
  <sheetPr>
    <pageSetUpPr fitToPage="1"/>
  </sheetPr>
  <dimension ref="A1:M85"/>
  <sheetViews>
    <sheetView topLeftCell="A33" zoomScale="80" zoomScaleNormal="80" zoomScaleSheetLayoutView="80" workbookViewId="0">
      <selection activeCell="A53" sqref="A53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1:13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1:13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1:13" x14ac:dyDescent="0.25">
      <c r="A10" s="1624" t="s">
        <v>1803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</row>
    <row r="11" spans="1:13" x14ac:dyDescent="0.25">
      <c r="A11" s="1622" t="s">
        <v>5</v>
      </c>
      <c r="B11" s="1622"/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97" t="s">
        <v>7</v>
      </c>
      <c r="B13" s="1897" t="s">
        <v>937</v>
      </c>
      <c r="C13" s="1897" t="s">
        <v>10</v>
      </c>
      <c r="D13" s="1897" t="s">
        <v>11</v>
      </c>
      <c r="E13" s="1047" t="s">
        <v>12</v>
      </c>
      <c r="F13" s="1897" t="s">
        <v>13</v>
      </c>
      <c r="G13" s="1897" t="s">
        <v>14</v>
      </c>
      <c r="H13" s="1897" t="s">
        <v>15</v>
      </c>
      <c r="I13" s="1897" t="s">
        <v>16</v>
      </c>
      <c r="J13" s="1897" t="s">
        <v>17</v>
      </c>
      <c r="K13" s="1897" t="s">
        <v>18</v>
      </c>
      <c r="L13" s="1897" t="s">
        <v>19</v>
      </c>
      <c r="M13" s="1897" t="s">
        <v>20</v>
      </c>
    </row>
    <row r="14" spans="1:13" x14ac:dyDescent="0.25">
      <c r="A14" s="1897"/>
      <c r="B14" s="1897"/>
      <c r="C14" s="1897"/>
      <c r="D14" s="1897"/>
      <c r="E14" s="1047" t="s">
        <v>21</v>
      </c>
      <c r="F14" s="1897"/>
      <c r="G14" s="1897"/>
      <c r="H14" s="1897"/>
      <c r="I14" s="1897"/>
      <c r="J14" s="1897"/>
      <c r="K14" s="1897"/>
      <c r="L14" s="1897"/>
      <c r="M14" s="1897"/>
    </row>
    <row r="15" spans="1:13" s="259" customFormat="1" ht="28.5" customHeight="1" x14ac:dyDescent="0.3">
      <c r="A15" s="1366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s="259" customFormat="1" ht="40.5" customHeight="1" x14ac:dyDescent="0.3">
      <c r="A16" s="1363" t="s">
        <v>613</v>
      </c>
      <c r="B16" s="1364" t="s">
        <v>807</v>
      </c>
      <c r="C16" s="1359" t="s">
        <v>559</v>
      </c>
      <c r="D16" s="1360" t="s">
        <v>236</v>
      </c>
      <c r="E16" s="1361">
        <v>60000</v>
      </c>
      <c r="F16" s="1362">
        <v>0</v>
      </c>
      <c r="G16" s="1361">
        <v>60000</v>
      </c>
      <c r="H16" s="1361">
        <v>0</v>
      </c>
      <c r="I16" s="1361">
        <v>4195.88</v>
      </c>
      <c r="J16" s="1362">
        <v>0</v>
      </c>
      <c r="K16" s="1362">
        <v>0</v>
      </c>
      <c r="L16" s="1361">
        <v>4195.88</v>
      </c>
      <c r="M16" s="1365">
        <f>+E16-L16</f>
        <v>55804.12</v>
      </c>
    </row>
    <row r="17" spans="1:13" s="259" customFormat="1" ht="40.5" customHeight="1" x14ac:dyDescent="0.3">
      <c r="A17" s="1363" t="s">
        <v>1275</v>
      </c>
      <c r="B17" s="1364" t="s">
        <v>806</v>
      </c>
      <c r="C17" s="1359" t="s">
        <v>235</v>
      </c>
      <c r="D17" s="1360" t="s">
        <v>236</v>
      </c>
      <c r="E17" s="1361">
        <v>12000</v>
      </c>
      <c r="F17" s="1362">
        <v>0</v>
      </c>
      <c r="G17" s="1361">
        <v>12000</v>
      </c>
      <c r="H17" s="1362">
        <v>0</v>
      </c>
      <c r="I17" s="1362">
        <v>0</v>
      </c>
      <c r="J17" s="1362">
        <v>0</v>
      </c>
      <c r="K17" s="1362">
        <v>0</v>
      </c>
      <c r="L17" s="1361">
        <f t="shared" ref="L17:L33" si="0">+H17+I17+J17+K17</f>
        <v>0</v>
      </c>
      <c r="M17" s="1361">
        <v>12000</v>
      </c>
    </row>
    <row r="18" spans="1:13" s="259" customFormat="1" ht="40.5" customHeight="1" x14ac:dyDescent="0.3">
      <c r="A18" s="1363" t="s">
        <v>622</v>
      </c>
      <c r="B18" s="1364" t="s">
        <v>806</v>
      </c>
      <c r="C18" s="1359" t="s">
        <v>235</v>
      </c>
      <c r="D18" s="1360" t="s">
        <v>236</v>
      </c>
      <c r="E18" s="1361">
        <v>12000</v>
      </c>
      <c r="F18" s="1362">
        <v>0</v>
      </c>
      <c r="G18" s="1361">
        <v>12000</v>
      </c>
      <c r="H18" s="1362">
        <v>0</v>
      </c>
      <c r="I18" s="1362">
        <v>0</v>
      </c>
      <c r="J18" s="1362">
        <v>0</v>
      </c>
      <c r="K18" s="1362">
        <v>0</v>
      </c>
      <c r="L18" s="1361">
        <f t="shared" si="0"/>
        <v>0</v>
      </c>
      <c r="M18" s="1361">
        <v>12000</v>
      </c>
    </row>
    <row r="19" spans="1:13" s="259" customFormat="1" ht="40.5" customHeight="1" x14ac:dyDescent="0.3">
      <c r="A19" s="1363" t="s">
        <v>1122</v>
      </c>
      <c r="B19" s="1364" t="s">
        <v>807</v>
      </c>
      <c r="C19" s="1359" t="s">
        <v>235</v>
      </c>
      <c r="D19" s="1360" t="s">
        <v>236</v>
      </c>
      <c r="E19" s="1361">
        <v>12000</v>
      </c>
      <c r="F19" s="1362">
        <v>0</v>
      </c>
      <c r="G19" s="1361">
        <v>12000</v>
      </c>
      <c r="H19" s="1362">
        <v>0</v>
      </c>
      <c r="I19" s="1362">
        <v>0</v>
      </c>
      <c r="J19" s="1362">
        <v>0</v>
      </c>
      <c r="K19" s="1362">
        <v>0</v>
      </c>
      <c r="L19" s="1361">
        <f t="shared" si="0"/>
        <v>0</v>
      </c>
      <c r="M19" s="1361">
        <v>12000</v>
      </c>
    </row>
    <row r="20" spans="1:13" s="259" customFormat="1" ht="40.5" customHeight="1" x14ac:dyDescent="0.3">
      <c r="A20" s="1357" t="s">
        <v>1629</v>
      </c>
      <c r="B20" s="1358" t="s">
        <v>806</v>
      </c>
      <c r="C20" s="1359" t="s">
        <v>235</v>
      </c>
      <c r="D20" s="1360" t="s">
        <v>236</v>
      </c>
      <c r="E20" s="1361">
        <v>12000</v>
      </c>
      <c r="F20" s="1362">
        <v>0</v>
      </c>
      <c r="G20" s="1361">
        <v>12000</v>
      </c>
      <c r="H20" s="1362">
        <v>0</v>
      </c>
      <c r="I20" s="1362">
        <v>0</v>
      </c>
      <c r="J20" s="1362">
        <v>0</v>
      </c>
      <c r="K20" s="1362">
        <v>0</v>
      </c>
      <c r="L20" s="1361">
        <f t="shared" si="0"/>
        <v>0</v>
      </c>
      <c r="M20" s="1361">
        <v>12000</v>
      </c>
    </row>
    <row r="21" spans="1:13" s="259" customFormat="1" ht="40.5" customHeight="1" x14ac:dyDescent="0.3">
      <c r="A21" s="1357" t="s">
        <v>1519</v>
      </c>
      <c r="B21" s="1358" t="s">
        <v>806</v>
      </c>
      <c r="C21" s="1359" t="s">
        <v>235</v>
      </c>
      <c r="D21" s="1360" t="s">
        <v>236</v>
      </c>
      <c r="E21" s="1361">
        <v>14000</v>
      </c>
      <c r="F21" s="1362">
        <v>0</v>
      </c>
      <c r="G21" s="1361">
        <v>14000</v>
      </c>
      <c r="H21" s="1362">
        <v>0</v>
      </c>
      <c r="I21" s="1362">
        <v>0</v>
      </c>
      <c r="J21" s="1362">
        <v>0</v>
      </c>
      <c r="K21" s="1362">
        <v>0</v>
      </c>
      <c r="L21" s="1361">
        <f t="shared" si="0"/>
        <v>0</v>
      </c>
      <c r="M21" s="1361">
        <v>14000</v>
      </c>
    </row>
    <row r="22" spans="1:13" s="259" customFormat="1" ht="40.5" customHeight="1" x14ac:dyDescent="0.3">
      <c r="A22" s="1357" t="s">
        <v>1080</v>
      </c>
      <c r="B22" s="1358" t="s">
        <v>806</v>
      </c>
      <c r="C22" s="1359" t="s">
        <v>235</v>
      </c>
      <c r="D22" s="1360" t="s">
        <v>236</v>
      </c>
      <c r="E22" s="1361">
        <v>12000</v>
      </c>
      <c r="F22" s="1362">
        <v>0</v>
      </c>
      <c r="G22" s="1361">
        <v>12000</v>
      </c>
      <c r="H22" s="1362">
        <v>0</v>
      </c>
      <c r="I22" s="1362">
        <v>0</v>
      </c>
      <c r="J22" s="1362">
        <v>0</v>
      </c>
      <c r="K22" s="1362">
        <v>0</v>
      </c>
      <c r="L22" s="1361">
        <f t="shared" si="0"/>
        <v>0</v>
      </c>
      <c r="M22" s="1361">
        <v>12000</v>
      </c>
    </row>
    <row r="23" spans="1:13" s="259" customFormat="1" ht="40.5" customHeight="1" x14ac:dyDescent="0.3">
      <c r="A23" s="1357" t="s">
        <v>1630</v>
      </c>
      <c r="B23" s="1358" t="s">
        <v>806</v>
      </c>
      <c r="C23" s="1359" t="s">
        <v>235</v>
      </c>
      <c r="D23" s="1360" t="s">
        <v>236</v>
      </c>
      <c r="E23" s="1361">
        <v>12000</v>
      </c>
      <c r="F23" s="1362">
        <v>0</v>
      </c>
      <c r="G23" s="1361">
        <v>12000</v>
      </c>
      <c r="H23" s="1362">
        <v>0</v>
      </c>
      <c r="I23" s="1362">
        <v>0</v>
      </c>
      <c r="J23" s="1362">
        <v>0</v>
      </c>
      <c r="K23" s="1362">
        <v>0</v>
      </c>
      <c r="L23" s="1361">
        <f t="shared" si="0"/>
        <v>0</v>
      </c>
      <c r="M23" s="1361">
        <v>12000</v>
      </c>
    </row>
    <row r="24" spans="1:13" s="259" customFormat="1" ht="40.5" customHeight="1" x14ac:dyDescent="0.3">
      <c r="A24" s="1357" t="s">
        <v>1192</v>
      </c>
      <c r="B24" s="1358" t="s">
        <v>806</v>
      </c>
      <c r="C24" s="1359" t="s">
        <v>235</v>
      </c>
      <c r="D24" s="1360" t="s">
        <v>236</v>
      </c>
      <c r="E24" s="1361">
        <v>12000</v>
      </c>
      <c r="F24" s="1362">
        <v>0</v>
      </c>
      <c r="G24" s="1361">
        <v>12000</v>
      </c>
      <c r="H24" s="1362">
        <v>0</v>
      </c>
      <c r="I24" s="1362">
        <v>0</v>
      </c>
      <c r="J24" s="1362">
        <v>0</v>
      </c>
      <c r="K24" s="1362">
        <v>0</v>
      </c>
      <c r="L24" s="1361">
        <f t="shared" si="0"/>
        <v>0</v>
      </c>
      <c r="M24" s="1361">
        <v>12000</v>
      </c>
    </row>
    <row r="25" spans="1:13" s="259" customFormat="1" ht="40.5" customHeight="1" x14ac:dyDescent="0.3">
      <c r="A25" s="1357" t="s">
        <v>1046</v>
      </c>
      <c r="B25" s="1358" t="s">
        <v>806</v>
      </c>
      <c r="C25" s="1359" t="s">
        <v>235</v>
      </c>
      <c r="D25" s="1360" t="s">
        <v>236</v>
      </c>
      <c r="E25" s="1361">
        <v>12000</v>
      </c>
      <c r="F25" s="1362">
        <v>0</v>
      </c>
      <c r="G25" s="1361">
        <v>12000</v>
      </c>
      <c r="H25" s="1362">
        <v>0</v>
      </c>
      <c r="I25" s="1362">
        <v>0</v>
      </c>
      <c r="J25" s="1362">
        <v>0</v>
      </c>
      <c r="K25" s="1362">
        <v>0</v>
      </c>
      <c r="L25" s="1361">
        <f t="shared" si="0"/>
        <v>0</v>
      </c>
      <c r="M25" s="1361">
        <v>12000</v>
      </c>
    </row>
    <row r="26" spans="1:13" s="259" customFormat="1" ht="40.5" customHeight="1" x14ac:dyDescent="0.3">
      <c r="A26" s="1357" t="s">
        <v>1246</v>
      </c>
      <c r="B26" s="1358" t="s">
        <v>806</v>
      </c>
      <c r="C26" s="1359" t="s">
        <v>235</v>
      </c>
      <c r="D26" s="1360" t="s">
        <v>236</v>
      </c>
      <c r="E26" s="1361">
        <v>12000</v>
      </c>
      <c r="F26" s="1362">
        <v>0</v>
      </c>
      <c r="G26" s="1361">
        <v>12000</v>
      </c>
      <c r="H26" s="1362">
        <v>0</v>
      </c>
      <c r="I26" s="1362">
        <v>0</v>
      </c>
      <c r="J26" s="1362">
        <v>0</v>
      </c>
      <c r="K26" s="1362">
        <v>0</v>
      </c>
      <c r="L26" s="1361">
        <f t="shared" si="0"/>
        <v>0</v>
      </c>
      <c r="M26" s="1361">
        <v>12000</v>
      </c>
    </row>
    <row r="27" spans="1:13" s="259" customFormat="1" ht="40.5" customHeight="1" x14ac:dyDescent="0.3">
      <c r="A27" s="1357" t="s">
        <v>1247</v>
      </c>
      <c r="B27" s="1358" t="s">
        <v>806</v>
      </c>
      <c r="C27" s="1359" t="s">
        <v>235</v>
      </c>
      <c r="D27" s="1360" t="s">
        <v>236</v>
      </c>
      <c r="E27" s="1361">
        <v>12000</v>
      </c>
      <c r="F27" s="1362">
        <v>0</v>
      </c>
      <c r="G27" s="1361">
        <v>12000</v>
      </c>
      <c r="H27" s="1362">
        <v>0</v>
      </c>
      <c r="I27" s="1362">
        <v>0</v>
      </c>
      <c r="J27" s="1362">
        <v>0</v>
      </c>
      <c r="K27" s="1362">
        <v>0</v>
      </c>
      <c r="L27" s="1361">
        <f t="shared" si="0"/>
        <v>0</v>
      </c>
      <c r="M27" s="1361">
        <v>12000</v>
      </c>
    </row>
    <row r="28" spans="1:13" s="259" customFormat="1" ht="40.5" customHeight="1" x14ac:dyDescent="0.3">
      <c r="A28" s="1357" t="s">
        <v>1631</v>
      </c>
      <c r="B28" s="1358" t="s">
        <v>806</v>
      </c>
      <c r="C28" s="1359" t="s">
        <v>235</v>
      </c>
      <c r="D28" s="1360" t="s">
        <v>236</v>
      </c>
      <c r="E28" s="1361">
        <v>12000</v>
      </c>
      <c r="F28" s="1362">
        <v>0</v>
      </c>
      <c r="G28" s="1361">
        <v>12000</v>
      </c>
      <c r="H28" s="1362">
        <v>0</v>
      </c>
      <c r="I28" s="1362">
        <v>0</v>
      </c>
      <c r="J28" s="1362">
        <v>0</v>
      </c>
      <c r="K28" s="1362">
        <v>0</v>
      </c>
      <c r="L28" s="1361">
        <f t="shared" si="0"/>
        <v>0</v>
      </c>
      <c r="M28" s="1361">
        <v>12000</v>
      </c>
    </row>
    <row r="29" spans="1:13" s="259" customFormat="1" ht="40.5" customHeight="1" x14ac:dyDescent="0.3">
      <c r="A29" s="1357" t="s">
        <v>1632</v>
      </c>
      <c r="B29" s="1358" t="s">
        <v>806</v>
      </c>
      <c r="C29" s="1359" t="s">
        <v>235</v>
      </c>
      <c r="D29" s="1360" t="s">
        <v>236</v>
      </c>
      <c r="E29" s="1361">
        <v>12000</v>
      </c>
      <c r="F29" s="1362">
        <v>0</v>
      </c>
      <c r="G29" s="1361">
        <v>12000</v>
      </c>
      <c r="H29" s="1362">
        <v>0</v>
      </c>
      <c r="I29" s="1362">
        <v>0</v>
      </c>
      <c r="J29" s="1362">
        <v>0</v>
      </c>
      <c r="K29" s="1362">
        <v>0</v>
      </c>
      <c r="L29" s="1361">
        <f t="shared" si="0"/>
        <v>0</v>
      </c>
      <c r="M29" s="1361">
        <v>12000</v>
      </c>
    </row>
    <row r="30" spans="1:13" s="259" customFormat="1" ht="40.5" customHeight="1" x14ac:dyDescent="0.3">
      <c r="A30" s="1357" t="s">
        <v>1633</v>
      </c>
      <c r="B30" s="1358" t="s">
        <v>806</v>
      </c>
      <c r="C30" s="1359" t="s">
        <v>235</v>
      </c>
      <c r="D30" s="1360" t="s">
        <v>236</v>
      </c>
      <c r="E30" s="1361">
        <v>12000</v>
      </c>
      <c r="F30" s="1362">
        <v>0</v>
      </c>
      <c r="G30" s="1361">
        <v>12000</v>
      </c>
      <c r="H30" s="1362">
        <v>0</v>
      </c>
      <c r="I30" s="1362">
        <v>0</v>
      </c>
      <c r="J30" s="1362">
        <v>0</v>
      </c>
      <c r="K30" s="1362">
        <v>0</v>
      </c>
      <c r="L30" s="1361">
        <f t="shared" si="0"/>
        <v>0</v>
      </c>
      <c r="M30" s="1361">
        <v>12000</v>
      </c>
    </row>
    <row r="31" spans="1:13" s="259" customFormat="1" ht="40.5" customHeight="1" x14ac:dyDescent="0.3">
      <c r="A31" s="1357" t="s">
        <v>1765</v>
      </c>
      <c r="B31" s="1358" t="s">
        <v>806</v>
      </c>
      <c r="C31" s="1359" t="s">
        <v>235</v>
      </c>
      <c r="D31" s="1360" t="s">
        <v>236</v>
      </c>
      <c r="E31" s="1361">
        <v>12000</v>
      </c>
      <c r="F31" s="1362">
        <v>0</v>
      </c>
      <c r="G31" s="1361">
        <v>12000</v>
      </c>
      <c r="H31" s="1362">
        <v>0</v>
      </c>
      <c r="I31" s="1362">
        <v>0</v>
      </c>
      <c r="J31" s="1362">
        <v>0</v>
      </c>
      <c r="K31" s="1362">
        <v>0</v>
      </c>
      <c r="L31" s="1361">
        <f t="shared" si="0"/>
        <v>0</v>
      </c>
      <c r="M31" s="1361">
        <v>12000</v>
      </c>
    </row>
    <row r="32" spans="1:13" s="259" customFormat="1" ht="40.5" customHeight="1" x14ac:dyDescent="0.3">
      <c r="A32" s="1357" t="s">
        <v>1766</v>
      </c>
      <c r="B32" s="1358" t="s">
        <v>806</v>
      </c>
      <c r="C32" s="1359" t="s">
        <v>235</v>
      </c>
      <c r="D32" s="1360" t="s">
        <v>236</v>
      </c>
      <c r="E32" s="1361">
        <v>12000</v>
      </c>
      <c r="F32" s="1362">
        <v>0</v>
      </c>
      <c r="G32" s="1361">
        <v>12000</v>
      </c>
      <c r="H32" s="1362">
        <v>0</v>
      </c>
      <c r="I32" s="1362">
        <v>0</v>
      </c>
      <c r="J32" s="1362">
        <v>0</v>
      </c>
      <c r="K32" s="1362">
        <v>0</v>
      </c>
      <c r="L32" s="1361">
        <f t="shared" si="0"/>
        <v>0</v>
      </c>
      <c r="M32" s="1361">
        <v>12000</v>
      </c>
    </row>
    <row r="33" spans="1:13" s="259" customFormat="1" ht="36" customHeight="1" x14ac:dyDescent="0.3">
      <c r="A33" s="1357" t="s">
        <v>1795</v>
      </c>
      <c r="B33" s="1358" t="s">
        <v>806</v>
      </c>
      <c r="C33" s="1359" t="s">
        <v>235</v>
      </c>
      <c r="D33" s="1360" t="s">
        <v>236</v>
      </c>
      <c r="E33" s="1361">
        <v>12000</v>
      </c>
      <c r="F33" s="1362">
        <v>0</v>
      </c>
      <c r="G33" s="1361">
        <v>12000</v>
      </c>
      <c r="H33" s="1362">
        <v>0</v>
      </c>
      <c r="I33" s="1362">
        <v>0</v>
      </c>
      <c r="J33" s="1362">
        <v>0</v>
      </c>
      <c r="K33" s="1362">
        <v>0</v>
      </c>
      <c r="L33" s="1361">
        <f t="shared" si="0"/>
        <v>0</v>
      </c>
      <c r="M33" s="1361">
        <v>12000</v>
      </c>
    </row>
    <row r="34" spans="1:13" s="259" customFormat="1" ht="36" customHeight="1" x14ac:dyDescent="0.3">
      <c r="A34" s="1357" t="s">
        <v>1796</v>
      </c>
      <c r="B34" s="1358" t="s">
        <v>806</v>
      </c>
      <c r="C34" s="1359" t="s">
        <v>235</v>
      </c>
      <c r="D34" s="1360" t="s">
        <v>236</v>
      </c>
      <c r="E34" s="1361">
        <v>12000</v>
      </c>
      <c r="F34" s="1362">
        <v>0</v>
      </c>
      <c r="G34" s="1361">
        <v>12000</v>
      </c>
      <c r="H34" s="1362">
        <v>0</v>
      </c>
      <c r="I34" s="1362">
        <v>0</v>
      </c>
      <c r="J34" s="1362">
        <v>0</v>
      </c>
      <c r="K34" s="1362">
        <v>0</v>
      </c>
      <c r="L34" s="1361">
        <f t="shared" ref="L34:L39" si="1">+H34+I34+J34+K34</f>
        <v>0</v>
      </c>
      <c r="M34" s="1361">
        <v>12000</v>
      </c>
    </row>
    <row r="35" spans="1:13" s="259" customFormat="1" ht="36" customHeight="1" x14ac:dyDescent="0.3">
      <c r="A35" s="1357" t="s">
        <v>1797</v>
      </c>
      <c r="B35" s="1358" t="s">
        <v>806</v>
      </c>
      <c r="C35" s="1359" t="s">
        <v>235</v>
      </c>
      <c r="D35" s="1360" t="s">
        <v>236</v>
      </c>
      <c r="E35" s="1361">
        <v>12000</v>
      </c>
      <c r="F35" s="1362">
        <v>0</v>
      </c>
      <c r="G35" s="1361">
        <v>12000</v>
      </c>
      <c r="H35" s="1362">
        <v>0</v>
      </c>
      <c r="I35" s="1362">
        <v>0</v>
      </c>
      <c r="J35" s="1362">
        <v>0</v>
      </c>
      <c r="K35" s="1362">
        <v>0</v>
      </c>
      <c r="L35" s="1361">
        <f t="shared" si="1"/>
        <v>0</v>
      </c>
      <c r="M35" s="1361">
        <v>12000</v>
      </c>
    </row>
    <row r="36" spans="1:13" s="259" customFormat="1" ht="36" customHeight="1" x14ac:dyDescent="0.3">
      <c r="A36" s="1357" t="s">
        <v>1798</v>
      </c>
      <c r="B36" s="1356" t="s">
        <v>806</v>
      </c>
      <c r="C36" s="1359" t="s">
        <v>235</v>
      </c>
      <c r="D36" s="1360" t="s">
        <v>236</v>
      </c>
      <c r="E36" s="1361">
        <v>12000</v>
      </c>
      <c r="F36" s="1362">
        <v>0</v>
      </c>
      <c r="G36" s="1361">
        <v>12000</v>
      </c>
      <c r="H36" s="1362">
        <v>0</v>
      </c>
      <c r="I36" s="1362">
        <v>0</v>
      </c>
      <c r="J36" s="1362">
        <v>0</v>
      </c>
      <c r="K36" s="1362">
        <v>0</v>
      </c>
      <c r="L36" s="1361">
        <f t="shared" si="1"/>
        <v>0</v>
      </c>
      <c r="M36" s="1361">
        <v>12000</v>
      </c>
    </row>
    <row r="37" spans="1:13" s="259" customFormat="1" ht="36" customHeight="1" x14ac:dyDescent="0.3">
      <c r="A37" s="1357" t="s">
        <v>1799</v>
      </c>
      <c r="B37" s="1356" t="s">
        <v>806</v>
      </c>
      <c r="C37" s="1359" t="s">
        <v>235</v>
      </c>
      <c r="D37" s="1360" t="s">
        <v>236</v>
      </c>
      <c r="E37" s="1361">
        <v>12000</v>
      </c>
      <c r="F37" s="1362">
        <v>0</v>
      </c>
      <c r="G37" s="1361">
        <v>12000</v>
      </c>
      <c r="H37" s="1362">
        <v>0</v>
      </c>
      <c r="I37" s="1362">
        <v>0</v>
      </c>
      <c r="J37" s="1362">
        <v>0</v>
      </c>
      <c r="K37" s="1362">
        <v>0</v>
      </c>
      <c r="L37" s="1361">
        <f t="shared" si="1"/>
        <v>0</v>
      </c>
      <c r="M37" s="1361">
        <v>12000</v>
      </c>
    </row>
    <row r="38" spans="1:13" s="259" customFormat="1" ht="36" customHeight="1" x14ac:dyDescent="0.3">
      <c r="A38" s="1357" t="s">
        <v>1800</v>
      </c>
      <c r="B38" s="1356" t="s">
        <v>806</v>
      </c>
      <c r="C38" s="1359" t="s">
        <v>235</v>
      </c>
      <c r="D38" s="1360" t="s">
        <v>236</v>
      </c>
      <c r="E38" s="1361">
        <v>12000</v>
      </c>
      <c r="F38" s="1362">
        <v>0</v>
      </c>
      <c r="G38" s="1361">
        <v>12000</v>
      </c>
      <c r="H38" s="1362">
        <v>0</v>
      </c>
      <c r="I38" s="1362">
        <v>0</v>
      </c>
      <c r="J38" s="1362">
        <v>0</v>
      </c>
      <c r="K38" s="1362">
        <v>0</v>
      </c>
      <c r="L38" s="1361">
        <f t="shared" si="1"/>
        <v>0</v>
      </c>
      <c r="M38" s="1361">
        <v>12000</v>
      </c>
    </row>
    <row r="39" spans="1:13" s="259" customFormat="1" ht="36" customHeight="1" x14ac:dyDescent="0.3">
      <c r="A39" s="1357" t="s">
        <v>1801</v>
      </c>
      <c r="B39" s="1356" t="s">
        <v>806</v>
      </c>
      <c r="C39" s="1359" t="s">
        <v>235</v>
      </c>
      <c r="D39" s="1360" t="s">
        <v>236</v>
      </c>
      <c r="E39" s="1361">
        <v>12000</v>
      </c>
      <c r="F39" s="1362">
        <v>0</v>
      </c>
      <c r="G39" s="1361">
        <v>12000</v>
      </c>
      <c r="H39" s="1362">
        <v>0</v>
      </c>
      <c r="I39" s="1362">
        <v>0</v>
      </c>
      <c r="J39" s="1362">
        <v>0</v>
      </c>
      <c r="K39" s="1362">
        <v>0</v>
      </c>
      <c r="L39" s="1361">
        <f t="shared" si="1"/>
        <v>0</v>
      </c>
      <c r="M39" s="1361">
        <v>12000</v>
      </c>
    </row>
    <row r="40" spans="1:13" ht="28.5" customHeight="1" x14ac:dyDescent="0.3">
      <c r="A40" s="1367" t="s">
        <v>1767</v>
      </c>
      <c r="B40" s="1368"/>
      <c r="C40" s="1369">
        <v>25</v>
      </c>
      <c r="D40" s="1370"/>
      <c r="E40" s="1371">
        <f>SUM(E16:E39)</f>
        <v>338000</v>
      </c>
      <c r="F40" s="1371">
        <f t="shared" ref="F40:L40" si="2">SUM(F16:F39)</f>
        <v>0</v>
      </c>
      <c r="G40" s="1371">
        <f t="shared" si="2"/>
        <v>338000</v>
      </c>
      <c r="H40" s="1371">
        <f t="shared" si="2"/>
        <v>0</v>
      </c>
      <c r="I40" s="1371">
        <f t="shared" si="2"/>
        <v>4195.88</v>
      </c>
      <c r="J40" s="1371">
        <f t="shared" si="2"/>
        <v>0</v>
      </c>
      <c r="K40" s="1371">
        <f t="shared" si="2"/>
        <v>0</v>
      </c>
      <c r="L40" s="1371">
        <f t="shared" si="2"/>
        <v>4195.88</v>
      </c>
      <c r="M40" s="1371">
        <f>SUM(M16:M39)</f>
        <v>333804.12</v>
      </c>
    </row>
    <row r="41" spans="1:13" ht="28.5" customHeight="1" x14ac:dyDescent="0.25">
      <c r="A41" s="1312"/>
      <c r="B41" s="601"/>
      <c r="C41" s="462"/>
      <c r="D41" s="283"/>
      <c r="E41" s="1313"/>
      <c r="F41" s="1313"/>
      <c r="G41" s="1313"/>
      <c r="H41" s="1313"/>
      <c r="I41" s="1313"/>
      <c r="J41" s="1313"/>
      <c r="K41" s="1313"/>
      <c r="L41" s="1313"/>
      <c r="M41" s="1313"/>
    </row>
    <row r="42" spans="1:13" ht="28.5" customHeight="1" x14ac:dyDescent="0.3">
      <c r="A42" s="1366" t="s">
        <v>1760</v>
      </c>
      <c r="B42" s="601"/>
      <c r="C42" s="286"/>
      <c r="D42" s="283"/>
      <c r="E42" s="284"/>
      <c r="F42" s="285"/>
      <c r="G42" s="284"/>
      <c r="H42" s="285"/>
      <c r="I42" s="285"/>
      <c r="J42" s="285"/>
      <c r="K42" s="285"/>
      <c r="L42" s="284"/>
      <c r="M42" s="284"/>
    </row>
    <row r="43" spans="1:13" ht="32.25" customHeight="1" x14ac:dyDescent="0.3">
      <c r="A43" s="1366" t="s">
        <v>1740</v>
      </c>
      <c r="B43" s="601"/>
      <c r="C43" s="286"/>
      <c r="D43" s="283"/>
      <c r="E43" s="284"/>
      <c r="F43" s="285"/>
      <c r="G43" s="284"/>
      <c r="H43" s="285"/>
      <c r="I43" s="285"/>
      <c r="J43" s="285"/>
      <c r="K43" s="285"/>
      <c r="L43" s="284"/>
      <c r="M43" s="284"/>
    </row>
    <row r="44" spans="1:13" ht="36.75" customHeight="1" x14ac:dyDescent="0.3">
      <c r="A44" s="1357" t="s">
        <v>1802</v>
      </c>
      <c r="B44" s="1356" t="s">
        <v>806</v>
      </c>
      <c r="C44" s="1359" t="s">
        <v>235</v>
      </c>
      <c r="D44" s="1360" t="s">
        <v>236</v>
      </c>
      <c r="E44" s="1361">
        <v>12000</v>
      </c>
      <c r="F44" s="1362">
        <v>0</v>
      </c>
      <c r="G44" s="1361">
        <v>12000</v>
      </c>
      <c r="H44" s="1362">
        <v>0</v>
      </c>
      <c r="I44" s="1362">
        <v>0</v>
      </c>
      <c r="J44" s="1362">
        <v>0</v>
      </c>
      <c r="K44" s="1362">
        <v>0</v>
      </c>
      <c r="L44" s="1361">
        <f>+H44+I44+J44+K44</f>
        <v>0</v>
      </c>
      <c r="M44" s="1361">
        <v>12000</v>
      </c>
    </row>
    <row r="45" spans="1:13" ht="28.5" customHeight="1" x14ac:dyDescent="0.3">
      <c r="A45" s="1312" t="s">
        <v>1767</v>
      </c>
      <c r="B45" s="601"/>
      <c r="C45" s="1369">
        <v>1</v>
      </c>
      <c r="D45" s="283"/>
      <c r="E45" s="1372">
        <f>SUM(E44)</f>
        <v>12000</v>
      </c>
      <c r="F45" s="1373">
        <f t="shared" ref="F45:M45" si="3">SUM(F44)</f>
        <v>0</v>
      </c>
      <c r="G45" s="1372">
        <f t="shared" si="3"/>
        <v>12000</v>
      </c>
      <c r="H45" s="1373">
        <f t="shared" si="3"/>
        <v>0</v>
      </c>
      <c r="I45" s="1373">
        <f t="shared" si="3"/>
        <v>0</v>
      </c>
      <c r="J45" s="1373">
        <f t="shared" si="3"/>
        <v>0</v>
      </c>
      <c r="K45" s="1373">
        <f t="shared" si="3"/>
        <v>0</v>
      </c>
      <c r="L45" s="1372">
        <f t="shared" si="3"/>
        <v>0</v>
      </c>
      <c r="M45" s="1372">
        <f t="shared" si="3"/>
        <v>12000</v>
      </c>
    </row>
    <row r="46" spans="1:13" ht="34.5" customHeight="1" x14ac:dyDescent="0.3">
      <c r="A46" s="724"/>
      <c r="B46" s="602"/>
      <c r="C46" s="1369"/>
      <c r="D46" s="283"/>
      <c r="E46" s="273"/>
      <c r="F46" s="273"/>
      <c r="G46" s="273"/>
      <c r="H46" s="273"/>
      <c r="I46" s="273"/>
      <c r="J46" s="273"/>
      <c r="K46" s="273"/>
      <c r="L46" s="273"/>
      <c r="M46" s="273"/>
    </row>
    <row r="47" spans="1:13" ht="33" customHeight="1" x14ac:dyDescent="0.3">
      <c r="A47" s="1375" t="s">
        <v>865</v>
      </c>
      <c r="B47" s="1375"/>
      <c r="C47" s="1374">
        <f>+C40+C45</f>
        <v>26</v>
      </c>
      <c r="D47" s="1374"/>
      <c r="E47" s="1376">
        <f>+E40+E45</f>
        <v>350000</v>
      </c>
      <c r="F47" s="1376">
        <f t="shared" ref="F47:M47" si="4">+F40+F45</f>
        <v>0</v>
      </c>
      <c r="G47" s="1376">
        <f t="shared" si="4"/>
        <v>350000</v>
      </c>
      <c r="H47" s="1376">
        <f t="shared" si="4"/>
        <v>0</v>
      </c>
      <c r="I47" s="1376">
        <f t="shared" si="4"/>
        <v>4195.88</v>
      </c>
      <c r="J47" s="1376">
        <f t="shared" si="4"/>
        <v>0</v>
      </c>
      <c r="K47" s="1376">
        <f t="shared" si="4"/>
        <v>0</v>
      </c>
      <c r="L47" s="1376">
        <f t="shared" si="4"/>
        <v>4195.88</v>
      </c>
      <c r="M47" s="1376">
        <f t="shared" si="4"/>
        <v>345804.12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19.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19.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4.2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hidden="1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7.25" hidden="1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6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5.7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752"/>
      <c r="B67" s="752"/>
      <c r="C67" s="753"/>
      <c r="D67" s="753"/>
      <c r="E67" s="754"/>
      <c r="F67" s="755"/>
      <c r="G67" s="754"/>
      <c r="H67" s="755"/>
      <c r="I67" s="754"/>
      <c r="J67" s="755"/>
      <c r="K67" s="755"/>
      <c r="L67" s="754"/>
      <c r="M67" s="756"/>
    </row>
    <row r="68" spans="1:13" s="259" customFormat="1" ht="19.5" customHeight="1" x14ac:dyDescent="0.25">
      <c r="A68" s="542"/>
      <c r="B68" s="542"/>
      <c r="C68" s="753"/>
      <c r="D68" s="753"/>
      <c r="E68" s="754"/>
      <c r="F68" s="755"/>
      <c r="G68" s="674"/>
      <c r="H68" s="674"/>
      <c r="I68" s="674"/>
      <c r="J68" s="674"/>
      <c r="K68" s="674"/>
      <c r="L68" s="674"/>
      <c r="M68" s="756"/>
    </row>
    <row r="69" spans="1:13" s="259" customFormat="1" ht="19.5" customHeight="1" x14ac:dyDescent="0.25">
      <c r="A69" s="1874" t="s">
        <v>1269</v>
      </c>
      <c r="B69" s="1874"/>
      <c r="C69" s="753"/>
      <c r="D69" s="753"/>
      <c r="E69" s="754"/>
      <c r="F69" s="755"/>
      <c r="H69" s="1875" t="s">
        <v>852</v>
      </c>
      <c r="I69" s="1875"/>
      <c r="J69" s="1875"/>
      <c r="K69" s="1875"/>
      <c r="L69" s="1875"/>
      <c r="M69" s="1875"/>
    </row>
    <row r="70" spans="1:13" s="259" customFormat="1" ht="19.5" customHeight="1" x14ac:dyDescent="0.25">
      <c r="A70" s="1812" t="s">
        <v>1270</v>
      </c>
      <c r="B70" s="1812"/>
      <c r="C70" s="753"/>
      <c r="D70" s="753"/>
      <c r="E70" s="754"/>
      <c r="F70" s="755"/>
      <c r="H70" s="1876" t="s">
        <v>1505</v>
      </c>
      <c r="I70" s="1876"/>
      <c r="J70" s="1876"/>
      <c r="K70" s="1876"/>
      <c r="L70" s="1876"/>
      <c r="M70" s="1876"/>
    </row>
    <row r="71" spans="1:13" ht="16.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16.5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16.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16.5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195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6.5" customHeight="1" x14ac:dyDescent="0.25">
      <c r="A76" s="546"/>
      <c r="B76" s="546"/>
      <c r="C76" s="259"/>
      <c r="D76" s="259"/>
      <c r="E76" s="259"/>
      <c r="F76" s="259"/>
      <c r="G76" s="259"/>
      <c r="H76" s="259"/>
      <c r="I76" s="259"/>
      <c r="J76" s="259"/>
      <c r="K76" s="259"/>
      <c r="L76" s="259"/>
      <c r="M76" s="66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ht="19.5" customHeight="1" x14ac:dyDescent="0.25">
      <c r="A78" s="537"/>
      <c r="B78" s="542"/>
      <c r="C78" s="537"/>
      <c r="D78" s="537"/>
      <c r="E78" s="537"/>
      <c r="F78" s="537"/>
      <c r="G78" s="537"/>
      <c r="H78" s="537"/>
      <c r="I78" s="537"/>
      <c r="J78" s="537"/>
      <c r="K78" s="537"/>
      <c r="L78" s="537"/>
      <c r="M78" s="537"/>
    </row>
    <row r="79" spans="1:13" x14ac:dyDescent="0.25">
      <c r="C79" s="543"/>
      <c r="D79" s="543"/>
      <c r="E79" s="544"/>
      <c r="F79" s="545"/>
      <c r="M79" s="544"/>
    </row>
    <row r="80" spans="1:13" x14ac:dyDescent="0.25">
      <c r="C80" s="538"/>
      <c r="D80" s="537"/>
      <c r="E80" s="537"/>
      <c r="F80" s="537"/>
      <c r="M80" s="539"/>
    </row>
    <row r="81" spans="1:13" x14ac:dyDescent="0.25">
      <c r="C81" s="537"/>
      <c r="D81" s="537"/>
      <c r="E81" s="537"/>
      <c r="F81" s="540"/>
      <c r="M81" s="537"/>
    </row>
    <row r="82" spans="1:13" x14ac:dyDescent="0.25">
      <c r="C82" s="547"/>
      <c r="D82" s="546"/>
      <c r="E82" s="541"/>
      <c r="F82" s="540"/>
      <c r="G82" s="537"/>
      <c r="H82" s="1813"/>
      <c r="I82" s="1813"/>
      <c r="J82" s="1813"/>
      <c r="K82" s="1813"/>
      <c r="L82" s="1813"/>
      <c r="M82" s="1813"/>
    </row>
    <row r="83" spans="1:13" ht="15.75" x14ac:dyDescent="0.25">
      <c r="A83" s="267"/>
      <c r="B83" s="267"/>
      <c r="C83" s="268"/>
      <c r="D83" s="268"/>
      <c r="E83" s="269"/>
      <c r="F83" s="1741"/>
      <c r="G83" s="1741"/>
      <c r="H83" s="1741"/>
      <c r="I83" s="1741"/>
      <c r="J83" s="1741"/>
      <c r="K83" s="271"/>
      <c r="L83" s="271"/>
      <c r="M83" s="259"/>
    </row>
    <row r="84" spans="1:13" x14ac:dyDescent="0.25"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  <row r="85" spans="1:13" x14ac:dyDescent="0.25">
      <c r="A85" s="259"/>
      <c r="B85" s="531"/>
      <c r="C85" s="259"/>
      <c r="D85" s="259"/>
      <c r="E85" s="259"/>
      <c r="F85" s="259"/>
      <c r="G85" s="259"/>
      <c r="H85" s="259"/>
      <c r="I85" s="259"/>
      <c r="J85" s="259"/>
      <c r="K85" s="259"/>
      <c r="L85" s="259"/>
      <c r="M85" s="259"/>
    </row>
  </sheetData>
  <mergeCells count="23">
    <mergeCell ref="F83:J83"/>
    <mergeCell ref="M13:M14"/>
    <mergeCell ref="A69:B69"/>
    <mergeCell ref="H69:M69"/>
    <mergeCell ref="A70:B70"/>
    <mergeCell ref="H70:M70"/>
    <mergeCell ref="H82:M82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2.11" right="0.39370078740157483" top="0" bottom="0.01" header="0" footer="0.09"/>
  <pageSetup paperSize="5" scale="30" orientation="landscape" r:id="rId1"/>
  <drawing r:id="rId2"/>
</worksheet>
</file>

<file path=xl/worksheets/sheet3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6B59F3-86B6-4E07-AFCB-1148B6D5EF9D}">
  <sheetPr>
    <pageSetUpPr fitToPage="1"/>
  </sheetPr>
  <dimension ref="A1:N278"/>
  <sheetViews>
    <sheetView showGridLines="0" topLeftCell="A5" zoomScale="84" zoomScaleNormal="84" workbookViewId="0">
      <pane ySplit="14" topLeftCell="A230" activePane="bottomLeft" state="frozen"/>
      <selection activeCell="A5" sqref="A5"/>
      <selection pane="bottomLeft" activeCell="E244" sqref="E244"/>
    </sheetView>
  </sheetViews>
  <sheetFormatPr baseColWidth="10" defaultRowHeight="15" x14ac:dyDescent="0.25"/>
  <cols>
    <col min="1" max="1" width="86.5703125" customWidth="1"/>
    <col min="2" max="2" width="14.7109375" customWidth="1"/>
    <col min="3" max="3" width="56.28515625" customWidth="1"/>
    <col min="4" max="4" width="45.71093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7.1406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1089"/>
      <c r="K4" s="1089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1089"/>
      <c r="K5" s="1089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1089"/>
      <c r="K6" s="1089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1089"/>
      <c r="K7" s="1089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1089"/>
      <c r="K8" s="1089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1089"/>
      <c r="I9" s="1089"/>
      <c r="J9" s="1089"/>
      <c r="K9" s="1089"/>
      <c r="L9" s="1089"/>
      <c r="M9" s="867"/>
    </row>
    <row r="10" spans="1:14" ht="27" customHeight="1" x14ac:dyDescent="0.25">
      <c r="A10" s="853" t="s">
        <v>641</v>
      </c>
      <c r="B10" s="851"/>
      <c r="C10" s="853"/>
      <c r="D10" s="853"/>
      <c r="E10" s="867"/>
      <c r="F10" s="868"/>
      <c r="G10" s="867"/>
      <c r="H10" s="1089" t="s">
        <v>1539</v>
      </c>
      <c r="I10" s="1089"/>
      <c r="J10" s="1089"/>
      <c r="K10" s="1089"/>
      <c r="L10" s="1089"/>
      <c r="M10" s="867"/>
    </row>
    <row r="11" spans="1:14" ht="15.75" x14ac:dyDescent="0.25">
      <c r="A11" s="1871" t="s">
        <v>1502</v>
      </c>
      <c r="B11" s="1871"/>
      <c r="C11" s="1871"/>
      <c r="D11" s="1871"/>
      <c r="E11" s="1871"/>
      <c r="F11" s="1871"/>
      <c r="G11" s="1871"/>
      <c r="H11" s="1871"/>
      <c r="I11" s="1871"/>
      <c r="J11" s="1871"/>
      <c r="K11" s="1871"/>
      <c r="L11" s="1871"/>
      <c r="M11" s="1871"/>
    </row>
    <row r="12" spans="1:14" ht="0.75" customHeight="1" x14ac:dyDescent="0.25">
      <c r="A12" s="1871"/>
      <c r="B12" s="1871"/>
      <c r="C12" s="1871"/>
      <c r="D12" s="1871"/>
      <c r="E12" s="1871"/>
      <c r="F12" s="1871"/>
      <c r="G12" s="1871"/>
      <c r="H12" s="1871"/>
      <c r="I12" s="1871"/>
      <c r="J12" s="1871"/>
      <c r="K12" s="1871"/>
      <c r="L12" s="1871"/>
      <c r="M12" s="1871"/>
      <c r="N12" s="1871"/>
    </row>
    <row r="13" spans="1:14" ht="15.75" x14ac:dyDescent="0.25">
      <c r="A13" s="1871" t="s">
        <v>1460</v>
      </c>
      <c r="B13" s="1871"/>
      <c r="C13" s="1871"/>
      <c r="D13" s="1871"/>
      <c r="E13" s="1871"/>
      <c r="F13" s="1871"/>
      <c r="G13" s="1871"/>
      <c r="H13" s="1871"/>
      <c r="I13" s="1871"/>
      <c r="J13" s="1871"/>
      <c r="K13" s="1871"/>
      <c r="L13" s="1871"/>
      <c r="M13" s="1871"/>
    </row>
    <row r="14" spans="1:14" ht="15.75" x14ac:dyDescent="0.25">
      <c r="A14" s="1871" t="s">
        <v>1805</v>
      </c>
      <c r="B14" s="1871"/>
      <c r="C14" s="1871"/>
      <c r="D14" s="1871"/>
      <c r="E14" s="1871"/>
      <c r="F14" s="1871"/>
      <c r="G14" s="1871"/>
      <c r="H14" s="1871"/>
      <c r="I14" s="1871"/>
      <c r="J14" s="1871"/>
      <c r="K14" s="1871"/>
      <c r="L14" s="1871"/>
      <c r="M14" s="1871"/>
    </row>
    <row r="15" spans="1:14" ht="15.75" x14ac:dyDescent="0.25">
      <c r="A15" s="1887" t="s">
        <v>404</v>
      </c>
      <c r="B15" s="1887"/>
      <c r="C15" s="1887"/>
      <c r="D15" s="1887"/>
      <c r="E15" s="1887"/>
      <c r="F15" s="1887"/>
      <c r="G15" s="1887"/>
      <c r="H15" s="1887"/>
      <c r="I15" s="1887"/>
      <c r="J15" s="1887"/>
      <c r="K15" s="1887"/>
      <c r="L15" s="1887"/>
      <c r="M15" s="1887"/>
    </row>
    <row r="16" spans="1:14" ht="16.5" thickBot="1" x14ac:dyDescent="0.3">
      <c r="A16" s="851"/>
      <c r="B16" s="851"/>
      <c r="C16" s="851"/>
      <c r="D16" s="851"/>
      <c r="E16" s="851"/>
      <c r="F16" s="851"/>
      <c r="G16" s="851"/>
      <c r="H16" s="1090"/>
      <c r="I16" s="1090"/>
      <c r="J16" s="1090"/>
      <c r="K16" s="1090"/>
      <c r="L16" s="1090"/>
      <c r="M16" s="851"/>
    </row>
    <row r="17" spans="1:13" ht="15.75" x14ac:dyDescent="0.25">
      <c r="A17" s="1939" t="s">
        <v>7</v>
      </c>
      <c r="B17" s="1941" t="s">
        <v>802</v>
      </c>
      <c r="C17" s="1941" t="s">
        <v>9</v>
      </c>
      <c r="D17" s="1941" t="s">
        <v>11</v>
      </c>
      <c r="E17" s="1390" t="s">
        <v>12</v>
      </c>
      <c r="F17" s="1943" t="s">
        <v>13</v>
      </c>
      <c r="G17" s="1935" t="s">
        <v>14</v>
      </c>
      <c r="H17" s="1937" t="s">
        <v>15</v>
      </c>
      <c r="I17" s="1937" t="s">
        <v>15</v>
      </c>
      <c r="J17" s="1937" t="s">
        <v>17</v>
      </c>
      <c r="K17" s="1937" t="s">
        <v>18</v>
      </c>
      <c r="L17" s="1937" t="s">
        <v>19</v>
      </c>
      <c r="M17" s="1933" t="s">
        <v>20</v>
      </c>
    </row>
    <row r="18" spans="1:13" ht="16.5" thickBot="1" x14ac:dyDescent="0.3">
      <c r="A18" s="1940"/>
      <c r="B18" s="1942"/>
      <c r="C18" s="1942"/>
      <c r="D18" s="1942"/>
      <c r="E18" s="1391" t="s">
        <v>21</v>
      </c>
      <c r="F18" s="1944"/>
      <c r="G18" s="1936"/>
      <c r="H18" s="1938"/>
      <c r="I18" s="1938"/>
      <c r="J18" s="1938"/>
      <c r="K18" s="1938"/>
      <c r="L18" s="1938"/>
      <c r="M18" s="1934"/>
    </row>
    <row r="19" spans="1:13" ht="18.75" x14ac:dyDescent="0.3">
      <c r="A19" s="1387" t="s">
        <v>1140</v>
      </c>
      <c r="B19" s="1236"/>
      <c r="C19" s="1387"/>
      <c r="D19" s="1387"/>
      <c r="E19" s="1388"/>
      <c r="F19" s="1239"/>
      <c r="G19" s="1389"/>
      <c r="H19" s="1388"/>
      <c r="I19" s="1388"/>
      <c r="J19" s="1388"/>
      <c r="K19" s="1388"/>
      <c r="L19" s="1388"/>
      <c r="M19" s="1389"/>
    </row>
    <row r="20" spans="1:13" ht="18.75" x14ac:dyDescent="0.3">
      <c r="A20" s="955" t="s">
        <v>1645</v>
      </c>
      <c r="B20" s="950" t="s">
        <v>806</v>
      </c>
      <c r="C20" s="955" t="s">
        <v>142</v>
      </c>
      <c r="D20" s="955" t="s">
        <v>1065</v>
      </c>
      <c r="E20" s="956">
        <v>260000</v>
      </c>
      <c r="F20" s="952">
        <v>0</v>
      </c>
      <c r="G20" s="957">
        <v>260000</v>
      </c>
      <c r="H20" s="951">
        <v>7462</v>
      </c>
      <c r="I20" s="951">
        <v>50070.080000000002</v>
      </c>
      <c r="J20" s="951">
        <v>6589.14</v>
      </c>
      <c r="K20" s="951">
        <v>4169.3999999999996</v>
      </c>
      <c r="L20" s="951">
        <f>+H20+I20+J20+K20</f>
        <v>68290.62</v>
      </c>
      <c r="M20" s="953">
        <f>+G20-L20</f>
        <v>191709.38</v>
      </c>
    </row>
    <row r="21" spans="1:13" ht="18.75" x14ac:dyDescent="0.3">
      <c r="A21" s="958" t="s">
        <v>1646</v>
      </c>
      <c r="B21" s="950" t="s">
        <v>806</v>
      </c>
      <c r="C21" s="959" t="s">
        <v>30</v>
      </c>
      <c r="D21" s="955" t="s">
        <v>1065</v>
      </c>
      <c r="E21" s="951">
        <v>210000</v>
      </c>
      <c r="F21" s="952">
        <v>0</v>
      </c>
      <c r="G21" s="953">
        <v>210000</v>
      </c>
      <c r="H21" s="951">
        <v>6027</v>
      </c>
      <c r="I21" s="951">
        <v>37980.120000000003</v>
      </c>
      <c r="J21" s="951">
        <v>6384</v>
      </c>
      <c r="K21" s="951">
        <v>4169.3999999999996</v>
      </c>
      <c r="L21" s="951">
        <f>+H21+I21+J21+K21</f>
        <v>54560.520000000004</v>
      </c>
      <c r="M21" s="953">
        <f>+G21-L21</f>
        <v>155439.47999999998</v>
      </c>
    </row>
    <row r="22" spans="1:13" ht="18.75" x14ac:dyDescent="0.3">
      <c r="A22" s="958" t="s">
        <v>1598</v>
      </c>
      <c r="B22" s="950" t="s">
        <v>807</v>
      </c>
      <c r="C22" s="959" t="s">
        <v>1806</v>
      </c>
      <c r="D22" s="955" t="s">
        <v>1065</v>
      </c>
      <c r="E22" s="951">
        <v>210000</v>
      </c>
      <c r="F22" s="952">
        <v>0</v>
      </c>
      <c r="G22" s="953">
        <v>210000</v>
      </c>
      <c r="H22" s="951">
        <v>6027</v>
      </c>
      <c r="I22" s="951">
        <v>37980.120000000003</v>
      </c>
      <c r="J22" s="951">
        <v>6384</v>
      </c>
      <c r="K22" s="951">
        <v>4169.3999999999996</v>
      </c>
      <c r="L22" s="951">
        <f>SUM(H22:K22)</f>
        <v>54560.520000000004</v>
      </c>
      <c r="M22" s="953">
        <f>+G22-L22</f>
        <v>155439.47999999998</v>
      </c>
    </row>
    <row r="23" spans="1:13" ht="18.75" x14ac:dyDescent="0.3">
      <c r="A23" s="958" t="s">
        <v>1647</v>
      </c>
      <c r="B23" s="950" t="s">
        <v>807</v>
      </c>
      <c r="C23" s="960" t="s">
        <v>693</v>
      </c>
      <c r="D23" s="960" t="s">
        <v>1066</v>
      </c>
      <c r="E23" s="951">
        <v>130000</v>
      </c>
      <c r="F23" s="952">
        <v>0</v>
      </c>
      <c r="G23" s="953">
        <v>130000</v>
      </c>
      <c r="H23" s="951">
        <v>3731</v>
      </c>
      <c r="I23" s="951">
        <v>18304.39</v>
      </c>
      <c r="J23" s="951">
        <v>3952</v>
      </c>
      <c r="K23" s="951">
        <v>5948.66</v>
      </c>
      <c r="L23" s="951">
        <f>SUM(H23:K23)</f>
        <v>31936.05</v>
      </c>
      <c r="M23" s="953">
        <f>+G23-L23</f>
        <v>98063.95</v>
      </c>
    </row>
    <row r="24" spans="1:13" ht="18.75" x14ac:dyDescent="0.3">
      <c r="A24" s="955" t="s">
        <v>1648</v>
      </c>
      <c r="B24" s="950" t="s">
        <v>806</v>
      </c>
      <c r="C24" s="960" t="s">
        <v>92</v>
      </c>
      <c r="D24" s="960" t="s">
        <v>1067</v>
      </c>
      <c r="E24" s="951">
        <v>60000</v>
      </c>
      <c r="F24" s="974">
        <v>0</v>
      </c>
      <c r="G24" s="951">
        <v>60000</v>
      </c>
      <c r="H24" s="951">
        <v>1722</v>
      </c>
      <c r="I24" s="951">
        <v>3486.68</v>
      </c>
      <c r="J24" s="951">
        <v>1824</v>
      </c>
      <c r="K24" s="951">
        <v>25</v>
      </c>
      <c r="L24" s="951">
        <f>+H24+I24+J24+K24</f>
        <v>7057.68</v>
      </c>
      <c r="M24" s="951">
        <f>+E24-L24</f>
        <v>52942.32</v>
      </c>
    </row>
    <row r="25" spans="1:13" ht="18.75" x14ac:dyDescent="0.3">
      <c r="A25" s="961" t="s">
        <v>752</v>
      </c>
      <c r="B25" s="950"/>
      <c r="C25" s="962">
        <v>5</v>
      </c>
      <c r="D25" s="962"/>
      <c r="E25" s="963">
        <f t="shared" ref="E25:M25" si="0">SUM(E20:E24)</f>
        <v>870000</v>
      </c>
      <c r="F25" s="964">
        <f t="shared" si="0"/>
        <v>0</v>
      </c>
      <c r="G25" s="965">
        <f t="shared" si="0"/>
        <v>870000</v>
      </c>
      <c r="H25" s="963">
        <f t="shared" si="0"/>
        <v>24969</v>
      </c>
      <c r="I25" s="963">
        <f t="shared" si="0"/>
        <v>147821.39000000001</v>
      </c>
      <c r="J25" s="963">
        <f t="shared" si="0"/>
        <v>25133.14</v>
      </c>
      <c r="K25" s="963">
        <f t="shared" si="0"/>
        <v>18481.86</v>
      </c>
      <c r="L25" s="963">
        <f t="shared" si="0"/>
        <v>216405.38999999998</v>
      </c>
      <c r="M25" s="965">
        <f t="shared" si="0"/>
        <v>653594.60999999987</v>
      </c>
    </row>
    <row r="26" spans="1:13" ht="18.75" x14ac:dyDescent="0.3">
      <c r="A26" s="961"/>
      <c r="B26" s="950"/>
      <c r="C26" s="962"/>
      <c r="D26" s="962"/>
      <c r="E26" s="951"/>
      <c r="F26" s="952"/>
      <c r="G26" s="953"/>
      <c r="H26" s="951"/>
      <c r="I26" s="951"/>
      <c r="J26" s="951"/>
      <c r="K26" s="951"/>
      <c r="L26" s="951"/>
      <c r="M26" s="953"/>
    </row>
    <row r="27" spans="1:13" ht="18.75" x14ac:dyDescent="0.3">
      <c r="A27" s="961" t="s">
        <v>1732</v>
      </c>
      <c r="B27" s="950"/>
      <c r="C27" s="967"/>
      <c r="D27" s="967"/>
      <c r="E27" s="951"/>
      <c r="F27" s="952"/>
      <c r="G27" s="953"/>
      <c r="H27" s="951"/>
      <c r="I27" s="951"/>
      <c r="J27" s="951"/>
      <c r="K27" s="951"/>
      <c r="L27" s="951"/>
      <c r="M27" s="953"/>
    </row>
    <row r="28" spans="1:13" ht="35.25" customHeight="1" x14ac:dyDescent="0.3">
      <c r="A28" s="958" t="s">
        <v>1649</v>
      </c>
      <c r="B28" s="950" t="s">
        <v>806</v>
      </c>
      <c r="C28" s="980" t="s">
        <v>1403</v>
      </c>
      <c r="D28" s="960" t="s">
        <v>1069</v>
      </c>
      <c r="E28" s="951">
        <v>95000</v>
      </c>
      <c r="F28" s="952">
        <v>0</v>
      </c>
      <c r="G28" s="951">
        <v>95000</v>
      </c>
      <c r="H28" s="951">
        <v>2726.5</v>
      </c>
      <c r="I28" s="951">
        <v>10500.38</v>
      </c>
      <c r="J28" s="951">
        <v>2888</v>
      </c>
      <c r="K28" s="951">
        <v>12510.37</v>
      </c>
      <c r="L28" s="951">
        <f>+H28+I28+J28+K28</f>
        <v>28625.25</v>
      </c>
      <c r="M28" s="953">
        <f>+G28-L28</f>
        <v>66374.75</v>
      </c>
    </row>
    <row r="29" spans="1:13" ht="18.75" x14ac:dyDescent="0.3">
      <c r="A29" s="955" t="s">
        <v>1650</v>
      </c>
      <c r="B29" s="968" t="s">
        <v>807</v>
      </c>
      <c r="C29" s="960" t="s">
        <v>276</v>
      </c>
      <c r="D29" s="960" t="s">
        <v>307</v>
      </c>
      <c r="E29" s="951">
        <v>43500</v>
      </c>
      <c r="F29" s="974">
        <v>0</v>
      </c>
      <c r="G29" s="951">
        <v>43500</v>
      </c>
      <c r="H29" s="951">
        <v>1248.45</v>
      </c>
      <c r="I29" s="974">
        <v>936.62</v>
      </c>
      <c r="J29" s="951">
        <v>1322.4</v>
      </c>
      <c r="K29" s="951">
        <v>1025</v>
      </c>
      <c r="L29" s="951">
        <f>+H29+I29+J29+K29</f>
        <v>4532.47</v>
      </c>
      <c r="M29" s="953">
        <f>+G29-L29</f>
        <v>38967.53</v>
      </c>
    </row>
    <row r="30" spans="1:13" ht="18.75" x14ac:dyDescent="0.3">
      <c r="A30" s="955" t="s">
        <v>1643</v>
      </c>
      <c r="B30" s="968" t="s">
        <v>807</v>
      </c>
      <c r="C30" s="960" t="s">
        <v>276</v>
      </c>
      <c r="D30" s="960" t="s">
        <v>1069</v>
      </c>
      <c r="E30" s="951">
        <v>43500</v>
      </c>
      <c r="F30" s="974">
        <v>0</v>
      </c>
      <c r="G30" s="951">
        <v>43500</v>
      </c>
      <c r="H30" s="951">
        <v>1248.45</v>
      </c>
      <c r="I30" s="974">
        <v>936.62</v>
      </c>
      <c r="J30" s="951">
        <v>1322.4</v>
      </c>
      <c r="K30" s="951">
        <v>25</v>
      </c>
      <c r="L30" s="951">
        <f>+H30+I30+J30+K30</f>
        <v>3532.4700000000003</v>
      </c>
      <c r="M30" s="953">
        <f>+G30-L30</f>
        <v>39967.53</v>
      </c>
    </row>
    <row r="31" spans="1:13" ht="18.75" x14ac:dyDescent="0.3">
      <c r="A31" s="955" t="s">
        <v>1651</v>
      </c>
      <c r="B31" s="968" t="s">
        <v>806</v>
      </c>
      <c r="C31" s="960" t="s">
        <v>276</v>
      </c>
      <c r="D31" s="960" t="s">
        <v>307</v>
      </c>
      <c r="E31" s="951">
        <v>37500</v>
      </c>
      <c r="F31" s="974">
        <v>0</v>
      </c>
      <c r="G31" s="951">
        <v>37500</v>
      </c>
      <c r="H31" s="951">
        <v>1076.25</v>
      </c>
      <c r="I31" s="974">
        <v>89.81</v>
      </c>
      <c r="J31" s="951">
        <v>1140</v>
      </c>
      <c r="K31" s="951">
        <v>25</v>
      </c>
      <c r="L31" s="951">
        <f>+H31+I31+J31+K31</f>
        <v>2331.06</v>
      </c>
      <c r="M31" s="953">
        <f>+G31-L31</f>
        <v>35168.94</v>
      </c>
    </row>
    <row r="32" spans="1:13" ht="18.75" x14ac:dyDescent="0.3">
      <c r="A32" s="961" t="s">
        <v>752</v>
      </c>
      <c r="B32" s="950"/>
      <c r="C32" s="962">
        <v>4</v>
      </c>
      <c r="D32" s="962"/>
      <c r="E32" s="963">
        <f>SUM(E28:E31)</f>
        <v>219500</v>
      </c>
      <c r="F32" s="1071">
        <v>0</v>
      </c>
      <c r="G32" s="963">
        <f t="shared" ref="G32:L32" si="1">SUM(G28:G31)</f>
        <v>219500</v>
      </c>
      <c r="H32" s="963">
        <f>SUM(H28:H31)</f>
        <v>6299.65</v>
      </c>
      <c r="I32" s="963">
        <f t="shared" si="1"/>
        <v>12463.43</v>
      </c>
      <c r="J32" s="963">
        <f t="shared" si="1"/>
        <v>6672.7999999999993</v>
      </c>
      <c r="K32" s="963">
        <f>SUM(K28:K31)</f>
        <v>13585.37</v>
      </c>
      <c r="L32" s="963">
        <f t="shared" si="1"/>
        <v>39021.25</v>
      </c>
      <c r="M32" s="963">
        <f>SUM(M28:M31)</f>
        <v>180478.75</v>
      </c>
    </row>
    <row r="33" spans="1:13" ht="18.75" x14ac:dyDescent="0.3">
      <c r="A33" s="958"/>
      <c r="B33" s="950"/>
      <c r="C33" s="960"/>
      <c r="D33" s="960"/>
      <c r="E33" s="951"/>
      <c r="F33" s="952"/>
      <c r="G33" s="953"/>
      <c r="H33" s="951"/>
      <c r="I33" s="951"/>
      <c r="J33" s="951"/>
      <c r="K33" s="951"/>
      <c r="L33" s="951"/>
      <c r="M33" s="953"/>
    </row>
    <row r="34" spans="1:13" ht="18.75" x14ac:dyDescent="0.3">
      <c r="A34" s="961" t="s">
        <v>838</v>
      </c>
      <c r="B34" s="950"/>
      <c r="C34" s="967"/>
      <c r="D34" s="967"/>
      <c r="E34" s="963"/>
      <c r="F34" s="964"/>
      <c r="G34" s="965"/>
      <c r="H34" s="963"/>
      <c r="I34" s="963"/>
      <c r="J34" s="963"/>
      <c r="K34" s="963"/>
      <c r="L34" s="963"/>
      <c r="M34" s="965"/>
    </row>
    <row r="35" spans="1:13" ht="18.75" x14ac:dyDescent="0.3">
      <c r="A35" s="958" t="s">
        <v>1653</v>
      </c>
      <c r="B35" s="950" t="s">
        <v>807</v>
      </c>
      <c r="C35" s="960" t="s">
        <v>1218</v>
      </c>
      <c r="D35" s="960" t="s">
        <v>1066</v>
      </c>
      <c r="E35" s="951">
        <v>185000</v>
      </c>
      <c r="F35" s="952">
        <v>0</v>
      </c>
      <c r="G35" s="953">
        <v>185000</v>
      </c>
      <c r="H35" s="951">
        <v>5309.5</v>
      </c>
      <c r="I35" s="951">
        <v>30812.9</v>
      </c>
      <c r="J35" s="951">
        <v>5624</v>
      </c>
      <c r="K35" s="951">
        <v>5171.38</v>
      </c>
      <c r="L35" s="951">
        <f>+H35+I35+J35+K35</f>
        <v>46917.78</v>
      </c>
      <c r="M35" s="953">
        <f>+G35-L35</f>
        <v>138082.22</v>
      </c>
    </row>
    <row r="36" spans="1:13" ht="18.75" x14ac:dyDescent="0.3">
      <c r="A36" s="958" t="s">
        <v>1054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1">
        <v>1248.45</v>
      </c>
      <c r="I36" s="974">
        <v>679.3</v>
      </c>
      <c r="J36" s="951">
        <v>1322.4</v>
      </c>
      <c r="K36" s="951">
        <v>1740.46</v>
      </c>
      <c r="L36" s="951">
        <f>+H36+I36+J36+K36</f>
        <v>4990.6100000000006</v>
      </c>
      <c r="M36" s="953">
        <f>+G36-L36</f>
        <v>38509.39</v>
      </c>
    </row>
    <row r="37" spans="1:13" ht="18.75" x14ac:dyDescent="0.3">
      <c r="A37" s="958" t="s">
        <v>1314</v>
      </c>
      <c r="B37" s="950" t="s">
        <v>807</v>
      </c>
      <c r="C37" s="960" t="s">
        <v>276</v>
      </c>
      <c r="D37" s="960" t="s">
        <v>321</v>
      </c>
      <c r="E37" s="951">
        <v>43500</v>
      </c>
      <c r="F37" s="952">
        <v>0</v>
      </c>
      <c r="G37" s="953">
        <v>43500</v>
      </c>
      <c r="H37" s="951">
        <v>1248.45</v>
      </c>
      <c r="I37" s="974">
        <v>936.62</v>
      </c>
      <c r="J37" s="951">
        <v>1322.4</v>
      </c>
      <c r="K37" s="951">
        <v>125</v>
      </c>
      <c r="L37" s="951">
        <f>+H37+I37+J37+K37</f>
        <v>3632.4700000000003</v>
      </c>
      <c r="M37" s="953">
        <f>+G37-L37</f>
        <v>39867.53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>+H38+I38+J38+K38</f>
        <v>5835.18</v>
      </c>
      <c r="M38" s="953">
        <f>+G38-L38</f>
        <v>49164.82</v>
      </c>
    </row>
    <row r="39" spans="1:13" ht="18.75" x14ac:dyDescent="0.3">
      <c r="A39" s="961" t="s">
        <v>749</v>
      </c>
      <c r="B39" s="950"/>
      <c r="C39" s="962">
        <v>4</v>
      </c>
      <c r="D39" s="962"/>
      <c r="E39" s="963">
        <f>SUM(E35:E38)</f>
        <v>327000</v>
      </c>
      <c r="F39" s="1071">
        <v>0</v>
      </c>
      <c r="G39" s="963">
        <f t="shared" ref="G39:M39" si="2">SUM(G35:G38)</f>
        <v>327000</v>
      </c>
      <c r="H39" s="963">
        <f t="shared" si="2"/>
        <v>9384.9</v>
      </c>
      <c r="I39" s="963">
        <f t="shared" si="2"/>
        <v>34988.5</v>
      </c>
      <c r="J39" s="963">
        <f t="shared" si="2"/>
        <v>9940.7999999999993</v>
      </c>
      <c r="K39" s="963">
        <f>SUM(K35:K38)</f>
        <v>7061.84</v>
      </c>
      <c r="L39" s="963">
        <f t="shared" si="2"/>
        <v>61376.04</v>
      </c>
      <c r="M39" s="963">
        <f t="shared" si="2"/>
        <v>265623.95999999996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3"/>
      <c r="I40" s="963"/>
      <c r="J40" s="963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3"/>
      <c r="I41" s="963"/>
      <c r="J41" s="963"/>
      <c r="K41" s="963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51">
        <v>2152.5</v>
      </c>
      <c r="I42" s="951">
        <v>6309.38</v>
      </c>
      <c r="J42" s="951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3">
        <f t="shared" ref="H43:M43" si="3">SUM(H42)</f>
        <v>2152.5</v>
      </c>
      <c r="I43" s="963">
        <f t="shared" si="3"/>
        <v>6309.38</v>
      </c>
      <c r="J43" s="963">
        <f t="shared" si="3"/>
        <v>2280</v>
      </c>
      <c r="K43" s="963">
        <f t="shared" si="3"/>
        <v>25</v>
      </c>
      <c r="L43" s="963">
        <f t="shared" si="3"/>
        <v>10766.880000000001</v>
      </c>
      <c r="M43" s="965">
        <f t="shared" si="3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3"/>
      <c r="I44" s="963"/>
      <c r="J44" s="963"/>
      <c r="K44" s="963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3"/>
      <c r="I45" s="963"/>
      <c r="J45" s="963"/>
      <c r="K45" s="963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1">
        <v>861</v>
      </c>
      <c r="I46" s="974">
        <v>0</v>
      </c>
      <c r="J46" s="951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1">
        <v>1248.45</v>
      </c>
      <c r="I47" s="974">
        <v>936.62</v>
      </c>
      <c r="J47" s="951">
        <v>1322.4</v>
      </c>
      <c r="K47" s="951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4">SUM(F46:F47)</f>
        <v>0</v>
      </c>
      <c r="G48" s="965">
        <f t="shared" si="4"/>
        <v>73500</v>
      </c>
      <c r="H48" s="963">
        <f t="shared" si="4"/>
        <v>2109.4499999999998</v>
      </c>
      <c r="I48" s="1071">
        <f t="shared" si="4"/>
        <v>936.62</v>
      </c>
      <c r="J48" s="963">
        <f t="shared" si="4"/>
        <v>2234.4</v>
      </c>
      <c r="K48" s="963">
        <f>SUM(K46:K47)</f>
        <v>1765.46</v>
      </c>
      <c r="L48" s="963">
        <f t="shared" si="4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3"/>
      <c r="I49" s="963"/>
      <c r="J49" s="963"/>
      <c r="K49" s="963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3"/>
      <c r="I50" s="963"/>
      <c r="J50" s="963"/>
      <c r="K50" s="963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1">
        <v>1248.45</v>
      </c>
      <c r="I51" s="974">
        <v>936.62</v>
      </c>
      <c r="J51" s="954">
        <v>1322.4</v>
      </c>
      <c r="K51" s="951">
        <v>1296.7</v>
      </c>
      <c r="L51" s="954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1">
        <v>1004.5</v>
      </c>
      <c r="I52" s="974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314" t="s">
        <v>1779</v>
      </c>
      <c r="B53" s="1231" t="s">
        <v>806</v>
      </c>
      <c r="C53" s="1315" t="s">
        <v>912</v>
      </c>
      <c r="D53" s="960" t="s">
        <v>1067</v>
      </c>
      <c r="E53" s="1316">
        <v>30000</v>
      </c>
      <c r="F53" s="952">
        <v>0</v>
      </c>
      <c r="G53" s="1317">
        <v>30000</v>
      </c>
      <c r="H53" s="1316">
        <v>861</v>
      </c>
      <c r="I53" s="1382">
        <v>0</v>
      </c>
      <c r="J53" s="1316">
        <v>912</v>
      </c>
      <c r="K53" s="1316">
        <v>25</v>
      </c>
      <c r="L53" s="1316">
        <f>SUM(H53:K53)</f>
        <v>1798</v>
      </c>
      <c r="M53" s="1317">
        <f>+E53-L53</f>
        <v>28202</v>
      </c>
    </row>
    <row r="54" spans="1:13" ht="18.75" x14ac:dyDescent="0.3">
      <c r="A54" s="955" t="s">
        <v>119</v>
      </c>
      <c r="B54" s="968" t="s">
        <v>806</v>
      </c>
      <c r="C54" s="960" t="s">
        <v>912</v>
      </c>
      <c r="D54" s="960" t="s">
        <v>1067</v>
      </c>
      <c r="E54" s="951">
        <v>35000</v>
      </c>
      <c r="F54" s="974">
        <v>0</v>
      </c>
      <c r="G54" s="951">
        <v>35000</v>
      </c>
      <c r="H54" s="951">
        <v>1004.5</v>
      </c>
      <c r="I54" s="974">
        <v>0</v>
      </c>
      <c r="J54" s="951">
        <v>1064</v>
      </c>
      <c r="K54" s="951">
        <v>7721.54</v>
      </c>
      <c r="L54" s="951">
        <f>+H54+I54+J54+K54</f>
        <v>9790.0400000000009</v>
      </c>
      <c r="M54" s="951">
        <f>+G54-L54</f>
        <v>25209.96</v>
      </c>
    </row>
    <row r="55" spans="1:13" ht="18.75" x14ac:dyDescent="0.3">
      <c r="A55" s="955" t="s">
        <v>1335</v>
      </c>
      <c r="B55" s="950" t="s">
        <v>806</v>
      </c>
      <c r="C55" s="960" t="s">
        <v>912</v>
      </c>
      <c r="D55" s="960" t="s">
        <v>1067</v>
      </c>
      <c r="E55" s="951">
        <v>35000</v>
      </c>
      <c r="F55" s="974">
        <v>0</v>
      </c>
      <c r="G55" s="951">
        <v>35000</v>
      </c>
      <c r="H55" s="951">
        <v>1004.5</v>
      </c>
      <c r="I55" s="974">
        <v>0</v>
      </c>
      <c r="J55" s="951">
        <v>1064</v>
      </c>
      <c r="K55" s="951">
        <v>25</v>
      </c>
      <c r="L55" s="951">
        <f>+H55+I55+J55+K55</f>
        <v>2093.5</v>
      </c>
      <c r="M55" s="951">
        <f>+G55-L55</f>
        <v>32906.5</v>
      </c>
    </row>
    <row r="56" spans="1:13" ht="18.75" x14ac:dyDescent="0.3">
      <c r="A56" s="998" t="s">
        <v>1327</v>
      </c>
      <c r="B56" s="950" t="s">
        <v>806</v>
      </c>
      <c r="C56" s="1024" t="s">
        <v>554</v>
      </c>
      <c r="D56" s="960" t="s">
        <v>1067</v>
      </c>
      <c r="E56" s="951">
        <v>43500</v>
      </c>
      <c r="F56" s="952">
        <v>0</v>
      </c>
      <c r="G56" s="953">
        <v>43500</v>
      </c>
      <c r="H56" s="951">
        <v>1248.45</v>
      </c>
      <c r="I56" s="974">
        <v>936.62</v>
      </c>
      <c r="J56" s="951">
        <v>1322.4</v>
      </c>
      <c r="K56" s="951">
        <v>25</v>
      </c>
      <c r="L56" s="951">
        <f>+H56+I56+J56+K56</f>
        <v>3532.4700000000003</v>
      </c>
      <c r="M56" s="951">
        <f>+G56-L56</f>
        <v>39967.53</v>
      </c>
    </row>
    <row r="57" spans="1:13" ht="18.75" x14ac:dyDescent="0.3">
      <c r="A57" s="1230" t="s">
        <v>749</v>
      </c>
      <c r="B57" s="1231"/>
      <c r="C57" s="1232">
        <v>6</v>
      </c>
      <c r="D57" s="1232"/>
      <c r="E57" s="1233">
        <f>SUM(E51:E56)</f>
        <v>222000</v>
      </c>
      <c r="F57" s="964">
        <v>0</v>
      </c>
      <c r="G57" s="1233">
        <f t="shared" ref="G57:M57" si="5">SUM(G51:G56)</f>
        <v>222000</v>
      </c>
      <c r="H57" s="1233">
        <f t="shared" si="5"/>
        <v>6371.4</v>
      </c>
      <c r="I57" s="1233">
        <f t="shared" si="5"/>
        <v>1873.24</v>
      </c>
      <c r="J57" s="1233">
        <f t="shared" si="5"/>
        <v>6748.7999999999993</v>
      </c>
      <c r="K57" s="1233">
        <f>SUM(K51:K56)</f>
        <v>9118.24</v>
      </c>
      <c r="L57" s="1233">
        <f t="shared" si="5"/>
        <v>24111.68</v>
      </c>
      <c r="M57" s="1233">
        <f t="shared" si="5"/>
        <v>197888.32</v>
      </c>
    </row>
    <row r="58" spans="1:13" ht="23.25" customHeight="1" x14ac:dyDescent="0.25">
      <c r="A58" s="153"/>
      <c r="B58" s="153"/>
      <c r="C58" s="153"/>
      <c r="D58" s="153"/>
      <c r="E58" s="153"/>
      <c r="F58" s="153"/>
      <c r="G58" s="153"/>
      <c r="H58" s="153"/>
      <c r="I58" s="153"/>
      <c r="J58" s="153"/>
      <c r="K58" s="153"/>
      <c r="L58" s="153"/>
      <c r="M58" s="153"/>
    </row>
    <row r="59" spans="1:13" ht="18.75" x14ac:dyDescent="0.3">
      <c r="A59" s="1235" t="s">
        <v>1145</v>
      </c>
      <c r="B59" s="1236"/>
      <c r="C59" s="1237"/>
      <c r="D59" s="1237"/>
      <c r="E59" s="1238"/>
      <c r="F59" s="1239"/>
      <c r="G59" s="1240"/>
      <c r="H59" s="1238"/>
      <c r="I59" s="1238"/>
      <c r="J59" s="1238"/>
      <c r="K59" s="1238"/>
      <c r="L59" s="1238"/>
      <c r="M59" s="1240"/>
    </row>
    <row r="60" spans="1:13" s="259" customFormat="1" ht="18.75" x14ac:dyDescent="0.3">
      <c r="A60" s="1258" t="s">
        <v>1143</v>
      </c>
      <c r="B60" s="1256" t="s">
        <v>807</v>
      </c>
      <c r="C60" s="1257" t="s">
        <v>276</v>
      </c>
      <c r="D60" s="1257" t="s">
        <v>307</v>
      </c>
      <c r="E60" s="954">
        <v>43500</v>
      </c>
      <c r="F60" s="1191">
        <v>0</v>
      </c>
      <c r="G60" s="954">
        <v>43500</v>
      </c>
      <c r="H60" s="951">
        <v>1248.45</v>
      </c>
      <c r="I60" s="974">
        <v>936.62</v>
      </c>
      <c r="J60" s="954">
        <v>1322.4</v>
      </c>
      <c r="K60" s="951">
        <v>25</v>
      </c>
      <c r="L60" s="954">
        <f>+H60+I60+J60+K60</f>
        <v>3532.4700000000003</v>
      </c>
      <c r="M60" s="954">
        <f>+G60-L60</f>
        <v>39967.53</v>
      </c>
    </row>
    <row r="61" spans="1:13" ht="18.75" x14ac:dyDescent="0.3">
      <c r="A61" s="955" t="s">
        <v>346</v>
      </c>
      <c r="B61" s="950" t="s">
        <v>806</v>
      </c>
      <c r="C61" s="960" t="s">
        <v>309</v>
      </c>
      <c r="D61" s="960" t="s">
        <v>307</v>
      </c>
      <c r="E61" s="951">
        <v>37500</v>
      </c>
      <c r="F61" s="974">
        <v>0</v>
      </c>
      <c r="G61" s="951">
        <v>37500</v>
      </c>
      <c r="H61" s="951">
        <v>1076.25</v>
      </c>
      <c r="I61" s="974">
        <v>89.81</v>
      </c>
      <c r="J61" s="951">
        <v>1140</v>
      </c>
      <c r="K61" s="951">
        <v>525</v>
      </c>
      <c r="L61" s="951">
        <f>+H61+I61+J61+K61</f>
        <v>2831.06</v>
      </c>
      <c r="M61" s="951">
        <f>+G61-L61</f>
        <v>34668.94</v>
      </c>
    </row>
    <row r="62" spans="1:13" ht="18.75" x14ac:dyDescent="0.3">
      <c r="A62" s="955" t="s">
        <v>1658</v>
      </c>
      <c r="B62" s="950" t="s">
        <v>806</v>
      </c>
      <c r="C62" s="960" t="s">
        <v>309</v>
      </c>
      <c r="D62" s="960" t="s">
        <v>307</v>
      </c>
      <c r="E62" s="951">
        <v>37500</v>
      </c>
      <c r="F62" s="974">
        <v>0</v>
      </c>
      <c r="G62" s="951">
        <v>37500</v>
      </c>
      <c r="H62" s="951">
        <v>1076.25</v>
      </c>
      <c r="I62" s="974">
        <v>0</v>
      </c>
      <c r="J62" s="951">
        <v>1140</v>
      </c>
      <c r="K62" s="951">
        <v>2169.96</v>
      </c>
      <c r="L62" s="951">
        <f>SUM(H62:K62)</f>
        <v>4386.21</v>
      </c>
      <c r="M62" s="951">
        <f>+G62-L62</f>
        <v>33113.79</v>
      </c>
    </row>
    <row r="63" spans="1:13" ht="18.75" x14ac:dyDescent="0.3">
      <c r="A63" s="961" t="s">
        <v>749</v>
      </c>
      <c r="B63" s="950"/>
      <c r="C63" s="962">
        <v>3</v>
      </c>
      <c r="D63" s="962"/>
      <c r="E63" s="963">
        <f>SUM(E60:E62)</f>
        <v>118500</v>
      </c>
      <c r="F63" s="1071">
        <v>0</v>
      </c>
      <c r="G63" s="963">
        <f>SUM(G60:G62)</f>
        <v>118500</v>
      </c>
      <c r="H63" s="963">
        <f t="shared" ref="H63:M63" si="6">SUM(H60:H62)</f>
        <v>3400.95</v>
      </c>
      <c r="I63" s="963">
        <f t="shared" si="6"/>
        <v>1026.43</v>
      </c>
      <c r="J63" s="963">
        <f t="shared" si="6"/>
        <v>3602.4</v>
      </c>
      <c r="K63" s="963">
        <f>SUM(K60:K62)</f>
        <v>2719.96</v>
      </c>
      <c r="L63" s="963">
        <f t="shared" si="6"/>
        <v>10749.740000000002</v>
      </c>
      <c r="M63" s="963">
        <f t="shared" si="6"/>
        <v>107750.26000000001</v>
      </c>
    </row>
    <row r="64" spans="1:13" ht="18.75" x14ac:dyDescent="0.3">
      <c r="A64" s="961"/>
      <c r="B64" s="950"/>
      <c r="C64" s="967"/>
      <c r="D64" s="967"/>
      <c r="E64" s="963"/>
      <c r="F64" s="964"/>
      <c r="G64" s="965"/>
      <c r="H64" s="963"/>
      <c r="I64" s="963"/>
      <c r="J64" s="1071"/>
      <c r="K64" s="963"/>
      <c r="L64" s="963"/>
      <c r="M64" s="965"/>
    </row>
    <row r="65" spans="1:13" ht="18.75" x14ac:dyDescent="0.3">
      <c r="A65" s="961" t="s">
        <v>1135</v>
      </c>
      <c r="B65" s="950"/>
      <c r="C65" s="967"/>
      <c r="D65" s="967"/>
      <c r="E65" s="963"/>
      <c r="F65" s="964"/>
      <c r="G65" s="965"/>
      <c r="H65" s="963"/>
      <c r="I65" s="963"/>
      <c r="J65" s="963"/>
      <c r="K65" s="963"/>
      <c r="L65" s="963"/>
      <c r="M65" s="965"/>
    </row>
    <row r="66" spans="1:13" ht="18.75" x14ac:dyDescent="0.3">
      <c r="A66" s="955" t="s">
        <v>545</v>
      </c>
      <c r="B66" s="950" t="s">
        <v>806</v>
      </c>
      <c r="C66" s="960" t="s">
        <v>1139</v>
      </c>
      <c r="D66" s="960" t="s">
        <v>307</v>
      </c>
      <c r="E66" s="951">
        <v>43500</v>
      </c>
      <c r="F66" s="952">
        <v>0</v>
      </c>
      <c r="G66" s="953">
        <v>43500</v>
      </c>
      <c r="H66" s="951">
        <v>1248.45</v>
      </c>
      <c r="I66" s="951">
        <v>936.62</v>
      </c>
      <c r="J66" s="951">
        <v>1322.4</v>
      </c>
      <c r="K66" s="951">
        <v>25</v>
      </c>
      <c r="L66" s="951">
        <f t="shared" ref="L66:L78" si="7">+H66+I66+J66+K66</f>
        <v>3532.4700000000003</v>
      </c>
      <c r="M66" s="953">
        <f>+G66-L66</f>
        <v>39967.53</v>
      </c>
    </row>
    <row r="67" spans="1:13" ht="18.75" x14ac:dyDescent="0.3">
      <c r="A67" s="958" t="s">
        <v>1347</v>
      </c>
      <c r="B67" s="950" t="s">
        <v>807</v>
      </c>
      <c r="C67" s="977" t="s">
        <v>327</v>
      </c>
      <c r="D67" s="960" t="s">
        <v>321</v>
      </c>
      <c r="E67" s="951">
        <v>43500</v>
      </c>
      <c r="F67" s="952">
        <v>0</v>
      </c>
      <c r="G67" s="953">
        <v>43500</v>
      </c>
      <c r="H67" s="951">
        <v>1248.45</v>
      </c>
      <c r="I67" s="974">
        <v>936.62</v>
      </c>
      <c r="J67" s="951">
        <v>1322.4</v>
      </c>
      <c r="K67" s="951">
        <v>25</v>
      </c>
      <c r="L67" s="951">
        <f>+H67+I67+J67+K67</f>
        <v>3532.4700000000003</v>
      </c>
      <c r="M67" s="953">
        <f>+G67-L67</f>
        <v>39967.53</v>
      </c>
    </row>
    <row r="68" spans="1:13" ht="18.75" x14ac:dyDescent="0.3">
      <c r="A68" s="958" t="s">
        <v>1660</v>
      </c>
      <c r="B68" s="950" t="s">
        <v>806</v>
      </c>
      <c r="C68" s="960" t="s">
        <v>1461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974">
        <v>0</v>
      </c>
      <c r="J68" s="951">
        <v>912</v>
      </c>
      <c r="K68" s="951">
        <v>25</v>
      </c>
      <c r="L68" s="951">
        <f>+H68+I68+J68+K68</f>
        <v>1798</v>
      </c>
      <c r="M68" s="953">
        <f>+G68-L68</f>
        <v>28202</v>
      </c>
    </row>
    <row r="69" spans="1:13" ht="18.75" x14ac:dyDescent="0.3">
      <c r="A69" s="958" t="s">
        <v>99</v>
      </c>
      <c r="B69" s="950" t="s">
        <v>806</v>
      </c>
      <c r="C69" s="960" t="s">
        <v>1461</v>
      </c>
      <c r="D69" s="960" t="s">
        <v>1067</v>
      </c>
      <c r="E69" s="951">
        <v>35000</v>
      </c>
      <c r="F69" s="952">
        <v>0</v>
      </c>
      <c r="G69" s="953">
        <v>35000</v>
      </c>
      <c r="H69" s="951">
        <v>1004.5</v>
      </c>
      <c r="I69" s="974">
        <v>0</v>
      </c>
      <c r="J69" s="951">
        <v>1064</v>
      </c>
      <c r="K69" s="951">
        <v>125</v>
      </c>
      <c r="L69" s="951">
        <f>+H69+I69+J69+K69</f>
        <v>2193.5</v>
      </c>
      <c r="M69" s="953">
        <f>+G69-L69</f>
        <v>32806.5</v>
      </c>
    </row>
    <row r="70" spans="1:13" s="259" customFormat="1" ht="18.75" x14ac:dyDescent="0.3">
      <c r="A70" s="1255" t="s">
        <v>1659</v>
      </c>
      <c r="B70" s="1256" t="s">
        <v>806</v>
      </c>
      <c r="C70" s="1257" t="s">
        <v>92</v>
      </c>
      <c r="D70" s="1257" t="s">
        <v>1067</v>
      </c>
      <c r="E70" s="954">
        <v>30000</v>
      </c>
      <c r="F70" s="1191">
        <v>0</v>
      </c>
      <c r="G70" s="954">
        <v>30000</v>
      </c>
      <c r="H70" s="951">
        <v>861</v>
      </c>
      <c r="I70" s="974">
        <v>0</v>
      </c>
      <c r="J70" s="954">
        <v>912</v>
      </c>
      <c r="K70" s="951">
        <v>6341.6</v>
      </c>
      <c r="L70" s="954">
        <f>+H70+I70+J70+K70</f>
        <v>8114.6</v>
      </c>
      <c r="M70" s="954">
        <f>+G70-L70</f>
        <v>21885.4</v>
      </c>
    </row>
    <row r="71" spans="1:13" ht="18.75" x14ac:dyDescent="0.3">
      <c r="A71" s="958" t="s">
        <v>1661</v>
      </c>
      <c r="B71" s="950" t="s">
        <v>806</v>
      </c>
      <c r="C71" s="960" t="s">
        <v>92</v>
      </c>
      <c r="D71" s="960" t="s">
        <v>1067</v>
      </c>
      <c r="E71" s="951">
        <v>30000</v>
      </c>
      <c r="F71" s="952">
        <v>0</v>
      </c>
      <c r="G71" s="953">
        <v>30000</v>
      </c>
      <c r="H71" s="951">
        <v>861</v>
      </c>
      <c r="I71" s="974">
        <v>0</v>
      </c>
      <c r="J71" s="951">
        <v>912</v>
      </c>
      <c r="K71" s="951">
        <v>25</v>
      </c>
      <c r="L71" s="951">
        <f t="shared" si="7"/>
        <v>1798</v>
      </c>
      <c r="M71" s="953">
        <f t="shared" ref="M71:M78" si="8">+G71-L71</f>
        <v>28202</v>
      </c>
    </row>
    <row r="72" spans="1:13" ht="18.75" x14ac:dyDescent="0.3">
      <c r="A72" s="955" t="s">
        <v>1662</v>
      </c>
      <c r="B72" s="950" t="s">
        <v>806</v>
      </c>
      <c r="C72" s="960" t="s">
        <v>92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974">
        <v>0</v>
      </c>
      <c r="J72" s="951">
        <v>912</v>
      </c>
      <c r="K72" s="951">
        <v>25</v>
      </c>
      <c r="L72" s="951">
        <f t="shared" si="7"/>
        <v>1798</v>
      </c>
      <c r="M72" s="953">
        <f t="shared" si="8"/>
        <v>28202</v>
      </c>
    </row>
    <row r="73" spans="1:13" ht="18.75" x14ac:dyDescent="0.3">
      <c r="A73" s="958" t="s">
        <v>1663</v>
      </c>
      <c r="B73" s="950" t="s">
        <v>806</v>
      </c>
      <c r="C73" s="960" t="s">
        <v>92</v>
      </c>
      <c r="D73" s="960" t="s">
        <v>1067</v>
      </c>
      <c r="E73" s="951">
        <v>30000</v>
      </c>
      <c r="F73" s="974">
        <v>0</v>
      </c>
      <c r="G73" s="951">
        <v>30000</v>
      </c>
      <c r="H73" s="951">
        <v>861</v>
      </c>
      <c r="I73" s="974">
        <v>0</v>
      </c>
      <c r="J73" s="951">
        <v>912</v>
      </c>
      <c r="K73" s="951">
        <v>2568.4</v>
      </c>
      <c r="L73" s="951">
        <f t="shared" si="7"/>
        <v>4341.3999999999996</v>
      </c>
      <c r="M73" s="953">
        <f t="shared" si="8"/>
        <v>25658.6</v>
      </c>
    </row>
    <row r="74" spans="1:13" ht="18.75" x14ac:dyDescent="0.3">
      <c r="A74" s="958" t="s">
        <v>1146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74">
        <v>0</v>
      </c>
      <c r="G74" s="951">
        <v>30000</v>
      </c>
      <c r="H74" s="951">
        <v>861</v>
      </c>
      <c r="I74" s="974">
        <v>0</v>
      </c>
      <c r="J74" s="951">
        <v>912</v>
      </c>
      <c r="K74" s="951">
        <v>25</v>
      </c>
      <c r="L74" s="951">
        <f t="shared" si="7"/>
        <v>1798</v>
      </c>
      <c r="M74" s="953">
        <f t="shared" si="8"/>
        <v>28202</v>
      </c>
    </row>
    <row r="75" spans="1:13" ht="18.75" x14ac:dyDescent="0.3">
      <c r="A75" s="958" t="s">
        <v>1317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74">
        <v>0</v>
      </c>
      <c r="G75" s="951">
        <v>30000</v>
      </c>
      <c r="H75" s="951">
        <v>861</v>
      </c>
      <c r="I75" s="974">
        <v>0</v>
      </c>
      <c r="J75" s="951">
        <v>912</v>
      </c>
      <c r="K75" s="951">
        <v>25</v>
      </c>
      <c r="L75" s="951">
        <f t="shared" si="7"/>
        <v>1798</v>
      </c>
      <c r="M75" s="953">
        <f t="shared" si="8"/>
        <v>28202</v>
      </c>
    </row>
    <row r="76" spans="1:13" ht="18.75" x14ac:dyDescent="0.3">
      <c r="A76" s="955" t="s">
        <v>1664</v>
      </c>
      <c r="B76" s="968" t="s">
        <v>806</v>
      </c>
      <c r="C76" s="960" t="s">
        <v>268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974">
        <v>0</v>
      </c>
      <c r="J76" s="951">
        <v>912</v>
      </c>
      <c r="K76" s="951">
        <v>1740.46</v>
      </c>
      <c r="L76" s="951">
        <f t="shared" si="7"/>
        <v>3513.46</v>
      </c>
      <c r="M76" s="953">
        <f t="shared" si="8"/>
        <v>26486.54</v>
      </c>
    </row>
    <row r="77" spans="1:13" ht="18.75" x14ac:dyDescent="0.3">
      <c r="A77" s="958" t="s">
        <v>1439</v>
      </c>
      <c r="B77" s="950" t="s">
        <v>806</v>
      </c>
      <c r="C77" s="960" t="s">
        <v>268</v>
      </c>
      <c r="D77" s="960" t="s">
        <v>1067</v>
      </c>
      <c r="E77" s="951">
        <v>30000</v>
      </c>
      <c r="F77" s="974">
        <v>0</v>
      </c>
      <c r="G77" s="951">
        <v>30000</v>
      </c>
      <c r="H77" s="951">
        <v>861</v>
      </c>
      <c r="I77" s="974">
        <v>0</v>
      </c>
      <c r="J77" s="951">
        <v>912</v>
      </c>
      <c r="K77" s="951">
        <v>25</v>
      </c>
      <c r="L77" s="951">
        <f t="shared" si="7"/>
        <v>1798</v>
      </c>
      <c r="M77" s="953">
        <f t="shared" si="8"/>
        <v>28202</v>
      </c>
    </row>
    <row r="78" spans="1:13" ht="18.75" x14ac:dyDescent="0.3">
      <c r="A78" s="958" t="s">
        <v>1747</v>
      </c>
      <c r="B78" s="950" t="s">
        <v>806</v>
      </c>
      <c r="C78" s="960" t="s">
        <v>268</v>
      </c>
      <c r="D78" s="960" t="s">
        <v>1067</v>
      </c>
      <c r="E78" s="951">
        <v>30000</v>
      </c>
      <c r="F78" s="974">
        <v>0</v>
      </c>
      <c r="G78" s="951">
        <v>30000</v>
      </c>
      <c r="H78" s="951">
        <v>861</v>
      </c>
      <c r="I78" s="974">
        <v>0</v>
      </c>
      <c r="J78" s="951">
        <v>912</v>
      </c>
      <c r="K78" s="951">
        <v>25</v>
      </c>
      <c r="L78" s="951">
        <f t="shared" si="7"/>
        <v>1798</v>
      </c>
      <c r="M78" s="953">
        <f t="shared" si="8"/>
        <v>28202</v>
      </c>
    </row>
    <row r="79" spans="1:13" ht="18.75" x14ac:dyDescent="0.3">
      <c r="A79" s="958" t="s">
        <v>1807</v>
      </c>
      <c r="B79" s="950" t="s">
        <v>806</v>
      </c>
      <c r="C79" s="960" t="s">
        <v>268</v>
      </c>
      <c r="D79" s="960" t="s">
        <v>1067</v>
      </c>
      <c r="E79" s="951">
        <v>30000</v>
      </c>
      <c r="F79" s="974">
        <v>0</v>
      </c>
      <c r="G79" s="951">
        <v>30000</v>
      </c>
      <c r="H79" s="951">
        <v>861</v>
      </c>
      <c r="I79" s="974">
        <v>0</v>
      </c>
      <c r="J79" s="951">
        <v>912</v>
      </c>
      <c r="K79" s="951">
        <v>25</v>
      </c>
      <c r="L79" s="951">
        <f>+H79+I79+J79+K79</f>
        <v>1798</v>
      </c>
      <c r="M79" s="953">
        <f>+G79-L79</f>
        <v>28202</v>
      </c>
    </row>
    <row r="80" spans="1:13" ht="18.75" x14ac:dyDescent="0.3">
      <c r="A80" s="958" t="s">
        <v>1808</v>
      </c>
      <c r="B80" s="950" t="s">
        <v>806</v>
      </c>
      <c r="C80" s="960" t="s">
        <v>268</v>
      </c>
      <c r="D80" s="960" t="s">
        <v>1067</v>
      </c>
      <c r="E80" s="951">
        <v>30000</v>
      </c>
      <c r="F80" s="974">
        <v>0</v>
      </c>
      <c r="G80" s="951">
        <v>30000</v>
      </c>
      <c r="H80" s="951">
        <v>861</v>
      </c>
      <c r="I80" s="974">
        <v>0</v>
      </c>
      <c r="J80" s="951">
        <v>912</v>
      </c>
      <c r="K80" s="951">
        <v>25</v>
      </c>
      <c r="L80" s="951">
        <f>+H80+I80+J80+K80</f>
        <v>1798</v>
      </c>
      <c r="M80" s="953">
        <f>+G80-L80</f>
        <v>28202</v>
      </c>
    </row>
    <row r="81" spans="1:13" ht="18.75" x14ac:dyDescent="0.3">
      <c r="A81" s="961" t="s">
        <v>755</v>
      </c>
      <c r="B81" s="950"/>
      <c r="C81" s="962">
        <v>15</v>
      </c>
      <c r="D81" s="962"/>
      <c r="E81" s="963">
        <f>SUM(E66:E80)</f>
        <v>482000</v>
      </c>
      <c r="F81" s="1071">
        <v>0</v>
      </c>
      <c r="G81" s="963">
        <f t="shared" ref="G81:M81" si="9">SUM(G66:G80)</f>
        <v>482000</v>
      </c>
      <c r="H81" s="963">
        <f t="shared" si="9"/>
        <v>13833.4</v>
      </c>
      <c r="I81" s="963">
        <f t="shared" si="9"/>
        <v>1873.24</v>
      </c>
      <c r="J81" s="963">
        <f t="shared" si="9"/>
        <v>14652.8</v>
      </c>
      <c r="K81" s="963">
        <f t="shared" si="9"/>
        <v>11050.46</v>
      </c>
      <c r="L81" s="963">
        <f t="shared" si="9"/>
        <v>41409.9</v>
      </c>
      <c r="M81" s="963">
        <f t="shared" si="9"/>
        <v>440590.1</v>
      </c>
    </row>
    <row r="82" spans="1:13" ht="18.75" x14ac:dyDescent="0.3">
      <c r="A82" s="958"/>
      <c r="B82" s="950"/>
      <c r="C82" s="960"/>
      <c r="D82" s="960"/>
      <c r="E82" s="951"/>
      <c r="F82" s="952"/>
      <c r="G82" s="953"/>
      <c r="H82" s="951"/>
      <c r="I82" s="951"/>
      <c r="J82" s="951"/>
      <c r="K82" s="951"/>
      <c r="L82" s="951"/>
      <c r="M82" s="953"/>
    </row>
    <row r="83" spans="1:13" ht="18.75" x14ac:dyDescent="0.3">
      <c r="A83" s="975" t="s">
        <v>1665</v>
      </c>
      <c r="B83" s="950"/>
      <c r="C83" s="967"/>
      <c r="D83" s="967"/>
      <c r="E83" s="963"/>
      <c r="F83" s="964"/>
      <c r="G83" s="965"/>
      <c r="H83" s="963"/>
      <c r="I83" s="963"/>
      <c r="J83" s="963"/>
      <c r="K83" s="963"/>
      <c r="L83" s="963"/>
      <c r="M83" s="965"/>
    </row>
    <row r="84" spans="1:13" s="259" customFormat="1" ht="18.75" x14ac:dyDescent="0.3">
      <c r="A84" s="1258" t="s">
        <v>1666</v>
      </c>
      <c r="B84" s="1256" t="s">
        <v>807</v>
      </c>
      <c r="C84" s="1257" t="s">
        <v>1778</v>
      </c>
      <c r="D84" s="1257" t="s">
        <v>307</v>
      </c>
      <c r="E84" s="954">
        <v>43500</v>
      </c>
      <c r="F84" s="1191">
        <v>0</v>
      </c>
      <c r="G84" s="954">
        <v>43500</v>
      </c>
      <c r="H84" s="954">
        <v>1248.45</v>
      </c>
      <c r="I84" s="1191">
        <v>936.62</v>
      </c>
      <c r="J84" s="954">
        <v>1322.4</v>
      </c>
      <c r="K84" s="954">
        <v>1025</v>
      </c>
      <c r="L84" s="954">
        <f t="shared" ref="L84:L92" si="10">+H84+I84+J84+K84</f>
        <v>4532.47</v>
      </c>
      <c r="M84" s="954">
        <f>+G84-L84</f>
        <v>38967.53</v>
      </c>
    </row>
    <row r="85" spans="1:13" ht="18.75" x14ac:dyDescent="0.3">
      <c r="A85" s="955" t="s">
        <v>760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52">
        <v>0</v>
      </c>
      <c r="G85" s="953">
        <v>25000</v>
      </c>
      <c r="H85" s="951">
        <v>717.5</v>
      </c>
      <c r="I85" s="974">
        <v>0</v>
      </c>
      <c r="J85" s="951">
        <v>760</v>
      </c>
      <c r="K85" s="951">
        <v>125</v>
      </c>
      <c r="L85" s="951">
        <f t="shared" si="10"/>
        <v>1602.5</v>
      </c>
      <c r="M85" s="953">
        <f t="shared" ref="M85:M93" si="11">+G85-L85</f>
        <v>23397.5</v>
      </c>
    </row>
    <row r="86" spans="1:13" ht="18.75" x14ac:dyDescent="0.3">
      <c r="A86" s="955" t="s">
        <v>860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728</v>
      </c>
      <c r="L86" s="951">
        <f t="shared" si="10"/>
        <v>2205.5</v>
      </c>
      <c r="M86" s="953">
        <f t="shared" si="11"/>
        <v>22794.5</v>
      </c>
    </row>
    <row r="87" spans="1:13" ht="18.75" x14ac:dyDescent="0.3">
      <c r="A87" s="955" t="s">
        <v>1667</v>
      </c>
      <c r="B87" s="950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974">
        <v>0</v>
      </c>
      <c r="J87" s="951">
        <v>760</v>
      </c>
      <c r="K87" s="951">
        <v>1296.7</v>
      </c>
      <c r="L87" s="951">
        <f t="shared" si="10"/>
        <v>2774.2</v>
      </c>
      <c r="M87" s="953">
        <f t="shared" si="11"/>
        <v>22225.8</v>
      </c>
    </row>
    <row r="88" spans="1:13" ht="21" customHeight="1" x14ac:dyDescent="0.3">
      <c r="A88" s="955" t="s">
        <v>1668</v>
      </c>
      <c r="B88" s="950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974">
        <v>0</v>
      </c>
      <c r="J88" s="951">
        <v>760</v>
      </c>
      <c r="K88" s="951">
        <v>25</v>
      </c>
      <c r="L88" s="951">
        <f t="shared" si="10"/>
        <v>1502.5</v>
      </c>
      <c r="M88" s="953">
        <f t="shared" si="11"/>
        <v>23497.5</v>
      </c>
    </row>
    <row r="89" spans="1:13" ht="18.75" x14ac:dyDescent="0.3">
      <c r="A89" s="955" t="s">
        <v>1669</v>
      </c>
      <c r="B89" s="968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974">
        <v>0</v>
      </c>
      <c r="J89" s="951">
        <v>760</v>
      </c>
      <c r="K89" s="951">
        <v>25</v>
      </c>
      <c r="L89" s="951">
        <f t="shared" si="10"/>
        <v>1502.5</v>
      </c>
      <c r="M89" s="953">
        <f t="shared" si="11"/>
        <v>23497.5</v>
      </c>
    </row>
    <row r="90" spans="1:13" ht="18.75" x14ac:dyDescent="0.3">
      <c r="A90" s="955" t="s">
        <v>1670</v>
      </c>
      <c r="B90" s="968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974">
        <v>0</v>
      </c>
      <c r="J90" s="951">
        <v>760</v>
      </c>
      <c r="K90" s="951">
        <v>25</v>
      </c>
      <c r="L90" s="951">
        <f t="shared" si="10"/>
        <v>1502.5</v>
      </c>
      <c r="M90" s="953">
        <f t="shared" si="11"/>
        <v>23497.5</v>
      </c>
    </row>
    <row r="91" spans="1:13" ht="18.75" x14ac:dyDescent="0.3">
      <c r="A91" s="955" t="s">
        <v>1671</v>
      </c>
      <c r="B91" s="968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974">
        <v>0</v>
      </c>
      <c r="J91" s="951">
        <v>760</v>
      </c>
      <c r="K91" s="951">
        <v>25</v>
      </c>
      <c r="L91" s="951">
        <f t="shared" si="10"/>
        <v>1502.5</v>
      </c>
      <c r="M91" s="953">
        <f t="shared" si="11"/>
        <v>23497.5</v>
      </c>
    </row>
    <row r="92" spans="1:13" ht="18.75" x14ac:dyDescent="0.3">
      <c r="A92" s="955" t="s">
        <v>1672</v>
      </c>
      <c r="B92" s="950" t="s">
        <v>807</v>
      </c>
      <c r="C92" s="960" t="s">
        <v>105</v>
      </c>
      <c r="D92" s="960" t="s">
        <v>1067</v>
      </c>
      <c r="E92" s="951">
        <v>25000</v>
      </c>
      <c r="F92" s="974">
        <v>0</v>
      </c>
      <c r="G92" s="951">
        <v>25000</v>
      </c>
      <c r="H92" s="951">
        <v>717.5</v>
      </c>
      <c r="I92" s="974">
        <v>0</v>
      </c>
      <c r="J92" s="951">
        <v>760</v>
      </c>
      <c r="K92" s="951">
        <v>25</v>
      </c>
      <c r="L92" s="951">
        <f t="shared" si="10"/>
        <v>1502.5</v>
      </c>
      <c r="M92" s="953">
        <f t="shared" si="11"/>
        <v>23497.5</v>
      </c>
    </row>
    <row r="93" spans="1:13" ht="19.5" customHeight="1" x14ac:dyDescent="0.3">
      <c r="A93" s="955" t="s">
        <v>1075</v>
      </c>
      <c r="B93" s="950" t="s">
        <v>807</v>
      </c>
      <c r="C93" s="960" t="s">
        <v>105</v>
      </c>
      <c r="D93" s="960" t="s">
        <v>1067</v>
      </c>
      <c r="E93" s="951">
        <v>25000</v>
      </c>
      <c r="F93" s="974">
        <v>0</v>
      </c>
      <c r="G93" s="951">
        <v>25000</v>
      </c>
      <c r="H93" s="951">
        <v>717.5</v>
      </c>
      <c r="I93" s="974">
        <v>0</v>
      </c>
      <c r="J93" s="951">
        <v>760</v>
      </c>
      <c r="K93" s="951">
        <v>4353.66</v>
      </c>
      <c r="L93" s="951">
        <f>+H93+I93+J93+K93</f>
        <v>5831.16</v>
      </c>
      <c r="M93" s="953">
        <f t="shared" si="11"/>
        <v>19168.84</v>
      </c>
    </row>
    <row r="94" spans="1:13" ht="18.75" x14ac:dyDescent="0.3">
      <c r="A94" s="961" t="s">
        <v>763</v>
      </c>
      <c r="B94" s="950"/>
      <c r="C94" s="962">
        <v>10</v>
      </c>
      <c r="D94" s="962"/>
      <c r="E94" s="963">
        <f>SUM(E84:E93)</f>
        <v>268500</v>
      </c>
      <c r="F94" s="1071">
        <v>0</v>
      </c>
      <c r="G94" s="963">
        <f t="shared" ref="G94:M94" si="12">SUM(G84:G93)</f>
        <v>268500</v>
      </c>
      <c r="H94" s="963">
        <f t="shared" si="12"/>
        <v>7705.95</v>
      </c>
      <c r="I94" s="963">
        <f t="shared" si="12"/>
        <v>936.62</v>
      </c>
      <c r="J94" s="963">
        <f t="shared" si="12"/>
        <v>8162.4</v>
      </c>
      <c r="K94" s="963">
        <f>SUM(K84:K93)</f>
        <v>7653.36</v>
      </c>
      <c r="L94" s="963">
        <f t="shared" si="12"/>
        <v>24458.33</v>
      </c>
      <c r="M94" s="963">
        <f t="shared" si="12"/>
        <v>244041.67</v>
      </c>
    </row>
    <row r="95" spans="1:13" ht="18.75" x14ac:dyDescent="0.3">
      <c r="A95" s="958"/>
      <c r="B95" s="950"/>
      <c r="C95" s="967"/>
      <c r="D95" s="967"/>
      <c r="E95" s="951"/>
      <c r="F95" s="952"/>
      <c r="G95" s="953"/>
      <c r="H95" s="951"/>
      <c r="I95" s="951"/>
      <c r="J95" s="951"/>
      <c r="K95" s="951"/>
      <c r="L95" s="951"/>
      <c r="M95" s="953"/>
    </row>
    <row r="96" spans="1:13" ht="18.75" x14ac:dyDescent="0.3">
      <c r="A96" s="961" t="s">
        <v>1126</v>
      </c>
      <c r="B96" s="950"/>
      <c r="C96" s="960"/>
      <c r="D96" s="960"/>
      <c r="E96" s="951"/>
      <c r="F96" s="964"/>
      <c r="G96" s="953"/>
      <c r="H96" s="951"/>
      <c r="I96" s="951"/>
      <c r="J96" s="951"/>
      <c r="K96" s="951"/>
      <c r="L96" s="951"/>
      <c r="M96" s="953"/>
    </row>
    <row r="97" spans="1:13" ht="18.75" x14ac:dyDescent="0.3">
      <c r="A97" s="955" t="s">
        <v>1641</v>
      </c>
      <c r="B97" s="950" t="s">
        <v>807</v>
      </c>
      <c r="C97" s="960" t="s">
        <v>1673</v>
      </c>
      <c r="D97" s="960" t="s">
        <v>1069</v>
      </c>
      <c r="E97" s="951">
        <v>55000</v>
      </c>
      <c r="F97" s="952">
        <v>0</v>
      </c>
      <c r="G97" s="953">
        <v>55000</v>
      </c>
      <c r="H97" s="951">
        <v>1578.5</v>
      </c>
      <c r="I97" s="956">
        <v>2559.6799999999998</v>
      </c>
      <c r="J97" s="951">
        <v>1672</v>
      </c>
      <c r="K97" s="951">
        <v>25</v>
      </c>
      <c r="L97" s="951">
        <f>+H97+I97+J97+K97</f>
        <v>5835.18</v>
      </c>
      <c r="M97" s="953">
        <f>+G97-L97</f>
        <v>49164.82</v>
      </c>
    </row>
    <row r="98" spans="1:13" ht="18.75" x14ac:dyDescent="0.3">
      <c r="A98" s="961" t="s">
        <v>749</v>
      </c>
      <c r="B98" s="950"/>
      <c r="C98" s="962">
        <v>1</v>
      </c>
      <c r="D98" s="962"/>
      <c r="E98" s="963">
        <f>SUM(E97:E97)</f>
        <v>55000</v>
      </c>
      <c r="F98" s="964">
        <f t="shared" ref="F98:M98" si="13">SUM(F97:F97)</f>
        <v>0</v>
      </c>
      <c r="G98" s="965">
        <f t="shared" si="13"/>
        <v>55000</v>
      </c>
      <c r="H98" s="963">
        <f t="shared" si="13"/>
        <v>1578.5</v>
      </c>
      <c r="I98" s="963">
        <f t="shared" si="13"/>
        <v>2559.6799999999998</v>
      </c>
      <c r="J98" s="963">
        <f t="shared" si="13"/>
        <v>1672</v>
      </c>
      <c r="K98" s="963">
        <f>SUM(K97:K97)</f>
        <v>25</v>
      </c>
      <c r="L98" s="963">
        <f t="shared" si="13"/>
        <v>5835.18</v>
      </c>
      <c r="M98" s="965">
        <f t="shared" si="13"/>
        <v>49164.82</v>
      </c>
    </row>
    <row r="99" spans="1:13" ht="18.75" x14ac:dyDescent="0.3">
      <c r="A99" s="958"/>
      <c r="B99" s="950"/>
      <c r="C99" s="960"/>
      <c r="D99" s="960"/>
      <c r="E99" s="951"/>
      <c r="F99" s="952"/>
      <c r="G99" s="953"/>
      <c r="H99" s="951"/>
      <c r="I99" s="951"/>
      <c r="J99" s="951"/>
      <c r="K99" s="951"/>
      <c r="L99" s="951"/>
      <c r="M99" s="953"/>
    </row>
    <row r="100" spans="1:13" ht="18.75" x14ac:dyDescent="0.3">
      <c r="A100" s="961" t="s">
        <v>1127</v>
      </c>
      <c r="B100" s="950"/>
      <c r="C100" s="960"/>
      <c r="D100" s="960"/>
      <c r="E100" s="951"/>
      <c r="F100" s="952"/>
      <c r="G100" s="953"/>
      <c r="H100" s="951"/>
      <c r="I100" s="951"/>
      <c r="J100" s="951"/>
      <c r="K100" s="951"/>
      <c r="L100" s="951"/>
      <c r="M100" s="953"/>
    </row>
    <row r="101" spans="1:13" ht="18.75" x14ac:dyDescent="0.3">
      <c r="A101" s="955" t="s">
        <v>1642</v>
      </c>
      <c r="B101" s="950" t="s">
        <v>806</v>
      </c>
      <c r="C101" s="960" t="s">
        <v>1675</v>
      </c>
      <c r="D101" s="960" t="s">
        <v>1069</v>
      </c>
      <c r="E101" s="951">
        <v>55000</v>
      </c>
      <c r="F101" s="974">
        <v>0</v>
      </c>
      <c r="G101" s="951">
        <v>55000</v>
      </c>
      <c r="H101" s="951">
        <v>1578.5</v>
      </c>
      <c r="I101" s="951">
        <v>2559.6799999999998</v>
      </c>
      <c r="J101" s="951">
        <v>1672</v>
      </c>
      <c r="K101" s="951">
        <v>1296.7</v>
      </c>
      <c r="L101" s="951">
        <f>+H101+I101+J101+K101</f>
        <v>7106.88</v>
      </c>
      <c r="M101" s="953">
        <f>+G101-L101</f>
        <v>47893.120000000003</v>
      </c>
    </row>
    <row r="102" spans="1:13" ht="18.75" x14ac:dyDescent="0.3">
      <c r="A102" s="955" t="s">
        <v>1315</v>
      </c>
      <c r="B102" s="968" t="s">
        <v>806</v>
      </c>
      <c r="C102" s="960" t="s">
        <v>276</v>
      </c>
      <c r="D102" s="960" t="s">
        <v>321</v>
      </c>
      <c r="E102" s="951">
        <v>43500</v>
      </c>
      <c r="F102" s="974">
        <v>0</v>
      </c>
      <c r="G102" s="951">
        <v>43500</v>
      </c>
      <c r="H102" s="951">
        <v>1248.45</v>
      </c>
      <c r="I102" s="974">
        <v>936.62</v>
      </c>
      <c r="J102" s="951">
        <v>1322.4</v>
      </c>
      <c r="K102" s="951">
        <v>1296.7</v>
      </c>
      <c r="L102" s="951">
        <f>+H102+I102+J102+K102</f>
        <v>4804.17</v>
      </c>
      <c r="M102" s="953">
        <f>+G102-L102</f>
        <v>38695.83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SUM(E101:E102)</f>
        <v>98500</v>
      </c>
      <c r="F103" s="952">
        <v>0</v>
      </c>
      <c r="G103" s="963">
        <f t="shared" ref="G103:M103" si="14">SUM(G101:G102)</f>
        <v>98500</v>
      </c>
      <c r="H103" s="963">
        <f t="shared" si="14"/>
        <v>2826.95</v>
      </c>
      <c r="I103" s="963">
        <f t="shared" si="14"/>
        <v>3496.2999999999997</v>
      </c>
      <c r="J103" s="963">
        <f t="shared" si="14"/>
        <v>2994.4</v>
      </c>
      <c r="K103" s="963">
        <f t="shared" si="14"/>
        <v>2593.4</v>
      </c>
      <c r="L103" s="963">
        <f t="shared" si="14"/>
        <v>11911.05</v>
      </c>
      <c r="M103" s="963">
        <f t="shared" si="14"/>
        <v>86588.950000000012</v>
      </c>
    </row>
    <row r="104" spans="1:13" ht="18.75" x14ac:dyDescent="0.3">
      <c r="A104" s="958"/>
      <c r="B104" s="950"/>
      <c r="C104" s="960"/>
      <c r="D104" s="960"/>
      <c r="E104" s="951"/>
      <c r="F104" s="952"/>
      <c r="G104" s="953"/>
      <c r="H104" s="951"/>
      <c r="I104" s="951"/>
      <c r="J104" s="951"/>
      <c r="K104" s="951"/>
      <c r="L104" s="951"/>
      <c r="M104" s="953"/>
    </row>
    <row r="105" spans="1:13" ht="18.75" x14ac:dyDescent="0.3">
      <c r="A105" s="961" t="s">
        <v>839</v>
      </c>
      <c r="B105" s="950"/>
      <c r="C105" s="967"/>
      <c r="D105" s="967"/>
      <c r="E105" s="963"/>
      <c r="F105" s="964"/>
      <c r="G105" s="965"/>
      <c r="H105" s="963"/>
      <c r="I105" s="963"/>
      <c r="J105" s="963"/>
      <c r="K105" s="963"/>
      <c r="L105" s="963"/>
      <c r="M105" s="965"/>
    </row>
    <row r="106" spans="1:13" ht="18.75" x14ac:dyDescent="0.3">
      <c r="A106" s="955" t="s">
        <v>1676</v>
      </c>
      <c r="B106" s="968" t="s">
        <v>807</v>
      </c>
      <c r="C106" s="960" t="s">
        <v>604</v>
      </c>
      <c r="D106" s="960" t="s">
        <v>1069</v>
      </c>
      <c r="E106" s="951">
        <v>70000</v>
      </c>
      <c r="F106" s="974">
        <v>0</v>
      </c>
      <c r="G106" s="951">
        <v>70000</v>
      </c>
      <c r="H106" s="951">
        <v>2009</v>
      </c>
      <c r="I106" s="951">
        <v>5368.48</v>
      </c>
      <c r="J106" s="951">
        <v>2128</v>
      </c>
      <c r="K106" s="951">
        <v>25</v>
      </c>
      <c r="L106" s="951">
        <f>+H106+I106+J106+K106</f>
        <v>9530.48</v>
      </c>
      <c r="M106" s="951">
        <f>+G106-L106</f>
        <v>60469.520000000004</v>
      </c>
    </row>
    <row r="107" spans="1:13" ht="18.75" x14ac:dyDescent="0.3">
      <c r="A107" s="955" t="s">
        <v>124</v>
      </c>
      <c r="B107" s="968" t="s">
        <v>807</v>
      </c>
      <c r="C107" s="960" t="s">
        <v>604</v>
      </c>
      <c r="D107" s="960" t="s">
        <v>1069</v>
      </c>
      <c r="E107" s="951">
        <v>70000</v>
      </c>
      <c r="F107" s="974">
        <v>0</v>
      </c>
      <c r="G107" s="951">
        <v>70000</v>
      </c>
      <c r="H107" s="951">
        <v>2009</v>
      </c>
      <c r="I107" s="951">
        <v>4682.29</v>
      </c>
      <c r="J107" s="951">
        <v>2128</v>
      </c>
      <c r="K107" s="951">
        <v>3555.92</v>
      </c>
      <c r="L107" s="951">
        <v>12375.21</v>
      </c>
      <c r="M107" s="951">
        <v>57624.79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140000</v>
      </c>
      <c r="F108" s="1071">
        <v>0</v>
      </c>
      <c r="G108" s="963">
        <f t="shared" ref="G108:M108" si="15">SUM(G106:G107)</f>
        <v>140000</v>
      </c>
      <c r="H108" s="963">
        <f t="shared" si="15"/>
        <v>4018</v>
      </c>
      <c r="I108" s="963">
        <f t="shared" si="15"/>
        <v>10050.77</v>
      </c>
      <c r="J108" s="963">
        <f t="shared" si="15"/>
        <v>4256</v>
      </c>
      <c r="K108" s="963">
        <f t="shared" si="15"/>
        <v>3580.92</v>
      </c>
      <c r="L108" s="963">
        <f t="shared" si="15"/>
        <v>21905.69</v>
      </c>
      <c r="M108" s="963">
        <f t="shared" si="15"/>
        <v>118094.31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3"/>
      <c r="I109" s="963"/>
      <c r="J109" s="963"/>
      <c r="K109" s="963"/>
      <c r="L109" s="963"/>
      <c r="M109" s="965"/>
    </row>
    <row r="110" spans="1:13" ht="20.25" customHeight="1" x14ac:dyDescent="0.3">
      <c r="A110" s="981" t="s">
        <v>1167</v>
      </c>
      <c r="B110" s="950"/>
      <c r="C110" s="962"/>
      <c r="D110" s="962"/>
      <c r="E110" s="963"/>
      <c r="F110" s="964"/>
      <c r="G110" s="965"/>
      <c r="H110" s="963"/>
      <c r="I110" s="963"/>
      <c r="J110" s="963"/>
      <c r="K110" s="963"/>
      <c r="L110" s="963"/>
      <c r="M110" s="965"/>
    </row>
    <row r="111" spans="1:13" s="259" customFormat="1" ht="18.75" x14ac:dyDescent="0.3">
      <c r="A111" s="1258" t="s">
        <v>1168</v>
      </c>
      <c r="B111" s="1256" t="s">
        <v>807</v>
      </c>
      <c r="C111" s="1257" t="s">
        <v>1564</v>
      </c>
      <c r="D111" s="1257" t="s">
        <v>1069</v>
      </c>
      <c r="E111" s="954">
        <v>80000</v>
      </c>
      <c r="F111" s="1191">
        <v>0</v>
      </c>
      <c r="G111" s="954">
        <v>80000</v>
      </c>
      <c r="H111" s="951">
        <v>2296</v>
      </c>
      <c r="I111" s="951">
        <v>7400.87</v>
      </c>
      <c r="J111" s="954">
        <v>2432</v>
      </c>
      <c r="K111" s="951">
        <v>2134</v>
      </c>
      <c r="L111" s="954">
        <f>SUM(H111:K111)</f>
        <v>14262.869999999999</v>
      </c>
      <c r="M111" s="954">
        <f>+E111-L111</f>
        <v>65737.13</v>
      </c>
    </row>
    <row r="112" spans="1:13" ht="18.75" x14ac:dyDescent="0.3">
      <c r="A112" s="955" t="s">
        <v>1053</v>
      </c>
      <c r="B112" s="950" t="s">
        <v>807</v>
      </c>
      <c r="C112" s="960" t="s">
        <v>276</v>
      </c>
      <c r="D112" s="960" t="s">
        <v>307</v>
      </c>
      <c r="E112" s="951">
        <v>43500</v>
      </c>
      <c r="F112" s="974">
        <v>0</v>
      </c>
      <c r="G112" s="951">
        <v>43500</v>
      </c>
      <c r="H112" s="951">
        <v>1248.45</v>
      </c>
      <c r="I112" s="974">
        <v>679.3</v>
      </c>
      <c r="J112" s="951">
        <v>1322.4</v>
      </c>
      <c r="K112" s="951">
        <v>1740.46</v>
      </c>
      <c r="L112" s="954">
        <f>SUM(H112:K112)</f>
        <v>4990.6100000000006</v>
      </c>
      <c r="M112" s="951">
        <f>+G112-L112</f>
        <v>38509.39</v>
      </c>
    </row>
    <row r="113" spans="1:13" ht="18.75" x14ac:dyDescent="0.3">
      <c r="A113" s="955" t="s">
        <v>1147</v>
      </c>
      <c r="B113" s="950" t="s">
        <v>807</v>
      </c>
      <c r="C113" s="960" t="s">
        <v>276</v>
      </c>
      <c r="D113" s="960" t="s">
        <v>307</v>
      </c>
      <c r="E113" s="951">
        <v>43500</v>
      </c>
      <c r="F113" s="974">
        <v>0</v>
      </c>
      <c r="G113" s="951">
        <v>43500</v>
      </c>
      <c r="H113" s="951">
        <v>1248.45</v>
      </c>
      <c r="I113" s="974">
        <v>936.62</v>
      </c>
      <c r="J113" s="951">
        <v>1322.4</v>
      </c>
      <c r="K113" s="951">
        <v>25</v>
      </c>
      <c r="L113" s="954">
        <f>SUM(H113:K113)</f>
        <v>3532.4700000000003</v>
      </c>
      <c r="M113" s="951">
        <f>+G113-L113</f>
        <v>39967.53</v>
      </c>
    </row>
    <row r="114" spans="1:13" ht="18.75" x14ac:dyDescent="0.3">
      <c r="A114" s="961" t="s">
        <v>749</v>
      </c>
      <c r="B114" s="950"/>
      <c r="C114" s="962">
        <v>3</v>
      </c>
      <c r="D114" s="962"/>
      <c r="E114" s="963">
        <f>SUM(E111:E113)</f>
        <v>167000</v>
      </c>
      <c r="F114" s="1071">
        <v>0</v>
      </c>
      <c r="G114" s="963">
        <f t="shared" ref="G114:M114" si="16">SUM(G111:G113)</f>
        <v>167000</v>
      </c>
      <c r="H114" s="963">
        <f t="shared" si="16"/>
        <v>4792.8999999999996</v>
      </c>
      <c r="I114" s="963">
        <f t="shared" si="16"/>
        <v>9016.7900000000009</v>
      </c>
      <c r="J114" s="963">
        <f t="shared" si="16"/>
        <v>5076.8</v>
      </c>
      <c r="K114" s="963">
        <f>SUM(K111:K113)</f>
        <v>3899.46</v>
      </c>
      <c r="L114" s="963">
        <f>SUM(L111:L113)</f>
        <v>22785.95</v>
      </c>
      <c r="M114" s="963">
        <f t="shared" si="16"/>
        <v>144214.04999999999</v>
      </c>
    </row>
    <row r="115" spans="1:13" ht="18.75" x14ac:dyDescent="0.3">
      <c r="A115" s="961"/>
      <c r="B115" s="950"/>
      <c r="C115" s="962"/>
      <c r="D115" s="962"/>
      <c r="E115" s="963"/>
      <c r="F115" s="964"/>
      <c r="G115" s="965"/>
      <c r="H115" s="963"/>
      <c r="I115" s="963"/>
      <c r="J115" s="963"/>
      <c r="K115" s="963"/>
      <c r="L115" s="963"/>
      <c r="M115" s="965"/>
    </row>
    <row r="116" spans="1:13" ht="18.75" x14ac:dyDescent="0.3">
      <c r="A116" s="961" t="s">
        <v>1128</v>
      </c>
      <c r="B116" s="950"/>
      <c r="C116" s="967"/>
      <c r="D116" s="967"/>
      <c r="E116" s="963"/>
      <c r="F116" s="964"/>
      <c r="G116" s="965"/>
      <c r="H116" s="963"/>
      <c r="I116" s="963"/>
      <c r="J116" s="963"/>
      <c r="K116" s="963"/>
      <c r="L116" s="963"/>
      <c r="M116" s="965"/>
    </row>
    <row r="117" spans="1:13" ht="18.75" x14ac:dyDescent="0.3">
      <c r="A117" s="958" t="s">
        <v>47</v>
      </c>
      <c r="B117" s="950" t="s">
        <v>806</v>
      </c>
      <c r="C117" s="960" t="s">
        <v>1677</v>
      </c>
      <c r="D117" s="960" t="s">
        <v>1069</v>
      </c>
      <c r="E117" s="951">
        <v>80000</v>
      </c>
      <c r="F117" s="952">
        <v>0</v>
      </c>
      <c r="G117" s="953">
        <v>80000</v>
      </c>
      <c r="H117" s="951">
        <v>2296</v>
      </c>
      <c r="I117" s="951">
        <v>6972</v>
      </c>
      <c r="J117" s="951">
        <v>2432</v>
      </c>
      <c r="K117" s="951">
        <v>1740.46</v>
      </c>
      <c r="L117" s="951">
        <f>+H117+I117+J117+K117</f>
        <v>13440.46</v>
      </c>
      <c r="M117" s="953">
        <f>+G117-L117</f>
        <v>66559.540000000008</v>
      </c>
    </row>
    <row r="118" spans="1:13" ht="18.75" x14ac:dyDescent="0.3">
      <c r="A118" s="961" t="s">
        <v>749</v>
      </c>
      <c r="B118" s="950"/>
      <c r="C118" s="962">
        <v>1</v>
      </c>
      <c r="D118" s="962"/>
      <c r="E118" s="963">
        <f>SUM(E117:E117)</f>
        <v>80000</v>
      </c>
      <c r="F118" s="952">
        <v>0</v>
      </c>
      <c r="G118" s="965">
        <f t="shared" ref="G118:L118" si="17">SUM(G117:G117)</f>
        <v>80000</v>
      </c>
      <c r="H118" s="963">
        <f t="shared" si="17"/>
        <v>2296</v>
      </c>
      <c r="I118" s="963">
        <f t="shared" si="17"/>
        <v>6972</v>
      </c>
      <c r="J118" s="963">
        <f t="shared" si="17"/>
        <v>2432</v>
      </c>
      <c r="K118" s="963">
        <f>SUM(K117:K117)</f>
        <v>1740.46</v>
      </c>
      <c r="L118" s="963">
        <f t="shared" si="17"/>
        <v>13440.46</v>
      </c>
      <c r="M118" s="965">
        <f>SUM(M117:M117)</f>
        <v>66559.540000000008</v>
      </c>
    </row>
    <row r="119" spans="1:13" ht="18.75" x14ac:dyDescent="0.3">
      <c r="A119" s="961"/>
      <c r="B119" s="950"/>
      <c r="C119" s="967"/>
      <c r="D119" s="967"/>
      <c r="E119" s="963"/>
      <c r="F119" s="964"/>
      <c r="G119" s="965"/>
      <c r="H119" s="963"/>
      <c r="I119" s="963"/>
      <c r="J119" s="963"/>
      <c r="K119" s="963"/>
      <c r="L119" s="963"/>
      <c r="M119" s="965"/>
    </row>
    <row r="120" spans="1:13" ht="22.5" customHeight="1" x14ac:dyDescent="0.3">
      <c r="A120" s="982" t="s">
        <v>1462</v>
      </c>
      <c r="B120" s="950"/>
      <c r="C120" s="967"/>
      <c r="D120" s="967"/>
      <c r="E120" s="963"/>
      <c r="F120" s="964"/>
      <c r="G120" s="965"/>
      <c r="H120" s="963"/>
      <c r="I120" s="963"/>
      <c r="J120" s="963"/>
      <c r="K120" s="963"/>
      <c r="L120" s="963"/>
      <c r="M120" s="965"/>
    </row>
    <row r="121" spans="1:13" ht="20.25" customHeight="1" x14ac:dyDescent="0.3">
      <c r="A121" s="1242" t="s">
        <v>1678</v>
      </c>
      <c r="B121" s="950" t="s">
        <v>806</v>
      </c>
      <c r="C121" s="960" t="s">
        <v>1265</v>
      </c>
      <c r="D121" s="960" t="s">
        <v>1066</v>
      </c>
      <c r="E121" s="951">
        <v>185000</v>
      </c>
      <c r="F121" s="952">
        <v>0</v>
      </c>
      <c r="G121" s="953">
        <v>185000</v>
      </c>
      <c r="H121" s="951">
        <v>5309.5</v>
      </c>
      <c r="I121" s="951">
        <v>32099.49</v>
      </c>
      <c r="J121" s="951">
        <v>5624</v>
      </c>
      <c r="K121" s="951">
        <v>25</v>
      </c>
      <c r="L121" s="951">
        <f>+H121+I121+J121+K121</f>
        <v>43057.990000000005</v>
      </c>
      <c r="M121" s="953">
        <f>+G121-L121</f>
        <v>141942.01</v>
      </c>
    </row>
    <row r="122" spans="1:13" ht="18.75" x14ac:dyDescent="0.3">
      <c r="A122" s="955" t="s">
        <v>65</v>
      </c>
      <c r="B122" s="968" t="s">
        <v>806</v>
      </c>
      <c r="C122" s="960" t="s">
        <v>1174</v>
      </c>
      <c r="D122" s="960" t="s">
        <v>1069</v>
      </c>
      <c r="E122" s="951">
        <v>70000</v>
      </c>
      <c r="F122" s="974">
        <v>0</v>
      </c>
      <c r="G122" s="951">
        <v>70000</v>
      </c>
      <c r="H122" s="951">
        <v>2009</v>
      </c>
      <c r="I122" s="974">
        <v>5025.38</v>
      </c>
      <c r="J122" s="951">
        <v>2128</v>
      </c>
      <c r="K122" s="951">
        <v>1840.46</v>
      </c>
      <c r="L122" s="951">
        <f>+H122+I122+J122+K122</f>
        <v>11002.84</v>
      </c>
      <c r="M122" s="953">
        <f>+G122-L122</f>
        <v>58997.16</v>
      </c>
    </row>
    <row r="123" spans="1:13" ht="18.75" x14ac:dyDescent="0.3">
      <c r="A123" s="955" t="s">
        <v>843</v>
      </c>
      <c r="B123" s="968" t="s">
        <v>806</v>
      </c>
      <c r="C123" s="960" t="s">
        <v>1199</v>
      </c>
      <c r="D123" s="960" t="s">
        <v>1069</v>
      </c>
      <c r="E123" s="951">
        <v>80000</v>
      </c>
      <c r="F123" s="952">
        <v>0</v>
      </c>
      <c r="G123" s="953">
        <v>80000</v>
      </c>
      <c r="H123" s="951">
        <v>2296</v>
      </c>
      <c r="I123" s="1122">
        <v>7400.87</v>
      </c>
      <c r="J123" s="951">
        <v>2432</v>
      </c>
      <c r="K123" s="951">
        <v>25</v>
      </c>
      <c r="L123" s="951">
        <f>+H123+I123+J123+K123</f>
        <v>12153.869999999999</v>
      </c>
      <c r="M123" s="953">
        <f>+G123-L123</f>
        <v>67846.13</v>
      </c>
    </row>
    <row r="124" spans="1:13" ht="18.75" x14ac:dyDescent="0.3">
      <c r="A124" s="958" t="s">
        <v>1679</v>
      </c>
      <c r="B124" s="950" t="s">
        <v>807</v>
      </c>
      <c r="C124" s="977" t="s">
        <v>327</v>
      </c>
      <c r="D124" s="960" t="s">
        <v>321</v>
      </c>
      <c r="E124" s="951">
        <v>31500</v>
      </c>
      <c r="F124" s="974">
        <v>0</v>
      </c>
      <c r="G124" s="953">
        <v>31500</v>
      </c>
      <c r="H124" s="951">
        <v>904.05</v>
      </c>
      <c r="I124" s="974">
        <v>0</v>
      </c>
      <c r="J124" s="951">
        <v>957.6</v>
      </c>
      <c r="K124" s="951">
        <v>25</v>
      </c>
      <c r="L124" s="951">
        <v>1886.65</v>
      </c>
      <c r="M124" s="953">
        <f>+G124-L124</f>
        <v>29613.35</v>
      </c>
    </row>
    <row r="125" spans="1:13" ht="18.75" x14ac:dyDescent="0.3">
      <c r="A125" s="958" t="s">
        <v>1680</v>
      </c>
      <c r="B125" s="950" t="s">
        <v>1151</v>
      </c>
      <c r="C125" s="977" t="s">
        <v>327</v>
      </c>
      <c r="D125" s="960" t="s">
        <v>321</v>
      </c>
      <c r="E125" s="951">
        <v>43500</v>
      </c>
      <c r="F125" s="974">
        <v>0</v>
      </c>
      <c r="G125" s="953">
        <v>43500</v>
      </c>
      <c r="H125" s="951">
        <v>1248.45</v>
      </c>
      <c r="I125" s="974">
        <v>936.62</v>
      </c>
      <c r="J125" s="951">
        <v>1322.4</v>
      </c>
      <c r="K125" s="951">
        <v>25</v>
      </c>
      <c r="L125" s="951">
        <f>+H125+I125+J125+K125</f>
        <v>3532.4700000000003</v>
      </c>
      <c r="M125" s="953">
        <f>+G125-L125</f>
        <v>39967.53</v>
      </c>
    </row>
    <row r="126" spans="1:13" ht="18.75" x14ac:dyDescent="0.3">
      <c r="A126" s="961" t="s">
        <v>749</v>
      </c>
      <c r="B126" s="950"/>
      <c r="C126" s="962">
        <v>5</v>
      </c>
      <c r="D126" s="962"/>
      <c r="E126" s="963">
        <f>SUM(E121:E125)</f>
        <v>410000</v>
      </c>
      <c r="F126" s="964">
        <f>SUM(F121:F125)</f>
        <v>0</v>
      </c>
      <c r="G126" s="963">
        <f>SUM(G121:G125)</f>
        <v>410000</v>
      </c>
      <c r="H126" s="963">
        <f t="shared" ref="H126:M126" si="18">SUM(H121:H125)</f>
        <v>11767</v>
      </c>
      <c r="I126" s="963">
        <f t="shared" si="18"/>
        <v>45462.360000000008</v>
      </c>
      <c r="J126" s="963">
        <f t="shared" si="18"/>
        <v>12464</v>
      </c>
      <c r="K126" s="963">
        <f>SUM(K121:K125)</f>
        <v>1940.46</v>
      </c>
      <c r="L126" s="963">
        <f t="shared" si="18"/>
        <v>71633.819999999992</v>
      </c>
      <c r="M126" s="963">
        <f t="shared" si="18"/>
        <v>338366.18000000005</v>
      </c>
    </row>
    <row r="127" spans="1:13" ht="18.75" x14ac:dyDescent="0.3">
      <c r="A127" s="961"/>
      <c r="B127" s="950"/>
      <c r="C127" s="962"/>
      <c r="D127" s="962"/>
      <c r="E127" s="963"/>
      <c r="F127" s="964"/>
      <c r="G127" s="963"/>
      <c r="H127" s="963"/>
      <c r="I127" s="963"/>
      <c r="J127" s="963"/>
      <c r="K127" s="963"/>
      <c r="L127" s="963"/>
      <c r="M127" s="963"/>
    </row>
    <row r="128" spans="1:13" ht="36" customHeight="1" x14ac:dyDescent="0.3">
      <c r="A128" s="1273" t="s">
        <v>1681</v>
      </c>
      <c r="B128" s="950"/>
      <c r="C128" s="962"/>
      <c r="D128" s="962"/>
      <c r="E128" s="963"/>
      <c r="F128" s="964"/>
      <c r="G128" s="963"/>
      <c r="H128" s="963"/>
      <c r="I128" s="963"/>
      <c r="J128" s="963"/>
      <c r="K128" s="963"/>
      <c r="L128" s="963"/>
      <c r="M128" s="963"/>
    </row>
    <row r="129" spans="1:13" s="259" customFormat="1" ht="18.75" x14ac:dyDescent="0.3">
      <c r="A129" s="1258" t="s">
        <v>232</v>
      </c>
      <c r="B129" s="1259" t="s">
        <v>807</v>
      </c>
      <c r="C129" s="1257" t="s">
        <v>1174</v>
      </c>
      <c r="D129" s="1257" t="s">
        <v>1069</v>
      </c>
      <c r="E129" s="954">
        <v>80000</v>
      </c>
      <c r="F129" s="1191">
        <v>0</v>
      </c>
      <c r="G129" s="954">
        <v>80000</v>
      </c>
      <c r="H129" s="951">
        <v>2296</v>
      </c>
      <c r="I129" s="951">
        <v>6972</v>
      </c>
      <c r="J129" s="954">
        <v>2432</v>
      </c>
      <c r="K129" s="951">
        <v>5884.86</v>
      </c>
      <c r="L129" s="954">
        <f>+H129+I129+J129+K129</f>
        <v>17584.86</v>
      </c>
      <c r="M129" s="954">
        <f>+G129-L129</f>
        <v>62415.14</v>
      </c>
    </row>
    <row r="130" spans="1:13" ht="18.75" x14ac:dyDescent="0.3">
      <c r="A130" s="961" t="s">
        <v>749</v>
      </c>
      <c r="B130" s="950"/>
      <c r="C130" s="962">
        <v>1</v>
      </c>
      <c r="D130" s="962"/>
      <c r="E130" s="963">
        <f>SUM(E129:E129)</f>
        <v>80000</v>
      </c>
      <c r="F130" s="952">
        <v>0</v>
      </c>
      <c r="G130" s="965">
        <f t="shared" ref="G130:L130" si="19">SUM(G129:G129)</f>
        <v>80000</v>
      </c>
      <c r="H130" s="963">
        <f t="shared" si="19"/>
        <v>2296</v>
      </c>
      <c r="I130" s="963">
        <f t="shared" si="19"/>
        <v>6972</v>
      </c>
      <c r="J130" s="963">
        <f t="shared" si="19"/>
        <v>2432</v>
      </c>
      <c r="K130" s="963">
        <f>SUM(K129:K129)</f>
        <v>5884.86</v>
      </c>
      <c r="L130" s="963">
        <f t="shared" si="19"/>
        <v>17584.86</v>
      </c>
      <c r="M130" s="965">
        <f>SUM(M129:M129)</f>
        <v>62415.14</v>
      </c>
    </row>
    <row r="131" spans="1:13" ht="18.75" x14ac:dyDescent="0.3">
      <c r="A131" s="961"/>
      <c r="B131" s="950"/>
      <c r="C131" s="962"/>
      <c r="D131" s="962"/>
      <c r="E131" s="963"/>
      <c r="F131" s="952"/>
      <c r="G131" s="965"/>
      <c r="H131" s="963"/>
      <c r="I131" s="963"/>
      <c r="J131" s="963"/>
      <c r="K131" s="963"/>
      <c r="L131" s="963"/>
      <c r="M131" s="965"/>
    </row>
    <row r="132" spans="1:13" ht="36" customHeight="1" x14ac:dyDescent="0.3">
      <c r="A132" s="982" t="s">
        <v>1682</v>
      </c>
      <c r="B132" s="950"/>
      <c r="C132" s="967"/>
      <c r="D132" s="967"/>
      <c r="E132" s="963"/>
      <c r="F132" s="964"/>
      <c r="G132" s="965"/>
      <c r="H132" s="963"/>
      <c r="I132" s="963"/>
      <c r="J132" s="963"/>
      <c r="K132" s="963"/>
      <c r="L132" s="963"/>
      <c r="M132" s="965"/>
    </row>
    <row r="133" spans="1:13" ht="18.75" x14ac:dyDescent="0.3">
      <c r="A133" s="955" t="s">
        <v>419</v>
      </c>
      <c r="B133" s="950" t="s">
        <v>806</v>
      </c>
      <c r="C133" s="960" t="s">
        <v>1683</v>
      </c>
      <c r="D133" s="960" t="s">
        <v>1069</v>
      </c>
      <c r="E133" s="951">
        <v>50000</v>
      </c>
      <c r="F133" s="952">
        <v>0</v>
      </c>
      <c r="G133" s="953">
        <v>50000</v>
      </c>
      <c r="H133" s="951">
        <v>1435</v>
      </c>
      <c r="I133" s="951">
        <v>1854</v>
      </c>
      <c r="J133" s="951">
        <v>1520</v>
      </c>
      <c r="K133" s="951">
        <v>728</v>
      </c>
      <c r="L133" s="951">
        <f>+H133+I133+J133+K133</f>
        <v>5537</v>
      </c>
      <c r="M133" s="953">
        <f>+G133-L133</f>
        <v>44463</v>
      </c>
    </row>
    <row r="134" spans="1:13" ht="18.75" x14ac:dyDescent="0.3">
      <c r="A134" s="961" t="s">
        <v>749</v>
      </c>
      <c r="B134" s="950"/>
      <c r="C134" s="962">
        <v>1</v>
      </c>
      <c r="D134" s="962"/>
      <c r="E134" s="963">
        <f>SUM(E133:E133)</f>
        <v>50000</v>
      </c>
      <c r="F134" s="964">
        <f t="shared" ref="F134:M134" si="20">SUM(F133:F133)</f>
        <v>0</v>
      </c>
      <c r="G134" s="963">
        <f t="shared" si="20"/>
        <v>50000</v>
      </c>
      <c r="H134" s="963">
        <f t="shared" si="20"/>
        <v>1435</v>
      </c>
      <c r="I134" s="963">
        <f t="shared" si="20"/>
        <v>1854</v>
      </c>
      <c r="J134" s="963">
        <f t="shared" si="20"/>
        <v>1520</v>
      </c>
      <c r="K134" s="963">
        <f>SUM(K133:K133)</f>
        <v>728</v>
      </c>
      <c r="L134" s="963">
        <f t="shared" si="20"/>
        <v>5537</v>
      </c>
      <c r="M134" s="963">
        <f t="shared" si="20"/>
        <v>44463</v>
      </c>
    </row>
    <row r="135" spans="1:13" ht="18.75" x14ac:dyDescent="0.3">
      <c r="A135" s="958"/>
      <c r="B135" s="950"/>
      <c r="C135" s="960"/>
      <c r="D135" s="960"/>
      <c r="E135" s="951"/>
      <c r="F135" s="952"/>
      <c r="G135" s="953"/>
      <c r="H135" s="951"/>
      <c r="I135" s="951"/>
      <c r="J135" s="963"/>
      <c r="K135" s="951"/>
      <c r="L135" s="951"/>
      <c r="M135" s="953"/>
    </row>
    <row r="136" spans="1:13" ht="18.75" x14ac:dyDescent="0.3">
      <c r="A136" s="961" t="s">
        <v>842</v>
      </c>
      <c r="B136" s="950"/>
      <c r="C136" s="967"/>
      <c r="D136" s="967"/>
      <c r="E136" s="963"/>
      <c r="F136" s="964"/>
      <c r="G136" s="965"/>
      <c r="H136" s="963"/>
      <c r="I136" s="963"/>
      <c r="J136" s="963"/>
      <c r="K136" s="963"/>
      <c r="L136" s="963"/>
      <c r="M136" s="965"/>
    </row>
    <row r="137" spans="1:13" ht="18.75" x14ac:dyDescent="0.3">
      <c r="A137" s="955" t="s">
        <v>1131</v>
      </c>
      <c r="B137" s="950" t="s">
        <v>806</v>
      </c>
      <c r="C137" s="960" t="s">
        <v>905</v>
      </c>
      <c r="D137" s="960" t="s">
        <v>307</v>
      </c>
      <c r="E137" s="951">
        <v>80000</v>
      </c>
      <c r="F137" s="974">
        <v>0</v>
      </c>
      <c r="G137" s="951">
        <v>80000</v>
      </c>
      <c r="H137" s="951">
        <v>2296</v>
      </c>
      <c r="I137" s="951">
        <v>7400.87</v>
      </c>
      <c r="J137" s="951">
        <v>2432</v>
      </c>
      <c r="K137" s="951">
        <v>828</v>
      </c>
      <c r="L137" s="951">
        <f>+H137+I137+J137+K137</f>
        <v>12956.869999999999</v>
      </c>
      <c r="M137" s="951">
        <f>+G137-L137</f>
        <v>67043.13</v>
      </c>
    </row>
    <row r="138" spans="1:13" ht="18.75" x14ac:dyDescent="0.3">
      <c r="A138" s="955" t="s">
        <v>773</v>
      </c>
      <c r="B138" s="950" t="s">
        <v>807</v>
      </c>
      <c r="C138" s="960" t="s">
        <v>774</v>
      </c>
      <c r="D138" s="960" t="s">
        <v>307</v>
      </c>
      <c r="E138" s="951">
        <v>55000</v>
      </c>
      <c r="F138" s="974">
        <v>0</v>
      </c>
      <c r="G138" s="951">
        <v>55000</v>
      </c>
      <c r="H138" s="951">
        <v>1578.5</v>
      </c>
      <c r="I138" s="951">
        <v>2559.6799999999998</v>
      </c>
      <c r="J138" s="951">
        <v>1672</v>
      </c>
      <c r="K138" s="951">
        <v>125</v>
      </c>
      <c r="L138" s="951">
        <v>5935.18</v>
      </c>
      <c r="M138" s="951">
        <f>+G138-L138</f>
        <v>49064.82</v>
      </c>
    </row>
    <row r="139" spans="1:13" ht="18.75" x14ac:dyDescent="0.3">
      <c r="A139" s="955" t="s">
        <v>1142</v>
      </c>
      <c r="B139" s="950" t="s">
        <v>806</v>
      </c>
      <c r="C139" s="960" t="s">
        <v>1684</v>
      </c>
      <c r="D139" s="960" t="s">
        <v>307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728</v>
      </c>
      <c r="L139" s="951">
        <f>+H139+I139+J139+K139</f>
        <v>6538.18</v>
      </c>
      <c r="M139" s="951">
        <f>+G139-L139</f>
        <v>48461.82</v>
      </c>
    </row>
    <row r="140" spans="1:13" ht="18.75" x14ac:dyDescent="0.3">
      <c r="A140" s="955" t="s">
        <v>444</v>
      </c>
      <c r="B140" s="950" t="s">
        <v>806</v>
      </c>
      <c r="C140" s="960" t="s">
        <v>1777</v>
      </c>
      <c r="D140" s="960" t="s">
        <v>307</v>
      </c>
      <c r="E140" s="951">
        <v>43500</v>
      </c>
      <c r="F140" s="974">
        <v>0</v>
      </c>
      <c r="G140" s="951">
        <v>43500</v>
      </c>
      <c r="H140" s="951">
        <v>1248.45</v>
      </c>
      <c r="I140" s="974">
        <v>936.62</v>
      </c>
      <c r="J140" s="951">
        <v>1322.4</v>
      </c>
      <c r="K140" s="951">
        <v>25</v>
      </c>
      <c r="L140" s="951">
        <f>+H140+I140+J140+K140</f>
        <v>3532.4700000000003</v>
      </c>
      <c r="M140" s="951">
        <f>+G140-L140</f>
        <v>39967.53</v>
      </c>
    </row>
    <row r="141" spans="1:13" ht="18.75" x14ac:dyDescent="0.3">
      <c r="A141" s="961" t="s">
        <v>749</v>
      </c>
      <c r="B141" s="950"/>
      <c r="C141" s="962">
        <v>4</v>
      </c>
      <c r="D141" s="962"/>
      <c r="E141" s="963">
        <f>SUM(E137:E140)</f>
        <v>233500</v>
      </c>
      <c r="F141" s="964">
        <f>SUM(F137:F140)</f>
        <v>0</v>
      </c>
      <c r="G141" s="963">
        <f t="shared" ref="G141:L141" si="21">SUM(G137:G140)</f>
        <v>233500</v>
      </c>
      <c r="H141" s="963">
        <f t="shared" si="21"/>
        <v>6701.45</v>
      </c>
      <c r="I141" s="963">
        <f t="shared" si="21"/>
        <v>13456.85</v>
      </c>
      <c r="J141" s="963">
        <f t="shared" si="21"/>
        <v>7098.4</v>
      </c>
      <c r="K141" s="963">
        <f>SUM(K137:K140)</f>
        <v>1706</v>
      </c>
      <c r="L141" s="963">
        <f t="shared" si="21"/>
        <v>28962.7</v>
      </c>
      <c r="M141" s="963">
        <f>SUM(M137:M140)</f>
        <v>204537.30000000002</v>
      </c>
    </row>
    <row r="142" spans="1:13" ht="18.75" x14ac:dyDescent="0.3">
      <c r="A142" s="958"/>
      <c r="B142" s="950"/>
      <c r="C142" s="960"/>
      <c r="D142" s="960"/>
      <c r="E142" s="951"/>
      <c r="F142" s="952"/>
      <c r="G142" s="953"/>
      <c r="H142" s="951"/>
      <c r="I142" s="951"/>
      <c r="J142" s="951"/>
      <c r="K142" s="951"/>
      <c r="L142" s="951"/>
      <c r="M142" s="953"/>
    </row>
    <row r="143" spans="1:13" ht="18.75" x14ac:dyDescent="0.3">
      <c r="A143" s="961" t="s">
        <v>1515</v>
      </c>
      <c r="B143" s="950"/>
      <c r="C143" s="967"/>
      <c r="D143" s="967"/>
      <c r="E143" s="963"/>
      <c r="F143" s="964"/>
      <c r="G143" s="965"/>
      <c r="H143" s="963"/>
      <c r="I143" s="963"/>
      <c r="J143" s="963"/>
      <c r="K143" s="963"/>
      <c r="L143" s="963"/>
      <c r="M143" s="965"/>
    </row>
    <row r="144" spans="1:13" ht="18.75" x14ac:dyDescent="0.3">
      <c r="A144" s="958" t="s">
        <v>1686</v>
      </c>
      <c r="B144" s="950" t="s">
        <v>806</v>
      </c>
      <c r="C144" s="960" t="s">
        <v>1687</v>
      </c>
      <c r="D144" s="960" t="s">
        <v>307</v>
      </c>
      <c r="E144" s="951">
        <v>185000</v>
      </c>
      <c r="F144" s="952">
        <v>0</v>
      </c>
      <c r="G144" s="953">
        <v>185000</v>
      </c>
      <c r="H144" s="951">
        <v>5309.5</v>
      </c>
      <c r="I144" s="951">
        <v>32099.49</v>
      </c>
      <c r="J144" s="951">
        <v>5624</v>
      </c>
      <c r="K144" s="951">
        <v>2568.4</v>
      </c>
      <c r="L144" s="951">
        <f>+H144+I144+J144+K144</f>
        <v>45601.390000000007</v>
      </c>
      <c r="M144" s="953">
        <f>+G144-L144</f>
        <v>139398.60999999999</v>
      </c>
    </row>
    <row r="145" spans="1:13" ht="18.75" x14ac:dyDescent="0.3">
      <c r="A145" s="955" t="s">
        <v>77</v>
      </c>
      <c r="B145" s="986" t="s">
        <v>807</v>
      </c>
      <c r="C145" s="960" t="s">
        <v>1734</v>
      </c>
      <c r="D145" s="960" t="s">
        <v>1069</v>
      </c>
      <c r="E145" s="951">
        <v>70000</v>
      </c>
      <c r="F145" s="974">
        <v>0</v>
      </c>
      <c r="G145" s="1070">
        <v>70000</v>
      </c>
      <c r="H145" s="956">
        <v>2009</v>
      </c>
      <c r="I145" s="956">
        <v>5368.48</v>
      </c>
      <c r="J145" s="951">
        <v>2128</v>
      </c>
      <c r="K145" s="956">
        <v>828</v>
      </c>
      <c r="L145" s="951">
        <f>+H145+I145+J145+K145</f>
        <v>10333.48</v>
      </c>
      <c r="M145" s="953">
        <f>+G145-L145</f>
        <v>59666.520000000004</v>
      </c>
    </row>
    <row r="146" spans="1:13" ht="18.75" x14ac:dyDescent="0.3">
      <c r="A146" s="955" t="s">
        <v>1437</v>
      </c>
      <c r="B146" s="950" t="s">
        <v>807</v>
      </c>
      <c r="C146" s="960" t="s">
        <v>276</v>
      </c>
      <c r="D146" s="960" t="s">
        <v>307</v>
      </c>
      <c r="E146" s="951">
        <v>43500</v>
      </c>
      <c r="F146" s="974">
        <v>0</v>
      </c>
      <c r="G146" s="951">
        <v>43500</v>
      </c>
      <c r="H146" s="951">
        <v>1248.45</v>
      </c>
      <c r="I146" s="974">
        <v>936.62</v>
      </c>
      <c r="J146" s="951">
        <v>1322.4</v>
      </c>
      <c r="K146" s="951">
        <v>25</v>
      </c>
      <c r="L146" s="951">
        <f>+H146+I146+J146+K146</f>
        <v>3532.4700000000003</v>
      </c>
      <c r="M146" s="953">
        <f>+G146-L146</f>
        <v>39967.53</v>
      </c>
    </row>
    <row r="147" spans="1:13" ht="18.75" x14ac:dyDescent="0.3">
      <c r="A147" s="958" t="s">
        <v>310</v>
      </c>
      <c r="B147" s="950" t="s">
        <v>807</v>
      </c>
      <c r="C147" s="960" t="s">
        <v>276</v>
      </c>
      <c r="D147" s="960" t="s">
        <v>307</v>
      </c>
      <c r="E147" s="951">
        <v>50000</v>
      </c>
      <c r="F147" s="952">
        <v>0</v>
      </c>
      <c r="G147" s="953">
        <v>50000</v>
      </c>
      <c r="H147" s="951">
        <v>1435</v>
      </c>
      <c r="I147" s="951">
        <v>1854</v>
      </c>
      <c r="J147" s="951">
        <v>1520</v>
      </c>
      <c r="K147" s="951">
        <v>2025</v>
      </c>
      <c r="L147" s="951">
        <f>+H147+I147+J147+K147</f>
        <v>6834</v>
      </c>
      <c r="M147" s="953">
        <f>+G147-L147</f>
        <v>43166</v>
      </c>
    </row>
    <row r="148" spans="1:13" ht="18.75" x14ac:dyDescent="0.3">
      <c r="A148" s="961" t="s">
        <v>749</v>
      </c>
      <c r="B148" s="950"/>
      <c r="C148" s="962">
        <v>4</v>
      </c>
      <c r="D148" s="962"/>
      <c r="E148" s="963">
        <f>SUM(E144:E147)</f>
        <v>348500</v>
      </c>
      <c r="F148" s="964">
        <f ca="1">SUM(F144:F171)</f>
        <v>0</v>
      </c>
      <c r="G148" s="965">
        <f t="shared" ref="G148:M148" si="22">SUM(G144:G147)</f>
        <v>348500</v>
      </c>
      <c r="H148" s="963">
        <f t="shared" si="22"/>
        <v>10001.950000000001</v>
      </c>
      <c r="I148" s="963">
        <f t="shared" si="22"/>
        <v>40258.590000000004</v>
      </c>
      <c r="J148" s="963">
        <f t="shared" si="22"/>
        <v>10594.4</v>
      </c>
      <c r="K148" s="963">
        <f t="shared" si="22"/>
        <v>5446.4</v>
      </c>
      <c r="L148" s="963">
        <f t="shared" si="22"/>
        <v>66301.340000000011</v>
      </c>
      <c r="M148" s="965">
        <f t="shared" si="22"/>
        <v>282198.66000000003</v>
      </c>
    </row>
    <row r="149" spans="1:13" ht="18.75" x14ac:dyDescent="0.3">
      <c r="A149" s="961"/>
      <c r="B149" s="950"/>
      <c r="C149" s="962"/>
      <c r="D149" s="962"/>
      <c r="E149" s="963"/>
      <c r="F149" s="964"/>
      <c r="G149" s="965"/>
      <c r="H149" s="963"/>
      <c r="I149" s="963"/>
      <c r="J149" s="963"/>
      <c r="K149" s="963"/>
      <c r="L149" s="963"/>
      <c r="M149" s="965"/>
    </row>
    <row r="150" spans="1:13" ht="18.75" x14ac:dyDescent="0.3">
      <c r="A150" s="967" t="s">
        <v>1458</v>
      </c>
      <c r="B150" s="988"/>
      <c r="C150" s="989"/>
      <c r="D150" s="989"/>
      <c r="E150" s="949"/>
      <c r="F150" s="949"/>
      <c r="G150" s="990"/>
      <c r="H150" s="1379"/>
      <c r="I150" s="963"/>
      <c r="J150" s="963"/>
      <c r="K150" s="963"/>
      <c r="L150" s="963"/>
      <c r="M150" s="965"/>
    </row>
    <row r="151" spans="1:13" ht="18.75" x14ac:dyDescent="0.3">
      <c r="A151" s="960" t="s">
        <v>1689</v>
      </c>
      <c r="B151" s="950" t="s">
        <v>807</v>
      </c>
      <c r="C151" s="960" t="s">
        <v>1772</v>
      </c>
      <c r="D151" s="960" t="s">
        <v>1069</v>
      </c>
      <c r="E151" s="951">
        <v>80000</v>
      </c>
      <c r="F151" s="971">
        <v>0</v>
      </c>
      <c r="G151" s="972">
        <v>80000</v>
      </c>
      <c r="H151" s="951">
        <v>2296</v>
      </c>
      <c r="I151" s="951">
        <v>7400.87</v>
      </c>
      <c r="J151" s="951">
        <v>2432</v>
      </c>
      <c r="K151" s="951">
        <v>2097.1999999999998</v>
      </c>
      <c r="L151" s="951">
        <f>+H151+I151+J151+K151</f>
        <v>14226.07</v>
      </c>
      <c r="M151" s="953">
        <f>+G151-L151</f>
        <v>65773.929999999993</v>
      </c>
    </row>
    <row r="152" spans="1:13" ht="18.75" x14ac:dyDescent="0.3">
      <c r="A152" s="960" t="s">
        <v>1690</v>
      </c>
      <c r="B152" s="950" t="s">
        <v>807</v>
      </c>
      <c r="C152" s="960" t="s">
        <v>276</v>
      </c>
      <c r="D152" s="960" t="s">
        <v>307</v>
      </c>
      <c r="E152" s="951">
        <v>43500</v>
      </c>
      <c r="F152" s="974">
        <v>0</v>
      </c>
      <c r="G152" s="951">
        <v>43500</v>
      </c>
      <c r="H152" s="951">
        <v>1248.45</v>
      </c>
      <c r="I152" s="974">
        <v>679.3</v>
      </c>
      <c r="J152" s="951">
        <v>1322.4</v>
      </c>
      <c r="K152" s="951">
        <v>1740.46</v>
      </c>
      <c r="L152" s="951">
        <f>SUM(H152:K152)</f>
        <v>4990.6100000000006</v>
      </c>
      <c r="M152" s="951">
        <f>+E152-L152</f>
        <v>38509.39</v>
      </c>
    </row>
    <row r="153" spans="1:13" ht="18.75" x14ac:dyDescent="0.3">
      <c r="A153" s="961" t="s">
        <v>847</v>
      </c>
      <c r="B153" s="992"/>
      <c r="C153" s="962">
        <v>2</v>
      </c>
      <c r="D153" s="962"/>
      <c r="E153" s="963">
        <f>SUM(E151:E152)</f>
        <v>123500</v>
      </c>
      <c r="F153" s="1071">
        <v>0</v>
      </c>
      <c r="G153" s="963">
        <f t="shared" ref="G153:M153" si="23">SUM(G151:G152)</f>
        <v>123500</v>
      </c>
      <c r="H153" s="963">
        <f t="shared" si="23"/>
        <v>3544.45</v>
      </c>
      <c r="I153" s="963">
        <f t="shared" si="23"/>
        <v>8080.17</v>
      </c>
      <c r="J153" s="963">
        <f t="shared" si="23"/>
        <v>3754.4</v>
      </c>
      <c r="K153" s="963">
        <f t="shared" si="23"/>
        <v>3837.66</v>
      </c>
      <c r="L153" s="963">
        <f t="shared" si="23"/>
        <v>19216.68</v>
      </c>
      <c r="M153" s="963">
        <f t="shared" si="23"/>
        <v>104283.31999999999</v>
      </c>
    </row>
    <row r="154" spans="1:13" ht="18.75" x14ac:dyDescent="0.3">
      <c r="A154" s="961"/>
      <c r="B154" s="950"/>
      <c r="C154" s="962"/>
      <c r="D154" s="962"/>
      <c r="E154" s="963"/>
      <c r="F154" s="964"/>
      <c r="G154" s="965"/>
      <c r="H154" s="963"/>
      <c r="I154" s="963"/>
      <c r="J154" s="963"/>
      <c r="K154" s="963"/>
      <c r="L154" s="963"/>
      <c r="M154" s="965"/>
    </row>
    <row r="155" spans="1:13" ht="18.75" x14ac:dyDescent="0.3">
      <c r="A155" s="982" t="s">
        <v>1245</v>
      </c>
      <c r="B155" s="950"/>
      <c r="C155" s="967"/>
      <c r="D155" s="967"/>
      <c r="E155" s="963"/>
      <c r="F155" s="964"/>
      <c r="G155" s="965"/>
      <c r="H155" s="963"/>
      <c r="I155" s="963"/>
      <c r="J155" s="963"/>
      <c r="K155" s="963"/>
      <c r="L155" s="963"/>
      <c r="M155" s="965"/>
    </row>
    <row r="156" spans="1:13" ht="18.75" x14ac:dyDescent="0.3">
      <c r="A156" s="955" t="s">
        <v>1691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1">
        <v>1248.45</v>
      </c>
      <c r="I156" s="974">
        <v>936.62</v>
      </c>
      <c r="J156" s="951">
        <v>1322.4</v>
      </c>
      <c r="K156" s="951">
        <v>25</v>
      </c>
      <c r="L156" s="951">
        <f>SUM(H156:K156)</f>
        <v>3532.4700000000003</v>
      </c>
      <c r="M156" s="953">
        <f>+G156-L156</f>
        <v>39967.53</v>
      </c>
    </row>
    <row r="157" spans="1:13" ht="18.75" x14ac:dyDescent="0.3">
      <c r="A157" s="961" t="s">
        <v>749</v>
      </c>
      <c r="B157" s="950"/>
      <c r="C157" s="962">
        <v>1</v>
      </c>
      <c r="D157" s="962"/>
      <c r="E157" s="963">
        <f t="shared" ref="E157:K157" si="24">SUM(E156:E156)</f>
        <v>43500</v>
      </c>
      <c r="F157" s="964">
        <f t="shared" si="24"/>
        <v>0</v>
      </c>
      <c r="G157" s="965">
        <f t="shared" si="24"/>
        <v>43500</v>
      </c>
      <c r="H157" s="963">
        <f t="shared" si="24"/>
        <v>1248.45</v>
      </c>
      <c r="I157" s="1091">
        <f t="shared" si="24"/>
        <v>936.62</v>
      </c>
      <c r="J157" s="1091">
        <f t="shared" si="24"/>
        <v>1322.4</v>
      </c>
      <c r="K157" s="963">
        <f t="shared" si="24"/>
        <v>25</v>
      </c>
      <c r="L157" s="963">
        <f>SUM(L156)</f>
        <v>3532.4700000000003</v>
      </c>
      <c r="M157" s="965">
        <v>39967.53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1"/>
      <c r="I158" s="951"/>
      <c r="J158" s="951"/>
      <c r="K158" s="951"/>
      <c r="L158" s="951"/>
      <c r="M158" s="953"/>
    </row>
    <row r="159" spans="1:13" ht="18.75" x14ac:dyDescent="0.3">
      <c r="A159" s="997" t="s">
        <v>1692</v>
      </c>
      <c r="B159" s="950"/>
      <c r="C159" s="967"/>
      <c r="D159" s="967"/>
      <c r="E159" s="963"/>
      <c r="F159" s="964"/>
      <c r="G159" s="965"/>
      <c r="H159" s="963"/>
      <c r="I159" s="963"/>
      <c r="J159" s="963"/>
      <c r="K159" s="963"/>
      <c r="L159" s="963"/>
      <c r="M159" s="965"/>
    </row>
    <row r="160" spans="1:13" ht="18.75" x14ac:dyDescent="0.3">
      <c r="A160" s="955" t="s">
        <v>1693</v>
      </c>
      <c r="B160" s="950" t="s">
        <v>807</v>
      </c>
      <c r="C160" s="960" t="s">
        <v>1734</v>
      </c>
      <c r="D160" s="960" t="s">
        <v>307</v>
      </c>
      <c r="E160" s="951">
        <v>70000</v>
      </c>
      <c r="F160" s="974">
        <v>0</v>
      </c>
      <c r="G160" s="951">
        <v>70000</v>
      </c>
      <c r="H160" s="951">
        <v>2009</v>
      </c>
      <c r="I160" s="951">
        <v>5368.48</v>
      </c>
      <c r="J160" s="951">
        <v>2128</v>
      </c>
      <c r="K160" s="951">
        <v>1296.7</v>
      </c>
      <c r="L160" s="951">
        <f>+H160+I160+J160+K160</f>
        <v>10802.18</v>
      </c>
      <c r="M160" s="953">
        <f>+G160-L160</f>
        <v>59197.82</v>
      </c>
    </row>
    <row r="161" spans="1:13" ht="18.75" x14ac:dyDescent="0.3">
      <c r="A161" s="955" t="s">
        <v>1694</v>
      </c>
      <c r="B161" s="950" t="s">
        <v>806</v>
      </c>
      <c r="C161" s="960" t="s">
        <v>551</v>
      </c>
      <c r="D161" s="960" t="s">
        <v>307</v>
      </c>
      <c r="E161" s="951">
        <v>43500</v>
      </c>
      <c r="F161" s="952">
        <v>0</v>
      </c>
      <c r="G161" s="953">
        <v>43500</v>
      </c>
      <c r="H161" s="951">
        <v>1248.45</v>
      </c>
      <c r="I161" s="974">
        <v>936.62</v>
      </c>
      <c r="J161" s="951">
        <v>1322.4</v>
      </c>
      <c r="K161" s="951">
        <v>2025</v>
      </c>
      <c r="L161" s="951">
        <f>+H161+I161+J161+K161</f>
        <v>5532.47</v>
      </c>
      <c r="M161" s="953">
        <f>+G161-L161</f>
        <v>37967.53</v>
      </c>
    </row>
    <row r="162" spans="1:13" ht="18.75" x14ac:dyDescent="0.3">
      <c r="A162" s="955" t="s">
        <v>1695</v>
      </c>
      <c r="B162" s="950" t="s">
        <v>806</v>
      </c>
      <c r="C162" s="960" t="s">
        <v>551</v>
      </c>
      <c r="D162" s="960" t="s">
        <v>321</v>
      </c>
      <c r="E162" s="951">
        <v>43500</v>
      </c>
      <c r="F162" s="952">
        <v>0</v>
      </c>
      <c r="G162" s="953">
        <v>43500</v>
      </c>
      <c r="H162" s="951">
        <v>1248.45</v>
      </c>
      <c r="I162" s="974">
        <v>936.62</v>
      </c>
      <c r="J162" s="951">
        <v>1322.4</v>
      </c>
      <c r="K162" s="951">
        <v>25</v>
      </c>
      <c r="L162" s="951">
        <f>+H162+I162+J162+K162</f>
        <v>3532.4700000000003</v>
      </c>
      <c r="M162" s="953">
        <f>+G162-L162</f>
        <v>39967.53</v>
      </c>
    </row>
    <row r="163" spans="1:13" ht="18.75" x14ac:dyDescent="0.3">
      <c r="A163" s="961" t="s">
        <v>847</v>
      </c>
      <c r="B163" s="950"/>
      <c r="C163" s="962">
        <v>3</v>
      </c>
      <c r="D163" s="962"/>
      <c r="E163" s="963">
        <f>SUM(E160:E162)</f>
        <v>157000</v>
      </c>
      <c r="F163" s="993">
        <f>SUM(F162)</f>
        <v>0</v>
      </c>
      <c r="G163" s="963">
        <f t="shared" ref="G163:M163" si="25">SUM(G160:G162)</f>
        <v>157000</v>
      </c>
      <c r="H163" s="963">
        <f t="shared" si="25"/>
        <v>4505.8999999999996</v>
      </c>
      <c r="I163" s="963">
        <f t="shared" si="25"/>
        <v>7241.7199999999993</v>
      </c>
      <c r="J163" s="963">
        <f t="shared" si="25"/>
        <v>4772.8</v>
      </c>
      <c r="K163" s="963">
        <f>SUM(K160:K162)</f>
        <v>3346.7</v>
      </c>
      <c r="L163" s="963">
        <f t="shared" si="25"/>
        <v>19867.120000000003</v>
      </c>
      <c r="M163" s="963">
        <f t="shared" si="25"/>
        <v>137132.88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1"/>
      <c r="I164" s="951"/>
      <c r="J164" s="951"/>
      <c r="K164" s="951"/>
      <c r="L164" s="951"/>
      <c r="M164" s="953"/>
    </row>
    <row r="165" spans="1:13" ht="29.25" customHeight="1" x14ac:dyDescent="0.3">
      <c r="A165" s="982" t="s">
        <v>1138</v>
      </c>
      <c r="B165" s="950"/>
      <c r="C165" s="967"/>
      <c r="D165" s="967"/>
      <c r="E165" s="963"/>
      <c r="F165" s="964"/>
      <c r="G165" s="965"/>
      <c r="H165" s="963"/>
      <c r="I165" s="963"/>
      <c r="J165" s="963"/>
      <c r="K165" s="963"/>
      <c r="L165" s="963"/>
      <c r="M165" s="965"/>
    </row>
    <row r="166" spans="1:13" ht="18.75" x14ac:dyDescent="0.3">
      <c r="A166" s="958" t="s">
        <v>1640</v>
      </c>
      <c r="B166" s="950" t="s">
        <v>806</v>
      </c>
      <c r="C166" s="960" t="s">
        <v>417</v>
      </c>
      <c r="D166" s="960" t="s">
        <v>1069</v>
      </c>
      <c r="E166" s="951">
        <v>80000</v>
      </c>
      <c r="F166" s="952">
        <v>0</v>
      </c>
      <c r="G166" s="953">
        <v>80000</v>
      </c>
      <c r="H166" s="951">
        <v>2296</v>
      </c>
      <c r="I166" s="951">
        <v>7400.87</v>
      </c>
      <c r="J166" s="951">
        <v>2432</v>
      </c>
      <c r="K166" s="951">
        <v>728</v>
      </c>
      <c r="L166" s="951">
        <f>+H166+I166+J166+K166</f>
        <v>12856.869999999999</v>
      </c>
      <c r="M166" s="953">
        <f>+G166-L166</f>
        <v>67143.13</v>
      </c>
    </row>
    <row r="167" spans="1:13" ht="18.75" x14ac:dyDescent="0.3">
      <c r="A167" s="961" t="s">
        <v>847</v>
      </c>
      <c r="B167" s="950"/>
      <c r="C167" s="962">
        <v>1</v>
      </c>
      <c r="D167" s="962"/>
      <c r="E167" s="963">
        <f>SUM(E166:E166)</f>
        <v>80000</v>
      </c>
      <c r="F167" s="1071">
        <v>0</v>
      </c>
      <c r="G167" s="963">
        <f t="shared" ref="G167:M167" si="26">SUM(G166:G166)</f>
        <v>80000</v>
      </c>
      <c r="H167" s="963">
        <f t="shared" si="26"/>
        <v>2296</v>
      </c>
      <c r="I167" s="963">
        <f t="shared" si="26"/>
        <v>7400.87</v>
      </c>
      <c r="J167" s="963">
        <f t="shared" si="26"/>
        <v>2432</v>
      </c>
      <c r="K167" s="963">
        <f>SUM(K166:K166)</f>
        <v>728</v>
      </c>
      <c r="L167" s="963">
        <f t="shared" si="26"/>
        <v>12856.869999999999</v>
      </c>
      <c r="M167" s="963">
        <f t="shared" si="26"/>
        <v>67143.13</v>
      </c>
    </row>
    <row r="168" spans="1:13" ht="18.75" x14ac:dyDescent="0.3">
      <c r="A168" s="958"/>
      <c r="B168" s="950"/>
      <c r="C168" s="960"/>
      <c r="D168" s="960"/>
      <c r="E168" s="951"/>
      <c r="F168" s="952"/>
      <c r="G168" s="953"/>
      <c r="H168" s="951"/>
      <c r="I168" s="951"/>
      <c r="J168" s="951"/>
      <c r="K168" s="951"/>
      <c r="L168" s="951"/>
      <c r="M168" s="953"/>
    </row>
    <row r="169" spans="1:13" ht="18.75" customHeight="1" x14ac:dyDescent="0.3">
      <c r="A169" s="982" t="s">
        <v>1195</v>
      </c>
      <c r="B169" s="950"/>
      <c r="C169" s="967"/>
      <c r="D169" s="967"/>
      <c r="E169" s="963"/>
      <c r="F169" s="964"/>
      <c r="G169" s="965"/>
      <c r="H169" s="963"/>
      <c r="I169" s="963"/>
      <c r="J169" s="963"/>
      <c r="K169" s="963"/>
      <c r="L169" s="963"/>
      <c r="M169" s="965"/>
    </row>
    <row r="170" spans="1:13" ht="18.75" x14ac:dyDescent="0.3">
      <c r="A170" s="955" t="s">
        <v>217</v>
      </c>
      <c r="B170" s="950" t="s">
        <v>807</v>
      </c>
      <c r="C170" s="960" t="s">
        <v>1734</v>
      </c>
      <c r="D170" s="960" t="s">
        <v>1069</v>
      </c>
      <c r="E170" s="951">
        <v>80000</v>
      </c>
      <c r="F170" s="952">
        <v>0</v>
      </c>
      <c r="G170" s="953">
        <v>80000</v>
      </c>
      <c r="H170" s="951">
        <v>2296</v>
      </c>
      <c r="I170" s="951">
        <v>7400.87</v>
      </c>
      <c r="J170" s="951">
        <v>2432</v>
      </c>
      <c r="K170" s="951">
        <v>3639.14</v>
      </c>
      <c r="L170" s="951">
        <f>+H170+I170+J170+K170</f>
        <v>15768.009999999998</v>
      </c>
      <c r="M170" s="953">
        <f>+G170-L170</f>
        <v>64231.990000000005</v>
      </c>
    </row>
    <row r="171" spans="1:13" ht="18.75" x14ac:dyDescent="0.3">
      <c r="A171" s="955" t="s">
        <v>1688</v>
      </c>
      <c r="B171" s="950" t="s">
        <v>806</v>
      </c>
      <c r="C171" s="960" t="s">
        <v>1683</v>
      </c>
      <c r="D171" s="960" t="s">
        <v>1069</v>
      </c>
      <c r="E171" s="951">
        <v>55000</v>
      </c>
      <c r="F171" s="974">
        <v>0</v>
      </c>
      <c r="G171" s="951">
        <v>55000</v>
      </c>
      <c r="H171" s="951">
        <v>1578.5</v>
      </c>
      <c r="I171" s="951">
        <v>2559.6799999999998</v>
      </c>
      <c r="J171" s="951">
        <v>1672</v>
      </c>
      <c r="K171" s="951">
        <v>1396.7</v>
      </c>
      <c r="L171" s="951">
        <f>+H171+I171+J171+K171</f>
        <v>7206.88</v>
      </c>
      <c r="M171" s="953">
        <f>+G171-L171</f>
        <v>47793.120000000003</v>
      </c>
    </row>
    <row r="172" spans="1:13" ht="18.75" x14ac:dyDescent="0.3">
      <c r="A172" s="961" t="s">
        <v>749</v>
      </c>
      <c r="B172" s="950"/>
      <c r="C172" s="962">
        <v>2</v>
      </c>
      <c r="D172" s="962"/>
      <c r="E172" s="963">
        <f>SUM(E170:E171)</f>
        <v>135000</v>
      </c>
      <c r="F172" s="964">
        <f t="shared" ref="F172:M172" si="27">SUM(F170:F171)</f>
        <v>0</v>
      </c>
      <c r="G172" s="965">
        <f t="shared" si="27"/>
        <v>135000</v>
      </c>
      <c r="H172" s="963">
        <f t="shared" si="27"/>
        <v>3874.5</v>
      </c>
      <c r="I172" s="963">
        <f t="shared" si="27"/>
        <v>9960.5499999999993</v>
      </c>
      <c r="J172" s="963">
        <f t="shared" si="27"/>
        <v>4104</v>
      </c>
      <c r="K172" s="963">
        <f>SUM(K170:K171)</f>
        <v>5035.84</v>
      </c>
      <c r="L172" s="963">
        <f t="shared" si="27"/>
        <v>22974.89</v>
      </c>
      <c r="M172" s="965">
        <f t="shared" si="27"/>
        <v>112025.11000000002</v>
      </c>
    </row>
    <row r="173" spans="1:13" ht="18.75" x14ac:dyDescent="0.3">
      <c r="A173" s="961"/>
      <c r="B173" s="950"/>
      <c r="C173" s="962"/>
      <c r="D173" s="962"/>
      <c r="E173" s="963"/>
      <c r="F173" s="964"/>
      <c r="G173" s="965"/>
      <c r="H173" s="963"/>
      <c r="I173" s="963"/>
      <c r="J173" s="963"/>
      <c r="K173" s="963"/>
      <c r="L173" s="963"/>
      <c r="M173" s="965"/>
    </row>
    <row r="174" spans="1:13" ht="18.75" x14ac:dyDescent="0.3">
      <c r="A174" s="982" t="s">
        <v>1421</v>
      </c>
      <c r="B174" s="950"/>
      <c r="C174" s="962"/>
      <c r="D174" s="962"/>
      <c r="E174" s="963"/>
      <c r="F174" s="964"/>
      <c r="G174" s="965"/>
      <c r="H174" s="963"/>
      <c r="I174" s="963"/>
      <c r="J174" s="963"/>
      <c r="K174" s="963"/>
      <c r="L174" s="963"/>
      <c r="M174" s="965"/>
    </row>
    <row r="175" spans="1:13" ht="18.75" x14ac:dyDescent="0.3">
      <c r="A175" s="1319" t="s">
        <v>1780</v>
      </c>
      <c r="B175" s="950" t="s">
        <v>806</v>
      </c>
      <c r="C175" s="1320" t="s">
        <v>551</v>
      </c>
      <c r="D175" s="960" t="s">
        <v>307</v>
      </c>
      <c r="E175" s="951">
        <v>43500</v>
      </c>
      <c r="F175" s="952">
        <v>0</v>
      </c>
      <c r="G175" s="953">
        <v>43500</v>
      </c>
      <c r="H175" s="951">
        <v>1248.45</v>
      </c>
      <c r="I175" s="951">
        <v>936.62</v>
      </c>
      <c r="J175" s="951">
        <v>1322.4</v>
      </c>
      <c r="K175" s="951">
        <v>25</v>
      </c>
      <c r="L175" s="951">
        <v>3532.47</v>
      </c>
      <c r="M175" s="953">
        <v>39967.53</v>
      </c>
    </row>
    <row r="176" spans="1:13" ht="18.75" x14ac:dyDescent="0.3">
      <c r="A176" s="961" t="s">
        <v>749</v>
      </c>
      <c r="B176" s="950"/>
      <c r="C176" s="962">
        <v>1</v>
      </c>
      <c r="D176" s="962"/>
      <c r="E176" s="963">
        <v>43500</v>
      </c>
      <c r="F176" s="964">
        <v>0</v>
      </c>
      <c r="G176" s="965">
        <v>43500</v>
      </c>
      <c r="H176" s="963">
        <v>1248.45</v>
      </c>
      <c r="I176" s="963">
        <v>936.62</v>
      </c>
      <c r="J176" s="963">
        <v>1322.4</v>
      </c>
      <c r="K176" s="963">
        <v>25</v>
      </c>
      <c r="L176" s="963">
        <v>3532.47</v>
      </c>
      <c r="M176" s="965">
        <v>39967.53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5"/>
      <c r="H177" s="963"/>
      <c r="I177" s="963"/>
      <c r="J177" s="963"/>
      <c r="K177" s="963"/>
      <c r="L177" s="963"/>
      <c r="M177" s="965"/>
    </row>
    <row r="178" spans="1:13" ht="18.75" x14ac:dyDescent="0.3">
      <c r="A178" s="961" t="s">
        <v>803</v>
      </c>
      <c r="B178" s="950"/>
      <c r="C178" s="967"/>
      <c r="D178" s="967"/>
      <c r="E178" s="963"/>
      <c r="F178" s="964"/>
      <c r="G178" s="965"/>
      <c r="H178" s="963"/>
      <c r="I178" s="963"/>
      <c r="J178" s="963"/>
      <c r="K178" s="963"/>
      <c r="L178" s="963"/>
      <c r="M178" s="965"/>
    </row>
    <row r="179" spans="1:13" ht="18.75" x14ac:dyDescent="0.3">
      <c r="A179" s="955" t="s">
        <v>1698</v>
      </c>
      <c r="B179" s="950" t="s">
        <v>806</v>
      </c>
      <c r="C179" s="1024" t="s">
        <v>1325</v>
      </c>
      <c r="D179" s="960" t="s">
        <v>307</v>
      </c>
      <c r="E179" s="951">
        <v>43500</v>
      </c>
      <c r="F179" s="974">
        <v>0</v>
      </c>
      <c r="G179" s="951">
        <v>43500</v>
      </c>
      <c r="H179" s="951">
        <v>1248.45</v>
      </c>
      <c r="I179" s="974">
        <v>936.62</v>
      </c>
      <c r="J179" s="951">
        <v>1322.4</v>
      </c>
      <c r="K179" s="951">
        <v>25</v>
      </c>
      <c r="L179" s="951">
        <f>+H179+I179+J179+K179</f>
        <v>3532.4700000000003</v>
      </c>
      <c r="M179" s="951">
        <f>+G179-L179</f>
        <v>39967.53</v>
      </c>
    </row>
    <row r="180" spans="1:13" ht="18.75" x14ac:dyDescent="0.3">
      <c r="A180" s="955" t="s">
        <v>1699</v>
      </c>
      <c r="B180" s="950" t="s">
        <v>806</v>
      </c>
      <c r="C180" s="1024" t="s">
        <v>1325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936.62</v>
      </c>
      <c r="J180" s="951">
        <v>1322.4</v>
      </c>
      <c r="K180" s="951">
        <v>25</v>
      </c>
      <c r="L180" s="951">
        <f>+H180+I180+J180+K180</f>
        <v>3532.4700000000003</v>
      </c>
      <c r="M180" s="951">
        <f>+G180-L180</f>
        <v>39967.53</v>
      </c>
    </row>
    <row r="181" spans="1:13" ht="18.75" x14ac:dyDescent="0.3">
      <c r="A181" s="955" t="s">
        <v>1700</v>
      </c>
      <c r="B181" s="950" t="s">
        <v>806</v>
      </c>
      <c r="C181" s="1024" t="s">
        <v>1325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974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16.5" customHeight="1" x14ac:dyDescent="0.3">
      <c r="A182" s="1069" t="s">
        <v>1701</v>
      </c>
      <c r="B182" s="950" t="s">
        <v>806</v>
      </c>
      <c r="C182" s="1024" t="s">
        <v>1325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974">
        <v>421.98</v>
      </c>
      <c r="J182" s="951">
        <v>1322.4</v>
      </c>
      <c r="K182" s="951">
        <v>4861.92</v>
      </c>
      <c r="L182" s="951">
        <f>+H182+I182+J182+K182</f>
        <v>7854.75</v>
      </c>
      <c r="M182" s="951">
        <f>+G182-L182</f>
        <v>35645.25</v>
      </c>
    </row>
    <row r="183" spans="1:13" ht="18.75" x14ac:dyDescent="0.3">
      <c r="A183" s="998" t="s">
        <v>1702</v>
      </c>
      <c r="B183" s="950" t="s">
        <v>1296</v>
      </c>
      <c r="C183" s="1024" t="s">
        <v>1325</v>
      </c>
      <c r="D183" s="960" t="s">
        <v>321</v>
      </c>
      <c r="E183" s="951">
        <v>43500</v>
      </c>
      <c r="F183" s="952">
        <v>0</v>
      </c>
      <c r="G183" s="953">
        <v>43500</v>
      </c>
      <c r="H183" s="951">
        <v>1248.45</v>
      </c>
      <c r="I183" s="974">
        <v>936.62</v>
      </c>
      <c r="J183" s="951">
        <v>1322.4</v>
      </c>
      <c r="K183" s="951">
        <v>25</v>
      </c>
      <c r="L183" s="951">
        <f>+H183+I183+J183+K183</f>
        <v>3532.4700000000003</v>
      </c>
      <c r="M183" s="951">
        <f>+G183-L183</f>
        <v>39967.53</v>
      </c>
    </row>
    <row r="184" spans="1:13" ht="18.75" x14ac:dyDescent="0.3">
      <c r="A184" s="961" t="s">
        <v>847</v>
      </c>
      <c r="B184" s="950"/>
      <c r="C184" s="962">
        <v>5</v>
      </c>
      <c r="D184" s="962"/>
      <c r="E184" s="963">
        <f>SUM(E179:E183)</f>
        <v>217500</v>
      </c>
      <c r="F184" s="964">
        <v>0</v>
      </c>
      <c r="G184" s="963">
        <f t="shared" ref="G184:M184" si="28">SUM(G179:G183)</f>
        <v>217500</v>
      </c>
      <c r="H184" s="963">
        <f t="shared" si="28"/>
        <v>6242.25</v>
      </c>
      <c r="I184" s="963">
        <f t="shared" si="28"/>
        <v>4168.46</v>
      </c>
      <c r="J184" s="963">
        <f t="shared" si="28"/>
        <v>6612</v>
      </c>
      <c r="K184" s="963">
        <f>SUM(K179:K183)</f>
        <v>4961.92</v>
      </c>
      <c r="L184" s="963">
        <f t="shared" si="28"/>
        <v>21984.63</v>
      </c>
      <c r="M184" s="963">
        <f t="shared" si="28"/>
        <v>195515.37</v>
      </c>
    </row>
    <row r="185" spans="1:13" ht="18.75" x14ac:dyDescent="0.3">
      <c r="A185" s="961"/>
      <c r="B185" s="950"/>
      <c r="C185" s="962"/>
      <c r="D185" s="962"/>
      <c r="E185" s="963"/>
      <c r="F185" s="964"/>
      <c r="G185" s="963"/>
      <c r="H185" s="963"/>
      <c r="I185" s="963"/>
      <c r="J185" s="963"/>
      <c r="K185" s="963"/>
      <c r="L185" s="963"/>
      <c r="M185" s="963"/>
    </row>
    <row r="186" spans="1:13" ht="18.75" x14ac:dyDescent="0.3">
      <c r="A186" s="961" t="s">
        <v>1490</v>
      </c>
      <c r="B186" s="950"/>
      <c r="C186" s="962"/>
      <c r="D186" s="962"/>
      <c r="E186" s="963"/>
      <c r="F186" s="964"/>
      <c r="G186" s="963"/>
      <c r="H186" s="963"/>
      <c r="I186" s="963"/>
      <c r="J186" s="963"/>
      <c r="K186" s="963"/>
      <c r="L186" s="963"/>
      <c r="M186" s="963"/>
    </row>
    <row r="187" spans="1:13" ht="21" customHeight="1" x14ac:dyDescent="0.3">
      <c r="A187" s="1069" t="s">
        <v>1386</v>
      </c>
      <c r="B187" s="950" t="s">
        <v>806</v>
      </c>
      <c r="C187" s="1024" t="s">
        <v>1325</v>
      </c>
      <c r="D187" s="960" t="s">
        <v>321</v>
      </c>
      <c r="E187" s="951">
        <v>43500</v>
      </c>
      <c r="F187" s="974">
        <v>0</v>
      </c>
      <c r="G187" s="951">
        <v>43500</v>
      </c>
      <c r="H187" s="951">
        <v>1248.45</v>
      </c>
      <c r="I187" s="974">
        <v>936.62</v>
      </c>
      <c r="J187" s="951">
        <v>1322.4</v>
      </c>
      <c r="K187" s="951">
        <v>25</v>
      </c>
      <c r="L187" s="951">
        <f>+H187+I187+J187+K187</f>
        <v>3532.4700000000003</v>
      </c>
      <c r="M187" s="951">
        <f>+G187-L187</f>
        <v>39967.53</v>
      </c>
    </row>
    <row r="188" spans="1:13" ht="21" customHeight="1" x14ac:dyDescent="0.3">
      <c r="A188" s="1069" t="s">
        <v>1704</v>
      </c>
      <c r="B188" s="950" t="s">
        <v>806</v>
      </c>
      <c r="C188" s="1024" t="s">
        <v>1325</v>
      </c>
      <c r="D188" s="960" t="s">
        <v>307</v>
      </c>
      <c r="E188" s="951">
        <v>43500</v>
      </c>
      <c r="F188" s="974">
        <v>0</v>
      </c>
      <c r="G188" s="951">
        <v>43500</v>
      </c>
      <c r="H188" s="951">
        <v>1248.45</v>
      </c>
      <c r="I188" s="974">
        <v>936.62</v>
      </c>
      <c r="J188" s="951">
        <v>1322.4</v>
      </c>
      <c r="K188" s="951">
        <v>25</v>
      </c>
      <c r="L188" s="951">
        <f>+H188+I188+J188+K188</f>
        <v>3532.4700000000003</v>
      </c>
      <c r="M188" s="951">
        <f>+G188-L188</f>
        <v>39967.53</v>
      </c>
    </row>
    <row r="189" spans="1:13" ht="21" customHeight="1" x14ac:dyDescent="0.3">
      <c r="A189" s="1069" t="s">
        <v>1328</v>
      </c>
      <c r="B189" s="950" t="s">
        <v>1296</v>
      </c>
      <c r="C189" s="1024" t="s">
        <v>1325</v>
      </c>
      <c r="D189" s="960" t="s">
        <v>321</v>
      </c>
      <c r="E189" s="951">
        <v>43500</v>
      </c>
      <c r="F189" s="974">
        <v>0</v>
      </c>
      <c r="G189" s="951">
        <v>43500</v>
      </c>
      <c r="H189" s="951">
        <v>1248.45</v>
      </c>
      <c r="I189" s="974">
        <v>936.62</v>
      </c>
      <c r="J189" s="951">
        <v>1322.4</v>
      </c>
      <c r="K189" s="951">
        <v>25</v>
      </c>
      <c r="L189" s="951">
        <f>+H189+I189+J189+K189</f>
        <v>3532.4700000000003</v>
      </c>
      <c r="M189" s="951">
        <f>+G189-L189</f>
        <v>39967.53</v>
      </c>
    </row>
    <row r="190" spans="1:13" ht="18.75" x14ac:dyDescent="0.3">
      <c r="A190" s="1027" t="s">
        <v>1705</v>
      </c>
      <c r="B190" s="950" t="s">
        <v>806</v>
      </c>
      <c r="C190" s="1024" t="s">
        <v>1325</v>
      </c>
      <c r="D190" s="960" t="s">
        <v>307</v>
      </c>
      <c r="E190" s="951">
        <v>43500</v>
      </c>
      <c r="F190" s="974">
        <v>0</v>
      </c>
      <c r="G190" s="1032">
        <v>43500</v>
      </c>
      <c r="H190" s="951">
        <v>1248.45</v>
      </c>
      <c r="I190" s="1036">
        <v>936.62</v>
      </c>
      <c r="J190" s="951">
        <v>1322.4</v>
      </c>
      <c r="K190" s="951">
        <v>25</v>
      </c>
      <c r="L190" s="1032">
        <v>3532.4700000000003</v>
      </c>
      <c r="M190" s="1032">
        <v>39967.53</v>
      </c>
    </row>
    <row r="191" spans="1:13" ht="18.75" x14ac:dyDescent="0.3">
      <c r="A191" s="1027" t="s">
        <v>1781</v>
      </c>
      <c r="B191" s="950" t="s">
        <v>807</v>
      </c>
      <c r="C191" s="1024" t="s">
        <v>1325</v>
      </c>
      <c r="D191" s="960" t="s">
        <v>307</v>
      </c>
      <c r="E191" s="951">
        <v>43500</v>
      </c>
      <c r="F191" s="974">
        <v>0</v>
      </c>
      <c r="G191" s="1032">
        <v>43500</v>
      </c>
      <c r="H191" s="951">
        <v>1248.45</v>
      </c>
      <c r="I191" s="1036">
        <v>936.62</v>
      </c>
      <c r="J191" s="951">
        <v>1322.4</v>
      </c>
      <c r="K191" s="951">
        <v>25</v>
      </c>
      <c r="L191" s="1032">
        <v>3532.4700000000003</v>
      </c>
      <c r="M191" s="1032">
        <v>39967.53</v>
      </c>
    </row>
    <row r="192" spans="1:13" ht="18.75" x14ac:dyDescent="0.3">
      <c r="A192" s="961" t="s">
        <v>847</v>
      </c>
      <c r="B192" s="950"/>
      <c r="C192" s="962">
        <v>5</v>
      </c>
      <c r="D192" s="962"/>
      <c r="E192" s="963">
        <f>SUM(E187:E191)</f>
        <v>217500</v>
      </c>
      <c r="F192" s="964">
        <v>0</v>
      </c>
      <c r="G192" s="963">
        <f t="shared" ref="G192:M192" si="29">SUM(G187:G191)</f>
        <v>217500</v>
      </c>
      <c r="H192" s="963">
        <f t="shared" si="29"/>
        <v>6242.25</v>
      </c>
      <c r="I192" s="963">
        <f t="shared" si="29"/>
        <v>4683.1000000000004</v>
      </c>
      <c r="J192" s="963">
        <f t="shared" si="29"/>
        <v>6612</v>
      </c>
      <c r="K192" s="963">
        <f>SUM(K187:K191)</f>
        <v>125</v>
      </c>
      <c r="L192" s="963">
        <f t="shared" si="29"/>
        <v>17662.350000000002</v>
      </c>
      <c r="M192" s="963">
        <f t="shared" si="29"/>
        <v>199837.65</v>
      </c>
    </row>
    <row r="193" spans="1:13" ht="18.75" x14ac:dyDescent="0.3">
      <c r="A193" s="961"/>
      <c r="B193" s="950"/>
      <c r="C193" s="962"/>
      <c r="D193" s="962"/>
      <c r="E193" s="963"/>
      <c r="F193" s="964"/>
      <c r="G193" s="963"/>
      <c r="H193" s="963"/>
      <c r="I193" s="963"/>
      <c r="J193" s="963"/>
      <c r="K193" s="963"/>
      <c r="L193" s="963"/>
      <c r="M193" s="963"/>
    </row>
    <row r="194" spans="1:13" ht="18.75" x14ac:dyDescent="0.3">
      <c r="A194" s="961" t="s">
        <v>1221</v>
      </c>
      <c r="B194" s="950"/>
      <c r="C194" s="967"/>
      <c r="D194" s="967"/>
      <c r="E194" s="963"/>
      <c r="F194" s="964"/>
      <c r="G194" s="965"/>
      <c r="H194" s="963"/>
      <c r="I194" s="963"/>
      <c r="J194" s="963"/>
      <c r="K194" s="963"/>
      <c r="L194" s="963"/>
      <c r="M194" s="965"/>
    </row>
    <row r="195" spans="1:13" ht="18.75" x14ac:dyDescent="0.3">
      <c r="A195" s="961" t="s">
        <v>1739</v>
      </c>
      <c r="B195" s="950"/>
      <c r="C195" s="1026"/>
      <c r="D195" s="960"/>
      <c r="E195" s="951"/>
      <c r="F195" s="974"/>
      <c r="G195" s="1032"/>
      <c r="H195" s="951"/>
      <c r="I195" s="1036"/>
      <c r="J195" s="951"/>
      <c r="K195" s="951"/>
      <c r="L195" s="1032"/>
      <c r="M195" s="1032"/>
    </row>
    <row r="196" spans="1:13" ht="18.75" x14ac:dyDescent="0.3">
      <c r="A196" s="1027" t="s">
        <v>1478</v>
      </c>
      <c r="B196" s="950" t="s">
        <v>806</v>
      </c>
      <c r="C196" s="1024" t="s">
        <v>1706</v>
      </c>
      <c r="D196" s="960" t="s">
        <v>1069</v>
      </c>
      <c r="E196" s="951">
        <v>120000</v>
      </c>
      <c r="F196" s="974">
        <v>0</v>
      </c>
      <c r="G196" s="1032">
        <v>120000</v>
      </c>
      <c r="H196" s="951">
        <v>3444</v>
      </c>
      <c r="I196" s="1032">
        <v>16809.87</v>
      </c>
      <c r="J196" s="951">
        <v>3648</v>
      </c>
      <c r="K196" s="951">
        <v>25</v>
      </c>
      <c r="L196" s="1032">
        <f>+H196+I196+J196+K196</f>
        <v>23926.87</v>
      </c>
      <c r="M196" s="1032">
        <f t="shared" ref="M196:M202" si="30">+G196-L196</f>
        <v>96073.13</v>
      </c>
    </row>
    <row r="197" spans="1:13" ht="18.75" x14ac:dyDescent="0.3">
      <c r="A197" s="1027" t="s">
        <v>244</v>
      </c>
      <c r="B197" s="950" t="s">
        <v>806</v>
      </c>
      <c r="C197" s="1024" t="s">
        <v>489</v>
      </c>
      <c r="D197" s="960" t="s">
        <v>1064</v>
      </c>
      <c r="E197" s="951">
        <v>80000</v>
      </c>
      <c r="F197" s="974">
        <v>0</v>
      </c>
      <c r="G197" s="1032">
        <v>80000</v>
      </c>
      <c r="H197" s="951">
        <v>2296</v>
      </c>
      <c r="I197" s="1032">
        <v>7400.87</v>
      </c>
      <c r="J197" s="951">
        <v>2432</v>
      </c>
      <c r="K197" s="951">
        <v>25</v>
      </c>
      <c r="L197" s="1032">
        <f>+H197+I197+J197+K197</f>
        <v>12153.869999999999</v>
      </c>
      <c r="M197" s="1032">
        <f t="shared" si="30"/>
        <v>67846.13</v>
      </c>
    </row>
    <row r="198" spans="1:13" ht="18.75" x14ac:dyDescent="0.3">
      <c r="A198" s="1027" t="s">
        <v>84</v>
      </c>
      <c r="B198" s="950" t="s">
        <v>806</v>
      </c>
      <c r="C198" s="1024" t="s">
        <v>417</v>
      </c>
      <c r="D198" s="960" t="s">
        <v>307</v>
      </c>
      <c r="E198" s="951">
        <v>70000</v>
      </c>
      <c r="F198" s="974">
        <v>0</v>
      </c>
      <c r="G198" s="951">
        <v>70000</v>
      </c>
      <c r="H198" s="951">
        <v>2009</v>
      </c>
      <c r="I198" s="1032">
        <v>5368.48</v>
      </c>
      <c r="J198" s="951">
        <v>2128</v>
      </c>
      <c r="K198" s="951">
        <v>25</v>
      </c>
      <c r="L198" s="1032">
        <f>+H198+I198+J198+K198</f>
        <v>9530.48</v>
      </c>
      <c r="M198" s="1032">
        <f t="shared" si="30"/>
        <v>60469.520000000004</v>
      </c>
    </row>
    <row r="199" spans="1:13" ht="18.75" x14ac:dyDescent="0.3">
      <c r="A199" s="1027" t="s">
        <v>94</v>
      </c>
      <c r="B199" s="950" t="s">
        <v>807</v>
      </c>
      <c r="C199" s="1024" t="s">
        <v>417</v>
      </c>
      <c r="D199" s="960" t="s">
        <v>1069</v>
      </c>
      <c r="E199" s="951">
        <v>70000</v>
      </c>
      <c r="F199" s="974">
        <v>0</v>
      </c>
      <c r="G199" s="951">
        <v>70000</v>
      </c>
      <c r="H199" s="951">
        <v>2009</v>
      </c>
      <c r="I199" s="1032">
        <v>5025.38</v>
      </c>
      <c r="J199" s="951">
        <v>2128</v>
      </c>
      <c r="K199" s="951">
        <v>1740.46</v>
      </c>
      <c r="L199" s="1032">
        <v>10902.84</v>
      </c>
      <c r="M199" s="1032">
        <f t="shared" si="30"/>
        <v>59097.16</v>
      </c>
    </row>
    <row r="200" spans="1:13" ht="18.75" x14ac:dyDescent="0.3">
      <c r="A200" s="1027" t="s">
        <v>156</v>
      </c>
      <c r="B200" s="950" t="s">
        <v>806</v>
      </c>
      <c r="C200" s="1024" t="s">
        <v>1773</v>
      </c>
      <c r="D200" s="960" t="s">
        <v>1069</v>
      </c>
      <c r="E200" s="951">
        <v>80000</v>
      </c>
      <c r="F200" s="974">
        <v>0</v>
      </c>
      <c r="G200" s="951">
        <v>80000</v>
      </c>
      <c r="H200" s="951">
        <v>2296</v>
      </c>
      <c r="I200" s="1032">
        <v>6972</v>
      </c>
      <c r="J200" s="951">
        <v>2432</v>
      </c>
      <c r="K200" s="951">
        <v>1740.46</v>
      </c>
      <c r="L200" s="1032">
        <f>+H200+I200+J200+K200</f>
        <v>13440.46</v>
      </c>
      <c r="M200" s="1032">
        <f t="shared" si="30"/>
        <v>66559.540000000008</v>
      </c>
    </row>
    <row r="201" spans="1:13" ht="18.75" x14ac:dyDescent="0.3">
      <c r="A201" s="1028" t="s">
        <v>177</v>
      </c>
      <c r="B201" s="1001" t="s">
        <v>807</v>
      </c>
      <c r="C201" s="1025" t="s">
        <v>1204</v>
      </c>
      <c r="D201" s="1024" t="s">
        <v>1069</v>
      </c>
      <c r="E201" s="951">
        <v>55000</v>
      </c>
      <c r="F201" s="974">
        <v>0</v>
      </c>
      <c r="G201" s="1032">
        <v>55000</v>
      </c>
      <c r="H201" s="956">
        <v>1578.5</v>
      </c>
      <c r="I201" s="1275">
        <v>2559.6799999999998</v>
      </c>
      <c r="J201" s="951">
        <v>1672</v>
      </c>
      <c r="K201" s="956">
        <v>2097.1999999999998</v>
      </c>
      <c r="L201" s="1032">
        <f>+H201+I201+J201+K201</f>
        <v>7907.38</v>
      </c>
      <c r="M201" s="1032">
        <f t="shared" si="30"/>
        <v>47092.62</v>
      </c>
    </row>
    <row r="202" spans="1:13" ht="18.75" x14ac:dyDescent="0.3">
      <c r="A202" s="955" t="s">
        <v>1710</v>
      </c>
      <c r="B202" s="968" t="s">
        <v>807</v>
      </c>
      <c r="C202" s="960" t="s">
        <v>521</v>
      </c>
      <c r="D202" s="960" t="s">
        <v>307</v>
      </c>
      <c r="E202" s="951">
        <v>43500</v>
      </c>
      <c r="F202" s="974">
        <v>0</v>
      </c>
      <c r="G202" s="951">
        <v>43500</v>
      </c>
      <c r="H202" s="951">
        <v>1248.45</v>
      </c>
      <c r="I202" s="974">
        <v>679.3</v>
      </c>
      <c r="J202" s="951">
        <v>1322.4</v>
      </c>
      <c r="K202" s="951">
        <v>1740.46</v>
      </c>
      <c r="L202" s="951">
        <f>+H202+I202+J202+K202</f>
        <v>4990.6100000000006</v>
      </c>
      <c r="M202" s="951">
        <f t="shared" si="30"/>
        <v>38509.39</v>
      </c>
    </row>
    <row r="203" spans="1:13" ht="18.75" x14ac:dyDescent="0.3">
      <c r="A203" s="1027" t="s">
        <v>1717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1718</v>
      </c>
      <c r="B204" s="950" t="s">
        <v>806</v>
      </c>
      <c r="C204" s="1024" t="s">
        <v>1332</v>
      </c>
      <c r="D204" s="960" t="s">
        <v>321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f>+H204+I204+J204+K204</f>
        <v>3532.4700000000003</v>
      </c>
      <c r="M204" s="1032">
        <f t="shared" ref="M204:M209" si="31">+G204-L204</f>
        <v>39967.53</v>
      </c>
    </row>
    <row r="205" spans="1:13" ht="18.75" x14ac:dyDescent="0.3">
      <c r="A205" s="1027" t="s">
        <v>1721</v>
      </c>
      <c r="B205" s="950" t="s">
        <v>807</v>
      </c>
      <c r="C205" s="1024" t="s">
        <v>105</v>
      </c>
      <c r="D205" s="960" t="s">
        <v>1067</v>
      </c>
      <c r="E205" s="951">
        <v>25000</v>
      </c>
      <c r="F205" s="974">
        <v>0</v>
      </c>
      <c r="G205" s="1032">
        <v>25000</v>
      </c>
      <c r="H205" s="951">
        <v>717.5</v>
      </c>
      <c r="I205" s="1036">
        <v>0</v>
      </c>
      <c r="J205" s="951">
        <v>760</v>
      </c>
      <c r="K205" s="951">
        <v>25</v>
      </c>
      <c r="L205" s="1032">
        <f>+H205+I205+J205+K205</f>
        <v>1502.5</v>
      </c>
      <c r="M205" s="1032">
        <f t="shared" si="31"/>
        <v>23497.5</v>
      </c>
    </row>
    <row r="206" spans="1:13" ht="18.75" x14ac:dyDescent="0.3">
      <c r="A206" s="1027" t="s">
        <v>1722</v>
      </c>
      <c r="B206" s="950" t="s">
        <v>1151</v>
      </c>
      <c r="C206" s="1024" t="s">
        <v>105</v>
      </c>
      <c r="D206" s="960" t="s">
        <v>1067</v>
      </c>
      <c r="E206" s="951">
        <v>25000</v>
      </c>
      <c r="F206" s="974">
        <v>0</v>
      </c>
      <c r="G206" s="1032">
        <v>25000</v>
      </c>
      <c r="H206" s="951">
        <v>717.5</v>
      </c>
      <c r="I206" s="1036">
        <v>0</v>
      </c>
      <c r="J206" s="951">
        <v>760</v>
      </c>
      <c r="K206" s="951">
        <v>25</v>
      </c>
      <c r="L206" s="1032">
        <f>+H206+I206+J206+K206</f>
        <v>1502.5</v>
      </c>
      <c r="M206" s="1032">
        <f t="shared" si="31"/>
        <v>23497.5</v>
      </c>
    </row>
    <row r="207" spans="1:13" ht="18.75" x14ac:dyDescent="0.3">
      <c r="A207" s="1024" t="s">
        <v>830</v>
      </c>
      <c r="B207" s="950" t="s">
        <v>806</v>
      </c>
      <c r="C207" s="1026" t="s">
        <v>92</v>
      </c>
      <c r="D207" s="960" t="s">
        <v>1067</v>
      </c>
      <c r="E207" s="978">
        <v>30000</v>
      </c>
      <c r="F207" s="979">
        <v>0</v>
      </c>
      <c r="G207" s="1032">
        <v>30000</v>
      </c>
      <c r="H207" s="951">
        <v>861</v>
      </c>
      <c r="I207" s="1036">
        <v>0</v>
      </c>
      <c r="J207" s="951">
        <v>912</v>
      </c>
      <c r="K207" s="951">
        <v>25</v>
      </c>
      <c r="L207" s="1032">
        <f>+H207+I207+J207+K207</f>
        <v>1798</v>
      </c>
      <c r="M207" s="1032">
        <f t="shared" si="31"/>
        <v>28202</v>
      </c>
    </row>
    <row r="208" spans="1:13" ht="18.75" x14ac:dyDescent="0.3">
      <c r="A208" s="1027" t="s">
        <v>1723</v>
      </c>
      <c r="B208" s="950" t="s">
        <v>806</v>
      </c>
      <c r="C208" s="1026" t="s">
        <v>92</v>
      </c>
      <c r="D208" s="960" t="s">
        <v>1067</v>
      </c>
      <c r="E208" s="951">
        <v>30000</v>
      </c>
      <c r="F208" s="974">
        <v>0</v>
      </c>
      <c r="G208" s="1032">
        <v>30000</v>
      </c>
      <c r="H208" s="951">
        <v>861</v>
      </c>
      <c r="I208" s="1036">
        <v>0</v>
      </c>
      <c r="J208" s="951">
        <v>912</v>
      </c>
      <c r="K208" s="951">
        <v>25</v>
      </c>
      <c r="L208" s="1032">
        <f>+H208+I208+J208+K208</f>
        <v>1798</v>
      </c>
      <c r="M208" s="1032">
        <f t="shared" si="31"/>
        <v>28202</v>
      </c>
    </row>
    <row r="209" spans="1:13" ht="18.75" x14ac:dyDescent="0.3">
      <c r="A209" s="1027" t="s">
        <v>1729</v>
      </c>
      <c r="B209" s="950" t="s">
        <v>806</v>
      </c>
      <c r="C209" s="1026" t="s">
        <v>92</v>
      </c>
      <c r="D209" s="960" t="s">
        <v>1067</v>
      </c>
      <c r="E209" s="951">
        <v>30000</v>
      </c>
      <c r="F209" s="974">
        <v>0</v>
      </c>
      <c r="G209" s="1032">
        <v>30000</v>
      </c>
      <c r="H209" s="951">
        <v>861</v>
      </c>
      <c r="I209" s="1036">
        <v>0</v>
      </c>
      <c r="J209" s="951">
        <v>912</v>
      </c>
      <c r="K209" s="951">
        <v>1740.46</v>
      </c>
      <c r="L209" s="1032">
        <v>3513.46</v>
      </c>
      <c r="M209" s="1032">
        <f t="shared" si="31"/>
        <v>26486.54</v>
      </c>
    </row>
    <row r="210" spans="1:13" ht="18.75" x14ac:dyDescent="0.3">
      <c r="A210" s="949" t="s">
        <v>847</v>
      </c>
      <c r="B210" s="999"/>
      <c r="C210" s="962">
        <v>14</v>
      </c>
      <c r="D210" s="962"/>
      <c r="E210" s="963">
        <f>SUM(E196:E209)</f>
        <v>745500</v>
      </c>
      <c r="F210" s="964">
        <v>0</v>
      </c>
      <c r="G210" s="963">
        <f t="shared" ref="G210:M210" si="32">SUM(G196:G209)</f>
        <v>745500</v>
      </c>
      <c r="H210" s="963">
        <f t="shared" si="32"/>
        <v>21395.850000000002</v>
      </c>
      <c r="I210" s="963">
        <f t="shared" si="32"/>
        <v>46688.820000000007</v>
      </c>
      <c r="J210" s="963">
        <f t="shared" si="32"/>
        <v>22663.200000000001</v>
      </c>
      <c r="K210" s="963">
        <f>SUM(K196:K209)</f>
        <v>9284.0400000000009</v>
      </c>
      <c r="L210" s="963">
        <f t="shared" si="32"/>
        <v>100031.91</v>
      </c>
      <c r="M210" s="963">
        <f t="shared" si="32"/>
        <v>645468.0900000002</v>
      </c>
    </row>
    <row r="211" spans="1:13" ht="18.75" x14ac:dyDescent="0.3">
      <c r="A211" s="949"/>
      <c r="B211" s="999"/>
      <c r="C211" s="962"/>
      <c r="D211" s="962"/>
      <c r="E211" s="963"/>
      <c r="G211" s="963"/>
      <c r="H211" s="963"/>
      <c r="I211" s="963"/>
      <c r="J211" s="963"/>
      <c r="K211" s="963"/>
      <c r="L211" s="963"/>
      <c r="M211" s="963"/>
    </row>
    <row r="212" spans="1:13" ht="18.75" x14ac:dyDescent="0.3">
      <c r="A212" s="961" t="s">
        <v>1774</v>
      </c>
      <c r="B212" s="950"/>
      <c r="C212" s="967"/>
      <c r="D212" s="967"/>
      <c r="E212" s="963"/>
      <c r="F212" s="964"/>
      <c r="G212" s="965"/>
      <c r="H212" s="963"/>
      <c r="I212" s="963"/>
      <c r="J212" s="963"/>
      <c r="K212" s="963"/>
      <c r="L212" s="963"/>
      <c r="M212" s="965"/>
    </row>
    <row r="213" spans="1:13" ht="18.75" x14ac:dyDescent="0.3">
      <c r="A213" s="1027" t="s">
        <v>1707</v>
      </c>
      <c r="B213" s="950" t="s">
        <v>806</v>
      </c>
      <c r="C213" s="1024" t="s">
        <v>1708</v>
      </c>
      <c r="D213" s="960" t="s">
        <v>1069</v>
      </c>
      <c r="E213" s="951">
        <v>120000</v>
      </c>
      <c r="F213" s="974">
        <v>0</v>
      </c>
      <c r="G213" s="1032">
        <v>120000</v>
      </c>
      <c r="H213" s="951">
        <v>3444</v>
      </c>
      <c r="I213" s="1032">
        <v>16809.87</v>
      </c>
      <c r="J213" s="951">
        <v>3648</v>
      </c>
      <c r="K213" s="951">
        <v>25</v>
      </c>
      <c r="L213" s="1032">
        <f>+H213+I213+J213+K213</f>
        <v>23926.87</v>
      </c>
      <c r="M213" s="1031">
        <f>+G213-L213</f>
        <v>96073.13</v>
      </c>
    </row>
    <row r="214" spans="1:13" ht="18.75" x14ac:dyDescent="0.3">
      <c r="A214" s="1027" t="s">
        <v>1709</v>
      </c>
      <c r="B214" s="950" t="s">
        <v>807</v>
      </c>
      <c r="C214" s="1024" t="s">
        <v>417</v>
      </c>
      <c r="D214" s="960" t="s">
        <v>1069</v>
      </c>
      <c r="E214" s="951">
        <v>80000</v>
      </c>
      <c r="F214" s="974">
        <v>0</v>
      </c>
      <c r="G214" s="951">
        <v>80000</v>
      </c>
      <c r="H214" s="951">
        <v>2296</v>
      </c>
      <c r="I214" s="1032">
        <v>6564.09</v>
      </c>
      <c r="J214" s="951">
        <v>2432</v>
      </c>
      <c r="K214" s="951">
        <v>4158.92</v>
      </c>
      <c r="L214" s="1032">
        <f>+H214+I214+J214+K214</f>
        <v>15451.01</v>
      </c>
      <c r="M214" s="1031">
        <f>+G214-L214</f>
        <v>64548.99</v>
      </c>
    </row>
    <row r="215" spans="1:13" ht="18.75" x14ac:dyDescent="0.3">
      <c r="A215" s="1027" t="s">
        <v>1713</v>
      </c>
      <c r="B215" s="950" t="s">
        <v>807</v>
      </c>
      <c r="C215" s="1024" t="s">
        <v>276</v>
      </c>
      <c r="D215" s="960" t="s">
        <v>307</v>
      </c>
      <c r="E215" s="951">
        <v>37500</v>
      </c>
      <c r="F215" s="974">
        <v>0</v>
      </c>
      <c r="G215" s="1032">
        <v>37500</v>
      </c>
      <c r="H215" s="951">
        <v>1076.25</v>
      </c>
      <c r="I215" s="1036">
        <v>89.81</v>
      </c>
      <c r="J215" s="951">
        <v>1140</v>
      </c>
      <c r="K215" s="951">
        <v>25</v>
      </c>
      <c r="L215" s="1032">
        <f>+H215+I215+J215+K215</f>
        <v>2331.06</v>
      </c>
      <c r="M215" s="1032">
        <f>+G215-L215</f>
        <v>35168.94</v>
      </c>
    </row>
    <row r="216" spans="1:13" ht="18.75" x14ac:dyDescent="0.3">
      <c r="A216" s="1027" t="s">
        <v>1329</v>
      </c>
      <c r="B216" s="950" t="s">
        <v>1330</v>
      </c>
      <c r="C216" s="1024" t="s">
        <v>1325</v>
      </c>
      <c r="D216" s="960" t="s">
        <v>307</v>
      </c>
      <c r="E216" s="951">
        <v>43500</v>
      </c>
      <c r="F216" s="974">
        <v>0</v>
      </c>
      <c r="G216" s="1032">
        <v>43500</v>
      </c>
      <c r="H216" s="951">
        <v>1248.45</v>
      </c>
      <c r="I216" s="1036">
        <v>936.62</v>
      </c>
      <c r="J216" s="951">
        <v>1322.4</v>
      </c>
      <c r="K216" s="951">
        <v>25</v>
      </c>
      <c r="L216" s="1032">
        <f>+H216+I216+J216+K216</f>
        <v>3532.4700000000003</v>
      </c>
      <c r="M216" s="1032">
        <f>+G216-L216</f>
        <v>39967.53</v>
      </c>
    </row>
    <row r="217" spans="1:13" ht="18" customHeight="1" x14ac:dyDescent="0.3">
      <c r="A217" s="1027" t="s">
        <v>1716</v>
      </c>
      <c r="B217" s="950" t="s">
        <v>806</v>
      </c>
      <c r="C217" s="1024" t="s">
        <v>1325</v>
      </c>
      <c r="D217" s="960" t="s">
        <v>307</v>
      </c>
      <c r="E217" s="951">
        <v>43500</v>
      </c>
      <c r="F217" s="974">
        <v>0</v>
      </c>
      <c r="G217" s="1032">
        <v>43500</v>
      </c>
      <c r="H217" s="951">
        <v>1248.45</v>
      </c>
      <c r="I217" s="1036">
        <v>936.62</v>
      </c>
      <c r="J217" s="951">
        <v>1322.4</v>
      </c>
      <c r="K217" s="951">
        <v>25</v>
      </c>
      <c r="L217" s="1032">
        <v>3532.4700000000003</v>
      </c>
      <c r="M217" s="1032">
        <v>39967.53</v>
      </c>
    </row>
    <row r="218" spans="1:13" ht="18.75" x14ac:dyDescent="0.3">
      <c r="A218" s="1027" t="s">
        <v>698</v>
      </c>
      <c r="B218" s="950" t="s">
        <v>807</v>
      </c>
      <c r="C218" s="1024" t="s">
        <v>105</v>
      </c>
      <c r="D218" s="960" t="s">
        <v>1067</v>
      </c>
      <c r="E218" s="951">
        <v>25000</v>
      </c>
      <c r="F218" s="974">
        <v>0</v>
      </c>
      <c r="G218" s="1032">
        <v>25000</v>
      </c>
      <c r="H218" s="951">
        <v>717.5</v>
      </c>
      <c r="I218" s="1036">
        <v>0</v>
      </c>
      <c r="J218" s="951">
        <v>760</v>
      </c>
      <c r="K218" s="951">
        <v>25</v>
      </c>
      <c r="L218" s="1032">
        <f>+H218+I218+J218+K218</f>
        <v>1502.5</v>
      </c>
      <c r="M218" s="1032">
        <f>+G218-L218</f>
        <v>23497.5</v>
      </c>
    </row>
    <row r="219" spans="1:13" ht="18.75" x14ac:dyDescent="0.3">
      <c r="A219" s="1027" t="s">
        <v>1725</v>
      </c>
      <c r="B219" s="950" t="s">
        <v>806</v>
      </c>
      <c r="C219" s="1026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2134</v>
      </c>
      <c r="L219" s="1032">
        <f>+H219+I219+J219+K219</f>
        <v>3907</v>
      </c>
      <c r="M219" s="1032">
        <f>+G219-L219</f>
        <v>26093</v>
      </c>
    </row>
    <row r="220" spans="1:13" ht="17.25" customHeight="1" x14ac:dyDescent="0.3">
      <c r="A220" s="1027" t="s">
        <v>1727</v>
      </c>
      <c r="B220" s="950" t="s">
        <v>806</v>
      </c>
      <c r="C220" s="1026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f>+H220+I220+J220+K220</f>
        <v>1798</v>
      </c>
      <c r="M220" s="1032">
        <f>+G220-L220</f>
        <v>28202</v>
      </c>
    </row>
    <row r="221" spans="1:13" ht="18.75" x14ac:dyDescent="0.3">
      <c r="A221" s="1027" t="s">
        <v>1730</v>
      </c>
      <c r="B221" s="950" t="s">
        <v>806</v>
      </c>
      <c r="C221" s="1026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f>+G221-L221</f>
        <v>28202</v>
      </c>
    </row>
    <row r="222" spans="1:13" ht="18.75" x14ac:dyDescent="0.3">
      <c r="A222" s="961" t="s">
        <v>847</v>
      </c>
      <c r="B222" s="950"/>
      <c r="C222" s="962">
        <v>9</v>
      </c>
      <c r="D222" s="960"/>
      <c r="E222" s="963">
        <f>SUM(E213:E221)</f>
        <v>439500</v>
      </c>
      <c r="F222" s="964">
        <v>0</v>
      </c>
      <c r="G222" s="963">
        <f>SUM(G213:G221)</f>
        <v>439500</v>
      </c>
      <c r="H222" s="963">
        <f t="shared" ref="H222:M222" si="33">SUM(H213:H221)</f>
        <v>12613.65</v>
      </c>
      <c r="I222" s="963">
        <f t="shared" si="33"/>
        <v>25337.01</v>
      </c>
      <c r="J222" s="963">
        <f t="shared" si="33"/>
        <v>13360.8</v>
      </c>
      <c r="K222" s="963">
        <f>SUM(K213:K221)</f>
        <v>6467.92</v>
      </c>
      <c r="L222" s="963">
        <f t="shared" si="33"/>
        <v>57779.38</v>
      </c>
      <c r="M222" s="963">
        <f t="shared" si="33"/>
        <v>381720.62</v>
      </c>
    </row>
    <row r="223" spans="1:13" ht="18.75" x14ac:dyDescent="0.3">
      <c r="A223" s="961"/>
      <c r="B223" s="950"/>
      <c r="C223" s="962"/>
      <c r="D223" s="960"/>
      <c r="F223" s="974"/>
      <c r="G223" s="1032"/>
      <c r="H223" s="951"/>
      <c r="I223" s="1036"/>
      <c r="J223" s="951"/>
      <c r="K223" s="951"/>
      <c r="L223" s="1032"/>
      <c r="M223" s="1032"/>
    </row>
    <row r="224" spans="1:13" ht="18.75" x14ac:dyDescent="0.3">
      <c r="A224" s="961" t="s">
        <v>1775</v>
      </c>
      <c r="B224" s="950"/>
      <c r="C224" s="1026"/>
      <c r="D224" s="960"/>
      <c r="E224" s="951"/>
      <c r="F224" s="974"/>
      <c r="G224" s="1032"/>
      <c r="H224" s="951"/>
      <c r="I224" s="1036"/>
      <c r="J224" s="951"/>
      <c r="K224" s="951"/>
      <c r="L224" s="1032"/>
      <c r="M224" s="1032"/>
    </row>
    <row r="225" spans="1:13" ht="18.75" x14ac:dyDescent="0.3">
      <c r="A225" s="1027" t="s">
        <v>1712</v>
      </c>
      <c r="B225" s="950" t="s">
        <v>807</v>
      </c>
      <c r="C225" s="1024" t="s">
        <v>276</v>
      </c>
      <c r="D225" s="960" t="s">
        <v>307</v>
      </c>
      <c r="E225" s="951">
        <v>37500</v>
      </c>
      <c r="F225" s="974">
        <v>0</v>
      </c>
      <c r="G225" s="1032">
        <v>37500</v>
      </c>
      <c r="H225" s="951">
        <v>1076.25</v>
      </c>
      <c r="I225" s="1036">
        <v>89.81</v>
      </c>
      <c r="J225" s="951">
        <v>1140</v>
      </c>
      <c r="K225" s="951">
        <v>25</v>
      </c>
      <c r="L225" s="1032">
        <f>+H225+I225+J225+K225</f>
        <v>2331.06</v>
      </c>
      <c r="M225" s="1032">
        <f>+G225-L225</f>
        <v>35168.94</v>
      </c>
    </row>
    <row r="226" spans="1:13" ht="18.75" x14ac:dyDescent="0.3">
      <c r="A226" s="1027" t="s">
        <v>1715</v>
      </c>
      <c r="B226" s="950" t="s">
        <v>806</v>
      </c>
      <c r="C226" s="1024" t="s">
        <v>1325</v>
      </c>
      <c r="D226" s="960" t="s">
        <v>307</v>
      </c>
      <c r="E226" s="951">
        <v>43500</v>
      </c>
      <c r="F226" s="974">
        <v>0</v>
      </c>
      <c r="G226" s="1032">
        <v>43500</v>
      </c>
      <c r="H226" s="951">
        <v>1248.45</v>
      </c>
      <c r="I226" s="1036">
        <v>936.62</v>
      </c>
      <c r="J226" s="951">
        <v>1322.4</v>
      </c>
      <c r="K226" s="951">
        <v>25</v>
      </c>
      <c r="L226" s="1032">
        <f>+H226+I226+J226+K226</f>
        <v>3532.4700000000003</v>
      </c>
      <c r="M226" s="1032">
        <f>+G226-L226</f>
        <v>39967.53</v>
      </c>
    </row>
    <row r="227" spans="1:13" ht="18.75" x14ac:dyDescent="0.3">
      <c r="A227" s="1027" t="s">
        <v>1336</v>
      </c>
      <c r="B227" s="950" t="s">
        <v>806</v>
      </c>
      <c r="C227" s="1024" t="s">
        <v>1325</v>
      </c>
      <c r="D227" s="960" t="s">
        <v>307</v>
      </c>
      <c r="E227" s="951">
        <v>43500</v>
      </c>
      <c r="F227" s="974">
        <v>0</v>
      </c>
      <c r="G227" s="1032">
        <v>43500</v>
      </c>
      <c r="H227" s="951">
        <v>1248.45</v>
      </c>
      <c r="I227" s="1036">
        <v>936.62</v>
      </c>
      <c r="J227" s="951">
        <v>1322.4</v>
      </c>
      <c r="K227" s="951">
        <v>25</v>
      </c>
      <c r="L227" s="1032">
        <v>3532.4700000000003</v>
      </c>
      <c r="M227" s="1032">
        <v>39967.53</v>
      </c>
    </row>
    <row r="228" spans="1:13" ht="18.75" x14ac:dyDescent="0.3">
      <c r="A228" s="1027" t="s">
        <v>1719</v>
      </c>
      <c r="B228" s="999" t="s">
        <v>807</v>
      </c>
      <c r="C228" s="1024" t="s">
        <v>105</v>
      </c>
      <c r="D228" s="960" t="s">
        <v>1067</v>
      </c>
      <c r="E228" s="951">
        <v>25000</v>
      </c>
      <c r="F228" s="974">
        <v>0</v>
      </c>
      <c r="G228" s="1032">
        <v>25000</v>
      </c>
      <c r="H228" s="951">
        <v>717.5</v>
      </c>
      <c r="I228" s="1036">
        <v>0</v>
      </c>
      <c r="J228" s="951">
        <v>760</v>
      </c>
      <c r="K228" s="951">
        <v>25</v>
      </c>
      <c r="L228" s="1032">
        <f>+H228+I228+J228+K228</f>
        <v>1502.5</v>
      </c>
      <c r="M228" s="1032">
        <f>+G228-L228</f>
        <v>23497.5</v>
      </c>
    </row>
    <row r="229" spans="1:13" ht="18.75" x14ac:dyDescent="0.3">
      <c r="A229" s="1027" t="s">
        <v>1726</v>
      </c>
      <c r="B229" s="950" t="s">
        <v>806</v>
      </c>
      <c r="C229" s="1026" t="s">
        <v>92</v>
      </c>
      <c r="D229" s="960" t="s">
        <v>1067</v>
      </c>
      <c r="E229" s="951">
        <v>30000</v>
      </c>
      <c r="F229" s="974">
        <v>0</v>
      </c>
      <c r="G229" s="1032">
        <v>30000</v>
      </c>
      <c r="H229" s="951">
        <v>861</v>
      </c>
      <c r="I229" s="1036">
        <v>0</v>
      </c>
      <c r="J229" s="951">
        <v>912</v>
      </c>
      <c r="K229" s="951">
        <v>25</v>
      </c>
      <c r="L229" s="1032">
        <f>+H229+I229+J229+K229</f>
        <v>1798</v>
      </c>
      <c r="M229" s="1032">
        <f>+G229-L229</f>
        <v>28202</v>
      </c>
    </row>
    <row r="230" spans="1:13" ht="18.75" x14ac:dyDescent="0.3">
      <c r="A230" s="1027" t="s">
        <v>1728</v>
      </c>
      <c r="B230" s="950" t="s">
        <v>806</v>
      </c>
      <c r="C230" s="1026" t="s">
        <v>92</v>
      </c>
      <c r="D230" s="960" t="s">
        <v>1067</v>
      </c>
      <c r="E230" s="951">
        <v>30000</v>
      </c>
      <c r="F230" s="974">
        <v>0</v>
      </c>
      <c r="G230" s="1032">
        <v>30000</v>
      </c>
      <c r="H230" s="951">
        <v>861</v>
      </c>
      <c r="I230" s="1036">
        <v>0</v>
      </c>
      <c r="J230" s="951">
        <v>912</v>
      </c>
      <c r="K230" s="951">
        <v>25</v>
      </c>
      <c r="L230" s="1032">
        <v>1798</v>
      </c>
      <c r="M230" s="1032">
        <f>+G230-L230</f>
        <v>28202</v>
      </c>
    </row>
    <row r="231" spans="1:13" ht="18.75" x14ac:dyDescent="0.3">
      <c r="A231" s="1027" t="s">
        <v>1731</v>
      </c>
      <c r="B231" s="950" t="s">
        <v>806</v>
      </c>
      <c r="C231" s="1026" t="s">
        <v>92</v>
      </c>
      <c r="D231" s="960" t="s">
        <v>1067</v>
      </c>
      <c r="E231" s="951">
        <v>30000</v>
      </c>
      <c r="F231" s="974">
        <v>0</v>
      </c>
      <c r="G231" s="1032">
        <v>30000</v>
      </c>
      <c r="H231" s="951">
        <v>861</v>
      </c>
      <c r="I231" s="1036">
        <v>0</v>
      </c>
      <c r="J231" s="951">
        <v>912</v>
      </c>
      <c r="K231" s="951">
        <v>25</v>
      </c>
      <c r="L231" s="1032">
        <v>1798</v>
      </c>
      <c r="M231" s="1032">
        <f>+G231-L231</f>
        <v>28202</v>
      </c>
    </row>
    <row r="232" spans="1:13" ht="18.75" x14ac:dyDescent="0.3">
      <c r="A232" s="961" t="s">
        <v>847</v>
      </c>
      <c r="B232" s="950"/>
      <c r="C232" s="962">
        <v>7</v>
      </c>
      <c r="D232" s="960"/>
      <c r="E232" s="963">
        <f>SUM(E225:E231)</f>
        <v>239500</v>
      </c>
      <c r="F232" s="964">
        <v>0</v>
      </c>
      <c r="G232" s="963">
        <f t="shared" ref="G232:M232" si="34">SUM(G225:G231)</f>
        <v>239500</v>
      </c>
      <c r="H232" s="963">
        <f t="shared" si="34"/>
        <v>6873.65</v>
      </c>
      <c r="I232" s="963">
        <f t="shared" si="34"/>
        <v>1963.0500000000002</v>
      </c>
      <c r="J232" s="963">
        <f t="shared" si="34"/>
        <v>7280.8</v>
      </c>
      <c r="K232" s="963">
        <f>SUM(K225:K231)</f>
        <v>175</v>
      </c>
      <c r="L232" s="963">
        <f t="shared" si="34"/>
        <v>16292.5</v>
      </c>
      <c r="M232" s="963">
        <f t="shared" si="34"/>
        <v>223207.5</v>
      </c>
    </row>
    <row r="233" spans="1:13" ht="18.75" x14ac:dyDescent="0.3">
      <c r="A233" s="961"/>
      <c r="B233" s="950"/>
      <c r="C233" s="962"/>
      <c r="D233" s="960"/>
      <c r="E233" s="951"/>
      <c r="F233" s="974"/>
      <c r="G233" s="1032"/>
      <c r="H233" s="951"/>
      <c r="I233" s="1036"/>
      <c r="J233" s="951"/>
      <c r="K233" s="951"/>
      <c r="L233" s="1032"/>
      <c r="M233" s="1032"/>
    </row>
    <row r="234" spans="1:13" ht="18.75" x14ac:dyDescent="0.3">
      <c r="A234" s="961" t="s">
        <v>1776</v>
      </c>
      <c r="B234" s="950"/>
      <c r="C234" s="1026"/>
      <c r="D234" s="960"/>
      <c r="E234" s="951"/>
      <c r="F234" s="974"/>
      <c r="G234" s="1032"/>
      <c r="H234" s="951"/>
      <c r="I234" s="1036"/>
      <c r="J234" s="951"/>
      <c r="K234" s="951"/>
      <c r="L234" s="1032"/>
      <c r="M234" s="1032"/>
    </row>
    <row r="235" spans="1:13" ht="18.75" x14ac:dyDescent="0.3">
      <c r="A235" s="1027" t="s">
        <v>1711</v>
      </c>
      <c r="B235" s="950" t="s">
        <v>807</v>
      </c>
      <c r="C235" s="1024" t="s">
        <v>521</v>
      </c>
      <c r="D235" s="960" t="s">
        <v>307</v>
      </c>
      <c r="E235" s="951">
        <v>37500</v>
      </c>
      <c r="F235" s="974">
        <v>0</v>
      </c>
      <c r="G235" s="1032">
        <v>37500</v>
      </c>
      <c r="H235" s="951">
        <v>1076.25</v>
      </c>
      <c r="I235" s="1036">
        <v>89.81</v>
      </c>
      <c r="J235" s="951">
        <v>1140</v>
      </c>
      <c r="K235" s="951">
        <v>25</v>
      </c>
      <c r="L235" s="1032">
        <f>+H235+I235+J235+K235</f>
        <v>2331.06</v>
      </c>
      <c r="M235" s="1032">
        <f t="shared" ref="M235:M240" si="35">+G235-L235</f>
        <v>35168.94</v>
      </c>
    </row>
    <row r="236" spans="1:13" ht="18.75" x14ac:dyDescent="0.3">
      <c r="A236" s="1027" t="s">
        <v>1714</v>
      </c>
      <c r="B236" s="950" t="s">
        <v>807</v>
      </c>
      <c r="C236" s="1024" t="s">
        <v>276</v>
      </c>
      <c r="D236" s="960" t="s">
        <v>307</v>
      </c>
      <c r="E236" s="951">
        <v>43500</v>
      </c>
      <c r="F236" s="974">
        <v>0</v>
      </c>
      <c r="G236" s="1032">
        <v>43500</v>
      </c>
      <c r="H236" s="951">
        <v>1248.45</v>
      </c>
      <c r="I236" s="1036">
        <v>936.62</v>
      </c>
      <c r="J236" s="951">
        <v>1322.4</v>
      </c>
      <c r="K236" s="951">
        <v>25</v>
      </c>
      <c r="L236" s="1032">
        <f>+H236+I236+J236+K236</f>
        <v>3532.4700000000003</v>
      </c>
      <c r="M236" s="1032">
        <f t="shared" si="35"/>
        <v>39967.53</v>
      </c>
    </row>
    <row r="237" spans="1:13" ht="18.75" x14ac:dyDescent="0.3">
      <c r="A237" s="1027" t="s">
        <v>1440</v>
      </c>
      <c r="B237" s="950" t="s">
        <v>807</v>
      </c>
      <c r="C237" s="1024" t="s">
        <v>276</v>
      </c>
      <c r="D237" s="960" t="s">
        <v>307</v>
      </c>
      <c r="E237" s="951">
        <v>37500</v>
      </c>
      <c r="F237" s="974">
        <v>0</v>
      </c>
      <c r="G237" s="1032">
        <v>37500</v>
      </c>
      <c r="H237" s="951">
        <v>1076.25</v>
      </c>
      <c r="I237" s="1036">
        <v>89.81</v>
      </c>
      <c r="J237" s="951">
        <v>1140</v>
      </c>
      <c r="K237" s="951">
        <v>25</v>
      </c>
      <c r="L237" s="1032">
        <v>2331.06</v>
      </c>
      <c r="M237" s="1032">
        <f t="shared" si="35"/>
        <v>35168.94</v>
      </c>
    </row>
    <row r="238" spans="1:13" ht="18.75" x14ac:dyDescent="0.3">
      <c r="A238" s="1027" t="s">
        <v>1720</v>
      </c>
      <c r="B238" s="999" t="s">
        <v>807</v>
      </c>
      <c r="C238" s="1024" t="s">
        <v>105</v>
      </c>
      <c r="D238" s="960" t="s">
        <v>1067</v>
      </c>
      <c r="E238" s="951">
        <v>25000</v>
      </c>
      <c r="F238" s="974">
        <v>0</v>
      </c>
      <c r="G238" s="1032">
        <v>25000</v>
      </c>
      <c r="H238" s="951">
        <v>717.5</v>
      </c>
      <c r="I238" s="1036">
        <v>0</v>
      </c>
      <c r="J238" s="951">
        <v>760</v>
      </c>
      <c r="K238" s="951">
        <v>25</v>
      </c>
      <c r="L238" s="1032">
        <f>+H238+I238+J238+K238</f>
        <v>1502.5</v>
      </c>
      <c r="M238" s="1032">
        <f t="shared" si="35"/>
        <v>23497.5</v>
      </c>
    </row>
    <row r="239" spans="1:13" ht="18.75" x14ac:dyDescent="0.3">
      <c r="A239" s="1024" t="s">
        <v>1056</v>
      </c>
      <c r="B239" s="950" t="s">
        <v>806</v>
      </c>
      <c r="C239" s="1026" t="s">
        <v>92</v>
      </c>
      <c r="D239" s="960" t="s">
        <v>1067</v>
      </c>
      <c r="E239" s="978">
        <v>30000</v>
      </c>
      <c r="F239" s="979">
        <v>0</v>
      </c>
      <c r="G239" s="1032">
        <v>30000</v>
      </c>
      <c r="H239" s="951">
        <v>861</v>
      </c>
      <c r="I239" s="1036">
        <v>0</v>
      </c>
      <c r="J239" s="951">
        <v>912</v>
      </c>
      <c r="K239" s="951">
        <v>25</v>
      </c>
      <c r="L239" s="1032">
        <f>+H239+I239+J239+K239</f>
        <v>1798</v>
      </c>
      <c r="M239" s="1032">
        <f t="shared" si="35"/>
        <v>28202</v>
      </c>
    </row>
    <row r="240" spans="1:13" ht="18.75" x14ac:dyDescent="0.3">
      <c r="A240" s="1027" t="s">
        <v>1724</v>
      </c>
      <c r="B240" s="950" t="s">
        <v>1296</v>
      </c>
      <c r="C240" s="1026" t="s">
        <v>92</v>
      </c>
      <c r="D240" s="960" t="s">
        <v>1067</v>
      </c>
      <c r="E240" s="951">
        <v>30000</v>
      </c>
      <c r="F240" s="974">
        <v>0</v>
      </c>
      <c r="G240" s="1032">
        <v>30000</v>
      </c>
      <c r="H240" s="951">
        <v>861</v>
      </c>
      <c r="I240" s="1036">
        <v>0</v>
      </c>
      <c r="J240" s="951">
        <v>912</v>
      </c>
      <c r="K240" s="951">
        <v>25</v>
      </c>
      <c r="L240" s="1032">
        <f>+H240+I240+J240+K240</f>
        <v>1798</v>
      </c>
      <c r="M240" s="1032">
        <f t="shared" si="35"/>
        <v>28202</v>
      </c>
    </row>
    <row r="241" spans="1:13" ht="18.75" x14ac:dyDescent="0.3">
      <c r="A241" s="961" t="s">
        <v>847</v>
      </c>
      <c r="B241" s="950"/>
      <c r="C241" s="962">
        <v>6</v>
      </c>
      <c r="D241" s="960"/>
      <c r="E241" s="963">
        <f>SUM(E235:E240)</f>
        <v>203500</v>
      </c>
      <c r="F241" s="1071">
        <v>0</v>
      </c>
      <c r="G241" s="963">
        <f t="shared" ref="G241:M241" si="36">SUM(G235:G240)</f>
        <v>203500</v>
      </c>
      <c r="H241" s="963">
        <f t="shared" si="36"/>
        <v>5840.45</v>
      </c>
      <c r="I241" s="963">
        <f t="shared" si="36"/>
        <v>1116.24</v>
      </c>
      <c r="J241" s="963">
        <f t="shared" si="36"/>
        <v>6186.4</v>
      </c>
      <c r="K241" s="963">
        <f>SUM(K235:K240)</f>
        <v>150</v>
      </c>
      <c r="L241" s="963">
        <f t="shared" si="36"/>
        <v>13293.09</v>
      </c>
      <c r="M241" s="963">
        <f t="shared" si="36"/>
        <v>190206.91</v>
      </c>
    </row>
    <row r="242" spans="1:13" ht="18.75" x14ac:dyDescent="0.3">
      <c r="A242" s="961"/>
      <c r="B242" s="950"/>
      <c r="C242" s="962"/>
      <c r="D242" s="960"/>
      <c r="E242" s="963">
        <f>+E210+E222+E232+E241</f>
        <v>1628000</v>
      </c>
      <c r="F242" s="964">
        <v>0</v>
      </c>
      <c r="G242" s="963">
        <f t="shared" ref="G242:M242" si="37">+G210+G222+G232+G241</f>
        <v>1628000</v>
      </c>
      <c r="H242" s="963">
        <f>+H210+H222+H232+H241</f>
        <v>46723.6</v>
      </c>
      <c r="I242" s="963">
        <f>+I210+I222+I232+I241</f>
        <v>75105.12000000001</v>
      </c>
      <c r="J242" s="963">
        <f t="shared" si="37"/>
        <v>49491.200000000004</v>
      </c>
      <c r="K242" s="963">
        <f>+K210+K222+K232+K241</f>
        <v>16076.960000000001</v>
      </c>
      <c r="L242" s="963">
        <f t="shared" si="37"/>
        <v>187396.88</v>
      </c>
      <c r="M242" s="963">
        <f t="shared" si="37"/>
        <v>1440603.12</v>
      </c>
    </row>
    <row r="243" spans="1:13" ht="18.75" x14ac:dyDescent="0.3">
      <c r="A243" s="961"/>
      <c r="B243" s="958"/>
      <c r="C243" s="962"/>
      <c r="D243" s="962"/>
      <c r="E243" s="963"/>
      <c r="F243" s="964"/>
      <c r="G243" s="965"/>
      <c r="H243" s="963"/>
      <c r="I243" s="963"/>
      <c r="J243" s="963"/>
      <c r="K243" s="963"/>
      <c r="L243" s="963"/>
      <c r="M243" s="965"/>
    </row>
    <row r="244" spans="1:13" ht="27.75" customHeight="1" x14ac:dyDescent="0.3">
      <c r="A244" s="1058" t="s">
        <v>865</v>
      </c>
      <c r="B244" s="1059"/>
      <c r="C244" s="1058">
        <f>+C222+C192+C184+C172+C167+C163+C157+C153+C148+C141+C134+C126+C118+C114+C103++C94+C81+C63+C57+C48+C43+C39+C25+C98+C108+C32+C130+C241+C232+C210+C176</f>
        <v>130</v>
      </c>
      <c r="D244" s="1058"/>
      <c r="E244" s="1076">
        <f>+E25+E32+E39+E43+E48+E57+E63+E81+E94+E98+E103+E108+E114+E118+E126+E130+E134+E141+E148+E153+E157+E163+E167+E172+E176+E184+E192+E210+E222+E232+E241</f>
        <v>6964000</v>
      </c>
      <c r="F244" s="1072">
        <v>0</v>
      </c>
      <c r="G244" s="1076">
        <f t="shared" ref="G244:M244" si="38">+G25+G32+G39+G43+G48+G57+G63+G81+G94+G98+G103+G108+G114+G118+G126+G130+G134+G141+G148+G153+G157+G163+G167+G172+G176+G184+G192+G210+G222+G232+G241</f>
        <v>6964000</v>
      </c>
      <c r="H244" s="1076">
        <f t="shared" si="38"/>
        <v>199866.8</v>
      </c>
      <c r="I244" s="1076">
        <f>+I25+I32+I39+I43+I48+I57+I63+I81+I94+I98+I103+I108+I114+I118+I126+I130+I134+I141+I148+I153+I157+I163+I167+I172+I176+I184+I192+I210+I222+I232+I241</f>
        <v>466841.41999999987</v>
      </c>
      <c r="J244" s="1076">
        <f t="shared" si="38"/>
        <v>210390.73999999993</v>
      </c>
      <c r="K244" s="1076">
        <f>+K241+K232+K222+K210++K192+K184++K176+K172+K167+K163+K157+K153+K148+K141+K134+K130+K126+K118+K114+K108+K103+K98+K94+K81+K63+K57+K48+K43+K39+K32+K25</f>
        <v>133168.59</v>
      </c>
      <c r="L244" s="1076">
        <f t="shared" si="38"/>
        <v>1010267.5499999999</v>
      </c>
      <c r="M244" s="1076">
        <f t="shared" si="38"/>
        <v>5953732.4499999993</v>
      </c>
    </row>
    <row r="245" spans="1:13" ht="15.75" x14ac:dyDescent="0.25">
      <c r="A245" s="853"/>
      <c r="B245" s="871"/>
      <c r="C245" s="853"/>
      <c r="D245" s="853"/>
      <c r="E245" s="213"/>
      <c r="F245" s="853"/>
      <c r="G245" s="271"/>
      <c r="H245" s="1324"/>
      <c r="I245" s="1324"/>
      <c r="J245" s="213"/>
      <c r="K245" s="1324"/>
      <c r="L245" s="213"/>
      <c r="M245" s="271"/>
    </row>
    <row r="246" spans="1:13" ht="14.25" customHeight="1" x14ac:dyDescent="0.25">
      <c r="A246" s="853"/>
      <c r="B246" s="871"/>
      <c r="C246" s="853"/>
      <c r="D246" s="853"/>
      <c r="E246" s="213"/>
      <c r="F246" s="853"/>
      <c r="G246" s="1022"/>
      <c r="H246" s="1093"/>
      <c r="I246" s="1093"/>
      <c r="J246" s="1022"/>
      <c r="K246" s="1093"/>
      <c r="L246" s="1022"/>
      <c r="M246" s="1022"/>
    </row>
    <row r="247" spans="1:13" ht="15.75" x14ac:dyDescent="0.25">
      <c r="A247" s="853"/>
      <c r="B247" s="871"/>
      <c r="C247" s="853"/>
      <c r="D247" s="853"/>
      <c r="E247" s="1093"/>
      <c r="F247" s="853"/>
      <c r="G247" s="853"/>
      <c r="H247" s="869"/>
      <c r="I247" s="1092"/>
      <c r="J247" s="1093"/>
      <c r="K247" s="1093"/>
      <c r="L247" s="1093"/>
      <c r="M247" s="1022"/>
    </row>
    <row r="248" spans="1:13" ht="15.75" x14ac:dyDescent="0.25">
      <c r="A248" s="853"/>
      <c r="B248" s="871"/>
      <c r="C248" s="1022"/>
      <c r="D248" s="1244"/>
      <c r="E248" s="869"/>
      <c r="F248" s="853"/>
      <c r="G248" s="853"/>
      <c r="H248" s="869"/>
      <c r="I248" s="1092"/>
      <c r="J248" s="1093"/>
      <c r="K248" s="1093"/>
      <c r="L248" s="1093"/>
      <c r="M248" s="1022"/>
    </row>
    <row r="249" spans="1:13" ht="68.25" customHeight="1" x14ac:dyDescent="0.25">
      <c r="A249" s="853"/>
      <c r="B249" s="871"/>
      <c r="C249" s="1022"/>
      <c r="D249" s="1244"/>
      <c r="E249" s="869"/>
      <c r="F249" s="853"/>
      <c r="G249" s="853"/>
      <c r="H249" s="869"/>
      <c r="I249" s="1092"/>
      <c r="J249" s="1093"/>
      <c r="K249" s="1093"/>
      <c r="L249" s="1093"/>
      <c r="M249" s="1022"/>
    </row>
    <row r="250" spans="1:13" ht="15.75" x14ac:dyDescent="0.25">
      <c r="A250" s="853"/>
      <c r="B250" s="871"/>
      <c r="C250" s="1022"/>
      <c r="E250" s="869"/>
      <c r="F250" s="853"/>
      <c r="G250" s="853"/>
      <c r="H250" s="869"/>
      <c r="I250" s="1093"/>
      <c r="J250" s="1093"/>
      <c r="K250" s="1093"/>
      <c r="L250" s="1093"/>
      <c r="M250" s="1022"/>
    </row>
    <row r="251" spans="1:13" ht="15.75" x14ac:dyDescent="0.25">
      <c r="A251" s="853"/>
      <c r="B251" s="871"/>
      <c r="C251" s="853"/>
      <c r="D251" s="853"/>
      <c r="E251" s="852"/>
      <c r="F251" s="853"/>
      <c r="G251" s="853"/>
      <c r="H251" s="869"/>
      <c r="I251" s="869"/>
      <c r="J251" s="869"/>
      <c r="K251" s="869"/>
      <c r="L251" s="869"/>
      <c r="M251" s="853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69"/>
      <c r="K252" s="869"/>
      <c r="L252" s="869"/>
      <c r="M252" s="853"/>
    </row>
    <row r="253" spans="1:13" ht="32.25" customHeight="1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69"/>
      <c r="K253" s="869"/>
      <c r="L253" s="869"/>
      <c r="M253" s="853"/>
    </row>
    <row r="254" spans="1:13" ht="17.2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69"/>
      <c r="K255" s="869"/>
      <c r="L255" s="869"/>
      <c r="M255" s="853"/>
    </row>
    <row r="256" spans="1:13" ht="15.75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69"/>
      <c r="K256" s="869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69"/>
      <c r="K257" s="869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69"/>
      <c r="K258" s="869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69"/>
      <c r="I259" s="869"/>
      <c r="J259" s="869"/>
      <c r="K259" s="869"/>
      <c r="L259" s="869"/>
      <c r="M259" s="853"/>
    </row>
    <row r="260" spans="1:14" ht="15.75" x14ac:dyDescent="0.25">
      <c r="A260" s="873"/>
      <c r="B260" s="874"/>
      <c r="C260" s="873"/>
      <c r="D260" s="873"/>
      <c r="E260" s="875"/>
      <c r="F260" s="873"/>
      <c r="G260" s="873"/>
      <c r="H260" s="1094"/>
      <c r="I260" s="1094"/>
      <c r="J260" s="1094"/>
      <c r="K260" s="1094"/>
      <c r="L260" s="1094"/>
      <c r="M260" s="873"/>
    </row>
    <row r="261" spans="1:14" ht="15.75" x14ac:dyDescent="0.25">
      <c r="A261" s="873"/>
      <c r="B261" s="871"/>
      <c r="C261" s="873"/>
      <c r="D261" s="873"/>
      <c r="E261" s="875"/>
      <c r="F261" s="873"/>
      <c r="G261" s="873"/>
      <c r="H261" s="1094"/>
      <c r="I261" s="1094"/>
      <c r="J261" s="1094"/>
      <c r="K261" s="1094"/>
      <c r="L261" s="1094"/>
      <c r="M261" s="873"/>
    </row>
    <row r="262" spans="1:14" ht="15.75" x14ac:dyDescent="0.25">
      <c r="A262" s="871"/>
      <c r="B262" s="871"/>
      <c r="C262" s="871"/>
      <c r="D262" s="871"/>
      <c r="E262" s="876"/>
      <c r="F262" s="877"/>
      <c r="G262" s="878"/>
      <c r="H262" s="1380"/>
      <c r="I262" s="1095"/>
      <c r="J262" s="1095"/>
      <c r="K262" s="1095"/>
      <c r="L262" s="1095"/>
      <c r="M262" s="880"/>
    </row>
    <row r="263" spans="1:14" ht="15.75" x14ac:dyDescent="0.25">
      <c r="A263" s="1889" t="s">
        <v>1271</v>
      </c>
      <c r="B263" s="1889"/>
      <c r="C263" s="874"/>
      <c r="D263" s="874"/>
      <c r="E263" s="875"/>
      <c r="F263" s="873"/>
      <c r="G263" s="873"/>
      <c r="H263" s="1869" t="s">
        <v>852</v>
      </c>
      <c r="I263" s="1869"/>
      <c r="J263" s="1869"/>
      <c r="K263" s="1869"/>
      <c r="L263" s="1869"/>
      <c r="M263" s="1869"/>
    </row>
    <row r="264" spans="1:14" ht="15.75" x14ac:dyDescent="0.25">
      <c r="A264" s="930" t="s">
        <v>1376</v>
      </c>
      <c r="B264" s="871"/>
      <c r="C264" s="871"/>
      <c r="D264" s="871"/>
      <c r="E264" s="875"/>
      <c r="F264" s="873"/>
      <c r="H264" s="520"/>
      <c r="I264" s="1870" t="s">
        <v>1504</v>
      </c>
      <c r="J264" s="1870"/>
      <c r="K264" s="1870"/>
      <c r="L264" s="1870"/>
      <c r="M264" s="622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519"/>
      <c r="I265" s="519"/>
      <c r="J265" s="519"/>
      <c r="K265" s="519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519"/>
      <c r="I266" s="519"/>
      <c r="J266" s="519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519"/>
      <c r="K267" s="519"/>
      <c r="L267" s="519"/>
      <c r="M267" s="928"/>
      <c r="N267" s="537"/>
    </row>
    <row r="268" spans="1:14" ht="289.5" customHeight="1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519"/>
      <c r="K268" s="519"/>
      <c r="L268" s="519"/>
      <c r="M268" s="928"/>
      <c r="N268" s="537"/>
    </row>
    <row r="269" spans="1:14" ht="6.75" customHeight="1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519"/>
      <c r="K270" s="519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519"/>
      <c r="K274" s="519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519"/>
      <c r="K275" s="519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519"/>
      <c r="K276" s="519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519"/>
      <c r="I277" s="519"/>
      <c r="J277" s="519"/>
      <c r="K277" s="519"/>
      <c r="L277" s="519"/>
      <c r="M277" s="928"/>
      <c r="N277" s="537"/>
    </row>
    <row r="278" spans="1:14" ht="15.75" x14ac:dyDescent="0.25">
      <c r="A278" s="874"/>
      <c r="B278" s="851"/>
      <c r="C278" s="874"/>
      <c r="D278" s="874"/>
      <c r="E278" s="883"/>
      <c r="F278" s="874"/>
      <c r="G278" s="884"/>
      <c r="H278" s="1381"/>
      <c r="I278" s="1094"/>
      <c r="J278" s="1096"/>
      <c r="K278" s="1096"/>
      <c r="L278" s="1096"/>
      <c r="M278" s="885"/>
    </row>
  </sheetData>
  <mergeCells count="20">
    <mergeCell ref="A11:M11"/>
    <mergeCell ref="A12:N12"/>
    <mergeCell ref="A13:M13"/>
    <mergeCell ref="A14:M14"/>
    <mergeCell ref="A15:M15"/>
    <mergeCell ref="M17:M18"/>
    <mergeCell ref="A263:B263"/>
    <mergeCell ref="H263:M263"/>
    <mergeCell ref="I264:L264"/>
    <mergeCell ref="G17:G18"/>
    <mergeCell ref="H17:H18"/>
    <mergeCell ref="I17:I18"/>
    <mergeCell ref="J17:J18"/>
    <mergeCell ref="K17:K18"/>
    <mergeCell ref="L17:L18"/>
    <mergeCell ref="A17:A18"/>
    <mergeCell ref="B17:B18"/>
    <mergeCell ref="C17:C18"/>
    <mergeCell ref="D17:D18"/>
    <mergeCell ref="F17:F18"/>
  </mergeCells>
  <pageMargins left="0.22" right="0.23622047244094491" top="0.12" bottom="0" header="0.12" footer="0"/>
  <pageSetup paperSize="345" scale="38" fitToHeight="0" orientation="landscape" r:id="rId1"/>
  <rowBreaks count="3" manualBreakCount="3">
    <brk id="82" max="12" man="1"/>
    <brk id="158" max="12" man="1"/>
    <brk id="233" max="12" man="1"/>
  </rowBreaks>
  <drawing r:id="rId2"/>
</worksheet>
</file>

<file path=xl/worksheets/sheet3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C0442-F5EF-4A88-B8A8-9F5CC9235FF9}">
  <dimension ref="A1:Q197"/>
  <sheetViews>
    <sheetView topLeftCell="C1" zoomScaleNormal="100" zoomScaleSheetLayoutView="89" workbookViewId="0">
      <pane ySplit="12" topLeftCell="A47" activePane="bottomLeft" state="frozen"/>
      <selection pane="bottomLeft" activeCell="P55" sqref="P55"/>
    </sheetView>
  </sheetViews>
  <sheetFormatPr baseColWidth="10" defaultRowHeight="15" x14ac:dyDescent="0.25"/>
  <cols>
    <col min="1" max="1" width="4.140625" style="259" hidden="1" customWidth="1"/>
    <col min="2" max="2" width="57" customWidth="1"/>
    <col min="3" max="3" width="9.7109375" style="1229" customWidth="1"/>
    <col min="4" max="4" width="41.8554687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1:16" ht="21" customHeight="1" x14ac:dyDescent="0.25">
      <c r="B5" s="1735" t="s">
        <v>1502</v>
      </c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  <c r="N5" s="1735"/>
      <c r="O5" s="1735"/>
      <c r="P5" s="1735"/>
    </row>
    <row r="6" spans="1:16" x14ac:dyDescent="0.25">
      <c r="B6" s="1735" t="s">
        <v>1</v>
      </c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  <c r="N6" s="1735"/>
      <c r="O6" s="1735"/>
      <c r="P6" s="1735"/>
    </row>
    <row r="7" spans="1:16" x14ac:dyDescent="0.25">
      <c r="B7" s="1735" t="s">
        <v>3</v>
      </c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  <c r="N7" s="1735"/>
      <c r="O7" s="1735"/>
      <c r="P7" s="1735"/>
    </row>
    <row r="8" spans="1:16" x14ac:dyDescent="0.25">
      <c r="B8" s="1735" t="s">
        <v>1814</v>
      </c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  <c r="N8" s="1735"/>
      <c r="O8" s="1735"/>
      <c r="P8" s="1735"/>
    </row>
    <row r="9" spans="1:16" x14ac:dyDescent="0.25">
      <c r="B9" s="1820" t="s">
        <v>441</v>
      </c>
      <c r="C9" s="1820"/>
      <c r="D9" s="1820"/>
      <c r="E9" s="1820"/>
      <c r="F9" s="1820"/>
      <c r="G9" s="1820"/>
      <c r="H9" s="1820"/>
      <c r="I9" s="1820"/>
      <c r="J9" s="1820"/>
      <c r="K9" s="1820"/>
      <c r="L9" s="1820"/>
      <c r="M9" s="1820"/>
      <c r="N9" s="1820"/>
      <c r="O9" s="1820"/>
      <c r="P9" s="1820"/>
    </row>
    <row r="10" spans="1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344"/>
      <c r="P10" s="615"/>
    </row>
    <row r="11" spans="1:16" x14ac:dyDescent="0.25">
      <c r="B11" s="1892" t="s">
        <v>7</v>
      </c>
      <c r="C11" s="1892" t="s">
        <v>937</v>
      </c>
      <c r="D11" s="1894" t="s">
        <v>10</v>
      </c>
      <c r="E11" s="1892" t="s">
        <v>832</v>
      </c>
      <c r="F11" s="1892" t="s">
        <v>834</v>
      </c>
      <c r="G11" s="1892" t="s">
        <v>209</v>
      </c>
      <c r="H11" s="1051" t="s">
        <v>12</v>
      </c>
      <c r="I11" s="1896" t="s">
        <v>13</v>
      </c>
      <c r="J11" s="1893" t="s">
        <v>14</v>
      </c>
      <c r="K11" s="1893" t="s">
        <v>15</v>
      </c>
      <c r="L11" s="1893" t="s">
        <v>16</v>
      </c>
      <c r="M11" s="1906" t="s">
        <v>17</v>
      </c>
      <c r="N11" s="1906" t="s">
        <v>18</v>
      </c>
      <c r="O11" s="1906" t="s">
        <v>19</v>
      </c>
      <c r="P11" s="1893" t="s">
        <v>20</v>
      </c>
    </row>
    <row r="12" spans="1:16" x14ac:dyDescent="0.25">
      <c r="A12" s="1378"/>
      <c r="B12" s="1892"/>
      <c r="C12" s="1892"/>
      <c r="D12" s="1894"/>
      <c r="E12" s="1892"/>
      <c r="F12" s="1892"/>
      <c r="G12" s="1892"/>
      <c r="H12" s="1051" t="s">
        <v>21</v>
      </c>
      <c r="I12" s="1896"/>
      <c r="J12" s="1893"/>
      <c r="K12" s="1893"/>
      <c r="L12" s="1893"/>
      <c r="M12" s="1906"/>
      <c r="N12" s="1906"/>
      <c r="O12" s="1906"/>
      <c r="P12" s="1893"/>
    </row>
    <row r="13" spans="1:16" ht="21" customHeight="1" x14ac:dyDescent="0.25">
      <c r="B13" s="1326" t="s">
        <v>872</v>
      </c>
      <c r="C13" s="1327"/>
      <c r="D13" s="1328"/>
      <c r="E13" s="1327"/>
      <c r="F13" s="1327"/>
      <c r="G13" s="1327"/>
      <c r="H13" s="1329"/>
      <c r="I13" s="1330"/>
      <c r="J13" s="1329"/>
      <c r="K13" s="1329"/>
      <c r="L13" s="1329"/>
      <c r="M13" s="1329"/>
      <c r="N13" s="1329"/>
      <c r="O13" s="1329"/>
      <c r="P13" s="1329"/>
    </row>
    <row r="14" spans="1:16" ht="21" customHeight="1" x14ac:dyDescent="0.25">
      <c r="B14" s="153" t="s">
        <v>1577</v>
      </c>
      <c r="C14" s="685" t="s">
        <v>807</v>
      </c>
      <c r="D14" s="282" t="s">
        <v>1408</v>
      </c>
      <c r="E14" s="281" t="s">
        <v>1281</v>
      </c>
      <c r="F14" s="855">
        <v>45839</v>
      </c>
      <c r="G14" s="855">
        <v>45992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1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45839</v>
      </c>
      <c r="G15" s="855">
        <v>45992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1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1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1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45931</v>
      </c>
      <c r="G19" s="855">
        <v>46082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1:16" s="25" customFormat="1" ht="21" customHeight="1" x14ac:dyDescent="0.25">
      <c r="A20" s="531"/>
      <c r="B20" s="466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1:16" s="25" customFormat="1" ht="21" customHeight="1" x14ac:dyDescent="0.25">
      <c r="A21" s="531"/>
      <c r="B21" s="466"/>
      <c r="C21" s="636"/>
      <c r="D21" s="707"/>
      <c r="E21" s="465"/>
      <c r="F21" s="465"/>
      <c r="G21" s="465"/>
      <c r="H21" s="1145"/>
      <c r="I21" s="1144"/>
      <c r="J21" s="1145"/>
      <c r="K21" s="1145"/>
      <c r="L21" s="1145"/>
      <c r="M21" s="1145"/>
      <c r="N21" s="1145"/>
      <c r="O21" s="1145"/>
      <c r="P21" s="1145"/>
    </row>
    <row r="22" spans="1:16" s="25" customFormat="1" ht="21" customHeight="1" x14ac:dyDescent="0.25">
      <c r="A22" s="531"/>
      <c r="B22" s="466" t="s">
        <v>1144</v>
      </c>
      <c r="C22" s="636"/>
      <c r="D22" s="707"/>
      <c r="E22" s="465"/>
      <c r="F22" s="465"/>
      <c r="G22" s="465"/>
      <c r="H22" s="1145"/>
      <c r="I22" s="1144"/>
      <c r="J22" s="1145"/>
      <c r="K22" s="1145"/>
      <c r="L22" s="1145"/>
      <c r="M22" s="1145"/>
      <c r="N22" s="1145"/>
      <c r="O22" s="1145"/>
      <c r="P22" s="1145"/>
    </row>
    <row r="23" spans="1:16" s="25" customFormat="1" ht="21" customHeight="1" x14ac:dyDescent="0.25">
      <c r="A23" s="531"/>
      <c r="B23" s="286" t="s">
        <v>1821</v>
      </c>
      <c r="C23" s="1134" t="s">
        <v>807</v>
      </c>
      <c r="D23" s="749" t="s">
        <v>925</v>
      </c>
      <c r="E23" s="281" t="s">
        <v>1281</v>
      </c>
      <c r="F23" s="855">
        <v>45901</v>
      </c>
      <c r="G23" s="855">
        <v>45689</v>
      </c>
      <c r="H23" s="1149">
        <v>80000</v>
      </c>
      <c r="I23" s="1169">
        <v>0</v>
      </c>
      <c r="J23" s="1149">
        <v>80000</v>
      </c>
      <c r="K23" s="1149">
        <v>2296</v>
      </c>
      <c r="L23" s="1149">
        <v>7400.87</v>
      </c>
      <c r="M23" s="1149">
        <v>2432</v>
      </c>
      <c r="N23" s="1149">
        <v>25</v>
      </c>
      <c r="O23" s="1149">
        <f>SUM(K23:N23)</f>
        <v>12153.869999999999</v>
      </c>
      <c r="P23" s="1149">
        <f>+J23-O23</f>
        <v>67846.13</v>
      </c>
    </row>
    <row r="24" spans="1:16" s="25" customFormat="1" ht="21" customHeight="1" x14ac:dyDescent="0.25">
      <c r="A24" s="531"/>
      <c r="B24" s="466"/>
      <c r="C24" s="636"/>
      <c r="D24" s="707">
        <v>1</v>
      </c>
      <c r="E24" s="465"/>
      <c r="F24" s="465"/>
      <c r="G24" s="855">
        <v>45689</v>
      </c>
      <c r="H24" s="1149">
        <v>80000</v>
      </c>
      <c r="I24" s="1169">
        <v>0</v>
      </c>
      <c r="J24" s="1149">
        <v>80000</v>
      </c>
      <c r="K24" s="1149">
        <v>2296</v>
      </c>
      <c r="L24" s="1149">
        <v>7400.87</v>
      </c>
      <c r="M24" s="1149">
        <v>2432</v>
      </c>
      <c r="N24" s="1149">
        <v>25</v>
      </c>
      <c r="O24" s="1149">
        <f>SUM(K24:N24)</f>
        <v>12153.869999999999</v>
      </c>
      <c r="P24" s="1149">
        <f>+J24-O24</f>
        <v>67846.13</v>
      </c>
    </row>
    <row r="25" spans="1:16" ht="21" customHeight="1" x14ac:dyDescent="0.25">
      <c r="B25" s="490" t="s">
        <v>837</v>
      </c>
      <c r="C25" s="1222"/>
      <c r="D25" s="492"/>
      <c r="E25" s="492"/>
      <c r="F25" s="492"/>
      <c r="G25" s="492"/>
      <c r="H25" s="695"/>
      <c r="I25" s="1112"/>
      <c r="J25" s="463"/>
      <c r="K25" s="463"/>
      <c r="L25" s="463"/>
      <c r="M25" s="1145"/>
      <c r="N25" s="697"/>
      <c r="O25" s="697"/>
      <c r="P25" s="463"/>
    </row>
    <row r="26" spans="1:16" ht="21.75" customHeight="1" x14ac:dyDescent="0.25">
      <c r="B26" s="496" t="s">
        <v>989</v>
      </c>
      <c r="C26" s="684" t="s">
        <v>807</v>
      </c>
      <c r="D26" s="282" t="s">
        <v>1573</v>
      </c>
      <c r="E26" s="281" t="s">
        <v>1281</v>
      </c>
      <c r="F26" s="1084">
        <v>45870</v>
      </c>
      <c r="G26" s="1084">
        <v>46023</v>
      </c>
      <c r="H26" s="626">
        <v>150000</v>
      </c>
      <c r="I26" s="1111">
        <v>0</v>
      </c>
      <c r="J26" s="457">
        <v>150000</v>
      </c>
      <c r="K26" s="457">
        <v>4305</v>
      </c>
      <c r="L26" s="457">
        <v>23866.62</v>
      </c>
      <c r="M26" s="1149">
        <v>4560</v>
      </c>
      <c r="N26" s="468">
        <v>25</v>
      </c>
      <c r="O26" s="468">
        <v>32756.62</v>
      </c>
      <c r="P26" s="457">
        <v>117243.38</v>
      </c>
    </row>
    <row r="27" spans="1:16" ht="21" customHeight="1" x14ac:dyDescent="0.25">
      <c r="B27" s="496" t="s">
        <v>1578</v>
      </c>
      <c r="C27" s="684" t="s">
        <v>807</v>
      </c>
      <c r="D27" s="282" t="s">
        <v>1180</v>
      </c>
      <c r="E27" s="281" t="s">
        <v>1063</v>
      </c>
      <c r="F27" s="855">
        <v>45748</v>
      </c>
      <c r="G27" s="855">
        <v>45901</v>
      </c>
      <c r="H27" s="626">
        <v>70000</v>
      </c>
      <c r="I27" s="1111">
        <v>0</v>
      </c>
      <c r="J27" s="457">
        <v>70000</v>
      </c>
      <c r="K27" s="457">
        <v>2009</v>
      </c>
      <c r="L27" s="457">
        <v>5368.48</v>
      </c>
      <c r="M27" s="1149">
        <v>2128</v>
      </c>
      <c r="N27" s="468">
        <v>12440.5</v>
      </c>
      <c r="O27" s="468">
        <f>+K27+L27+M27+N27</f>
        <v>21945.98</v>
      </c>
      <c r="P27" s="457">
        <f>+J27-O27</f>
        <v>48054.020000000004</v>
      </c>
    </row>
    <row r="28" spans="1:16" ht="21" customHeight="1" x14ac:dyDescent="0.25">
      <c r="B28" s="496" t="s">
        <v>1652</v>
      </c>
      <c r="C28" s="497" t="s">
        <v>806</v>
      </c>
      <c r="D28" s="282" t="s">
        <v>1180</v>
      </c>
      <c r="E28" s="281" t="s">
        <v>1063</v>
      </c>
      <c r="F28" s="855">
        <v>45839</v>
      </c>
      <c r="G28" s="855">
        <v>45992</v>
      </c>
      <c r="H28" s="626">
        <v>60000</v>
      </c>
      <c r="I28" s="1111">
        <v>0</v>
      </c>
      <c r="J28" s="457">
        <v>60000</v>
      </c>
      <c r="K28" s="457">
        <v>1722</v>
      </c>
      <c r="L28" s="457">
        <v>3486.68</v>
      </c>
      <c r="M28" s="1149">
        <v>1824</v>
      </c>
      <c r="N28" s="468">
        <v>1296.7</v>
      </c>
      <c r="O28" s="468">
        <f>SUM(K28:N28)</f>
        <v>8329.380000000001</v>
      </c>
      <c r="P28" s="457">
        <f>+H28-O28</f>
        <v>51670.619999999995</v>
      </c>
    </row>
    <row r="29" spans="1:16" ht="21" customHeight="1" x14ac:dyDescent="0.25">
      <c r="B29" s="466" t="s">
        <v>813</v>
      </c>
      <c r="C29" s="569"/>
      <c r="D29" s="492">
        <v>3</v>
      </c>
      <c r="E29" s="281"/>
      <c r="F29" s="1019"/>
      <c r="G29" s="857"/>
      <c r="H29" s="1145">
        <f>SUM(H26:H28)</f>
        <v>280000</v>
      </c>
      <c r="I29" s="1112">
        <v>0</v>
      </c>
      <c r="J29" s="1145">
        <f t="shared" ref="J29:P29" si="2">SUM(J26:J28)</f>
        <v>280000</v>
      </c>
      <c r="K29" s="1145">
        <f t="shared" si="2"/>
        <v>8036</v>
      </c>
      <c r="L29" s="1145">
        <f t="shared" si="2"/>
        <v>32721.78</v>
      </c>
      <c r="M29" s="1145">
        <f t="shared" si="2"/>
        <v>8512</v>
      </c>
      <c r="N29" s="1145">
        <f t="shared" si="2"/>
        <v>13762.2</v>
      </c>
      <c r="O29" s="1145">
        <f t="shared" si="2"/>
        <v>63031.979999999996</v>
      </c>
      <c r="P29" s="1145">
        <f t="shared" si="2"/>
        <v>216968.02000000002</v>
      </c>
    </row>
    <row r="30" spans="1:16" ht="21" customHeight="1" x14ac:dyDescent="0.25">
      <c r="B30" s="490"/>
      <c r="C30" s="1223"/>
      <c r="D30" s="492"/>
      <c r="E30" s="465"/>
      <c r="F30" s="856"/>
      <c r="G30" s="857"/>
      <c r="H30" s="695"/>
      <c r="I30" s="1112"/>
      <c r="J30" s="494"/>
      <c r="K30" s="494"/>
      <c r="L30" s="494"/>
      <c r="M30" s="1145"/>
      <c r="N30" s="695"/>
      <c r="O30" s="695"/>
      <c r="P30" s="494"/>
    </row>
    <row r="31" spans="1:16" ht="21" customHeight="1" x14ac:dyDescent="0.25">
      <c r="B31" s="466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1:16" s="259" customFormat="1" ht="18.75" customHeight="1" x14ac:dyDescent="0.25">
      <c r="B32" s="275" t="s">
        <v>1580</v>
      </c>
      <c r="C32" s="1247" t="s">
        <v>806</v>
      </c>
      <c r="D32" s="1246" t="s">
        <v>1494</v>
      </c>
      <c r="E32" s="1247" t="s">
        <v>1063</v>
      </c>
      <c r="F32" s="855">
        <v>45931</v>
      </c>
      <c r="G32" s="855">
        <v>46082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626">
        <v>2837</v>
      </c>
      <c r="O32" s="626">
        <f>SUM(K32:N32)</f>
        <v>17909.120000000003</v>
      </c>
      <c r="P32" s="1100">
        <f>+H32-O32</f>
        <v>72090.880000000005</v>
      </c>
    </row>
    <row r="33" spans="2:16" ht="21" customHeight="1" x14ac:dyDescent="0.25">
      <c r="B33" s="466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2837</v>
      </c>
      <c r="O33" s="695">
        <v>17909.12</v>
      </c>
      <c r="P33" s="1099">
        <f>+H33-O33</f>
        <v>72090.880000000005</v>
      </c>
    </row>
    <row r="34" spans="2:16" ht="21" customHeight="1" x14ac:dyDescent="0.25">
      <c r="B34" s="466"/>
      <c r="C34" s="569"/>
      <c r="D34" s="492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695"/>
    </row>
    <row r="35" spans="2:16" ht="21" customHeight="1" x14ac:dyDescent="0.25">
      <c r="B35" s="466" t="s">
        <v>1783</v>
      </c>
      <c r="C35" s="569"/>
      <c r="D35" s="492"/>
      <c r="E35" s="465"/>
      <c r="F35" s="695"/>
      <c r="G35" s="696"/>
      <c r="H35" s="695"/>
      <c r="I35" s="1144"/>
      <c r="J35" s="695"/>
      <c r="K35" s="695"/>
      <c r="L35" s="695"/>
      <c r="M35" s="1145"/>
      <c r="N35" s="695"/>
      <c r="O35" s="695"/>
      <c r="P35" s="695"/>
    </row>
    <row r="36" spans="2:16" ht="21" customHeight="1" x14ac:dyDescent="0.25">
      <c r="B36" s="275" t="s">
        <v>1654</v>
      </c>
      <c r="C36" s="1245" t="s">
        <v>807</v>
      </c>
      <c r="D36" s="1246" t="s">
        <v>1784</v>
      </c>
      <c r="E36" s="1247" t="s">
        <v>1063</v>
      </c>
      <c r="F36" s="855">
        <v>45839</v>
      </c>
      <c r="G36" s="855">
        <v>45992</v>
      </c>
      <c r="H36" s="626">
        <v>70000</v>
      </c>
      <c r="I36" s="1169">
        <v>0</v>
      </c>
      <c r="J36" s="626">
        <v>70000</v>
      </c>
      <c r="K36" s="626">
        <v>2009</v>
      </c>
      <c r="L36" s="626">
        <v>5368.48</v>
      </c>
      <c r="M36" s="1149">
        <v>2128</v>
      </c>
      <c r="N36" s="626">
        <v>25</v>
      </c>
      <c r="O36" s="626">
        <f>SUM(K36:N36)</f>
        <v>9530.48</v>
      </c>
      <c r="P36" s="626">
        <f>+H36-O36</f>
        <v>60469.520000000004</v>
      </c>
    </row>
    <row r="38" spans="2:16" ht="21" customHeight="1" x14ac:dyDescent="0.25">
      <c r="B38" s="460" t="s">
        <v>1785</v>
      </c>
      <c r="C38" s="685" t="s">
        <v>807</v>
      </c>
      <c r="D38" s="1246" t="s">
        <v>1784</v>
      </c>
      <c r="E38" s="1247" t="s">
        <v>1063</v>
      </c>
      <c r="F38" s="855">
        <v>45839</v>
      </c>
      <c r="G38" s="855">
        <v>45992</v>
      </c>
      <c r="H38" s="626">
        <v>70000</v>
      </c>
      <c r="I38" s="1169">
        <v>0</v>
      </c>
      <c r="J38" s="626">
        <v>70000</v>
      </c>
      <c r="K38" s="626">
        <v>2009</v>
      </c>
      <c r="L38" s="626">
        <v>5025.38</v>
      </c>
      <c r="M38" s="1149">
        <v>2128</v>
      </c>
      <c r="N38" s="626">
        <v>1740.46</v>
      </c>
      <c r="O38" s="626">
        <f>SUM(K38:N38)</f>
        <v>10902.84</v>
      </c>
      <c r="P38" s="626">
        <f>+H38-O38</f>
        <v>59097.16</v>
      </c>
    </row>
    <row r="39" spans="2:16" ht="21" customHeight="1" x14ac:dyDescent="0.25">
      <c r="B39" s="466" t="s">
        <v>813</v>
      </c>
      <c r="C39" s="569"/>
      <c r="D39" s="492">
        <v>3</v>
      </c>
      <c r="E39" s="465"/>
      <c r="F39" s="500"/>
      <c r="G39" s="855"/>
      <c r="H39" s="695">
        <f>SUM(H36:H38)</f>
        <v>140000</v>
      </c>
      <c r="I39" s="1253">
        <v>0</v>
      </c>
      <c r="J39" s="695">
        <f t="shared" ref="J39:P39" si="3">SUM(J36:J38)</f>
        <v>140000</v>
      </c>
      <c r="K39" s="695">
        <f t="shared" si="3"/>
        <v>4018</v>
      </c>
      <c r="L39" s="695">
        <f t="shared" si="3"/>
        <v>10393.86</v>
      </c>
      <c r="M39" s="695">
        <f t="shared" si="3"/>
        <v>4256</v>
      </c>
      <c r="N39" s="695">
        <f t="shared" si="3"/>
        <v>1765.46</v>
      </c>
      <c r="O39" s="695">
        <f t="shared" si="3"/>
        <v>20433.32</v>
      </c>
      <c r="P39" s="695">
        <f t="shared" si="3"/>
        <v>119566.68000000001</v>
      </c>
    </row>
    <row r="40" spans="2:16" ht="21" customHeight="1" x14ac:dyDescent="0.25">
      <c r="B40" s="466"/>
      <c r="C40" s="569"/>
      <c r="D40" s="492"/>
      <c r="E40" s="465"/>
      <c r="F40" s="500"/>
      <c r="G40" s="855"/>
      <c r="H40" s="695"/>
      <c r="I40" s="695"/>
      <c r="J40" s="695"/>
      <c r="K40" s="695"/>
      <c r="L40" s="695"/>
      <c r="M40" s="695"/>
      <c r="N40" s="695"/>
      <c r="O40" s="695"/>
      <c r="P40" s="695"/>
    </row>
    <row r="41" spans="2:16" ht="21" customHeight="1" x14ac:dyDescent="0.25">
      <c r="B41" s="466" t="s">
        <v>1126</v>
      </c>
      <c r="C41" s="569"/>
      <c r="D41" s="492"/>
      <c r="E41" s="465"/>
      <c r="F41" s="695"/>
      <c r="G41" s="696"/>
      <c r="H41" s="695"/>
      <c r="I41" s="1145"/>
      <c r="J41" s="695"/>
      <c r="K41" s="695"/>
      <c r="L41" s="695"/>
      <c r="M41" s="1145"/>
      <c r="N41" s="695"/>
      <c r="O41" s="153"/>
      <c r="P41" s="153"/>
    </row>
    <row r="42" spans="2:16" s="259" customFormat="1" ht="21" customHeight="1" x14ac:dyDescent="0.25">
      <c r="B42" s="1251" t="s">
        <v>917</v>
      </c>
      <c r="C42" s="1252" t="s">
        <v>807</v>
      </c>
      <c r="D42" s="1246" t="s">
        <v>607</v>
      </c>
      <c r="E42" s="1247" t="s">
        <v>1063</v>
      </c>
      <c r="F42" s="855">
        <v>45931</v>
      </c>
      <c r="G42" s="855">
        <v>46082</v>
      </c>
      <c r="H42" s="1100">
        <v>80000</v>
      </c>
      <c r="I42" s="1249">
        <v>0</v>
      </c>
      <c r="J42" s="1100">
        <v>80000</v>
      </c>
      <c r="K42" s="1100">
        <v>2296</v>
      </c>
      <c r="L42" s="1103">
        <v>7400.87</v>
      </c>
      <c r="M42" s="1250">
        <v>2432</v>
      </c>
      <c r="N42" s="626">
        <v>8903.93</v>
      </c>
      <c r="O42" s="468">
        <f>SUM(K42:N42)</f>
        <v>21032.799999999999</v>
      </c>
      <c r="P42" s="675">
        <f>+J42-O42</f>
        <v>58967.199999999997</v>
      </c>
    </row>
    <row r="43" spans="2:16" s="259" customFormat="1" ht="21" customHeight="1" x14ac:dyDescent="0.25">
      <c r="B43" s="1251" t="s">
        <v>1674</v>
      </c>
      <c r="C43" s="1252" t="s">
        <v>807</v>
      </c>
      <c r="D43" s="1246" t="s">
        <v>607</v>
      </c>
      <c r="E43" s="1247" t="s">
        <v>1063</v>
      </c>
      <c r="F43" s="855">
        <v>45839</v>
      </c>
      <c r="G43" s="855">
        <v>45992</v>
      </c>
      <c r="H43" s="1100">
        <v>70000</v>
      </c>
      <c r="I43" s="1249">
        <v>0</v>
      </c>
      <c r="J43" s="1100">
        <v>70000</v>
      </c>
      <c r="K43" s="1100">
        <v>2009</v>
      </c>
      <c r="L43" s="1103">
        <v>5025.38</v>
      </c>
      <c r="M43" s="1250">
        <v>2128</v>
      </c>
      <c r="N43" s="626">
        <v>1740.46</v>
      </c>
      <c r="O43" s="468">
        <f>SUM(K43:N43)</f>
        <v>10902.84</v>
      </c>
      <c r="P43" s="675">
        <f>+H43-O43</f>
        <v>59097.16</v>
      </c>
    </row>
    <row r="44" spans="2:16" ht="21" customHeight="1" x14ac:dyDescent="0.25">
      <c r="B44" s="466" t="s">
        <v>813</v>
      </c>
      <c r="C44" s="569"/>
      <c r="D44" s="492">
        <v>2</v>
      </c>
      <c r="E44" s="465"/>
      <c r="F44" s="695"/>
      <c r="G44" s="696"/>
      <c r="H44" s="1099">
        <f>SUM(H42:H43)</f>
        <v>150000</v>
      </c>
      <c r="I44" s="1253">
        <v>0</v>
      </c>
      <c r="J44" s="1099">
        <f t="shared" ref="J44:P44" si="4">SUM(J42:J43)</f>
        <v>150000</v>
      </c>
      <c r="K44" s="1099">
        <f t="shared" si="4"/>
        <v>4305</v>
      </c>
      <c r="L44" s="1099">
        <f t="shared" si="4"/>
        <v>12426.25</v>
      </c>
      <c r="M44" s="1099">
        <f t="shared" si="4"/>
        <v>4560</v>
      </c>
      <c r="N44" s="695">
        <f t="shared" si="4"/>
        <v>10644.39</v>
      </c>
      <c r="O44" s="695">
        <f t="shared" si="4"/>
        <v>31935.64</v>
      </c>
      <c r="P44" s="1099">
        <f t="shared" si="4"/>
        <v>118064.36</v>
      </c>
    </row>
    <row r="45" spans="2:16" ht="21" customHeight="1" x14ac:dyDescent="0.25">
      <c r="B45" s="466"/>
      <c r="C45" s="569"/>
      <c r="D45" s="492"/>
      <c r="E45" s="465"/>
      <c r="F45" s="695"/>
      <c r="G45" s="696"/>
      <c r="H45" s="1099"/>
      <c r="I45" s="1253"/>
      <c r="J45" s="1099"/>
      <c r="K45" s="1099"/>
      <c r="L45" s="1099"/>
      <c r="M45" s="1099"/>
      <c r="N45" s="695"/>
      <c r="O45" s="695"/>
      <c r="P45" s="1099"/>
    </row>
    <row r="46" spans="2:16" ht="21" customHeight="1" x14ac:dyDescent="0.25">
      <c r="B46" s="466" t="s">
        <v>1443</v>
      </c>
      <c r="C46" s="569"/>
      <c r="D46" s="492"/>
      <c r="E46" s="465"/>
      <c r="F46" s="500"/>
      <c r="G46" s="855"/>
      <c r="H46" s="695"/>
      <c r="I46" s="1144"/>
      <c r="J46" s="695"/>
      <c r="K46" s="695"/>
      <c r="L46" s="695"/>
      <c r="M46" s="1145"/>
      <c r="N46" s="695"/>
      <c r="O46" s="695"/>
      <c r="P46" s="695"/>
    </row>
    <row r="47" spans="2:16" s="259" customFormat="1" ht="21" customHeight="1" x14ac:dyDescent="0.25">
      <c r="B47" s="1251" t="s">
        <v>382</v>
      </c>
      <c r="C47" s="1252" t="s">
        <v>807</v>
      </c>
      <c r="D47" s="1246" t="s">
        <v>1749</v>
      </c>
      <c r="E47" s="1247" t="s">
        <v>1063</v>
      </c>
      <c r="F47" s="1248">
        <v>45809</v>
      </c>
      <c r="G47" s="1248">
        <v>45992</v>
      </c>
      <c r="H47" s="1100">
        <v>70000</v>
      </c>
      <c r="I47" s="1249">
        <v>0</v>
      </c>
      <c r="J47" s="1100">
        <v>70000</v>
      </c>
      <c r="K47" s="1100">
        <v>2009</v>
      </c>
      <c r="L47" s="1103">
        <v>5368.48</v>
      </c>
      <c r="M47" s="1250">
        <v>2128</v>
      </c>
      <c r="N47" s="626">
        <v>25</v>
      </c>
      <c r="O47" s="468">
        <f>+K47+L47+M47+N47</f>
        <v>9530.48</v>
      </c>
      <c r="P47" s="675">
        <f>+J47-O47</f>
        <v>60469.520000000004</v>
      </c>
    </row>
    <row r="48" spans="2:16" s="259" customFormat="1" ht="21" customHeight="1" x14ac:dyDescent="0.25">
      <c r="B48" s="466" t="s">
        <v>813</v>
      </c>
      <c r="C48" s="1252"/>
      <c r="D48" s="1325">
        <v>1</v>
      </c>
      <c r="E48" s="1247"/>
      <c r="F48" s="1248"/>
      <c r="G48" s="1248"/>
      <c r="H48" s="1099">
        <v>70000</v>
      </c>
      <c r="I48" s="1253">
        <v>0</v>
      </c>
      <c r="J48" s="1099">
        <v>70000</v>
      </c>
      <c r="K48" s="1099">
        <v>2009</v>
      </c>
      <c r="L48" s="1099">
        <v>5368.48</v>
      </c>
      <c r="M48" s="1099">
        <v>2128</v>
      </c>
      <c r="N48" s="695">
        <v>25</v>
      </c>
      <c r="O48" s="695">
        <f>SUM(K48:N48)</f>
        <v>9530.48</v>
      </c>
      <c r="P48" s="1099">
        <f>+H48-O48</f>
        <v>60469.520000000004</v>
      </c>
    </row>
    <row r="49" spans="2:16" ht="23.25" customHeight="1" x14ac:dyDescent="0.25">
      <c r="B49" s="466"/>
      <c r="C49" s="569"/>
      <c r="D49" s="492"/>
      <c r="E49" s="1247"/>
      <c r="F49" s="500"/>
      <c r="G49" s="855"/>
      <c r="H49" s="1099"/>
      <c r="I49" s="1253"/>
      <c r="J49" s="1099"/>
      <c r="K49" s="1099"/>
      <c r="L49" s="1099"/>
      <c r="M49" s="1099"/>
      <c r="N49" s="695"/>
      <c r="O49" s="695"/>
      <c r="P49" s="1099"/>
    </row>
    <row r="50" spans="2:16" ht="21" customHeight="1" x14ac:dyDescent="0.25">
      <c r="B50" s="466" t="s">
        <v>839</v>
      </c>
      <c r="C50" s="569"/>
      <c r="D50" s="492"/>
      <c r="E50" s="465"/>
      <c r="F50" s="500"/>
      <c r="G50" s="855"/>
      <c r="H50" s="695"/>
      <c r="I50" s="1144"/>
      <c r="J50" s="695"/>
      <c r="K50" s="695"/>
      <c r="L50" s="695"/>
      <c r="M50" s="1145"/>
      <c r="N50" s="695"/>
      <c r="O50" s="695"/>
      <c r="P50" s="695"/>
    </row>
    <row r="51" spans="2:16" ht="27.75" customHeight="1" x14ac:dyDescent="0.25">
      <c r="B51" s="286" t="s">
        <v>1581</v>
      </c>
      <c r="C51" s="685" t="s">
        <v>807</v>
      </c>
      <c r="D51" s="282" t="s">
        <v>1570</v>
      </c>
      <c r="E51" s="281" t="s">
        <v>1063</v>
      </c>
      <c r="F51" s="855">
        <v>45931</v>
      </c>
      <c r="G51" s="855">
        <v>46082</v>
      </c>
      <c r="H51" s="626">
        <v>150000</v>
      </c>
      <c r="I51" s="1169">
        <v>0</v>
      </c>
      <c r="J51" s="626">
        <v>150000</v>
      </c>
      <c r="K51" s="626">
        <v>4305</v>
      </c>
      <c r="L51" s="626">
        <v>23437.75</v>
      </c>
      <c r="M51" s="1149">
        <v>4560</v>
      </c>
      <c r="N51" s="626">
        <v>3912.66</v>
      </c>
      <c r="O51" s="626">
        <v>36215.410000000003</v>
      </c>
      <c r="P51" s="626">
        <v>113784.59</v>
      </c>
    </row>
    <row r="52" spans="2:16" ht="21" customHeight="1" x14ac:dyDescent="0.25">
      <c r="B52" s="453" t="s">
        <v>813</v>
      </c>
      <c r="C52" s="569"/>
      <c r="D52" s="492">
        <v>1</v>
      </c>
      <c r="E52" s="465"/>
      <c r="F52" s="500"/>
      <c r="G52" s="855"/>
      <c r="H52" s="695">
        <v>150000</v>
      </c>
      <c r="I52" s="1144">
        <v>0</v>
      </c>
      <c r="J52" s="695">
        <v>150000</v>
      </c>
      <c r="K52" s="695">
        <v>4305</v>
      </c>
      <c r="L52" s="695">
        <v>23437.75</v>
      </c>
      <c r="M52" s="1145">
        <v>4560</v>
      </c>
      <c r="N52" s="695">
        <v>3912.66</v>
      </c>
      <c r="O52" s="695">
        <v>36215.410000000003</v>
      </c>
      <c r="P52" s="695">
        <v>113784.59</v>
      </c>
    </row>
    <row r="53" spans="2:16" ht="21" customHeight="1" x14ac:dyDescent="0.25">
      <c r="B53" s="453"/>
      <c r="C53" s="569"/>
      <c r="D53" s="492"/>
      <c r="E53" s="465"/>
      <c r="F53" s="500"/>
      <c r="G53" s="855"/>
      <c r="H53" s="695"/>
      <c r="I53" s="1144"/>
      <c r="J53" s="695"/>
      <c r="K53" s="695"/>
      <c r="L53" s="695"/>
      <c r="M53" s="1145"/>
      <c r="N53" s="695"/>
      <c r="O53" s="695"/>
      <c r="P53" s="695"/>
    </row>
    <row r="54" spans="2:16" ht="30" customHeight="1" x14ac:dyDescent="0.25">
      <c r="B54" s="492" t="s">
        <v>1822</v>
      </c>
      <c r="C54" s="569"/>
      <c r="D54" s="492"/>
      <c r="E54" s="465"/>
      <c r="F54" s="500"/>
      <c r="G54" s="855"/>
      <c r="H54" s="695"/>
      <c r="I54" s="1144"/>
      <c r="J54" s="695"/>
      <c r="K54" s="695"/>
      <c r="L54" s="695"/>
      <c r="M54" s="1145"/>
      <c r="N54" s="695"/>
      <c r="O54" s="695"/>
      <c r="P54" s="695"/>
    </row>
    <row r="55" spans="2:16" ht="21" customHeight="1" x14ac:dyDescent="0.25">
      <c r="B55" s="280" t="s">
        <v>1823</v>
      </c>
      <c r="C55" s="685" t="s">
        <v>807</v>
      </c>
      <c r="D55" s="282" t="s">
        <v>1824</v>
      </c>
      <c r="E55" s="281" t="s">
        <v>1063</v>
      </c>
      <c r="F55" s="855">
        <v>45931</v>
      </c>
      <c r="G55" s="855">
        <v>46082</v>
      </c>
      <c r="H55" s="1100">
        <v>70000</v>
      </c>
      <c r="I55" s="1249">
        <v>0</v>
      </c>
      <c r="J55" s="1100">
        <v>70000</v>
      </c>
      <c r="K55" s="1100">
        <v>2009</v>
      </c>
      <c r="L55" s="1103">
        <v>5025.38</v>
      </c>
      <c r="M55" s="1250">
        <v>2128</v>
      </c>
      <c r="N55" s="626">
        <v>1740.46</v>
      </c>
      <c r="O55" s="468">
        <f>SUM(K55:N55)</f>
        <v>10902.84</v>
      </c>
      <c r="P55" s="675">
        <f>+H55-O55</f>
        <v>59097.16</v>
      </c>
    </row>
    <row r="56" spans="2:16" ht="21" customHeight="1" x14ac:dyDescent="0.25">
      <c r="B56" s="496"/>
      <c r="C56" s="684"/>
      <c r="D56" s="282">
        <v>1</v>
      </c>
      <c r="E56" s="281"/>
      <c r="F56" s="858"/>
      <c r="G56" s="855"/>
      <c r="H56" s="1099">
        <v>70000</v>
      </c>
      <c r="I56" s="1253">
        <v>0</v>
      </c>
      <c r="J56" s="1099">
        <v>70000</v>
      </c>
      <c r="K56" s="1099">
        <v>2009</v>
      </c>
      <c r="L56" s="1254">
        <v>5025.38</v>
      </c>
      <c r="M56" s="1146">
        <v>2128</v>
      </c>
      <c r="N56" s="695">
        <v>1740.46</v>
      </c>
      <c r="O56" s="697">
        <f>SUM(K56:N56)</f>
        <v>10902.84</v>
      </c>
      <c r="P56" s="676">
        <f>+H56-O56</f>
        <v>59097.16</v>
      </c>
    </row>
    <row r="57" spans="2:16" ht="21" customHeight="1" x14ac:dyDescent="0.25">
      <c r="B57" s="453" t="s">
        <v>1128</v>
      </c>
      <c r="C57" s="1224"/>
      <c r="D57" s="280"/>
      <c r="E57" s="280"/>
      <c r="F57" s="858"/>
      <c r="G57" s="855"/>
      <c r="H57" s="280"/>
      <c r="I57" s="1113"/>
      <c r="J57" s="487"/>
      <c r="K57" s="457"/>
      <c r="L57" s="457"/>
      <c r="M57" s="1149"/>
      <c r="N57" s="468"/>
      <c r="O57" s="468"/>
      <c r="P57" s="457"/>
    </row>
    <row r="58" spans="2:16" ht="29.25" customHeight="1" x14ac:dyDescent="0.25">
      <c r="B58" s="280" t="s">
        <v>461</v>
      </c>
      <c r="C58" s="685" t="s">
        <v>807</v>
      </c>
      <c r="D58" s="282" t="s">
        <v>1574</v>
      </c>
      <c r="E58" s="281" t="s">
        <v>1063</v>
      </c>
      <c r="F58" s="855">
        <v>45931</v>
      </c>
      <c r="G58" s="855">
        <v>46082</v>
      </c>
      <c r="H58" s="468">
        <v>115000</v>
      </c>
      <c r="I58" s="1111">
        <v>0</v>
      </c>
      <c r="J58" s="489">
        <v>115000</v>
      </c>
      <c r="K58" s="489">
        <v>3300.5</v>
      </c>
      <c r="L58" s="489">
        <v>15633.74</v>
      </c>
      <c r="M58" s="1149">
        <v>3496</v>
      </c>
      <c r="N58" s="861">
        <v>1431</v>
      </c>
      <c r="O58" s="468">
        <f>+K58+L58+M58+N58</f>
        <v>23861.239999999998</v>
      </c>
      <c r="P58" s="457">
        <f>+J58-O58</f>
        <v>91138.760000000009</v>
      </c>
    </row>
    <row r="59" spans="2:16" ht="21" customHeight="1" x14ac:dyDescent="0.25">
      <c r="B59" s="280" t="s">
        <v>1283</v>
      </c>
      <c r="C59" s="685" t="s">
        <v>807</v>
      </c>
      <c r="D59" s="282" t="s">
        <v>1495</v>
      </c>
      <c r="E59" s="281" t="s">
        <v>1281</v>
      </c>
      <c r="F59" s="855">
        <v>45931</v>
      </c>
      <c r="G59" s="855">
        <v>46082</v>
      </c>
      <c r="H59" s="468">
        <v>60000</v>
      </c>
      <c r="I59" s="1169">
        <v>0</v>
      </c>
      <c r="J59" s="628">
        <v>60000</v>
      </c>
      <c r="K59" s="628">
        <v>1722</v>
      </c>
      <c r="L59" s="628">
        <v>3486.68</v>
      </c>
      <c r="M59" s="1149">
        <v>1824</v>
      </c>
      <c r="N59" s="861">
        <v>728</v>
      </c>
      <c r="O59" s="468">
        <f>+K59+L59+M59+N59</f>
        <v>7760.68</v>
      </c>
      <c r="P59" s="468">
        <f>+J59-O59</f>
        <v>52239.32</v>
      </c>
    </row>
    <row r="60" spans="2:16" ht="21" customHeight="1" x14ac:dyDescent="0.25">
      <c r="B60" s="453" t="s">
        <v>813</v>
      </c>
      <c r="C60" s="1224"/>
      <c r="D60" s="453">
        <v>2</v>
      </c>
      <c r="E60" s="525"/>
      <c r="F60" s="500"/>
      <c r="G60" s="855"/>
      <c r="H60" s="695">
        <f>SUM(H58:H59)</f>
        <v>175000</v>
      </c>
      <c r="I60" s="1144">
        <f>SUM(I59)</f>
        <v>0</v>
      </c>
      <c r="J60" s="695">
        <f t="shared" ref="J60:P60" si="5">SUM(J58:J59)</f>
        <v>175000</v>
      </c>
      <c r="K60" s="695">
        <f t="shared" si="5"/>
        <v>5022.5</v>
      </c>
      <c r="L60" s="695">
        <f t="shared" si="5"/>
        <v>19120.419999999998</v>
      </c>
      <c r="M60" s="1145">
        <f t="shared" si="5"/>
        <v>5320</v>
      </c>
      <c r="N60" s="695">
        <f>SUM(N58:N59)</f>
        <v>2159</v>
      </c>
      <c r="O60" s="695">
        <f t="shared" si="5"/>
        <v>31621.919999999998</v>
      </c>
      <c r="P60" s="695">
        <f t="shared" si="5"/>
        <v>143378.08000000002</v>
      </c>
    </row>
    <row r="61" spans="2:16" ht="21" customHeight="1" x14ac:dyDescent="0.25">
      <c r="B61" s="461"/>
      <c r="C61" s="1225"/>
      <c r="D61" s="453"/>
      <c r="E61" s="525"/>
      <c r="F61" s="858"/>
      <c r="G61" s="855"/>
      <c r="H61" s="697"/>
      <c r="I61" s="1112"/>
      <c r="J61" s="522"/>
      <c r="K61" s="522"/>
      <c r="L61" s="522"/>
      <c r="M61" s="1145"/>
      <c r="N61" s="1173"/>
      <c r="O61" s="697"/>
      <c r="P61" s="463"/>
    </row>
    <row r="62" spans="2:16" ht="21" customHeight="1" x14ac:dyDescent="0.25">
      <c r="B62" s="1014" t="s">
        <v>1575</v>
      </c>
      <c r="C62" s="569"/>
      <c r="D62" s="492"/>
      <c r="E62" s="465"/>
      <c r="F62" s="500"/>
      <c r="G62" s="855"/>
      <c r="H62" s="695"/>
      <c r="I62" s="1144"/>
      <c r="J62" s="695"/>
      <c r="K62" s="695"/>
      <c r="L62" s="695"/>
      <c r="M62" s="1145"/>
      <c r="N62" s="695"/>
      <c r="O62" s="695"/>
      <c r="P62" s="695"/>
    </row>
    <row r="63" spans="2:16" s="259" customFormat="1" ht="30.75" customHeight="1" x14ac:dyDescent="0.25">
      <c r="B63" s="1251" t="s">
        <v>1582</v>
      </c>
      <c r="C63" s="1252" t="s">
        <v>807</v>
      </c>
      <c r="D63" s="1246" t="s">
        <v>1571</v>
      </c>
      <c r="E63" s="1247" t="s">
        <v>1063</v>
      </c>
      <c r="F63" s="1084">
        <v>45870</v>
      </c>
      <c r="G63" s="1084">
        <v>46023</v>
      </c>
      <c r="H63" s="1100">
        <v>95000</v>
      </c>
      <c r="I63" s="1249">
        <v>0</v>
      </c>
      <c r="J63" s="1100">
        <v>95000</v>
      </c>
      <c r="K63" s="1100">
        <v>2726.5</v>
      </c>
      <c r="L63" s="1103">
        <v>10929.24</v>
      </c>
      <c r="M63" s="1250">
        <v>2888</v>
      </c>
      <c r="N63" s="626">
        <v>18566.330000000002</v>
      </c>
      <c r="O63" s="468">
        <f>+K63+L63+M63+N63</f>
        <v>35110.07</v>
      </c>
      <c r="P63" s="675">
        <f>+J63-O63</f>
        <v>59889.93</v>
      </c>
    </row>
    <row r="64" spans="2:16" ht="21" customHeight="1" x14ac:dyDescent="0.25">
      <c r="B64" s="453" t="s">
        <v>813</v>
      </c>
      <c r="C64" s="685"/>
      <c r="D64" s="453">
        <v>1</v>
      </c>
      <c r="E64" s="281"/>
      <c r="F64" s="1019"/>
      <c r="G64" s="857"/>
      <c r="H64" s="697">
        <f>SUM(H63)</f>
        <v>95000</v>
      </c>
      <c r="I64" s="1144">
        <f>SUM(I63)</f>
        <v>0</v>
      </c>
      <c r="J64" s="697">
        <f t="shared" ref="J64:P64" si="6">SUM(J63)</f>
        <v>95000</v>
      </c>
      <c r="K64" s="697">
        <f t="shared" si="6"/>
        <v>2726.5</v>
      </c>
      <c r="L64" s="697">
        <f t="shared" si="6"/>
        <v>10929.24</v>
      </c>
      <c r="M64" s="1145">
        <f t="shared" si="6"/>
        <v>2888</v>
      </c>
      <c r="N64" s="697">
        <f>SUM(N63)</f>
        <v>18566.330000000002</v>
      </c>
      <c r="O64" s="697">
        <f t="shared" si="6"/>
        <v>35110.07</v>
      </c>
      <c r="P64" s="697">
        <f t="shared" si="6"/>
        <v>59889.93</v>
      </c>
    </row>
    <row r="65" spans="2:16" ht="21" customHeight="1" x14ac:dyDescent="0.25">
      <c r="B65" s="496"/>
      <c r="C65" s="684"/>
      <c r="D65" s="282"/>
      <c r="E65" s="281"/>
      <c r="F65" s="856"/>
      <c r="G65" s="857"/>
      <c r="H65" s="626"/>
      <c r="I65" s="1111"/>
      <c r="J65" s="457"/>
      <c r="K65" s="457"/>
      <c r="L65" s="457"/>
      <c r="M65" s="1149"/>
      <c r="N65" s="468"/>
      <c r="O65" s="468"/>
      <c r="P65" s="457"/>
    </row>
    <row r="66" spans="2:16" ht="32.25" customHeight="1" x14ac:dyDescent="0.25">
      <c r="B66" s="1014" t="s">
        <v>1136</v>
      </c>
      <c r="C66" s="570"/>
      <c r="D66" s="492"/>
      <c r="E66" s="465"/>
      <c r="F66" s="1019"/>
      <c r="G66" s="857"/>
      <c r="H66" s="695"/>
      <c r="I66" s="1144"/>
      <c r="J66" s="697"/>
      <c r="K66" s="697"/>
      <c r="L66" s="697"/>
      <c r="M66" s="1145"/>
      <c r="N66" s="697"/>
      <c r="O66" s="697"/>
      <c r="P66" s="697"/>
    </row>
    <row r="67" spans="2:16" ht="31.5" customHeight="1" x14ac:dyDescent="0.25">
      <c r="B67" s="153" t="s">
        <v>1583</v>
      </c>
      <c r="C67" s="685" t="s">
        <v>806</v>
      </c>
      <c r="D67" s="749" t="s">
        <v>1572</v>
      </c>
      <c r="E67" s="281" t="s">
        <v>1063</v>
      </c>
      <c r="F67" s="855">
        <v>45839</v>
      </c>
      <c r="G67" s="855">
        <v>45992</v>
      </c>
      <c r="H67" s="626">
        <v>120000</v>
      </c>
      <c r="I67" s="1169">
        <v>0</v>
      </c>
      <c r="J67" s="468">
        <v>120000</v>
      </c>
      <c r="K67" s="468">
        <v>3444</v>
      </c>
      <c r="L67" s="468">
        <v>16809.87</v>
      </c>
      <c r="M67" s="1149">
        <v>3648</v>
      </c>
      <c r="N67" s="468">
        <v>2568.4</v>
      </c>
      <c r="O67" s="468">
        <f>+K67+L67+M67+N67</f>
        <v>26470.27</v>
      </c>
      <c r="P67" s="626">
        <f>+J67-O67</f>
        <v>93529.73</v>
      </c>
    </row>
    <row r="68" spans="2:16" s="259" customFormat="1" ht="21" customHeight="1" x14ac:dyDescent="0.25">
      <c r="B68" s="1251" t="s">
        <v>1750</v>
      </c>
      <c r="C68" s="1252" t="s">
        <v>807</v>
      </c>
      <c r="D68" s="1246" t="s">
        <v>1751</v>
      </c>
      <c r="E68" s="1247" t="s">
        <v>1063</v>
      </c>
      <c r="F68" s="1248">
        <v>45809</v>
      </c>
      <c r="G68" s="1248">
        <v>45992</v>
      </c>
      <c r="H68" s="1100">
        <v>50000</v>
      </c>
      <c r="I68" s="1249">
        <v>0</v>
      </c>
      <c r="J68" s="1100">
        <v>50000</v>
      </c>
      <c r="K68" s="1100">
        <v>1435</v>
      </c>
      <c r="L68" s="1103">
        <v>1854</v>
      </c>
      <c r="M68" s="1250">
        <v>1520</v>
      </c>
      <c r="N68" s="626">
        <v>25</v>
      </c>
      <c r="O68" s="468">
        <f>+K68+L68+M68+N68</f>
        <v>4834</v>
      </c>
      <c r="P68" s="675">
        <f>+J68-O68</f>
        <v>45166</v>
      </c>
    </row>
    <row r="69" spans="2:16" ht="21" customHeight="1" x14ac:dyDescent="0.25">
      <c r="B69" s="496" t="s">
        <v>1352</v>
      </c>
      <c r="C69" s="684" t="s">
        <v>806</v>
      </c>
      <c r="D69" s="286" t="s">
        <v>1635</v>
      </c>
      <c r="E69" s="281" t="s">
        <v>1063</v>
      </c>
      <c r="F69" s="855">
        <v>45931</v>
      </c>
      <c r="G69" s="855">
        <v>46082</v>
      </c>
      <c r="H69" s="626">
        <v>55000</v>
      </c>
      <c r="I69" s="1111">
        <v>0</v>
      </c>
      <c r="J69" s="457">
        <v>55000</v>
      </c>
      <c r="K69" s="457">
        <v>1578.5</v>
      </c>
      <c r="L69" s="457">
        <v>2559.6799999999998</v>
      </c>
      <c r="M69" s="1149">
        <v>1672</v>
      </c>
      <c r="N69" s="468">
        <v>25</v>
      </c>
      <c r="O69" s="468">
        <v>5835.18</v>
      </c>
      <c r="P69" s="498">
        <f>+J69-O69</f>
        <v>49164.82</v>
      </c>
    </row>
    <row r="70" spans="2:16" ht="21" customHeight="1" x14ac:dyDescent="0.25">
      <c r="B70" s="275" t="s">
        <v>875</v>
      </c>
      <c r="C70" s="1245" t="s">
        <v>807</v>
      </c>
      <c r="D70" s="1246" t="s">
        <v>1784</v>
      </c>
      <c r="E70" s="1247" t="s">
        <v>1063</v>
      </c>
      <c r="F70" s="855">
        <v>45839</v>
      </c>
      <c r="G70" s="855">
        <v>45992</v>
      </c>
      <c r="H70" s="626">
        <v>70000</v>
      </c>
      <c r="I70" s="1169">
        <v>0</v>
      </c>
      <c r="J70" s="626">
        <v>70000</v>
      </c>
      <c r="K70" s="626">
        <v>2009</v>
      </c>
      <c r="L70" s="626">
        <v>5368.48</v>
      </c>
      <c r="M70" s="1149">
        <v>2128</v>
      </c>
      <c r="N70" s="626">
        <v>2517.7399999999998</v>
      </c>
      <c r="O70" s="626">
        <f>SUM(K70:N70)</f>
        <v>12023.22</v>
      </c>
      <c r="P70" s="626">
        <f>+H70-O70</f>
        <v>57976.78</v>
      </c>
    </row>
    <row r="71" spans="2:16" ht="21" customHeight="1" x14ac:dyDescent="0.25">
      <c r="B71" s="466" t="s">
        <v>813</v>
      </c>
      <c r="C71" s="569"/>
      <c r="D71" s="492">
        <v>4</v>
      </c>
      <c r="E71" s="465"/>
      <c r="F71" s="500"/>
      <c r="G71" s="855"/>
      <c r="H71" s="697">
        <f>SUM(H67:H69)</f>
        <v>225000</v>
      </c>
      <c r="I71" s="1144">
        <f>SUM(I69)</f>
        <v>0</v>
      </c>
      <c r="J71" s="697">
        <f t="shared" ref="J71:P71" si="7">SUM(J67:J69)</f>
        <v>225000</v>
      </c>
      <c r="K71" s="697">
        <f>SUM(K67:K69)</f>
        <v>6457.5</v>
      </c>
      <c r="L71" s="697">
        <f t="shared" si="7"/>
        <v>21223.55</v>
      </c>
      <c r="M71" s="1145">
        <f t="shared" si="7"/>
        <v>6840</v>
      </c>
      <c r="N71" s="697">
        <f>SUM(N67:N69)</f>
        <v>2618.4</v>
      </c>
      <c r="O71" s="697">
        <f t="shared" si="7"/>
        <v>37139.449999999997</v>
      </c>
      <c r="P71" s="697">
        <f t="shared" si="7"/>
        <v>187860.55</v>
      </c>
    </row>
    <row r="72" spans="2:16" ht="21" customHeight="1" x14ac:dyDescent="0.25">
      <c r="B72" s="466"/>
      <c r="C72" s="569"/>
      <c r="D72" s="492"/>
      <c r="E72" s="465"/>
      <c r="F72" s="500"/>
      <c r="G72" s="855"/>
      <c r="H72" s="697"/>
      <c r="I72" s="1144"/>
      <c r="J72" s="697"/>
      <c r="K72" s="697"/>
      <c r="L72" s="697"/>
      <c r="M72" s="1145"/>
      <c r="N72" s="697"/>
      <c r="O72" s="697"/>
      <c r="P72" s="697"/>
    </row>
    <row r="73" spans="2:16" ht="21" customHeight="1" x14ac:dyDescent="0.25">
      <c r="B73" s="466" t="s">
        <v>1791</v>
      </c>
      <c r="C73" s="569"/>
      <c r="D73" s="492"/>
      <c r="E73" s="465"/>
      <c r="F73" s="500"/>
      <c r="G73" s="855"/>
      <c r="H73" s="697"/>
      <c r="I73" s="1144"/>
      <c r="J73" s="697"/>
      <c r="K73" s="697"/>
      <c r="L73" s="697"/>
      <c r="M73" s="1145"/>
      <c r="N73" s="697"/>
      <c r="O73" s="697"/>
      <c r="P73" s="697"/>
    </row>
    <row r="74" spans="2:16" ht="21" customHeight="1" x14ac:dyDescent="0.25">
      <c r="B74" s="286" t="s">
        <v>1793</v>
      </c>
      <c r="C74" s="685" t="s">
        <v>807</v>
      </c>
      <c r="D74" s="282" t="s">
        <v>1794</v>
      </c>
      <c r="E74" s="281" t="s">
        <v>1063</v>
      </c>
      <c r="F74" s="855">
        <v>45839</v>
      </c>
      <c r="G74" s="855">
        <v>45992</v>
      </c>
      <c r="H74" s="626">
        <v>120000</v>
      </c>
      <c r="I74" s="1169">
        <v>0</v>
      </c>
      <c r="J74" s="468">
        <v>120000</v>
      </c>
      <c r="K74" s="468">
        <v>3444</v>
      </c>
      <c r="L74" s="468">
        <v>16809.87</v>
      </c>
      <c r="M74" s="1149">
        <v>3648</v>
      </c>
      <c r="N74" s="468">
        <v>25</v>
      </c>
      <c r="O74" s="468">
        <f>SUM(K74:N74)</f>
        <v>23926.87</v>
      </c>
      <c r="P74" s="468">
        <f>+H74-O74</f>
        <v>96073.13</v>
      </c>
    </row>
    <row r="75" spans="2:16" ht="21" customHeight="1" x14ac:dyDescent="0.25">
      <c r="B75" s="466" t="s">
        <v>813</v>
      </c>
      <c r="C75" s="569"/>
      <c r="D75" s="492">
        <v>1</v>
      </c>
      <c r="E75" s="465"/>
      <c r="F75" s="500"/>
      <c r="G75" s="855"/>
      <c r="H75" s="695">
        <v>120000</v>
      </c>
      <c r="I75" s="1144">
        <v>0</v>
      </c>
      <c r="J75" s="697">
        <v>120000</v>
      </c>
      <c r="K75" s="697">
        <v>3444</v>
      </c>
      <c r="L75" s="697">
        <v>16809.87</v>
      </c>
      <c r="M75" s="1145">
        <v>3648</v>
      </c>
      <c r="N75" s="697">
        <v>25</v>
      </c>
      <c r="O75" s="697">
        <f>SUM(K75:N75)</f>
        <v>23926.87</v>
      </c>
      <c r="P75" s="697">
        <f>+H75-O75</f>
        <v>96073.13</v>
      </c>
    </row>
    <row r="76" spans="2:16" ht="21" customHeight="1" x14ac:dyDescent="0.25">
      <c r="B76" s="466"/>
      <c r="C76" s="569"/>
      <c r="D76" s="492"/>
      <c r="E76" s="465"/>
      <c r="F76" s="500"/>
      <c r="G76" s="855"/>
      <c r="H76" s="697"/>
      <c r="I76" s="1144"/>
      <c r="J76" s="697"/>
      <c r="K76" s="697"/>
      <c r="L76" s="697"/>
      <c r="M76" s="1145"/>
      <c r="N76" s="697"/>
      <c r="O76" s="697"/>
      <c r="P76" s="697"/>
    </row>
    <row r="77" spans="2:16" ht="21" customHeight="1" x14ac:dyDescent="0.25">
      <c r="B77" s="453" t="s">
        <v>1515</v>
      </c>
      <c r="C77" s="569"/>
      <c r="D77" s="492"/>
      <c r="E77" s="465"/>
      <c r="F77" s="1019"/>
      <c r="G77" s="857"/>
      <c r="H77" s="695"/>
      <c r="I77" s="1144"/>
      <c r="J77" s="697"/>
      <c r="K77" s="697"/>
      <c r="L77" s="697"/>
      <c r="M77" s="1145"/>
      <c r="N77" s="697"/>
      <c r="O77" s="697"/>
      <c r="P77" s="697"/>
    </row>
    <row r="78" spans="2:16" ht="32.25" customHeight="1" x14ac:dyDescent="0.25">
      <c r="B78" s="280" t="s">
        <v>1584</v>
      </c>
      <c r="C78" s="685" t="s">
        <v>806</v>
      </c>
      <c r="D78" s="282" t="s">
        <v>1357</v>
      </c>
      <c r="E78" s="281" t="s">
        <v>1063</v>
      </c>
      <c r="F78" s="855">
        <v>45778</v>
      </c>
      <c r="G78" s="855">
        <v>45931</v>
      </c>
      <c r="H78" s="626">
        <v>125000</v>
      </c>
      <c r="I78" s="1111">
        <v>0</v>
      </c>
      <c r="J78" s="1038">
        <v>125000</v>
      </c>
      <c r="K78" s="1038">
        <v>3587.5</v>
      </c>
      <c r="L78" s="1037">
        <v>17985.990000000002</v>
      </c>
      <c r="M78" s="1150">
        <v>3800</v>
      </c>
      <c r="N78" s="1038">
        <v>25</v>
      </c>
      <c r="O78" s="468">
        <f t="shared" ref="O78:O83" si="8">+K78+L78+M78+N78</f>
        <v>25398.49</v>
      </c>
      <c r="P78" s="498">
        <f t="shared" ref="P78:P83" si="9">+J78-O78</f>
        <v>99601.51</v>
      </c>
    </row>
    <row r="79" spans="2:16" ht="32.25" customHeight="1" x14ac:dyDescent="0.25">
      <c r="B79" s="280" t="s">
        <v>1585</v>
      </c>
      <c r="C79" s="685" t="s">
        <v>806</v>
      </c>
      <c r="D79" s="282" t="s">
        <v>1357</v>
      </c>
      <c r="E79" s="281" t="s">
        <v>1063</v>
      </c>
      <c r="F79" s="855">
        <v>45778</v>
      </c>
      <c r="G79" s="855">
        <v>45931</v>
      </c>
      <c r="H79" s="626">
        <v>125000</v>
      </c>
      <c r="I79" s="1111">
        <v>0</v>
      </c>
      <c r="J79" s="1038">
        <v>125000</v>
      </c>
      <c r="K79" s="1038">
        <v>3587.5</v>
      </c>
      <c r="L79" s="1037">
        <v>17985.990000000002</v>
      </c>
      <c r="M79" s="1150">
        <v>3800</v>
      </c>
      <c r="N79" s="1038">
        <v>25</v>
      </c>
      <c r="O79" s="468">
        <f t="shared" si="8"/>
        <v>25398.49</v>
      </c>
      <c r="P79" s="498">
        <f t="shared" si="9"/>
        <v>99601.51</v>
      </c>
    </row>
    <row r="80" spans="2:16" ht="32.25" customHeight="1" x14ac:dyDescent="0.25">
      <c r="B80" s="280" t="s">
        <v>1586</v>
      </c>
      <c r="C80" s="685" t="s">
        <v>806</v>
      </c>
      <c r="D80" s="282" t="s">
        <v>1355</v>
      </c>
      <c r="E80" s="281" t="s">
        <v>1063</v>
      </c>
      <c r="F80" s="855">
        <v>45931</v>
      </c>
      <c r="G80" s="855">
        <v>46082</v>
      </c>
      <c r="H80" s="626">
        <v>125000</v>
      </c>
      <c r="I80" s="1111">
        <v>0</v>
      </c>
      <c r="J80" s="1038">
        <v>125000</v>
      </c>
      <c r="K80" s="1038">
        <v>3587.5</v>
      </c>
      <c r="L80" s="1037">
        <v>17985.990000000002</v>
      </c>
      <c r="M80" s="1150">
        <v>3800</v>
      </c>
      <c r="N80" s="1038">
        <v>25</v>
      </c>
      <c r="O80" s="468">
        <f t="shared" si="8"/>
        <v>25398.49</v>
      </c>
      <c r="P80" s="498">
        <f t="shared" si="9"/>
        <v>99601.51</v>
      </c>
    </row>
    <row r="81" spans="2:16" ht="32.25" customHeight="1" x14ac:dyDescent="0.25">
      <c r="B81" s="153" t="s">
        <v>1587</v>
      </c>
      <c r="C81" s="685" t="s">
        <v>806</v>
      </c>
      <c r="D81" s="282" t="s">
        <v>1357</v>
      </c>
      <c r="E81" s="281" t="s">
        <v>1063</v>
      </c>
      <c r="F81" s="855">
        <v>45931</v>
      </c>
      <c r="G81" s="855">
        <v>46082</v>
      </c>
      <c r="H81" s="626">
        <v>125000</v>
      </c>
      <c r="I81" s="1111">
        <v>0</v>
      </c>
      <c r="J81" s="1038">
        <v>125000</v>
      </c>
      <c r="K81" s="1038">
        <v>3587.5</v>
      </c>
      <c r="L81" s="1037">
        <v>17985.990000000002</v>
      </c>
      <c r="M81" s="1150">
        <v>3800</v>
      </c>
      <c r="N81" s="1038">
        <v>25</v>
      </c>
      <c r="O81" s="468">
        <f t="shared" si="8"/>
        <v>25398.49</v>
      </c>
      <c r="P81" s="498">
        <f t="shared" si="9"/>
        <v>99601.51</v>
      </c>
    </row>
    <row r="82" spans="2:16" ht="32.25" customHeight="1" x14ac:dyDescent="0.25">
      <c r="B82" s="280" t="s">
        <v>1588</v>
      </c>
      <c r="C82" s="685" t="s">
        <v>806</v>
      </c>
      <c r="D82" s="282" t="s">
        <v>1357</v>
      </c>
      <c r="E82" s="281" t="s">
        <v>1063</v>
      </c>
      <c r="F82" s="855">
        <v>45931</v>
      </c>
      <c r="G82" s="855">
        <v>46082</v>
      </c>
      <c r="H82" s="626">
        <v>125000</v>
      </c>
      <c r="I82" s="1169">
        <v>0</v>
      </c>
      <c r="J82" s="1038">
        <v>125000</v>
      </c>
      <c r="K82" s="1038">
        <v>3587.5</v>
      </c>
      <c r="L82" s="1037">
        <v>17985.990000000002</v>
      </c>
      <c r="M82" s="1150">
        <v>3800</v>
      </c>
      <c r="N82" s="1038">
        <v>25</v>
      </c>
      <c r="O82" s="468">
        <f t="shared" si="8"/>
        <v>25398.49</v>
      </c>
      <c r="P82" s="626">
        <f t="shared" si="9"/>
        <v>99601.51</v>
      </c>
    </row>
    <row r="83" spans="2:16" ht="32.25" customHeight="1" x14ac:dyDescent="0.25">
      <c r="B83" s="280" t="s">
        <v>1589</v>
      </c>
      <c r="C83" s="685" t="s">
        <v>807</v>
      </c>
      <c r="D83" s="282" t="s">
        <v>1357</v>
      </c>
      <c r="E83" s="281" t="s">
        <v>1063</v>
      </c>
      <c r="F83" s="855">
        <v>45931</v>
      </c>
      <c r="G83" s="855">
        <v>46082</v>
      </c>
      <c r="H83" s="626">
        <v>135000</v>
      </c>
      <c r="I83" s="1169">
        <v>0</v>
      </c>
      <c r="J83" s="1038">
        <v>135000</v>
      </c>
      <c r="K83" s="1038">
        <v>3874.5</v>
      </c>
      <c r="L83" s="1038">
        <v>19909.38</v>
      </c>
      <c r="M83" s="1150">
        <v>4104</v>
      </c>
      <c r="N83" s="1038">
        <v>1740.46</v>
      </c>
      <c r="O83" s="468">
        <f t="shared" si="8"/>
        <v>29628.34</v>
      </c>
      <c r="P83" s="626">
        <f t="shared" si="9"/>
        <v>105371.66</v>
      </c>
    </row>
    <row r="84" spans="2:16" ht="33" customHeight="1" x14ac:dyDescent="0.25">
      <c r="B84" s="153" t="s">
        <v>1590</v>
      </c>
      <c r="C84" s="685" t="s">
        <v>807</v>
      </c>
      <c r="D84" s="282" t="s">
        <v>1357</v>
      </c>
      <c r="E84" s="281" t="s">
        <v>1063</v>
      </c>
      <c r="F84" s="855">
        <v>45931</v>
      </c>
      <c r="G84" s="855">
        <v>46082</v>
      </c>
      <c r="H84" s="626">
        <v>125000</v>
      </c>
      <c r="I84" s="1111">
        <v>0</v>
      </c>
      <c r="J84" s="1038">
        <v>125000</v>
      </c>
      <c r="K84" s="1038">
        <v>3587.5</v>
      </c>
      <c r="L84" s="1038">
        <v>17985.990000000002</v>
      </c>
      <c r="M84" s="1150">
        <v>3800</v>
      </c>
      <c r="N84" s="1038">
        <v>25</v>
      </c>
      <c r="O84" s="468">
        <v>25398.49</v>
      </c>
      <c r="P84" s="498">
        <v>99601.51</v>
      </c>
    </row>
    <row r="85" spans="2:16" ht="21" customHeight="1" x14ac:dyDescent="0.25">
      <c r="B85" s="466" t="s">
        <v>813</v>
      </c>
      <c r="C85" s="569"/>
      <c r="D85" s="492">
        <v>7</v>
      </c>
      <c r="E85" s="465"/>
      <c r="F85" s="500"/>
      <c r="G85" s="855"/>
      <c r="H85" s="697">
        <f>SUM(H78:H84)</f>
        <v>885000</v>
      </c>
      <c r="I85" s="1112">
        <v>0</v>
      </c>
      <c r="J85" s="697">
        <f t="shared" ref="J85:P85" si="10">SUM(J78:J84)</f>
        <v>885000</v>
      </c>
      <c r="K85" s="697">
        <f t="shared" si="10"/>
        <v>25399.5</v>
      </c>
      <c r="L85" s="697">
        <f t="shared" si="10"/>
        <v>127825.32000000002</v>
      </c>
      <c r="M85" s="1145">
        <f t="shared" si="10"/>
        <v>26904</v>
      </c>
      <c r="N85" s="697">
        <f t="shared" si="10"/>
        <v>1890.46</v>
      </c>
      <c r="O85" s="697">
        <f t="shared" si="10"/>
        <v>182019.28</v>
      </c>
      <c r="P85" s="697">
        <f t="shared" si="10"/>
        <v>702980.72</v>
      </c>
    </row>
    <row r="86" spans="2:16" ht="21" customHeight="1" x14ac:dyDescent="0.25">
      <c r="B86" s="466"/>
      <c r="C86" s="569"/>
      <c r="D86" s="492"/>
      <c r="E86" s="465"/>
      <c r="F86" s="500"/>
      <c r="G86" s="855"/>
      <c r="H86" s="697"/>
      <c r="I86" s="1145"/>
      <c r="J86" s="697"/>
      <c r="K86" s="697"/>
      <c r="L86" s="697"/>
      <c r="M86" s="1145"/>
      <c r="N86" s="697"/>
      <c r="O86" s="697"/>
      <c r="P86" s="697"/>
    </row>
    <row r="87" spans="2:16" ht="21" customHeight="1" x14ac:dyDescent="0.25">
      <c r="B87" s="466" t="s">
        <v>821</v>
      </c>
      <c r="C87" s="569"/>
      <c r="D87" s="492"/>
      <c r="E87" s="465"/>
      <c r="F87" s="500"/>
      <c r="G87" s="855"/>
      <c r="H87" s="695"/>
      <c r="I87" s="1144"/>
      <c r="J87" s="697"/>
      <c r="K87" s="697"/>
      <c r="L87" s="697"/>
      <c r="M87" s="1145"/>
      <c r="N87" s="697"/>
      <c r="O87" s="697"/>
      <c r="P87" s="697"/>
    </row>
    <row r="88" spans="2:16" ht="30.75" customHeight="1" x14ac:dyDescent="0.25">
      <c r="B88" s="286" t="s">
        <v>593</v>
      </c>
      <c r="C88" s="685" t="s">
        <v>806</v>
      </c>
      <c r="D88" s="282" t="s">
        <v>1541</v>
      </c>
      <c r="E88" s="281" t="s">
        <v>1063</v>
      </c>
      <c r="F88" s="855">
        <v>45931</v>
      </c>
      <c r="G88" s="855">
        <v>46082</v>
      </c>
      <c r="H88" s="626">
        <v>150000</v>
      </c>
      <c r="I88" s="1169">
        <v>0</v>
      </c>
      <c r="J88" s="468">
        <v>150000</v>
      </c>
      <c r="K88" s="468">
        <v>4305</v>
      </c>
      <c r="L88" s="468">
        <v>23866.62</v>
      </c>
      <c r="M88" s="1149">
        <v>4560</v>
      </c>
      <c r="N88" s="468">
        <v>2568.4</v>
      </c>
      <c r="O88" s="468">
        <v>35300.019999999997</v>
      </c>
      <c r="P88" s="468">
        <f t="shared" ref="P88:P93" si="11">+J88-O88</f>
        <v>114699.98000000001</v>
      </c>
    </row>
    <row r="89" spans="2:16" ht="24.75" customHeight="1" x14ac:dyDescent="0.25">
      <c r="B89" s="286" t="s">
        <v>1591</v>
      </c>
      <c r="C89" s="684" t="s">
        <v>806</v>
      </c>
      <c r="D89" s="282" t="s">
        <v>489</v>
      </c>
      <c r="E89" s="281" t="s">
        <v>1063</v>
      </c>
      <c r="F89" s="855">
        <v>45931</v>
      </c>
      <c r="G89" s="855">
        <v>46082</v>
      </c>
      <c r="H89" s="626">
        <v>70000</v>
      </c>
      <c r="I89" s="1111">
        <v>0</v>
      </c>
      <c r="J89" s="457">
        <v>70000</v>
      </c>
      <c r="K89" s="457">
        <v>2009</v>
      </c>
      <c r="L89" s="457">
        <v>5368.48</v>
      </c>
      <c r="M89" s="1149">
        <v>2128</v>
      </c>
      <c r="N89" s="468">
        <v>25</v>
      </c>
      <c r="O89" s="468">
        <f>+K89+L89+M89+N89</f>
        <v>9530.48</v>
      </c>
      <c r="P89" s="457">
        <f t="shared" si="11"/>
        <v>60469.520000000004</v>
      </c>
    </row>
    <row r="90" spans="2:16" ht="24.75" customHeight="1" x14ac:dyDescent="0.25">
      <c r="B90" s="286" t="s">
        <v>1288</v>
      </c>
      <c r="C90" s="685" t="s">
        <v>807</v>
      </c>
      <c r="D90" s="282" t="s">
        <v>417</v>
      </c>
      <c r="E90" s="281" t="s">
        <v>1063</v>
      </c>
      <c r="F90" s="855">
        <v>45931</v>
      </c>
      <c r="G90" s="855">
        <v>46082</v>
      </c>
      <c r="H90" s="626">
        <v>70000</v>
      </c>
      <c r="I90" s="1169">
        <v>0</v>
      </c>
      <c r="J90" s="468">
        <v>70000</v>
      </c>
      <c r="K90" s="468">
        <v>2009</v>
      </c>
      <c r="L90" s="468">
        <v>5368.48</v>
      </c>
      <c r="M90" s="1149">
        <v>2128</v>
      </c>
      <c r="N90" s="468">
        <v>25</v>
      </c>
      <c r="O90" s="468">
        <f>+K90+L90+M90+N90</f>
        <v>9530.48</v>
      </c>
      <c r="P90" s="468">
        <f t="shared" si="11"/>
        <v>60469.520000000004</v>
      </c>
    </row>
    <row r="91" spans="2:16" ht="24.75" customHeight="1" x14ac:dyDescent="0.25">
      <c r="B91" s="286" t="s">
        <v>1496</v>
      </c>
      <c r="C91" s="685" t="s">
        <v>806</v>
      </c>
      <c r="D91" s="282" t="s">
        <v>489</v>
      </c>
      <c r="E91" s="281" t="s">
        <v>1063</v>
      </c>
      <c r="F91" s="855">
        <v>45931</v>
      </c>
      <c r="G91" s="855">
        <v>46082</v>
      </c>
      <c r="H91" s="626">
        <v>70000</v>
      </c>
      <c r="I91" s="1169">
        <v>0</v>
      </c>
      <c r="J91" s="468">
        <v>70000</v>
      </c>
      <c r="K91" s="468">
        <v>2009</v>
      </c>
      <c r="L91" s="468">
        <v>5368.48</v>
      </c>
      <c r="M91" s="1149">
        <v>2128</v>
      </c>
      <c r="N91" s="468">
        <v>25</v>
      </c>
      <c r="O91" s="468">
        <f>+K91+L91+M91+N91</f>
        <v>9530.48</v>
      </c>
      <c r="P91" s="468">
        <f t="shared" si="11"/>
        <v>60469.520000000004</v>
      </c>
    </row>
    <row r="92" spans="2:16" ht="21" customHeight="1" x14ac:dyDescent="0.25">
      <c r="B92" s="153" t="s">
        <v>1599</v>
      </c>
      <c r="C92" s="684" t="s">
        <v>806</v>
      </c>
      <c r="D92" s="282" t="s">
        <v>417</v>
      </c>
      <c r="E92" s="286" t="s">
        <v>1063</v>
      </c>
      <c r="F92" s="855">
        <v>45931</v>
      </c>
      <c r="G92" s="855">
        <v>46082</v>
      </c>
      <c r="H92" s="626">
        <v>70000</v>
      </c>
      <c r="I92" s="1111">
        <v>0</v>
      </c>
      <c r="J92" s="457">
        <v>70000</v>
      </c>
      <c r="K92" s="457">
        <v>2009</v>
      </c>
      <c r="L92" s="457">
        <v>5368.48</v>
      </c>
      <c r="M92" s="1149">
        <v>2128</v>
      </c>
      <c r="N92" s="468">
        <v>25</v>
      </c>
      <c r="O92" s="468">
        <f>+K92+L92+M92+N92</f>
        <v>9530.48</v>
      </c>
      <c r="P92" s="457">
        <f t="shared" si="11"/>
        <v>60469.520000000004</v>
      </c>
    </row>
    <row r="93" spans="2:16" ht="21" customHeight="1" x14ac:dyDescent="0.25">
      <c r="B93" s="153" t="s">
        <v>1786</v>
      </c>
      <c r="C93" s="684" t="s">
        <v>806</v>
      </c>
      <c r="D93" s="282" t="s">
        <v>417</v>
      </c>
      <c r="E93" s="286" t="s">
        <v>1063</v>
      </c>
      <c r="F93" s="855">
        <v>45839</v>
      </c>
      <c r="G93" s="855">
        <v>45992</v>
      </c>
      <c r="H93" s="626">
        <v>60000</v>
      </c>
      <c r="I93" s="1111">
        <v>0</v>
      </c>
      <c r="J93" s="457">
        <v>60000</v>
      </c>
      <c r="K93" s="457">
        <v>1722</v>
      </c>
      <c r="L93" s="457">
        <v>3486.68</v>
      </c>
      <c r="M93" s="1149">
        <v>1824</v>
      </c>
      <c r="N93" s="468">
        <v>25</v>
      </c>
      <c r="O93" s="468">
        <f>+K93+L93+M93+N93</f>
        <v>7057.68</v>
      </c>
      <c r="P93" s="457">
        <f t="shared" si="11"/>
        <v>52942.32</v>
      </c>
    </row>
    <row r="94" spans="2:16" ht="21" customHeight="1" x14ac:dyDescent="0.25">
      <c r="B94" s="466" t="s">
        <v>813</v>
      </c>
      <c r="C94" s="569"/>
      <c r="D94" s="492">
        <v>6</v>
      </c>
      <c r="E94" s="465"/>
      <c r="F94" s="500"/>
      <c r="G94" s="855"/>
      <c r="H94" s="695">
        <f>SUM(H88:H93)</f>
        <v>490000</v>
      </c>
      <c r="I94" s="1112">
        <v>0</v>
      </c>
      <c r="J94" s="695">
        <f t="shared" ref="J94:P94" si="12">SUM(J88:J93)</f>
        <v>490000</v>
      </c>
      <c r="K94" s="695">
        <f t="shared" si="12"/>
        <v>14063</v>
      </c>
      <c r="L94" s="695">
        <f t="shared" si="12"/>
        <v>48827.219999999994</v>
      </c>
      <c r="M94" s="695">
        <f t="shared" si="12"/>
        <v>14896</v>
      </c>
      <c r="N94" s="695">
        <f t="shared" si="12"/>
        <v>2693.4</v>
      </c>
      <c r="O94" s="695">
        <f t="shared" si="12"/>
        <v>80479.62</v>
      </c>
      <c r="P94" s="695">
        <f t="shared" si="12"/>
        <v>409520.38000000006</v>
      </c>
    </row>
    <row r="95" spans="2:16" ht="21" customHeight="1" x14ac:dyDescent="0.25">
      <c r="B95" s="490"/>
      <c r="C95" s="1223"/>
      <c r="D95" s="492"/>
      <c r="E95" s="465"/>
      <c r="F95" s="856"/>
      <c r="G95" s="857"/>
      <c r="H95" s="695"/>
      <c r="I95" s="1112"/>
      <c r="J95" s="494"/>
      <c r="K95" s="494"/>
      <c r="L95" s="494"/>
      <c r="M95" s="1145"/>
      <c r="N95" s="695"/>
      <c r="O95" s="695"/>
      <c r="P95" s="494"/>
    </row>
    <row r="96" spans="2:16" ht="21" customHeight="1" x14ac:dyDescent="0.25">
      <c r="B96" s="490" t="s">
        <v>1542</v>
      </c>
      <c r="C96" s="1223"/>
      <c r="D96" s="492"/>
      <c r="E96" s="492"/>
      <c r="F96" s="856"/>
      <c r="G96" s="857"/>
      <c r="H96" s="695"/>
      <c r="I96" s="1112"/>
      <c r="J96" s="463"/>
      <c r="K96" s="463"/>
      <c r="L96" s="463"/>
      <c r="M96" s="1145"/>
      <c r="N96" s="697"/>
      <c r="O96" s="697"/>
      <c r="P96" s="463"/>
    </row>
    <row r="97" spans="2:16" ht="21" customHeight="1" x14ac:dyDescent="0.25">
      <c r="B97" s="496" t="s">
        <v>1592</v>
      </c>
      <c r="C97" s="684" t="s">
        <v>807</v>
      </c>
      <c r="D97" s="282" t="s">
        <v>1427</v>
      </c>
      <c r="E97" s="281" t="s">
        <v>1063</v>
      </c>
      <c r="F97" s="855">
        <v>45931</v>
      </c>
      <c r="G97" s="855">
        <v>46082</v>
      </c>
      <c r="H97" s="626">
        <v>185000</v>
      </c>
      <c r="I97" s="1111">
        <v>0</v>
      </c>
      <c r="J97" s="457">
        <v>185000</v>
      </c>
      <c r="K97" s="457">
        <v>5309.5</v>
      </c>
      <c r="L97" s="457">
        <v>32099.49</v>
      </c>
      <c r="M97" s="1149">
        <v>5624</v>
      </c>
      <c r="N97" s="468">
        <v>5010.4799999999996</v>
      </c>
      <c r="O97" s="468">
        <f>+K97+L97+M97+N97</f>
        <v>48043.47</v>
      </c>
      <c r="P97" s="457">
        <f>+J97-O97</f>
        <v>136956.53</v>
      </c>
    </row>
    <row r="98" spans="2:16" ht="21" customHeight="1" x14ac:dyDescent="0.25">
      <c r="B98" s="466" t="s">
        <v>813</v>
      </c>
      <c r="C98" s="569"/>
      <c r="D98" s="492">
        <v>1</v>
      </c>
      <c r="E98" s="492"/>
      <c r="F98" s="1016"/>
      <c r="G98" s="855"/>
      <c r="H98" s="695">
        <f>+H97</f>
        <v>185000</v>
      </c>
      <c r="I98" s="1144">
        <f t="shared" ref="I98:P98" si="13">SUM(I97)</f>
        <v>0</v>
      </c>
      <c r="J98" s="695">
        <f t="shared" si="13"/>
        <v>185000</v>
      </c>
      <c r="K98" s="695">
        <f t="shared" si="13"/>
        <v>5309.5</v>
      </c>
      <c r="L98" s="695">
        <f t="shared" si="13"/>
        <v>32099.49</v>
      </c>
      <c r="M98" s="1145">
        <f t="shared" si="13"/>
        <v>5624</v>
      </c>
      <c r="N98" s="695">
        <f>SUM(N97)</f>
        <v>5010.4799999999996</v>
      </c>
      <c r="O98" s="695">
        <f t="shared" si="13"/>
        <v>48043.47</v>
      </c>
      <c r="P98" s="695">
        <f t="shared" si="13"/>
        <v>136956.53</v>
      </c>
    </row>
    <row r="99" spans="2:16" ht="21" customHeight="1" x14ac:dyDescent="0.25">
      <c r="B99" s="490"/>
      <c r="C99" s="1223"/>
      <c r="D99" s="492"/>
      <c r="E99" s="492"/>
      <c r="F99" s="856"/>
      <c r="G99" s="857"/>
      <c r="H99" s="695"/>
      <c r="I99" s="1112"/>
      <c r="J99" s="494"/>
      <c r="K99" s="494"/>
      <c r="L99" s="494"/>
      <c r="M99" s="1145"/>
      <c r="N99" s="695"/>
      <c r="O99" s="695"/>
      <c r="P99" s="494"/>
    </row>
    <row r="100" spans="2:16" ht="30" customHeight="1" x14ac:dyDescent="0.25">
      <c r="B100" s="469" t="s">
        <v>1565</v>
      </c>
      <c r="C100" s="1223"/>
      <c r="D100" s="625"/>
      <c r="E100" s="281"/>
      <c r="F100" s="856"/>
      <c r="G100" s="857"/>
      <c r="H100" s="695"/>
      <c r="I100" s="1112"/>
      <c r="J100" s="494"/>
      <c r="K100" s="494"/>
      <c r="L100" s="494"/>
      <c r="M100" s="1145"/>
      <c r="N100" s="695"/>
      <c r="O100" s="695"/>
      <c r="P100" s="494"/>
    </row>
    <row r="101" spans="2:16" s="259" customFormat="1" ht="21" customHeight="1" x14ac:dyDescent="0.25">
      <c r="B101" s="1251" t="s">
        <v>946</v>
      </c>
      <c r="C101" s="1252" t="s">
        <v>806</v>
      </c>
      <c r="D101" s="1246" t="s">
        <v>945</v>
      </c>
      <c r="E101" s="1247" t="s">
        <v>1063</v>
      </c>
      <c r="F101" s="855">
        <v>45931</v>
      </c>
      <c r="G101" s="855">
        <v>46082</v>
      </c>
      <c r="H101" s="1100">
        <v>65000</v>
      </c>
      <c r="I101" s="1249">
        <v>0</v>
      </c>
      <c r="J101" s="1100">
        <v>65000</v>
      </c>
      <c r="K101" s="1100">
        <v>1865.5</v>
      </c>
      <c r="L101" s="1103">
        <v>4427.58</v>
      </c>
      <c r="M101" s="1250">
        <v>1976</v>
      </c>
      <c r="N101" s="626">
        <v>8313.7999999999993</v>
      </c>
      <c r="O101" s="468">
        <f>SUM(K101:N101)</f>
        <v>16582.879999999997</v>
      </c>
      <c r="P101" s="675">
        <f>+J101-O101</f>
        <v>48417.120000000003</v>
      </c>
    </row>
    <row r="102" spans="2:16" ht="21" customHeight="1" x14ac:dyDescent="0.25">
      <c r="B102" s="1384" t="s">
        <v>1697</v>
      </c>
      <c r="C102" s="1322" t="s">
        <v>806</v>
      </c>
      <c r="D102" s="1246" t="s">
        <v>945</v>
      </c>
      <c r="E102" s="1247" t="s">
        <v>1063</v>
      </c>
      <c r="F102" s="855">
        <v>45839</v>
      </c>
      <c r="G102" s="855">
        <v>45992</v>
      </c>
      <c r="H102" s="626">
        <v>70000</v>
      </c>
      <c r="I102" s="1249">
        <v>0</v>
      </c>
      <c r="J102" s="1323">
        <v>70000</v>
      </c>
      <c r="K102" s="1323">
        <v>2009</v>
      </c>
      <c r="L102" s="1323">
        <v>5368.48</v>
      </c>
      <c r="M102" s="1150">
        <v>2128</v>
      </c>
      <c r="N102" s="1323">
        <v>25</v>
      </c>
      <c r="O102" s="1038">
        <f>SUM(K102:N102)</f>
        <v>9530.48</v>
      </c>
      <c r="P102" s="1038">
        <f>+H102-O102</f>
        <v>60469.520000000004</v>
      </c>
    </row>
    <row r="103" spans="2:16" ht="21" customHeight="1" x14ac:dyDescent="0.25">
      <c r="B103" s="460" t="s">
        <v>1593</v>
      </c>
      <c r="C103" s="1226" t="s">
        <v>806</v>
      </c>
      <c r="D103" s="625" t="s">
        <v>1773</v>
      </c>
      <c r="E103" s="281" t="s">
        <v>1063</v>
      </c>
      <c r="F103" s="855">
        <v>45931</v>
      </c>
      <c r="G103" s="855">
        <v>46082</v>
      </c>
      <c r="H103" s="626">
        <v>65000</v>
      </c>
      <c r="I103" s="1169">
        <v>0</v>
      </c>
      <c r="J103" s="626">
        <v>65000</v>
      </c>
      <c r="K103" s="626">
        <v>1865.5</v>
      </c>
      <c r="L103" s="626">
        <v>4427.58</v>
      </c>
      <c r="M103" s="1149">
        <v>1976</v>
      </c>
      <c r="N103" s="626">
        <v>25</v>
      </c>
      <c r="O103" s="468">
        <f>+K103+L103+M103+N103</f>
        <v>8294.08</v>
      </c>
      <c r="P103" s="468">
        <f>+J103-O103</f>
        <v>56705.919999999998</v>
      </c>
    </row>
    <row r="104" spans="2:16" ht="21" customHeight="1" x14ac:dyDescent="0.25">
      <c r="B104" s="466" t="s">
        <v>813</v>
      </c>
      <c r="C104" s="569"/>
      <c r="D104" s="492">
        <v>3</v>
      </c>
      <c r="E104" s="492"/>
      <c r="F104" s="1016"/>
      <c r="G104" s="860"/>
      <c r="H104" s="695">
        <f>SUM(H101:H103)</f>
        <v>200000</v>
      </c>
      <c r="I104" s="1144">
        <f>SUM(I103)</f>
        <v>0</v>
      </c>
      <c r="J104" s="695">
        <f t="shared" ref="J104:P104" si="14">SUM(J101:J103)</f>
        <v>200000</v>
      </c>
      <c r="K104" s="695">
        <f t="shared" si="14"/>
        <v>5740</v>
      </c>
      <c r="L104" s="695">
        <f t="shared" si="14"/>
        <v>14223.64</v>
      </c>
      <c r="M104" s="1145">
        <f t="shared" si="14"/>
        <v>6080</v>
      </c>
      <c r="N104" s="695">
        <f t="shared" si="14"/>
        <v>8363.7999999999993</v>
      </c>
      <c r="O104" s="695">
        <f t="shared" si="14"/>
        <v>34407.439999999995</v>
      </c>
      <c r="P104" s="695">
        <f t="shared" si="14"/>
        <v>165592.56</v>
      </c>
    </row>
    <row r="105" spans="2:16" ht="21" customHeight="1" x14ac:dyDescent="0.25">
      <c r="B105" s="490"/>
      <c r="C105" s="1223"/>
      <c r="D105" s="492"/>
      <c r="E105" s="492"/>
      <c r="F105" s="859"/>
      <c r="G105" s="860"/>
      <c r="H105" s="695"/>
      <c r="I105" s="1112"/>
      <c r="J105" s="494"/>
      <c r="K105" s="494"/>
      <c r="L105" s="494"/>
      <c r="M105" s="1145"/>
      <c r="N105" s="695"/>
      <c r="O105" s="695"/>
      <c r="P105" s="494"/>
    </row>
    <row r="106" spans="2:16" ht="21" customHeight="1" x14ac:dyDescent="0.25">
      <c r="B106" s="490" t="s">
        <v>1421</v>
      </c>
      <c r="C106" s="1223"/>
      <c r="D106" s="492"/>
      <c r="E106" s="492"/>
      <c r="F106" s="859"/>
      <c r="G106" s="860"/>
      <c r="H106" s="695"/>
      <c r="I106" s="1112"/>
      <c r="J106" s="494"/>
      <c r="K106" s="494"/>
      <c r="L106" s="494"/>
      <c r="M106" s="1145"/>
      <c r="N106" s="695"/>
      <c r="O106" s="695"/>
      <c r="P106" s="494"/>
    </row>
    <row r="107" spans="2:16" ht="30.75" customHeight="1" x14ac:dyDescent="0.25">
      <c r="B107" s="153" t="s">
        <v>1594</v>
      </c>
      <c r="C107" s="685" t="s">
        <v>807</v>
      </c>
      <c r="D107" s="282" t="s">
        <v>1422</v>
      </c>
      <c r="E107" s="281" t="s">
        <v>1063</v>
      </c>
      <c r="F107" s="855">
        <v>45931</v>
      </c>
      <c r="G107" s="855">
        <v>46082</v>
      </c>
      <c r="H107" s="626">
        <v>100000</v>
      </c>
      <c r="I107" s="1111">
        <v>0</v>
      </c>
      <c r="J107" s="498">
        <v>100000</v>
      </c>
      <c r="K107" s="498">
        <v>2870</v>
      </c>
      <c r="L107" s="498">
        <v>11676.5</v>
      </c>
      <c r="M107" s="1149">
        <v>3040</v>
      </c>
      <c r="N107" s="626">
        <v>5354.6</v>
      </c>
      <c r="O107" s="468">
        <f>+K107+L107+M107+N107</f>
        <v>22941.1</v>
      </c>
      <c r="P107" s="468">
        <f>+J107-O107</f>
        <v>77058.899999999994</v>
      </c>
    </row>
    <row r="108" spans="2:16" ht="21" customHeight="1" x14ac:dyDescent="0.25">
      <c r="B108" s="466" t="s">
        <v>813</v>
      </c>
      <c r="C108" s="685"/>
      <c r="D108" s="492">
        <v>1</v>
      </c>
      <c r="E108" s="281"/>
      <c r="F108" s="859"/>
      <c r="G108" s="860"/>
      <c r="H108" s="695">
        <v>100000</v>
      </c>
      <c r="I108" s="1112">
        <v>0</v>
      </c>
      <c r="J108" s="494">
        <v>100000</v>
      </c>
      <c r="K108" s="494">
        <v>2870</v>
      </c>
      <c r="L108" s="494">
        <v>11676.5</v>
      </c>
      <c r="M108" s="1145">
        <v>3040</v>
      </c>
      <c r="N108" s="695">
        <f>SUM(N107)</f>
        <v>5354.6</v>
      </c>
      <c r="O108" s="697">
        <f>SUM(O107)</f>
        <v>22941.1</v>
      </c>
      <c r="P108" s="494">
        <f>SUM(P107)</f>
        <v>77058.899999999994</v>
      </c>
    </row>
    <row r="109" spans="2:16" ht="21" customHeight="1" x14ac:dyDescent="0.25">
      <c r="B109" s="286"/>
      <c r="C109" s="685"/>
      <c r="D109" s="282"/>
      <c r="E109" s="492"/>
      <c r="F109" s="859"/>
      <c r="G109" s="860"/>
      <c r="H109" s="695"/>
      <c r="I109" s="1112"/>
      <c r="J109" s="494"/>
      <c r="K109" s="494"/>
      <c r="L109" s="494"/>
      <c r="M109" s="1145"/>
      <c r="N109" s="695"/>
      <c r="O109" s="695"/>
      <c r="P109" s="494"/>
    </row>
    <row r="110" spans="2:16" ht="28.5" customHeight="1" x14ac:dyDescent="0.25">
      <c r="B110" s="1014" t="s">
        <v>1477</v>
      </c>
      <c r="C110" s="570"/>
      <c r="D110" s="492"/>
      <c r="E110" s="465"/>
      <c r="F110" s="1016"/>
      <c r="G110" s="860"/>
      <c r="H110" s="695"/>
      <c r="I110" s="1144"/>
      <c r="J110" s="697"/>
      <c r="K110" s="697"/>
      <c r="L110" s="697"/>
      <c r="M110" s="1145"/>
      <c r="N110" s="697"/>
      <c r="O110" s="697"/>
      <c r="P110" s="697"/>
    </row>
    <row r="111" spans="2:16" s="259" customFormat="1" ht="33" customHeight="1" x14ac:dyDescent="0.25">
      <c r="B111" s="1251" t="s">
        <v>1752</v>
      </c>
      <c r="C111" s="1252" t="s">
        <v>807</v>
      </c>
      <c r="D111" s="1246" t="s">
        <v>1753</v>
      </c>
      <c r="E111" s="1247" t="s">
        <v>1063</v>
      </c>
      <c r="F111" s="855">
        <v>45839</v>
      </c>
      <c r="G111" s="855">
        <v>45992</v>
      </c>
      <c r="H111" s="1100">
        <v>120000</v>
      </c>
      <c r="I111" s="1249">
        <v>0</v>
      </c>
      <c r="J111" s="1100">
        <v>120000</v>
      </c>
      <c r="K111" s="1100">
        <v>3444</v>
      </c>
      <c r="L111" s="1103">
        <v>16809.87</v>
      </c>
      <c r="M111" s="1250">
        <v>3648</v>
      </c>
      <c r="N111" s="626">
        <v>1296.7</v>
      </c>
      <c r="O111" s="468">
        <f t="shared" ref="O111:O117" si="15">+K111+L111+M111+N111</f>
        <v>25198.57</v>
      </c>
      <c r="P111" s="675">
        <f t="shared" ref="P111:P117" si="16">+J111-O111</f>
        <v>94801.43</v>
      </c>
    </row>
    <row r="112" spans="2:16" ht="21" customHeight="1" x14ac:dyDescent="0.25">
      <c r="B112" s="1017" t="s">
        <v>1595</v>
      </c>
      <c r="C112" s="1227" t="s">
        <v>806</v>
      </c>
      <c r="D112" s="282" t="s">
        <v>414</v>
      </c>
      <c r="E112" s="281" t="s">
        <v>1063</v>
      </c>
      <c r="F112" s="855">
        <v>45931</v>
      </c>
      <c r="G112" s="855">
        <v>46082</v>
      </c>
      <c r="H112" s="626">
        <v>70000</v>
      </c>
      <c r="I112" s="1169">
        <v>0</v>
      </c>
      <c r="J112" s="468">
        <v>70000</v>
      </c>
      <c r="K112" s="468">
        <v>2009</v>
      </c>
      <c r="L112" s="468">
        <v>5368.48</v>
      </c>
      <c r="M112" s="1149">
        <v>2128</v>
      </c>
      <c r="N112" s="468">
        <v>25</v>
      </c>
      <c r="O112" s="468">
        <f t="shared" si="15"/>
        <v>9530.48</v>
      </c>
      <c r="P112" s="468">
        <f t="shared" si="16"/>
        <v>60469.520000000004</v>
      </c>
    </row>
    <row r="113" spans="2:16" ht="21" customHeight="1" x14ac:dyDescent="0.25">
      <c r="B113" s="153" t="s">
        <v>1596</v>
      </c>
      <c r="C113" s="685" t="s">
        <v>807</v>
      </c>
      <c r="D113" s="282" t="s">
        <v>414</v>
      </c>
      <c r="E113" s="281" t="s">
        <v>1063</v>
      </c>
      <c r="F113" s="855">
        <v>45931</v>
      </c>
      <c r="G113" s="855">
        <v>46082</v>
      </c>
      <c r="H113" s="626">
        <v>70000</v>
      </c>
      <c r="I113" s="1169">
        <v>0</v>
      </c>
      <c r="J113" s="468">
        <v>70000</v>
      </c>
      <c r="K113" s="468">
        <v>2009</v>
      </c>
      <c r="L113" s="468">
        <v>5368.48</v>
      </c>
      <c r="M113" s="1149">
        <v>2128</v>
      </c>
      <c r="N113" s="468">
        <v>25</v>
      </c>
      <c r="O113" s="468">
        <f t="shared" si="15"/>
        <v>9530.48</v>
      </c>
      <c r="P113" s="468">
        <f t="shared" si="16"/>
        <v>60469.520000000004</v>
      </c>
    </row>
    <row r="114" spans="2:16" ht="21" customHeight="1" x14ac:dyDescent="0.25">
      <c r="B114" s="286" t="s">
        <v>610</v>
      </c>
      <c r="C114" s="685" t="s">
        <v>806</v>
      </c>
      <c r="D114" s="282" t="s">
        <v>414</v>
      </c>
      <c r="E114" s="281" t="s">
        <v>1063</v>
      </c>
      <c r="F114" s="855">
        <v>45931</v>
      </c>
      <c r="G114" s="855">
        <v>46082</v>
      </c>
      <c r="H114" s="626">
        <v>70000</v>
      </c>
      <c r="I114" s="1169">
        <v>0</v>
      </c>
      <c r="J114" s="468">
        <v>70000</v>
      </c>
      <c r="K114" s="468">
        <v>2009</v>
      </c>
      <c r="L114" s="468">
        <v>5368.48</v>
      </c>
      <c r="M114" s="1149">
        <v>2128</v>
      </c>
      <c r="N114" s="468">
        <v>25</v>
      </c>
      <c r="O114" s="468">
        <f t="shared" si="15"/>
        <v>9530.48</v>
      </c>
      <c r="P114" s="468">
        <f t="shared" si="16"/>
        <v>60469.520000000004</v>
      </c>
    </row>
    <row r="115" spans="2:16" ht="21" customHeight="1" x14ac:dyDescent="0.25">
      <c r="B115" s="153" t="s">
        <v>1792</v>
      </c>
      <c r="C115" s="685" t="s">
        <v>806</v>
      </c>
      <c r="D115" s="282" t="s">
        <v>414</v>
      </c>
      <c r="E115" s="281" t="s">
        <v>1063</v>
      </c>
      <c r="F115" s="855">
        <v>45931</v>
      </c>
      <c r="G115" s="855">
        <v>46082</v>
      </c>
      <c r="H115" s="626">
        <v>70000</v>
      </c>
      <c r="I115" s="1169">
        <v>0</v>
      </c>
      <c r="J115" s="468">
        <v>70000</v>
      </c>
      <c r="K115" s="468">
        <v>2009</v>
      </c>
      <c r="L115" s="468">
        <v>5368.48</v>
      </c>
      <c r="M115" s="1149">
        <v>2128</v>
      </c>
      <c r="N115" s="468">
        <v>25</v>
      </c>
      <c r="O115" s="468">
        <f t="shared" si="15"/>
        <v>9530.48</v>
      </c>
      <c r="P115" s="468">
        <f t="shared" si="16"/>
        <v>60469.520000000004</v>
      </c>
    </row>
    <row r="116" spans="2:16" ht="21" customHeight="1" x14ac:dyDescent="0.25">
      <c r="B116" s="286" t="s">
        <v>1295</v>
      </c>
      <c r="C116" s="685" t="s">
        <v>1296</v>
      </c>
      <c r="D116" s="282" t="s">
        <v>414</v>
      </c>
      <c r="E116" s="281" t="s">
        <v>1063</v>
      </c>
      <c r="F116" s="855">
        <v>45931</v>
      </c>
      <c r="G116" s="855">
        <v>46082</v>
      </c>
      <c r="H116" s="626">
        <v>70000</v>
      </c>
      <c r="I116" s="1169">
        <v>0</v>
      </c>
      <c r="J116" s="468">
        <v>70000</v>
      </c>
      <c r="K116" s="468">
        <v>2009</v>
      </c>
      <c r="L116" s="468">
        <v>5025.38</v>
      </c>
      <c r="M116" s="1149">
        <v>2128</v>
      </c>
      <c r="N116" s="468">
        <v>1740.46</v>
      </c>
      <c r="O116" s="468">
        <f t="shared" si="15"/>
        <v>10902.84</v>
      </c>
      <c r="P116" s="468">
        <f t="shared" si="16"/>
        <v>59097.16</v>
      </c>
    </row>
    <row r="117" spans="2:16" ht="21" customHeight="1" x14ac:dyDescent="0.25">
      <c r="B117" s="286" t="s">
        <v>1293</v>
      </c>
      <c r="C117" s="685" t="s">
        <v>807</v>
      </c>
      <c r="D117" s="282" t="s">
        <v>1294</v>
      </c>
      <c r="E117" s="281" t="s">
        <v>1063</v>
      </c>
      <c r="F117" s="1084">
        <v>45870</v>
      </c>
      <c r="G117" s="1084">
        <v>46023</v>
      </c>
      <c r="H117" s="626">
        <v>55000</v>
      </c>
      <c r="I117" s="1169">
        <v>0</v>
      </c>
      <c r="J117" s="468">
        <v>55000</v>
      </c>
      <c r="K117" s="468">
        <v>1578.5</v>
      </c>
      <c r="L117" s="468">
        <v>2559.6799999999998</v>
      </c>
      <c r="M117" s="1149">
        <v>1672</v>
      </c>
      <c r="N117" s="468">
        <v>25</v>
      </c>
      <c r="O117" s="468">
        <f t="shared" si="15"/>
        <v>5835.18</v>
      </c>
      <c r="P117" s="468">
        <f t="shared" si="16"/>
        <v>49164.82</v>
      </c>
    </row>
    <row r="118" spans="2:16" ht="21" customHeight="1" x14ac:dyDescent="0.25">
      <c r="B118" s="466" t="s">
        <v>813</v>
      </c>
      <c r="C118" s="569"/>
      <c r="D118" s="492">
        <v>7</v>
      </c>
      <c r="E118" s="465"/>
      <c r="F118" s="1016"/>
      <c r="G118" s="860"/>
      <c r="H118" s="695">
        <f>SUM(H111:H117)</f>
        <v>525000</v>
      </c>
      <c r="I118" s="1144">
        <f>SUM(I117)</f>
        <v>0</v>
      </c>
      <c r="J118" s="695">
        <f>SUM(J111:J117)</f>
        <v>525000</v>
      </c>
      <c r="K118" s="695">
        <f t="shared" ref="K118:P118" si="17">SUM(K111:K117)</f>
        <v>15067.5</v>
      </c>
      <c r="L118" s="695">
        <f t="shared" si="17"/>
        <v>45868.849999999991</v>
      </c>
      <c r="M118" s="695">
        <f t="shared" si="17"/>
        <v>15960</v>
      </c>
      <c r="N118" s="695">
        <f t="shared" si="17"/>
        <v>3162.16</v>
      </c>
      <c r="O118" s="695">
        <f t="shared" si="17"/>
        <v>80058.50999999998</v>
      </c>
      <c r="P118" s="695">
        <f t="shared" si="17"/>
        <v>444941.49000000005</v>
      </c>
    </row>
    <row r="119" spans="2:16" ht="21" customHeight="1" x14ac:dyDescent="0.25">
      <c r="B119" s="490"/>
      <c r="C119" s="1223"/>
      <c r="D119" s="492"/>
      <c r="E119" s="465"/>
      <c r="F119" s="856"/>
      <c r="G119" s="857"/>
      <c r="H119" s="695"/>
      <c r="I119" s="1112"/>
      <c r="J119" s="463"/>
      <c r="K119" s="463"/>
      <c r="L119" s="463"/>
      <c r="M119" s="1145"/>
      <c r="N119" s="697"/>
      <c r="O119" s="697"/>
      <c r="P119" s="463"/>
    </row>
    <row r="120" spans="2:16" ht="30" customHeight="1" x14ac:dyDescent="0.25">
      <c r="B120" s="1014" t="s">
        <v>1476</v>
      </c>
      <c r="C120" s="570"/>
      <c r="D120" s="492"/>
      <c r="E120" s="465"/>
      <c r="F120" s="1019"/>
      <c r="G120" s="857"/>
      <c r="H120" s="695"/>
      <c r="I120" s="1144"/>
      <c r="J120" s="697"/>
      <c r="K120" s="697"/>
      <c r="L120" s="697"/>
      <c r="M120" s="1145"/>
      <c r="N120" s="697"/>
      <c r="O120" s="697"/>
      <c r="P120" s="697"/>
    </row>
    <row r="121" spans="2:16" ht="28.5" customHeight="1" x14ac:dyDescent="0.25">
      <c r="B121" s="153" t="s">
        <v>1754</v>
      </c>
      <c r="C121" s="684" t="s">
        <v>807</v>
      </c>
      <c r="D121" s="749" t="s">
        <v>1755</v>
      </c>
      <c r="E121" s="282" t="s">
        <v>1281</v>
      </c>
      <c r="F121" s="855">
        <v>45809</v>
      </c>
      <c r="G121" s="855">
        <v>45992</v>
      </c>
      <c r="H121" s="626">
        <v>120000</v>
      </c>
      <c r="I121" s="1111">
        <v>0</v>
      </c>
      <c r="J121" s="498">
        <v>120000</v>
      </c>
      <c r="K121" s="498">
        <v>3444</v>
      </c>
      <c r="L121" s="498">
        <v>16809.87</v>
      </c>
      <c r="M121" s="1149">
        <v>3648</v>
      </c>
      <c r="N121" s="626">
        <v>2568.4</v>
      </c>
      <c r="O121" s="468">
        <f>+K121+L121+M121+N121</f>
        <v>26470.27</v>
      </c>
      <c r="P121" s="457">
        <f>+J121-O121</f>
        <v>93529.73</v>
      </c>
    </row>
    <row r="122" spans="2:16" ht="28.5" customHeight="1" x14ac:dyDescent="0.25">
      <c r="B122" s="466" t="s">
        <v>813</v>
      </c>
      <c r="C122" s="684"/>
      <c r="D122" s="492">
        <v>1</v>
      </c>
      <c r="E122" s="282"/>
      <c r="F122" s="855"/>
      <c r="G122" s="855"/>
      <c r="H122" s="695">
        <f>SUM(H120:H121)</f>
        <v>120000</v>
      </c>
      <c r="I122" s="1112">
        <v>0</v>
      </c>
      <c r="J122" s="695">
        <f t="shared" ref="J122:O122" si="18">SUM(J120:J121)</f>
        <v>120000</v>
      </c>
      <c r="K122" s="695">
        <f t="shared" si="18"/>
        <v>3444</v>
      </c>
      <c r="L122" s="695">
        <f t="shared" si="18"/>
        <v>16809.87</v>
      </c>
      <c r="M122" s="695">
        <f t="shared" si="18"/>
        <v>3648</v>
      </c>
      <c r="N122" s="695">
        <f>SUM(N120:N121)</f>
        <v>2568.4</v>
      </c>
      <c r="O122" s="695">
        <f t="shared" si="18"/>
        <v>26470.27</v>
      </c>
      <c r="P122" s="695">
        <f>SUM(P120:P121)</f>
        <v>93529.73</v>
      </c>
    </row>
    <row r="123" spans="2:16" ht="21" customHeight="1" x14ac:dyDescent="0.25">
      <c r="B123" s="490"/>
      <c r="C123" s="1223"/>
      <c r="D123" s="492"/>
      <c r="E123" s="465"/>
      <c r="F123" s="859"/>
      <c r="G123" s="860"/>
      <c r="H123" s="695"/>
      <c r="I123" s="1112"/>
      <c r="J123" s="494"/>
      <c r="K123" s="494"/>
      <c r="L123" s="494"/>
      <c r="M123" s="1145"/>
      <c r="N123" s="695"/>
      <c r="O123" s="695"/>
      <c r="P123" s="494"/>
    </row>
    <row r="124" spans="2:16" ht="21" customHeight="1" x14ac:dyDescent="0.25">
      <c r="B124" s="466" t="s">
        <v>827</v>
      </c>
      <c r="C124" s="569"/>
      <c r="D124" s="492"/>
      <c r="E124" s="465"/>
      <c r="F124" s="1272"/>
      <c r="G124" s="711"/>
      <c r="H124" s="695"/>
      <c r="I124" s="1144"/>
      <c r="J124" s="697"/>
      <c r="K124" s="697"/>
      <c r="L124" s="697"/>
      <c r="M124" s="1145"/>
      <c r="N124" s="697"/>
      <c r="O124" s="697"/>
      <c r="P124" s="697"/>
    </row>
    <row r="125" spans="2:16" ht="21" customHeight="1" x14ac:dyDescent="0.25">
      <c r="B125" s="490" t="s">
        <v>1788</v>
      </c>
      <c r="C125" s="1223"/>
      <c r="D125" s="492"/>
      <c r="E125" s="465"/>
      <c r="F125" s="710"/>
      <c r="G125" s="711"/>
      <c r="H125" s="695"/>
      <c r="I125" s="1112"/>
      <c r="J125" s="463"/>
      <c r="K125" s="463"/>
      <c r="L125" s="463"/>
      <c r="M125" s="1145"/>
      <c r="N125" s="697"/>
      <c r="O125" s="697"/>
      <c r="P125" s="463"/>
    </row>
    <row r="126" spans="2:16" ht="30" customHeight="1" x14ac:dyDescent="0.25">
      <c r="B126" s="153" t="s">
        <v>1602</v>
      </c>
      <c r="C126" s="281" t="s">
        <v>807</v>
      </c>
      <c r="D126" s="282" t="s">
        <v>1032</v>
      </c>
      <c r="E126" s="281" t="s">
        <v>1063</v>
      </c>
      <c r="F126" s="855">
        <v>45931</v>
      </c>
      <c r="G126" s="855">
        <v>46082</v>
      </c>
      <c r="H126" s="626">
        <v>70000</v>
      </c>
      <c r="I126" s="1169">
        <v>0</v>
      </c>
      <c r="J126" s="468">
        <v>70000</v>
      </c>
      <c r="K126" s="468">
        <v>2009</v>
      </c>
      <c r="L126" s="468">
        <v>5368.48</v>
      </c>
      <c r="M126" s="1149">
        <v>2128</v>
      </c>
      <c r="N126" s="468">
        <v>25</v>
      </c>
      <c r="O126" s="468">
        <f>+K126+L126+M126+N126</f>
        <v>9530.48</v>
      </c>
      <c r="P126" s="468">
        <f>+J126-O126</f>
        <v>60469.520000000004</v>
      </c>
    </row>
    <row r="127" spans="2:16" ht="30" customHeight="1" x14ac:dyDescent="0.25">
      <c r="B127" s="153" t="s">
        <v>1613</v>
      </c>
      <c r="C127" s="281" t="s">
        <v>807</v>
      </c>
      <c r="D127" s="282" t="s">
        <v>417</v>
      </c>
      <c r="E127" s="281" t="s">
        <v>1063</v>
      </c>
      <c r="F127" s="855">
        <v>45931</v>
      </c>
      <c r="G127" s="855">
        <v>46082</v>
      </c>
      <c r="H127" s="626">
        <v>70000</v>
      </c>
      <c r="I127" s="1169">
        <v>0</v>
      </c>
      <c r="J127" s="468">
        <v>70000</v>
      </c>
      <c r="K127" s="468">
        <v>2009</v>
      </c>
      <c r="L127" s="468">
        <v>4682.29</v>
      </c>
      <c r="M127" s="1149">
        <v>2128</v>
      </c>
      <c r="N127" s="468">
        <v>3455.92</v>
      </c>
      <c r="O127" s="468">
        <f>+K127+L127+M127+N127</f>
        <v>12275.210000000001</v>
      </c>
      <c r="P127" s="468">
        <f>+J127-O127</f>
        <v>57724.79</v>
      </c>
    </row>
    <row r="128" spans="2:16" ht="30" customHeight="1" x14ac:dyDescent="0.25">
      <c r="B128" s="153" t="s">
        <v>1606</v>
      </c>
      <c r="C128" s="281" t="s">
        <v>807</v>
      </c>
      <c r="D128" s="282" t="s">
        <v>414</v>
      </c>
      <c r="E128" s="281" t="s">
        <v>1063</v>
      </c>
      <c r="F128" s="855">
        <v>45931</v>
      </c>
      <c r="G128" s="855">
        <v>46082</v>
      </c>
      <c r="H128" s="626">
        <v>70000</v>
      </c>
      <c r="I128" s="1169">
        <v>0</v>
      </c>
      <c r="J128" s="468">
        <v>70000</v>
      </c>
      <c r="K128" s="468">
        <v>2009</v>
      </c>
      <c r="L128" s="861">
        <v>5025.38</v>
      </c>
      <c r="M128" s="1149">
        <v>2128</v>
      </c>
      <c r="N128" s="468">
        <v>1740.46</v>
      </c>
      <c r="O128" s="468">
        <f t="shared" ref="O128:O133" si="19">+K128+L128+M128+N128</f>
        <v>10902.84</v>
      </c>
      <c r="P128" s="468">
        <f t="shared" ref="P128:P135" si="20">+J128-O128</f>
        <v>59097.16</v>
      </c>
    </row>
    <row r="129" spans="2:16" ht="30" customHeight="1" x14ac:dyDescent="0.25">
      <c r="B129" s="286" t="s">
        <v>725</v>
      </c>
      <c r="C129" s="281" t="s">
        <v>806</v>
      </c>
      <c r="D129" s="282" t="s">
        <v>823</v>
      </c>
      <c r="E129" s="281" t="s">
        <v>1063</v>
      </c>
      <c r="F129" s="855">
        <v>45931</v>
      </c>
      <c r="G129" s="855">
        <v>46082</v>
      </c>
      <c r="H129" s="626">
        <v>70000</v>
      </c>
      <c r="I129" s="1169">
        <v>0</v>
      </c>
      <c r="J129" s="468">
        <v>70000</v>
      </c>
      <c r="K129" s="468">
        <v>2009</v>
      </c>
      <c r="L129" s="468">
        <v>5368.48</v>
      </c>
      <c r="M129" s="1149">
        <v>2128</v>
      </c>
      <c r="N129" s="468">
        <v>25</v>
      </c>
      <c r="O129" s="468">
        <f t="shared" si="19"/>
        <v>9530.48</v>
      </c>
      <c r="P129" s="468">
        <f t="shared" si="20"/>
        <v>60469.520000000004</v>
      </c>
    </row>
    <row r="130" spans="2:16" ht="30" customHeight="1" x14ac:dyDescent="0.25">
      <c r="B130" s="153" t="s">
        <v>1735</v>
      </c>
      <c r="C130" s="281" t="s">
        <v>806</v>
      </c>
      <c r="D130" s="282" t="s">
        <v>414</v>
      </c>
      <c r="E130" s="281" t="s">
        <v>1063</v>
      </c>
      <c r="F130" s="855">
        <v>45931</v>
      </c>
      <c r="G130" s="855">
        <v>46082</v>
      </c>
      <c r="H130" s="626">
        <v>70000</v>
      </c>
      <c r="I130" s="1169">
        <v>0</v>
      </c>
      <c r="J130" s="468">
        <v>70000</v>
      </c>
      <c r="K130" s="468">
        <v>2009</v>
      </c>
      <c r="L130" s="468">
        <v>5368.48</v>
      </c>
      <c r="M130" s="1149">
        <v>2128</v>
      </c>
      <c r="N130" s="468">
        <v>25</v>
      </c>
      <c r="O130" s="468">
        <f t="shared" si="19"/>
        <v>9530.48</v>
      </c>
      <c r="P130" s="468">
        <f t="shared" si="20"/>
        <v>60469.520000000004</v>
      </c>
    </row>
    <row r="131" spans="2:16" ht="30" customHeight="1" x14ac:dyDescent="0.25">
      <c r="B131" s="153" t="s">
        <v>1609</v>
      </c>
      <c r="C131" s="281" t="s">
        <v>807</v>
      </c>
      <c r="D131" s="282" t="s">
        <v>414</v>
      </c>
      <c r="E131" s="281" t="s">
        <v>1063</v>
      </c>
      <c r="F131" s="855">
        <v>45931</v>
      </c>
      <c r="G131" s="855">
        <v>46082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19"/>
        <v>9530.48</v>
      </c>
      <c r="P131" s="468">
        <f t="shared" si="20"/>
        <v>60469.520000000004</v>
      </c>
    </row>
    <row r="132" spans="2:16" ht="30" customHeight="1" x14ac:dyDescent="0.25">
      <c r="B132" s="286" t="s">
        <v>1409</v>
      </c>
      <c r="C132" s="281" t="s">
        <v>807</v>
      </c>
      <c r="D132" s="282" t="s">
        <v>414</v>
      </c>
      <c r="E132" s="281" t="s">
        <v>1063</v>
      </c>
      <c r="F132" s="855">
        <v>45839</v>
      </c>
      <c r="G132" s="855">
        <v>45992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si="19"/>
        <v>9530.48</v>
      </c>
      <c r="P132" s="468">
        <f t="shared" si="20"/>
        <v>60469.520000000004</v>
      </c>
    </row>
    <row r="133" spans="2:16" ht="30" customHeight="1" x14ac:dyDescent="0.25">
      <c r="B133" s="286" t="s">
        <v>1787</v>
      </c>
      <c r="C133" s="281" t="s">
        <v>806</v>
      </c>
      <c r="D133" s="282" t="s">
        <v>823</v>
      </c>
      <c r="E133" s="281" t="s">
        <v>1063</v>
      </c>
      <c r="F133" s="855">
        <v>45839</v>
      </c>
      <c r="G133" s="855">
        <v>45992</v>
      </c>
      <c r="H133" s="626">
        <v>70000</v>
      </c>
      <c r="I133" s="1169">
        <v>0</v>
      </c>
      <c r="J133" s="468">
        <v>70000</v>
      </c>
      <c r="K133" s="468">
        <v>2009</v>
      </c>
      <c r="L133" s="468">
        <v>5368.48</v>
      </c>
      <c r="M133" s="1149">
        <v>2128</v>
      </c>
      <c r="N133" s="468">
        <v>25</v>
      </c>
      <c r="O133" s="468">
        <f t="shared" si="19"/>
        <v>9530.48</v>
      </c>
      <c r="P133" s="468">
        <f t="shared" si="20"/>
        <v>60469.520000000004</v>
      </c>
    </row>
    <row r="134" spans="2:16" ht="30" customHeight="1" x14ac:dyDescent="0.25">
      <c r="B134" s="153" t="s">
        <v>1622</v>
      </c>
      <c r="C134" s="281" t="s">
        <v>806</v>
      </c>
      <c r="D134" s="282" t="s">
        <v>1357</v>
      </c>
      <c r="E134" s="281" t="s">
        <v>1063</v>
      </c>
      <c r="F134" s="855">
        <v>45748</v>
      </c>
      <c r="G134" s="855">
        <v>45901</v>
      </c>
      <c r="H134" s="626">
        <v>125000</v>
      </c>
      <c r="I134" s="1169">
        <v>0</v>
      </c>
      <c r="J134" s="468">
        <v>125000</v>
      </c>
      <c r="K134" s="1038">
        <v>3587.5</v>
      </c>
      <c r="L134" s="1037">
        <v>17985.990000000002</v>
      </c>
      <c r="M134" s="1150">
        <v>3800</v>
      </c>
      <c r="N134" s="1038">
        <v>25</v>
      </c>
      <c r="O134" s="468">
        <f>+K134+L134+M134+N134</f>
        <v>25398.49</v>
      </c>
      <c r="P134" s="468">
        <f t="shared" si="20"/>
        <v>99601.51</v>
      </c>
    </row>
    <row r="135" spans="2:16" ht="30" customHeight="1" x14ac:dyDescent="0.25">
      <c r="B135" s="153" t="s">
        <v>1624</v>
      </c>
      <c r="C135" s="281" t="s">
        <v>806</v>
      </c>
      <c r="D135" s="282" t="s">
        <v>1683</v>
      </c>
      <c r="E135" s="281" t="s">
        <v>1063</v>
      </c>
      <c r="F135" s="855">
        <v>45931</v>
      </c>
      <c r="G135" s="855">
        <v>46082</v>
      </c>
      <c r="H135" s="626">
        <v>55000</v>
      </c>
      <c r="I135" s="1169">
        <v>0</v>
      </c>
      <c r="J135" s="468">
        <v>55000</v>
      </c>
      <c r="K135" s="468">
        <v>1578.5</v>
      </c>
      <c r="L135" s="468">
        <v>2302.36</v>
      </c>
      <c r="M135" s="1149">
        <v>1672</v>
      </c>
      <c r="N135" s="468">
        <v>1740.46</v>
      </c>
      <c r="O135" s="468">
        <f>+K135+L135+M135+N135</f>
        <v>7293.3200000000006</v>
      </c>
      <c r="P135" s="468">
        <f t="shared" si="20"/>
        <v>47706.68</v>
      </c>
    </row>
    <row r="136" spans="2:16" ht="21" customHeight="1" x14ac:dyDescent="0.25">
      <c r="B136" s="466" t="s">
        <v>813</v>
      </c>
      <c r="C136" s="569"/>
      <c r="D136" s="492">
        <v>10</v>
      </c>
      <c r="E136" s="465"/>
      <c r="F136" s="1016"/>
      <c r="G136" s="860"/>
      <c r="H136" s="695">
        <f>SUM(H126:H135)</f>
        <v>740000</v>
      </c>
      <c r="I136" s="1144">
        <v>0</v>
      </c>
      <c r="J136" s="695">
        <f t="shared" ref="J136:P136" si="21">SUM(J126:J135)</f>
        <v>740000</v>
      </c>
      <c r="K136" s="695">
        <f t="shared" si="21"/>
        <v>21238</v>
      </c>
      <c r="L136" s="695">
        <f t="shared" si="21"/>
        <v>62206.900000000009</v>
      </c>
      <c r="M136" s="695">
        <f t="shared" si="21"/>
        <v>22496</v>
      </c>
      <c r="N136" s="695">
        <f t="shared" si="21"/>
        <v>7111.84</v>
      </c>
      <c r="O136" s="695">
        <f t="shared" si="21"/>
        <v>113052.74</v>
      </c>
      <c r="P136" s="695">
        <f t="shared" si="21"/>
        <v>626947.26000000013</v>
      </c>
    </row>
    <row r="137" spans="2:16" ht="28.5" customHeight="1" x14ac:dyDescent="0.25">
      <c r="B137" s="286"/>
      <c r="C137" s="569"/>
      <c r="D137" s="282"/>
      <c r="E137" s="465"/>
      <c r="F137" s="1272"/>
      <c r="G137" s="711"/>
      <c r="H137" s="695"/>
      <c r="I137" s="1144"/>
      <c r="J137" s="697"/>
      <c r="K137" s="697"/>
      <c r="L137" s="697"/>
      <c r="M137" s="1145"/>
      <c r="N137" s="697"/>
      <c r="O137" s="697"/>
      <c r="P137" s="697"/>
    </row>
    <row r="138" spans="2:16" ht="28.5" customHeight="1" x14ac:dyDescent="0.25">
      <c r="B138" s="1014" t="s">
        <v>1804</v>
      </c>
      <c r="C138" s="569"/>
      <c r="D138" s="282"/>
      <c r="E138" s="465"/>
      <c r="F138" s="1272"/>
      <c r="G138" s="711"/>
      <c r="H138" s="695"/>
      <c r="I138" s="1144"/>
      <c r="J138" s="697"/>
      <c r="K138" s="697"/>
      <c r="L138" s="697"/>
      <c r="M138" s="1145"/>
      <c r="N138" s="697"/>
      <c r="O138" s="697"/>
      <c r="P138" s="697"/>
    </row>
    <row r="139" spans="2:16" ht="28.5" customHeight="1" x14ac:dyDescent="0.25">
      <c r="B139" s="153" t="s">
        <v>1087</v>
      </c>
      <c r="C139" s="680" t="s">
        <v>807</v>
      </c>
      <c r="D139" s="282" t="s">
        <v>414</v>
      </c>
      <c r="E139" s="281" t="s">
        <v>1063</v>
      </c>
      <c r="F139" s="855">
        <v>45931</v>
      </c>
      <c r="G139" s="855">
        <v>46082</v>
      </c>
      <c r="H139" s="626">
        <v>70000</v>
      </c>
      <c r="I139" s="1169">
        <v>0</v>
      </c>
      <c r="J139" s="628">
        <v>70000</v>
      </c>
      <c r="K139" s="628">
        <v>2009</v>
      </c>
      <c r="L139" s="628">
        <v>5368.48</v>
      </c>
      <c r="M139" s="1149">
        <v>2128</v>
      </c>
      <c r="N139" s="628">
        <v>25</v>
      </c>
      <c r="O139" s="628">
        <f t="shared" ref="O139:O145" si="22">+K139+L139+M139+N139</f>
        <v>9530.48</v>
      </c>
      <c r="P139" s="628">
        <f t="shared" ref="P139:P145" si="23">+J139-O139</f>
        <v>60469.520000000004</v>
      </c>
    </row>
    <row r="140" spans="2:16" ht="28.5" customHeight="1" x14ac:dyDescent="0.25">
      <c r="B140" s="153" t="s">
        <v>1603</v>
      </c>
      <c r="C140" s="281" t="s">
        <v>806</v>
      </c>
      <c r="D140" s="282" t="s">
        <v>489</v>
      </c>
      <c r="E140" s="281" t="s">
        <v>1063</v>
      </c>
      <c r="F140" s="855">
        <v>45931</v>
      </c>
      <c r="G140" s="855">
        <v>46082</v>
      </c>
      <c r="H140" s="626">
        <v>70000</v>
      </c>
      <c r="I140" s="1169">
        <v>0</v>
      </c>
      <c r="J140" s="628">
        <v>70000</v>
      </c>
      <c r="K140" s="628">
        <v>2009</v>
      </c>
      <c r="L140" s="628">
        <v>5368.48</v>
      </c>
      <c r="M140" s="1149">
        <v>2128</v>
      </c>
      <c r="N140" s="628">
        <v>25</v>
      </c>
      <c r="O140" s="628">
        <f t="shared" si="22"/>
        <v>9530.48</v>
      </c>
      <c r="P140" s="628">
        <f t="shared" si="23"/>
        <v>60469.520000000004</v>
      </c>
    </row>
    <row r="141" spans="2:16" ht="28.5" customHeight="1" x14ac:dyDescent="0.25">
      <c r="B141" s="153" t="s">
        <v>1618</v>
      </c>
      <c r="C141" s="281" t="s">
        <v>807</v>
      </c>
      <c r="D141" s="282" t="s">
        <v>414</v>
      </c>
      <c r="E141" s="281" t="s">
        <v>1063</v>
      </c>
      <c r="F141" s="855">
        <v>45931</v>
      </c>
      <c r="G141" s="855">
        <v>46082</v>
      </c>
      <c r="H141" s="626">
        <v>70000</v>
      </c>
      <c r="I141" s="1169">
        <v>0</v>
      </c>
      <c r="J141" s="628">
        <v>70000</v>
      </c>
      <c r="K141" s="628">
        <v>2009</v>
      </c>
      <c r="L141" s="628">
        <v>5368.48</v>
      </c>
      <c r="M141" s="1149">
        <v>2128</v>
      </c>
      <c r="N141" s="628">
        <v>25</v>
      </c>
      <c r="O141" s="628">
        <f t="shared" si="22"/>
        <v>9530.48</v>
      </c>
      <c r="P141" s="628">
        <f t="shared" si="23"/>
        <v>60469.520000000004</v>
      </c>
    </row>
    <row r="142" spans="2:16" ht="28.5" customHeight="1" x14ac:dyDescent="0.25">
      <c r="B142" s="153" t="s">
        <v>1612</v>
      </c>
      <c r="C142" s="281" t="s">
        <v>1296</v>
      </c>
      <c r="D142" s="282" t="s">
        <v>417</v>
      </c>
      <c r="E142" s="281" t="s">
        <v>1063</v>
      </c>
      <c r="F142" s="855">
        <v>45931</v>
      </c>
      <c r="G142" s="855">
        <v>46082</v>
      </c>
      <c r="H142" s="626">
        <v>70000</v>
      </c>
      <c r="I142" s="1169">
        <v>0</v>
      </c>
      <c r="J142" s="628">
        <v>70000</v>
      </c>
      <c r="K142" s="628">
        <v>2009</v>
      </c>
      <c r="L142" s="628">
        <v>5368.48</v>
      </c>
      <c r="M142" s="1149">
        <v>2128</v>
      </c>
      <c r="N142" s="628">
        <v>25</v>
      </c>
      <c r="O142" s="628">
        <f t="shared" si="22"/>
        <v>9530.48</v>
      </c>
      <c r="P142" s="628">
        <f t="shared" si="23"/>
        <v>60469.520000000004</v>
      </c>
    </row>
    <row r="143" spans="2:16" ht="28.5" customHeight="1" x14ac:dyDescent="0.25">
      <c r="B143" s="153" t="s">
        <v>1619</v>
      </c>
      <c r="C143" s="281" t="s">
        <v>806</v>
      </c>
      <c r="D143" s="282" t="s">
        <v>823</v>
      </c>
      <c r="E143" s="281" t="s">
        <v>1063</v>
      </c>
      <c r="F143" s="855">
        <v>45931</v>
      </c>
      <c r="G143" s="855">
        <v>46082</v>
      </c>
      <c r="H143" s="626">
        <v>70000</v>
      </c>
      <c r="I143" s="1169">
        <v>0</v>
      </c>
      <c r="J143" s="628">
        <v>70000</v>
      </c>
      <c r="K143" s="628">
        <v>2009</v>
      </c>
      <c r="L143" s="628">
        <v>5025.38</v>
      </c>
      <c r="M143" s="1149">
        <v>2128</v>
      </c>
      <c r="N143" s="628">
        <v>1740.46</v>
      </c>
      <c r="O143" s="628">
        <f t="shared" si="22"/>
        <v>10902.84</v>
      </c>
      <c r="P143" s="628">
        <f t="shared" si="23"/>
        <v>59097.16</v>
      </c>
    </row>
    <row r="144" spans="2:16" ht="28.5" customHeight="1" x14ac:dyDescent="0.25">
      <c r="B144" s="153" t="s">
        <v>1626</v>
      </c>
      <c r="C144" s="281" t="s">
        <v>1296</v>
      </c>
      <c r="D144" s="282" t="s">
        <v>1637</v>
      </c>
      <c r="E144" s="281" t="s">
        <v>1063</v>
      </c>
      <c r="F144" s="855">
        <v>45931</v>
      </c>
      <c r="G144" s="855">
        <v>46082</v>
      </c>
      <c r="H144" s="626">
        <v>43500</v>
      </c>
      <c r="I144" s="1169">
        <v>0</v>
      </c>
      <c r="J144" s="628">
        <v>43500</v>
      </c>
      <c r="K144" s="628">
        <v>1248.45</v>
      </c>
      <c r="L144" s="628">
        <v>936.62</v>
      </c>
      <c r="M144" s="1149">
        <v>1322.4</v>
      </c>
      <c r="N144" s="628">
        <v>25</v>
      </c>
      <c r="O144" s="628">
        <f>+K144+L144+M144+N144</f>
        <v>3532.4700000000003</v>
      </c>
      <c r="P144" s="628">
        <f t="shared" si="23"/>
        <v>39967.53</v>
      </c>
    </row>
    <row r="145" spans="2:16" ht="28.5" customHeight="1" x14ac:dyDescent="0.25">
      <c r="B145" s="153" t="s">
        <v>1627</v>
      </c>
      <c r="C145" s="281" t="s">
        <v>806</v>
      </c>
      <c r="D145" s="282" t="s">
        <v>105</v>
      </c>
      <c r="E145" s="281" t="s">
        <v>1063</v>
      </c>
      <c r="F145" s="855">
        <v>45839</v>
      </c>
      <c r="G145" s="855">
        <v>45992</v>
      </c>
      <c r="H145" s="626">
        <v>25000</v>
      </c>
      <c r="I145" s="1169">
        <v>0</v>
      </c>
      <c r="J145" s="628">
        <v>25000</v>
      </c>
      <c r="K145" s="628">
        <v>717.5</v>
      </c>
      <c r="L145" s="627">
        <v>0</v>
      </c>
      <c r="M145" s="1149">
        <v>760</v>
      </c>
      <c r="N145" s="628">
        <v>25</v>
      </c>
      <c r="O145" s="628">
        <f t="shared" si="22"/>
        <v>1502.5</v>
      </c>
      <c r="P145" s="628">
        <f t="shared" si="23"/>
        <v>23497.5</v>
      </c>
    </row>
    <row r="146" spans="2:16" ht="21" customHeight="1" x14ac:dyDescent="0.25">
      <c r="B146" s="466" t="s">
        <v>813</v>
      </c>
      <c r="C146" s="569"/>
      <c r="D146" s="492">
        <v>7</v>
      </c>
      <c r="E146" s="465"/>
      <c r="F146" s="1016"/>
      <c r="G146" s="860"/>
      <c r="H146" s="695">
        <f>SUM(H139:H145)</f>
        <v>418500</v>
      </c>
      <c r="I146" s="1144">
        <v>0</v>
      </c>
      <c r="J146" s="695">
        <f t="shared" ref="J146:P146" si="24">SUM(J139:J145)</f>
        <v>418500</v>
      </c>
      <c r="K146" s="695">
        <f t="shared" si="24"/>
        <v>12010.95</v>
      </c>
      <c r="L146" s="695">
        <f t="shared" si="24"/>
        <v>27435.919999999998</v>
      </c>
      <c r="M146" s="695">
        <f t="shared" si="24"/>
        <v>12722.4</v>
      </c>
      <c r="N146" s="695">
        <f t="shared" si="24"/>
        <v>1890.46</v>
      </c>
      <c r="O146" s="695">
        <f t="shared" si="24"/>
        <v>54059.729999999996</v>
      </c>
      <c r="P146" s="695">
        <f t="shared" si="24"/>
        <v>364440.27</v>
      </c>
    </row>
    <row r="147" spans="2:16" ht="25.5" customHeight="1" x14ac:dyDescent="0.25">
      <c r="B147" s="466"/>
      <c r="C147" s="569"/>
      <c r="D147" s="492"/>
      <c r="E147" s="465"/>
      <c r="F147" s="1272"/>
      <c r="G147" s="711"/>
      <c r="H147" s="695"/>
      <c r="I147" s="1144"/>
      <c r="J147" s="697"/>
      <c r="K147" s="697"/>
      <c r="L147" s="697"/>
      <c r="M147" s="1145"/>
      <c r="N147" s="697"/>
      <c r="O147" s="697"/>
      <c r="P147" s="697"/>
    </row>
    <row r="148" spans="2:16" ht="28.5" customHeight="1" x14ac:dyDescent="0.25">
      <c r="B148" s="466" t="s">
        <v>1789</v>
      </c>
      <c r="C148" s="569"/>
      <c r="D148" s="492"/>
      <c r="E148" s="465"/>
      <c r="F148" s="1272"/>
      <c r="G148" s="711"/>
      <c r="H148" s="695"/>
      <c r="I148" s="1144"/>
      <c r="J148" s="697"/>
      <c r="K148" s="697"/>
      <c r="L148" s="697"/>
      <c r="M148" s="1145"/>
      <c r="N148" s="697"/>
      <c r="O148" s="697"/>
      <c r="P148" s="697"/>
    </row>
    <row r="149" spans="2:16" ht="28.5" customHeight="1" x14ac:dyDescent="0.25">
      <c r="B149" s="153" t="s">
        <v>1601</v>
      </c>
      <c r="C149" s="497" t="s">
        <v>806</v>
      </c>
      <c r="D149" s="749" t="s">
        <v>1782</v>
      </c>
      <c r="E149" s="282" t="s">
        <v>1063</v>
      </c>
      <c r="F149" s="855">
        <v>45931</v>
      </c>
      <c r="G149" s="855">
        <v>46082</v>
      </c>
      <c r="H149" s="626">
        <v>120000</v>
      </c>
      <c r="I149" s="1111">
        <v>0</v>
      </c>
      <c r="J149" s="498">
        <v>120000</v>
      </c>
      <c r="K149" s="498">
        <v>3444</v>
      </c>
      <c r="L149" s="498">
        <v>16381</v>
      </c>
      <c r="M149" s="1149">
        <v>3648</v>
      </c>
      <c r="N149" s="626">
        <v>1740.46</v>
      </c>
      <c r="O149" s="468">
        <f>+K149+L149+M149+N149</f>
        <v>25213.46</v>
      </c>
      <c r="P149" s="457">
        <f>+J149-O149</f>
        <v>94786.540000000008</v>
      </c>
    </row>
    <row r="150" spans="2:16" ht="28.5" customHeight="1" x14ac:dyDescent="0.25">
      <c r="B150" s="153" t="s">
        <v>1607</v>
      </c>
      <c r="C150" s="281" t="s">
        <v>807</v>
      </c>
      <c r="D150" s="282" t="s">
        <v>414</v>
      </c>
      <c r="E150" s="281" t="s">
        <v>1063</v>
      </c>
      <c r="F150" s="855">
        <v>45931</v>
      </c>
      <c r="G150" s="855">
        <v>46082</v>
      </c>
      <c r="H150" s="626">
        <v>70000</v>
      </c>
      <c r="I150" s="1169">
        <v>0</v>
      </c>
      <c r="J150" s="468">
        <v>70000</v>
      </c>
      <c r="K150" s="468">
        <v>2009</v>
      </c>
      <c r="L150" s="468">
        <v>5368.48</v>
      </c>
      <c r="M150" s="1149">
        <v>2128</v>
      </c>
      <c r="N150" s="468">
        <v>25</v>
      </c>
      <c r="O150" s="468">
        <f t="shared" ref="O150:O155" si="25">+K150+L150+M150+N150</f>
        <v>9530.48</v>
      </c>
      <c r="P150" s="468">
        <f t="shared" ref="P150:P155" si="26">+J150-O150</f>
        <v>60469.520000000004</v>
      </c>
    </row>
    <row r="151" spans="2:16" ht="28.5" customHeight="1" x14ac:dyDescent="0.25">
      <c r="B151" s="153" t="s">
        <v>1608</v>
      </c>
      <c r="C151" s="281" t="s">
        <v>807</v>
      </c>
      <c r="D151" s="282" t="s">
        <v>417</v>
      </c>
      <c r="E151" s="281" t="s">
        <v>1063</v>
      </c>
      <c r="F151" s="855">
        <v>45931</v>
      </c>
      <c r="G151" s="855">
        <v>46082</v>
      </c>
      <c r="H151" s="626">
        <v>70000</v>
      </c>
      <c r="I151" s="1169">
        <v>0</v>
      </c>
      <c r="J151" s="468">
        <v>70000</v>
      </c>
      <c r="K151" s="468">
        <v>2009</v>
      </c>
      <c r="L151" s="468">
        <v>5368.48</v>
      </c>
      <c r="M151" s="1149">
        <v>2128</v>
      </c>
      <c r="N151" s="468">
        <v>25</v>
      </c>
      <c r="O151" s="468">
        <f t="shared" si="25"/>
        <v>9530.48</v>
      </c>
      <c r="P151" s="468">
        <f t="shared" si="26"/>
        <v>60469.520000000004</v>
      </c>
    </row>
    <row r="152" spans="2:16" ht="28.5" customHeight="1" x14ac:dyDescent="0.25">
      <c r="B152" s="153" t="s">
        <v>1614</v>
      </c>
      <c r="C152" s="281" t="s">
        <v>806</v>
      </c>
      <c r="D152" s="282" t="s">
        <v>417</v>
      </c>
      <c r="E152" s="281" t="s">
        <v>1063</v>
      </c>
      <c r="F152" s="855">
        <v>45931</v>
      </c>
      <c r="G152" s="855">
        <v>46082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5368.48</v>
      </c>
      <c r="M152" s="1149">
        <v>2128</v>
      </c>
      <c r="N152" s="468">
        <v>25</v>
      </c>
      <c r="O152" s="468">
        <f t="shared" si="25"/>
        <v>9530.48</v>
      </c>
      <c r="P152" s="468">
        <f t="shared" si="26"/>
        <v>60469.520000000004</v>
      </c>
    </row>
    <row r="153" spans="2:16" ht="28.5" customHeight="1" x14ac:dyDescent="0.25">
      <c r="B153" s="153" t="s">
        <v>1617</v>
      </c>
      <c r="C153" s="281" t="s">
        <v>807</v>
      </c>
      <c r="D153" s="282" t="s">
        <v>414</v>
      </c>
      <c r="E153" s="281" t="s">
        <v>1063</v>
      </c>
      <c r="F153" s="855">
        <v>45931</v>
      </c>
      <c r="G153" s="855">
        <v>46082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25"/>
        <v>9530.48</v>
      </c>
      <c r="P153" s="468">
        <f t="shared" si="26"/>
        <v>60469.520000000004</v>
      </c>
    </row>
    <row r="154" spans="2:16" ht="28.5" customHeight="1" x14ac:dyDescent="0.25">
      <c r="B154" s="153" t="s">
        <v>1363</v>
      </c>
      <c r="C154" s="281" t="s">
        <v>806</v>
      </c>
      <c r="D154" s="282" t="s">
        <v>414</v>
      </c>
      <c r="E154" s="281" t="s">
        <v>1063</v>
      </c>
      <c r="F154" s="855">
        <v>45931</v>
      </c>
      <c r="G154" s="855">
        <v>46082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25"/>
        <v>9530.48</v>
      </c>
      <c r="P154" s="468">
        <f t="shared" si="26"/>
        <v>60469.520000000004</v>
      </c>
    </row>
    <row r="155" spans="2:16" ht="28.5" customHeight="1" x14ac:dyDescent="0.25">
      <c r="B155" s="153" t="s">
        <v>1620</v>
      </c>
      <c r="C155" s="281" t="s">
        <v>807</v>
      </c>
      <c r="D155" s="280" t="s">
        <v>417</v>
      </c>
      <c r="E155" s="281" t="s">
        <v>1063</v>
      </c>
      <c r="F155" s="855">
        <v>45931</v>
      </c>
      <c r="G155" s="855">
        <v>46082</v>
      </c>
      <c r="H155" s="626">
        <v>70000</v>
      </c>
      <c r="I155" s="1169">
        <v>0</v>
      </c>
      <c r="J155" s="468">
        <v>70000</v>
      </c>
      <c r="K155" s="468">
        <v>2009</v>
      </c>
      <c r="L155" s="468">
        <v>5368.48</v>
      </c>
      <c r="M155" s="1149">
        <v>2128</v>
      </c>
      <c r="N155" s="468">
        <v>25</v>
      </c>
      <c r="O155" s="468">
        <f t="shared" si="25"/>
        <v>9530.48</v>
      </c>
      <c r="P155" s="468">
        <f t="shared" si="26"/>
        <v>60469.520000000004</v>
      </c>
    </row>
    <row r="156" spans="2:16" ht="28.5" customHeight="1" x14ac:dyDescent="0.25">
      <c r="B156" s="286" t="s">
        <v>1299</v>
      </c>
      <c r="C156" s="281" t="s">
        <v>1296</v>
      </c>
      <c r="D156" s="282" t="s">
        <v>1636</v>
      </c>
      <c r="E156" s="281" t="s">
        <v>1063</v>
      </c>
      <c r="F156" s="855">
        <v>45931</v>
      </c>
      <c r="G156" s="855">
        <v>46082</v>
      </c>
      <c r="H156" s="626">
        <v>43500</v>
      </c>
      <c r="I156" s="1169">
        <v>0</v>
      </c>
      <c r="J156" s="468">
        <v>43500</v>
      </c>
      <c r="K156" s="468">
        <v>1248.45</v>
      </c>
      <c r="L156" s="468">
        <v>936.62</v>
      </c>
      <c r="M156" s="1149">
        <v>1322.4</v>
      </c>
      <c r="N156" s="468">
        <v>25</v>
      </c>
      <c r="O156" s="468">
        <f>+K156+L156+M156+N156</f>
        <v>3532.4700000000003</v>
      </c>
      <c r="P156" s="468">
        <f>+J156-O156</f>
        <v>39967.53</v>
      </c>
    </row>
    <row r="157" spans="2:16" ht="28.5" customHeight="1" x14ac:dyDescent="0.25">
      <c r="B157" s="153" t="s">
        <v>1623</v>
      </c>
      <c r="C157" s="281" t="s">
        <v>806</v>
      </c>
      <c r="D157" s="282" t="s">
        <v>529</v>
      </c>
      <c r="E157" s="281" t="s">
        <v>1063</v>
      </c>
      <c r="F157" s="855">
        <v>45931</v>
      </c>
      <c r="G157" s="855">
        <v>46082</v>
      </c>
      <c r="H157" s="626">
        <v>55000</v>
      </c>
      <c r="I157" s="1169">
        <v>0</v>
      </c>
      <c r="J157" s="468">
        <v>55000</v>
      </c>
      <c r="K157" s="468">
        <v>1578.5</v>
      </c>
      <c r="L157" s="468">
        <v>2559.6799999999998</v>
      </c>
      <c r="M157" s="1149">
        <v>1672</v>
      </c>
      <c r="N157" s="468">
        <v>25</v>
      </c>
      <c r="O157" s="468">
        <f>+K157+L157+M157+N157</f>
        <v>5835.18</v>
      </c>
      <c r="P157" s="468">
        <f>+J157-O157</f>
        <v>49164.82</v>
      </c>
    </row>
    <row r="158" spans="2:16" ht="21" customHeight="1" x14ac:dyDescent="0.25">
      <c r="B158" s="466" t="s">
        <v>813</v>
      </c>
      <c r="C158" s="569"/>
      <c r="D158" s="492">
        <v>9</v>
      </c>
      <c r="E158" s="465"/>
      <c r="F158" s="1016"/>
      <c r="G158" s="860"/>
      <c r="H158" s="695">
        <f>SUM(H149:H157)</f>
        <v>638500</v>
      </c>
      <c r="I158" s="1144">
        <v>0</v>
      </c>
      <c r="J158" s="695">
        <f t="shared" ref="J158:P158" si="27">SUM(J149:J157)</f>
        <v>638500</v>
      </c>
      <c r="K158" s="695">
        <f t="shared" si="27"/>
        <v>18324.95</v>
      </c>
      <c r="L158" s="695">
        <f t="shared" si="27"/>
        <v>52088.179999999993</v>
      </c>
      <c r="M158" s="695">
        <f t="shared" si="27"/>
        <v>19410.400000000001</v>
      </c>
      <c r="N158" s="695">
        <f t="shared" si="27"/>
        <v>1940.46</v>
      </c>
      <c r="O158" s="695">
        <f t="shared" si="27"/>
        <v>91763.989999999991</v>
      </c>
      <c r="P158" s="695">
        <f t="shared" si="27"/>
        <v>546736.01</v>
      </c>
    </row>
    <row r="159" spans="2:16" ht="23.25" customHeight="1" x14ac:dyDescent="0.25">
      <c r="B159" s="466"/>
      <c r="C159" s="569"/>
      <c r="D159" s="492"/>
      <c r="E159" s="465"/>
      <c r="F159" s="1272"/>
      <c r="G159" s="711"/>
      <c r="H159" s="695"/>
      <c r="I159" s="1144"/>
      <c r="J159" s="697"/>
      <c r="K159" s="697"/>
      <c r="L159" s="697"/>
      <c r="M159" s="1145"/>
      <c r="N159" s="697"/>
      <c r="O159" s="697"/>
      <c r="P159" s="697"/>
    </row>
    <row r="160" spans="2:16" ht="28.5" customHeight="1" x14ac:dyDescent="0.25">
      <c r="B160" s="466" t="s">
        <v>1790</v>
      </c>
      <c r="C160" s="569"/>
      <c r="D160" s="492"/>
      <c r="E160" s="465"/>
      <c r="F160" s="1272"/>
      <c r="G160" s="711"/>
      <c r="H160" s="695"/>
      <c r="I160" s="1144"/>
      <c r="J160" s="697"/>
      <c r="K160" s="697"/>
      <c r="L160" s="697"/>
      <c r="M160" s="1145"/>
      <c r="N160" s="697"/>
      <c r="O160" s="697"/>
      <c r="P160" s="697"/>
    </row>
    <row r="161" spans="2:17" ht="24" customHeight="1" x14ac:dyDescent="0.25">
      <c r="B161" s="153" t="s">
        <v>1600</v>
      </c>
      <c r="C161" s="281" t="s">
        <v>806</v>
      </c>
      <c r="D161" s="282" t="s">
        <v>1463</v>
      </c>
      <c r="E161" s="281" t="s">
        <v>1063</v>
      </c>
      <c r="F161" s="855">
        <v>45931</v>
      </c>
      <c r="G161" s="855">
        <v>46082</v>
      </c>
      <c r="H161" s="626">
        <v>120000</v>
      </c>
      <c r="I161" s="1169">
        <v>0</v>
      </c>
      <c r="J161" s="468">
        <v>120000</v>
      </c>
      <c r="K161" s="468">
        <v>3444</v>
      </c>
      <c r="L161" s="468">
        <v>16809.87</v>
      </c>
      <c r="M161" s="1149">
        <v>3648</v>
      </c>
      <c r="N161" s="468">
        <v>25</v>
      </c>
      <c r="O161" s="468">
        <f t="shared" ref="O161:O167" si="28">+K161+L161+M161+N161</f>
        <v>23926.87</v>
      </c>
      <c r="P161" s="468">
        <f t="shared" ref="P161:P167" si="29">+J161-O161</f>
        <v>96073.13</v>
      </c>
    </row>
    <row r="162" spans="2:17" ht="24" customHeight="1" x14ac:dyDescent="0.25">
      <c r="B162" s="153" t="s">
        <v>1604</v>
      </c>
      <c r="C162" s="685" t="s">
        <v>806</v>
      </c>
      <c r="D162" s="282" t="s">
        <v>417</v>
      </c>
      <c r="E162" s="281" t="s">
        <v>1063</v>
      </c>
      <c r="F162" s="855">
        <v>45931</v>
      </c>
      <c r="G162" s="855">
        <v>46082</v>
      </c>
      <c r="H162" s="626">
        <v>70000</v>
      </c>
      <c r="I162" s="1169">
        <v>0</v>
      </c>
      <c r="J162" s="468">
        <v>70000</v>
      </c>
      <c r="K162" s="468">
        <v>2009</v>
      </c>
      <c r="L162" s="468">
        <v>5025.38</v>
      </c>
      <c r="M162" s="1149">
        <v>2128</v>
      </c>
      <c r="N162" s="468">
        <v>1740.46</v>
      </c>
      <c r="O162" s="468">
        <f t="shared" si="28"/>
        <v>10902.84</v>
      </c>
      <c r="P162" s="468">
        <f t="shared" si="29"/>
        <v>59097.16</v>
      </c>
    </row>
    <row r="163" spans="2:17" ht="24" customHeight="1" x14ac:dyDescent="0.25">
      <c r="B163" s="153" t="s">
        <v>1605</v>
      </c>
      <c r="C163" s="685" t="s">
        <v>806</v>
      </c>
      <c r="D163" s="282" t="s">
        <v>1773</v>
      </c>
      <c r="E163" s="281" t="s">
        <v>1063</v>
      </c>
      <c r="F163" s="855">
        <v>45931</v>
      </c>
      <c r="G163" s="855">
        <v>46082</v>
      </c>
      <c r="H163" s="626">
        <v>70000</v>
      </c>
      <c r="I163" s="1169">
        <v>0</v>
      </c>
      <c r="J163" s="468">
        <v>70000</v>
      </c>
      <c r="K163" s="468">
        <v>2009</v>
      </c>
      <c r="L163" s="468">
        <v>4682.29</v>
      </c>
      <c r="M163" s="1149">
        <v>2128</v>
      </c>
      <c r="N163" s="468">
        <v>3455.92</v>
      </c>
      <c r="O163" s="468">
        <f t="shared" si="28"/>
        <v>12275.210000000001</v>
      </c>
      <c r="P163" s="468">
        <f t="shared" si="29"/>
        <v>57724.79</v>
      </c>
    </row>
    <row r="164" spans="2:17" ht="24" customHeight="1" x14ac:dyDescent="0.25">
      <c r="B164" s="153" t="s">
        <v>1611</v>
      </c>
      <c r="C164" s="685" t="s">
        <v>806</v>
      </c>
      <c r="D164" s="282" t="s">
        <v>417</v>
      </c>
      <c r="E164" s="281" t="s">
        <v>1063</v>
      </c>
      <c r="F164" s="855">
        <v>45931</v>
      </c>
      <c r="G164" s="855">
        <v>46082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5025.38</v>
      </c>
      <c r="M164" s="1149">
        <v>2128</v>
      </c>
      <c r="N164" s="468">
        <v>1740.46</v>
      </c>
      <c r="O164" s="468">
        <f t="shared" si="28"/>
        <v>10902.84</v>
      </c>
      <c r="P164" s="468">
        <f t="shared" si="29"/>
        <v>59097.16</v>
      </c>
    </row>
    <row r="165" spans="2:17" ht="24" customHeight="1" x14ac:dyDescent="0.25">
      <c r="B165" s="153" t="s">
        <v>1610</v>
      </c>
      <c r="C165" s="685" t="s">
        <v>806</v>
      </c>
      <c r="D165" s="282" t="s">
        <v>417</v>
      </c>
      <c r="E165" s="281" t="s">
        <v>1063</v>
      </c>
      <c r="F165" s="855">
        <v>45931</v>
      </c>
      <c r="G165" s="855">
        <v>46082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5025.38</v>
      </c>
      <c r="M165" s="1149">
        <v>2128</v>
      </c>
      <c r="N165" s="468">
        <v>1740.46</v>
      </c>
      <c r="O165" s="468">
        <f t="shared" si="28"/>
        <v>10902.84</v>
      </c>
      <c r="P165" s="468">
        <f t="shared" si="29"/>
        <v>59097.16</v>
      </c>
    </row>
    <row r="166" spans="2:17" ht="24" customHeight="1" x14ac:dyDescent="0.25">
      <c r="B166" s="153" t="s">
        <v>1616</v>
      </c>
      <c r="C166" s="685" t="s">
        <v>806</v>
      </c>
      <c r="D166" s="282" t="s">
        <v>414</v>
      </c>
      <c r="E166" s="281" t="s">
        <v>1063</v>
      </c>
      <c r="F166" s="1084">
        <v>45870</v>
      </c>
      <c r="G166" s="1084">
        <v>46023</v>
      </c>
      <c r="H166" s="626">
        <v>70000</v>
      </c>
      <c r="I166" s="1169">
        <v>0</v>
      </c>
      <c r="J166" s="468">
        <v>70000</v>
      </c>
      <c r="K166" s="468">
        <v>2009</v>
      </c>
      <c r="L166" s="468">
        <v>5368.48</v>
      </c>
      <c r="M166" s="1149">
        <v>2128</v>
      </c>
      <c r="N166" s="468">
        <v>25</v>
      </c>
      <c r="O166" s="468">
        <f t="shared" si="28"/>
        <v>9530.48</v>
      </c>
      <c r="P166" s="468">
        <f t="shared" si="29"/>
        <v>60469.520000000004</v>
      </c>
    </row>
    <row r="167" spans="2:17" ht="24" customHeight="1" x14ac:dyDescent="0.25">
      <c r="B167" s="153" t="s">
        <v>1615</v>
      </c>
      <c r="C167" s="685" t="s">
        <v>1296</v>
      </c>
      <c r="D167" s="282" t="s">
        <v>414</v>
      </c>
      <c r="E167" s="281" t="s">
        <v>1063</v>
      </c>
      <c r="F167" s="1084">
        <v>45870</v>
      </c>
      <c r="G167" s="1084">
        <v>46023</v>
      </c>
      <c r="H167" s="626">
        <v>70000</v>
      </c>
      <c r="I167" s="1169">
        <v>0</v>
      </c>
      <c r="J167" s="468">
        <v>70000</v>
      </c>
      <c r="K167" s="468">
        <v>2009</v>
      </c>
      <c r="L167" s="468">
        <v>5368.48</v>
      </c>
      <c r="M167" s="1149">
        <v>2128</v>
      </c>
      <c r="N167" s="468">
        <v>25</v>
      </c>
      <c r="O167" s="468">
        <f t="shared" si="28"/>
        <v>9530.48</v>
      </c>
      <c r="P167" s="468">
        <f t="shared" si="29"/>
        <v>60469.520000000004</v>
      </c>
    </row>
    <row r="168" spans="2:17" ht="24" customHeight="1" x14ac:dyDescent="0.25">
      <c r="B168" s="153" t="s">
        <v>1625</v>
      </c>
      <c r="C168" s="685" t="s">
        <v>1296</v>
      </c>
      <c r="D168" s="282" t="s">
        <v>1636</v>
      </c>
      <c r="E168" s="281" t="s">
        <v>1063</v>
      </c>
      <c r="F168" s="1084">
        <v>45870</v>
      </c>
      <c r="G168" s="1084">
        <v>46023</v>
      </c>
      <c r="H168" s="626">
        <v>43500</v>
      </c>
      <c r="I168" s="1169">
        <v>0</v>
      </c>
      <c r="J168" s="468">
        <v>43500</v>
      </c>
      <c r="K168" s="468">
        <v>1248.45</v>
      </c>
      <c r="L168" s="468">
        <v>936.62</v>
      </c>
      <c r="M168" s="1149">
        <v>1322.4</v>
      </c>
      <c r="N168" s="468">
        <v>25</v>
      </c>
      <c r="O168" s="468">
        <f>+K168+L168+M168+N168</f>
        <v>3532.4700000000003</v>
      </c>
      <c r="P168" s="468">
        <f>+J168-O168</f>
        <v>39967.53</v>
      </c>
    </row>
    <row r="169" spans="2:17" ht="21" customHeight="1" x14ac:dyDescent="0.25">
      <c r="B169" s="466" t="s">
        <v>813</v>
      </c>
      <c r="C169" s="569"/>
      <c r="D169" s="492">
        <v>8</v>
      </c>
      <c r="E169" s="465"/>
      <c r="F169" s="1016"/>
      <c r="G169" s="860"/>
      <c r="H169" s="695">
        <f>SUM(H161:H168)</f>
        <v>583500</v>
      </c>
      <c r="I169" s="1144">
        <v>0</v>
      </c>
      <c r="J169" s="695">
        <f t="shared" ref="J169:P169" si="30">SUM(J161:J168)</f>
        <v>583500</v>
      </c>
      <c r="K169" s="695">
        <f t="shared" si="30"/>
        <v>16746.45</v>
      </c>
      <c r="L169" s="695">
        <f t="shared" si="30"/>
        <v>48241.88</v>
      </c>
      <c r="M169" s="695">
        <f t="shared" si="30"/>
        <v>17738.400000000001</v>
      </c>
      <c r="N169" s="695">
        <f t="shared" si="30"/>
        <v>8777.2999999999993</v>
      </c>
      <c r="O169" s="695">
        <f t="shared" si="30"/>
        <v>91504.029999999984</v>
      </c>
      <c r="P169" s="695">
        <f t="shared" si="30"/>
        <v>491995.97000000009</v>
      </c>
    </row>
    <row r="170" spans="2:17" ht="21" customHeight="1" x14ac:dyDescent="0.25">
      <c r="B170" s="466"/>
      <c r="C170" s="569"/>
      <c r="D170" s="492"/>
      <c r="E170" s="465"/>
      <c r="F170" s="1016"/>
      <c r="G170" s="860"/>
      <c r="H170" s="695">
        <f>+H169+H158+H146+H136</f>
        <v>2380500</v>
      </c>
      <c r="I170" s="1144">
        <v>0</v>
      </c>
      <c r="J170" s="695">
        <f t="shared" ref="J170:P170" si="31">+J169+J158+J146+J136</f>
        <v>2380500</v>
      </c>
      <c r="K170" s="695">
        <f t="shared" si="31"/>
        <v>68320.350000000006</v>
      </c>
      <c r="L170" s="695">
        <f t="shared" si="31"/>
        <v>189972.88</v>
      </c>
      <c r="M170" s="695">
        <f t="shared" si="31"/>
        <v>72367.200000000012</v>
      </c>
      <c r="N170" s="695">
        <f t="shared" si="31"/>
        <v>19720.059999999998</v>
      </c>
      <c r="O170" s="695">
        <f t="shared" si="31"/>
        <v>350380.48999999993</v>
      </c>
      <c r="P170" s="695">
        <f t="shared" si="31"/>
        <v>2030119.5100000002</v>
      </c>
    </row>
    <row r="171" spans="2:17" ht="21" customHeight="1" x14ac:dyDescent="0.25">
      <c r="B171" s="490"/>
      <c r="C171" s="1223"/>
      <c r="D171" s="492"/>
      <c r="E171" s="465"/>
      <c r="F171" s="710"/>
      <c r="G171" s="711"/>
      <c r="H171" s="695"/>
      <c r="I171" s="1112"/>
      <c r="J171" s="463"/>
      <c r="K171" s="463"/>
      <c r="L171" s="463"/>
      <c r="M171" s="1145"/>
      <c r="N171" s="697"/>
      <c r="O171" s="697"/>
      <c r="P171" s="463"/>
    </row>
    <row r="172" spans="2:17" ht="23.25" customHeight="1" x14ac:dyDescent="0.25">
      <c r="B172" s="1048" t="s">
        <v>865</v>
      </c>
      <c r="C172" s="1053"/>
      <c r="D172" s="1125" t="e">
        <f>+D169+D158+D146+D136+D16+D20+D29+#REF!+D33+D44+D48+D52+D60+D64+D71+D85+D94+D98+D104+D108+D118+D122+D39+D75</f>
        <v>#REF!</v>
      </c>
      <c r="E172" s="1125"/>
      <c r="F172" s="1125"/>
      <c r="G172" s="1125"/>
      <c r="H172" s="1126">
        <f>+H16+H20+H29+H33+H39+H44+H48+H52+H60+H64+H71+H85+H94+H98+H104+H108+H118+H122+H136+H146+H158+H169+H75</f>
        <v>6630500</v>
      </c>
      <c r="I172" s="1114">
        <v>0</v>
      </c>
      <c r="J172" s="1126">
        <f t="shared" ref="J172:P172" si="32">+J16+J20+J29+J33+J39+J44+J48+J52+J60+J64+J71+J85+J94+J98+J104+J108+J118+J122+J136+J146+J158+J169+J75</f>
        <v>6630500</v>
      </c>
      <c r="K172" s="1126">
        <f t="shared" si="32"/>
        <v>190295.35000000003</v>
      </c>
      <c r="L172" s="1126">
        <f t="shared" si="32"/>
        <v>678403.33000000007</v>
      </c>
      <c r="M172" s="1126">
        <f t="shared" si="32"/>
        <v>201567.19999999998</v>
      </c>
      <c r="N172" s="1126">
        <f t="shared" si="32"/>
        <v>107226.00000000003</v>
      </c>
      <c r="O172" s="1126">
        <f t="shared" si="32"/>
        <v>1177491.8800000001</v>
      </c>
      <c r="P172" s="1126">
        <f t="shared" si="32"/>
        <v>5453008.1199999992</v>
      </c>
    </row>
    <row r="173" spans="2:17" x14ac:dyDescent="0.25">
      <c r="B173" s="259"/>
      <c r="C173" s="1220"/>
      <c r="D173" s="259"/>
      <c r="E173" s="546"/>
      <c r="F173" s="546"/>
      <c r="G173" s="546"/>
      <c r="H173" s="862"/>
      <c r="I173" s="259"/>
      <c r="J173" s="259"/>
      <c r="K173" s="660"/>
      <c r="L173" s="660"/>
      <c r="M173" s="531"/>
      <c r="N173" s="660"/>
      <c r="O173" s="660"/>
      <c r="P173" s="259"/>
      <c r="Q173" s="259"/>
    </row>
    <row r="174" spans="2:17" x14ac:dyDescent="0.25">
      <c r="B174" s="259"/>
      <c r="C174" s="1220"/>
      <c r="D174" s="259"/>
      <c r="E174" s="546"/>
      <c r="F174" s="546"/>
      <c r="G174" s="546"/>
      <c r="H174" s="1179"/>
      <c r="I174" s="259"/>
      <c r="J174" s="259"/>
      <c r="K174" s="660"/>
      <c r="L174" s="660"/>
      <c r="M174" s="531"/>
      <c r="N174" s="660"/>
      <c r="O174" s="660"/>
      <c r="P174" s="259"/>
      <c r="Q174" s="259"/>
    </row>
    <row r="175" spans="2:17" x14ac:dyDescent="0.25">
      <c r="B175" s="259"/>
      <c r="C175" s="1220"/>
      <c r="D175" s="259"/>
      <c r="E175" s="546"/>
      <c r="F175" s="546"/>
      <c r="G175" s="546"/>
      <c r="H175" s="1179"/>
      <c r="I175" s="259"/>
      <c r="J175" s="259"/>
      <c r="K175" s="660"/>
      <c r="L175" s="660"/>
      <c r="M175" s="531"/>
      <c r="N175" s="660"/>
      <c r="O175" s="660"/>
      <c r="P175" s="259"/>
      <c r="Q175" s="259"/>
    </row>
    <row r="176" spans="2:17" x14ac:dyDescent="0.25">
      <c r="B176" s="259"/>
      <c r="C176" s="1220"/>
      <c r="D176" s="259"/>
      <c r="E176" s="546"/>
      <c r="F176" s="546"/>
      <c r="G176" s="546"/>
      <c r="H176" s="1179"/>
      <c r="I176" s="259"/>
      <c r="J176" s="259"/>
      <c r="K176" s="660"/>
      <c r="L176" s="660"/>
      <c r="M176" s="531"/>
      <c r="N176" s="660"/>
      <c r="O176" s="660"/>
      <c r="P176" s="259"/>
      <c r="Q176" s="259"/>
    </row>
    <row r="177" spans="2:17" x14ac:dyDescent="0.25">
      <c r="B177" s="259"/>
      <c r="C177" s="1220"/>
      <c r="D177" s="259"/>
      <c r="E177" s="546"/>
      <c r="F177" s="546"/>
      <c r="G177" s="546"/>
      <c r="H177" s="1179"/>
      <c r="I177" s="259"/>
      <c r="J177" s="259"/>
      <c r="K177" s="660"/>
      <c r="L177" s="660"/>
      <c r="M177" s="531"/>
      <c r="N177" s="660"/>
      <c r="O177" s="660"/>
      <c r="P177" s="259"/>
      <c r="Q177" s="259"/>
    </row>
    <row r="178" spans="2:17" x14ac:dyDescent="0.25">
      <c r="B178" s="259"/>
      <c r="C178" s="1220"/>
      <c r="D178" s="259"/>
      <c r="E178" s="259"/>
      <c r="F178" s="259"/>
      <c r="G178" s="259"/>
      <c r="H178" s="259"/>
      <c r="I178" s="259"/>
      <c r="J178" s="259"/>
      <c r="K178" s="660"/>
      <c r="L178" s="259"/>
      <c r="M178" s="1152"/>
      <c r="N178" s="660"/>
      <c r="O178" s="660"/>
      <c r="P178" s="660"/>
      <c r="Q178" s="259"/>
    </row>
    <row r="179" spans="2:17" ht="18" customHeight="1" x14ac:dyDescent="0.25">
      <c r="B179" s="259"/>
      <c r="C179" s="1220"/>
      <c r="D179" s="259"/>
      <c r="E179" s="259"/>
      <c r="F179" s="259"/>
      <c r="G179" s="259"/>
      <c r="H179" s="259"/>
      <c r="I179" s="259"/>
      <c r="J179" s="259"/>
      <c r="K179" s="660"/>
      <c r="L179" s="259"/>
      <c r="M179" s="1152"/>
      <c r="N179" s="660"/>
      <c r="O179" s="660"/>
      <c r="P179" s="660"/>
      <c r="Q179" s="259"/>
    </row>
    <row r="180" spans="2:17" ht="9.75" customHeight="1" x14ac:dyDescent="0.25">
      <c r="B180" s="259"/>
      <c r="C180" s="1220"/>
      <c r="D180" s="259"/>
      <c r="E180" s="259"/>
      <c r="F180" s="259"/>
      <c r="G180" s="259"/>
      <c r="H180" s="259"/>
      <c r="I180" s="259"/>
      <c r="J180" s="259"/>
      <c r="K180" s="660"/>
      <c r="L180" s="259"/>
      <c r="M180" s="1152"/>
      <c r="N180" s="660"/>
      <c r="O180" s="660"/>
      <c r="P180" s="660"/>
      <c r="Q180" s="259"/>
    </row>
    <row r="181" spans="2:17" hidden="1" x14ac:dyDescent="0.25">
      <c r="B181" s="259"/>
      <c r="C181" s="1220"/>
      <c r="D181" s="259"/>
      <c r="E181" s="259"/>
      <c r="F181" s="259"/>
      <c r="G181" s="259"/>
      <c r="H181" s="259"/>
      <c r="I181" s="259"/>
      <c r="J181" s="259"/>
      <c r="K181" s="660"/>
      <c r="L181" s="259"/>
      <c r="M181" s="1152"/>
      <c r="N181" s="660"/>
      <c r="O181" s="660"/>
      <c r="P181" s="660"/>
      <c r="Q181" s="259"/>
    </row>
    <row r="182" spans="2:17" ht="13.5" customHeight="1" x14ac:dyDescent="0.25">
      <c r="B182" s="259"/>
      <c r="C182" s="1220"/>
      <c r="D182" s="259"/>
      <c r="E182" s="259"/>
      <c r="F182" s="259"/>
      <c r="G182" s="259"/>
      <c r="H182" s="259"/>
      <c r="I182" s="259"/>
      <c r="J182" s="259"/>
      <c r="K182" s="660"/>
      <c r="L182" s="259"/>
      <c r="M182" s="1152"/>
      <c r="N182" s="660"/>
      <c r="O182" s="660"/>
      <c r="P182" s="660"/>
      <c r="Q182" s="259"/>
    </row>
    <row r="183" spans="2:17" hidden="1" x14ac:dyDescent="0.25">
      <c r="B183" s="259"/>
      <c r="C183" s="1220"/>
      <c r="D183" s="259"/>
      <c r="E183" s="259"/>
      <c r="F183" s="259"/>
      <c r="G183" s="259"/>
      <c r="H183" s="259"/>
      <c r="I183" s="259"/>
      <c r="J183" s="259"/>
      <c r="K183" s="660"/>
      <c r="L183" s="259"/>
      <c r="M183" s="1152"/>
      <c r="N183" s="660"/>
      <c r="O183" s="660"/>
      <c r="P183" s="660"/>
      <c r="Q183" s="259"/>
    </row>
    <row r="184" spans="2:17" x14ac:dyDescent="0.25">
      <c r="B184" s="259"/>
      <c r="C184" s="1220"/>
      <c r="D184" s="259"/>
      <c r="E184" s="259"/>
      <c r="F184" s="259"/>
      <c r="G184" s="259"/>
      <c r="H184" s="259"/>
      <c r="I184" s="259"/>
      <c r="J184" s="259"/>
      <c r="K184" s="660" t="s">
        <v>641</v>
      </c>
      <c r="L184" s="259"/>
      <c r="M184" s="1152"/>
      <c r="N184" s="660"/>
      <c r="O184" s="660"/>
      <c r="P184" s="660"/>
      <c r="Q184" s="259"/>
    </row>
    <row r="185" spans="2:17" x14ac:dyDescent="0.25">
      <c r="B185" s="259"/>
      <c r="C185" s="1220"/>
      <c r="D185" s="259"/>
      <c r="E185" s="259"/>
      <c r="F185" s="259"/>
      <c r="G185" s="259"/>
      <c r="H185" s="259"/>
      <c r="I185" s="259"/>
      <c r="J185" s="259"/>
      <c r="K185" s="660"/>
      <c r="L185" s="259"/>
      <c r="M185" s="1152"/>
      <c r="N185" s="660"/>
      <c r="O185" s="660"/>
      <c r="P185" s="660"/>
      <c r="Q185" s="259"/>
    </row>
    <row r="186" spans="2:17" x14ac:dyDescent="0.25">
      <c r="B186" s="259"/>
      <c r="C186" s="1220"/>
      <c r="D186" s="259"/>
      <c r="E186" s="259"/>
      <c r="F186" s="259"/>
      <c r="G186" s="259"/>
      <c r="H186" s="259"/>
      <c r="I186" s="259"/>
      <c r="J186" s="259"/>
      <c r="K186" s="660"/>
      <c r="L186" s="259"/>
      <c r="M186" s="1152"/>
      <c r="N186" s="660"/>
      <c r="O186" s="660"/>
      <c r="P186" s="660"/>
      <c r="Q186" s="259"/>
    </row>
    <row r="187" spans="2:17" x14ac:dyDescent="0.25">
      <c r="B187" s="259"/>
      <c r="C187" s="1220"/>
      <c r="D187" s="259"/>
      <c r="E187" s="259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x14ac:dyDescent="0.25">
      <c r="B188" s="537"/>
      <c r="C188" s="1062"/>
      <c r="D188" s="537"/>
      <c r="E188" s="692"/>
      <c r="F188" s="692"/>
      <c r="G188" s="692"/>
      <c r="H188" s="537"/>
      <c r="I188" s="537"/>
      <c r="J188" s="537"/>
      <c r="K188" s="537"/>
      <c r="L188" s="537"/>
      <c r="M188" s="542"/>
      <c r="N188" s="537"/>
      <c r="O188" s="537"/>
      <c r="P188" s="537"/>
      <c r="Q188" s="537"/>
    </row>
    <row r="189" spans="2:17" x14ac:dyDescent="0.25">
      <c r="B189" s="537"/>
      <c r="C189" s="1062"/>
      <c r="D189" s="537"/>
      <c r="E189" s="692"/>
      <c r="F189" s="692"/>
      <c r="G189" s="692"/>
      <c r="H189" s="537"/>
      <c r="I189" s="537"/>
      <c r="J189" s="537"/>
      <c r="K189" s="537"/>
      <c r="L189" s="537"/>
      <c r="M189" s="542"/>
      <c r="N189" s="537"/>
      <c r="O189" s="537"/>
      <c r="P189" s="537"/>
      <c r="Q189" s="537"/>
    </row>
    <row r="190" spans="2:17" x14ac:dyDescent="0.25">
      <c r="B190" s="537"/>
      <c r="C190" s="1062"/>
      <c r="D190" s="537"/>
      <c r="E190" s="537"/>
      <c r="F190" s="537"/>
      <c r="G190" s="537"/>
      <c r="H190" s="537"/>
      <c r="I190" s="537"/>
      <c r="J190" s="537"/>
      <c r="K190" s="537"/>
      <c r="L190" s="537"/>
      <c r="M190" s="542"/>
      <c r="N190" s="537"/>
      <c r="O190" s="537"/>
      <c r="P190" s="537"/>
      <c r="Q190" s="537"/>
    </row>
    <row r="191" spans="2:17" x14ac:dyDescent="0.25">
      <c r="B191" s="542" t="s">
        <v>1449</v>
      </c>
      <c r="C191" s="1202"/>
      <c r="D191" s="542"/>
      <c r="E191" s="691"/>
      <c r="F191" s="691"/>
      <c r="G191" s="691"/>
      <c r="H191" s="866"/>
      <c r="I191" s="674" t="s">
        <v>1377</v>
      </c>
      <c r="K191" s="674"/>
      <c r="L191" s="674"/>
      <c r="M191" s="1153"/>
      <c r="N191" s="1097"/>
      <c r="P191" s="674"/>
      <c r="Q191" s="544"/>
    </row>
    <row r="192" spans="2:17" ht="25.5" customHeight="1" x14ac:dyDescent="0.25">
      <c r="B192" s="546" t="s">
        <v>935</v>
      </c>
      <c r="C192" s="1203"/>
      <c r="D192" s="546"/>
      <c r="E192" s="538"/>
      <c r="F192" s="538"/>
      <c r="G192" s="538"/>
      <c r="H192" s="467"/>
      <c r="I192" s="537"/>
      <c r="J192" s="1895" t="s">
        <v>1375</v>
      </c>
      <c r="K192" s="1895"/>
      <c r="L192" s="1895"/>
      <c r="M192" s="1895"/>
      <c r="N192" s="1895"/>
      <c r="O192" s="1895"/>
      <c r="P192" s="1895"/>
      <c r="Q192" s="539"/>
    </row>
    <row r="193" spans="2:17" x14ac:dyDescent="0.25">
      <c r="B193" s="542" t="s">
        <v>1231</v>
      </c>
      <c r="C193" s="1202"/>
      <c r="D193" s="542"/>
      <c r="E193" s="537"/>
      <c r="G193" s="1062"/>
      <c r="H193" s="1062"/>
      <c r="I193" s="1062"/>
      <c r="J193" s="1876" t="s">
        <v>1554</v>
      </c>
      <c r="K193" s="1876"/>
      <c r="L193" s="1876"/>
      <c r="M193" s="1876"/>
      <c r="N193" s="1876"/>
      <c r="O193" s="1876"/>
      <c r="P193" s="1876"/>
      <c r="Q193" s="537"/>
    </row>
    <row r="194" spans="2:17" x14ac:dyDescent="0.25">
      <c r="B194" s="546"/>
      <c r="C194" s="1203"/>
      <c r="D194" s="546"/>
      <c r="E194" s="547"/>
      <c r="F194" s="547"/>
      <c r="G194" s="547"/>
      <c r="H194" s="546"/>
      <c r="I194" s="541"/>
      <c r="J194" s="540"/>
      <c r="K194" s="537"/>
      <c r="L194" s="673" t="s">
        <v>1374</v>
      </c>
      <c r="M194" s="758"/>
      <c r="N194" s="513"/>
      <c r="O194" s="513"/>
      <c r="P194" s="673"/>
      <c r="Q194" s="673"/>
    </row>
    <row r="195" spans="2:17" ht="51" customHeight="1" x14ac:dyDescent="0.25">
      <c r="B195" s="267"/>
      <c r="C195" s="1228"/>
      <c r="D195" s="267"/>
      <c r="E195" s="268"/>
      <c r="F195" s="268"/>
      <c r="G195" s="268"/>
      <c r="H195" s="268"/>
      <c r="I195" s="269"/>
      <c r="J195" s="268"/>
      <c r="K195" s="268"/>
      <c r="L195" s="268"/>
      <c r="M195" s="267"/>
      <c r="N195" s="205"/>
      <c r="O195" s="1324"/>
      <c r="P195" s="271"/>
      <c r="Q195" s="259"/>
    </row>
    <row r="196" spans="2:17" s="259" customFormat="1" ht="221.25" customHeight="1" x14ac:dyDescent="0.25">
      <c r="C196" s="1220"/>
      <c r="E196" s="668"/>
      <c r="F196" s="668"/>
      <c r="G196" s="668"/>
      <c r="M196" s="531"/>
      <c r="N196"/>
      <c r="O196"/>
    </row>
    <row r="197" spans="2:17" x14ac:dyDescent="0.25">
      <c r="L197" s="259"/>
      <c r="M197" s="531"/>
    </row>
  </sheetData>
  <mergeCells count="21">
    <mergeCell ref="B11:B12"/>
    <mergeCell ref="C11:C12"/>
    <mergeCell ref="D11:D12"/>
    <mergeCell ref="E11:E12"/>
    <mergeCell ref="F11:F12"/>
    <mergeCell ref="B5:P5"/>
    <mergeCell ref="B6:P6"/>
    <mergeCell ref="B7:P7"/>
    <mergeCell ref="B8:P8"/>
    <mergeCell ref="B9:P9"/>
    <mergeCell ref="G11:G12"/>
    <mergeCell ref="I11:I12"/>
    <mergeCell ref="J11:J12"/>
    <mergeCell ref="K11:K12"/>
    <mergeCell ref="L11:L12"/>
    <mergeCell ref="N11:N12"/>
    <mergeCell ref="O11:O12"/>
    <mergeCell ref="P11:P12"/>
    <mergeCell ref="J192:P192"/>
    <mergeCell ref="J193:P193"/>
    <mergeCell ref="M11:M12"/>
  </mergeCells>
  <pageMargins left="1.0236220472440944" right="0.11811023622047245" top="0.23622047244094491" bottom="7.874015748031496E-2" header="0.15" footer="3.937007874015748E-2"/>
  <pageSetup paperSize="5" scale="50" fitToHeight="0" orientation="landscape" horizontalDpi="360" verticalDpi="360" r:id="rId1"/>
  <rowBreaks count="3" manualBreakCount="3">
    <brk id="56" min="1" max="15" man="1"/>
    <brk id="105" min="1" max="15" man="1"/>
    <brk id="146" min="1" max="15" man="1"/>
  </rowBreaks>
  <drawing r:id="rId2"/>
</worksheet>
</file>

<file path=xl/worksheets/sheet3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A9854B-40D5-4B11-9F0B-B79C4C041743}">
  <sheetPr>
    <pageSetUpPr fitToPage="1"/>
  </sheetPr>
  <dimension ref="B5:M50"/>
  <sheetViews>
    <sheetView showGridLines="0" topLeftCell="A2" zoomScale="124" zoomScaleNormal="124" zoomScaleSheetLayoutView="100" workbookViewId="0">
      <selection activeCell="H34" sqref="H34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8.7109375" customWidth="1"/>
    <col min="4" max="4" width="34.85546875" customWidth="1"/>
    <col min="5" max="5" width="13" customWidth="1"/>
    <col min="6" max="6" width="9.7109375" customWidth="1"/>
    <col min="7" max="7" width="14.5703125" customWidth="1"/>
    <col min="11" max="11" width="9.28515625" customWidth="1"/>
    <col min="12" max="12" width="11.5703125" bestFit="1" customWidth="1"/>
    <col min="13" max="13" width="13.140625" customWidth="1"/>
  </cols>
  <sheetData>
    <row r="5" spans="2:13" x14ac:dyDescent="0.25">
      <c r="B5" s="1886" t="s">
        <v>0</v>
      </c>
      <c r="C5" s="1886"/>
      <c r="D5" s="1886"/>
      <c r="E5" s="1886"/>
      <c r="F5" s="1886"/>
      <c r="G5" s="1886"/>
      <c r="H5" s="1886"/>
      <c r="I5" s="1886"/>
      <c r="J5" s="1886"/>
      <c r="K5" s="1886"/>
      <c r="L5" s="1886"/>
      <c r="M5" s="1886"/>
    </row>
    <row r="6" spans="2:13" ht="13.5" customHeight="1" x14ac:dyDescent="0.25">
      <c r="B6" s="1886" t="s">
        <v>1</v>
      </c>
      <c r="C6" s="1886"/>
      <c r="D6" s="1886"/>
      <c r="E6" s="1886"/>
      <c r="F6" s="1886"/>
      <c r="G6" s="1886"/>
      <c r="H6" s="1886"/>
      <c r="I6" s="1886"/>
      <c r="J6" s="1886"/>
      <c r="K6" s="1886"/>
      <c r="L6" s="1886"/>
      <c r="M6" s="1886"/>
    </row>
    <row r="7" spans="2:13" ht="12" customHeight="1" x14ac:dyDescent="0.25">
      <c r="B7" s="1886" t="s">
        <v>3</v>
      </c>
      <c r="C7" s="1886"/>
      <c r="D7" s="1886"/>
      <c r="E7" s="1886"/>
      <c r="F7" s="1886"/>
      <c r="G7" s="1886"/>
      <c r="H7" s="1886"/>
      <c r="I7" s="1886"/>
      <c r="J7" s="1886"/>
      <c r="K7" s="1886"/>
      <c r="L7" s="1886"/>
      <c r="M7" s="1886"/>
    </row>
    <row r="8" spans="2:13" x14ac:dyDescent="0.25">
      <c r="B8" s="1886" t="s">
        <v>1810</v>
      </c>
      <c r="C8" s="1886"/>
      <c r="D8" s="1886"/>
      <c r="E8" s="1886"/>
      <c r="F8" s="1886"/>
      <c r="G8" s="1886"/>
      <c r="H8" s="1886"/>
      <c r="I8" s="1886"/>
      <c r="J8" s="1886"/>
      <c r="K8" s="1886"/>
      <c r="L8" s="1886"/>
      <c r="M8" s="1886"/>
    </row>
    <row r="9" spans="2:13" x14ac:dyDescent="0.25">
      <c r="B9" s="1877" t="s">
        <v>886</v>
      </c>
      <c r="C9" s="1877"/>
      <c r="D9" s="1877"/>
      <c r="E9" s="1877"/>
      <c r="F9" s="1877"/>
      <c r="G9" s="1877"/>
      <c r="H9" s="1877"/>
      <c r="I9" s="1877"/>
      <c r="J9" s="1877"/>
      <c r="K9" s="1877"/>
      <c r="L9" s="1877"/>
      <c r="M9" s="1877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912"/>
      <c r="C11" s="1912" t="s">
        <v>802</v>
      </c>
      <c r="D11" s="1912" t="s">
        <v>9</v>
      </c>
      <c r="E11" s="1331" t="s">
        <v>12</v>
      </c>
      <c r="F11" s="1947" t="s">
        <v>13</v>
      </c>
      <c r="G11" s="1945" t="s">
        <v>14</v>
      </c>
      <c r="H11" s="1945" t="s">
        <v>15</v>
      </c>
      <c r="I11" s="1945" t="s">
        <v>16</v>
      </c>
      <c r="J11" s="1945" t="s">
        <v>17</v>
      </c>
      <c r="K11" s="1945" t="s">
        <v>18</v>
      </c>
      <c r="L11" s="1945" t="s">
        <v>19</v>
      </c>
      <c r="M11" s="1945" t="s">
        <v>20</v>
      </c>
    </row>
    <row r="12" spans="2:13" ht="16.5" customHeight="1" x14ac:dyDescent="0.25">
      <c r="B12" s="1913"/>
      <c r="C12" s="1913"/>
      <c r="D12" s="1913"/>
      <c r="E12" s="1331" t="s">
        <v>21</v>
      </c>
      <c r="F12" s="1948"/>
      <c r="G12" s="1946"/>
      <c r="H12" s="1946"/>
      <c r="I12" s="1946"/>
      <c r="J12" s="1946"/>
      <c r="K12" s="1946"/>
      <c r="L12" s="1946"/>
      <c r="M12" s="1946"/>
    </row>
    <row r="13" spans="2:13" ht="12" customHeight="1" x14ac:dyDescent="0.25">
      <c r="B13" s="941" t="s">
        <v>1531</v>
      </c>
      <c r="C13" s="941"/>
      <c r="D13" s="939"/>
      <c r="E13" s="939"/>
      <c r="F13" s="939"/>
      <c r="G13" s="1332"/>
      <c r="H13" s="1333"/>
      <c r="I13" s="1332"/>
      <c r="J13" s="1332"/>
      <c r="K13" s="1332"/>
      <c r="L13" s="1332"/>
      <c r="M13" s="1332"/>
    </row>
    <row r="14" spans="2:13" s="259" customFormat="1" ht="12" customHeight="1" x14ac:dyDescent="0.25">
      <c r="B14" s="1334" t="s">
        <v>1157</v>
      </c>
      <c r="C14" s="1385" t="s">
        <v>807</v>
      </c>
      <c r="D14" s="1386" t="s">
        <v>1556</v>
      </c>
      <c r="E14" s="1337">
        <v>46500</v>
      </c>
      <c r="F14" s="1338">
        <v>0</v>
      </c>
      <c r="G14" s="1339">
        <v>46500</v>
      </c>
      <c r="H14" s="1339">
        <v>1334.55</v>
      </c>
      <c r="I14" s="1339">
        <v>8816.5</v>
      </c>
      <c r="J14" s="1339">
        <v>1413.6</v>
      </c>
      <c r="K14" s="1338">
        <v>0</v>
      </c>
      <c r="L14" s="1340">
        <f>+H14+I14+J14+K14</f>
        <v>11564.65</v>
      </c>
      <c r="M14" s="1337">
        <f>+G14-L14</f>
        <v>34935.35</v>
      </c>
    </row>
    <row r="15" spans="2:13" s="5" customFormat="1" ht="12" customHeight="1" x14ac:dyDescent="0.25">
      <c r="B15" s="941" t="s">
        <v>847</v>
      </c>
      <c r="C15" s="941"/>
      <c r="D15" s="941">
        <v>1</v>
      </c>
      <c r="E15" s="1341">
        <f>+E14</f>
        <v>46500</v>
      </c>
      <c r="F15" s="1342">
        <v>0</v>
      </c>
      <c r="G15" s="1341">
        <f t="shared" ref="G15:L15" si="0">+G14</f>
        <v>46500</v>
      </c>
      <c r="H15" s="1341">
        <f t="shared" si="0"/>
        <v>1334.55</v>
      </c>
      <c r="I15" s="1341">
        <f t="shared" si="0"/>
        <v>8816.5</v>
      </c>
      <c r="J15" s="1341">
        <f>+J14</f>
        <v>1413.6</v>
      </c>
      <c r="K15" s="1342">
        <v>0</v>
      </c>
      <c r="L15" s="1341">
        <f t="shared" si="0"/>
        <v>11564.65</v>
      </c>
      <c r="M15" s="1341">
        <f>+G15-L15</f>
        <v>34935.35</v>
      </c>
    </row>
    <row r="16" spans="2:13" ht="12" customHeight="1" x14ac:dyDescent="0.25">
      <c r="B16" s="1343"/>
      <c r="C16" s="1343"/>
      <c r="D16" s="1343"/>
      <c r="E16" s="1343"/>
      <c r="F16" s="1343"/>
      <c r="G16" s="1343"/>
      <c r="H16" s="1343"/>
      <c r="I16" s="1343"/>
      <c r="J16" s="1343"/>
      <c r="K16" s="1343"/>
      <c r="L16" s="1343"/>
      <c r="M16" s="1343"/>
    </row>
    <row r="17" spans="2:13" ht="12" customHeight="1" x14ac:dyDescent="0.25">
      <c r="B17" s="941" t="s">
        <v>1145</v>
      </c>
      <c r="C17" s="1343"/>
      <c r="D17" s="1343"/>
      <c r="E17" s="1343"/>
      <c r="F17" s="1343"/>
      <c r="G17" s="1343"/>
      <c r="H17" s="1343"/>
      <c r="I17" s="1343"/>
      <c r="J17" s="1343"/>
      <c r="K17" s="1343"/>
      <c r="L17" s="1343"/>
      <c r="M17" s="1343"/>
    </row>
    <row r="18" spans="2:13" s="259" customFormat="1" ht="18.75" customHeight="1" x14ac:dyDescent="0.25">
      <c r="B18" s="1334" t="s">
        <v>1143</v>
      </c>
      <c r="C18" s="1385" t="s">
        <v>807</v>
      </c>
      <c r="D18" s="1386" t="s">
        <v>1158</v>
      </c>
      <c r="E18" s="1337">
        <v>46500</v>
      </c>
      <c r="F18" s="1338">
        <v>0</v>
      </c>
      <c r="G18" s="1339">
        <v>46500</v>
      </c>
      <c r="H18" s="1339">
        <v>1334.55</v>
      </c>
      <c r="I18" s="1339">
        <v>8816.5</v>
      </c>
      <c r="J18" s="1339">
        <v>1413.6</v>
      </c>
      <c r="K18" s="1338">
        <v>0</v>
      </c>
      <c r="L18" s="1340">
        <f>+H18+I18+J18+K18</f>
        <v>11564.65</v>
      </c>
      <c r="M18" s="1337">
        <f>+G18-L18</f>
        <v>34935.35</v>
      </c>
    </row>
    <row r="19" spans="2:13" s="5" customFormat="1" ht="15.75" customHeight="1" x14ac:dyDescent="0.25">
      <c r="B19" s="941" t="s">
        <v>847</v>
      </c>
      <c r="C19" s="941"/>
      <c r="D19" s="1352">
        <v>1</v>
      </c>
      <c r="E19" s="1341">
        <f>+E18</f>
        <v>46500</v>
      </c>
      <c r="F19" s="1342">
        <v>0</v>
      </c>
      <c r="G19" s="1341">
        <f>+G18</f>
        <v>46500</v>
      </c>
      <c r="H19" s="1341">
        <f>+H18</f>
        <v>1334.55</v>
      </c>
      <c r="I19" s="1341">
        <f>+I18</f>
        <v>8816.5</v>
      </c>
      <c r="J19" s="1341">
        <f>+J18</f>
        <v>1413.6</v>
      </c>
      <c r="K19" s="1342">
        <v>0</v>
      </c>
      <c r="L19" s="1341">
        <f>+L18</f>
        <v>11564.65</v>
      </c>
      <c r="M19" s="1341">
        <f>+G19-L19</f>
        <v>34935.35</v>
      </c>
    </row>
    <row r="20" spans="2:13" ht="12" customHeight="1" x14ac:dyDescent="0.25">
      <c r="B20" s="1343"/>
      <c r="C20" s="1343"/>
      <c r="D20" s="1353"/>
      <c r="E20" s="1343"/>
      <c r="F20" s="1343"/>
      <c r="G20" s="1343"/>
      <c r="H20" s="1343"/>
      <c r="I20" s="1343"/>
      <c r="J20" s="1343"/>
      <c r="K20" s="1343"/>
      <c r="L20" s="1343"/>
      <c r="M20" s="1343"/>
    </row>
    <row r="21" spans="2:13" ht="12" customHeight="1" x14ac:dyDescent="0.25">
      <c r="B21" s="941"/>
      <c r="C21" s="941"/>
      <c r="D21" s="941"/>
      <c r="E21" s="1345"/>
      <c r="F21" s="1346"/>
      <c r="G21" s="1345"/>
      <c r="H21" s="1347"/>
      <c r="I21" s="1347"/>
      <c r="J21" s="1347"/>
      <c r="K21" s="1342"/>
      <c r="L21" s="1341"/>
      <c r="M21" s="1341"/>
    </row>
    <row r="22" spans="2:13" s="2" customFormat="1" ht="15.75" customHeight="1" x14ac:dyDescent="0.2">
      <c r="B22" s="1129" t="s">
        <v>865</v>
      </c>
      <c r="C22" s="1139"/>
      <c r="D22" s="1129">
        <f>+D19+D15</f>
        <v>2</v>
      </c>
      <c r="E22" s="1383">
        <f>+E19+E15</f>
        <v>93000</v>
      </c>
      <c r="F22" s="1355">
        <v>0</v>
      </c>
      <c r="G22" s="1383">
        <f t="shared" ref="G22:M22" si="1">+G19+G15</f>
        <v>93000</v>
      </c>
      <c r="H22" s="1383">
        <f t="shared" si="1"/>
        <v>2669.1</v>
      </c>
      <c r="I22" s="1383">
        <f t="shared" si="1"/>
        <v>17633</v>
      </c>
      <c r="J22" s="1383">
        <f t="shared" si="1"/>
        <v>2827.2</v>
      </c>
      <c r="K22" s="1355">
        <v>0</v>
      </c>
      <c r="L22" s="1383">
        <f t="shared" si="1"/>
        <v>23129.3</v>
      </c>
      <c r="M22" s="1383">
        <f t="shared" si="1"/>
        <v>69870.7</v>
      </c>
    </row>
    <row r="28" spans="2:13" ht="15" hidden="1" customHeight="1" x14ac:dyDescent="0.25"/>
    <row r="29" spans="2:13" ht="15" hidden="1" customHeight="1" x14ac:dyDescent="0.25"/>
    <row r="31" spans="2:13" ht="14.25" customHeight="1" x14ac:dyDescent="0.25"/>
    <row r="32" spans="2:13" ht="15" hidden="1" customHeight="1" x14ac:dyDescent="0.25"/>
    <row r="36" spans="2:13" ht="0.75" customHeight="1" x14ac:dyDescent="0.25"/>
    <row r="38" spans="2:13" ht="38.25" customHeight="1" x14ac:dyDescent="0.25">
      <c r="B38" s="916"/>
      <c r="C38" s="916"/>
      <c r="D38" s="917"/>
      <c r="E38" s="918"/>
      <c r="F38" s="919"/>
      <c r="G38" s="1882" t="s">
        <v>1372</v>
      </c>
      <c r="H38" s="1882"/>
      <c r="I38" s="1882"/>
      <c r="J38" s="1882"/>
      <c r="K38" s="1882"/>
      <c r="L38" s="1882"/>
    </row>
    <row r="39" spans="2:13" x14ac:dyDescent="0.25">
      <c r="B39" s="1083" t="s">
        <v>1238</v>
      </c>
      <c r="C39" s="1083"/>
      <c r="D39" s="921"/>
      <c r="E39" s="915"/>
      <c r="F39" s="915"/>
      <c r="G39" s="1880" t="s">
        <v>1222</v>
      </c>
      <c r="H39" s="1880"/>
      <c r="I39" s="1880"/>
      <c r="J39" s="1880"/>
      <c r="K39" s="1880"/>
      <c r="L39" s="1880"/>
    </row>
    <row r="40" spans="2:13" x14ac:dyDescent="0.25">
      <c r="B40" s="916" t="s">
        <v>1239</v>
      </c>
      <c r="C40" s="916"/>
      <c r="D40" s="915"/>
      <c r="E40" s="915"/>
      <c r="F40" s="923"/>
      <c r="G40" s="1879" t="s">
        <v>1503</v>
      </c>
      <c r="H40" s="1879"/>
      <c r="I40" s="1879"/>
      <c r="J40" s="1879"/>
      <c r="K40" s="1879"/>
      <c r="L40" s="1879"/>
    </row>
    <row r="44" spans="2:13" ht="30" customHeight="1" x14ac:dyDescent="0.25"/>
    <row r="48" spans="2:13" x14ac:dyDescent="0.25">
      <c r="E48" s="924"/>
      <c r="F48" s="923"/>
      <c r="G48" s="915"/>
      <c r="H48" s="1884"/>
      <c r="I48" s="1884"/>
      <c r="J48" s="1884"/>
      <c r="K48" s="1884"/>
      <c r="L48" s="1884"/>
      <c r="M48" s="1884"/>
    </row>
    <row r="49" spans="5:13" x14ac:dyDescent="0.25">
      <c r="E49" s="925"/>
      <c r="F49" s="1877"/>
      <c r="G49" s="1877"/>
      <c r="H49" s="1877"/>
      <c r="I49" s="1877"/>
      <c r="J49" s="1877"/>
      <c r="K49" s="926"/>
      <c r="L49" s="926"/>
      <c r="M49" s="886"/>
    </row>
    <row r="50" spans="5:13" ht="60" customHeight="1" x14ac:dyDescent="0.25">
      <c r="E50" s="927" t="s">
        <v>641</v>
      </c>
      <c r="F50" s="927"/>
      <c r="G50" s="927"/>
      <c r="H50" s="927"/>
      <c r="I50" s="927"/>
      <c r="J50" s="927"/>
      <c r="K50" s="927"/>
      <c r="L50" s="927"/>
      <c r="M50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38:L38"/>
    <mergeCell ref="G39:L39"/>
    <mergeCell ref="G40:L40"/>
    <mergeCell ref="H48:M48"/>
    <mergeCell ref="F49:J49"/>
  </mergeCells>
  <pageMargins left="0.37" right="7.874015748031496E-2" top="0.11" bottom="0.08" header="0" footer="0"/>
  <pageSetup scale="67" orientation="landscape" r:id="rId1"/>
  <drawing r:id="rId2"/>
</worksheet>
</file>

<file path=xl/worksheets/sheet3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E25E60-6E17-484F-977D-36C8442BB974}">
  <sheetPr>
    <pageSetUpPr fitToPage="1"/>
  </sheetPr>
  <dimension ref="A6:M78"/>
  <sheetViews>
    <sheetView showGridLines="0" topLeftCell="B23" zoomScale="110" zoomScaleNormal="110" workbookViewId="0">
      <selection activeCell="B49" sqref="B49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24" t="s">
        <v>0</v>
      </c>
      <c r="C6" s="1624"/>
      <c r="D6" s="1624"/>
      <c r="E6" s="1624"/>
      <c r="F6" s="1624"/>
      <c r="G6" s="1624"/>
      <c r="H6" s="1624"/>
      <c r="I6" s="1624"/>
      <c r="J6" s="1624"/>
      <c r="K6" s="1624"/>
      <c r="L6" s="1624"/>
      <c r="M6" s="1624"/>
    </row>
    <row r="7" spans="2:13" x14ac:dyDescent="0.25">
      <c r="B7" s="1624" t="s">
        <v>1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2:13" x14ac:dyDescent="0.25">
      <c r="B8" s="1624" t="s">
        <v>3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2:13" x14ac:dyDescent="0.25">
      <c r="B9" s="1624" t="s">
        <v>1811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2:13" x14ac:dyDescent="0.25">
      <c r="B10" s="1622" t="s">
        <v>1197</v>
      </c>
      <c r="C10" s="1622"/>
      <c r="D10" s="1622"/>
      <c r="E10" s="1622"/>
      <c r="F10" s="1622"/>
      <c r="G10" s="1622"/>
      <c r="H10" s="1622"/>
      <c r="I10" s="1622"/>
      <c r="J10" s="1622"/>
      <c r="K10" s="1622"/>
      <c r="L10" s="1622"/>
      <c r="M10" s="1622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94" t="s">
        <v>7</v>
      </c>
      <c r="C12" s="1892" t="s">
        <v>802</v>
      </c>
      <c r="D12" s="1892" t="s">
        <v>9</v>
      </c>
      <c r="E12" s="1067" t="s">
        <v>12</v>
      </c>
      <c r="F12" s="1905" t="s">
        <v>13</v>
      </c>
      <c r="G12" s="1904" t="s">
        <v>14</v>
      </c>
      <c r="H12" s="1904" t="s">
        <v>15</v>
      </c>
      <c r="I12" s="1904" t="s">
        <v>16</v>
      </c>
      <c r="J12" s="1904" t="s">
        <v>17</v>
      </c>
      <c r="K12" s="1904" t="s">
        <v>18</v>
      </c>
      <c r="L12" s="1904" t="s">
        <v>19</v>
      </c>
      <c r="M12" s="1904" t="s">
        <v>20</v>
      </c>
    </row>
    <row r="13" spans="2:13" ht="15" customHeight="1" x14ac:dyDescent="0.25">
      <c r="B13" s="1894"/>
      <c r="C13" s="1892"/>
      <c r="D13" s="1892"/>
      <c r="E13" s="1067" t="s">
        <v>21</v>
      </c>
      <c r="F13" s="1905"/>
      <c r="G13" s="1904"/>
      <c r="H13" s="1904"/>
      <c r="I13" s="1904"/>
      <c r="J13" s="1904"/>
      <c r="K13" s="1904"/>
      <c r="L13" s="1904"/>
      <c r="M13" s="1904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20000</v>
      </c>
      <c r="F23" s="712">
        <v>0</v>
      </c>
      <c r="G23" s="468">
        <v>20000</v>
      </c>
      <c r="H23" s="468">
        <v>574</v>
      </c>
      <c r="I23" s="468">
        <v>4704.5</v>
      </c>
      <c r="J23" s="468">
        <v>608</v>
      </c>
      <c r="K23" s="1169">
        <v>0</v>
      </c>
      <c r="L23" s="468">
        <f>+H23+I23+J23</f>
        <v>5886.5</v>
      </c>
      <c r="M23" s="468">
        <f>+G23-L23</f>
        <v>14113.5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20000</v>
      </c>
      <c r="F24" s="464">
        <v>0</v>
      </c>
      <c r="G24" s="697">
        <f>SUM(G23)</f>
        <v>20000</v>
      </c>
      <c r="H24" s="697">
        <f>SUM(H23)</f>
        <v>574</v>
      </c>
      <c r="I24" s="697">
        <f>SUM(I23)</f>
        <v>4704.5</v>
      </c>
      <c r="J24" s="697">
        <f>SUM(J23)</f>
        <v>608</v>
      </c>
      <c r="K24" s="1112">
        <f>+K23</f>
        <v>0</v>
      </c>
      <c r="L24" s="463">
        <f>+H24+I24+J24</f>
        <v>5886.5</v>
      </c>
      <c r="M24" s="463">
        <f>+G24-L24</f>
        <v>14113.5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377" t="s">
        <v>865</v>
      </c>
      <c r="C41" s="1063"/>
      <c r="D41" s="1064">
        <f>+D16+D20+D28+D36+D39+D32+D24</f>
        <v>7</v>
      </c>
      <c r="E41" s="1065">
        <f>+E16+E20+E24+E28+E32+E36+E39</f>
        <v>201500</v>
      </c>
      <c r="F41" s="1066">
        <v>0</v>
      </c>
      <c r="G41" s="1065">
        <f t="shared" ref="G41:L41" si="1">+G16+G20+G24+G28+G32+G36+G39</f>
        <v>201500</v>
      </c>
      <c r="H41" s="1065">
        <f t="shared" si="1"/>
        <v>5783.05</v>
      </c>
      <c r="I41" s="1065">
        <f t="shared" si="1"/>
        <v>44236.94</v>
      </c>
      <c r="J41" s="1065">
        <f t="shared" si="1"/>
        <v>6125.6</v>
      </c>
      <c r="K41" s="1114">
        <v>0</v>
      </c>
      <c r="L41" s="1065">
        <f t="shared" si="1"/>
        <v>56145.590000000004</v>
      </c>
      <c r="M41" s="1065">
        <f>+M16+M20+M24+M28+M32+M36+M39</f>
        <v>145354.41</v>
      </c>
    </row>
    <row r="45" spans="2:13" ht="9.75" customHeight="1" x14ac:dyDescent="0.25"/>
    <row r="46" spans="2:13" ht="10.5" customHeight="1" x14ac:dyDescent="0.25"/>
    <row r="48" spans="2:13" ht="39.75" customHeight="1" x14ac:dyDescent="0.25"/>
    <row r="49" spans="2:13" ht="39.75" customHeight="1" x14ac:dyDescent="0.25"/>
    <row r="52" spans="2:13" ht="38.25" customHeight="1" x14ac:dyDescent="0.25">
      <c r="B52" s="542"/>
      <c r="C52" s="542"/>
      <c r="D52" s="543"/>
      <c r="E52" s="544"/>
      <c r="F52" s="545"/>
      <c r="G52" s="1866" t="s">
        <v>1250</v>
      </c>
      <c r="H52" s="1866"/>
      <c r="I52" s="1866"/>
      <c r="J52" s="1866"/>
      <c r="K52" s="1866"/>
      <c r="L52" s="1866"/>
      <c r="M52" s="544"/>
    </row>
    <row r="53" spans="2:13" x14ac:dyDescent="0.25">
      <c r="B53" s="1082" t="s">
        <v>1532</v>
      </c>
      <c r="C53" s="546"/>
      <c r="D53" s="538"/>
      <c r="E53" s="537"/>
      <c r="F53" s="537"/>
      <c r="G53" s="1811" t="s">
        <v>852</v>
      </c>
      <c r="H53" s="1811"/>
      <c r="I53" s="1811"/>
      <c r="J53" s="1811"/>
      <c r="K53" s="1811"/>
      <c r="L53" s="1811"/>
      <c r="M53" s="539"/>
    </row>
    <row r="54" spans="2:13" x14ac:dyDescent="0.25">
      <c r="B54" s="542" t="s">
        <v>1256</v>
      </c>
      <c r="C54" s="542"/>
      <c r="D54" s="537"/>
      <c r="E54" s="537"/>
      <c r="F54" s="540"/>
      <c r="G54" s="1812" t="s">
        <v>1506</v>
      </c>
      <c r="H54" s="1812"/>
      <c r="I54" s="1812"/>
      <c r="J54" s="1812"/>
      <c r="K54" s="1812"/>
      <c r="L54" s="1812"/>
      <c r="M54" s="537"/>
    </row>
    <row r="55" spans="2:13" ht="14.25" customHeight="1" x14ac:dyDescent="0.25">
      <c r="B55" s="546"/>
      <c r="C55" s="546"/>
      <c r="D55" s="547"/>
      <c r="E55" s="541"/>
      <c r="F55" s="540"/>
      <c r="G55" s="537"/>
      <c r="H55" s="1813"/>
      <c r="I55" s="1813"/>
      <c r="J55" s="1813"/>
      <c r="K55" s="1813"/>
      <c r="L55" s="1813"/>
      <c r="M55" s="1813"/>
    </row>
    <row r="56" spans="2:13" ht="14.25" customHeight="1" x14ac:dyDescent="0.25">
      <c r="B56" s="546"/>
      <c r="C56" s="546"/>
      <c r="D56" s="547"/>
      <c r="E56" s="541"/>
      <c r="F56" s="540"/>
      <c r="G56" s="537"/>
      <c r="H56" s="866"/>
      <c r="I56" s="866"/>
      <c r="J56" s="866"/>
      <c r="K56" s="866"/>
      <c r="L56" s="866"/>
      <c r="M56" s="866"/>
    </row>
    <row r="57" spans="2:13" ht="14.25" customHeight="1" x14ac:dyDescent="0.25">
      <c r="B57" s="546"/>
      <c r="C57" s="546"/>
      <c r="D57" s="547"/>
      <c r="E57" s="541"/>
      <c r="F57" s="540"/>
      <c r="G57" s="537"/>
      <c r="H57" s="866"/>
      <c r="I57" s="866"/>
      <c r="J57" s="866"/>
      <c r="K57" s="866"/>
      <c r="L57" s="866"/>
      <c r="M57" s="866"/>
    </row>
    <row r="58" spans="2:13" ht="29.25" customHeight="1" x14ac:dyDescent="0.25">
      <c r="B58" s="546"/>
      <c r="C58" s="546"/>
      <c r="D58" s="547"/>
      <c r="E58" s="541"/>
      <c r="F58" s="540"/>
      <c r="G58" s="537"/>
      <c r="H58" s="866"/>
      <c r="I58" s="866"/>
      <c r="J58" s="866"/>
      <c r="K58" s="866"/>
      <c r="L58" s="866"/>
      <c r="M58" s="866"/>
    </row>
    <row r="59" spans="2:13" ht="14.25" customHeight="1" x14ac:dyDescent="0.25">
      <c r="B59" s="546"/>
      <c r="C59" s="546"/>
      <c r="D59" s="547"/>
      <c r="E59" s="541"/>
      <c r="F59" s="540"/>
      <c r="G59" s="537"/>
      <c r="H59" s="866"/>
      <c r="I59" s="866"/>
      <c r="J59" s="866"/>
      <c r="K59" s="866"/>
      <c r="L59" s="866"/>
      <c r="M59" s="866"/>
    </row>
    <row r="60" spans="2:13" ht="63" customHeight="1" x14ac:dyDescent="0.25">
      <c r="B60" s="546"/>
      <c r="C60" s="546"/>
      <c r="D60" s="547"/>
      <c r="E60" s="541"/>
      <c r="F60" s="540"/>
      <c r="G60" s="537"/>
      <c r="H60" s="866"/>
      <c r="I60" s="866"/>
      <c r="J60" s="866"/>
      <c r="K60" s="866"/>
      <c r="L60" s="866"/>
      <c r="M60" s="866"/>
    </row>
    <row r="61" spans="2:13" ht="14.25" customHeight="1" x14ac:dyDescent="0.25">
      <c r="B61" s="546"/>
      <c r="C61" s="546"/>
      <c r="D61" s="547"/>
      <c r="E61" s="541"/>
      <c r="F61" s="540"/>
      <c r="G61" s="537"/>
      <c r="H61" s="866"/>
      <c r="I61" s="866"/>
      <c r="J61" s="866"/>
      <c r="K61" s="866"/>
      <c r="L61" s="866"/>
      <c r="M61" s="866"/>
    </row>
    <row r="62" spans="2:13" ht="14.25" customHeight="1" x14ac:dyDescent="0.25">
      <c r="B62" s="546"/>
      <c r="C62" s="546"/>
      <c r="D62" s="547"/>
      <c r="E62" s="541"/>
      <c r="F62" s="540"/>
      <c r="G62" s="537"/>
      <c r="H62" s="866"/>
      <c r="I62" s="866"/>
      <c r="J62" s="866"/>
      <c r="K62" s="866"/>
      <c r="L62" s="866"/>
      <c r="M62" s="866"/>
    </row>
    <row r="63" spans="2:13" ht="14.25" customHeight="1" x14ac:dyDescent="0.25">
      <c r="B63" s="546"/>
      <c r="C63" s="546"/>
      <c r="D63" s="547"/>
      <c r="E63" s="541"/>
      <c r="F63" s="540"/>
      <c r="G63" s="537"/>
      <c r="H63" s="866"/>
      <c r="I63" s="866"/>
      <c r="J63" s="866"/>
      <c r="K63" s="866"/>
      <c r="L63" s="866"/>
      <c r="M63" s="866"/>
    </row>
    <row r="64" spans="2:13" ht="14.25" customHeight="1" x14ac:dyDescent="0.25">
      <c r="B64" s="546"/>
      <c r="C64" s="546"/>
      <c r="D64" s="547"/>
      <c r="E64" s="541"/>
      <c r="F64" s="540"/>
      <c r="G64" s="537"/>
      <c r="H64" s="866"/>
      <c r="I64" s="866"/>
      <c r="J64" s="866"/>
      <c r="K64" s="866"/>
      <c r="L64" s="866"/>
      <c r="M64" s="866"/>
    </row>
    <row r="65" spans="2:13" ht="14.25" customHeight="1" x14ac:dyDescent="0.25">
      <c r="B65" s="546"/>
      <c r="C65" s="546"/>
      <c r="D65" s="547"/>
      <c r="E65" s="541"/>
      <c r="F65" s="540"/>
      <c r="G65" s="537"/>
      <c r="H65" s="866"/>
      <c r="I65" s="866"/>
      <c r="J65" s="866"/>
      <c r="K65" s="866"/>
      <c r="L65" s="866"/>
      <c r="M65" s="866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x14ac:dyDescent="0.25">
      <c r="B68" s="531"/>
      <c r="C68" s="531"/>
      <c r="D68" s="259"/>
      <c r="E68" s="1174"/>
      <c r="F68" s="1622"/>
      <c r="G68" s="1622"/>
      <c r="H68" s="1622"/>
      <c r="I68" s="1622"/>
      <c r="J68" s="1622"/>
      <c r="K68" s="1175"/>
      <c r="L68" s="1175"/>
      <c r="M68" s="259"/>
    </row>
    <row r="69" spans="2:13" ht="15" customHeight="1" x14ac:dyDescent="0.25">
      <c r="E69" t="s">
        <v>641</v>
      </c>
    </row>
    <row r="73" spans="2:13" ht="12" customHeight="1" x14ac:dyDescent="0.25"/>
    <row r="74" spans="2:13" hidden="1" x14ac:dyDescent="0.25"/>
    <row r="75" spans="2:13" hidden="1" x14ac:dyDescent="0.25"/>
    <row r="76" spans="2:13" ht="3" hidden="1" customHeight="1" x14ac:dyDescent="0.25"/>
    <row r="77" spans="2:13" hidden="1" x14ac:dyDescent="0.25"/>
    <row r="78" spans="2:13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2:L52"/>
    <mergeCell ref="G53:L53"/>
    <mergeCell ref="G54:L54"/>
    <mergeCell ref="H55:M55"/>
    <mergeCell ref="F68:J68"/>
  </mergeCells>
  <pageMargins left="0.75" right="0.21" top="0.15" bottom="0.01" header="0.12" footer="0.02"/>
  <pageSetup scale="52" fitToHeight="0" orientation="landscape" r:id="rId1"/>
  <drawing r:id="rId2"/>
</worksheet>
</file>

<file path=xl/worksheets/sheet3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726825-B370-4328-BC4B-FD507869011D}">
  <sheetPr>
    <pageSetUpPr fitToPage="1"/>
  </sheetPr>
  <dimension ref="A1:M85"/>
  <sheetViews>
    <sheetView zoomScale="80" zoomScaleNormal="80" zoomScaleSheetLayoutView="80" workbookViewId="0">
      <selection activeCell="C73" sqref="C73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1:13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1:13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1:13" x14ac:dyDescent="0.25">
      <c r="A10" s="1624" t="s">
        <v>1812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</row>
    <row r="11" spans="1:13" x14ac:dyDescent="0.25">
      <c r="A11" s="1622" t="s">
        <v>5</v>
      </c>
      <c r="B11" s="1622"/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97" t="s">
        <v>7</v>
      </c>
      <c r="B13" s="1897" t="s">
        <v>937</v>
      </c>
      <c r="C13" s="1897" t="s">
        <v>10</v>
      </c>
      <c r="D13" s="1897" t="s">
        <v>11</v>
      </c>
      <c r="E13" s="1047" t="s">
        <v>12</v>
      </c>
      <c r="F13" s="1897" t="s">
        <v>13</v>
      </c>
      <c r="G13" s="1897" t="s">
        <v>14</v>
      </c>
      <c r="H13" s="1897" t="s">
        <v>15</v>
      </c>
      <c r="I13" s="1897" t="s">
        <v>16</v>
      </c>
      <c r="J13" s="1897" t="s">
        <v>17</v>
      </c>
      <c r="K13" s="1897" t="s">
        <v>18</v>
      </c>
      <c r="L13" s="1897" t="s">
        <v>19</v>
      </c>
      <c r="M13" s="1897" t="s">
        <v>20</v>
      </c>
    </row>
    <row r="14" spans="1:13" x14ac:dyDescent="0.25">
      <c r="A14" s="1897"/>
      <c r="B14" s="1897"/>
      <c r="C14" s="1897"/>
      <c r="D14" s="1897"/>
      <c r="E14" s="1047" t="s">
        <v>21</v>
      </c>
      <c r="F14" s="1897"/>
      <c r="G14" s="1897"/>
      <c r="H14" s="1897"/>
      <c r="I14" s="1897"/>
      <c r="J14" s="1897"/>
      <c r="K14" s="1897"/>
      <c r="L14" s="1897"/>
      <c r="M14" s="1897"/>
    </row>
    <row r="15" spans="1:13" s="259" customFormat="1" ht="28.5" customHeight="1" x14ac:dyDescent="0.3">
      <c r="A15" s="1366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s="259" customFormat="1" ht="40.5" customHeight="1" x14ac:dyDescent="0.3">
      <c r="A16" s="1363" t="s">
        <v>613</v>
      </c>
      <c r="B16" s="1364" t="s">
        <v>807</v>
      </c>
      <c r="C16" s="1359" t="s">
        <v>559</v>
      </c>
      <c r="D16" s="1360" t="s">
        <v>236</v>
      </c>
      <c r="E16" s="1361">
        <v>60000</v>
      </c>
      <c r="F16" s="1362">
        <v>0</v>
      </c>
      <c r="G16" s="1361">
        <v>60000</v>
      </c>
      <c r="H16" s="1361">
        <v>0</v>
      </c>
      <c r="I16" s="1361">
        <v>4195.88</v>
      </c>
      <c r="J16" s="1362">
        <v>0</v>
      </c>
      <c r="K16" s="1362">
        <v>0</v>
      </c>
      <c r="L16" s="1361">
        <v>4195.88</v>
      </c>
      <c r="M16" s="1365">
        <f>+E16-L16</f>
        <v>55804.12</v>
      </c>
    </row>
    <row r="17" spans="1:13" s="259" customFormat="1" ht="40.5" customHeight="1" x14ac:dyDescent="0.3">
      <c r="A17" s="1363" t="s">
        <v>1275</v>
      </c>
      <c r="B17" s="1364" t="s">
        <v>806</v>
      </c>
      <c r="C17" s="1359" t="s">
        <v>235</v>
      </c>
      <c r="D17" s="1360" t="s">
        <v>236</v>
      </c>
      <c r="E17" s="1361">
        <v>12000</v>
      </c>
      <c r="F17" s="1362">
        <v>0</v>
      </c>
      <c r="G17" s="1361">
        <v>12000</v>
      </c>
      <c r="H17" s="1362">
        <v>0</v>
      </c>
      <c r="I17" s="1362">
        <v>0</v>
      </c>
      <c r="J17" s="1362">
        <v>0</v>
      </c>
      <c r="K17" s="1362">
        <v>0</v>
      </c>
      <c r="L17" s="1361">
        <f t="shared" ref="L17:L39" si="0">+H17+I17+J17+K17</f>
        <v>0</v>
      </c>
      <c r="M17" s="1361">
        <v>12000</v>
      </c>
    </row>
    <row r="18" spans="1:13" s="259" customFormat="1" ht="40.5" customHeight="1" x14ac:dyDescent="0.3">
      <c r="A18" s="1363" t="s">
        <v>622</v>
      </c>
      <c r="B18" s="1364" t="s">
        <v>806</v>
      </c>
      <c r="C18" s="1359" t="s">
        <v>235</v>
      </c>
      <c r="D18" s="1360" t="s">
        <v>236</v>
      </c>
      <c r="E18" s="1361">
        <v>12000</v>
      </c>
      <c r="F18" s="1362">
        <v>0</v>
      </c>
      <c r="G18" s="1361">
        <v>12000</v>
      </c>
      <c r="H18" s="1362">
        <v>0</v>
      </c>
      <c r="I18" s="1362">
        <v>0</v>
      </c>
      <c r="J18" s="1362">
        <v>0</v>
      </c>
      <c r="K18" s="1362">
        <v>0</v>
      </c>
      <c r="L18" s="1361">
        <f t="shared" si="0"/>
        <v>0</v>
      </c>
      <c r="M18" s="1361">
        <v>12000</v>
      </c>
    </row>
    <row r="19" spans="1:13" s="259" customFormat="1" ht="40.5" customHeight="1" x14ac:dyDescent="0.3">
      <c r="A19" s="1363" t="s">
        <v>1122</v>
      </c>
      <c r="B19" s="1364" t="s">
        <v>807</v>
      </c>
      <c r="C19" s="1359" t="s">
        <v>235</v>
      </c>
      <c r="D19" s="1360" t="s">
        <v>236</v>
      </c>
      <c r="E19" s="1361">
        <v>12000</v>
      </c>
      <c r="F19" s="1362">
        <v>0</v>
      </c>
      <c r="G19" s="1361">
        <v>12000</v>
      </c>
      <c r="H19" s="1362">
        <v>0</v>
      </c>
      <c r="I19" s="1362">
        <v>0</v>
      </c>
      <c r="J19" s="1362">
        <v>0</v>
      </c>
      <c r="K19" s="1362">
        <v>0</v>
      </c>
      <c r="L19" s="1361">
        <f t="shared" si="0"/>
        <v>0</v>
      </c>
      <c r="M19" s="1361">
        <v>12000</v>
      </c>
    </row>
    <row r="20" spans="1:13" s="259" customFormat="1" ht="40.5" customHeight="1" x14ac:dyDescent="0.3">
      <c r="A20" s="1357" t="s">
        <v>1629</v>
      </c>
      <c r="B20" s="1358" t="s">
        <v>806</v>
      </c>
      <c r="C20" s="1359" t="s">
        <v>235</v>
      </c>
      <c r="D20" s="1360" t="s">
        <v>236</v>
      </c>
      <c r="E20" s="1361">
        <v>12000</v>
      </c>
      <c r="F20" s="1362">
        <v>0</v>
      </c>
      <c r="G20" s="1361">
        <v>12000</v>
      </c>
      <c r="H20" s="1362">
        <v>0</v>
      </c>
      <c r="I20" s="1362">
        <v>0</v>
      </c>
      <c r="J20" s="1362">
        <v>0</v>
      </c>
      <c r="K20" s="1362">
        <v>0</v>
      </c>
      <c r="L20" s="1361">
        <f t="shared" si="0"/>
        <v>0</v>
      </c>
      <c r="M20" s="1361">
        <v>12000</v>
      </c>
    </row>
    <row r="21" spans="1:13" s="259" customFormat="1" ht="40.5" customHeight="1" x14ac:dyDescent="0.3">
      <c r="A21" s="1357" t="s">
        <v>1519</v>
      </c>
      <c r="B21" s="1358" t="s">
        <v>806</v>
      </c>
      <c r="C21" s="1359" t="s">
        <v>235</v>
      </c>
      <c r="D21" s="1360" t="s">
        <v>236</v>
      </c>
      <c r="E21" s="1361">
        <v>14000</v>
      </c>
      <c r="F21" s="1362">
        <v>0</v>
      </c>
      <c r="G21" s="1361">
        <v>14000</v>
      </c>
      <c r="H21" s="1362">
        <v>0</v>
      </c>
      <c r="I21" s="1362">
        <v>0</v>
      </c>
      <c r="J21" s="1362">
        <v>0</v>
      </c>
      <c r="K21" s="1362">
        <v>0</v>
      </c>
      <c r="L21" s="1361">
        <f t="shared" si="0"/>
        <v>0</v>
      </c>
      <c r="M21" s="1361">
        <v>14000</v>
      </c>
    </row>
    <row r="22" spans="1:13" s="259" customFormat="1" ht="40.5" customHeight="1" x14ac:dyDescent="0.3">
      <c r="A22" s="1357" t="s">
        <v>1080</v>
      </c>
      <c r="B22" s="1358" t="s">
        <v>806</v>
      </c>
      <c r="C22" s="1359" t="s">
        <v>235</v>
      </c>
      <c r="D22" s="1360" t="s">
        <v>236</v>
      </c>
      <c r="E22" s="1361">
        <v>12000</v>
      </c>
      <c r="F22" s="1362">
        <v>0</v>
      </c>
      <c r="G22" s="1361">
        <v>12000</v>
      </c>
      <c r="H22" s="1362">
        <v>0</v>
      </c>
      <c r="I22" s="1362">
        <v>0</v>
      </c>
      <c r="J22" s="1362">
        <v>0</v>
      </c>
      <c r="K22" s="1362">
        <v>0</v>
      </c>
      <c r="L22" s="1361">
        <f t="shared" si="0"/>
        <v>0</v>
      </c>
      <c r="M22" s="1361">
        <v>12000</v>
      </c>
    </row>
    <row r="23" spans="1:13" s="259" customFormat="1" ht="40.5" customHeight="1" x14ac:dyDescent="0.3">
      <c r="A23" s="1357" t="s">
        <v>1630</v>
      </c>
      <c r="B23" s="1358" t="s">
        <v>806</v>
      </c>
      <c r="C23" s="1359" t="s">
        <v>235</v>
      </c>
      <c r="D23" s="1360" t="s">
        <v>236</v>
      </c>
      <c r="E23" s="1361">
        <v>12000</v>
      </c>
      <c r="F23" s="1362">
        <v>0</v>
      </c>
      <c r="G23" s="1361">
        <v>12000</v>
      </c>
      <c r="H23" s="1362">
        <v>0</v>
      </c>
      <c r="I23" s="1362">
        <v>0</v>
      </c>
      <c r="J23" s="1362">
        <v>0</v>
      </c>
      <c r="K23" s="1362">
        <v>0</v>
      </c>
      <c r="L23" s="1361">
        <f t="shared" si="0"/>
        <v>0</v>
      </c>
      <c r="M23" s="1361">
        <v>12000</v>
      </c>
    </row>
    <row r="24" spans="1:13" s="259" customFormat="1" ht="40.5" customHeight="1" x14ac:dyDescent="0.3">
      <c r="A24" s="1357" t="s">
        <v>1192</v>
      </c>
      <c r="B24" s="1358" t="s">
        <v>806</v>
      </c>
      <c r="C24" s="1359" t="s">
        <v>235</v>
      </c>
      <c r="D24" s="1360" t="s">
        <v>236</v>
      </c>
      <c r="E24" s="1361">
        <v>12000</v>
      </c>
      <c r="F24" s="1362">
        <v>0</v>
      </c>
      <c r="G24" s="1361">
        <v>12000</v>
      </c>
      <c r="H24" s="1362">
        <v>0</v>
      </c>
      <c r="I24" s="1362">
        <v>0</v>
      </c>
      <c r="J24" s="1362">
        <v>0</v>
      </c>
      <c r="K24" s="1362">
        <v>0</v>
      </c>
      <c r="L24" s="1361">
        <f t="shared" si="0"/>
        <v>0</v>
      </c>
      <c r="M24" s="1361">
        <v>12000</v>
      </c>
    </row>
    <row r="25" spans="1:13" s="259" customFormat="1" ht="40.5" customHeight="1" x14ac:dyDescent="0.3">
      <c r="A25" s="1357" t="s">
        <v>1046</v>
      </c>
      <c r="B25" s="1358" t="s">
        <v>806</v>
      </c>
      <c r="C25" s="1359" t="s">
        <v>235</v>
      </c>
      <c r="D25" s="1360" t="s">
        <v>236</v>
      </c>
      <c r="E25" s="1361">
        <v>12000</v>
      </c>
      <c r="F25" s="1362">
        <v>0</v>
      </c>
      <c r="G25" s="1361">
        <v>12000</v>
      </c>
      <c r="H25" s="1362">
        <v>0</v>
      </c>
      <c r="I25" s="1362">
        <v>0</v>
      </c>
      <c r="J25" s="1362">
        <v>0</v>
      </c>
      <c r="K25" s="1362">
        <v>0</v>
      </c>
      <c r="L25" s="1361">
        <f t="shared" si="0"/>
        <v>0</v>
      </c>
      <c r="M25" s="1361">
        <v>12000</v>
      </c>
    </row>
    <row r="26" spans="1:13" s="259" customFormat="1" ht="40.5" customHeight="1" x14ac:dyDescent="0.3">
      <c r="A26" s="1357" t="s">
        <v>1246</v>
      </c>
      <c r="B26" s="1358" t="s">
        <v>806</v>
      </c>
      <c r="C26" s="1359" t="s">
        <v>235</v>
      </c>
      <c r="D26" s="1360" t="s">
        <v>236</v>
      </c>
      <c r="E26" s="1361">
        <v>12000</v>
      </c>
      <c r="F26" s="1362">
        <v>0</v>
      </c>
      <c r="G26" s="1361">
        <v>12000</v>
      </c>
      <c r="H26" s="1362">
        <v>0</v>
      </c>
      <c r="I26" s="1362">
        <v>0</v>
      </c>
      <c r="J26" s="1362">
        <v>0</v>
      </c>
      <c r="K26" s="1362">
        <v>0</v>
      </c>
      <c r="L26" s="1361">
        <f t="shared" si="0"/>
        <v>0</v>
      </c>
      <c r="M26" s="1361">
        <v>12000</v>
      </c>
    </row>
    <row r="27" spans="1:13" s="259" customFormat="1" ht="40.5" customHeight="1" x14ac:dyDescent="0.3">
      <c r="A27" s="1357" t="s">
        <v>1247</v>
      </c>
      <c r="B27" s="1358" t="s">
        <v>806</v>
      </c>
      <c r="C27" s="1359" t="s">
        <v>235</v>
      </c>
      <c r="D27" s="1360" t="s">
        <v>236</v>
      </c>
      <c r="E27" s="1361">
        <v>12000</v>
      </c>
      <c r="F27" s="1362">
        <v>0</v>
      </c>
      <c r="G27" s="1361">
        <v>12000</v>
      </c>
      <c r="H27" s="1362">
        <v>0</v>
      </c>
      <c r="I27" s="1362">
        <v>0</v>
      </c>
      <c r="J27" s="1362">
        <v>0</v>
      </c>
      <c r="K27" s="1362">
        <v>0</v>
      </c>
      <c r="L27" s="1361">
        <f t="shared" si="0"/>
        <v>0</v>
      </c>
      <c r="M27" s="1361">
        <v>12000</v>
      </c>
    </row>
    <row r="28" spans="1:13" s="259" customFormat="1" ht="40.5" customHeight="1" x14ac:dyDescent="0.3">
      <c r="A28" s="1357" t="s">
        <v>1631</v>
      </c>
      <c r="B28" s="1358" t="s">
        <v>806</v>
      </c>
      <c r="C28" s="1359" t="s">
        <v>235</v>
      </c>
      <c r="D28" s="1360" t="s">
        <v>236</v>
      </c>
      <c r="E28" s="1361">
        <v>12000</v>
      </c>
      <c r="F28" s="1362">
        <v>0</v>
      </c>
      <c r="G28" s="1361">
        <v>12000</v>
      </c>
      <c r="H28" s="1362">
        <v>0</v>
      </c>
      <c r="I28" s="1362">
        <v>0</v>
      </c>
      <c r="J28" s="1362">
        <v>0</v>
      </c>
      <c r="K28" s="1362">
        <v>0</v>
      </c>
      <c r="L28" s="1361">
        <f t="shared" si="0"/>
        <v>0</v>
      </c>
      <c r="M28" s="1361">
        <v>12000</v>
      </c>
    </row>
    <row r="29" spans="1:13" s="259" customFormat="1" ht="40.5" customHeight="1" x14ac:dyDescent="0.3">
      <c r="A29" s="1357" t="s">
        <v>1632</v>
      </c>
      <c r="B29" s="1358" t="s">
        <v>806</v>
      </c>
      <c r="C29" s="1359" t="s">
        <v>235</v>
      </c>
      <c r="D29" s="1360" t="s">
        <v>236</v>
      </c>
      <c r="E29" s="1361">
        <v>12000</v>
      </c>
      <c r="F29" s="1362">
        <v>0</v>
      </c>
      <c r="G29" s="1361">
        <v>12000</v>
      </c>
      <c r="H29" s="1362">
        <v>0</v>
      </c>
      <c r="I29" s="1362">
        <v>0</v>
      </c>
      <c r="J29" s="1362">
        <v>0</v>
      </c>
      <c r="K29" s="1362">
        <v>0</v>
      </c>
      <c r="L29" s="1361">
        <f t="shared" si="0"/>
        <v>0</v>
      </c>
      <c r="M29" s="1361">
        <v>12000</v>
      </c>
    </row>
    <row r="30" spans="1:13" s="259" customFormat="1" ht="40.5" customHeight="1" x14ac:dyDescent="0.3">
      <c r="A30" s="1357" t="s">
        <v>1633</v>
      </c>
      <c r="B30" s="1358" t="s">
        <v>806</v>
      </c>
      <c r="C30" s="1359" t="s">
        <v>235</v>
      </c>
      <c r="D30" s="1360" t="s">
        <v>236</v>
      </c>
      <c r="E30" s="1361">
        <v>12000</v>
      </c>
      <c r="F30" s="1362">
        <v>0</v>
      </c>
      <c r="G30" s="1361">
        <v>12000</v>
      </c>
      <c r="H30" s="1362">
        <v>0</v>
      </c>
      <c r="I30" s="1362">
        <v>0</v>
      </c>
      <c r="J30" s="1362">
        <v>0</v>
      </c>
      <c r="K30" s="1362">
        <v>0</v>
      </c>
      <c r="L30" s="1361">
        <f t="shared" si="0"/>
        <v>0</v>
      </c>
      <c r="M30" s="1361">
        <v>12000</v>
      </c>
    </row>
    <row r="31" spans="1:13" s="259" customFormat="1" ht="40.5" customHeight="1" x14ac:dyDescent="0.3">
      <c r="A31" s="1357" t="s">
        <v>1765</v>
      </c>
      <c r="B31" s="1358" t="s">
        <v>806</v>
      </c>
      <c r="C31" s="1359" t="s">
        <v>235</v>
      </c>
      <c r="D31" s="1360" t="s">
        <v>236</v>
      </c>
      <c r="E31" s="1361">
        <v>12000</v>
      </c>
      <c r="F31" s="1362">
        <v>0</v>
      </c>
      <c r="G31" s="1361">
        <v>12000</v>
      </c>
      <c r="H31" s="1362">
        <v>0</v>
      </c>
      <c r="I31" s="1362">
        <v>0</v>
      </c>
      <c r="J31" s="1362">
        <v>0</v>
      </c>
      <c r="K31" s="1362">
        <v>0</v>
      </c>
      <c r="L31" s="1361">
        <f t="shared" si="0"/>
        <v>0</v>
      </c>
      <c r="M31" s="1361">
        <v>12000</v>
      </c>
    </row>
    <row r="32" spans="1:13" s="259" customFormat="1" ht="40.5" customHeight="1" x14ac:dyDescent="0.3">
      <c r="A32" s="1357" t="s">
        <v>1766</v>
      </c>
      <c r="B32" s="1358" t="s">
        <v>806</v>
      </c>
      <c r="C32" s="1359" t="s">
        <v>235</v>
      </c>
      <c r="D32" s="1360" t="s">
        <v>236</v>
      </c>
      <c r="E32" s="1361">
        <v>12000</v>
      </c>
      <c r="F32" s="1362">
        <v>0</v>
      </c>
      <c r="G32" s="1361">
        <v>12000</v>
      </c>
      <c r="H32" s="1362">
        <v>0</v>
      </c>
      <c r="I32" s="1362">
        <v>0</v>
      </c>
      <c r="J32" s="1362">
        <v>0</v>
      </c>
      <c r="K32" s="1362">
        <v>0</v>
      </c>
      <c r="L32" s="1361">
        <f t="shared" si="0"/>
        <v>0</v>
      </c>
      <c r="M32" s="1361">
        <v>12000</v>
      </c>
    </row>
    <row r="33" spans="1:13" s="259" customFormat="1" ht="36" customHeight="1" x14ac:dyDescent="0.3">
      <c r="A33" s="1357" t="s">
        <v>1795</v>
      </c>
      <c r="B33" s="1358" t="s">
        <v>806</v>
      </c>
      <c r="C33" s="1359" t="s">
        <v>235</v>
      </c>
      <c r="D33" s="1360" t="s">
        <v>236</v>
      </c>
      <c r="E33" s="1361">
        <v>12000</v>
      </c>
      <c r="F33" s="1362">
        <v>0</v>
      </c>
      <c r="G33" s="1361">
        <v>12000</v>
      </c>
      <c r="H33" s="1362">
        <v>0</v>
      </c>
      <c r="I33" s="1362">
        <v>0</v>
      </c>
      <c r="J33" s="1362">
        <v>0</v>
      </c>
      <c r="K33" s="1362">
        <v>0</v>
      </c>
      <c r="L33" s="1361">
        <f t="shared" si="0"/>
        <v>0</v>
      </c>
      <c r="M33" s="1361">
        <v>12000</v>
      </c>
    </row>
    <row r="34" spans="1:13" s="259" customFormat="1" ht="36" customHeight="1" x14ac:dyDescent="0.3">
      <c r="A34" s="1357" t="s">
        <v>1796</v>
      </c>
      <c r="B34" s="1358" t="s">
        <v>806</v>
      </c>
      <c r="C34" s="1359" t="s">
        <v>235</v>
      </c>
      <c r="D34" s="1360" t="s">
        <v>236</v>
      </c>
      <c r="E34" s="1361">
        <v>12000</v>
      </c>
      <c r="F34" s="1362">
        <v>0</v>
      </c>
      <c r="G34" s="1361">
        <v>12000</v>
      </c>
      <c r="H34" s="1362">
        <v>0</v>
      </c>
      <c r="I34" s="1362">
        <v>0</v>
      </c>
      <c r="J34" s="1362">
        <v>0</v>
      </c>
      <c r="K34" s="1362">
        <v>0</v>
      </c>
      <c r="L34" s="1361">
        <f t="shared" si="0"/>
        <v>0</v>
      </c>
      <c r="M34" s="1361">
        <v>12000</v>
      </c>
    </row>
    <row r="35" spans="1:13" s="259" customFormat="1" ht="36" customHeight="1" x14ac:dyDescent="0.3">
      <c r="A35" s="1357" t="s">
        <v>1797</v>
      </c>
      <c r="B35" s="1358" t="s">
        <v>806</v>
      </c>
      <c r="C35" s="1359" t="s">
        <v>235</v>
      </c>
      <c r="D35" s="1360" t="s">
        <v>236</v>
      </c>
      <c r="E35" s="1361">
        <v>12000</v>
      </c>
      <c r="F35" s="1362">
        <v>0</v>
      </c>
      <c r="G35" s="1361">
        <v>12000</v>
      </c>
      <c r="H35" s="1362">
        <v>0</v>
      </c>
      <c r="I35" s="1362">
        <v>0</v>
      </c>
      <c r="J35" s="1362">
        <v>0</v>
      </c>
      <c r="K35" s="1362">
        <v>0</v>
      </c>
      <c r="L35" s="1361">
        <f t="shared" si="0"/>
        <v>0</v>
      </c>
      <c r="M35" s="1361">
        <v>12000</v>
      </c>
    </row>
    <row r="36" spans="1:13" s="259" customFormat="1" ht="36" customHeight="1" x14ac:dyDescent="0.3">
      <c r="A36" s="1357" t="s">
        <v>1798</v>
      </c>
      <c r="B36" s="1356" t="s">
        <v>806</v>
      </c>
      <c r="C36" s="1359" t="s">
        <v>235</v>
      </c>
      <c r="D36" s="1360" t="s">
        <v>236</v>
      </c>
      <c r="E36" s="1361">
        <v>12000</v>
      </c>
      <c r="F36" s="1362">
        <v>0</v>
      </c>
      <c r="G36" s="1361">
        <v>12000</v>
      </c>
      <c r="H36" s="1362">
        <v>0</v>
      </c>
      <c r="I36" s="1362">
        <v>0</v>
      </c>
      <c r="J36" s="1362">
        <v>0</v>
      </c>
      <c r="K36" s="1362">
        <v>0</v>
      </c>
      <c r="L36" s="1361">
        <f t="shared" si="0"/>
        <v>0</v>
      </c>
      <c r="M36" s="1361">
        <v>12000</v>
      </c>
    </row>
    <row r="37" spans="1:13" s="259" customFormat="1" ht="36" customHeight="1" x14ac:dyDescent="0.3">
      <c r="A37" s="1357" t="s">
        <v>1799</v>
      </c>
      <c r="B37" s="1356" t="s">
        <v>806</v>
      </c>
      <c r="C37" s="1359" t="s">
        <v>235</v>
      </c>
      <c r="D37" s="1360" t="s">
        <v>236</v>
      </c>
      <c r="E37" s="1361">
        <v>12000</v>
      </c>
      <c r="F37" s="1362">
        <v>0</v>
      </c>
      <c r="G37" s="1361">
        <v>12000</v>
      </c>
      <c r="H37" s="1362">
        <v>0</v>
      </c>
      <c r="I37" s="1362">
        <v>0</v>
      </c>
      <c r="J37" s="1362">
        <v>0</v>
      </c>
      <c r="K37" s="1362">
        <v>0</v>
      </c>
      <c r="L37" s="1361">
        <f t="shared" si="0"/>
        <v>0</v>
      </c>
      <c r="M37" s="1361">
        <v>12000</v>
      </c>
    </row>
    <row r="38" spans="1:13" s="259" customFormat="1" ht="36" customHeight="1" x14ac:dyDescent="0.3">
      <c r="A38" s="1357" t="s">
        <v>1800</v>
      </c>
      <c r="B38" s="1356" t="s">
        <v>806</v>
      </c>
      <c r="C38" s="1359" t="s">
        <v>235</v>
      </c>
      <c r="D38" s="1360" t="s">
        <v>236</v>
      </c>
      <c r="E38" s="1361">
        <v>12000</v>
      </c>
      <c r="F38" s="1362">
        <v>0</v>
      </c>
      <c r="G38" s="1361">
        <v>12000</v>
      </c>
      <c r="H38" s="1362">
        <v>0</v>
      </c>
      <c r="I38" s="1362">
        <v>0</v>
      </c>
      <c r="J38" s="1362">
        <v>0</v>
      </c>
      <c r="K38" s="1362">
        <v>0</v>
      </c>
      <c r="L38" s="1361">
        <f t="shared" si="0"/>
        <v>0</v>
      </c>
      <c r="M38" s="1361">
        <v>12000</v>
      </c>
    </row>
    <row r="39" spans="1:13" s="259" customFormat="1" ht="36" customHeight="1" x14ac:dyDescent="0.3">
      <c r="A39" s="1357" t="s">
        <v>1801</v>
      </c>
      <c r="B39" s="1356" t="s">
        <v>806</v>
      </c>
      <c r="C39" s="1359" t="s">
        <v>235</v>
      </c>
      <c r="D39" s="1360" t="s">
        <v>236</v>
      </c>
      <c r="E39" s="1361">
        <v>12000</v>
      </c>
      <c r="F39" s="1362">
        <v>0</v>
      </c>
      <c r="G39" s="1361">
        <v>12000</v>
      </c>
      <c r="H39" s="1362">
        <v>0</v>
      </c>
      <c r="I39" s="1362">
        <v>0</v>
      </c>
      <c r="J39" s="1362">
        <v>0</v>
      </c>
      <c r="K39" s="1362">
        <v>0</v>
      </c>
      <c r="L39" s="1361">
        <f t="shared" si="0"/>
        <v>0</v>
      </c>
      <c r="M39" s="1361">
        <v>12000</v>
      </c>
    </row>
    <row r="40" spans="1:13" ht="28.5" customHeight="1" x14ac:dyDescent="0.3">
      <c r="A40" s="1367" t="s">
        <v>1767</v>
      </c>
      <c r="B40" s="1368"/>
      <c r="C40" s="1369">
        <v>24</v>
      </c>
      <c r="D40" s="1370"/>
      <c r="E40" s="1371">
        <f>SUM(E16:E39)</f>
        <v>338000</v>
      </c>
      <c r="F40" s="1371">
        <f t="shared" ref="F40:L40" si="1">SUM(F16:F39)</f>
        <v>0</v>
      </c>
      <c r="G40" s="1371">
        <f t="shared" si="1"/>
        <v>338000</v>
      </c>
      <c r="H40" s="1371">
        <f t="shared" si="1"/>
        <v>0</v>
      </c>
      <c r="I40" s="1371">
        <f t="shared" si="1"/>
        <v>4195.88</v>
      </c>
      <c r="J40" s="1371">
        <f t="shared" si="1"/>
        <v>0</v>
      </c>
      <c r="K40" s="1371">
        <f t="shared" si="1"/>
        <v>0</v>
      </c>
      <c r="L40" s="1371">
        <f t="shared" si="1"/>
        <v>4195.88</v>
      </c>
      <c r="M40" s="1371">
        <f>SUM(M16:M39)</f>
        <v>333804.12</v>
      </c>
    </row>
    <row r="41" spans="1:13" ht="28.5" customHeight="1" x14ac:dyDescent="0.25">
      <c r="A41" s="1312"/>
      <c r="B41" s="601"/>
      <c r="C41" s="462"/>
      <c r="D41" s="283"/>
      <c r="E41" s="1313"/>
      <c r="F41" s="1313"/>
      <c r="G41" s="1313"/>
      <c r="H41" s="1313"/>
      <c r="I41" s="1313"/>
      <c r="J41" s="1313"/>
      <c r="K41" s="1313"/>
      <c r="L41" s="1313"/>
      <c r="M41" s="1313"/>
    </row>
    <row r="42" spans="1:13" ht="28.5" customHeight="1" x14ac:dyDescent="0.3">
      <c r="A42" s="1366" t="s">
        <v>1760</v>
      </c>
      <c r="B42" s="601"/>
      <c r="C42" s="286"/>
      <c r="D42" s="283"/>
      <c r="E42" s="284"/>
      <c r="F42" s="285"/>
      <c r="G42" s="284"/>
      <c r="H42" s="285"/>
      <c r="I42" s="285"/>
      <c r="J42" s="285"/>
      <c r="K42" s="285"/>
      <c r="L42" s="284"/>
      <c r="M42" s="284"/>
    </row>
    <row r="43" spans="1:13" ht="32.25" customHeight="1" x14ac:dyDescent="0.3">
      <c r="A43" s="1366" t="s">
        <v>1740</v>
      </c>
      <c r="B43" s="601"/>
      <c r="C43" s="286"/>
      <c r="D43" s="283"/>
      <c r="E43" s="284"/>
      <c r="F43" s="285"/>
      <c r="G43" s="284"/>
      <c r="H43" s="285"/>
      <c r="I43" s="285"/>
      <c r="J43" s="285"/>
      <c r="K43" s="285"/>
      <c r="L43" s="284"/>
      <c r="M43" s="284"/>
    </row>
    <row r="44" spans="1:13" ht="36.75" customHeight="1" x14ac:dyDescent="0.3">
      <c r="A44" s="1357" t="s">
        <v>1802</v>
      </c>
      <c r="B44" s="1356" t="s">
        <v>806</v>
      </c>
      <c r="C44" s="1359" t="s">
        <v>235</v>
      </c>
      <c r="D44" s="1360" t="s">
        <v>236</v>
      </c>
      <c r="E44" s="1361">
        <v>12000</v>
      </c>
      <c r="F44" s="1362">
        <v>0</v>
      </c>
      <c r="G44" s="1361">
        <v>12000</v>
      </c>
      <c r="H44" s="1362">
        <v>0</v>
      </c>
      <c r="I44" s="1362">
        <v>0</v>
      </c>
      <c r="J44" s="1362">
        <v>0</v>
      </c>
      <c r="K44" s="1362">
        <v>0</v>
      </c>
      <c r="L44" s="1361">
        <f>+H44+I44+J44+K44</f>
        <v>0</v>
      </c>
      <c r="M44" s="1361">
        <v>12000</v>
      </c>
    </row>
    <row r="45" spans="1:13" ht="28.5" customHeight="1" x14ac:dyDescent="0.3">
      <c r="A45" s="1312" t="s">
        <v>1767</v>
      </c>
      <c r="B45" s="601"/>
      <c r="C45" s="1369">
        <v>1</v>
      </c>
      <c r="D45" s="283"/>
      <c r="E45" s="1372">
        <f>SUM(E44)</f>
        <v>12000</v>
      </c>
      <c r="F45" s="1373">
        <f t="shared" ref="F45:M45" si="2">SUM(F44)</f>
        <v>0</v>
      </c>
      <c r="G45" s="1372">
        <f t="shared" si="2"/>
        <v>12000</v>
      </c>
      <c r="H45" s="1373">
        <f t="shared" si="2"/>
        <v>0</v>
      </c>
      <c r="I45" s="1373">
        <f t="shared" si="2"/>
        <v>0</v>
      </c>
      <c r="J45" s="1373">
        <f t="shared" si="2"/>
        <v>0</v>
      </c>
      <c r="K45" s="1373">
        <f t="shared" si="2"/>
        <v>0</v>
      </c>
      <c r="L45" s="1372">
        <f t="shared" si="2"/>
        <v>0</v>
      </c>
      <c r="M45" s="1372">
        <f t="shared" si="2"/>
        <v>12000</v>
      </c>
    </row>
    <row r="46" spans="1:13" ht="34.5" customHeight="1" x14ac:dyDescent="0.3">
      <c r="A46" s="724"/>
      <c r="B46" s="602"/>
      <c r="C46" s="1369"/>
      <c r="D46" s="283"/>
      <c r="E46" s="273"/>
      <c r="F46" s="273"/>
      <c r="G46" s="273"/>
      <c r="H46" s="273"/>
      <c r="I46" s="273"/>
      <c r="J46" s="273"/>
      <c r="K46" s="273"/>
      <c r="L46" s="273"/>
      <c r="M46" s="273"/>
    </row>
    <row r="47" spans="1:13" ht="33" customHeight="1" x14ac:dyDescent="0.3">
      <c r="A47" s="1375" t="s">
        <v>865</v>
      </c>
      <c r="B47" s="1375"/>
      <c r="C47" s="1374">
        <f>+C40+C45</f>
        <v>25</v>
      </c>
      <c r="D47" s="1374"/>
      <c r="E47" s="1376">
        <f>+E40+E45</f>
        <v>350000</v>
      </c>
      <c r="F47" s="1376">
        <f t="shared" ref="F47:M47" si="3">+F40+F45</f>
        <v>0</v>
      </c>
      <c r="G47" s="1376">
        <f t="shared" si="3"/>
        <v>350000</v>
      </c>
      <c r="H47" s="1376">
        <f t="shared" si="3"/>
        <v>0</v>
      </c>
      <c r="I47" s="1376">
        <f t="shared" si="3"/>
        <v>4195.88</v>
      </c>
      <c r="J47" s="1376">
        <f t="shared" si="3"/>
        <v>0</v>
      </c>
      <c r="K47" s="1376">
        <f t="shared" si="3"/>
        <v>0</v>
      </c>
      <c r="L47" s="1376">
        <f t="shared" si="3"/>
        <v>4195.88</v>
      </c>
      <c r="M47" s="1376">
        <f t="shared" si="3"/>
        <v>345804.12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44.2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60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4.2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hidden="1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7.25" hidden="1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6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5.7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752"/>
      <c r="B67" s="752"/>
      <c r="C67" s="753"/>
      <c r="D67" s="753"/>
      <c r="E67" s="754"/>
      <c r="F67" s="755"/>
      <c r="G67" s="754"/>
      <c r="H67" s="755"/>
      <c r="I67" s="754"/>
      <c r="J67" s="755"/>
      <c r="K67" s="755"/>
      <c r="L67" s="754"/>
      <c r="M67" s="756"/>
    </row>
    <row r="68" spans="1:13" s="259" customFormat="1" ht="19.5" customHeight="1" x14ac:dyDescent="0.25">
      <c r="A68" s="542"/>
      <c r="B68" s="542"/>
      <c r="C68" s="753"/>
      <c r="D68" s="753"/>
      <c r="E68" s="754"/>
      <c r="F68" s="755"/>
      <c r="G68" s="674"/>
      <c r="H68" s="674"/>
      <c r="I68" s="674"/>
      <c r="J68" s="674"/>
      <c r="K68" s="674"/>
      <c r="L68" s="674"/>
      <c r="M68" s="756"/>
    </row>
    <row r="69" spans="1:13" s="259" customFormat="1" ht="19.5" customHeight="1" x14ac:dyDescent="0.25">
      <c r="A69" s="1874" t="s">
        <v>1269</v>
      </c>
      <c r="B69" s="1874"/>
      <c r="C69" s="753"/>
      <c r="D69" s="753"/>
      <c r="E69" s="754"/>
      <c r="F69" s="755"/>
      <c r="H69" s="1875" t="s">
        <v>852</v>
      </c>
      <c r="I69" s="1875"/>
      <c r="J69" s="1875"/>
      <c r="K69" s="1875"/>
      <c r="L69" s="1875"/>
      <c r="M69" s="1875"/>
    </row>
    <row r="70" spans="1:13" s="259" customFormat="1" ht="19.5" customHeight="1" x14ac:dyDescent="0.25">
      <c r="A70" s="1812" t="s">
        <v>1813</v>
      </c>
      <c r="B70" s="1812"/>
      <c r="C70" s="753"/>
      <c r="D70" s="753"/>
      <c r="E70" s="754"/>
      <c r="F70" s="755"/>
      <c r="H70" s="1876" t="s">
        <v>1505</v>
      </c>
      <c r="I70" s="1876"/>
      <c r="J70" s="1876"/>
      <c r="K70" s="1876"/>
      <c r="L70" s="1876"/>
      <c r="M70" s="1876"/>
    </row>
    <row r="71" spans="1:13" ht="45.7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57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42.7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27.75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201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6.5" customHeight="1" x14ac:dyDescent="0.25">
      <c r="A76" s="546"/>
      <c r="B76" s="546"/>
      <c r="C76" s="259"/>
      <c r="D76" s="259"/>
      <c r="E76" s="259"/>
      <c r="F76" s="259"/>
      <c r="G76" s="259"/>
      <c r="H76" s="259"/>
      <c r="I76" s="259"/>
      <c r="J76" s="259"/>
      <c r="K76" s="259"/>
      <c r="L76" s="259"/>
      <c r="M76" s="66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ht="19.5" customHeight="1" x14ac:dyDescent="0.25">
      <c r="A78" s="537"/>
      <c r="B78" s="542"/>
      <c r="C78" s="537"/>
      <c r="D78" s="537"/>
      <c r="E78" s="537"/>
      <c r="F78" s="537"/>
      <c r="G78" s="537"/>
      <c r="H78" s="537"/>
      <c r="I78" s="537"/>
      <c r="J78" s="537"/>
      <c r="K78" s="537"/>
      <c r="L78" s="537"/>
      <c r="M78" s="537"/>
    </row>
    <row r="79" spans="1:13" x14ac:dyDescent="0.25">
      <c r="C79" s="543"/>
      <c r="D79" s="543"/>
      <c r="E79" s="544"/>
      <c r="F79" s="545"/>
      <c r="M79" s="544"/>
    </row>
    <row r="80" spans="1:13" x14ac:dyDescent="0.25">
      <c r="C80" s="538"/>
      <c r="D80" s="537"/>
      <c r="E80" s="537"/>
      <c r="F80" s="537"/>
      <c r="M80" s="539"/>
    </row>
    <row r="81" spans="1:13" x14ac:dyDescent="0.25">
      <c r="C81" s="537"/>
      <c r="D81" s="537"/>
      <c r="E81" s="537"/>
      <c r="F81" s="540"/>
      <c r="M81" s="537"/>
    </row>
    <row r="82" spans="1:13" x14ac:dyDescent="0.25">
      <c r="C82" s="547"/>
      <c r="D82" s="546"/>
      <c r="E82" s="541"/>
      <c r="F82" s="540"/>
      <c r="G82" s="537"/>
      <c r="H82" s="1813"/>
      <c r="I82" s="1813"/>
      <c r="J82" s="1813"/>
      <c r="K82" s="1813"/>
      <c r="L82" s="1813"/>
      <c r="M82" s="1813"/>
    </row>
    <row r="83" spans="1:13" ht="15.75" x14ac:dyDescent="0.25">
      <c r="A83" s="267"/>
      <c r="B83" s="267"/>
      <c r="C83" s="268"/>
      <c r="D83" s="268"/>
      <c r="E83" s="269"/>
      <c r="F83" s="1741"/>
      <c r="G83" s="1741"/>
      <c r="H83" s="1741"/>
      <c r="I83" s="1741"/>
      <c r="J83" s="1741"/>
      <c r="K83" s="271"/>
      <c r="L83" s="271"/>
      <c r="M83" s="259"/>
    </row>
    <row r="84" spans="1:13" x14ac:dyDescent="0.25"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  <row r="85" spans="1:13" x14ac:dyDescent="0.25">
      <c r="A85" s="259"/>
      <c r="B85" s="531"/>
      <c r="C85" s="259"/>
      <c r="D85" s="259"/>
      <c r="E85" s="259"/>
      <c r="F85" s="259"/>
      <c r="G85" s="259"/>
      <c r="H85" s="259"/>
      <c r="I85" s="259"/>
      <c r="J85" s="259"/>
      <c r="K85" s="259"/>
      <c r="L85" s="259"/>
      <c r="M85" s="259"/>
    </row>
  </sheetData>
  <mergeCells count="23">
    <mergeCell ref="D13:D14"/>
    <mergeCell ref="F13:F14"/>
    <mergeCell ref="A7:M7"/>
    <mergeCell ref="A8:M8"/>
    <mergeCell ref="A9:M9"/>
    <mergeCell ref="A10:M10"/>
    <mergeCell ref="A11:M11"/>
    <mergeCell ref="F83:J83"/>
    <mergeCell ref="M13:M14"/>
    <mergeCell ref="A69:B69"/>
    <mergeCell ref="H69:M69"/>
    <mergeCell ref="A70:B70"/>
    <mergeCell ref="H70:M70"/>
    <mergeCell ref="H82:M82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</mergeCells>
  <pageMargins left="2.11" right="0.39370078740157483" top="0" bottom="0.01" header="0" footer="0.09"/>
  <pageSetup scale="27" orientation="landscape" r:id="rId1"/>
  <drawing r:id="rId2"/>
</worksheet>
</file>

<file path=xl/worksheets/sheet3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A81651-8443-41D5-96C1-2337AF679C68}">
  <sheetPr>
    <pageSetUpPr fitToPage="1"/>
  </sheetPr>
  <dimension ref="A1:N280"/>
  <sheetViews>
    <sheetView showGridLines="0" topLeftCell="A5" zoomScale="84" zoomScaleNormal="84" workbookViewId="0">
      <pane ySplit="14" topLeftCell="A106" activePane="bottomLeft" state="frozen"/>
      <selection activeCell="A5" sqref="A5"/>
      <selection pane="bottomLeft" activeCell="A262" sqref="A262"/>
    </sheetView>
  </sheetViews>
  <sheetFormatPr baseColWidth="10" defaultRowHeight="15" x14ac:dyDescent="0.25"/>
  <cols>
    <col min="1" max="1" width="86.5703125" customWidth="1"/>
    <col min="2" max="2" width="14.7109375" customWidth="1"/>
    <col min="3" max="3" width="56.28515625" customWidth="1"/>
    <col min="4" max="4" width="45.855468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7.1406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1089"/>
      <c r="K4" s="1089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1089"/>
      <c r="K5" s="1089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1089"/>
      <c r="K6" s="1089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1089"/>
      <c r="K7" s="1089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1089"/>
      <c r="K8" s="1089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1089"/>
      <c r="I9" s="1089"/>
      <c r="J9" s="1089"/>
      <c r="K9" s="1089"/>
      <c r="L9" s="1089"/>
      <c r="M9" s="867"/>
    </row>
    <row r="10" spans="1:14" ht="27" customHeight="1" x14ac:dyDescent="0.25">
      <c r="A10" s="853" t="s">
        <v>641</v>
      </c>
      <c r="B10" s="851"/>
      <c r="C10" s="853"/>
      <c r="D10" s="853"/>
      <c r="E10" s="867"/>
      <c r="F10" s="868"/>
      <c r="G10" s="867"/>
      <c r="H10" s="1089" t="s">
        <v>1539</v>
      </c>
      <c r="I10" s="1089"/>
      <c r="J10" s="1089"/>
      <c r="K10" s="1089"/>
      <c r="L10" s="1089"/>
      <c r="M10" s="867"/>
    </row>
    <row r="11" spans="1:14" ht="15.75" x14ac:dyDescent="0.25">
      <c r="A11" s="1871" t="s">
        <v>1502</v>
      </c>
      <c r="B11" s="1871"/>
      <c r="C11" s="1871"/>
      <c r="D11" s="1871"/>
      <c r="E11" s="1871"/>
      <c r="F11" s="1871"/>
      <c r="G11" s="1871"/>
      <c r="H11" s="1871"/>
      <c r="I11" s="1871"/>
      <c r="J11" s="1871"/>
      <c r="K11" s="1871"/>
      <c r="L11" s="1871"/>
      <c r="M11" s="1871"/>
    </row>
    <row r="12" spans="1:14" ht="0.75" customHeight="1" x14ac:dyDescent="0.25">
      <c r="A12" s="1871"/>
      <c r="B12" s="1871"/>
      <c r="C12" s="1871"/>
      <c r="D12" s="1871"/>
      <c r="E12" s="1871"/>
      <c r="F12" s="1871"/>
      <c r="G12" s="1871"/>
      <c r="H12" s="1871"/>
      <c r="I12" s="1871"/>
      <c r="J12" s="1871"/>
      <c r="K12" s="1871"/>
      <c r="L12" s="1871"/>
      <c r="M12" s="1871"/>
      <c r="N12" s="1871"/>
    </row>
    <row r="13" spans="1:14" ht="15.75" x14ac:dyDescent="0.25">
      <c r="A13" s="1871" t="s">
        <v>1460</v>
      </c>
      <c r="B13" s="1871"/>
      <c r="C13" s="1871"/>
      <c r="D13" s="1871"/>
      <c r="E13" s="1871"/>
      <c r="F13" s="1871"/>
      <c r="G13" s="1871"/>
      <c r="H13" s="1871"/>
      <c r="I13" s="1871"/>
      <c r="J13" s="1871"/>
      <c r="K13" s="1871"/>
      <c r="L13" s="1871"/>
      <c r="M13" s="1871"/>
    </row>
    <row r="14" spans="1:14" ht="15.75" x14ac:dyDescent="0.25">
      <c r="A14" s="1871" t="s">
        <v>1815</v>
      </c>
      <c r="B14" s="1871"/>
      <c r="C14" s="1871"/>
      <c r="D14" s="1871"/>
      <c r="E14" s="1871"/>
      <c r="F14" s="1871"/>
      <c r="G14" s="1871"/>
      <c r="H14" s="1871"/>
      <c r="I14" s="1871"/>
      <c r="J14" s="1871"/>
      <c r="K14" s="1871"/>
      <c r="L14" s="1871"/>
      <c r="M14" s="1871"/>
    </row>
    <row r="15" spans="1:14" ht="15.75" x14ac:dyDescent="0.25">
      <c r="A15" s="1887" t="s">
        <v>404</v>
      </c>
      <c r="B15" s="1887"/>
      <c r="C15" s="1887"/>
      <c r="D15" s="1887"/>
      <c r="E15" s="1887"/>
      <c r="F15" s="1887"/>
      <c r="G15" s="1887"/>
      <c r="H15" s="1887"/>
      <c r="I15" s="1887"/>
      <c r="J15" s="1887"/>
      <c r="K15" s="1887"/>
      <c r="L15" s="1887"/>
      <c r="M15" s="1887"/>
    </row>
    <row r="16" spans="1:14" ht="16.5" thickBot="1" x14ac:dyDescent="0.3">
      <c r="A16" s="851"/>
      <c r="B16" s="851"/>
      <c r="C16" s="851"/>
      <c r="D16" s="851"/>
      <c r="E16" s="851"/>
      <c r="F16" s="851"/>
      <c r="G16" s="851"/>
      <c r="H16" s="1090"/>
      <c r="I16" s="1090"/>
      <c r="J16" s="1090"/>
      <c r="K16" s="1090"/>
      <c r="L16" s="1090"/>
      <c r="M16" s="851"/>
    </row>
    <row r="17" spans="1:13" ht="15.75" x14ac:dyDescent="0.25">
      <c r="A17" s="1939" t="s">
        <v>7</v>
      </c>
      <c r="B17" s="1941" t="s">
        <v>802</v>
      </c>
      <c r="C17" s="1941" t="s">
        <v>9</v>
      </c>
      <c r="D17" s="1941" t="s">
        <v>11</v>
      </c>
      <c r="E17" s="1390" t="s">
        <v>12</v>
      </c>
      <c r="F17" s="1943" t="s">
        <v>13</v>
      </c>
      <c r="G17" s="1935" t="s">
        <v>14</v>
      </c>
      <c r="H17" s="1937" t="s">
        <v>15</v>
      </c>
      <c r="I17" s="1937" t="s">
        <v>15</v>
      </c>
      <c r="J17" s="1937" t="s">
        <v>17</v>
      </c>
      <c r="K17" s="1937" t="s">
        <v>18</v>
      </c>
      <c r="L17" s="1937" t="s">
        <v>19</v>
      </c>
      <c r="M17" s="1933" t="s">
        <v>20</v>
      </c>
    </row>
    <row r="18" spans="1:13" ht="16.5" thickBot="1" x14ac:dyDescent="0.3">
      <c r="A18" s="1940"/>
      <c r="B18" s="1942"/>
      <c r="C18" s="1942"/>
      <c r="D18" s="1942"/>
      <c r="E18" s="1391" t="s">
        <v>21</v>
      </c>
      <c r="F18" s="1944"/>
      <c r="G18" s="1936"/>
      <c r="H18" s="1938"/>
      <c r="I18" s="1938"/>
      <c r="J18" s="1938"/>
      <c r="K18" s="1938"/>
      <c r="L18" s="1938"/>
      <c r="M18" s="1934"/>
    </row>
    <row r="19" spans="1:13" ht="18.75" x14ac:dyDescent="0.3">
      <c r="A19" s="1387" t="s">
        <v>1140</v>
      </c>
      <c r="B19" s="1236"/>
      <c r="C19" s="1387"/>
      <c r="D19" s="1387"/>
      <c r="E19" s="1388"/>
      <c r="F19" s="1239"/>
      <c r="G19" s="1389"/>
      <c r="H19" s="1388"/>
      <c r="I19" s="1388"/>
      <c r="J19" s="1388"/>
      <c r="K19" s="1388"/>
      <c r="L19" s="1388"/>
      <c r="M19" s="1389"/>
    </row>
    <row r="20" spans="1:13" ht="18.75" x14ac:dyDescent="0.3">
      <c r="A20" s="955" t="s">
        <v>1645</v>
      </c>
      <c r="B20" s="950" t="s">
        <v>806</v>
      </c>
      <c r="C20" s="955" t="s">
        <v>142</v>
      </c>
      <c r="D20" s="955" t="s">
        <v>1065</v>
      </c>
      <c r="E20" s="956">
        <v>260000</v>
      </c>
      <c r="F20" s="952">
        <v>0</v>
      </c>
      <c r="G20" s="957">
        <v>260000</v>
      </c>
      <c r="H20" s="951">
        <v>7462</v>
      </c>
      <c r="I20" s="951">
        <v>50070.080000000002</v>
      </c>
      <c r="J20" s="951">
        <v>6589.14</v>
      </c>
      <c r="K20" s="951">
        <v>4169.3999999999996</v>
      </c>
      <c r="L20" s="951">
        <f>+H20+I20+J20+K20</f>
        <v>68290.62</v>
      </c>
      <c r="M20" s="953">
        <f>+G20-L20</f>
        <v>191709.38</v>
      </c>
    </row>
    <row r="21" spans="1:13" ht="18.75" x14ac:dyDescent="0.3">
      <c r="A21" s="958" t="s">
        <v>1646</v>
      </c>
      <c r="B21" s="950" t="s">
        <v>806</v>
      </c>
      <c r="C21" s="959" t="s">
        <v>30</v>
      </c>
      <c r="D21" s="955" t="s">
        <v>1065</v>
      </c>
      <c r="E21" s="951">
        <v>210000</v>
      </c>
      <c r="F21" s="952">
        <v>0</v>
      </c>
      <c r="G21" s="953">
        <v>210000</v>
      </c>
      <c r="H21" s="951">
        <v>6027</v>
      </c>
      <c r="I21" s="951">
        <v>37980.120000000003</v>
      </c>
      <c r="J21" s="951">
        <v>6384</v>
      </c>
      <c r="K21" s="951">
        <v>4169.3999999999996</v>
      </c>
      <c r="L21" s="951">
        <f>+H21+I21+J21+K21</f>
        <v>54560.520000000004</v>
      </c>
      <c r="M21" s="953">
        <f>+G21-L21</f>
        <v>155439.47999999998</v>
      </c>
    </row>
    <row r="22" spans="1:13" ht="18.75" x14ac:dyDescent="0.3">
      <c r="A22" s="958" t="s">
        <v>1598</v>
      </c>
      <c r="B22" s="950" t="s">
        <v>807</v>
      </c>
      <c r="C22" s="959" t="s">
        <v>1806</v>
      </c>
      <c r="D22" s="955" t="s">
        <v>1065</v>
      </c>
      <c r="E22" s="951">
        <v>210000</v>
      </c>
      <c r="F22" s="952">
        <v>0</v>
      </c>
      <c r="G22" s="953">
        <v>210000</v>
      </c>
      <c r="H22" s="951">
        <v>6027</v>
      </c>
      <c r="I22" s="951">
        <v>37980.120000000003</v>
      </c>
      <c r="J22" s="951">
        <v>6384</v>
      </c>
      <c r="K22" s="951">
        <v>4169.3999999999996</v>
      </c>
      <c r="L22" s="951">
        <f>SUM(H22:K22)</f>
        <v>54560.520000000004</v>
      </c>
      <c r="M22" s="953">
        <f>+G22-L22</f>
        <v>155439.47999999998</v>
      </c>
    </row>
    <row r="23" spans="1:13" ht="18.75" x14ac:dyDescent="0.3">
      <c r="A23" s="958" t="s">
        <v>1647</v>
      </c>
      <c r="B23" s="950" t="s">
        <v>807</v>
      </c>
      <c r="C23" s="960" t="s">
        <v>693</v>
      </c>
      <c r="D23" s="960" t="s">
        <v>1066</v>
      </c>
      <c r="E23" s="951">
        <v>130000</v>
      </c>
      <c r="F23" s="952">
        <v>0</v>
      </c>
      <c r="G23" s="953">
        <v>130000</v>
      </c>
      <c r="H23" s="951">
        <v>3731</v>
      </c>
      <c r="I23" s="951">
        <v>18304.39</v>
      </c>
      <c r="J23" s="951">
        <v>3952</v>
      </c>
      <c r="K23" s="951">
        <v>5948.66</v>
      </c>
      <c r="L23" s="951">
        <f>SUM(H23:K23)</f>
        <v>31936.05</v>
      </c>
      <c r="M23" s="953">
        <f>+G23-L23</f>
        <v>98063.95</v>
      </c>
    </row>
    <row r="24" spans="1:13" ht="18.75" x14ac:dyDescent="0.3">
      <c r="A24" s="955" t="s">
        <v>1648</v>
      </c>
      <c r="B24" s="950" t="s">
        <v>806</v>
      </c>
      <c r="C24" s="960" t="s">
        <v>92</v>
      </c>
      <c r="D24" s="960" t="s">
        <v>1067</v>
      </c>
      <c r="E24" s="951">
        <v>60000</v>
      </c>
      <c r="F24" s="974">
        <v>0</v>
      </c>
      <c r="G24" s="951">
        <v>60000</v>
      </c>
      <c r="H24" s="951">
        <v>1722</v>
      </c>
      <c r="I24" s="951">
        <v>3486.68</v>
      </c>
      <c r="J24" s="951">
        <v>1824</v>
      </c>
      <c r="K24" s="951">
        <v>25</v>
      </c>
      <c r="L24" s="951">
        <f>+H24+I24+J24+K24</f>
        <v>7057.68</v>
      </c>
      <c r="M24" s="951">
        <f>+E24-L24</f>
        <v>52942.32</v>
      </c>
    </row>
    <row r="25" spans="1:13" ht="18.75" x14ac:dyDescent="0.3">
      <c r="A25" s="961" t="s">
        <v>752</v>
      </c>
      <c r="B25" s="950"/>
      <c r="C25" s="962">
        <v>5</v>
      </c>
      <c r="D25" s="962"/>
      <c r="E25" s="963">
        <f t="shared" ref="E25:M25" si="0">SUM(E20:E24)</f>
        <v>870000</v>
      </c>
      <c r="F25" s="964">
        <f t="shared" si="0"/>
        <v>0</v>
      </c>
      <c r="G25" s="965">
        <f t="shared" si="0"/>
        <v>870000</v>
      </c>
      <c r="H25" s="963">
        <f t="shared" si="0"/>
        <v>24969</v>
      </c>
      <c r="I25" s="963">
        <f t="shared" si="0"/>
        <v>147821.39000000001</v>
      </c>
      <c r="J25" s="963">
        <f t="shared" si="0"/>
        <v>25133.14</v>
      </c>
      <c r="K25" s="963">
        <f t="shared" si="0"/>
        <v>18481.86</v>
      </c>
      <c r="L25" s="963">
        <f t="shared" si="0"/>
        <v>216405.38999999998</v>
      </c>
      <c r="M25" s="965">
        <f t="shared" si="0"/>
        <v>653594.60999999987</v>
      </c>
    </row>
    <row r="26" spans="1:13" ht="18.75" x14ac:dyDescent="0.3">
      <c r="A26" s="961"/>
      <c r="B26" s="950"/>
      <c r="C26" s="962"/>
      <c r="D26" s="962"/>
      <c r="E26" s="951"/>
      <c r="F26" s="952"/>
      <c r="G26" s="953"/>
      <c r="H26" s="951"/>
      <c r="I26" s="951"/>
      <c r="J26" s="951"/>
      <c r="K26" s="951"/>
      <c r="L26" s="951"/>
      <c r="M26" s="953"/>
    </row>
    <row r="27" spans="1:13" ht="18.75" x14ac:dyDescent="0.3">
      <c r="A27" s="961" t="s">
        <v>1732</v>
      </c>
      <c r="B27" s="950"/>
      <c r="C27" s="967"/>
      <c r="D27" s="967"/>
      <c r="E27" s="951"/>
      <c r="F27" s="952"/>
      <c r="G27" s="953"/>
      <c r="H27" s="951"/>
      <c r="I27" s="951"/>
      <c r="J27" s="951"/>
      <c r="K27" s="951"/>
      <c r="L27" s="951"/>
      <c r="M27" s="953"/>
    </row>
    <row r="28" spans="1:13" ht="39.75" customHeight="1" x14ac:dyDescent="0.3">
      <c r="A28" s="958" t="s">
        <v>1649</v>
      </c>
      <c r="B28" s="950" t="s">
        <v>806</v>
      </c>
      <c r="C28" s="980" t="s">
        <v>1403</v>
      </c>
      <c r="D28" s="960" t="s">
        <v>1069</v>
      </c>
      <c r="E28" s="951">
        <v>95000</v>
      </c>
      <c r="F28" s="952">
        <v>0</v>
      </c>
      <c r="G28" s="951">
        <v>95000</v>
      </c>
      <c r="H28" s="951">
        <v>2726.5</v>
      </c>
      <c r="I28" s="951">
        <v>10500.38</v>
      </c>
      <c r="J28" s="951">
        <v>2888</v>
      </c>
      <c r="K28" s="951">
        <v>12510.37</v>
      </c>
      <c r="L28" s="951">
        <f>+H28+I28+J28+K28</f>
        <v>28625.25</v>
      </c>
      <c r="M28" s="953">
        <f>+G28-L28</f>
        <v>66374.75</v>
      </c>
    </row>
    <row r="29" spans="1:13" ht="18.75" x14ac:dyDescent="0.3">
      <c r="A29" s="955" t="s">
        <v>1650</v>
      </c>
      <c r="B29" s="968" t="s">
        <v>807</v>
      </c>
      <c r="C29" s="960" t="s">
        <v>276</v>
      </c>
      <c r="D29" s="960" t="s">
        <v>307</v>
      </c>
      <c r="E29" s="951">
        <v>43500</v>
      </c>
      <c r="F29" s="974">
        <v>0</v>
      </c>
      <c r="G29" s="951">
        <v>43500</v>
      </c>
      <c r="H29" s="951">
        <v>1248.45</v>
      </c>
      <c r="I29" s="974">
        <v>936.62</v>
      </c>
      <c r="J29" s="951">
        <v>1322.4</v>
      </c>
      <c r="K29" s="951">
        <v>1025</v>
      </c>
      <c r="L29" s="951">
        <f>+H29+I29+J29+K29</f>
        <v>4532.47</v>
      </c>
      <c r="M29" s="953">
        <f>+G29-L29</f>
        <v>38967.53</v>
      </c>
    </row>
    <row r="30" spans="1:13" ht="18.75" x14ac:dyDescent="0.3">
      <c r="A30" s="955" t="s">
        <v>1643</v>
      </c>
      <c r="B30" s="968" t="s">
        <v>807</v>
      </c>
      <c r="C30" s="960" t="s">
        <v>276</v>
      </c>
      <c r="D30" s="960" t="s">
        <v>1069</v>
      </c>
      <c r="E30" s="951">
        <v>43500</v>
      </c>
      <c r="F30" s="974">
        <v>0</v>
      </c>
      <c r="G30" s="951">
        <v>43500</v>
      </c>
      <c r="H30" s="951">
        <v>1248.45</v>
      </c>
      <c r="I30" s="974">
        <v>936.62</v>
      </c>
      <c r="J30" s="951">
        <v>1322.4</v>
      </c>
      <c r="K30" s="951">
        <v>25</v>
      </c>
      <c r="L30" s="951">
        <f>+H30+I30+J30+K30</f>
        <v>3532.4700000000003</v>
      </c>
      <c r="M30" s="953">
        <f>+G30-L30</f>
        <v>39967.53</v>
      </c>
    </row>
    <row r="31" spans="1:13" ht="18.75" x14ac:dyDescent="0.3">
      <c r="A31" s="955" t="s">
        <v>1651</v>
      </c>
      <c r="B31" s="968" t="s">
        <v>806</v>
      </c>
      <c r="C31" s="960" t="s">
        <v>276</v>
      </c>
      <c r="D31" s="960" t="s">
        <v>307</v>
      </c>
      <c r="E31" s="951">
        <v>37500</v>
      </c>
      <c r="F31" s="974">
        <v>0</v>
      </c>
      <c r="G31" s="951">
        <v>37500</v>
      </c>
      <c r="H31" s="951">
        <v>1076.25</v>
      </c>
      <c r="I31" s="974">
        <v>89.81</v>
      </c>
      <c r="J31" s="951">
        <v>1140</v>
      </c>
      <c r="K31" s="951">
        <v>25</v>
      </c>
      <c r="L31" s="951">
        <f>+H31+I31+J31+K31</f>
        <v>2331.06</v>
      </c>
      <c r="M31" s="953">
        <f>+G31-L31</f>
        <v>35168.94</v>
      </c>
    </row>
    <row r="32" spans="1:13" ht="18.75" x14ac:dyDescent="0.3">
      <c r="A32" s="961" t="s">
        <v>752</v>
      </c>
      <c r="B32" s="950"/>
      <c r="C32" s="962">
        <v>4</v>
      </c>
      <c r="D32" s="962"/>
      <c r="E32" s="963">
        <f>SUM(E28:E31)</f>
        <v>219500</v>
      </c>
      <c r="F32" s="1071">
        <v>0</v>
      </c>
      <c r="G32" s="963">
        <f t="shared" ref="G32:L32" si="1">SUM(G28:G31)</f>
        <v>219500</v>
      </c>
      <c r="H32" s="963">
        <f>SUM(H28:H31)</f>
        <v>6299.65</v>
      </c>
      <c r="I32" s="963">
        <f t="shared" si="1"/>
        <v>12463.43</v>
      </c>
      <c r="J32" s="963">
        <f t="shared" si="1"/>
        <v>6672.7999999999993</v>
      </c>
      <c r="K32" s="963">
        <f>SUM(K28:K31)</f>
        <v>13585.37</v>
      </c>
      <c r="L32" s="963">
        <f t="shared" si="1"/>
        <v>39021.25</v>
      </c>
      <c r="M32" s="963">
        <f>SUM(M28:M31)</f>
        <v>180478.75</v>
      </c>
    </row>
    <row r="33" spans="1:13" ht="18.75" x14ac:dyDescent="0.3">
      <c r="A33" s="958"/>
      <c r="B33" s="950"/>
      <c r="C33" s="960"/>
      <c r="D33" s="960"/>
      <c r="E33" s="951"/>
      <c r="F33" s="952"/>
      <c r="G33" s="953"/>
      <c r="H33" s="951"/>
      <c r="I33" s="951"/>
      <c r="J33" s="951"/>
      <c r="K33" s="951"/>
      <c r="L33" s="951"/>
      <c r="M33" s="953"/>
    </row>
    <row r="34" spans="1:13" ht="18.75" x14ac:dyDescent="0.3">
      <c r="A34" s="961" t="s">
        <v>838</v>
      </c>
      <c r="B34" s="950"/>
      <c r="C34" s="967"/>
      <c r="D34" s="967"/>
      <c r="E34" s="963"/>
      <c r="F34" s="964"/>
      <c r="G34" s="965"/>
      <c r="H34" s="963"/>
      <c r="I34" s="963"/>
      <c r="J34" s="963"/>
      <c r="K34" s="963"/>
      <c r="L34" s="963"/>
      <c r="M34" s="965"/>
    </row>
    <row r="35" spans="1:13" ht="18.75" x14ac:dyDescent="0.3">
      <c r="A35" s="958" t="s">
        <v>1653</v>
      </c>
      <c r="B35" s="950" t="s">
        <v>807</v>
      </c>
      <c r="C35" s="960" t="s">
        <v>1218</v>
      </c>
      <c r="D35" s="960" t="s">
        <v>1066</v>
      </c>
      <c r="E35" s="951">
        <v>185000</v>
      </c>
      <c r="F35" s="952">
        <v>0</v>
      </c>
      <c r="G35" s="953">
        <v>185000</v>
      </c>
      <c r="H35" s="951">
        <v>5309.5</v>
      </c>
      <c r="I35" s="951">
        <v>30812.9</v>
      </c>
      <c r="J35" s="951">
        <v>5624</v>
      </c>
      <c r="K35" s="951">
        <v>5171.38</v>
      </c>
      <c r="L35" s="951">
        <f>+H35+I35+J35+K35</f>
        <v>46917.78</v>
      </c>
      <c r="M35" s="953">
        <f>+G35-L35</f>
        <v>138082.22</v>
      </c>
    </row>
    <row r="36" spans="1:13" ht="18.75" x14ac:dyDescent="0.3">
      <c r="A36" s="958" t="s">
        <v>1054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1">
        <v>1248.45</v>
      </c>
      <c r="I36" s="974">
        <v>679.3</v>
      </c>
      <c r="J36" s="951">
        <v>1322.4</v>
      </c>
      <c r="K36" s="951">
        <v>1740.46</v>
      </c>
      <c r="L36" s="951">
        <f>+H36+I36+J36+K36</f>
        <v>4990.6100000000006</v>
      </c>
      <c r="M36" s="953">
        <f>+G36-L36</f>
        <v>38509.39</v>
      </c>
    </row>
    <row r="37" spans="1:13" ht="18.75" x14ac:dyDescent="0.3">
      <c r="A37" s="958" t="s">
        <v>1314</v>
      </c>
      <c r="B37" s="950" t="s">
        <v>807</v>
      </c>
      <c r="C37" s="960" t="s">
        <v>276</v>
      </c>
      <c r="D37" s="960" t="s">
        <v>321</v>
      </c>
      <c r="E37" s="951">
        <v>43500</v>
      </c>
      <c r="F37" s="952">
        <v>0</v>
      </c>
      <c r="G37" s="953">
        <v>43500</v>
      </c>
      <c r="H37" s="951">
        <v>1248.45</v>
      </c>
      <c r="I37" s="974">
        <v>936.62</v>
      </c>
      <c r="J37" s="951">
        <v>1322.4</v>
      </c>
      <c r="K37" s="951">
        <v>125</v>
      </c>
      <c r="L37" s="951">
        <f>+H37+I37+J37+K37</f>
        <v>3632.4700000000003</v>
      </c>
      <c r="M37" s="953">
        <f>+G37-L37</f>
        <v>39867.53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>+H38+I38+J38+K38</f>
        <v>5835.18</v>
      </c>
      <c r="M38" s="953">
        <f>+G38-L38</f>
        <v>49164.82</v>
      </c>
    </row>
    <row r="39" spans="1:13" ht="18.75" x14ac:dyDescent="0.3">
      <c r="A39" s="961" t="s">
        <v>749</v>
      </c>
      <c r="B39" s="950"/>
      <c r="C39" s="962">
        <v>4</v>
      </c>
      <c r="D39" s="962"/>
      <c r="E39" s="963">
        <f>SUM(E35:E38)</f>
        <v>327000</v>
      </c>
      <c r="F39" s="1071">
        <v>0</v>
      </c>
      <c r="G39" s="963">
        <f t="shared" ref="G39:M39" si="2">SUM(G35:G38)</f>
        <v>327000</v>
      </c>
      <c r="H39" s="963">
        <f t="shared" si="2"/>
        <v>9384.9</v>
      </c>
      <c r="I39" s="963">
        <f t="shared" si="2"/>
        <v>34988.5</v>
      </c>
      <c r="J39" s="963">
        <f t="shared" si="2"/>
        <v>9940.7999999999993</v>
      </c>
      <c r="K39" s="963">
        <f>SUM(K35:K38)</f>
        <v>7061.84</v>
      </c>
      <c r="L39" s="963">
        <f t="shared" si="2"/>
        <v>61376.04</v>
      </c>
      <c r="M39" s="963">
        <f t="shared" si="2"/>
        <v>265623.95999999996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3"/>
      <c r="I40" s="963"/>
      <c r="J40" s="963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3"/>
      <c r="I41" s="963"/>
      <c r="J41" s="963"/>
      <c r="K41" s="963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51">
        <v>2152.5</v>
      </c>
      <c r="I42" s="951">
        <v>6309.38</v>
      </c>
      <c r="J42" s="951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3">
        <f t="shared" ref="H43:M43" si="3">SUM(H42)</f>
        <v>2152.5</v>
      </c>
      <c r="I43" s="963">
        <f t="shared" si="3"/>
        <v>6309.38</v>
      </c>
      <c r="J43" s="963">
        <f t="shared" si="3"/>
        <v>2280</v>
      </c>
      <c r="K43" s="963">
        <f t="shared" si="3"/>
        <v>25</v>
      </c>
      <c r="L43" s="963">
        <f t="shared" si="3"/>
        <v>10766.880000000001</v>
      </c>
      <c r="M43" s="965">
        <f t="shared" si="3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3"/>
      <c r="I44" s="963"/>
      <c r="J44" s="963"/>
      <c r="K44" s="963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3"/>
      <c r="I45" s="963"/>
      <c r="J45" s="963"/>
      <c r="K45" s="963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1">
        <v>861</v>
      </c>
      <c r="I46" s="974">
        <v>0</v>
      </c>
      <c r="J46" s="951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1">
        <v>1248.45</v>
      </c>
      <c r="I47" s="974">
        <v>936.62</v>
      </c>
      <c r="J47" s="951">
        <v>1322.4</v>
      </c>
      <c r="K47" s="951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4">SUM(F46:F47)</f>
        <v>0</v>
      </c>
      <c r="G48" s="965">
        <f t="shared" si="4"/>
        <v>73500</v>
      </c>
      <c r="H48" s="963">
        <f t="shared" si="4"/>
        <v>2109.4499999999998</v>
      </c>
      <c r="I48" s="1071">
        <f t="shared" si="4"/>
        <v>936.62</v>
      </c>
      <c r="J48" s="963">
        <f t="shared" si="4"/>
        <v>2234.4</v>
      </c>
      <c r="K48" s="963">
        <f>SUM(K46:K47)</f>
        <v>1765.46</v>
      </c>
      <c r="L48" s="963">
        <f t="shared" si="4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3"/>
      <c r="I49" s="963"/>
      <c r="J49" s="963"/>
      <c r="K49" s="963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3"/>
      <c r="I50" s="963"/>
      <c r="J50" s="963"/>
      <c r="K50" s="963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1">
        <v>1248.45</v>
      </c>
      <c r="I51" s="974">
        <v>936.62</v>
      </c>
      <c r="J51" s="951">
        <v>1322.4</v>
      </c>
      <c r="K51" s="951">
        <v>1296.7</v>
      </c>
      <c r="L51" s="951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1">
        <v>1004.5</v>
      </c>
      <c r="I52" s="974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314" t="s">
        <v>1779</v>
      </c>
      <c r="B53" s="1231" t="s">
        <v>806</v>
      </c>
      <c r="C53" s="1315" t="s">
        <v>912</v>
      </c>
      <c r="D53" s="960" t="s">
        <v>1067</v>
      </c>
      <c r="E53" s="1316">
        <v>30000</v>
      </c>
      <c r="F53" s="952">
        <v>0</v>
      </c>
      <c r="G53" s="1317">
        <v>30000</v>
      </c>
      <c r="H53" s="1316">
        <v>861</v>
      </c>
      <c r="I53" s="1382">
        <v>0</v>
      </c>
      <c r="J53" s="1316">
        <v>912</v>
      </c>
      <c r="K53" s="1316">
        <v>25</v>
      </c>
      <c r="L53" s="1316">
        <f>SUM(H53:K53)</f>
        <v>1798</v>
      </c>
      <c r="M53" s="1317">
        <f>+E53-L53</f>
        <v>28202</v>
      </c>
    </row>
    <row r="54" spans="1:13" ht="18.75" x14ac:dyDescent="0.3">
      <c r="A54" s="955" t="s">
        <v>119</v>
      </c>
      <c r="B54" s="968" t="s">
        <v>806</v>
      </c>
      <c r="C54" s="960" t="s">
        <v>912</v>
      </c>
      <c r="D54" s="960" t="s">
        <v>1067</v>
      </c>
      <c r="E54" s="951">
        <v>35000</v>
      </c>
      <c r="F54" s="974">
        <v>0</v>
      </c>
      <c r="G54" s="951">
        <v>35000</v>
      </c>
      <c r="H54" s="951">
        <v>1004.5</v>
      </c>
      <c r="I54" s="974">
        <v>0</v>
      </c>
      <c r="J54" s="951">
        <v>1064</v>
      </c>
      <c r="K54" s="951">
        <v>7721.54</v>
      </c>
      <c r="L54" s="951">
        <f>+H54+I54+J54+K54</f>
        <v>9790.0400000000009</v>
      </c>
      <c r="M54" s="951">
        <f>+G54-L54</f>
        <v>25209.96</v>
      </c>
    </row>
    <row r="55" spans="1:13" ht="18.75" x14ac:dyDescent="0.3">
      <c r="A55" s="955" t="s">
        <v>1335</v>
      </c>
      <c r="B55" s="950" t="s">
        <v>806</v>
      </c>
      <c r="C55" s="960" t="s">
        <v>912</v>
      </c>
      <c r="D55" s="960" t="s">
        <v>1067</v>
      </c>
      <c r="E55" s="951">
        <v>35000</v>
      </c>
      <c r="F55" s="974">
        <v>0</v>
      </c>
      <c r="G55" s="951">
        <v>35000</v>
      </c>
      <c r="H55" s="951">
        <v>1004.5</v>
      </c>
      <c r="I55" s="974">
        <v>0</v>
      </c>
      <c r="J55" s="951">
        <v>1064</v>
      </c>
      <c r="K55" s="951">
        <v>25</v>
      </c>
      <c r="L55" s="951">
        <f>+H55+I55+J55+K55</f>
        <v>2093.5</v>
      </c>
      <c r="M55" s="951">
        <f>+G55-L55</f>
        <v>32906.5</v>
      </c>
    </row>
    <row r="56" spans="1:13" ht="18.75" x14ac:dyDescent="0.3">
      <c r="A56" s="998" t="s">
        <v>1327</v>
      </c>
      <c r="B56" s="950" t="s">
        <v>806</v>
      </c>
      <c r="C56" s="1024" t="s">
        <v>554</v>
      </c>
      <c r="D56" s="960" t="s">
        <v>1067</v>
      </c>
      <c r="E56" s="951">
        <v>43500</v>
      </c>
      <c r="F56" s="952">
        <v>0</v>
      </c>
      <c r="G56" s="953">
        <v>43500</v>
      </c>
      <c r="H56" s="951">
        <v>1248.45</v>
      </c>
      <c r="I56" s="974">
        <v>936.62</v>
      </c>
      <c r="J56" s="951">
        <v>1322.4</v>
      </c>
      <c r="K56" s="951">
        <v>25</v>
      </c>
      <c r="L56" s="951">
        <f>+H56+I56+J56+K56</f>
        <v>3532.4700000000003</v>
      </c>
      <c r="M56" s="951">
        <f>+G56-L56</f>
        <v>39967.53</v>
      </c>
    </row>
    <row r="57" spans="1:13" ht="18.75" x14ac:dyDescent="0.3">
      <c r="A57" s="1230" t="s">
        <v>749</v>
      </c>
      <c r="B57" s="1231"/>
      <c r="C57" s="1232">
        <v>6</v>
      </c>
      <c r="D57" s="1232"/>
      <c r="E57" s="1233">
        <f>SUM(E51:E56)</f>
        <v>222000</v>
      </c>
      <c r="F57" s="964">
        <v>0</v>
      </c>
      <c r="G57" s="1233">
        <f t="shared" ref="G57:M57" si="5">SUM(G51:G56)</f>
        <v>222000</v>
      </c>
      <c r="H57" s="1233">
        <f t="shared" si="5"/>
        <v>6371.4</v>
      </c>
      <c r="I57" s="1233">
        <f t="shared" si="5"/>
        <v>1873.24</v>
      </c>
      <c r="J57" s="1233">
        <f t="shared" si="5"/>
        <v>6748.7999999999993</v>
      </c>
      <c r="K57" s="1233">
        <f>SUM(K51:K56)</f>
        <v>9118.24</v>
      </c>
      <c r="L57" s="1233">
        <f t="shared" si="5"/>
        <v>24111.68</v>
      </c>
      <c r="M57" s="1233">
        <f t="shared" si="5"/>
        <v>197888.32</v>
      </c>
    </row>
    <row r="58" spans="1:13" ht="23.25" customHeight="1" x14ac:dyDescent="0.25">
      <c r="A58" s="153"/>
      <c r="B58" s="153"/>
      <c r="C58" s="153"/>
      <c r="D58" s="153"/>
      <c r="E58" s="153"/>
      <c r="F58" s="153"/>
      <c r="G58" s="153"/>
      <c r="H58" s="153"/>
      <c r="I58" s="153"/>
      <c r="J58" s="153"/>
      <c r="K58" s="153"/>
      <c r="L58" s="153"/>
      <c r="M58" s="153"/>
    </row>
    <row r="59" spans="1:13" ht="18.75" x14ac:dyDescent="0.3">
      <c r="A59" s="1235" t="s">
        <v>1145</v>
      </c>
      <c r="B59" s="1236"/>
      <c r="C59" s="1237"/>
      <c r="D59" s="1237"/>
      <c r="E59" s="1238"/>
      <c r="F59" s="1239"/>
      <c r="G59" s="1240"/>
      <c r="H59" s="1238"/>
      <c r="I59" s="1238"/>
      <c r="J59" s="1238"/>
      <c r="K59" s="1238"/>
      <c r="L59" s="1238"/>
      <c r="M59" s="1240"/>
    </row>
    <row r="60" spans="1:13" s="259" customFormat="1" ht="18.75" x14ac:dyDescent="0.3">
      <c r="A60" s="1258" t="s">
        <v>1143</v>
      </c>
      <c r="B60" s="1256" t="s">
        <v>807</v>
      </c>
      <c r="C60" s="1257" t="s">
        <v>276</v>
      </c>
      <c r="D60" s="1257" t="s">
        <v>307</v>
      </c>
      <c r="E60" s="954">
        <v>43500</v>
      </c>
      <c r="F60" s="1191">
        <v>0</v>
      </c>
      <c r="G60" s="954">
        <v>43500</v>
      </c>
      <c r="H60" s="951">
        <v>1248.45</v>
      </c>
      <c r="I60" s="974">
        <v>936.62</v>
      </c>
      <c r="J60" s="951">
        <v>1322.4</v>
      </c>
      <c r="K60" s="951">
        <v>25</v>
      </c>
      <c r="L60" s="951">
        <f>+H60+I60+J60+K60</f>
        <v>3532.4700000000003</v>
      </c>
      <c r="M60" s="954">
        <f>+G60-L60</f>
        <v>39967.53</v>
      </c>
    </row>
    <row r="61" spans="1:13" ht="18.75" x14ac:dyDescent="0.3">
      <c r="A61" s="955" t="s">
        <v>346</v>
      </c>
      <c r="B61" s="950" t="s">
        <v>806</v>
      </c>
      <c r="C61" s="960" t="s">
        <v>309</v>
      </c>
      <c r="D61" s="960" t="s">
        <v>307</v>
      </c>
      <c r="E61" s="951">
        <v>37500</v>
      </c>
      <c r="F61" s="974">
        <v>0</v>
      </c>
      <c r="G61" s="951">
        <v>37500</v>
      </c>
      <c r="H61" s="951">
        <v>1076.25</v>
      </c>
      <c r="I61" s="974">
        <v>89.81</v>
      </c>
      <c r="J61" s="951">
        <v>1140</v>
      </c>
      <c r="K61" s="951">
        <v>525</v>
      </c>
      <c r="L61" s="951">
        <f>+H61+I61+J61+K61</f>
        <v>2831.06</v>
      </c>
      <c r="M61" s="951">
        <f>+G61-L61</f>
        <v>34668.94</v>
      </c>
    </row>
    <row r="62" spans="1:13" ht="18.75" x14ac:dyDescent="0.3">
      <c r="A62" s="955" t="s">
        <v>1658</v>
      </c>
      <c r="B62" s="950" t="s">
        <v>806</v>
      </c>
      <c r="C62" s="960" t="s">
        <v>309</v>
      </c>
      <c r="D62" s="960" t="s">
        <v>307</v>
      </c>
      <c r="E62" s="951">
        <v>37500</v>
      </c>
      <c r="F62" s="974">
        <v>0</v>
      </c>
      <c r="G62" s="951">
        <v>37500</v>
      </c>
      <c r="H62" s="951">
        <v>1076.25</v>
      </c>
      <c r="I62" s="974">
        <v>0</v>
      </c>
      <c r="J62" s="951">
        <v>1140</v>
      </c>
      <c r="K62" s="951">
        <v>2169.96</v>
      </c>
      <c r="L62" s="951">
        <f>SUM(H62:K62)</f>
        <v>4386.21</v>
      </c>
      <c r="M62" s="951">
        <f>+G62-L62</f>
        <v>33113.79</v>
      </c>
    </row>
    <row r="63" spans="1:13" ht="18.75" x14ac:dyDescent="0.3">
      <c r="A63" s="961" t="s">
        <v>749</v>
      </c>
      <c r="B63" s="950"/>
      <c r="C63" s="962">
        <v>3</v>
      </c>
      <c r="D63" s="962"/>
      <c r="E63" s="963">
        <f>SUM(E60:E62)</f>
        <v>118500</v>
      </c>
      <c r="F63" s="1071">
        <v>0</v>
      </c>
      <c r="G63" s="963">
        <f>SUM(G60:G62)</f>
        <v>118500</v>
      </c>
      <c r="H63" s="963">
        <f t="shared" ref="H63:M63" si="6">SUM(H60:H62)</f>
        <v>3400.95</v>
      </c>
      <c r="I63" s="963">
        <f t="shared" si="6"/>
        <v>1026.43</v>
      </c>
      <c r="J63" s="963">
        <f t="shared" si="6"/>
        <v>3602.4</v>
      </c>
      <c r="K63" s="963">
        <f>SUM(K60:K62)</f>
        <v>2719.96</v>
      </c>
      <c r="L63" s="963">
        <f t="shared" si="6"/>
        <v>10749.740000000002</v>
      </c>
      <c r="M63" s="963">
        <f t="shared" si="6"/>
        <v>107750.26000000001</v>
      </c>
    </row>
    <row r="64" spans="1:13" ht="18.75" x14ac:dyDescent="0.3">
      <c r="A64" s="961"/>
      <c r="B64" s="950"/>
      <c r="C64" s="967"/>
      <c r="D64" s="967"/>
      <c r="E64" s="963"/>
      <c r="F64" s="964"/>
      <c r="G64" s="965"/>
      <c r="H64" s="963"/>
      <c r="I64" s="963"/>
      <c r="J64" s="1071"/>
      <c r="K64" s="963"/>
      <c r="L64" s="963"/>
      <c r="M64" s="965"/>
    </row>
    <row r="65" spans="1:13" ht="18.75" x14ac:dyDescent="0.3">
      <c r="A65" s="961" t="s">
        <v>1135</v>
      </c>
      <c r="B65" s="950"/>
      <c r="C65" s="967"/>
      <c r="D65" s="967"/>
      <c r="E65" s="963"/>
      <c r="F65" s="964"/>
      <c r="G65" s="965"/>
      <c r="H65" s="963"/>
      <c r="I65" s="963"/>
      <c r="J65" s="963"/>
      <c r="K65" s="963"/>
      <c r="L65" s="963"/>
      <c r="M65" s="965"/>
    </row>
    <row r="66" spans="1:13" ht="18.75" x14ac:dyDescent="0.3">
      <c r="A66" s="955" t="s">
        <v>545</v>
      </c>
      <c r="B66" s="950" t="s">
        <v>806</v>
      </c>
      <c r="C66" s="960" t="s">
        <v>1139</v>
      </c>
      <c r="D66" s="960" t="s">
        <v>307</v>
      </c>
      <c r="E66" s="951">
        <v>43500</v>
      </c>
      <c r="F66" s="952">
        <v>0</v>
      </c>
      <c r="G66" s="953">
        <v>43500</v>
      </c>
      <c r="H66" s="951">
        <v>1248.45</v>
      </c>
      <c r="I66" s="951">
        <v>936.62</v>
      </c>
      <c r="J66" s="951">
        <v>1322.4</v>
      </c>
      <c r="K66" s="951">
        <v>25</v>
      </c>
      <c r="L66" s="951">
        <f t="shared" ref="L66:L80" si="7">+H66+I66+J66+K66</f>
        <v>3532.4700000000003</v>
      </c>
      <c r="M66" s="953">
        <f>+G66-L66</f>
        <v>39967.53</v>
      </c>
    </row>
    <row r="67" spans="1:13" ht="18.75" x14ac:dyDescent="0.3">
      <c r="A67" s="958" t="s">
        <v>1347</v>
      </c>
      <c r="B67" s="950" t="s">
        <v>807</v>
      </c>
      <c r="C67" s="977" t="s">
        <v>327</v>
      </c>
      <c r="D67" s="960" t="s">
        <v>321</v>
      </c>
      <c r="E67" s="951">
        <v>43500</v>
      </c>
      <c r="F67" s="952">
        <v>0</v>
      </c>
      <c r="G67" s="953">
        <v>43500</v>
      </c>
      <c r="H67" s="951">
        <v>1248.45</v>
      </c>
      <c r="I67" s="974">
        <v>936.62</v>
      </c>
      <c r="J67" s="951">
        <v>1322.4</v>
      </c>
      <c r="K67" s="951">
        <v>25</v>
      </c>
      <c r="L67" s="951">
        <f>+H67+I67+J67+K67</f>
        <v>3532.4700000000003</v>
      </c>
      <c r="M67" s="953">
        <f>+G67-L67</f>
        <v>39967.53</v>
      </c>
    </row>
    <row r="68" spans="1:13" ht="18.75" x14ac:dyDescent="0.3">
      <c r="A68" s="958" t="s">
        <v>1660</v>
      </c>
      <c r="B68" s="950" t="s">
        <v>806</v>
      </c>
      <c r="C68" s="960" t="s">
        <v>1461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974">
        <v>0</v>
      </c>
      <c r="J68" s="951">
        <v>912</v>
      </c>
      <c r="K68" s="951">
        <v>25</v>
      </c>
      <c r="L68" s="951">
        <f>+H68+I68+J68+K68</f>
        <v>1798</v>
      </c>
      <c r="M68" s="953">
        <f>+G68-L68</f>
        <v>28202</v>
      </c>
    </row>
    <row r="69" spans="1:13" ht="18.75" x14ac:dyDescent="0.3">
      <c r="A69" s="958" t="s">
        <v>99</v>
      </c>
      <c r="B69" s="950" t="s">
        <v>806</v>
      </c>
      <c r="C69" s="960" t="s">
        <v>1461</v>
      </c>
      <c r="D69" s="960" t="s">
        <v>1067</v>
      </c>
      <c r="E69" s="951">
        <v>35000</v>
      </c>
      <c r="F69" s="952">
        <v>0</v>
      </c>
      <c r="G69" s="953">
        <v>35000</v>
      </c>
      <c r="H69" s="951">
        <v>1004.5</v>
      </c>
      <c r="I69" s="974">
        <v>0</v>
      </c>
      <c r="J69" s="951">
        <v>1064</v>
      </c>
      <c r="K69" s="951">
        <v>125</v>
      </c>
      <c r="L69" s="951">
        <f>+H69+I69+J69+K69</f>
        <v>2193.5</v>
      </c>
      <c r="M69" s="953">
        <f>+G69-L69</f>
        <v>32806.5</v>
      </c>
    </row>
    <row r="70" spans="1:13" s="259" customFormat="1" ht="18.75" x14ac:dyDescent="0.3">
      <c r="A70" s="1255" t="s">
        <v>1659</v>
      </c>
      <c r="B70" s="1256" t="s">
        <v>806</v>
      </c>
      <c r="C70" s="1257" t="s">
        <v>92</v>
      </c>
      <c r="D70" s="1257" t="s">
        <v>1067</v>
      </c>
      <c r="E70" s="954">
        <v>30000</v>
      </c>
      <c r="F70" s="1191">
        <v>0</v>
      </c>
      <c r="G70" s="954">
        <v>30000</v>
      </c>
      <c r="H70" s="951">
        <v>861</v>
      </c>
      <c r="I70" s="974">
        <v>0</v>
      </c>
      <c r="J70" s="951">
        <v>912</v>
      </c>
      <c r="K70" s="951">
        <v>6341.6</v>
      </c>
      <c r="L70" s="951">
        <f>+H70+I70+J70+K70</f>
        <v>8114.6</v>
      </c>
      <c r="M70" s="954">
        <f>+G70-L70</f>
        <v>21885.4</v>
      </c>
    </row>
    <row r="71" spans="1:13" ht="18.75" x14ac:dyDescent="0.3">
      <c r="A71" s="958" t="s">
        <v>1661</v>
      </c>
      <c r="B71" s="950" t="s">
        <v>806</v>
      </c>
      <c r="C71" s="960" t="s">
        <v>92</v>
      </c>
      <c r="D71" s="960" t="s">
        <v>1067</v>
      </c>
      <c r="E71" s="951">
        <v>30000</v>
      </c>
      <c r="F71" s="952">
        <v>0</v>
      </c>
      <c r="G71" s="953">
        <v>30000</v>
      </c>
      <c r="H71" s="951">
        <v>861</v>
      </c>
      <c r="I71" s="974">
        <v>0</v>
      </c>
      <c r="J71" s="951">
        <v>912</v>
      </c>
      <c r="K71" s="951">
        <v>25</v>
      </c>
      <c r="L71" s="951">
        <f t="shared" si="7"/>
        <v>1798</v>
      </c>
      <c r="M71" s="953">
        <f t="shared" ref="M71:M80" si="8">+G71-L71</f>
        <v>28202</v>
      </c>
    </row>
    <row r="72" spans="1:13" ht="18.75" x14ac:dyDescent="0.3">
      <c r="A72" s="955" t="s">
        <v>1662</v>
      </c>
      <c r="B72" s="950" t="s">
        <v>806</v>
      </c>
      <c r="C72" s="960" t="s">
        <v>92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974">
        <v>0</v>
      </c>
      <c r="J72" s="951">
        <v>912</v>
      </c>
      <c r="K72" s="951">
        <v>25</v>
      </c>
      <c r="L72" s="951">
        <f t="shared" si="7"/>
        <v>1798</v>
      </c>
      <c r="M72" s="953">
        <f t="shared" si="8"/>
        <v>28202</v>
      </c>
    </row>
    <row r="73" spans="1:13" ht="18.75" x14ac:dyDescent="0.3">
      <c r="A73" s="958" t="s">
        <v>1663</v>
      </c>
      <c r="B73" s="950" t="s">
        <v>806</v>
      </c>
      <c r="C73" s="960" t="s">
        <v>92</v>
      </c>
      <c r="D73" s="960" t="s">
        <v>1067</v>
      </c>
      <c r="E73" s="951">
        <v>30000</v>
      </c>
      <c r="F73" s="974">
        <v>0</v>
      </c>
      <c r="G73" s="951">
        <v>30000</v>
      </c>
      <c r="H73" s="951">
        <v>861</v>
      </c>
      <c r="I73" s="974">
        <v>0</v>
      </c>
      <c r="J73" s="951">
        <v>912</v>
      </c>
      <c r="K73" s="951">
        <v>2568.4</v>
      </c>
      <c r="L73" s="951">
        <f t="shared" si="7"/>
        <v>4341.3999999999996</v>
      </c>
      <c r="M73" s="953">
        <f t="shared" si="8"/>
        <v>25658.6</v>
      </c>
    </row>
    <row r="74" spans="1:13" ht="18.75" x14ac:dyDescent="0.3">
      <c r="A74" s="958" t="s">
        <v>1146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74">
        <v>0</v>
      </c>
      <c r="G74" s="951">
        <v>30000</v>
      </c>
      <c r="H74" s="951">
        <v>861</v>
      </c>
      <c r="I74" s="974">
        <v>0</v>
      </c>
      <c r="J74" s="951">
        <v>912</v>
      </c>
      <c r="K74" s="951">
        <v>25</v>
      </c>
      <c r="L74" s="951">
        <f t="shared" si="7"/>
        <v>1798</v>
      </c>
      <c r="M74" s="953">
        <f t="shared" si="8"/>
        <v>28202</v>
      </c>
    </row>
    <row r="75" spans="1:13" ht="18.75" x14ac:dyDescent="0.3">
      <c r="A75" s="958" t="s">
        <v>1317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74">
        <v>0</v>
      </c>
      <c r="G75" s="951">
        <v>30000</v>
      </c>
      <c r="H75" s="951">
        <v>861</v>
      </c>
      <c r="I75" s="974">
        <v>0</v>
      </c>
      <c r="J75" s="951">
        <v>912</v>
      </c>
      <c r="K75" s="951">
        <v>25</v>
      </c>
      <c r="L75" s="951">
        <f t="shared" si="7"/>
        <v>1798</v>
      </c>
      <c r="M75" s="953">
        <f t="shared" si="8"/>
        <v>28202</v>
      </c>
    </row>
    <row r="76" spans="1:13" ht="18.75" x14ac:dyDescent="0.3">
      <c r="A76" s="955" t="s">
        <v>1664</v>
      </c>
      <c r="B76" s="968" t="s">
        <v>806</v>
      </c>
      <c r="C76" s="960" t="s">
        <v>268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974">
        <v>0</v>
      </c>
      <c r="J76" s="951">
        <v>912</v>
      </c>
      <c r="K76" s="951">
        <v>1740.46</v>
      </c>
      <c r="L76" s="951">
        <f t="shared" si="7"/>
        <v>3513.46</v>
      </c>
      <c r="M76" s="953">
        <f t="shared" si="8"/>
        <v>26486.54</v>
      </c>
    </row>
    <row r="77" spans="1:13" ht="18.75" x14ac:dyDescent="0.3">
      <c r="A77" s="958" t="s">
        <v>1439</v>
      </c>
      <c r="B77" s="950" t="s">
        <v>806</v>
      </c>
      <c r="C77" s="960" t="s">
        <v>268</v>
      </c>
      <c r="D77" s="960" t="s">
        <v>1067</v>
      </c>
      <c r="E77" s="951">
        <v>30000</v>
      </c>
      <c r="F77" s="974">
        <v>0</v>
      </c>
      <c r="G77" s="951">
        <v>30000</v>
      </c>
      <c r="H77" s="951">
        <v>861</v>
      </c>
      <c r="I77" s="974">
        <v>0</v>
      </c>
      <c r="J77" s="951">
        <v>912</v>
      </c>
      <c r="K77" s="951">
        <v>25</v>
      </c>
      <c r="L77" s="951">
        <f t="shared" si="7"/>
        <v>1798</v>
      </c>
      <c r="M77" s="953">
        <f t="shared" si="8"/>
        <v>28202</v>
      </c>
    </row>
    <row r="78" spans="1:13" ht="18.75" x14ac:dyDescent="0.3">
      <c r="A78" s="958" t="s">
        <v>1747</v>
      </c>
      <c r="B78" s="950" t="s">
        <v>806</v>
      </c>
      <c r="C78" s="960" t="s">
        <v>268</v>
      </c>
      <c r="D78" s="960" t="s">
        <v>1067</v>
      </c>
      <c r="E78" s="951">
        <v>30000</v>
      </c>
      <c r="F78" s="974">
        <v>0</v>
      </c>
      <c r="G78" s="951">
        <v>30000</v>
      </c>
      <c r="H78" s="951">
        <v>861</v>
      </c>
      <c r="I78" s="974">
        <v>0</v>
      </c>
      <c r="J78" s="951">
        <v>912</v>
      </c>
      <c r="K78" s="951">
        <v>25</v>
      </c>
      <c r="L78" s="951">
        <f t="shared" si="7"/>
        <v>1798</v>
      </c>
      <c r="M78" s="953">
        <f t="shared" si="8"/>
        <v>28202</v>
      </c>
    </row>
    <row r="79" spans="1:13" ht="18.75" x14ac:dyDescent="0.3">
      <c r="A79" s="955" t="s">
        <v>1807</v>
      </c>
      <c r="B79" s="950" t="s">
        <v>806</v>
      </c>
      <c r="C79" s="960" t="s">
        <v>268</v>
      </c>
      <c r="D79" s="960" t="s">
        <v>1067</v>
      </c>
      <c r="E79" s="951">
        <v>30000</v>
      </c>
      <c r="F79" s="974">
        <v>0</v>
      </c>
      <c r="G79" s="951">
        <v>30000</v>
      </c>
      <c r="H79" s="951">
        <v>861</v>
      </c>
      <c r="I79" s="974">
        <v>0</v>
      </c>
      <c r="J79" s="951">
        <v>912</v>
      </c>
      <c r="K79" s="951">
        <v>1740.46</v>
      </c>
      <c r="L79" s="951">
        <f t="shared" si="7"/>
        <v>3513.46</v>
      </c>
      <c r="M79" s="951">
        <f t="shared" si="8"/>
        <v>26486.54</v>
      </c>
    </row>
    <row r="80" spans="1:13" ht="18.75" x14ac:dyDescent="0.3">
      <c r="A80" s="958" t="s">
        <v>1808</v>
      </c>
      <c r="B80" s="950" t="s">
        <v>806</v>
      </c>
      <c r="C80" s="960" t="s">
        <v>268</v>
      </c>
      <c r="D80" s="960" t="s">
        <v>1067</v>
      </c>
      <c r="E80" s="951">
        <v>30000</v>
      </c>
      <c r="F80" s="974">
        <v>0</v>
      </c>
      <c r="G80" s="951">
        <v>30000</v>
      </c>
      <c r="H80" s="951">
        <v>861</v>
      </c>
      <c r="I80" s="974">
        <v>0</v>
      </c>
      <c r="J80" s="951">
        <v>912</v>
      </c>
      <c r="K80" s="951">
        <v>25</v>
      </c>
      <c r="L80" s="951">
        <f t="shared" si="7"/>
        <v>1798</v>
      </c>
      <c r="M80" s="953">
        <f t="shared" si="8"/>
        <v>28202</v>
      </c>
    </row>
    <row r="81" spans="1:13" ht="18.75" x14ac:dyDescent="0.3">
      <c r="A81" s="961" t="s">
        <v>755</v>
      </c>
      <c r="B81" s="950"/>
      <c r="C81" s="962">
        <v>15</v>
      </c>
      <c r="D81" s="962"/>
      <c r="E81" s="963">
        <f>SUM(E66:E80)</f>
        <v>482000</v>
      </c>
      <c r="F81" s="1071">
        <v>0</v>
      </c>
      <c r="G81" s="963">
        <f t="shared" ref="G81:M81" si="9">SUM(G66:G80)</f>
        <v>482000</v>
      </c>
      <c r="H81" s="963">
        <f t="shared" si="9"/>
        <v>13833.4</v>
      </c>
      <c r="I81" s="963">
        <f t="shared" si="9"/>
        <v>1873.24</v>
      </c>
      <c r="J81" s="963">
        <f t="shared" si="9"/>
        <v>14652.8</v>
      </c>
      <c r="K81" s="963">
        <f t="shared" si="9"/>
        <v>12765.919999999998</v>
      </c>
      <c r="L81" s="963">
        <f t="shared" si="9"/>
        <v>43125.36</v>
      </c>
      <c r="M81" s="963">
        <f t="shared" si="9"/>
        <v>438874.63999999996</v>
      </c>
    </row>
    <row r="82" spans="1:13" ht="18.75" x14ac:dyDescent="0.3">
      <c r="A82" s="958"/>
      <c r="B82" s="950"/>
      <c r="C82" s="960"/>
      <c r="D82" s="960"/>
      <c r="E82" s="951"/>
      <c r="F82" s="952"/>
      <c r="G82" s="953"/>
      <c r="H82" s="951"/>
      <c r="I82" s="951"/>
      <c r="J82" s="951"/>
      <c r="K82" s="951"/>
      <c r="L82" s="951"/>
      <c r="M82" s="953"/>
    </row>
    <row r="83" spans="1:13" ht="18.75" x14ac:dyDescent="0.3">
      <c r="A83" s="975" t="s">
        <v>1665</v>
      </c>
      <c r="B83" s="950"/>
      <c r="C83" s="967"/>
      <c r="D83" s="967"/>
      <c r="E83" s="963"/>
      <c r="F83" s="964"/>
      <c r="G83" s="965"/>
      <c r="H83" s="963"/>
      <c r="I83" s="963"/>
      <c r="J83" s="963"/>
      <c r="K83" s="963"/>
      <c r="L83" s="963"/>
      <c r="M83" s="965"/>
    </row>
    <row r="84" spans="1:13" ht="18.75" x14ac:dyDescent="0.3">
      <c r="A84" s="955" t="s">
        <v>1666</v>
      </c>
      <c r="B84" s="950" t="s">
        <v>807</v>
      </c>
      <c r="C84" s="960" t="s">
        <v>1778</v>
      </c>
      <c r="D84" s="960" t="s">
        <v>307</v>
      </c>
      <c r="E84" s="951">
        <v>43500</v>
      </c>
      <c r="F84" s="952">
        <v>0</v>
      </c>
      <c r="G84" s="953">
        <v>43500</v>
      </c>
      <c r="H84" s="951">
        <v>1248.45</v>
      </c>
      <c r="I84" s="974">
        <v>936.62</v>
      </c>
      <c r="J84" s="951">
        <v>1322.4</v>
      </c>
      <c r="K84" s="951">
        <v>1025</v>
      </c>
      <c r="L84" s="951">
        <f t="shared" ref="L84:L92" si="10">+H84+I84+J84+K84</f>
        <v>4532.47</v>
      </c>
      <c r="M84" s="953">
        <f>+G84-L84</f>
        <v>38967.53</v>
      </c>
    </row>
    <row r="85" spans="1:13" ht="18.75" x14ac:dyDescent="0.3">
      <c r="A85" s="955" t="s">
        <v>760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52">
        <v>0</v>
      </c>
      <c r="G85" s="953">
        <v>25000</v>
      </c>
      <c r="H85" s="951">
        <v>717.5</v>
      </c>
      <c r="I85" s="974">
        <v>0</v>
      </c>
      <c r="J85" s="951">
        <v>760</v>
      </c>
      <c r="K85" s="951">
        <v>125</v>
      </c>
      <c r="L85" s="951">
        <f t="shared" si="10"/>
        <v>1602.5</v>
      </c>
      <c r="M85" s="953">
        <f t="shared" ref="M85:M93" si="11">+G85-L85</f>
        <v>23397.5</v>
      </c>
    </row>
    <row r="86" spans="1:13" ht="18.75" x14ac:dyDescent="0.3">
      <c r="A86" s="955" t="s">
        <v>860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728</v>
      </c>
      <c r="L86" s="951">
        <f t="shared" si="10"/>
        <v>2205.5</v>
      </c>
      <c r="M86" s="953">
        <f t="shared" si="11"/>
        <v>22794.5</v>
      </c>
    </row>
    <row r="87" spans="1:13" ht="18.75" x14ac:dyDescent="0.3">
      <c r="A87" s="955" t="s">
        <v>1667</v>
      </c>
      <c r="B87" s="950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974">
        <v>0</v>
      </c>
      <c r="J87" s="951">
        <v>760</v>
      </c>
      <c r="K87" s="951">
        <v>1296.7</v>
      </c>
      <c r="L87" s="951">
        <f t="shared" si="10"/>
        <v>2774.2</v>
      </c>
      <c r="M87" s="953">
        <f t="shared" si="11"/>
        <v>22225.8</v>
      </c>
    </row>
    <row r="88" spans="1:13" ht="21" customHeight="1" x14ac:dyDescent="0.3">
      <c r="A88" s="955" t="s">
        <v>1668</v>
      </c>
      <c r="B88" s="950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974">
        <v>0</v>
      </c>
      <c r="J88" s="951">
        <v>760</v>
      </c>
      <c r="K88" s="951">
        <v>25</v>
      </c>
      <c r="L88" s="951">
        <f t="shared" si="10"/>
        <v>1502.5</v>
      </c>
      <c r="M88" s="953">
        <f t="shared" si="11"/>
        <v>23497.5</v>
      </c>
    </row>
    <row r="89" spans="1:13" ht="18.75" x14ac:dyDescent="0.3">
      <c r="A89" s="955" t="s">
        <v>1669</v>
      </c>
      <c r="B89" s="968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974">
        <v>0</v>
      </c>
      <c r="J89" s="951">
        <v>760</v>
      </c>
      <c r="K89" s="951">
        <v>25</v>
      </c>
      <c r="L89" s="951">
        <f t="shared" si="10"/>
        <v>1502.5</v>
      </c>
      <c r="M89" s="953">
        <f t="shared" si="11"/>
        <v>23497.5</v>
      </c>
    </row>
    <row r="90" spans="1:13" ht="18.75" x14ac:dyDescent="0.3">
      <c r="A90" s="955" t="s">
        <v>1670</v>
      </c>
      <c r="B90" s="968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974">
        <v>0</v>
      </c>
      <c r="J90" s="951">
        <v>760</v>
      </c>
      <c r="K90" s="951">
        <v>25</v>
      </c>
      <c r="L90" s="951">
        <f t="shared" si="10"/>
        <v>1502.5</v>
      </c>
      <c r="M90" s="953">
        <f t="shared" si="11"/>
        <v>23497.5</v>
      </c>
    </row>
    <row r="91" spans="1:13" ht="18.75" x14ac:dyDescent="0.3">
      <c r="A91" s="955" t="s">
        <v>1671</v>
      </c>
      <c r="B91" s="968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974">
        <v>0</v>
      </c>
      <c r="J91" s="951">
        <v>760</v>
      </c>
      <c r="K91" s="951">
        <v>25</v>
      </c>
      <c r="L91" s="951">
        <f t="shared" si="10"/>
        <v>1502.5</v>
      </c>
      <c r="M91" s="953">
        <f t="shared" si="11"/>
        <v>23497.5</v>
      </c>
    </row>
    <row r="92" spans="1:13" ht="18.75" x14ac:dyDescent="0.3">
      <c r="A92" s="955" t="s">
        <v>1672</v>
      </c>
      <c r="B92" s="950" t="s">
        <v>807</v>
      </c>
      <c r="C92" s="960" t="s">
        <v>105</v>
      </c>
      <c r="D92" s="960" t="s">
        <v>1067</v>
      </c>
      <c r="E92" s="951">
        <v>25000</v>
      </c>
      <c r="F92" s="974">
        <v>0</v>
      </c>
      <c r="G92" s="951">
        <v>25000</v>
      </c>
      <c r="H92" s="951">
        <v>717.5</v>
      </c>
      <c r="I92" s="974">
        <v>0</v>
      </c>
      <c r="J92" s="951">
        <v>760</v>
      </c>
      <c r="K92" s="951">
        <v>25</v>
      </c>
      <c r="L92" s="951">
        <f t="shared" si="10"/>
        <v>1502.5</v>
      </c>
      <c r="M92" s="953">
        <f t="shared" si="11"/>
        <v>23497.5</v>
      </c>
    </row>
    <row r="93" spans="1:13" ht="19.5" customHeight="1" x14ac:dyDescent="0.3">
      <c r="A93" s="955" t="s">
        <v>1075</v>
      </c>
      <c r="B93" s="950" t="s">
        <v>807</v>
      </c>
      <c r="C93" s="960" t="s">
        <v>105</v>
      </c>
      <c r="D93" s="960" t="s">
        <v>1067</v>
      </c>
      <c r="E93" s="951">
        <v>25000</v>
      </c>
      <c r="F93" s="974">
        <v>0</v>
      </c>
      <c r="G93" s="951">
        <v>25000</v>
      </c>
      <c r="H93" s="951">
        <v>717.5</v>
      </c>
      <c r="I93" s="974">
        <v>0</v>
      </c>
      <c r="J93" s="951">
        <v>760</v>
      </c>
      <c r="K93" s="951">
        <v>4353.66</v>
      </c>
      <c r="L93" s="951">
        <f>+H93+I93+J93+K93</f>
        <v>5831.16</v>
      </c>
      <c r="M93" s="953">
        <f t="shared" si="11"/>
        <v>19168.84</v>
      </c>
    </row>
    <row r="94" spans="1:13" ht="18.75" x14ac:dyDescent="0.3">
      <c r="A94" s="961" t="s">
        <v>763</v>
      </c>
      <c r="B94" s="950"/>
      <c r="C94" s="962">
        <v>10</v>
      </c>
      <c r="D94" s="962"/>
      <c r="E94" s="963">
        <f>SUM(E84:E93)</f>
        <v>268500</v>
      </c>
      <c r="F94" s="1071">
        <v>0</v>
      </c>
      <c r="G94" s="963">
        <f t="shared" ref="G94:M94" si="12">SUM(G84:G93)</f>
        <v>268500</v>
      </c>
      <c r="H94" s="963">
        <f t="shared" si="12"/>
        <v>7705.95</v>
      </c>
      <c r="I94" s="963">
        <f t="shared" si="12"/>
        <v>936.62</v>
      </c>
      <c r="J94" s="963">
        <f t="shared" si="12"/>
        <v>8162.4</v>
      </c>
      <c r="K94" s="963">
        <f>SUM(K84:K93)</f>
        <v>7653.36</v>
      </c>
      <c r="L94" s="963">
        <f t="shared" si="12"/>
        <v>24458.33</v>
      </c>
      <c r="M94" s="963">
        <f t="shared" si="12"/>
        <v>244041.67</v>
      </c>
    </row>
    <row r="95" spans="1:13" ht="18.75" x14ac:dyDescent="0.3">
      <c r="A95" s="958"/>
      <c r="B95" s="950"/>
      <c r="C95" s="967"/>
      <c r="D95" s="967"/>
      <c r="E95" s="951"/>
      <c r="F95" s="952"/>
      <c r="G95" s="953"/>
      <c r="H95" s="951"/>
      <c r="I95" s="951"/>
      <c r="J95" s="951"/>
      <c r="K95" s="951"/>
      <c r="L95" s="951"/>
      <c r="M95" s="953"/>
    </row>
    <row r="96" spans="1:13" ht="18.75" x14ac:dyDescent="0.3">
      <c r="A96" s="961" t="s">
        <v>1126</v>
      </c>
      <c r="B96" s="950"/>
      <c r="C96" s="960"/>
      <c r="D96" s="960"/>
      <c r="E96" s="951"/>
      <c r="F96" s="964"/>
      <c r="G96" s="953"/>
      <c r="H96" s="951"/>
      <c r="I96" s="951"/>
      <c r="J96" s="951"/>
      <c r="K96" s="951"/>
      <c r="L96" s="951"/>
      <c r="M96" s="953"/>
    </row>
    <row r="97" spans="1:13" ht="18.75" x14ac:dyDescent="0.3">
      <c r="A97" s="955" t="s">
        <v>1641</v>
      </c>
      <c r="B97" s="950" t="s">
        <v>807</v>
      </c>
      <c r="C97" s="960" t="s">
        <v>1673</v>
      </c>
      <c r="D97" s="960" t="s">
        <v>1069</v>
      </c>
      <c r="E97" s="951">
        <v>55000</v>
      </c>
      <c r="F97" s="952">
        <v>0</v>
      </c>
      <c r="G97" s="953">
        <v>55000</v>
      </c>
      <c r="H97" s="951">
        <v>1578.5</v>
      </c>
      <c r="I97" s="956">
        <v>2559.6799999999998</v>
      </c>
      <c r="J97" s="951">
        <v>1672</v>
      </c>
      <c r="K97" s="951">
        <v>25</v>
      </c>
      <c r="L97" s="951">
        <f>+H97+I97+J97+K97</f>
        <v>5835.18</v>
      </c>
      <c r="M97" s="953">
        <f>+G97-L97</f>
        <v>49164.82</v>
      </c>
    </row>
    <row r="98" spans="1:13" ht="18.75" x14ac:dyDescent="0.3">
      <c r="A98" s="961" t="s">
        <v>749</v>
      </c>
      <c r="B98" s="950"/>
      <c r="C98" s="962">
        <v>1</v>
      </c>
      <c r="D98" s="962"/>
      <c r="E98" s="963">
        <f>SUM(E97:E97)</f>
        <v>55000</v>
      </c>
      <c r="F98" s="964">
        <f t="shared" ref="F98:M98" si="13">SUM(F97:F97)</f>
        <v>0</v>
      </c>
      <c r="G98" s="965">
        <f t="shared" si="13"/>
        <v>55000</v>
      </c>
      <c r="H98" s="963">
        <f t="shared" si="13"/>
        <v>1578.5</v>
      </c>
      <c r="I98" s="963">
        <f t="shared" si="13"/>
        <v>2559.6799999999998</v>
      </c>
      <c r="J98" s="963">
        <f t="shared" si="13"/>
        <v>1672</v>
      </c>
      <c r="K98" s="963">
        <f>SUM(K97:K97)</f>
        <v>25</v>
      </c>
      <c r="L98" s="963">
        <f t="shared" si="13"/>
        <v>5835.18</v>
      </c>
      <c r="M98" s="965">
        <f t="shared" si="13"/>
        <v>49164.82</v>
      </c>
    </row>
    <row r="99" spans="1:13" ht="18.75" x14ac:dyDescent="0.3">
      <c r="A99" s="958"/>
      <c r="B99" s="950"/>
      <c r="C99" s="960"/>
      <c r="D99" s="960"/>
      <c r="E99" s="951"/>
      <c r="F99" s="952"/>
      <c r="G99" s="953"/>
      <c r="H99" s="951"/>
      <c r="I99" s="951"/>
      <c r="J99" s="951"/>
      <c r="K99" s="951"/>
      <c r="L99" s="951"/>
      <c r="M99" s="953"/>
    </row>
    <row r="100" spans="1:13" ht="18.75" x14ac:dyDescent="0.3">
      <c r="A100" s="961" t="s">
        <v>1127</v>
      </c>
      <c r="B100" s="950"/>
      <c r="C100" s="960"/>
      <c r="D100" s="960"/>
      <c r="E100" s="951"/>
      <c r="F100" s="952"/>
      <c r="G100" s="953"/>
      <c r="H100" s="951"/>
      <c r="I100" s="951"/>
      <c r="J100" s="951"/>
      <c r="K100" s="951"/>
      <c r="L100" s="951"/>
      <c r="M100" s="953"/>
    </row>
    <row r="101" spans="1:13" ht="18.75" x14ac:dyDescent="0.3">
      <c r="A101" s="955" t="s">
        <v>1642</v>
      </c>
      <c r="B101" s="950" t="s">
        <v>806</v>
      </c>
      <c r="C101" s="960" t="s">
        <v>1675</v>
      </c>
      <c r="D101" s="960" t="s">
        <v>1069</v>
      </c>
      <c r="E101" s="951">
        <v>55000</v>
      </c>
      <c r="F101" s="974">
        <v>0</v>
      </c>
      <c r="G101" s="951">
        <v>55000</v>
      </c>
      <c r="H101" s="951">
        <v>1578.5</v>
      </c>
      <c r="I101" s="951">
        <v>2559.6799999999998</v>
      </c>
      <c r="J101" s="951">
        <v>1672</v>
      </c>
      <c r="K101" s="951">
        <v>1296.7</v>
      </c>
      <c r="L101" s="951">
        <f>+H101+I101+J101+K101</f>
        <v>7106.88</v>
      </c>
      <c r="M101" s="953">
        <f>+G101-L101</f>
        <v>47893.120000000003</v>
      </c>
    </row>
    <row r="102" spans="1:13" ht="18.75" x14ac:dyDescent="0.3">
      <c r="A102" s="955" t="s">
        <v>1315</v>
      </c>
      <c r="B102" s="968" t="s">
        <v>806</v>
      </c>
      <c r="C102" s="960" t="s">
        <v>276</v>
      </c>
      <c r="D102" s="960" t="s">
        <v>321</v>
      </c>
      <c r="E102" s="951">
        <v>43500</v>
      </c>
      <c r="F102" s="974">
        <v>0</v>
      </c>
      <c r="G102" s="951">
        <v>43500</v>
      </c>
      <c r="H102" s="951">
        <v>1248.45</v>
      </c>
      <c r="I102" s="974">
        <v>936.62</v>
      </c>
      <c r="J102" s="951">
        <v>1322.4</v>
      </c>
      <c r="K102" s="951">
        <v>1296.7</v>
      </c>
      <c r="L102" s="951">
        <f>+H102+I102+J102+K102</f>
        <v>4804.17</v>
      </c>
      <c r="M102" s="953">
        <f>+G102-L102</f>
        <v>38695.83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SUM(E101:E102)</f>
        <v>98500</v>
      </c>
      <c r="F103" s="952">
        <v>0</v>
      </c>
      <c r="G103" s="963">
        <f t="shared" ref="G103:M103" si="14">SUM(G101:G102)</f>
        <v>98500</v>
      </c>
      <c r="H103" s="963">
        <f t="shared" si="14"/>
        <v>2826.95</v>
      </c>
      <c r="I103" s="963">
        <f t="shared" si="14"/>
        <v>3496.2999999999997</v>
      </c>
      <c r="J103" s="963">
        <f t="shared" si="14"/>
        <v>2994.4</v>
      </c>
      <c r="K103" s="963">
        <f t="shared" si="14"/>
        <v>2593.4</v>
      </c>
      <c r="L103" s="963">
        <f t="shared" si="14"/>
        <v>11911.05</v>
      </c>
      <c r="M103" s="963">
        <f t="shared" si="14"/>
        <v>86588.950000000012</v>
      </c>
    </row>
    <row r="104" spans="1:13" ht="18.75" x14ac:dyDescent="0.3">
      <c r="A104" s="958"/>
      <c r="B104" s="950"/>
      <c r="C104" s="960"/>
      <c r="D104" s="960"/>
      <c r="E104" s="951"/>
      <c r="F104" s="952"/>
      <c r="G104" s="953"/>
      <c r="H104" s="951"/>
      <c r="I104" s="951"/>
      <c r="J104" s="951"/>
      <c r="K104" s="951"/>
      <c r="L104" s="951"/>
      <c r="M104" s="953"/>
    </row>
    <row r="105" spans="1:13" ht="18.75" x14ac:dyDescent="0.3">
      <c r="A105" s="961" t="s">
        <v>839</v>
      </c>
      <c r="B105" s="950"/>
      <c r="C105" s="967"/>
      <c r="D105" s="967"/>
      <c r="E105" s="963"/>
      <c r="F105" s="964"/>
      <c r="G105" s="965"/>
      <c r="H105" s="963"/>
      <c r="I105" s="963"/>
      <c r="J105" s="963"/>
      <c r="K105" s="963"/>
      <c r="L105" s="963"/>
      <c r="M105" s="965"/>
    </row>
    <row r="106" spans="1:13" ht="18.75" x14ac:dyDescent="0.3">
      <c r="A106" s="955" t="s">
        <v>1676</v>
      </c>
      <c r="B106" s="968" t="s">
        <v>807</v>
      </c>
      <c r="C106" s="960" t="s">
        <v>604</v>
      </c>
      <c r="D106" s="960" t="s">
        <v>1069</v>
      </c>
      <c r="E106" s="951">
        <v>70000</v>
      </c>
      <c r="F106" s="974">
        <v>0</v>
      </c>
      <c r="G106" s="951">
        <v>70000</v>
      </c>
      <c r="H106" s="951">
        <v>2009</v>
      </c>
      <c r="I106" s="951">
        <v>5368.48</v>
      </c>
      <c r="J106" s="951">
        <v>2128</v>
      </c>
      <c r="K106" s="951">
        <v>25</v>
      </c>
      <c r="L106" s="951">
        <f>+H106+I106+J106+K106</f>
        <v>9530.48</v>
      </c>
      <c r="M106" s="951">
        <f>+G106-L106</f>
        <v>60469.520000000004</v>
      </c>
    </row>
    <row r="107" spans="1:13" ht="18.75" x14ac:dyDescent="0.3">
      <c r="A107" s="955" t="s">
        <v>124</v>
      </c>
      <c r="B107" s="968" t="s">
        <v>807</v>
      </c>
      <c r="C107" s="960" t="s">
        <v>604</v>
      </c>
      <c r="D107" s="960" t="s">
        <v>1069</v>
      </c>
      <c r="E107" s="951">
        <v>70000</v>
      </c>
      <c r="F107" s="974">
        <v>0</v>
      </c>
      <c r="G107" s="951">
        <v>70000</v>
      </c>
      <c r="H107" s="951">
        <v>2009</v>
      </c>
      <c r="I107" s="951">
        <v>4682.29</v>
      </c>
      <c r="J107" s="951">
        <v>2128</v>
      </c>
      <c r="K107" s="951">
        <v>3555.92</v>
      </c>
      <c r="L107" s="951">
        <v>12375.21</v>
      </c>
      <c r="M107" s="951">
        <v>57624.79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140000</v>
      </c>
      <c r="F108" s="1071">
        <v>0</v>
      </c>
      <c r="G108" s="963">
        <f t="shared" ref="G108:M108" si="15">SUM(G106:G107)</f>
        <v>140000</v>
      </c>
      <c r="H108" s="963">
        <f t="shared" si="15"/>
        <v>4018</v>
      </c>
      <c r="I108" s="963">
        <f t="shared" si="15"/>
        <v>10050.77</v>
      </c>
      <c r="J108" s="963">
        <f t="shared" si="15"/>
        <v>4256</v>
      </c>
      <c r="K108" s="963">
        <f t="shared" si="15"/>
        <v>3580.92</v>
      </c>
      <c r="L108" s="963">
        <f t="shared" si="15"/>
        <v>21905.69</v>
      </c>
      <c r="M108" s="963">
        <f t="shared" si="15"/>
        <v>118094.31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3"/>
      <c r="I109" s="963"/>
      <c r="J109" s="963"/>
      <c r="K109" s="963"/>
      <c r="L109" s="963"/>
      <c r="M109" s="965"/>
    </row>
    <row r="110" spans="1:13" ht="20.25" customHeight="1" x14ac:dyDescent="0.3">
      <c r="A110" s="981" t="s">
        <v>1167</v>
      </c>
      <c r="B110" s="950"/>
      <c r="C110" s="962"/>
      <c r="D110" s="962"/>
      <c r="E110" s="963"/>
      <c r="F110" s="964"/>
      <c r="G110" s="965"/>
      <c r="H110" s="963"/>
      <c r="I110" s="963"/>
      <c r="J110" s="963"/>
      <c r="K110" s="963"/>
      <c r="L110" s="963"/>
      <c r="M110" s="965"/>
    </row>
    <row r="111" spans="1:13" s="259" customFormat="1" ht="18.75" x14ac:dyDescent="0.3">
      <c r="A111" s="1258" t="s">
        <v>1168</v>
      </c>
      <c r="B111" s="1256" t="s">
        <v>807</v>
      </c>
      <c r="C111" s="1257" t="s">
        <v>1564</v>
      </c>
      <c r="D111" s="1257" t="s">
        <v>1069</v>
      </c>
      <c r="E111" s="954">
        <v>80000</v>
      </c>
      <c r="F111" s="1191">
        <v>0</v>
      </c>
      <c r="G111" s="954">
        <v>80000</v>
      </c>
      <c r="H111" s="951">
        <v>2296</v>
      </c>
      <c r="I111" s="951">
        <v>7400.87</v>
      </c>
      <c r="J111" s="951">
        <v>2432</v>
      </c>
      <c r="K111" s="951">
        <v>2134</v>
      </c>
      <c r="L111" s="951">
        <f>SUM(H111:K111)</f>
        <v>14262.869999999999</v>
      </c>
      <c r="M111" s="954">
        <f>+E111-L111</f>
        <v>65737.13</v>
      </c>
    </row>
    <row r="112" spans="1:13" ht="18.75" x14ac:dyDescent="0.3">
      <c r="A112" s="955" t="s">
        <v>1053</v>
      </c>
      <c r="B112" s="950" t="s">
        <v>807</v>
      </c>
      <c r="C112" s="960" t="s">
        <v>276</v>
      </c>
      <c r="D112" s="960" t="s">
        <v>307</v>
      </c>
      <c r="E112" s="951">
        <v>43500</v>
      </c>
      <c r="F112" s="974">
        <v>0</v>
      </c>
      <c r="G112" s="951">
        <v>43500</v>
      </c>
      <c r="H112" s="951">
        <v>1248.45</v>
      </c>
      <c r="I112" s="974">
        <v>679.3</v>
      </c>
      <c r="J112" s="951">
        <v>1322.4</v>
      </c>
      <c r="K112" s="951">
        <v>1740.46</v>
      </c>
      <c r="L112" s="951">
        <f>SUM(H112:K112)</f>
        <v>4990.6100000000006</v>
      </c>
      <c r="M112" s="951">
        <f>+G112-L112</f>
        <v>38509.39</v>
      </c>
    </row>
    <row r="113" spans="1:13" ht="18.75" x14ac:dyDescent="0.3">
      <c r="A113" s="955" t="s">
        <v>1147</v>
      </c>
      <c r="B113" s="950" t="s">
        <v>807</v>
      </c>
      <c r="C113" s="960" t="s">
        <v>276</v>
      </c>
      <c r="D113" s="960" t="s">
        <v>307</v>
      </c>
      <c r="E113" s="951">
        <v>43500</v>
      </c>
      <c r="F113" s="974">
        <v>0</v>
      </c>
      <c r="G113" s="951">
        <v>43500</v>
      </c>
      <c r="H113" s="951">
        <v>1248.45</v>
      </c>
      <c r="I113" s="974">
        <v>936.62</v>
      </c>
      <c r="J113" s="951">
        <v>1322.4</v>
      </c>
      <c r="K113" s="951">
        <v>25</v>
      </c>
      <c r="L113" s="951">
        <f>SUM(H113:K113)</f>
        <v>3532.4700000000003</v>
      </c>
      <c r="M113" s="951">
        <f>+G113-L113</f>
        <v>39967.53</v>
      </c>
    </row>
    <row r="114" spans="1:13" ht="18.75" x14ac:dyDescent="0.3">
      <c r="A114" s="961" t="s">
        <v>749</v>
      </c>
      <c r="B114" s="950"/>
      <c r="C114" s="962">
        <v>3</v>
      </c>
      <c r="D114" s="962"/>
      <c r="E114" s="963">
        <f>SUM(E111:E113)</f>
        <v>167000</v>
      </c>
      <c r="F114" s="1071">
        <v>0</v>
      </c>
      <c r="G114" s="963">
        <f t="shared" ref="G114:M114" si="16">SUM(G111:G113)</f>
        <v>167000</v>
      </c>
      <c r="H114" s="963">
        <f t="shared" si="16"/>
        <v>4792.8999999999996</v>
      </c>
      <c r="I114" s="963">
        <f t="shared" si="16"/>
        <v>9016.7900000000009</v>
      </c>
      <c r="J114" s="963">
        <f t="shared" si="16"/>
        <v>5076.8</v>
      </c>
      <c r="K114" s="963">
        <f>SUM(K111:K113)</f>
        <v>3899.46</v>
      </c>
      <c r="L114" s="963">
        <f>SUM(L111:L113)</f>
        <v>22785.95</v>
      </c>
      <c r="M114" s="963">
        <f t="shared" si="16"/>
        <v>144214.04999999999</v>
      </c>
    </row>
    <row r="115" spans="1:13" ht="18.75" x14ac:dyDescent="0.3">
      <c r="A115" s="961"/>
      <c r="B115" s="950"/>
      <c r="C115" s="962"/>
      <c r="D115" s="962"/>
      <c r="E115" s="963"/>
      <c r="F115" s="964"/>
      <c r="G115" s="965"/>
      <c r="H115" s="963"/>
      <c r="I115" s="963"/>
      <c r="J115" s="963"/>
      <c r="K115" s="963"/>
      <c r="L115" s="963"/>
      <c r="M115" s="965"/>
    </row>
    <row r="116" spans="1:13" ht="18.75" x14ac:dyDescent="0.3">
      <c r="A116" s="961" t="s">
        <v>1128</v>
      </c>
      <c r="B116" s="950"/>
      <c r="C116" s="967"/>
      <c r="D116" s="967"/>
      <c r="E116" s="963"/>
      <c r="F116" s="964"/>
      <c r="G116" s="965"/>
      <c r="H116" s="963"/>
      <c r="I116" s="963"/>
      <c r="J116" s="963"/>
      <c r="K116" s="963"/>
      <c r="L116" s="963"/>
      <c r="M116" s="965"/>
    </row>
    <row r="117" spans="1:13" ht="18.75" x14ac:dyDescent="0.3">
      <c r="A117" s="958" t="s">
        <v>47</v>
      </c>
      <c r="B117" s="950" t="s">
        <v>806</v>
      </c>
      <c r="C117" s="960" t="s">
        <v>1677</v>
      </c>
      <c r="D117" s="960" t="s">
        <v>1069</v>
      </c>
      <c r="E117" s="951">
        <v>80000</v>
      </c>
      <c r="F117" s="952">
        <v>0</v>
      </c>
      <c r="G117" s="953">
        <v>80000</v>
      </c>
      <c r="H117" s="951">
        <v>2296</v>
      </c>
      <c r="I117" s="951">
        <v>6972</v>
      </c>
      <c r="J117" s="951">
        <v>2432</v>
      </c>
      <c r="K117" s="951">
        <v>1740.46</v>
      </c>
      <c r="L117" s="951">
        <f>+H117+I117+J117+K117</f>
        <v>13440.46</v>
      </c>
      <c r="M117" s="953">
        <f>+G117-L117</f>
        <v>66559.540000000008</v>
      </c>
    </row>
    <row r="118" spans="1:13" ht="18.75" x14ac:dyDescent="0.3">
      <c r="A118" s="961" t="s">
        <v>749</v>
      </c>
      <c r="B118" s="950"/>
      <c r="C118" s="962">
        <v>1</v>
      </c>
      <c r="D118" s="962"/>
      <c r="E118" s="963">
        <f>SUM(E117:E117)</f>
        <v>80000</v>
      </c>
      <c r="F118" s="952">
        <v>0</v>
      </c>
      <c r="G118" s="965">
        <f t="shared" ref="G118:L118" si="17">SUM(G117:G117)</f>
        <v>80000</v>
      </c>
      <c r="H118" s="963">
        <f t="shared" si="17"/>
        <v>2296</v>
      </c>
      <c r="I118" s="963">
        <f t="shared" si="17"/>
        <v>6972</v>
      </c>
      <c r="J118" s="963">
        <f t="shared" si="17"/>
        <v>2432</v>
      </c>
      <c r="K118" s="963">
        <f>SUM(K117:K117)</f>
        <v>1740.46</v>
      </c>
      <c r="L118" s="963">
        <f t="shared" si="17"/>
        <v>13440.46</v>
      </c>
      <c r="M118" s="965">
        <f>SUM(M117:M117)</f>
        <v>66559.540000000008</v>
      </c>
    </row>
    <row r="119" spans="1:13" ht="18.75" x14ac:dyDescent="0.3">
      <c r="A119" s="961"/>
      <c r="B119" s="950"/>
      <c r="C119" s="967"/>
      <c r="D119" s="967"/>
      <c r="E119" s="963"/>
      <c r="F119" s="964"/>
      <c r="G119" s="965"/>
      <c r="H119" s="963"/>
      <c r="I119" s="963"/>
      <c r="J119" s="963"/>
      <c r="K119" s="963"/>
      <c r="L119" s="963"/>
      <c r="M119" s="965"/>
    </row>
    <row r="120" spans="1:13" ht="22.5" customHeight="1" x14ac:dyDescent="0.3">
      <c r="A120" s="982" t="s">
        <v>1462</v>
      </c>
      <c r="B120" s="950"/>
      <c r="C120" s="967"/>
      <c r="D120" s="967"/>
      <c r="E120" s="963"/>
      <c r="F120" s="964"/>
      <c r="G120" s="965"/>
      <c r="H120" s="963"/>
      <c r="I120" s="963"/>
      <c r="J120" s="963"/>
      <c r="K120" s="963"/>
      <c r="L120" s="963"/>
      <c r="M120" s="965"/>
    </row>
    <row r="121" spans="1:13" ht="20.25" customHeight="1" x14ac:dyDescent="0.3">
      <c r="A121" s="1242" t="s">
        <v>1678</v>
      </c>
      <c r="B121" s="950" t="s">
        <v>806</v>
      </c>
      <c r="C121" s="960" t="s">
        <v>1265</v>
      </c>
      <c r="D121" s="960" t="s">
        <v>1066</v>
      </c>
      <c r="E121" s="951">
        <v>185000</v>
      </c>
      <c r="F121" s="952">
        <v>0</v>
      </c>
      <c r="G121" s="953">
        <v>185000</v>
      </c>
      <c r="H121" s="951">
        <v>5309.5</v>
      </c>
      <c r="I121" s="951">
        <v>32099.49</v>
      </c>
      <c r="J121" s="951">
        <v>5624</v>
      </c>
      <c r="K121" s="951">
        <v>25</v>
      </c>
      <c r="L121" s="951">
        <f>+H121+I121+J121+K121</f>
        <v>43057.990000000005</v>
      </c>
      <c r="M121" s="953">
        <f>+G121-L121</f>
        <v>141942.01</v>
      </c>
    </row>
    <row r="122" spans="1:13" ht="18.75" x14ac:dyDescent="0.3">
      <c r="A122" s="955" t="s">
        <v>65</v>
      </c>
      <c r="B122" s="968" t="s">
        <v>806</v>
      </c>
      <c r="C122" s="960" t="s">
        <v>1174</v>
      </c>
      <c r="D122" s="960" t="s">
        <v>1069</v>
      </c>
      <c r="E122" s="951">
        <v>70000</v>
      </c>
      <c r="F122" s="974">
        <v>0</v>
      </c>
      <c r="G122" s="951">
        <v>70000</v>
      </c>
      <c r="H122" s="951">
        <v>2009</v>
      </c>
      <c r="I122" s="974">
        <v>5025.38</v>
      </c>
      <c r="J122" s="951">
        <v>2128</v>
      </c>
      <c r="K122" s="951">
        <v>1840.46</v>
      </c>
      <c r="L122" s="951">
        <f>+H122+I122+J122+K122</f>
        <v>11002.84</v>
      </c>
      <c r="M122" s="953">
        <f>+G122-L122</f>
        <v>58997.16</v>
      </c>
    </row>
    <row r="123" spans="1:13" ht="18.75" x14ac:dyDescent="0.3">
      <c r="A123" s="955" t="s">
        <v>843</v>
      </c>
      <c r="B123" s="968" t="s">
        <v>806</v>
      </c>
      <c r="C123" s="960" t="s">
        <v>1199</v>
      </c>
      <c r="D123" s="960" t="s">
        <v>1069</v>
      </c>
      <c r="E123" s="951">
        <v>80000</v>
      </c>
      <c r="F123" s="952">
        <v>0</v>
      </c>
      <c r="G123" s="953">
        <v>80000</v>
      </c>
      <c r="H123" s="951">
        <v>2296</v>
      </c>
      <c r="I123" s="1122">
        <v>7400.87</v>
      </c>
      <c r="J123" s="951">
        <v>2432</v>
      </c>
      <c r="K123" s="951">
        <v>25</v>
      </c>
      <c r="L123" s="951">
        <f>+H123+I123+J123+K123</f>
        <v>12153.869999999999</v>
      </c>
      <c r="M123" s="953">
        <f>+G123-L123</f>
        <v>67846.13</v>
      </c>
    </row>
    <row r="124" spans="1:13" ht="18.75" x14ac:dyDescent="0.3">
      <c r="A124" s="958" t="s">
        <v>1679</v>
      </c>
      <c r="B124" s="950" t="s">
        <v>807</v>
      </c>
      <c r="C124" s="977" t="s">
        <v>327</v>
      </c>
      <c r="D124" s="960" t="s">
        <v>321</v>
      </c>
      <c r="E124" s="951">
        <v>31500</v>
      </c>
      <c r="F124" s="974">
        <v>0</v>
      </c>
      <c r="G124" s="953">
        <v>31500</v>
      </c>
      <c r="H124" s="951">
        <v>904.05</v>
      </c>
      <c r="I124" s="974">
        <v>0</v>
      </c>
      <c r="J124" s="951">
        <v>957.6</v>
      </c>
      <c r="K124" s="951">
        <v>25</v>
      </c>
      <c r="L124" s="951">
        <v>1886.65</v>
      </c>
      <c r="M124" s="953">
        <f>+G124-L124</f>
        <v>29613.35</v>
      </c>
    </row>
    <row r="125" spans="1:13" ht="18.75" x14ac:dyDescent="0.3">
      <c r="A125" s="958" t="s">
        <v>1680</v>
      </c>
      <c r="B125" s="950" t="s">
        <v>1151</v>
      </c>
      <c r="C125" s="977" t="s">
        <v>327</v>
      </c>
      <c r="D125" s="960" t="s">
        <v>321</v>
      </c>
      <c r="E125" s="951">
        <v>43500</v>
      </c>
      <c r="F125" s="974">
        <v>0</v>
      </c>
      <c r="G125" s="953">
        <v>43500</v>
      </c>
      <c r="H125" s="951">
        <v>1248.45</v>
      </c>
      <c r="I125" s="974">
        <v>936.62</v>
      </c>
      <c r="J125" s="951">
        <v>1322.4</v>
      </c>
      <c r="K125" s="951">
        <v>25</v>
      </c>
      <c r="L125" s="951">
        <f>+H125+I125+J125+K125</f>
        <v>3532.4700000000003</v>
      </c>
      <c r="M125" s="953">
        <f>+G125-L125</f>
        <v>39967.53</v>
      </c>
    </row>
    <row r="126" spans="1:13" ht="18.75" x14ac:dyDescent="0.3">
      <c r="A126" s="961" t="s">
        <v>749</v>
      </c>
      <c r="B126" s="950"/>
      <c r="C126" s="962">
        <v>5</v>
      </c>
      <c r="D126" s="962"/>
      <c r="E126" s="963">
        <f>SUM(E121:E125)</f>
        <v>410000</v>
      </c>
      <c r="F126" s="964">
        <f>SUM(F121:F125)</f>
        <v>0</v>
      </c>
      <c r="G126" s="963">
        <f>SUM(G121:G125)</f>
        <v>410000</v>
      </c>
      <c r="H126" s="963">
        <f t="shared" ref="H126:M126" si="18">SUM(H121:H125)</f>
        <v>11767</v>
      </c>
      <c r="I126" s="963">
        <f t="shared" si="18"/>
        <v>45462.360000000008</v>
      </c>
      <c r="J126" s="963">
        <f t="shared" si="18"/>
        <v>12464</v>
      </c>
      <c r="K126" s="963">
        <f>SUM(K121:K125)</f>
        <v>1940.46</v>
      </c>
      <c r="L126" s="963">
        <f t="shared" si="18"/>
        <v>71633.819999999992</v>
      </c>
      <c r="M126" s="963">
        <f t="shared" si="18"/>
        <v>338366.18000000005</v>
      </c>
    </row>
    <row r="127" spans="1:13" ht="18.75" x14ac:dyDescent="0.3">
      <c r="A127" s="961"/>
      <c r="B127" s="950"/>
      <c r="C127" s="962"/>
      <c r="D127" s="962"/>
      <c r="E127" s="963"/>
      <c r="F127" s="964"/>
      <c r="G127" s="963"/>
      <c r="H127" s="963"/>
      <c r="I127" s="963"/>
      <c r="J127" s="963"/>
      <c r="K127" s="963"/>
      <c r="L127" s="963"/>
      <c r="M127" s="963"/>
    </row>
    <row r="128" spans="1:13" ht="36" customHeight="1" x14ac:dyDescent="0.3">
      <c r="A128" s="1273" t="s">
        <v>1681</v>
      </c>
      <c r="B128" s="950"/>
      <c r="C128" s="962"/>
      <c r="D128" s="962"/>
      <c r="E128" s="963"/>
      <c r="F128" s="964"/>
      <c r="G128" s="963"/>
      <c r="H128" s="963"/>
      <c r="I128" s="963"/>
      <c r="J128" s="963"/>
      <c r="K128" s="963"/>
      <c r="L128" s="963"/>
      <c r="M128" s="963"/>
    </row>
    <row r="129" spans="1:13" s="259" customFormat="1" ht="18.75" x14ac:dyDescent="0.3">
      <c r="A129" s="1258" t="s">
        <v>232</v>
      </c>
      <c r="B129" s="1259" t="s">
        <v>807</v>
      </c>
      <c r="C129" s="1257" t="s">
        <v>1174</v>
      </c>
      <c r="D129" s="1257" t="s">
        <v>1069</v>
      </c>
      <c r="E129" s="954">
        <v>80000</v>
      </c>
      <c r="F129" s="1191">
        <v>0</v>
      </c>
      <c r="G129" s="954">
        <v>80000</v>
      </c>
      <c r="H129" s="951">
        <v>2296</v>
      </c>
      <c r="I129" s="951">
        <v>6972</v>
      </c>
      <c r="J129" s="951">
        <v>2432</v>
      </c>
      <c r="K129" s="951">
        <v>5884.86</v>
      </c>
      <c r="L129" s="951">
        <f>+H129+I129+J129+K129</f>
        <v>17584.86</v>
      </c>
      <c r="M129" s="954">
        <f>+G129-L129</f>
        <v>62415.14</v>
      </c>
    </row>
    <row r="130" spans="1:13" ht="18.75" x14ac:dyDescent="0.3">
      <c r="A130" s="961" t="s">
        <v>749</v>
      </c>
      <c r="B130" s="950"/>
      <c r="C130" s="962">
        <v>1</v>
      </c>
      <c r="D130" s="962"/>
      <c r="E130" s="963">
        <f>SUM(E129:E129)</f>
        <v>80000</v>
      </c>
      <c r="F130" s="952">
        <v>0</v>
      </c>
      <c r="G130" s="965">
        <f t="shared" ref="G130:L130" si="19">SUM(G129:G129)</f>
        <v>80000</v>
      </c>
      <c r="H130" s="963">
        <f t="shared" si="19"/>
        <v>2296</v>
      </c>
      <c r="I130" s="963">
        <f t="shared" si="19"/>
        <v>6972</v>
      </c>
      <c r="J130" s="963">
        <f t="shared" si="19"/>
        <v>2432</v>
      </c>
      <c r="K130" s="963">
        <f>SUM(K129:K129)</f>
        <v>5884.86</v>
      </c>
      <c r="L130" s="963">
        <f t="shared" si="19"/>
        <v>17584.86</v>
      </c>
      <c r="M130" s="965">
        <f>SUM(M129:M129)</f>
        <v>62415.14</v>
      </c>
    </row>
    <row r="131" spans="1:13" ht="18.75" x14ac:dyDescent="0.3">
      <c r="A131" s="961"/>
      <c r="B131" s="950"/>
      <c r="C131" s="962"/>
      <c r="D131" s="962"/>
      <c r="E131" s="963"/>
      <c r="F131" s="952"/>
      <c r="G131" s="965"/>
      <c r="H131" s="963"/>
      <c r="I131" s="963"/>
      <c r="J131" s="963"/>
      <c r="K131" s="963"/>
      <c r="L131" s="963"/>
      <c r="M131" s="965"/>
    </row>
    <row r="132" spans="1:13" ht="23.25" customHeight="1" x14ac:dyDescent="0.3">
      <c r="A132" s="982" t="s">
        <v>1682</v>
      </c>
      <c r="B132" s="950"/>
      <c r="C132" s="967"/>
      <c r="D132" s="967"/>
      <c r="E132" s="963"/>
      <c r="F132" s="964"/>
      <c r="G132" s="965"/>
      <c r="H132" s="963"/>
      <c r="I132" s="963"/>
      <c r="J132" s="963"/>
      <c r="K132" s="963"/>
      <c r="L132" s="963"/>
      <c r="M132" s="965"/>
    </row>
    <row r="133" spans="1:13" ht="18.75" x14ac:dyDescent="0.3">
      <c r="A133" s="955" t="s">
        <v>419</v>
      </c>
      <c r="B133" s="950" t="s">
        <v>806</v>
      </c>
      <c r="C133" s="960" t="s">
        <v>1683</v>
      </c>
      <c r="D133" s="960" t="s">
        <v>1069</v>
      </c>
      <c r="E133" s="951">
        <v>50000</v>
      </c>
      <c r="F133" s="952">
        <v>0</v>
      </c>
      <c r="G133" s="953">
        <v>50000</v>
      </c>
      <c r="H133" s="951">
        <v>1435</v>
      </c>
      <c r="I133" s="951">
        <v>1854</v>
      </c>
      <c r="J133" s="951">
        <v>1520</v>
      </c>
      <c r="K133" s="951">
        <v>728</v>
      </c>
      <c r="L133" s="951">
        <f>+H133+I133+J133+K133</f>
        <v>5537</v>
      </c>
      <c r="M133" s="953">
        <f>+G133-L133</f>
        <v>44463</v>
      </c>
    </row>
    <row r="134" spans="1:13" ht="18.75" x14ac:dyDescent="0.3">
      <c r="A134" s="961" t="s">
        <v>749</v>
      </c>
      <c r="B134" s="950"/>
      <c r="C134" s="962">
        <v>1</v>
      </c>
      <c r="D134" s="962"/>
      <c r="E134" s="963">
        <f>SUM(E133:E133)</f>
        <v>50000</v>
      </c>
      <c r="F134" s="964">
        <f t="shared" ref="F134:M134" si="20">SUM(F133:F133)</f>
        <v>0</v>
      </c>
      <c r="G134" s="963">
        <f t="shared" si="20"/>
        <v>50000</v>
      </c>
      <c r="H134" s="963">
        <f t="shared" si="20"/>
        <v>1435</v>
      </c>
      <c r="I134" s="963">
        <f t="shared" si="20"/>
        <v>1854</v>
      </c>
      <c r="J134" s="963">
        <f t="shared" si="20"/>
        <v>1520</v>
      </c>
      <c r="K134" s="963">
        <f>SUM(K133:K133)</f>
        <v>728</v>
      </c>
      <c r="L134" s="963">
        <f t="shared" si="20"/>
        <v>5537</v>
      </c>
      <c r="M134" s="963">
        <f t="shared" si="20"/>
        <v>44463</v>
      </c>
    </row>
    <row r="135" spans="1:13" ht="18.75" x14ac:dyDescent="0.3">
      <c r="A135" s="958"/>
      <c r="B135" s="950"/>
      <c r="C135" s="960"/>
      <c r="D135" s="960"/>
      <c r="E135" s="951"/>
      <c r="F135" s="952"/>
      <c r="G135" s="953"/>
      <c r="H135" s="951"/>
      <c r="I135" s="951"/>
      <c r="J135" s="963"/>
      <c r="K135" s="951"/>
      <c r="L135" s="951"/>
      <c r="M135" s="953"/>
    </row>
    <row r="136" spans="1:13" ht="18.75" x14ac:dyDescent="0.3">
      <c r="A136" s="961" t="s">
        <v>842</v>
      </c>
      <c r="B136" s="950"/>
      <c r="C136" s="967"/>
      <c r="D136" s="967"/>
      <c r="E136" s="963"/>
      <c r="F136" s="964"/>
      <c r="G136" s="965"/>
      <c r="H136" s="963"/>
      <c r="I136" s="963"/>
      <c r="J136" s="963"/>
      <c r="K136" s="963"/>
      <c r="L136" s="963"/>
      <c r="M136" s="965"/>
    </row>
    <row r="137" spans="1:13" ht="18.75" x14ac:dyDescent="0.3">
      <c r="A137" s="955" t="s">
        <v>1131</v>
      </c>
      <c r="B137" s="950" t="s">
        <v>806</v>
      </c>
      <c r="C137" s="960" t="s">
        <v>905</v>
      </c>
      <c r="D137" s="960" t="s">
        <v>307</v>
      </c>
      <c r="E137" s="951">
        <v>80000</v>
      </c>
      <c r="F137" s="974">
        <v>0</v>
      </c>
      <c r="G137" s="951">
        <v>80000</v>
      </c>
      <c r="H137" s="951">
        <v>2296</v>
      </c>
      <c r="I137" s="951">
        <v>7400.87</v>
      </c>
      <c r="J137" s="951">
        <v>2432</v>
      </c>
      <c r="K137" s="951">
        <v>828</v>
      </c>
      <c r="L137" s="951">
        <f>+H137+I137+J137+K137</f>
        <v>12956.869999999999</v>
      </c>
      <c r="M137" s="951">
        <f>+G137-L137</f>
        <v>67043.13</v>
      </c>
    </row>
    <row r="138" spans="1:13" ht="18.75" x14ac:dyDescent="0.3">
      <c r="A138" s="955" t="s">
        <v>773</v>
      </c>
      <c r="B138" s="950" t="s">
        <v>807</v>
      </c>
      <c r="C138" s="960" t="s">
        <v>774</v>
      </c>
      <c r="D138" s="960" t="s">
        <v>307</v>
      </c>
      <c r="E138" s="951">
        <v>55000</v>
      </c>
      <c r="F138" s="974">
        <v>0</v>
      </c>
      <c r="G138" s="951">
        <v>55000</v>
      </c>
      <c r="H138" s="951">
        <v>1578.5</v>
      </c>
      <c r="I138" s="951">
        <v>2559.6799999999998</v>
      </c>
      <c r="J138" s="951">
        <v>1672</v>
      </c>
      <c r="K138" s="951">
        <v>125</v>
      </c>
      <c r="L138" s="951">
        <v>5935.18</v>
      </c>
      <c r="M138" s="951">
        <f>+G138-L138</f>
        <v>49064.82</v>
      </c>
    </row>
    <row r="139" spans="1:13" ht="18.75" x14ac:dyDescent="0.3">
      <c r="A139" s="955" t="s">
        <v>1142</v>
      </c>
      <c r="B139" s="950" t="s">
        <v>806</v>
      </c>
      <c r="C139" s="960" t="s">
        <v>1684</v>
      </c>
      <c r="D139" s="960" t="s">
        <v>307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728</v>
      </c>
      <c r="L139" s="951">
        <f>+H139+I139+J139+K139</f>
        <v>6538.18</v>
      </c>
      <c r="M139" s="951">
        <f>+G139-L139</f>
        <v>48461.82</v>
      </c>
    </row>
    <row r="140" spans="1:13" ht="18.75" x14ac:dyDescent="0.3">
      <c r="A140" s="955" t="s">
        <v>444</v>
      </c>
      <c r="B140" s="950" t="s">
        <v>806</v>
      </c>
      <c r="C140" s="960" t="s">
        <v>1777</v>
      </c>
      <c r="D140" s="960" t="s">
        <v>307</v>
      </c>
      <c r="E140" s="951">
        <v>43500</v>
      </c>
      <c r="F140" s="974">
        <v>0</v>
      </c>
      <c r="G140" s="951">
        <v>43500</v>
      </c>
      <c r="H140" s="951">
        <v>1248.45</v>
      </c>
      <c r="I140" s="974">
        <v>936.62</v>
      </c>
      <c r="J140" s="951">
        <v>1322.4</v>
      </c>
      <c r="K140" s="951">
        <v>25</v>
      </c>
      <c r="L140" s="951">
        <f>+H140+I140+J140+K140</f>
        <v>3532.4700000000003</v>
      </c>
      <c r="M140" s="951">
        <f>+G140-L140</f>
        <v>39967.53</v>
      </c>
    </row>
    <row r="141" spans="1:13" ht="18.75" x14ac:dyDescent="0.3">
      <c r="A141" s="955" t="s">
        <v>1820</v>
      </c>
      <c r="B141" s="950" t="s">
        <v>807</v>
      </c>
      <c r="C141" s="960" t="s">
        <v>276</v>
      </c>
      <c r="D141" s="960" t="s">
        <v>307</v>
      </c>
      <c r="E141" s="951">
        <v>43500</v>
      </c>
      <c r="F141" s="974">
        <v>0</v>
      </c>
      <c r="G141" s="951">
        <v>43500</v>
      </c>
      <c r="H141" s="951">
        <v>1248.45</v>
      </c>
      <c r="I141" s="974">
        <v>936.62</v>
      </c>
      <c r="J141" s="951">
        <v>1322.4</v>
      </c>
      <c r="K141" s="951">
        <v>25</v>
      </c>
      <c r="L141" s="951">
        <f>+H141+I141+J141+K141</f>
        <v>3532.4700000000003</v>
      </c>
      <c r="M141" s="951">
        <f>+G141-L141</f>
        <v>39967.53</v>
      </c>
    </row>
    <row r="142" spans="1:13" ht="18.75" x14ac:dyDescent="0.3">
      <c r="A142" s="961" t="s">
        <v>749</v>
      </c>
      <c r="B142" s="950"/>
      <c r="C142" s="962">
        <v>5</v>
      </c>
      <c r="D142" s="962"/>
      <c r="E142" s="963">
        <f>SUM(E137:E141)</f>
        <v>277000</v>
      </c>
      <c r="F142" s="1071">
        <v>0</v>
      </c>
      <c r="G142" s="963">
        <f t="shared" ref="G142:L142" si="21">SUM(G137:G141)</f>
        <v>277000</v>
      </c>
      <c r="H142" s="963">
        <f t="shared" si="21"/>
        <v>7949.9</v>
      </c>
      <c r="I142" s="963">
        <f t="shared" si="21"/>
        <v>14393.470000000001</v>
      </c>
      <c r="J142" s="963">
        <f t="shared" si="21"/>
        <v>8420.7999999999993</v>
      </c>
      <c r="K142" s="963">
        <f t="shared" si="21"/>
        <v>1731</v>
      </c>
      <c r="L142" s="963">
        <f t="shared" si="21"/>
        <v>32495.170000000002</v>
      </c>
      <c r="M142" s="963">
        <f>SUM(M137:M141)</f>
        <v>244504.83000000002</v>
      </c>
    </row>
    <row r="143" spans="1:13" ht="18.75" x14ac:dyDescent="0.3">
      <c r="A143" s="958"/>
      <c r="B143" s="950"/>
      <c r="C143" s="960"/>
      <c r="D143" s="960"/>
      <c r="E143" s="951"/>
      <c r="F143" s="952"/>
      <c r="G143" s="953"/>
      <c r="H143" s="951"/>
      <c r="I143" s="951"/>
      <c r="J143" s="951"/>
      <c r="K143" s="951"/>
      <c r="L143" s="951"/>
      <c r="M143" s="953"/>
    </row>
    <row r="144" spans="1:13" ht="18.75" x14ac:dyDescent="0.3">
      <c r="A144" s="961" t="s">
        <v>1515</v>
      </c>
      <c r="B144" s="950"/>
      <c r="C144" s="967"/>
      <c r="D144" s="967"/>
      <c r="E144" s="963"/>
      <c r="F144" s="964"/>
      <c r="G144" s="965"/>
      <c r="H144" s="963"/>
      <c r="I144" s="963"/>
      <c r="J144" s="963"/>
      <c r="K144" s="963"/>
      <c r="L144" s="963"/>
      <c r="M144" s="965"/>
    </row>
    <row r="145" spans="1:13" ht="18.75" x14ac:dyDescent="0.3">
      <c r="A145" s="958" t="s">
        <v>1686</v>
      </c>
      <c r="B145" s="950" t="s">
        <v>806</v>
      </c>
      <c r="C145" s="960" t="s">
        <v>1687</v>
      </c>
      <c r="D145" s="960" t="s">
        <v>307</v>
      </c>
      <c r="E145" s="951">
        <v>185000</v>
      </c>
      <c r="F145" s="952">
        <v>0</v>
      </c>
      <c r="G145" s="953">
        <v>185000</v>
      </c>
      <c r="H145" s="951">
        <v>5309.5</v>
      </c>
      <c r="I145" s="951">
        <v>32099.49</v>
      </c>
      <c r="J145" s="951">
        <v>5624</v>
      </c>
      <c r="K145" s="951">
        <v>2568.4</v>
      </c>
      <c r="L145" s="951">
        <f>+H145+I145+J145+K145</f>
        <v>45601.390000000007</v>
      </c>
      <c r="M145" s="953">
        <f>+G145-L145</f>
        <v>139398.60999999999</v>
      </c>
    </row>
    <row r="146" spans="1:13" ht="18.75" x14ac:dyDescent="0.3">
      <c r="A146" s="955" t="s">
        <v>77</v>
      </c>
      <c r="B146" s="986" t="s">
        <v>807</v>
      </c>
      <c r="C146" s="960" t="s">
        <v>1734</v>
      </c>
      <c r="D146" s="960" t="s">
        <v>1069</v>
      </c>
      <c r="E146" s="951">
        <v>70000</v>
      </c>
      <c r="F146" s="974">
        <v>0</v>
      </c>
      <c r="G146" s="1070">
        <v>70000</v>
      </c>
      <c r="H146" s="956">
        <v>2009</v>
      </c>
      <c r="I146" s="956">
        <v>5368.48</v>
      </c>
      <c r="J146" s="951">
        <v>2128</v>
      </c>
      <c r="K146" s="956">
        <v>828</v>
      </c>
      <c r="L146" s="951">
        <f>+H146+I146+J146+K146</f>
        <v>10333.48</v>
      </c>
      <c r="M146" s="953">
        <f>+G146-L146</f>
        <v>59666.520000000004</v>
      </c>
    </row>
    <row r="147" spans="1:13" ht="18.75" x14ac:dyDescent="0.3">
      <c r="A147" s="955" t="s">
        <v>1437</v>
      </c>
      <c r="B147" s="950" t="s">
        <v>807</v>
      </c>
      <c r="C147" s="960" t="s">
        <v>276</v>
      </c>
      <c r="D147" s="960" t="s">
        <v>307</v>
      </c>
      <c r="E147" s="951">
        <v>43500</v>
      </c>
      <c r="F147" s="974">
        <v>0</v>
      </c>
      <c r="G147" s="951">
        <v>43500</v>
      </c>
      <c r="H147" s="951">
        <v>1248.45</v>
      </c>
      <c r="I147" s="974">
        <v>936.62</v>
      </c>
      <c r="J147" s="951">
        <v>1322.4</v>
      </c>
      <c r="K147" s="951">
        <v>25</v>
      </c>
      <c r="L147" s="951">
        <f>+H147+I147+J147+K147</f>
        <v>3532.4700000000003</v>
      </c>
      <c r="M147" s="953">
        <f>+G147-L147</f>
        <v>39967.53</v>
      </c>
    </row>
    <row r="148" spans="1:13" ht="18.75" x14ac:dyDescent="0.3">
      <c r="A148" s="958" t="s">
        <v>310</v>
      </c>
      <c r="B148" s="950" t="s">
        <v>807</v>
      </c>
      <c r="C148" s="960" t="s">
        <v>276</v>
      </c>
      <c r="D148" s="960" t="s">
        <v>307</v>
      </c>
      <c r="E148" s="951">
        <v>50000</v>
      </c>
      <c r="F148" s="952">
        <v>0</v>
      </c>
      <c r="G148" s="953">
        <v>50000</v>
      </c>
      <c r="H148" s="951">
        <v>1435</v>
      </c>
      <c r="I148" s="951">
        <v>1854</v>
      </c>
      <c r="J148" s="951">
        <v>1520</v>
      </c>
      <c r="K148" s="951">
        <v>3296.7</v>
      </c>
      <c r="L148" s="951">
        <f>+H148+I148+J148+K148</f>
        <v>8105.7</v>
      </c>
      <c r="M148" s="953">
        <f>+G148-L148</f>
        <v>41894.300000000003</v>
      </c>
    </row>
    <row r="149" spans="1:13" ht="18.75" x14ac:dyDescent="0.3">
      <c r="A149" s="961" t="s">
        <v>749</v>
      </c>
      <c r="B149" s="950"/>
      <c r="C149" s="962">
        <v>4</v>
      </c>
      <c r="D149" s="962"/>
      <c r="E149" s="963">
        <f>SUM(E145:E148)</f>
        <v>348500</v>
      </c>
      <c r="F149" s="964">
        <f ca="1">SUM(F145:F172)</f>
        <v>0</v>
      </c>
      <c r="G149" s="965">
        <f t="shared" ref="G149:M149" si="22">SUM(G145:G148)</f>
        <v>348500</v>
      </c>
      <c r="H149" s="963">
        <f t="shared" si="22"/>
        <v>10001.950000000001</v>
      </c>
      <c r="I149" s="963">
        <f t="shared" si="22"/>
        <v>40258.590000000004</v>
      </c>
      <c r="J149" s="963">
        <f t="shared" si="22"/>
        <v>10594.4</v>
      </c>
      <c r="K149" s="963">
        <f t="shared" si="22"/>
        <v>6718.1</v>
      </c>
      <c r="L149" s="963">
        <f t="shared" si="22"/>
        <v>67573.040000000008</v>
      </c>
      <c r="M149" s="965">
        <f t="shared" si="22"/>
        <v>280926.96000000002</v>
      </c>
    </row>
    <row r="150" spans="1:13" ht="18.75" x14ac:dyDescent="0.3">
      <c r="A150" s="961"/>
      <c r="B150" s="950"/>
      <c r="C150" s="962"/>
      <c r="D150" s="962"/>
      <c r="E150" s="963"/>
      <c r="F150" s="964"/>
      <c r="G150" s="965"/>
      <c r="H150" s="963"/>
      <c r="I150" s="963"/>
      <c r="J150" s="963"/>
      <c r="K150" s="963"/>
      <c r="L150" s="963"/>
      <c r="M150" s="965"/>
    </row>
    <row r="151" spans="1:13" ht="18.75" x14ac:dyDescent="0.3">
      <c r="A151" s="967" t="s">
        <v>1458</v>
      </c>
      <c r="B151" s="988"/>
      <c r="C151" s="989"/>
      <c r="D151" s="989"/>
      <c r="E151" s="949"/>
      <c r="F151" s="949"/>
      <c r="G151" s="990"/>
      <c r="H151" s="1379"/>
      <c r="I151" s="963"/>
      <c r="J151" s="963"/>
      <c r="K151" s="963"/>
      <c r="L151" s="963"/>
      <c r="M151" s="965"/>
    </row>
    <row r="152" spans="1:13" ht="18.75" x14ac:dyDescent="0.3">
      <c r="A152" s="960" t="s">
        <v>1689</v>
      </c>
      <c r="B152" s="950" t="s">
        <v>807</v>
      </c>
      <c r="C152" s="960" t="s">
        <v>1772</v>
      </c>
      <c r="D152" s="960" t="s">
        <v>1069</v>
      </c>
      <c r="E152" s="951">
        <v>80000</v>
      </c>
      <c r="F152" s="971">
        <v>0</v>
      </c>
      <c r="G152" s="972">
        <v>80000</v>
      </c>
      <c r="H152" s="951">
        <v>2296</v>
      </c>
      <c r="I152" s="951">
        <v>7400.87</v>
      </c>
      <c r="J152" s="951">
        <v>2432</v>
      </c>
      <c r="K152" s="951">
        <v>2097.1999999999998</v>
      </c>
      <c r="L152" s="951">
        <f>+H152+I152+J152+K152</f>
        <v>14226.07</v>
      </c>
      <c r="M152" s="953">
        <f>+G152-L152</f>
        <v>65773.929999999993</v>
      </c>
    </row>
    <row r="153" spans="1:13" ht="18.75" x14ac:dyDescent="0.3">
      <c r="A153" s="960" t="s">
        <v>1690</v>
      </c>
      <c r="B153" s="950" t="s">
        <v>807</v>
      </c>
      <c r="C153" s="960" t="s">
        <v>276</v>
      </c>
      <c r="D153" s="960" t="s">
        <v>307</v>
      </c>
      <c r="E153" s="951">
        <v>43500</v>
      </c>
      <c r="F153" s="974">
        <v>0</v>
      </c>
      <c r="G153" s="951">
        <v>43500</v>
      </c>
      <c r="H153" s="951">
        <v>1248.45</v>
      </c>
      <c r="I153" s="974">
        <v>679.3</v>
      </c>
      <c r="J153" s="951">
        <v>1322.4</v>
      </c>
      <c r="K153" s="951">
        <v>1740.46</v>
      </c>
      <c r="L153" s="951">
        <f>SUM(H153:K153)</f>
        <v>4990.6100000000006</v>
      </c>
      <c r="M153" s="951">
        <f>+E153-L153</f>
        <v>38509.39</v>
      </c>
    </row>
    <row r="154" spans="1:13" ht="18.75" x14ac:dyDescent="0.3">
      <c r="A154" s="961" t="s">
        <v>847</v>
      </c>
      <c r="B154" s="992"/>
      <c r="C154" s="962">
        <v>2</v>
      </c>
      <c r="D154" s="962"/>
      <c r="E154" s="963">
        <f>SUM(E152:E153)</f>
        <v>123500</v>
      </c>
      <c r="F154" s="1071">
        <v>0</v>
      </c>
      <c r="G154" s="963">
        <f t="shared" ref="G154:M154" si="23">SUM(G152:G153)</f>
        <v>123500</v>
      </c>
      <c r="H154" s="963">
        <f t="shared" si="23"/>
        <v>3544.45</v>
      </c>
      <c r="I154" s="963">
        <f t="shared" si="23"/>
        <v>8080.17</v>
      </c>
      <c r="J154" s="963">
        <f t="shared" si="23"/>
        <v>3754.4</v>
      </c>
      <c r="K154" s="963">
        <f t="shared" si="23"/>
        <v>3837.66</v>
      </c>
      <c r="L154" s="963">
        <f t="shared" si="23"/>
        <v>19216.68</v>
      </c>
      <c r="M154" s="963">
        <f t="shared" si="23"/>
        <v>104283.31999999999</v>
      </c>
    </row>
    <row r="155" spans="1:13" ht="18.75" x14ac:dyDescent="0.3">
      <c r="A155" s="961"/>
      <c r="B155" s="950"/>
      <c r="C155" s="962"/>
      <c r="D155" s="962"/>
      <c r="E155" s="963"/>
      <c r="F155" s="964"/>
      <c r="G155" s="965"/>
      <c r="H155" s="963"/>
      <c r="I155" s="963"/>
      <c r="J155" s="963"/>
      <c r="K155" s="963"/>
      <c r="L155" s="963"/>
      <c r="M155" s="965"/>
    </row>
    <row r="156" spans="1:13" ht="18.75" x14ac:dyDescent="0.3">
      <c r="A156" s="982" t="s">
        <v>1245</v>
      </c>
      <c r="B156" s="950"/>
      <c r="C156" s="967"/>
      <c r="D156" s="967"/>
      <c r="E156" s="963"/>
      <c r="F156" s="964"/>
      <c r="G156" s="965"/>
      <c r="H156" s="963"/>
      <c r="I156" s="963"/>
      <c r="J156" s="963"/>
      <c r="K156" s="963"/>
      <c r="L156" s="963"/>
      <c r="M156" s="965"/>
    </row>
    <row r="157" spans="1:13" ht="18.75" x14ac:dyDescent="0.3">
      <c r="A157" s="955" t="s">
        <v>1691</v>
      </c>
      <c r="B157" s="950" t="s">
        <v>806</v>
      </c>
      <c r="C157" s="960" t="s">
        <v>551</v>
      </c>
      <c r="D157" s="960" t="s">
        <v>307</v>
      </c>
      <c r="E157" s="951">
        <v>43500</v>
      </c>
      <c r="F157" s="952">
        <v>0</v>
      </c>
      <c r="G157" s="953">
        <v>43500</v>
      </c>
      <c r="H157" s="951">
        <v>1248.45</v>
      </c>
      <c r="I157" s="974">
        <v>936.62</v>
      </c>
      <c r="J157" s="951">
        <v>1322.4</v>
      </c>
      <c r="K157" s="951">
        <v>25</v>
      </c>
      <c r="L157" s="951">
        <f>SUM(H157:K157)</f>
        <v>3532.4700000000003</v>
      </c>
      <c r="M157" s="953">
        <f>+G157-L157</f>
        <v>39967.53</v>
      </c>
    </row>
    <row r="158" spans="1:13" ht="18.75" x14ac:dyDescent="0.3">
      <c r="A158" s="961" t="s">
        <v>749</v>
      </c>
      <c r="B158" s="950"/>
      <c r="C158" s="962">
        <v>1</v>
      </c>
      <c r="D158" s="962"/>
      <c r="E158" s="963">
        <f t="shared" ref="E158:K158" si="24">SUM(E157:E157)</f>
        <v>43500</v>
      </c>
      <c r="F158" s="964">
        <f t="shared" si="24"/>
        <v>0</v>
      </c>
      <c r="G158" s="965">
        <f t="shared" si="24"/>
        <v>43500</v>
      </c>
      <c r="H158" s="963">
        <f t="shared" si="24"/>
        <v>1248.45</v>
      </c>
      <c r="I158" s="1091">
        <f t="shared" si="24"/>
        <v>936.62</v>
      </c>
      <c r="J158" s="1091">
        <f t="shared" si="24"/>
        <v>1322.4</v>
      </c>
      <c r="K158" s="963">
        <f t="shared" si="24"/>
        <v>25</v>
      </c>
      <c r="L158" s="963">
        <f>SUM(L157)</f>
        <v>3532.4700000000003</v>
      </c>
      <c r="M158" s="965">
        <v>39967.53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1"/>
      <c r="I159" s="951"/>
      <c r="J159" s="951"/>
      <c r="K159" s="951"/>
      <c r="L159" s="951"/>
      <c r="M159" s="953"/>
    </row>
    <row r="160" spans="1:13" ht="18.75" x14ac:dyDescent="0.3">
      <c r="A160" s="997" t="s">
        <v>1692</v>
      </c>
      <c r="B160" s="950"/>
      <c r="C160" s="967"/>
      <c r="D160" s="967"/>
      <c r="E160" s="963"/>
      <c r="F160" s="964"/>
      <c r="G160" s="965"/>
      <c r="H160" s="963"/>
      <c r="I160" s="963"/>
      <c r="J160" s="963"/>
      <c r="K160" s="963"/>
      <c r="L160" s="963"/>
      <c r="M160" s="965"/>
    </row>
    <row r="161" spans="1:13" ht="18.75" x14ac:dyDescent="0.3">
      <c r="A161" s="955" t="s">
        <v>1693</v>
      </c>
      <c r="B161" s="950" t="s">
        <v>807</v>
      </c>
      <c r="C161" s="960" t="s">
        <v>1734</v>
      </c>
      <c r="D161" s="960" t="s">
        <v>307</v>
      </c>
      <c r="E161" s="951">
        <v>70000</v>
      </c>
      <c r="F161" s="974">
        <v>0</v>
      </c>
      <c r="G161" s="951">
        <v>70000</v>
      </c>
      <c r="H161" s="951">
        <v>2009</v>
      </c>
      <c r="I161" s="951">
        <v>5368.48</v>
      </c>
      <c r="J161" s="951">
        <v>2128</v>
      </c>
      <c r="K161" s="951">
        <v>1296.7</v>
      </c>
      <c r="L161" s="951">
        <f>+H161+I161+J161+K161</f>
        <v>10802.18</v>
      </c>
      <c r="M161" s="953">
        <f>+G161-L161</f>
        <v>59197.82</v>
      </c>
    </row>
    <row r="162" spans="1:13" ht="18.75" x14ac:dyDescent="0.3">
      <c r="A162" s="955" t="s">
        <v>1694</v>
      </c>
      <c r="B162" s="950" t="s">
        <v>806</v>
      </c>
      <c r="C162" s="960" t="s">
        <v>551</v>
      </c>
      <c r="D162" s="960" t="s">
        <v>307</v>
      </c>
      <c r="E162" s="951">
        <v>43500</v>
      </c>
      <c r="F162" s="952">
        <v>0</v>
      </c>
      <c r="G162" s="953">
        <v>43500</v>
      </c>
      <c r="H162" s="951">
        <v>1248.45</v>
      </c>
      <c r="I162" s="974">
        <v>936.62</v>
      </c>
      <c r="J162" s="951">
        <v>1322.4</v>
      </c>
      <c r="K162" s="951">
        <v>2025</v>
      </c>
      <c r="L162" s="951">
        <f>+H162+I162+J162+K162</f>
        <v>5532.47</v>
      </c>
      <c r="M162" s="953">
        <f>+G162-L162</f>
        <v>37967.53</v>
      </c>
    </row>
    <row r="163" spans="1:13" ht="18.75" x14ac:dyDescent="0.3">
      <c r="A163" s="955" t="s">
        <v>1695</v>
      </c>
      <c r="B163" s="950" t="s">
        <v>806</v>
      </c>
      <c r="C163" s="960" t="s">
        <v>551</v>
      </c>
      <c r="D163" s="960" t="s">
        <v>321</v>
      </c>
      <c r="E163" s="951">
        <v>43500</v>
      </c>
      <c r="F163" s="952">
        <v>0</v>
      </c>
      <c r="G163" s="953">
        <v>43500</v>
      </c>
      <c r="H163" s="951">
        <v>1248.45</v>
      </c>
      <c r="I163" s="974">
        <v>936.62</v>
      </c>
      <c r="J163" s="951">
        <v>1322.4</v>
      </c>
      <c r="K163" s="951">
        <v>25</v>
      </c>
      <c r="L163" s="951">
        <f>+H163+I163+J163+K163</f>
        <v>3532.4700000000003</v>
      </c>
      <c r="M163" s="953">
        <f>+G163-L163</f>
        <v>39967.53</v>
      </c>
    </row>
    <row r="164" spans="1:13" ht="18.75" x14ac:dyDescent="0.3">
      <c r="A164" s="961" t="s">
        <v>847</v>
      </c>
      <c r="B164" s="950"/>
      <c r="C164" s="962">
        <v>3</v>
      </c>
      <c r="D164" s="962"/>
      <c r="E164" s="963">
        <f>SUM(E161:E163)</f>
        <v>157000</v>
      </c>
      <c r="F164" s="993">
        <f>SUM(F163)</f>
        <v>0</v>
      </c>
      <c r="G164" s="963">
        <f t="shared" ref="G164:M164" si="25">SUM(G161:G163)</f>
        <v>157000</v>
      </c>
      <c r="H164" s="963">
        <f t="shared" si="25"/>
        <v>4505.8999999999996</v>
      </c>
      <c r="I164" s="963">
        <f t="shared" si="25"/>
        <v>7241.7199999999993</v>
      </c>
      <c r="J164" s="963">
        <f t="shared" si="25"/>
        <v>4772.8</v>
      </c>
      <c r="K164" s="963">
        <f>SUM(K161:K163)</f>
        <v>3346.7</v>
      </c>
      <c r="L164" s="963">
        <f t="shared" si="25"/>
        <v>19867.120000000003</v>
      </c>
      <c r="M164" s="963">
        <f t="shared" si="25"/>
        <v>137132.88</v>
      </c>
    </row>
    <row r="165" spans="1:13" ht="18.75" x14ac:dyDescent="0.3">
      <c r="A165" s="958"/>
      <c r="B165" s="950"/>
      <c r="C165" s="960"/>
      <c r="D165" s="960"/>
      <c r="E165" s="951"/>
      <c r="F165" s="952"/>
      <c r="G165" s="953"/>
      <c r="H165" s="951"/>
      <c r="I165" s="951"/>
      <c r="J165" s="951"/>
      <c r="K165" s="951"/>
      <c r="L165" s="951"/>
      <c r="M165" s="953"/>
    </row>
    <row r="166" spans="1:13" ht="29.25" customHeight="1" x14ac:dyDescent="0.3">
      <c r="A166" s="982" t="s">
        <v>1138</v>
      </c>
      <c r="B166" s="950"/>
      <c r="C166" s="967"/>
      <c r="D166" s="967"/>
      <c r="E166" s="963"/>
      <c r="F166" s="964"/>
      <c r="G166" s="965"/>
      <c r="H166" s="963"/>
      <c r="I166" s="963"/>
      <c r="J166" s="963"/>
      <c r="K166" s="963"/>
      <c r="L166" s="963"/>
      <c r="M166" s="965"/>
    </row>
    <row r="167" spans="1:13" ht="18.75" x14ac:dyDescent="0.3">
      <c r="A167" s="958" t="s">
        <v>1640</v>
      </c>
      <c r="B167" s="950" t="s">
        <v>806</v>
      </c>
      <c r="C167" s="960" t="s">
        <v>417</v>
      </c>
      <c r="D167" s="960" t="s">
        <v>1069</v>
      </c>
      <c r="E167" s="951">
        <v>80000</v>
      </c>
      <c r="F167" s="952">
        <v>0</v>
      </c>
      <c r="G167" s="953">
        <v>80000</v>
      </c>
      <c r="H167" s="951">
        <v>2296</v>
      </c>
      <c r="I167" s="951">
        <v>7400.87</v>
      </c>
      <c r="J167" s="951">
        <v>2432</v>
      </c>
      <c r="K167" s="951">
        <v>728</v>
      </c>
      <c r="L167" s="951">
        <f>+H167+I167+J167+K167</f>
        <v>12856.869999999999</v>
      </c>
      <c r="M167" s="953">
        <f>+G167-L167</f>
        <v>67143.13</v>
      </c>
    </row>
    <row r="168" spans="1:13" ht="18.75" x14ac:dyDescent="0.3">
      <c r="A168" s="961" t="s">
        <v>847</v>
      </c>
      <c r="B168" s="950"/>
      <c r="C168" s="962">
        <v>1</v>
      </c>
      <c r="D168" s="962"/>
      <c r="E168" s="963">
        <f>SUM(E167:E167)</f>
        <v>80000</v>
      </c>
      <c r="F168" s="1071">
        <v>0</v>
      </c>
      <c r="G168" s="963">
        <f t="shared" ref="G168:M168" si="26">SUM(G167:G167)</f>
        <v>80000</v>
      </c>
      <c r="H168" s="963">
        <f t="shared" si="26"/>
        <v>2296</v>
      </c>
      <c r="I168" s="963">
        <f t="shared" si="26"/>
        <v>7400.87</v>
      </c>
      <c r="J168" s="963">
        <f t="shared" si="26"/>
        <v>2432</v>
      </c>
      <c r="K168" s="963">
        <f>SUM(K167:K167)</f>
        <v>728</v>
      </c>
      <c r="L168" s="963">
        <f t="shared" si="26"/>
        <v>12856.869999999999</v>
      </c>
      <c r="M168" s="963">
        <f t="shared" si="26"/>
        <v>67143.13</v>
      </c>
    </row>
    <row r="169" spans="1:13" ht="18.75" x14ac:dyDescent="0.3">
      <c r="A169" s="958"/>
      <c r="B169" s="950"/>
      <c r="C169" s="960"/>
      <c r="D169" s="960"/>
      <c r="E169" s="951"/>
      <c r="F169" s="952"/>
      <c r="G169" s="953"/>
      <c r="H169" s="951"/>
      <c r="I169" s="951"/>
      <c r="J169" s="951"/>
      <c r="K169" s="951"/>
      <c r="L169" s="951"/>
      <c r="M169" s="953"/>
    </row>
    <row r="170" spans="1:13" ht="18.75" customHeight="1" x14ac:dyDescent="0.3">
      <c r="A170" s="982" t="s">
        <v>1195</v>
      </c>
      <c r="B170" s="950"/>
      <c r="C170" s="967"/>
      <c r="D170" s="967"/>
      <c r="E170" s="963"/>
      <c r="F170" s="964"/>
      <c r="G170" s="965"/>
      <c r="H170" s="963"/>
      <c r="I170" s="963"/>
      <c r="J170" s="963"/>
      <c r="K170" s="963"/>
      <c r="L170" s="963"/>
      <c r="M170" s="965"/>
    </row>
    <row r="171" spans="1:13" ht="18.75" x14ac:dyDescent="0.3">
      <c r="A171" s="955" t="s">
        <v>217</v>
      </c>
      <c r="B171" s="950" t="s">
        <v>807</v>
      </c>
      <c r="C171" s="960" t="s">
        <v>1734</v>
      </c>
      <c r="D171" s="960" t="s">
        <v>1069</v>
      </c>
      <c r="E171" s="951">
        <v>80000</v>
      </c>
      <c r="F171" s="952">
        <v>0</v>
      </c>
      <c r="G171" s="953">
        <v>80000</v>
      </c>
      <c r="H171" s="951">
        <v>2296</v>
      </c>
      <c r="I171" s="951">
        <v>7400.87</v>
      </c>
      <c r="J171" s="951">
        <v>2432</v>
      </c>
      <c r="K171" s="951">
        <v>3639.14</v>
      </c>
      <c r="L171" s="951">
        <f>+H171+I171+J171+K171</f>
        <v>15768.009999999998</v>
      </c>
      <c r="M171" s="953">
        <f>+G171-L171</f>
        <v>64231.990000000005</v>
      </c>
    </row>
    <row r="172" spans="1:13" ht="18.75" x14ac:dyDescent="0.3">
      <c r="A172" s="955" t="s">
        <v>1688</v>
      </c>
      <c r="B172" s="950" t="s">
        <v>806</v>
      </c>
      <c r="C172" s="960" t="s">
        <v>1683</v>
      </c>
      <c r="D172" s="960" t="s">
        <v>1069</v>
      </c>
      <c r="E172" s="951">
        <v>55000</v>
      </c>
      <c r="F172" s="974">
        <v>0</v>
      </c>
      <c r="G172" s="951">
        <v>55000</v>
      </c>
      <c r="H172" s="951">
        <v>1578.5</v>
      </c>
      <c r="I172" s="951">
        <v>2559.6799999999998</v>
      </c>
      <c r="J172" s="951">
        <v>1672</v>
      </c>
      <c r="K172" s="951">
        <v>1396.7</v>
      </c>
      <c r="L172" s="951">
        <f>+H172+I172+J172+K172</f>
        <v>7206.88</v>
      </c>
      <c r="M172" s="953">
        <f>+G172-L172</f>
        <v>47793.120000000003</v>
      </c>
    </row>
    <row r="173" spans="1:13" ht="18.75" x14ac:dyDescent="0.3">
      <c r="A173" s="961" t="s">
        <v>749</v>
      </c>
      <c r="B173" s="950"/>
      <c r="C173" s="962">
        <v>2</v>
      </c>
      <c r="D173" s="962"/>
      <c r="E173" s="963">
        <f>SUM(E171:E172)</f>
        <v>135000</v>
      </c>
      <c r="F173" s="964">
        <f t="shared" ref="F173:M173" si="27">SUM(F171:F172)</f>
        <v>0</v>
      </c>
      <c r="G173" s="965">
        <f t="shared" si="27"/>
        <v>135000</v>
      </c>
      <c r="H173" s="963">
        <f t="shared" si="27"/>
        <v>3874.5</v>
      </c>
      <c r="I173" s="963">
        <f t="shared" si="27"/>
        <v>9960.5499999999993</v>
      </c>
      <c r="J173" s="963">
        <f t="shared" si="27"/>
        <v>4104</v>
      </c>
      <c r="K173" s="963">
        <f>SUM(K171:K172)</f>
        <v>5035.84</v>
      </c>
      <c r="L173" s="963">
        <f t="shared" si="27"/>
        <v>22974.89</v>
      </c>
      <c r="M173" s="965">
        <f t="shared" si="27"/>
        <v>112025.11000000002</v>
      </c>
    </row>
    <row r="174" spans="1:13" ht="18.75" x14ac:dyDescent="0.3">
      <c r="A174" s="961"/>
      <c r="B174" s="950"/>
      <c r="C174" s="962"/>
      <c r="D174" s="962"/>
      <c r="E174" s="963"/>
      <c r="F174" s="964"/>
      <c r="G174" s="965"/>
      <c r="H174" s="963"/>
      <c r="I174" s="963"/>
      <c r="J174" s="963"/>
      <c r="K174" s="963"/>
      <c r="L174" s="963"/>
      <c r="M174" s="965"/>
    </row>
    <row r="175" spans="1:13" ht="18.75" x14ac:dyDescent="0.3">
      <c r="A175" s="982" t="s">
        <v>1421</v>
      </c>
      <c r="B175" s="950"/>
      <c r="C175" s="962"/>
      <c r="D175" s="962"/>
      <c r="E175" s="963"/>
      <c r="F175" s="964"/>
      <c r="G175" s="965"/>
      <c r="H175" s="963"/>
      <c r="I175" s="963"/>
      <c r="J175" s="963"/>
      <c r="K175" s="963"/>
      <c r="L175" s="963"/>
      <c r="M175" s="965"/>
    </row>
    <row r="176" spans="1:13" ht="18.75" x14ac:dyDescent="0.3">
      <c r="A176" s="1319" t="s">
        <v>1780</v>
      </c>
      <c r="B176" s="950" t="s">
        <v>806</v>
      </c>
      <c r="C176" s="1320" t="s">
        <v>551</v>
      </c>
      <c r="D176" s="960" t="s">
        <v>307</v>
      </c>
      <c r="E176" s="951">
        <v>43500</v>
      </c>
      <c r="F176" s="952">
        <v>0</v>
      </c>
      <c r="G176" s="953">
        <v>43500</v>
      </c>
      <c r="H176" s="951">
        <v>1248.45</v>
      </c>
      <c r="I176" s="951">
        <v>936.62</v>
      </c>
      <c r="J176" s="951">
        <v>1322.4</v>
      </c>
      <c r="K176" s="951">
        <v>25</v>
      </c>
      <c r="L176" s="951">
        <v>3532.47</v>
      </c>
      <c r="M176" s="953">
        <v>39967.53</v>
      </c>
    </row>
    <row r="177" spans="1:13" ht="18.75" x14ac:dyDescent="0.3">
      <c r="A177" s="961" t="s">
        <v>749</v>
      </c>
      <c r="B177" s="950"/>
      <c r="C177" s="962">
        <v>1</v>
      </c>
      <c r="D177" s="962"/>
      <c r="E177" s="963">
        <v>43500</v>
      </c>
      <c r="F177" s="964">
        <v>0</v>
      </c>
      <c r="G177" s="965">
        <v>43500</v>
      </c>
      <c r="H177" s="963">
        <v>1248.45</v>
      </c>
      <c r="I177" s="963">
        <v>936.62</v>
      </c>
      <c r="J177" s="963">
        <v>1322.4</v>
      </c>
      <c r="K177" s="963">
        <v>25</v>
      </c>
      <c r="L177" s="963">
        <v>3532.47</v>
      </c>
      <c r="M177" s="965">
        <v>39967.53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5"/>
      <c r="H178" s="963"/>
      <c r="I178" s="963"/>
      <c r="J178" s="963"/>
      <c r="K178" s="963"/>
      <c r="L178" s="963"/>
      <c r="M178" s="965"/>
    </row>
    <row r="179" spans="1:13" ht="18.75" x14ac:dyDescent="0.3">
      <c r="A179" s="961" t="s">
        <v>803</v>
      </c>
      <c r="B179" s="950"/>
      <c r="C179" s="967"/>
      <c r="D179" s="967"/>
      <c r="E179" s="963"/>
      <c r="F179" s="964"/>
      <c r="G179" s="965"/>
      <c r="H179" s="963"/>
      <c r="I179" s="963"/>
      <c r="J179" s="963"/>
      <c r="K179" s="963"/>
      <c r="L179" s="963"/>
      <c r="M179" s="965"/>
    </row>
    <row r="180" spans="1:13" ht="18.75" x14ac:dyDescent="0.3">
      <c r="A180" s="955" t="s">
        <v>1698</v>
      </c>
      <c r="B180" s="950" t="s">
        <v>806</v>
      </c>
      <c r="C180" s="1024" t="s">
        <v>1325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936.62</v>
      </c>
      <c r="J180" s="951">
        <v>1322.4</v>
      </c>
      <c r="K180" s="951">
        <v>25</v>
      </c>
      <c r="L180" s="951">
        <f>+H180+I180+J180+K180</f>
        <v>3532.4700000000003</v>
      </c>
      <c r="M180" s="951">
        <f>+G180-L180</f>
        <v>39967.53</v>
      </c>
    </row>
    <row r="181" spans="1:13" ht="18.75" x14ac:dyDescent="0.3">
      <c r="A181" s="955" t="s">
        <v>1699</v>
      </c>
      <c r="B181" s="950" t="s">
        <v>806</v>
      </c>
      <c r="C181" s="1024" t="s">
        <v>1325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974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18.75" x14ac:dyDescent="0.3">
      <c r="A182" s="955" t="s">
        <v>1700</v>
      </c>
      <c r="B182" s="950" t="s">
        <v>806</v>
      </c>
      <c r="C182" s="1024" t="s">
        <v>1325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974">
        <v>936.62</v>
      </c>
      <c r="J182" s="951">
        <v>1322.4</v>
      </c>
      <c r="K182" s="951">
        <v>25</v>
      </c>
      <c r="L182" s="951">
        <f>+H182+I182+J182+K182</f>
        <v>3532.4700000000003</v>
      </c>
      <c r="M182" s="951">
        <f>+G182-L182</f>
        <v>39967.53</v>
      </c>
    </row>
    <row r="183" spans="1:13" ht="16.5" customHeight="1" x14ac:dyDescent="0.3">
      <c r="A183" s="1069" t="s">
        <v>1701</v>
      </c>
      <c r="B183" s="950" t="s">
        <v>806</v>
      </c>
      <c r="C183" s="1024" t="s">
        <v>1325</v>
      </c>
      <c r="D183" s="960" t="s">
        <v>307</v>
      </c>
      <c r="E183" s="951">
        <v>43500</v>
      </c>
      <c r="F183" s="974">
        <v>0</v>
      </c>
      <c r="G183" s="951">
        <v>43500</v>
      </c>
      <c r="H183" s="951">
        <v>1248.45</v>
      </c>
      <c r="I183" s="974">
        <v>421.98</v>
      </c>
      <c r="J183" s="951">
        <v>1322.4</v>
      </c>
      <c r="K183" s="951">
        <v>4861.92</v>
      </c>
      <c r="L183" s="951">
        <f>+H183+I183+J183+K183</f>
        <v>7854.75</v>
      </c>
      <c r="M183" s="951">
        <f>+G183-L183</f>
        <v>35645.25</v>
      </c>
    </row>
    <row r="184" spans="1:13" ht="18.75" x14ac:dyDescent="0.3">
      <c r="A184" s="998" t="s">
        <v>1702</v>
      </c>
      <c r="B184" s="950" t="s">
        <v>1296</v>
      </c>
      <c r="C184" s="1024" t="s">
        <v>1325</v>
      </c>
      <c r="D184" s="960" t="s">
        <v>321</v>
      </c>
      <c r="E184" s="951">
        <v>43500</v>
      </c>
      <c r="F184" s="952">
        <v>0</v>
      </c>
      <c r="G184" s="953">
        <v>43500</v>
      </c>
      <c r="H184" s="951">
        <v>1248.45</v>
      </c>
      <c r="I184" s="974">
        <v>936.62</v>
      </c>
      <c r="J184" s="951">
        <v>1322.4</v>
      </c>
      <c r="K184" s="951">
        <v>25</v>
      </c>
      <c r="L184" s="951">
        <f>+H184+I184+J184+K184</f>
        <v>3532.4700000000003</v>
      </c>
      <c r="M184" s="951">
        <f>+G184-L184</f>
        <v>39967.53</v>
      </c>
    </row>
    <row r="185" spans="1:13" ht="18.75" x14ac:dyDescent="0.3">
      <c r="A185" s="961" t="s">
        <v>847</v>
      </c>
      <c r="B185" s="950"/>
      <c r="C185" s="962">
        <v>5</v>
      </c>
      <c r="D185" s="962"/>
      <c r="E185" s="963">
        <f>SUM(E180:E184)</f>
        <v>217500</v>
      </c>
      <c r="F185" s="964">
        <v>0</v>
      </c>
      <c r="G185" s="963">
        <f t="shared" ref="G185:M185" si="28">SUM(G180:G184)</f>
        <v>217500</v>
      </c>
      <c r="H185" s="963">
        <f t="shared" si="28"/>
        <v>6242.25</v>
      </c>
      <c r="I185" s="963">
        <f t="shared" si="28"/>
        <v>4168.46</v>
      </c>
      <c r="J185" s="963">
        <f t="shared" si="28"/>
        <v>6612</v>
      </c>
      <c r="K185" s="963">
        <f>SUM(K180:K184)</f>
        <v>4961.92</v>
      </c>
      <c r="L185" s="963">
        <f t="shared" si="28"/>
        <v>21984.63</v>
      </c>
      <c r="M185" s="963">
        <f t="shared" si="28"/>
        <v>195515.37</v>
      </c>
    </row>
    <row r="186" spans="1:13" ht="18.75" x14ac:dyDescent="0.3">
      <c r="A186" s="961"/>
      <c r="B186" s="950"/>
      <c r="C186" s="962"/>
      <c r="D186" s="962"/>
      <c r="E186" s="963"/>
      <c r="F186" s="964"/>
      <c r="G186" s="963"/>
      <c r="H186" s="963"/>
      <c r="I186" s="963"/>
      <c r="J186" s="963"/>
      <c r="K186" s="963"/>
      <c r="L186" s="963"/>
      <c r="M186" s="963"/>
    </row>
    <row r="187" spans="1:13" ht="18.75" x14ac:dyDescent="0.3">
      <c r="A187" s="961" t="s">
        <v>1490</v>
      </c>
      <c r="B187" s="950"/>
      <c r="C187" s="962"/>
      <c r="D187" s="962"/>
      <c r="E187" s="963"/>
      <c r="F187" s="964"/>
      <c r="G187" s="963"/>
      <c r="H187" s="963"/>
      <c r="I187" s="963"/>
      <c r="J187" s="963"/>
      <c r="K187" s="963"/>
      <c r="L187" s="963"/>
      <c r="M187" s="963"/>
    </row>
    <row r="188" spans="1:13" ht="21" customHeight="1" x14ac:dyDescent="0.3">
      <c r="A188" s="1069" t="s">
        <v>1386</v>
      </c>
      <c r="B188" s="950" t="s">
        <v>806</v>
      </c>
      <c r="C188" s="1024" t="s">
        <v>1325</v>
      </c>
      <c r="D188" s="960" t="s">
        <v>321</v>
      </c>
      <c r="E188" s="951">
        <v>43500</v>
      </c>
      <c r="F188" s="974">
        <v>0</v>
      </c>
      <c r="G188" s="951">
        <v>43500</v>
      </c>
      <c r="H188" s="951">
        <v>1248.45</v>
      </c>
      <c r="I188" s="974">
        <v>936.62</v>
      </c>
      <c r="J188" s="951">
        <v>1322.4</v>
      </c>
      <c r="K188" s="951">
        <v>25</v>
      </c>
      <c r="L188" s="951">
        <f>+H188+I188+J188+K188</f>
        <v>3532.4700000000003</v>
      </c>
      <c r="M188" s="951">
        <f>+G188-L188</f>
        <v>39967.53</v>
      </c>
    </row>
    <row r="189" spans="1:13" ht="21" customHeight="1" x14ac:dyDescent="0.3">
      <c r="A189" s="1069" t="s">
        <v>1704</v>
      </c>
      <c r="B189" s="950" t="s">
        <v>806</v>
      </c>
      <c r="C189" s="1024" t="s">
        <v>1325</v>
      </c>
      <c r="D189" s="960" t="s">
        <v>307</v>
      </c>
      <c r="E189" s="951">
        <v>43500</v>
      </c>
      <c r="F189" s="974">
        <v>0</v>
      </c>
      <c r="G189" s="951">
        <v>43500</v>
      </c>
      <c r="H189" s="951">
        <v>1248.45</v>
      </c>
      <c r="I189" s="974">
        <v>936.62</v>
      </c>
      <c r="J189" s="951">
        <v>1322.4</v>
      </c>
      <c r="K189" s="951">
        <v>25</v>
      </c>
      <c r="L189" s="951">
        <f>+H189+I189+J189+K189</f>
        <v>3532.4700000000003</v>
      </c>
      <c r="M189" s="951">
        <f>+G189-L189</f>
        <v>39967.53</v>
      </c>
    </row>
    <row r="190" spans="1:13" ht="21" customHeight="1" x14ac:dyDescent="0.3">
      <c r="A190" s="1069" t="s">
        <v>1328</v>
      </c>
      <c r="B190" s="950" t="s">
        <v>1296</v>
      </c>
      <c r="C190" s="1024" t="s">
        <v>1325</v>
      </c>
      <c r="D190" s="960" t="s">
        <v>321</v>
      </c>
      <c r="E190" s="951">
        <v>43500</v>
      </c>
      <c r="F190" s="974">
        <v>0</v>
      </c>
      <c r="G190" s="951">
        <v>43500</v>
      </c>
      <c r="H190" s="951">
        <v>1248.45</v>
      </c>
      <c r="I190" s="974">
        <v>936.62</v>
      </c>
      <c r="J190" s="951">
        <v>1322.4</v>
      </c>
      <c r="K190" s="951">
        <v>25</v>
      </c>
      <c r="L190" s="951">
        <f>+H190+I190+J190+K190</f>
        <v>3532.4700000000003</v>
      </c>
      <c r="M190" s="951">
        <f>+G190-L190</f>
        <v>39967.53</v>
      </c>
    </row>
    <row r="191" spans="1:13" ht="18.75" x14ac:dyDescent="0.3">
      <c r="A191" s="1027" t="s">
        <v>1705</v>
      </c>
      <c r="B191" s="950" t="s">
        <v>806</v>
      </c>
      <c r="C191" s="1024" t="s">
        <v>1325</v>
      </c>
      <c r="D191" s="960" t="s">
        <v>307</v>
      </c>
      <c r="E191" s="951">
        <v>43500</v>
      </c>
      <c r="F191" s="974">
        <v>0</v>
      </c>
      <c r="G191" s="1032">
        <v>43500</v>
      </c>
      <c r="H191" s="951">
        <v>1248.45</v>
      </c>
      <c r="I191" s="1036">
        <v>936.62</v>
      </c>
      <c r="J191" s="951">
        <v>1322.4</v>
      </c>
      <c r="K191" s="951">
        <v>25</v>
      </c>
      <c r="L191" s="1032">
        <v>3532.4700000000003</v>
      </c>
      <c r="M191" s="1032">
        <v>39967.53</v>
      </c>
    </row>
    <row r="192" spans="1:13" ht="18.75" x14ac:dyDescent="0.3">
      <c r="A192" s="1027" t="s">
        <v>1781</v>
      </c>
      <c r="B192" s="950" t="s">
        <v>807</v>
      </c>
      <c r="C192" s="1024" t="s">
        <v>1325</v>
      </c>
      <c r="D192" s="960" t="s">
        <v>307</v>
      </c>
      <c r="E192" s="951">
        <v>43500</v>
      </c>
      <c r="F192" s="974">
        <v>0</v>
      </c>
      <c r="G192" s="1032">
        <v>43500</v>
      </c>
      <c r="H192" s="951">
        <v>1248.45</v>
      </c>
      <c r="I192" s="1036">
        <v>936.62</v>
      </c>
      <c r="J192" s="951">
        <v>1322.4</v>
      </c>
      <c r="K192" s="951">
        <v>25</v>
      </c>
      <c r="L192" s="1032">
        <v>3532.4700000000003</v>
      </c>
      <c r="M192" s="1032">
        <v>39967.53</v>
      </c>
    </row>
    <row r="193" spans="1:13" ht="18.75" x14ac:dyDescent="0.3">
      <c r="A193" s="961" t="s">
        <v>847</v>
      </c>
      <c r="B193" s="950"/>
      <c r="C193" s="962">
        <v>5</v>
      </c>
      <c r="D193" s="962"/>
      <c r="E193" s="963">
        <f>SUM(E188:E192)</f>
        <v>217500</v>
      </c>
      <c r="F193" s="964">
        <v>0</v>
      </c>
      <c r="G193" s="963">
        <f t="shared" ref="G193:M193" si="29">SUM(G188:G192)</f>
        <v>217500</v>
      </c>
      <c r="H193" s="963">
        <f t="shared" si="29"/>
        <v>6242.25</v>
      </c>
      <c r="I193" s="963">
        <f t="shared" si="29"/>
        <v>4683.1000000000004</v>
      </c>
      <c r="J193" s="963">
        <f t="shared" si="29"/>
        <v>6612</v>
      </c>
      <c r="K193" s="963">
        <f>SUM(K188:K192)</f>
        <v>125</v>
      </c>
      <c r="L193" s="963">
        <f t="shared" si="29"/>
        <v>17662.350000000002</v>
      </c>
      <c r="M193" s="963">
        <f t="shared" si="29"/>
        <v>199837.65</v>
      </c>
    </row>
    <row r="194" spans="1:13" ht="18.75" x14ac:dyDescent="0.3">
      <c r="A194" s="961"/>
      <c r="B194" s="950"/>
      <c r="C194" s="962"/>
      <c r="D194" s="962"/>
      <c r="E194" s="963"/>
      <c r="F194" s="964"/>
      <c r="G194" s="963"/>
      <c r="H194" s="963"/>
      <c r="I194" s="963"/>
      <c r="J194" s="963"/>
      <c r="K194" s="963"/>
      <c r="L194" s="963"/>
      <c r="M194" s="963"/>
    </row>
    <row r="195" spans="1:13" ht="18.75" x14ac:dyDescent="0.3">
      <c r="A195" s="961" t="s">
        <v>1221</v>
      </c>
      <c r="B195" s="950"/>
      <c r="C195" s="967"/>
      <c r="D195" s="967"/>
      <c r="E195" s="963"/>
      <c r="F195" s="964"/>
      <c r="G195" s="965"/>
      <c r="H195" s="963"/>
      <c r="I195" s="963"/>
      <c r="J195" s="963"/>
      <c r="K195" s="963"/>
      <c r="L195" s="963"/>
      <c r="M195" s="965"/>
    </row>
    <row r="196" spans="1:13" ht="18.75" x14ac:dyDescent="0.3">
      <c r="A196" s="961" t="s">
        <v>1739</v>
      </c>
      <c r="B196" s="950"/>
      <c r="C196" s="1026"/>
      <c r="D196" s="960"/>
      <c r="E196" s="951"/>
      <c r="F196" s="974"/>
      <c r="G196" s="1032"/>
      <c r="H196" s="951"/>
      <c r="I196" s="1036"/>
      <c r="J196" s="951"/>
      <c r="K196" s="951"/>
      <c r="L196" s="1032"/>
      <c r="M196" s="1032"/>
    </row>
    <row r="197" spans="1:13" ht="18.75" x14ac:dyDescent="0.3">
      <c r="A197" s="1027" t="s">
        <v>1478</v>
      </c>
      <c r="B197" s="950" t="s">
        <v>806</v>
      </c>
      <c r="C197" s="1024" t="s">
        <v>1706</v>
      </c>
      <c r="D197" s="960" t="s">
        <v>1069</v>
      </c>
      <c r="E197" s="951">
        <v>120000</v>
      </c>
      <c r="F197" s="974">
        <v>0</v>
      </c>
      <c r="G197" s="1032">
        <v>120000</v>
      </c>
      <c r="H197" s="951">
        <v>3444</v>
      </c>
      <c r="I197" s="1032">
        <v>16809.87</v>
      </c>
      <c r="J197" s="951">
        <v>3648</v>
      </c>
      <c r="K197" s="951">
        <v>25</v>
      </c>
      <c r="L197" s="1032">
        <f>+H197+I197+J197+K197</f>
        <v>23926.87</v>
      </c>
      <c r="M197" s="1032">
        <f t="shared" ref="M197:M203" si="30">+G197-L197</f>
        <v>96073.13</v>
      </c>
    </row>
    <row r="198" spans="1:13" ht="18.75" x14ac:dyDescent="0.3">
      <c r="A198" s="1027" t="s">
        <v>244</v>
      </c>
      <c r="B198" s="950" t="s">
        <v>806</v>
      </c>
      <c r="C198" s="1024" t="s">
        <v>489</v>
      </c>
      <c r="D198" s="960" t="s">
        <v>1064</v>
      </c>
      <c r="E198" s="951">
        <v>80000</v>
      </c>
      <c r="F198" s="974">
        <v>0</v>
      </c>
      <c r="G198" s="1032">
        <v>80000</v>
      </c>
      <c r="H198" s="951">
        <v>2296</v>
      </c>
      <c r="I198" s="1032">
        <v>7400.87</v>
      </c>
      <c r="J198" s="951">
        <v>2432</v>
      </c>
      <c r="K198" s="951">
        <v>25</v>
      </c>
      <c r="L198" s="1032">
        <f>+H198+I198+J198+K198</f>
        <v>12153.869999999999</v>
      </c>
      <c r="M198" s="1032">
        <f t="shared" si="30"/>
        <v>67846.13</v>
      </c>
    </row>
    <row r="199" spans="1:13" ht="18.75" x14ac:dyDescent="0.3">
      <c r="A199" s="1027" t="s">
        <v>84</v>
      </c>
      <c r="B199" s="950" t="s">
        <v>806</v>
      </c>
      <c r="C199" s="1024" t="s">
        <v>417</v>
      </c>
      <c r="D199" s="960" t="s">
        <v>307</v>
      </c>
      <c r="E199" s="951">
        <v>70000</v>
      </c>
      <c r="F199" s="974">
        <v>0</v>
      </c>
      <c r="G199" s="951">
        <v>70000</v>
      </c>
      <c r="H199" s="951">
        <v>2009</v>
      </c>
      <c r="I199" s="1032">
        <v>5368.48</v>
      </c>
      <c r="J199" s="951">
        <v>2128</v>
      </c>
      <c r="K199" s="951">
        <v>25</v>
      </c>
      <c r="L199" s="1032">
        <f>+H199+I199+J199+K199</f>
        <v>9530.48</v>
      </c>
      <c r="M199" s="1032">
        <f t="shared" si="30"/>
        <v>60469.520000000004</v>
      </c>
    </row>
    <row r="200" spans="1:13" ht="18.75" x14ac:dyDescent="0.3">
      <c r="A200" s="1027" t="s">
        <v>94</v>
      </c>
      <c r="B200" s="950" t="s">
        <v>807</v>
      </c>
      <c r="C200" s="1024" t="s">
        <v>417</v>
      </c>
      <c r="D200" s="960" t="s">
        <v>1069</v>
      </c>
      <c r="E200" s="951">
        <v>70000</v>
      </c>
      <c r="F200" s="974">
        <v>0</v>
      </c>
      <c r="G200" s="951">
        <v>70000</v>
      </c>
      <c r="H200" s="951">
        <v>2009</v>
      </c>
      <c r="I200" s="1032">
        <v>5025.38</v>
      </c>
      <c r="J200" s="951">
        <v>2128</v>
      </c>
      <c r="K200" s="951">
        <v>1740.46</v>
      </c>
      <c r="L200" s="1032">
        <v>10902.84</v>
      </c>
      <c r="M200" s="1032">
        <f t="shared" si="30"/>
        <v>59097.16</v>
      </c>
    </row>
    <row r="201" spans="1:13" ht="18.75" x14ac:dyDescent="0.3">
      <c r="A201" s="1027" t="s">
        <v>156</v>
      </c>
      <c r="B201" s="950" t="s">
        <v>806</v>
      </c>
      <c r="C201" s="1024" t="s">
        <v>1773</v>
      </c>
      <c r="D201" s="960" t="s">
        <v>1069</v>
      </c>
      <c r="E201" s="951">
        <v>80000</v>
      </c>
      <c r="F201" s="974">
        <v>0</v>
      </c>
      <c r="G201" s="951">
        <v>80000</v>
      </c>
      <c r="H201" s="951">
        <v>2296</v>
      </c>
      <c r="I201" s="1032">
        <v>6972</v>
      </c>
      <c r="J201" s="951">
        <v>2432</v>
      </c>
      <c r="K201" s="951">
        <v>1740.46</v>
      </c>
      <c r="L201" s="1032">
        <f>+H201+I201+J201+K201</f>
        <v>13440.46</v>
      </c>
      <c r="M201" s="1032">
        <f t="shared" si="30"/>
        <v>66559.540000000008</v>
      </c>
    </row>
    <row r="202" spans="1:13" ht="18.75" x14ac:dyDescent="0.3">
      <c r="A202" s="1028" t="s">
        <v>177</v>
      </c>
      <c r="B202" s="1001" t="s">
        <v>807</v>
      </c>
      <c r="C202" s="1025" t="s">
        <v>1204</v>
      </c>
      <c r="D202" s="1024" t="s">
        <v>1069</v>
      </c>
      <c r="E202" s="951">
        <v>55000</v>
      </c>
      <c r="F202" s="974">
        <v>0</v>
      </c>
      <c r="G202" s="1032">
        <v>55000</v>
      </c>
      <c r="H202" s="956">
        <v>1578.5</v>
      </c>
      <c r="I202" s="1275">
        <v>2559.6799999999998</v>
      </c>
      <c r="J202" s="951">
        <v>1672</v>
      </c>
      <c r="K202" s="956">
        <v>2097.1999999999998</v>
      </c>
      <c r="L202" s="1032">
        <f>+H202+I202+J202+K202</f>
        <v>7907.38</v>
      </c>
      <c r="M202" s="1032">
        <f t="shared" si="30"/>
        <v>47092.62</v>
      </c>
    </row>
    <row r="203" spans="1:13" ht="18.75" x14ac:dyDescent="0.3">
      <c r="A203" s="955" t="s">
        <v>1710</v>
      </c>
      <c r="B203" s="968" t="s">
        <v>807</v>
      </c>
      <c r="C203" s="960" t="s">
        <v>521</v>
      </c>
      <c r="D203" s="960" t="s">
        <v>307</v>
      </c>
      <c r="E203" s="951">
        <v>43500</v>
      </c>
      <c r="F203" s="974">
        <v>0</v>
      </c>
      <c r="G203" s="951">
        <v>43500</v>
      </c>
      <c r="H203" s="951">
        <v>1248.45</v>
      </c>
      <c r="I203" s="974">
        <v>679.3</v>
      </c>
      <c r="J203" s="951">
        <v>1322.4</v>
      </c>
      <c r="K203" s="951">
        <v>1740.46</v>
      </c>
      <c r="L203" s="951">
        <f>+H203+I203+J203+K203</f>
        <v>4990.6100000000006</v>
      </c>
      <c r="M203" s="951">
        <f t="shared" si="30"/>
        <v>38509.39</v>
      </c>
    </row>
    <row r="204" spans="1:13" ht="18.75" x14ac:dyDescent="0.3">
      <c r="A204" s="1027" t="s">
        <v>1717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1718</v>
      </c>
      <c r="B205" s="950" t="s">
        <v>806</v>
      </c>
      <c r="C205" s="1024" t="s">
        <v>1332</v>
      </c>
      <c r="D205" s="960" t="s">
        <v>321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936.62</v>
      </c>
      <c r="J205" s="951">
        <v>1322.4</v>
      </c>
      <c r="K205" s="951">
        <v>25</v>
      </c>
      <c r="L205" s="1032">
        <f>+H205+I205+J205+K205</f>
        <v>3532.4700000000003</v>
      </c>
      <c r="M205" s="1032">
        <f t="shared" ref="M205:M210" si="31">+G205-L205</f>
        <v>39967.53</v>
      </c>
    </row>
    <row r="206" spans="1:13" ht="18.75" x14ac:dyDescent="0.3">
      <c r="A206" s="1027" t="s">
        <v>1721</v>
      </c>
      <c r="B206" s="950" t="s">
        <v>807</v>
      </c>
      <c r="C206" s="1024" t="s">
        <v>105</v>
      </c>
      <c r="D206" s="960" t="s">
        <v>1067</v>
      </c>
      <c r="E206" s="951">
        <v>25000</v>
      </c>
      <c r="F206" s="974">
        <v>0</v>
      </c>
      <c r="G206" s="1032">
        <v>25000</v>
      </c>
      <c r="H206" s="951">
        <v>717.5</v>
      </c>
      <c r="I206" s="1036">
        <v>0</v>
      </c>
      <c r="J206" s="951">
        <v>760</v>
      </c>
      <c r="K206" s="951">
        <v>25</v>
      </c>
      <c r="L206" s="1032">
        <f>+H206+I206+J206+K206</f>
        <v>1502.5</v>
      </c>
      <c r="M206" s="1032">
        <f t="shared" si="31"/>
        <v>23497.5</v>
      </c>
    </row>
    <row r="207" spans="1:13" ht="18.75" x14ac:dyDescent="0.3">
      <c r="A207" s="1027" t="s">
        <v>1722</v>
      </c>
      <c r="B207" s="950" t="s">
        <v>1151</v>
      </c>
      <c r="C207" s="1024" t="s">
        <v>105</v>
      </c>
      <c r="D207" s="960" t="s">
        <v>1067</v>
      </c>
      <c r="E207" s="951">
        <v>25000</v>
      </c>
      <c r="F207" s="974">
        <v>0</v>
      </c>
      <c r="G207" s="1032">
        <v>25000</v>
      </c>
      <c r="H207" s="951">
        <v>717.5</v>
      </c>
      <c r="I207" s="1036">
        <v>0</v>
      </c>
      <c r="J207" s="951">
        <v>760</v>
      </c>
      <c r="K207" s="951">
        <v>25</v>
      </c>
      <c r="L207" s="1032">
        <f>+H207+I207+J207+K207</f>
        <v>1502.5</v>
      </c>
      <c r="M207" s="1032">
        <f t="shared" si="31"/>
        <v>23497.5</v>
      </c>
    </row>
    <row r="208" spans="1:13" ht="18.75" x14ac:dyDescent="0.3">
      <c r="A208" s="1024" t="s">
        <v>830</v>
      </c>
      <c r="B208" s="950" t="s">
        <v>806</v>
      </c>
      <c r="C208" s="1026" t="s">
        <v>92</v>
      </c>
      <c r="D208" s="960" t="s">
        <v>1067</v>
      </c>
      <c r="E208" s="978">
        <v>30000</v>
      </c>
      <c r="F208" s="979">
        <v>0</v>
      </c>
      <c r="G208" s="1032">
        <v>30000</v>
      </c>
      <c r="H208" s="951">
        <v>861</v>
      </c>
      <c r="I208" s="1036">
        <v>0</v>
      </c>
      <c r="J208" s="951">
        <v>912</v>
      </c>
      <c r="K208" s="951">
        <v>25</v>
      </c>
      <c r="L208" s="1032">
        <f>+H208+I208+J208+K208</f>
        <v>1798</v>
      </c>
      <c r="M208" s="1032">
        <f t="shared" si="31"/>
        <v>28202</v>
      </c>
    </row>
    <row r="209" spans="1:13" ht="18.75" x14ac:dyDescent="0.3">
      <c r="A209" s="1027" t="s">
        <v>1723</v>
      </c>
      <c r="B209" s="950" t="s">
        <v>806</v>
      </c>
      <c r="C209" s="1026" t="s">
        <v>92</v>
      </c>
      <c r="D209" s="960" t="s">
        <v>1067</v>
      </c>
      <c r="E209" s="951">
        <v>30000</v>
      </c>
      <c r="F209" s="974">
        <v>0</v>
      </c>
      <c r="G209" s="1032">
        <v>30000</v>
      </c>
      <c r="H209" s="951">
        <v>861</v>
      </c>
      <c r="I209" s="1036">
        <v>0</v>
      </c>
      <c r="J209" s="951">
        <v>912</v>
      </c>
      <c r="K209" s="951">
        <v>25</v>
      </c>
      <c r="L209" s="1032">
        <f>+H209+I209+J209+K209</f>
        <v>1798</v>
      </c>
      <c r="M209" s="1032">
        <f t="shared" si="31"/>
        <v>28202</v>
      </c>
    </row>
    <row r="210" spans="1:13" ht="18.75" x14ac:dyDescent="0.3">
      <c r="A210" s="1027" t="s">
        <v>1729</v>
      </c>
      <c r="B210" s="950" t="s">
        <v>806</v>
      </c>
      <c r="C210" s="1026" t="s">
        <v>92</v>
      </c>
      <c r="D210" s="960" t="s">
        <v>1067</v>
      </c>
      <c r="E210" s="951">
        <v>30000</v>
      </c>
      <c r="F210" s="974">
        <v>0</v>
      </c>
      <c r="G210" s="1032">
        <v>30000</v>
      </c>
      <c r="H210" s="951">
        <v>861</v>
      </c>
      <c r="I210" s="1036">
        <v>0</v>
      </c>
      <c r="J210" s="951">
        <v>912</v>
      </c>
      <c r="K210" s="951">
        <v>1740.46</v>
      </c>
      <c r="L210" s="1032">
        <v>3513.46</v>
      </c>
      <c r="M210" s="1032">
        <f t="shared" si="31"/>
        <v>26486.54</v>
      </c>
    </row>
    <row r="211" spans="1:13" ht="18.75" x14ac:dyDescent="0.3">
      <c r="A211" s="949" t="s">
        <v>847</v>
      </c>
      <c r="B211" s="999"/>
      <c r="C211" s="962">
        <v>14</v>
      </c>
      <c r="D211" s="962"/>
      <c r="E211" s="963">
        <f>SUM(E197:E210)</f>
        <v>745500</v>
      </c>
      <c r="F211" s="964">
        <v>0</v>
      </c>
      <c r="G211" s="963">
        <f t="shared" ref="G211:M211" si="32">SUM(G197:G210)</f>
        <v>745500</v>
      </c>
      <c r="H211" s="963">
        <f t="shared" si="32"/>
        <v>21395.850000000002</v>
      </c>
      <c r="I211" s="963">
        <f t="shared" si="32"/>
        <v>46688.820000000007</v>
      </c>
      <c r="J211" s="963">
        <f t="shared" si="32"/>
        <v>22663.200000000001</v>
      </c>
      <c r="K211" s="963">
        <f>SUM(K197:K210)</f>
        <v>9284.0400000000009</v>
      </c>
      <c r="L211" s="963">
        <f t="shared" si="32"/>
        <v>100031.91</v>
      </c>
      <c r="M211" s="963">
        <f t="shared" si="32"/>
        <v>645468.0900000002</v>
      </c>
    </row>
    <row r="212" spans="1:13" ht="18.75" x14ac:dyDescent="0.3">
      <c r="A212" s="949"/>
      <c r="B212" s="999"/>
      <c r="C212" s="962"/>
      <c r="D212" s="962"/>
      <c r="E212" s="963"/>
      <c r="G212" s="963"/>
      <c r="H212" s="963"/>
      <c r="I212" s="963"/>
      <c r="J212" s="963"/>
      <c r="K212" s="963"/>
      <c r="L212" s="963"/>
      <c r="M212" s="963"/>
    </row>
    <row r="213" spans="1:13" ht="18.75" x14ac:dyDescent="0.3">
      <c r="A213" s="961" t="s">
        <v>1774</v>
      </c>
      <c r="B213" s="950"/>
      <c r="C213" s="967"/>
      <c r="D213" s="967"/>
      <c r="E213" s="963"/>
      <c r="F213" s="964"/>
      <c r="G213" s="965"/>
      <c r="H213" s="963"/>
      <c r="I213" s="963"/>
      <c r="J213" s="963"/>
      <c r="K213" s="963"/>
      <c r="L213" s="963"/>
      <c r="M213" s="965"/>
    </row>
    <row r="214" spans="1:13" ht="18.75" x14ac:dyDescent="0.3">
      <c r="A214" s="1027" t="s">
        <v>1707</v>
      </c>
      <c r="B214" s="950" t="s">
        <v>806</v>
      </c>
      <c r="C214" s="1024" t="s">
        <v>1708</v>
      </c>
      <c r="D214" s="960" t="s">
        <v>1069</v>
      </c>
      <c r="E214" s="951">
        <v>120000</v>
      </c>
      <c r="F214" s="974">
        <v>0</v>
      </c>
      <c r="G214" s="1032">
        <v>120000</v>
      </c>
      <c r="H214" s="951">
        <v>3444</v>
      </c>
      <c r="I214" s="1032">
        <v>16809.87</v>
      </c>
      <c r="J214" s="951">
        <v>3648</v>
      </c>
      <c r="K214" s="951">
        <v>25</v>
      </c>
      <c r="L214" s="1032">
        <f>+H214+I214+J214+K214</f>
        <v>23926.87</v>
      </c>
      <c r="M214" s="1031">
        <f>+G214-L214</f>
        <v>96073.13</v>
      </c>
    </row>
    <row r="215" spans="1:13" ht="18.75" x14ac:dyDescent="0.3">
      <c r="A215" s="1027" t="s">
        <v>1709</v>
      </c>
      <c r="B215" s="950" t="s">
        <v>807</v>
      </c>
      <c r="C215" s="1024" t="s">
        <v>417</v>
      </c>
      <c r="D215" s="960" t="s">
        <v>1069</v>
      </c>
      <c r="E215" s="951">
        <v>80000</v>
      </c>
      <c r="F215" s="974">
        <v>0</v>
      </c>
      <c r="G215" s="951">
        <v>80000</v>
      </c>
      <c r="H215" s="951">
        <v>2296</v>
      </c>
      <c r="I215" s="1032">
        <v>6564.09</v>
      </c>
      <c r="J215" s="951">
        <v>2432</v>
      </c>
      <c r="K215" s="951">
        <v>4158.92</v>
      </c>
      <c r="L215" s="1032">
        <f>+H215+I215+J215+K215</f>
        <v>15451.01</v>
      </c>
      <c r="M215" s="1031">
        <f>+G215-L215</f>
        <v>64548.99</v>
      </c>
    </row>
    <row r="216" spans="1:13" ht="18.75" x14ac:dyDescent="0.3">
      <c r="A216" s="1027" t="s">
        <v>1713</v>
      </c>
      <c r="B216" s="950" t="s">
        <v>807</v>
      </c>
      <c r="C216" s="1024" t="s">
        <v>276</v>
      </c>
      <c r="D216" s="960" t="s">
        <v>307</v>
      </c>
      <c r="E216" s="951">
        <v>37500</v>
      </c>
      <c r="F216" s="974">
        <v>0</v>
      </c>
      <c r="G216" s="1032">
        <v>37500</v>
      </c>
      <c r="H216" s="951">
        <v>1076.25</v>
      </c>
      <c r="I216" s="1036">
        <v>89.81</v>
      </c>
      <c r="J216" s="951">
        <v>1140</v>
      </c>
      <c r="K216" s="951">
        <v>25</v>
      </c>
      <c r="L216" s="1032">
        <f>+H216+I216+J216+K216</f>
        <v>2331.06</v>
      </c>
      <c r="M216" s="1032">
        <f>+G216-L216</f>
        <v>35168.94</v>
      </c>
    </row>
    <row r="217" spans="1:13" ht="18.75" x14ac:dyDescent="0.3">
      <c r="A217" s="1027" t="s">
        <v>1329</v>
      </c>
      <c r="B217" s="950" t="s">
        <v>1330</v>
      </c>
      <c r="C217" s="1024" t="s">
        <v>1325</v>
      </c>
      <c r="D217" s="960" t="s">
        <v>307</v>
      </c>
      <c r="E217" s="951">
        <v>43500</v>
      </c>
      <c r="F217" s="974">
        <v>0</v>
      </c>
      <c r="G217" s="1032">
        <v>43500</v>
      </c>
      <c r="H217" s="951">
        <v>1248.45</v>
      </c>
      <c r="I217" s="1036">
        <v>936.62</v>
      </c>
      <c r="J217" s="951">
        <v>1322.4</v>
      </c>
      <c r="K217" s="951">
        <v>25</v>
      </c>
      <c r="L217" s="1032">
        <f>+H217+I217+J217+K217</f>
        <v>3532.4700000000003</v>
      </c>
      <c r="M217" s="1032">
        <f>+G217-L217</f>
        <v>39967.53</v>
      </c>
    </row>
    <row r="218" spans="1:13" ht="18" customHeight="1" x14ac:dyDescent="0.3">
      <c r="A218" s="1027" t="s">
        <v>1716</v>
      </c>
      <c r="B218" s="950" t="s">
        <v>806</v>
      </c>
      <c r="C218" s="1024" t="s">
        <v>1325</v>
      </c>
      <c r="D218" s="960" t="s">
        <v>307</v>
      </c>
      <c r="E218" s="951">
        <v>43500</v>
      </c>
      <c r="F218" s="974">
        <v>0</v>
      </c>
      <c r="G218" s="1032">
        <v>43500</v>
      </c>
      <c r="H218" s="951">
        <v>1248.45</v>
      </c>
      <c r="I218" s="1036">
        <v>936.62</v>
      </c>
      <c r="J218" s="951">
        <v>1322.4</v>
      </c>
      <c r="K218" s="951">
        <v>25</v>
      </c>
      <c r="L218" s="1032">
        <v>3532.4700000000003</v>
      </c>
      <c r="M218" s="1032">
        <v>39967.53</v>
      </c>
    </row>
    <row r="219" spans="1:13" ht="18.75" x14ac:dyDescent="0.3">
      <c r="A219" s="1027" t="s">
        <v>698</v>
      </c>
      <c r="B219" s="950" t="s">
        <v>807</v>
      </c>
      <c r="C219" s="1024" t="s">
        <v>105</v>
      </c>
      <c r="D219" s="960" t="s">
        <v>1067</v>
      </c>
      <c r="E219" s="951">
        <v>25000</v>
      </c>
      <c r="F219" s="974">
        <v>0</v>
      </c>
      <c r="G219" s="1032">
        <v>25000</v>
      </c>
      <c r="H219" s="951">
        <v>717.5</v>
      </c>
      <c r="I219" s="1036">
        <v>0</v>
      </c>
      <c r="J219" s="951">
        <v>760</v>
      </c>
      <c r="K219" s="951">
        <v>25</v>
      </c>
      <c r="L219" s="1032">
        <f>+H219+I219+J219+K219</f>
        <v>1502.5</v>
      </c>
      <c r="M219" s="1032">
        <f>+G219-L219</f>
        <v>23497.5</v>
      </c>
    </row>
    <row r="220" spans="1:13" ht="18.75" x14ac:dyDescent="0.3">
      <c r="A220" s="1027" t="s">
        <v>1725</v>
      </c>
      <c r="B220" s="950" t="s">
        <v>806</v>
      </c>
      <c r="C220" s="1026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2134</v>
      </c>
      <c r="L220" s="1032">
        <f>+H220+I220+J220+K220</f>
        <v>3907</v>
      </c>
      <c r="M220" s="1032">
        <f>+G220-L220</f>
        <v>26093</v>
      </c>
    </row>
    <row r="221" spans="1:13" ht="17.25" customHeight="1" x14ac:dyDescent="0.3">
      <c r="A221" s="1027" t="s">
        <v>1727</v>
      </c>
      <c r="B221" s="950" t="s">
        <v>806</v>
      </c>
      <c r="C221" s="1026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f>+H221+I221+J221+K221</f>
        <v>1798</v>
      </c>
      <c r="M221" s="1032">
        <f>+G221-L221</f>
        <v>28202</v>
      </c>
    </row>
    <row r="222" spans="1:13" ht="18.75" x14ac:dyDescent="0.3">
      <c r="A222" s="1027" t="s">
        <v>1730</v>
      </c>
      <c r="B222" s="950" t="s">
        <v>806</v>
      </c>
      <c r="C222" s="1026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2">
        <f>+G222-L222</f>
        <v>28202</v>
      </c>
    </row>
    <row r="223" spans="1:13" ht="18.75" x14ac:dyDescent="0.3">
      <c r="A223" s="961" t="s">
        <v>847</v>
      </c>
      <c r="B223" s="950"/>
      <c r="C223" s="962">
        <v>9</v>
      </c>
      <c r="D223" s="960"/>
      <c r="E223" s="963">
        <f>SUM(E214:E222)</f>
        <v>439500</v>
      </c>
      <c r="F223" s="964">
        <v>0</v>
      </c>
      <c r="G223" s="963">
        <f>SUM(G214:G222)</f>
        <v>439500</v>
      </c>
      <c r="H223" s="963">
        <f t="shared" ref="H223:M223" si="33">SUM(H214:H222)</f>
        <v>12613.65</v>
      </c>
      <c r="I223" s="963">
        <f t="shared" si="33"/>
        <v>25337.01</v>
      </c>
      <c r="J223" s="963">
        <f t="shared" si="33"/>
        <v>13360.8</v>
      </c>
      <c r="K223" s="963">
        <f>SUM(K214:K222)</f>
        <v>6467.92</v>
      </c>
      <c r="L223" s="963">
        <f t="shared" si="33"/>
        <v>57779.38</v>
      </c>
      <c r="M223" s="963">
        <f t="shared" si="33"/>
        <v>381720.62</v>
      </c>
    </row>
    <row r="224" spans="1:13" ht="18.75" x14ac:dyDescent="0.3">
      <c r="A224" s="961"/>
      <c r="B224" s="950"/>
      <c r="C224" s="962"/>
      <c r="D224" s="960"/>
      <c r="F224" s="974"/>
      <c r="G224" s="1032"/>
      <c r="H224" s="951"/>
      <c r="I224" s="1036"/>
      <c r="J224" s="951"/>
      <c r="K224" s="951"/>
      <c r="L224" s="1032"/>
      <c r="M224" s="1032"/>
    </row>
    <row r="225" spans="1:13" ht="18.75" x14ac:dyDescent="0.3">
      <c r="A225" s="961" t="s">
        <v>1775</v>
      </c>
      <c r="B225" s="950"/>
      <c r="C225" s="1026"/>
      <c r="D225" s="960"/>
      <c r="E225" s="951"/>
      <c r="F225" s="974"/>
      <c r="G225" s="1032"/>
      <c r="H225" s="951"/>
      <c r="I225" s="1036"/>
      <c r="J225" s="951"/>
      <c r="K225" s="951"/>
      <c r="L225" s="1032"/>
      <c r="M225" s="1032"/>
    </row>
    <row r="226" spans="1:13" ht="18.75" x14ac:dyDescent="0.3">
      <c r="A226" s="1027" t="s">
        <v>1712</v>
      </c>
      <c r="B226" s="950" t="s">
        <v>807</v>
      </c>
      <c r="C226" s="1024" t="s">
        <v>276</v>
      </c>
      <c r="D226" s="960" t="s">
        <v>307</v>
      </c>
      <c r="E226" s="951">
        <v>37500</v>
      </c>
      <c r="F226" s="974">
        <v>0</v>
      </c>
      <c r="G226" s="1032">
        <v>37500</v>
      </c>
      <c r="H226" s="951">
        <v>1076.25</v>
      </c>
      <c r="I226" s="1036">
        <v>89.81</v>
      </c>
      <c r="J226" s="951">
        <v>1140</v>
      </c>
      <c r="K226" s="951">
        <v>25</v>
      </c>
      <c r="L226" s="1032">
        <f>+H226+I226+J226+K226</f>
        <v>2331.06</v>
      </c>
      <c r="M226" s="1032">
        <f>+G226-L226</f>
        <v>35168.94</v>
      </c>
    </row>
    <row r="227" spans="1:13" ht="18.75" x14ac:dyDescent="0.3">
      <c r="A227" s="1027" t="s">
        <v>1715</v>
      </c>
      <c r="B227" s="950" t="s">
        <v>806</v>
      </c>
      <c r="C227" s="1024" t="s">
        <v>1325</v>
      </c>
      <c r="D227" s="960" t="s">
        <v>307</v>
      </c>
      <c r="E227" s="951">
        <v>43500</v>
      </c>
      <c r="F227" s="974">
        <v>0</v>
      </c>
      <c r="G227" s="1032">
        <v>43500</v>
      </c>
      <c r="H227" s="951">
        <v>1248.45</v>
      </c>
      <c r="I227" s="1036">
        <v>936.62</v>
      </c>
      <c r="J227" s="951">
        <v>1322.4</v>
      </c>
      <c r="K227" s="951">
        <v>25</v>
      </c>
      <c r="L227" s="1032">
        <f>+H227+I227+J227+K227</f>
        <v>3532.4700000000003</v>
      </c>
      <c r="M227" s="1032">
        <f>+G227-L227</f>
        <v>39967.53</v>
      </c>
    </row>
    <row r="228" spans="1:13" ht="18.75" x14ac:dyDescent="0.3">
      <c r="A228" s="1027" t="s">
        <v>1336</v>
      </c>
      <c r="B228" s="950" t="s">
        <v>806</v>
      </c>
      <c r="C228" s="1024" t="s">
        <v>1325</v>
      </c>
      <c r="D228" s="960" t="s">
        <v>307</v>
      </c>
      <c r="E228" s="951">
        <v>43500</v>
      </c>
      <c r="F228" s="974">
        <v>0</v>
      </c>
      <c r="G228" s="1032">
        <v>43500</v>
      </c>
      <c r="H228" s="951">
        <v>1248.45</v>
      </c>
      <c r="I228" s="1036">
        <v>936.62</v>
      </c>
      <c r="J228" s="951">
        <v>1322.4</v>
      </c>
      <c r="K228" s="951">
        <v>25</v>
      </c>
      <c r="L228" s="1032">
        <v>3532.4700000000003</v>
      </c>
      <c r="M228" s="1032">
        <v>39967.53</v>
      </c>
    </row>
    <row r="229" spans="1:13" ht="18.75" x14ac:dyDescent="0.3">
      <c r="A229" s="1027" t="s">
        <v>1719</v>
      </c>
      <c r="B229" s="999" t="s">
        <v>807</v>
      </c>
      <c r="C229" s="1024" t="s">
        <v>105</v>
      </c>
      <c r="D229" s="960" t="s">
        <v>1067</v>
      </c>
      <c r="E229" s="951">
        <v>25000</v>
      </c>
      <c r="F229" s="974">
        <v>0</v>
      </c>
      <c r="G229" s="1032">
        <v>25000</v>
      </c>
      <c r="H229" s="951">
        <v>717.5</v>
      </c>
      <c r="I229" s="1036">
        <v>0</v>
      </c>
      <c r="J229" s="951">
        <v>760</v>
      </c>
      <c r="K229" s="951">
        <v>25</v>
      </c>
      <c r="L229" s="1032">
        <f>+H229+I229+J229+K229</f>
        <v>1502.5</v>
      </c>
      <c r="M229" s="1032">
        <f>+G229-L229</f>
        <v>23497.5</v>
      </c>
    </row>
    <row r="230" spans="1:13" ht="18.75" x14ac:dyDescent="0.3">
      <c r="A230" s="1027" t="s">
        <v>1726</v>
      </c>
      <c r="B230" s="950" t="s">
        <v>806</v>
      </c>
      <c r="C230" s="1026" t="s">
        <v>92</v>
      </c>
      <c r="D230" s="960" t="s">
        <v>1067</v>
      </c>
      <c r="E230" s="951">
        <v>30000</v>
      </c>
      <c r="F230" s="974">
        <v>0</v>
      </c>
      <c r="G230" s="1032">
        <v>30000</v>
      </c>
      <c r="H230" s="951">
        <v>861</v>
      </c>
      <c r="I230" s="1036">
        <v>0</v>
      </c>
      <c r="J230" s="951">
        <v>912</v>
      </c>
      <c r="K230" s="951">
        <v>25</v>
      </c>
      <c r="L230" s="1032">
        <f>+H230+I230+J230+K230</f>
        <v>1798</v>
      </c>
      <c r="M230" s="1032">
        <f>+G230-L230</f>
        <v>28202</v>
      </c>
    </row>
    <row r="231" spans="1:13" ht="18.75" x14ac:dyDescent="0.3">
      <c r="A231" s="1027" t="s">
        <v>1728</v>
      </c>
      <c r="B231" s="950" t="s">
        <v>806</v>
      </c>
      <c r="C231" s="1026" t="s">
        <v>92</v>
      </c>
      <c r="D231" s="960" t="s">
        <v>1067</v>
      </c>
      <c r="E231" s="951">
        <v>30000</v>
      </c>
      <c r="F231" s="974">
        <v>0</v>
      </c>
      <c r="G231" s="1032">
        <v>30000</v>
      </c>
      <c r="H231" s="951">
        <v>861</v>
      </c>
      <c r="I231" s="1036">
        <v>0</v>
      </c>
      <c r="J231" s="951">
        <v>912</v>
      </c>
      <c r="K231" s="951">
        <v>25</v>
      </c>
      <c r="L231" s="1032">
        <v>1798</v>
      </c>
      <c r="M231" s="1032">
        <f>+G231-L231</f>
        <v>28202</v>
      </c>
    </row>
    <row r="232" spans="1:13" ht="18.75" x14ac:dyDescent="0.3">
      <c r="A232" s="1027" t="s">
        <v>1731</v>
      </c>
      <c r="B232" s="950" t="s">
        <v>806</v>
      </c>
      <c r="C232" s="1026" t="s">
        <v>92</v>
      </c>
      <c r="D232" s="960" t="s">
        <v>1067</v>
      </c>
      <c r="E232" s="951">
        <v>30000</v>
      </c>
      <c r="F232" s="974">
        <v>0</v>
      </c>
      <c r="G232" s="1032">
        <v>30000</v>
      </c>
      <c r="H232" s="951">
        <v>861</v>
      </c>
      <c r="I232" s="1036">
        <v>0</v>
      </c>
      <c r="J232" s="951">
        <v>912</v>
      </c>
      <c r="K232" s="951">
        <v>25</v>
      </c>
      <c r="L232" s="1032">
        <v>1798</v>
      </c>
      <c r="M232" s="1032">
        <f>+G232-L232</f>
        <v>28202</v>
      </c>
    </row>
    <row r="233" spans="1:13" ht="18.75" x14ac:dyDescent="0.3">
      <c r="A233" s="961" t="s">
        <v>847</v>
      </c>
      <c r="B233" s="950"/>
      <c r="C233" s="962">
        <v>7</v>
      </c>
      <c r="D233" s="960"/>
      <c r="E233" s="963">
        <f>SUM(E226:E232)</f>
        <v>239500</v>
      </c>
      <c r="F233" s="964">
        <v>0</v>
      </c>
      <c r="G233" s="963">
        <f t="shared" ref="G233:M233" si="34">SUM(G226:G232)</f>
        <v>239500</v>
      </c>
      <c r="H233" s="963">
        <f t="shared" si="34"/>
        <v>6873.65</v>
      </c>
      <c r="I233" s="963">
        <f t="shared" si="34"/>
        <v>1963.0500000000002</v>
      </c>
      <c r="J233" s="963">
        <f t="shared" si="34"/>
        <v>7280.8</v>
      </c>
      <c r="K233" s="963">
        <f>SUM(K226:K232)</f>
        <v>175</v>
      </c>
      <c r="L233" s="963">
        <f t="shared" si="34"/>
        <v>16292.5</v>
      </c>
      <c r="M233" s="963">
        <f t="shared" si="34"/>
        <v>223207.5</v>
      </c>
    </row>
    <row r="234" spans="1:13" ht="18.75" x14ac:dyDescent="0.3">
      <c r="A234" s="961"/>
      <c r="B234" s="950"/>
      <c r="C234" s="962"/>
      <c r="D234" s="960"/>
      <c r="E234" s="951"/>
      <c r="F234" s="974"/>
      <c r="G234" s="1032"/>
      <c r="H234" s="951"/>
      <c r="I234" s="1036"/>
      <c r="J234" s="951"/>
      <c r="K234" s="951"/>
      <c r="L234" s="1032"/>
      <c r="M234" s="1032"/>
    </row>
    <row r="235" spans="1:13" ht="18.75" x14ac:dyDescent="0.3">
      <c r="A235" s="961" t="s">
        <v>1776</v>
      </c>
      <c r="B235" s="950"/>
      <c r="C235" s="1026"/>
      <c r="D235" s="960"/>
      <c r="E235" s="951"/>
      <c r="F235" s="974"/>
      <c r="G235" s="1032"/>
      <c r="H235" s="951"/>
      <c r="I235" s="1036"/>
      <c r="J235" s="951"/>
      <c r="K235" s="951"/>
      <c r="L235" s="1032"/>
      <c r="M235" s="1032"/>
    </row>
    <row r="236" spans="1:13" ht="18.75" x14ac:dyDescent="0.3">
      <c r="A236" s="1027" t="s">
        <v>1711</v>
      </c>
      <c r="B236" s="950" t="s">
        <v>807</v>
      </c>
      <c r="C236" s="1024" t="s">
        <v>521</v>
      </c>
      <c r="D236" s="960" t="s">
        <v>307</v>
      </c>
      <c r="E236" s="951">
        <v>37500</v>
      </c>
      <c r="F236" s="974">
        <v>0</v>
      </c>
      <c r="G236" s="1032">
        <v>37500</v>
      </c>
      <c r="H236" s="951">
        <v>1076.25</v>
      </c>
      <c r="I236" s="1036">
        <v>89.81</v>
      </c>
      <c r="J236" s="951">
        <v>1140</v>
      </c>
      <c r="K236" s="951">
        <v>25</v>
      </c>
      <c r="L236" s="1032">
        <f>+H236+I236+J236+K236</f>
        <v>2331.06</v>
      </c>
      <c r="M236" s="1032">
        <f t="shared" ref="M236:M241" si="35">+G236-L236</f>
        <v>35168.94</v>
      </c>
    </row>
    <row r="237" spans="1:13" ht="18.75" x14ac:dyDescent="0.3">
      <c r="A237" s="1027" t="s">
        <v>1714</v>
      </c>
      <c r="B237" s="950" t="s">
        <v>807</v>
      </c>
      <c r="C237" s="1024" t="s">
        <v>276</v>
      </c>
      <c r="D237" s="960" t="s">
        <v>307</v>
      </c>
      <c r="E237" s="951">
        <v>43500</v>
      </c>
      <c r="F237" s="974">
        <v>0</v>
      </c>
      <c r="G237" s="1032">
        <v>43500</v>
      </c>
      <c r="H237" s="951">
        <v>1248.45</v>
      </c>
      <c r="I237" s="1036">
        <v>936.62</v>
      </c>
      <c r="J237" s="951">
        <v>1322.4</v>
      </c>
      <c r="K237" s="951">
        <v>25</v>
      </c>
      <c r="L237" s="1032">
        <f>+H237+I237+J237+K237</f>
        <v>3532.4700000000003</v>
      </c>
      <c r="M237" s="1032">
        <f t="shared" si="35"/>
        <v>39967.53</v>
      </c>
    </row>
    <row r="238" spans="1:13" ht="18.75" x14ac:dyDescent="0.3">
      <c r="A238" s="1027" t="s">
        <v>1440</v>
      </c>
      <c r="B238" s="950" t="s">
        <v>807</v>
      </c>
      <c r="C238" s="1024" t="s">
        <v>276</v>
      </c>
      <c r="D238" s="960" t="s">
        <v>307</v>
      </c>
      <c r="E238" s="951">
        <v>37500</v>
      </c>
      <c r="F238" s="974">
        <v>0</v>
      </c>
      <c r="G238" s="1032">
        <v>37500</v>
      </c>
      <c r="H238" s="951">
        <v>1076.25</v>
      </c>
      <c r="I238" s="1036">
        <v>89.81</v>
      </c>
      <c r="J238" s="951">
        <v>1140</v>
      </c>
      <c r="K238" s="951">
        <v>25</v>
      </c>
      <c r="L238" s="1032">
        <v>2331.06</v>
      </c>
      <c r="M238" s="1032">
        <f t="shared" si="35"/>
        <v>35168.94</v>
      </c>
    </row>
    <row r="239" spans="1:13" ht="18.75" x14ac:dyDescent="0.3">
      <c r="A239" s="1027" t="s">
        <v>1720</v>
      </c>
      <c r="B239" s="999" t="s">
        <v>807</v>
      </c>
      <c r="C239" s="1024" t="s">
        <v>105</v>
      </c>
      <c r="D239" s="960" t="s">
        <v>1067</v>
      </c>
      <c r="E239" s="951">
        <v>25000</v>
      </c>
      <c r="F239" s="974">
        <v>0</v>
      </c>
      <c r="G239" s="1032">
        <v>25000</v>
      </c>
      <c r="H239" s="951">
        <v>717.5</v>
      </c>
      <c r="I239" s="1036">
        <v>0</v>
      </c>
      <c r="J239" s="951">
        <v>760</v>
      </c>
      <c r="K239" s="951">
        <v>25</v>
      </c>
      <c r="L239" s="1032">
        <f>+H239+I239+J239+K239</f>
        <v>1502.5</v>
      </c>
      <c r="M239" s="1032">
        <f t="shared" si="35"/>
        <v>23497.5</v>
      </c>
    </row>
    <row r="240" spans="1:13" ht="18.75" x14ac:dyDescent="0.3">
      <c r="A240" s="1024" t="s">
        <v>1056</v>
      </c>
      <c r="B240" s="950" t="s">
        <v>806</v>
      </c>
      <c r="C240" s="1026" t="s">
        <v>92</v>
      </c>
      <c r="D240" s="960" t="s">
        <v>1067</v>
      </c>
      <c r="E240" s="978">
        <v>30000</v>
      </c>
      <c r="F240" s="979">
        <v>0</v>
      </c>
      <c r="G240" s="1032">
        <v>30000</v>
      </c>
      <c r="H240" s="951">
        <v>861</v>
      </c>
      <c r="I240" s="1036">
        <v>0</v>
      </c>
      <c r="J240" s="951">
        <v>912</v>
      </c>
      <c r="K240" s="951">
        <v>25</v>
      </c>
      <c r="L240" s="1032">
        <f>+H240+I240+J240+K240</f>
        <v>1798</v>
      </c>
      <c r="M240" s="1032">
        <f t="shared" si="35"/>
        <v>28202</v>
      </c>
    </row>
    <row r="241" spans="1:13" ht="18.75" x14ac:dyDescent="0.3">
      <c r="A241" s="1027" t="s">
        <v>1724</v>
      </c>
      <c r="B241" s="950" t="s">
        <v>1296</v>
      </c>
      <c r="C241" s="1026" t="s">
        <v>92</v>
      </c>
      <c r="D241" s="960" t="s">
        <v>1067</v>
      </c>
      <c r="E241" s="951">
        <v>30000</v>
      </c>
      <c r="F241" s="974">
        <v>0</v>
      </c>
      <c r="G241" s="1032">
        <v>30000</v>
      </c>
      <c r="H241" s="951">
        <v>861</v>
      </c>
      <c r="I241" s="1036">
        <v>0</v>
      </c>
      <c r="J241" s="951">
        <v>912</v>
      </c>
      <c r="K241" s="951">
        <v>25</v>
      </c>
      <c r="L241" s="1032">
        <f>+H241+I241+J241+K241</f>
        <v>1798</v>
      </c>
      <c r="M241" s="1032">
        <f t="shared" si="35"/>
        <v>28202</v>
      </c>
    </row>
    <row r="242" spans="1:13" ht="18.75" x14ac:dyDescent="0.3">
      <c r="A242" s="961" t="s">
        <v>847</v>
      </c>
      <c r="B242" s="950"/>
      <c r="C242" s="962">
        <v>6</v>
      </c>
      <c r="D242" s="960"/>
      <c r="E242" s="963">
        <f>SUM(E236:E241)</f>
        <v>203500</v>
      </c>
      <c r="F242" s="1071">
        <v>0</v>
      </c>
      <c r="G242" s="963">
        <f t="shared" ref="G242:M242" si="36">SUM(G236:G241)</f>
        <v>203500</v>
      </c>
      <c r="H242" s="963">
        <f t="shared" si="36"/>
        <v>5840.45</v>
      </c>
      <c r="I242" s="963">
        <f t="shared" si="36"/>
        <v>1116.24</v>
      </c>
      <c r="J242" s="963">
        <f t="shared" si="36"/>
        <v>6186.4</v>
      </c>
      <c r="K242" s="963">
        <f>SUM(K236:K241)</f>
        <v>150</v>
      </c>
      <c r="L242" s="963">
        <f t="shared" si="36"/>
        <v>13293.09</v>
      </c>
      <c r="M242" s="963">
        <f t="shared" si="36"/>
        <v>190206.91</v>
      </c>
    </row>
    <row r="243" spans="1:13" ht="18.75" x14ac:dyDescent="0.3">
      <c r="A243" s="961"/>
      <c r="B243" s="950"/>
      <c r="C243" s="962"/>
      <c r="D243" s="960"/>
      <c r="E243" s="963">
        <f>+E211+E223+E233+E242</f>
        <v>1628000</v>
      </c>
      <c r="F243" s="964">
        <v>0</v>
      </c>
      <c r="G243" s="963">
        <f t="shared" ref="G243:M243" si="37">+G211+G223+G233+G242</f>
        <v>1628000</v>
      </c>
      <c r="H243" s="963">
        <f>+H211+H223+H233+H242</f>
        <v>46723.6</v>
      </c>
      <c r="I243" s="963">
        <f>+I211+I223+I233+I242</f>
        <v>75105.12000000001</v>
      </c>
      <c r="J243" s="963">
        <f t="shared" si="37"/>
        <v>49491.200000000004</v>
      </c>
      <c r="K243" s="963">
        <f>+K211+K223+K233+K242</f>
        <v>16076.960000000001</v>
      </c>
      <c r="L243" s="963">
        <f t="shared" si="37"/>
        <v>187396.88</v>
      </c>
      <c r="M243" s="963">
        <f t="shared" si="37"/>
        <v>1440603.12</v>
      </c>
    </row>
    <row r="244" spans="1:13" ht="18.75" x14ac:dyDescent="0.3">
      <c r="A244" s="961"/>
      <c r="B244" s="958"/>
      <c r="C244" s="962"/>
      <c r="D244" s="962"/>
      <c r="E244" s="963"/>
      <c r="F244" s="964"/>
      <c r="G244" s="965"/>
      <c r="H244" s="963"/>
      <c r="I244" s="963"/>
      <c r="J244" s="963"/>
      <c r="K244" s="963"/>
      <c r="L244" s="963"/>
      <c r="M244" s="965"/>
    </row>
    <row r="245" spans="1:13" ht="27.75" customHeight="1" x14ac:dyDescent="0.3">
      <c r="A245" s="1058" t="s">
        <v>865</v>
      </c>
      <c r="B245" s="1059"/>
      <c r="C245" s="1058">
        <f>+C223+C193+C185+C173+C168+C164+C158+C154+C149+C142+C134+C126+C118+C114+C103++C94+C81+C63+C57+C48+C43+C39+C25+C98+C108+C32+C130+C242+C233+C211+C177</f>
        <v>131</v>
      </c>
      <c r="D245" s="1058"/>
      <c r="E245" s="1076">
        <f>+E25+E32+E39+E43+E48+E57+E63+E81+E94+E98+E103+E108+E114+E118+E126+E130+E134+E142+E149+E154+E158+E164+E168+E173+E177+E185+E193+E211+E223+E233+E242</f>
        <v>7007500</v>
      </c>
      <c r="F245" s="1072">
        <v>0</v>
      </c>
      <c r="G245" s="1076">
        <f t="shared" ref="G245:M245" si="38">+G25+G32+G39+G43+G48+G57+G63+G81+G94+G98+G103+G108+G114+G118+G126+G130+G134+G142+G149+G154+G158+G164+G168+G173+G177+G185+G193+G211+G223+G233+G242</f>
        <v>7007500</v>
      </c>
      <c r="H245" s="1076">
        <f t="shared" si="38"/>
        <v>201115.25</v>
      </c>
      <c r="I245" s="1076">
        <f>+I25+I32+I39+I43+I48+I57+I63+I81+I94+I98+I103+I108+I114+I118+I126+I130+I134+I142+I149+I154+I158+I164+I168+I173+I177+I185+I193+I211+I223+I233+I242</f>
        <v>467778.03999999992</v>
      </c>
      <c r="J245" s="1076">
        <f t="shared" si="38"/>
        <v>211713.13999999996</v>
      </c>
      <c r="K245" s="1076">
        <f>+K242+K233+K223+K211++K193+K185++K177+K173+K168+K164+K158+K154+K149+K142+K134+K130+K126+K118+K114+K108+K103+K98+K94+K81+K63+K57+K48+K43+K39+K32+K25</f>
        <v>136180.75</v>
      </c>
      <c r="L245" s="1076">
        <f t="shared" si="38"/>
        <v>1016787.18</v>
      </c>
      <c r="M245" s="1076">
        <f t="shared" si="38"/>
        <v>5990712.8199999994</v>
      </c>
    </row>
    <row r="246" spans="1:13" ht="15.75" x14ac:dyDescent="0.25">
      <c r="A246" s="853"/>
      <c r="B246" s="871"/>
      <c r="C246" s="853"/>
      <c r="D246" s="853"/>
      <c r="E246" s="213"/>
      <c r="F246" s="853"/>
      <c r="G246" s="271"/>
      <c r="H246" s="1324"/>
      <c r="I246" s="1324"/>
      <c r="J246" s="1324"/>
      <c r="K246" s="1324"/>
      <c r="L246" s="1324"/>
      <c r="M246" s="271"/>
    </row>
    <row r="247" spans="1:13" ht="14.25" customHeight="1" x14ac:dyDescent="0.25">
      <c r="A247" s="853"/>
      <c r="B247" s="871"/>
      <c r="C247" s="853"/>
      <c r="D247" s="853"/>
      <c r="E247" s="213"/>
      <c r="F247" s="853"/>
      <c r="G247" s="1022"/>
      <c r="H247" s="1093"/>
      <c r="I247" s="1093"/>
      <c r="J247" s="1093"/>
      <c r="K247" s="1093"/>
      <c r="L247" s="1093"/>
      <c r="M247" s="1022"/>
    </row>
    <row r="248" spans="1:13" ht="15.75" x14ac:dyDescent="0.25">
      <c r="A248" s="853"/>
      <c r="B248" s="871"/>
      <c r="C248" s="853"/>
      <c r="D248" s="853"/>
      <c r="E248" s="1093"/>
      <c r="F248" s="853"/>
      <c r="G248" s="853"/>
      <c r="H248" s="869"/>
      <c r="I248" s="1092"/>
      <c r="J248" s="1093"/>
      <c r="K248" s="1093"/>
      <c r="L248" s="1093"/>
      <c r="M248" s="1022"/>
    </row>
    <row r="249" spans="1:13" ht="15.75" x14ac:dyDescent="0.25">
      <c r="A249" s="853"/>
      <c r="B249" s="871"/>
      <c r="C249" s="1022"/>
      <c r="D249" s="1244"/>
      <c r="E249" s="869"/>
      <c r="F249" s="853"/>
      <c r="G249" s="853"/>
      <c r="H249" s="869"/>
      <c r="I249" s="1092"/>
      <c r="J249" s="1093"/>
      <c r="K249" s="1093"/>
      <c r="L249" s="1093"/>
      <c r="M249" s="1022"/>
    </row>
    <row r="250" spans="1:13" ht="68.25" customHeight="1" x14ac:dyDescent="0.25">
      <c r="A250" s="853"/>
      <c r="B250" s="871"/>
      <c r="C250" s="1022"/>
      <c r="D250" s="1244"/>
      <c r="E250" s="869"/>
      <c r="F250" s="853"/>
      <c r="G250" s="853"/>
      <c r="H250" s="869"/>
      <c r="I250" s="1092"/>
      <c r="J250" s="1093"/>
      <c r="K250" s="1093"/>
      <c r="L250" s="1093"/>
      <c r="M250" s="1022"/>
    </row>
    <row r="251" spans="1:13" ht="15.75" x14ac:dyDescent="0.25">
      <c r="A251" s="853"/>
      <c r="B251" s="871"/>
      <c r="C251" s="1022"/>
      <c r="E251" s="869"/>
      <c r="F251" s="853"/>
      <c r="G251" s="853"/>
      <c r="H251" s="869"/>
      <c r="I251" s="1093"/>
      <c r="J251" s="1093"/>
      <c r="K251" s="1093"/>
      <c r="L251" s="1093"/>
      <c r="M251" s="1022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69"/>
      <c r="K252" s="869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69"/>
      <c r="K253" s="869"/>
      <c r="L253" s="869"/>
      <c r="M253" s="853"/>
    </row>
    <row r="254" spans="1:13" ht="32.2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69"/>
      <c r="K254" s="869"/>
      <c r="L254" s="869"/>
      <c r="M254" s="853"/>
    </row>
    <row r="255" spans="1:13" ht="17.25" customHeight="1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69"/>
      <c r="K255" s="869"/>
      <c r="L255" s="869"/>
      <c r="M255" s="853"/>
    </row>
    <row r="256" spans="1:13" ht="17.25" customHeight="1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69"/>
      <c r="K256" s="869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69"/>
      <c r="K257" s="869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69"/>
      <c r="K258" s="869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69"/>
      <c r="I259" s="869"/>
      <c r="J259" s="869"/>
      <c r="K259" s="869"/>
      <c r="L259" s="869"/>
      <c r="M259" s="853"/>
    </row>
    <row r="260" spans="1:14" ht="15.75" x14ac:dyDescent="0.25">
      <c r="A260" s="853"/>
      <c r="B260" s="871"/>
      <c r="C260" s="853"/>
      <c r="D260" s="853"/>
      <c r="E260" s="852"/>
      <c r="F260" s="853"/>
      <c r="G260" s="853"/>
      <c r="H260" s="869"/>
      <c r="I260" s="869"/>
      <c r="J260" s="869"/>
      <c r="K260" s="869"/>
      <c r="L260" s="869"/>
      <c r="M260" s="853"/>
    </row>
    <row r="261" spans="1:14" ht="15.75" x14ac:dyDescent="0.25">
      <c r="A261" s="853"/>
      <c r="B261" s="871"/>
      <c r="C261" s="853"/>
      <c r="D261" s="853"/>
      <c r="E261" s="852"/>
      <c r="F261" s="853"/>
      <c r="G261" s="853"/>
      <c r="H261" s="869"/>
      <c r="I261" s="869"/>
      <c r="J261" s="869"/>
      <c r="K261" s="869"/>
      <c r="L261" s="869"/>
      <c r="M261" s="853"/>
    </row>
    <row r="262" spans="1:14" ht="15.75" x14ac:dyDescent="0.25">
      <c r="A262" s="873"/>
      <c r="B262" s="874"/>
      <c r="C262" s="873"/>
      <c r="D262" s="873"/>
      <c r="E262" s="875"/>
      <c r="F262" s="873"/>
      <c r="G262" s="873"/>
      <c r="H262" s="1094"/>
      <c r="I262" s="1094"/>
      <c r="J262" s="1094"/>
      <c r="K262" s="1094"/>
      <c r="L262" s="1094"/>
      <c r="M262" s="873"/>
    </row>
    <row r="263" spans="1:14" ht="15.75" x14ac:dyDescent="0.25">
      <c r="A263" s="873"/>
      <c r="B263" s="871"/>
      <c r="C263" s="873"/>
      <c r="D263" s="873"/>
      <c r="E263" s="875"/>
      <c r="F263" s="873"/>
      <c r="G263" s="873"/>
      <c r="H263" s="1094"/>
      <c r="I263" s="1094"/>
      <c r="J263" s="1094"/>
      <c r="K263" s="1094"/>
      <c r="L263" s="1094"/>
      <c r="M263" s="873"/>
    </row>
    <row r="264" spans="1:14" ht="15.75" x14ac:dyDescent="0.25">
      <c r="A264" s="871"/>
      <c r="B264" s="871"/>
      <c r="C264" s="871"/>
      <c r="D264" s="871"/>
      <c r="E264" s="876"/>
      <c r="F264" s="877"/>
      <c r="G264" s="878"/>
      <c r="H264" s="1380"/>
      <c r="I264" s="1095"/>
      <c r="J264" s="1095"/>
      <c r="K264" s="1095"/>
      <c r="L264" s="1095"/>
      <c r="M264" s="880"/>
    </row>
    <row r="265" spans="1:14" ht="15.75" x14ac:dyDescent="0.25">
      <c r="A265" s="1889" t="s">
        <v>1271</v>
      </c>
      <c r="B265" s="1889"/>
      <c r="C265" s="874"/>
      <c r="D265" s="874"/>
      <c r="E265" s="875"/>
      <c r="F265" s="873"/>
      <c r="G265" s="873"/>
      <c r="H265" s="1869" t="s">
        <v>852</v>
      </c>
      <c r="I265" s="1869"/>
      <c r="J265" s="1869"/>
      <c r="K265" s="1869"/>
      <c r="L265" s="1869"/>
      <c r="M265" s="1869"/>
    </row>
    <row r="266" spans="1:14" ht="15.75" x14ac:dyDescent="0.25">
      <c r="A266" s="930" t="s">
        <v>1376</v>
      </c>
      <c r="B266" s="871"/>
      <c r="C266" s="871"/>
      <c r="D266" s="871"/>
      <c r="E266" s="875"/>
      <c r="F266" s="873"/>
      <c r="H266" s="520"/>
      <c r="I266" s="1795" t="s">
        <v>1504</v>
      </c>
      <c r="J266" s="1795"/>
      <c r="K266" s="1795"/>
      <c r="L266" s="1795"/>
      <c r="M266" s="622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519"/>
      <c r="K269" s="519"/>
      <c r="L269" s="519"/>
      <c r="M269" s="928"/>
      <c r="N269" s="537"/>
    </row>
    <row r="270" spans="1:14" ht="289.5" customHeight="1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519"/>
      <c r="K270" s="519"/>
      <c r="L270" s="519"/>
      <c r="M270" s="928"/>
      <c r="N270" s="537"/>
    </row>
    <row r="271" spans="1:14" ht="6.75" customHeight="1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519"/>
      <c r="K274" s="519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519"/>
      <c r="K275" s="519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519"/>
      <c r="K276" s="519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519"/>
      <c r="I277" s="519"/>
      <c r="J277" s="519"/>
      <c r="K277" s="519"/>
      <c r="L277" s="519"/>
      <c r="M277" s="928"/>
      <c r="N277" s="537"/>
    </row>
    <row r="278" spans="1:14" ht="15.75" x14ac:dyDescent="0.25">
      <c r="A278" s="928"/>
      <c r="B278" s="871"/>
      <c r="C278" s="871"/>
      <c r="D278" s="871"/>
      <c r="E278" s="875"/>
      <c r="F278" s="873"/>
      <c r="G278" s="928"/>
      <c r="H278" s="519"/>
      <c r="I278" s="519"/>
      <c r="J278" s="519"/>
      <c r="K278" s="519"/>
      <c r="L278" s="519"/>
      <c r="M278" s="928"/>
      <c r="N278" s="537"/>
    </row>
    <row r="279" spans="1:14" ht="15.75" x14ac:dyDescent="0.25">
      <c r="A279" s="928"/>
      <c r="B279" s="871"/>
      <c r="C279" s="871"/>
      <c r="D279" s="871"/>
      <c r="E279" s="875"/>
      <c r="F279" s="873"/>
      <c r="G279" s="928"/>
      <c r="H279" s="519"/>
      <c r="I279" s="519"/>
      <c r="J279" s="519"/>
      <c r="K279" s="519"/>
      <c r="L279" s="519"/>
      <c r="M279" s="928"/>
      <c r="N279" s="537"/>
    </row>
    <row r="280" spans="1:14" ht="15.75" x14ac:dyDescent="0.25">
      <c r="A280" s="874"/>
      <c r="B280" s="851"/>
      <c r="C280" s="874"/>
      <c r="D280" s="874"/>
      <c r="E280" s="883"/>
      <c r="F280" s="874"/>
      <c r="G280" s="884"/>
      <c r="H280" s="1381"/>
      <c r="I280" s="1094"/>
      <c r="J280" s="1096"/>
      <c r="K280" s="1096"/>
      <c r="L280" s="1096"/>
      <c r="M280" s="885"/>
    </row>
  </sheetData>
  <mergeCells count="20">
    <mergeCell ref="M17:M18"/>
    <mergeCell ref="A265:B265"/>
    <mergeCell ref="H265:M265"/>
    <mergeCell ref="I266:L266"/>
    <mergeCell ref="G17:G18"/>
    <mergeCell ref="H17:H18"/>
    <mergeCell ref="I17:I18"/>
    <mergeCell ref="J17:J18"/>
    <mergeCell ref="K17:K18"/>
    <mergeCell ref="L17:L18"/>
    <mergeCell ref="A17:A18"/>
    <mergeCell ref="B17:B18"/>
    <mergeCell ref="C17:C18"/>
    <mergeCell ref="D17:D18"/>
    <mergeCell ref="F17:F18"/>
    <mergeCell ref="A11:M11"/>
    <mergeCell ref="A12:N12"/>
    <mergeCell ref="A13:M13"/>
    <mergeCell ref="A14:M14"/>
    <mergeCell ref="A15:M15"/>
  </mergeCells>
  <pageMargins left="0.22" right="0.23622047244094491" top="0.12" bottom="0" header="0.12" footer="0"/>
  <pageSetup paperSize="345" scale="38" fitToHeight="0" orientation="landscape" r:id="rId1"/>
  <rowBreaks count="3" manualBreakCount="3">
    <brk id="82" max="12" man="1"/>
    <brk id="159" max="12" man="1"/>
    <brk id="234" max="12" man="1"/>
  </rowBreaks>
  <drawing r:id="rId2"/>
</worksheet>
</file>

<file path=xl/worksheets/sheet3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25CDFB-9265-4AAB-A63A-9B8CAF3D7ABB}">
  <dimension ref="A1:Q199"/>
  <sheetViews>
    <sheetView topLeftCell="B1" zoomScaleNormal="100" zoomScaleSheetLayoutView="89" workbookViewId="0">
      <pane ySplit="12" topLeftCell="A111" activePane="bottomLeft" state="frozen"/>
      <selection pane="bottomLeft" activeCell="D196" sqref="D196"/>
    </sheetView>
  </sheetViews>
  <sheetFormatPr baseColWidth="10" defaultRowHeight="15" x14ac:dyDescent="0.25"/>
  <cols>
    <col min="1" max="1" width="4.140625" style="259" hidden="1" customWidth="1"/>
    <col min="2" max="2" width="57" customWidth="1"/>
    <col min="3" max="3" width="9.7109375" style="1229" customWidth="1"/>
    <col min="4" max="4" width="39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1:16" ht="21" customHeight="1" x14ac:dyDescent="0.25">
      <c r="B5" s="1735" t="s">
        <v>1502</v>
      </c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  <c r="N5" s="1735"/>
      <c r="O5" s="1735"/>
      <c r="P5" s="1735"/>
    </row>
    <row r="6" spans="1:16" x14ac:dyDescent="0.25">
      <c r="B6" s="1735" t="s">
        <v>1</v>
      </c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  <c r="N6" s="1735"/>
      <c r="O6" s="1735"/>
      <c r="P6" s="1735"/>
    </row>
    <row r="7" spans="1:16" x14ac:dyDescent="0.25">
      <c r="B7" s="1735" t="s">
        <v>3</v>
      </c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  <c r="N7" s="1735"/>
      <c r="O7" s="1735"/>
      <c r="P7" s="1735"/>
    </row>
    <row r="8" spans="1:16" x14ac:dyDescent="0.25">
      <c r="B8" s="1735" t="s">
        <v>1816</v>
      </c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  <c r="N8" s="1735"/>
      <c r="O8" s="1735"/>
      <c r="P8" s="1735"/>
    </row>
    <row r="9" spans="1:16" x14ac:dyDescent="0.25">
      <c r="B9" s="1820" t="s">
        <v>441</v>
      </c>
      <c r="C9" s="1820"/>
      <c r="D9" s="1820"/>
      <c r="E9" s="1820"/>
      <c r="F9" s="1820"/>
      <c r="G9" s="1820"/>
      <c r="H9" s="1820"/>
      <c r="I9" s="1820"/>
      <c r="J9" s="1820"/>
      <c r="K9" s="1820"/>
      <c r="L9" s="1820"/>
      <c r="M9" s="1820"/>
      <c r="N9" s="1820"/>
      <c r="O9" s="1820"/>
      <c r="P9" s="1820"/>
    </row>
    <row r="10" spans="1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344"/>
      <c r="P10" s="615"/>
    </row>
    <row r="11" spans="1:16" x14ac:dyDescent="0.25">
      <c r="B11" s="1892" t="s">
        <v>7</v>
      </c>
      <c r="C11" s="1892" t="s">
        <v>937</v>
      </c>
      <c r="D11" s="1894" t="s">
        <v>10</v>
      </c>
      <c r="E11" s="1892" t="s">
        <v>832</v>
      </c>
      <c r="F11" s="1892" t="s">
        <v>834</v>
      </c>
      <c r="G11" s="1892" t="s">
        <v>209</v>
      </c>
      <c r="H11" s="1051" t="s">
        <v>12</v>
      </c>
      <c r="I11" s="1896" t="s">
        <v>13</v>
      </c>
      <c r="J11" s="1893" t="s">
        <v>14</v>
      </c>
      <c r="K11" s="1893" t="s">
        <v>15</v>
      </c>
      <c r="L11" s="1893" t="s">
        <v>16</v>
      </c>
      <c r="M11" s="1906" t="s">
        <v>17</v>
      </c>
      <c r="N11" s="1906" t="s">
        <v>18</v>
      </c>
      <c r="O11" s="1906" t="s">
        <v>19</v>
      </c>
      <c r="P11" s="1893" t="s">
        <v>20</v>
      </c>
    </row>
    <row r="12" spans="1:16" x14ac:dyDescent="0.25">
      <c r="A12" s="1378"/>
      <c r="B12" s="1892"/>
      <c r="C12" s="1892"/>
      <c r="D12" s="1894"/>
      <c r="E12" s="1892"/>
      <c r="F12" s="1892"/>
      <c r="G12" s="1892"/>
      <c r="H12" s="1051" t="s">
        <v>21</v>
      </c>
      <c r="I12" s="1896"/>
      <c r="J12" s="1893"/>
      <c r="K12" s="1893"/>
      <c r="L12" s="1893"/>
      <c r="M12" s="1906"/>
      <c r="N12" s="1906"/>
      <c r="O12" s="1906"/>
      <c r="P12" s="1893"/>
    </row>
    <row r="13" spans="1:16" ht="21" customHeight="1" x14ac:dyDescent="0.25">
      <c r="B13" s="1326" t="s">
        <v>872</v>
      </c>
      <c r="C13" s="1327"/>
      <c r="D13" s="1328"/>
      <c r="E13" s="1327"/>
      <c r="F13" s="1327"/>
      <c r="G13" s="1327"/>
      <c r="H13" s="1329"/>
      <c r="I13" s="1330"/>
      <c r="J13" s="1329"/>
      <c r="K13" s="1329"/>
      <c r="L13" s="1329"/>
      <c r="M13" s="1329"/>
      <c r="N13" s="1329"/>
      <c r="O13" s="1329"/>
      <c r="P13" s="1329"/>
    </row>
    <row r="14" spans="1:16" ht="21" customHeight="1" x14ac:dyDescent="0.25">
      <c r="B14" s="153" t="s">
        <v>1577</v>
      </c>
      <c r="C14" s="685" t="s">
        <v>807</v>
      </c>
      <c r="D14" s="282" t="s">
        <v>1408</v>
      </c>
      <c r="E14" s="281" t="s">
        <v>1281</v>
      </c>
      <c r="F14" s="855">
        <v>45839</v>
      </c>
      <c r="G14" s="855">
        <v>45992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1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45839</v>
      </c>
      <c r="G15" s="855">
        <v>45992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1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1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1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45931</v>
      </c>
      <c r="G19" s="855">
        <v>46082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1:16" s="25" customFormat="1" ht="21" customHeight="1" x14ac:dyDescent="0.25">
      <c r="A20" s="531"/>
      <c r="B20" s="466" t="s">
        <v>813</v>
      </c>
      <c r="C20" s="569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1:16" s="25" customFormat="1" ht="21" customHeight="1" x14ac:dyDescent="0.25">
      <c r="A21" s="531"/>
      <c r="B21" s="466"/>
      <c r="C21" s="569"/>
      <c r="D21" s="707"/>
      <c r="E21" s="465"/>
      <c r="F21" s="465"/>
      <c r="G21" s="465"/>
      <c r="H21" s="1145"/>
      <c r="I21" s="1144"/>
      <c r="J21" s="1145"/>
      <c r="K21" s="1145"/>
      <c r="L21" s="1145"/>
      <c r="M21" s="1145"/>
      <c r="N21" s="1145"/>
      <c r="O21" s="1145"/>
      <c r="P21" s="1145"/>
    </row>
    <row r="22" spans="1:16" s="25" customFormat="1" ht="21" customHeight="1" x14ac:dyDescent="0.25">
      <c r="A22" s="531"/>
      <c r="B22" s="466" t="s">
        <v>1144</v>
      </c>
      <c r="C22" s="569"/>
      <c r="D22" s="707"/>
      <c r="E22" s="465"/>
      <c r="F22" s="465"/>
      <c r="G22" s="465"/>
      <c r="H22" s="1145"/>
      <c r="I22" s="1144"/>
      <c r="J22" s="1145"/>
      <c r="K22" s="1145"/>
      <c r="L22" s="1145"/>
      <c r="M22" s="1145"/>
      <c r="N22" s="1145"/>
      <c r="O22" s="1145"/>
      <c r="P22" s="1145"/>
    </row>
    <row r="23" spans="1:16" s="25" customFormat="1" ht="21" customHeight="1" x14ac:dyDescent="0.25">
      <c r="A23" s="531"/>
      <c r="B23" s="286" t="s">
        <v>1821</v>
      </c>
      <c r="C23" s="685" t="s">
        <v>807</v>
      </c>
      <c r="D23" s="749" t="s">
        <v>925</v>
      </c>
      <c r="E23" s="281" t="s">
        <v>1281</v>
      </c>
      <c r="F23" s="855">
        <v>45901</v>
      </c>
      <c r="G23" s="855">
        <v>46054</v>
      </c>
      <c r="H23" s="1149">
        <v>80000</v>
      </c>
      <c r="I23" s="1169">
        <v>0</v>
      </c>
      <c r="J23" s="1149">
        <v>80000</v>
      </c>
      <c r="K23" s="1149">
        <v>2296</v>
      </c>
      <c r="L23" s="1149">
        <v>7400.87</v>
      </c>
      <c r="M23" s="1149">
        <v>2432</v>
      </c>
      <c r="N23" s="1149">
        <v>25</v>
      </c>
      <c r="O23" s="1149">
        <f>SUM(K23:N23)</f>
        <v>12153.869999999999</v>
      </c>
      <c r="P23" s="1149">
        <f>+J23-O23</f>
        <v>67846.13</v>
      </c>
    </row>
    <row r="24" spans="1:16" s="25" customFormat="1" ht="21" customHeight="1" x14ac:dyDescent="0.25">
      <c r="A24" s="531"/>
      <c r="B24" s="466"/>
      <c r="C24" s="569"/>
      <c r="D24" s="707">
        <v>1</v>
      </c>
      <c r="E24" s="465"/>
      <c r="F24" s="465"/>
      <c r="G24" s="855"/>
      <c r="H24" s="1145">
        <v>80000</v>
      </c>
      <c r="I24" s="1144">
        <v>0</v>
      </c>
      <c r="J24" s="1145">
        <v>80000</v>
      </c>
      <c r="K24" s="1145">
        <v>2296</v>
      </c>
      <c r="L24" s="1145">
        <v>7400.87</v>
      </c>
      <c r="M24" s="1145">
        <v>2432</v>
      </c>
      <c r="N24" s="1145">
        <v>25</v>
      </c>
      <c r="O24" s="1145">
        <f>SUM(K24:N24)</f>
        <v>12153.869999999999</v>
      </c>
      <c r="P24" s="1145">
        <f>+J24-O24</f>
        <v>67846.13</v>
      </c>
    </row>
    <row r="25" spans="1:16" ht="21" customHeight="1" x14ac:dyDescent="0.25">
      <c r="B25" s="490" t="s">
        <v>837</v>
      </c>
      <c r="C25" s="1223"/>
      <c r="D25" s="492"/>
      <c r="E25" s="492"/>
      <c r="F25" s="492"/>
      <c r="G25" s="492"/>
      <c r="H25" s="695"/>
      <c r="I25" s="1112"/>
      <c r="J25" s="463"/>
      <c r="K25" s="463"/>
      <c r="L25" s="463"/>
      <c r="M25" s="1145"/>
      <c r="N25" s="697"/>
      <c r="O25" s="697"/>
      <c r="P25" s="463"/>
    </row>
    <row r="26" spans="1:16" ht="21.75" customHeight="1" x14ac:dyDescent="0.25">
      <c r="B26" s="496" t="s">
        <v>989</v>
      </c>
      <c r="C26" s="684" t="s">
        <v>807</v>
      </c>
      <c r="D26" s="282" t="s">
        <v>1573</v>
      </c>
      <c r="E26" s="281" t="s">
        <v>1281</v>
      </c>
      <c r="F26" s="1084">
        <v>45870</v>
      </c>
      <c r="G26" s="1084">
        <v>46023</v>
      </c>
      <c r="H26" s="626">
        <v>150000</v>
      </c>
      <c r="I26" s="1111">
        <v>0</v>
      </c>
      <c r="J26" s="457">
        <v>150000</v>
      </c>
      <c r="K26" s="457">
        <v>4305</v>
      </c>
      <c r="L26" s="457">
        <v>23866.62</v>
      </c>
      <c r="M26" s="1149">
        <v>4560</v>
      </c>
      <c r="N26" s="468">
        <v>25</v>
      </c>
      <c r="O26" s="468">
        <v>32756.62</v>
      </c>
      <c r="P26" s="457">
        <v>117243.38</v>
      </c>
    </row>
    <row r="27" spans="1:16" ht="21" customHeight="1" x14ac:dyDescent="0.25">
      <c r="B27" s="496" t="s">
        <v>1578</v>
      </c>
      <c r="C27" s="684" t="s">
        <v>807</v>
      </c>
      <c r="D27" s="282" t="s">
        <v>1180</v>
      </c>
      <c r="E27" s="281" t="s">
        <v>1063</v>
      </c>
      <c r="F27" s="855">
        <v>45901</v>
      </c>
      <c r="G27" s="855">
        <v>46054</v>
      </c>
      <c r="H27" s="626">
        <v>70000</v>
      </c>
      <c r="I27" s="1111">
        <v>0</v>
      </c>
      <c r="J27" s="457">
        <v>70000</v>
      </c>
      <c r="K27" s="457">
        <v>2009</v>
      </c>
      <c r="L27" s="457">
        <v>5368.48</v>
      </c>
      <c r="M27" s="1149">
        <v>2128</v>
      </c>
      <c r="N27" s="468">
        <v>12440.5</v>
      </c>
      <c r="O27" s="468">
        <f>+K27+L27+M27+N27</f>
        <v>21945.98</v>
      </c>
      <c r="P27" s="457">
        <f>+J27-O27</f>
        <v>48054.020000000004</v>
      </c>
    </row>
    <row r="28" spans="1:16" ht="21" customHeight="1" x14ac:dyDescent="0.25">
      <c r="B28" s="496" t="s">
        <v>1652</v>
      </c>
      <c r="C28" s="497" t="s">
        <v>806</v>
      </c>
      <c r="D28" s="282" t="s">
        <v>1180</v>
      </c>
      <c r="E28" s="281" t="s">
        <v>1063</v>
      </c>
      <c r="F28" s="855">
        <v>45839</v>
      </c>
      <c r="G28" s="855">
        <v>45992</v>
      </c>
      <c r="H28" s="626">
        <v>60000</v>
      </c>
      <c r="I28" s="1111">
        <v>0</v>
      </c>
      <c r="J28" s="457">
        <v>60000</v>
      </c>
      <c r="K28" s="457">
        <v>1722</v>
      </c>
      <c r="L28" s="457">
        <v>3486.68</v>
      </c>
      <c r="M28" s="1149">
        <v>1824</v>
      </c>
      <c r="N28" s="468">
        <v>1296.7</v>
      </c>
      <c r="O28" s="468">
        <f>SUM(K28:N28)</f>
        <v>8329.380000000001</v>
      </c>
      <c r="P28" s="457">
        <f>+H28-O28</f>
        <v>51670.619999999995</v>
      </c>
    </row>
    <row r="29" spans="1:16" ht="21" customHeight="1" x14ac:dyDescent="0.25">
      <c r="B29" s="466" t="s">
        <v>813</v>
      </c>
      <c r="C29" s="569"/>
      <c r="D29" s="492">
        <v>3</v>
      </c>
      <c r="E29" s="281"/>
      <c r="F29" s="1019"/>
      <c r="G29" s="857"/>
      <c r="H29" s="1145">
        <f>SUM(H26:H28)</f>
        <v>280000</v>
      </c>
      <c r="I29" s="1112">
        <v>0</v>
      </c>
      <c r="J29" s="1145">
        <f t="shared" ref="J29:P29" si="2">SUM(J26:J28)</f>
        <v>280000</v>
      </c>
      <c r="K29" s="1145">
        <f t="shared" si="2"/>
        <v>8036</v>
      </c>
      <c r="L29" s="1145">
        <f t="shared" si="2"/>
        <v>32721.78</v>
      </c>
      <c r="M29" s="1145">
        <f t="shared" si="2"/>
        <v>8512</v>
      </c>
      <c r="N29" s="1145">
        <f t="shared" si="2"/>
        <v>13762.2</v>
      </c>
      <c r="O29" s="1145">
        <f t="shared" si="2"/>
        <v>63031.979999999996</v>
      </c>
      <c r="P29" s="1145">
        <f t="shared" si="2"/>
        <v>216968.02000000002</v>
      </c>
    </row>
    <row r="30" spans="1:16" ht="21" customHeight="1" x14ac:dyDescent="0.25">
      <c r="B30" s="490"/>
      <c r="C30" s="1223"/>
      <c r="D30" s="492"/>
      <c r="E30" s="465"/>
      <c r="F30" s="856"/>
      <c r="G30" s="857"/>
      <c r="H30" s="695"/>
      <c r="I30" s="1112"/>
      <c r="J30" s="494"/>
      <c r="K30" s="494"/>
      <c r="L30" s="494"/>
      <c r="M30" s="1145"/>
      <c r="N30" s="695"/>
      <c r="O30" s="695"/>
      <c r="P30" s="494"/>
    </row>
    <row r="31" spans="1:16" ht="21" customHeight="1" x14ac:dyDescent="0.25">
      <c r="B31" s="466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1:16" s="259" customFormat="1" ht="18.75" customHeight="1" x14ac:dyDescent="0.25">
      <c r="B32" s="275" t="s">
        <v>1580</v>
      </c>
      <c r="C32" s="1247" t="s">
        <v>806</v>
      </c>
      <c r="D32" s="1246" t="s">
        <v>1494</v>
      </c>
      <c r="E32" s="1247" t="s">
        <v>1063</v>
      </c>
      <c r="F32" s="855">
        <v>45931</v>
      </c>
      <c r="G32" s="855">
        <v>46082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626">
        <v>2837</v>
      </c>
      <c r="O32" s="626">
        <f>SUM(K32:N32)</f>
        <v>17909.120000000003</v>
      </c>
      <c r="P32" s="1100">
        <f>+H32-O32</f>
        <v>72090.880000000005</v>
      </c>
    </row>
    <row r="33" spans="2:16" ht="21" customHeight="1" x14ac:dyDescent="0.25">
      <c r="B33" s="466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2837</v>
      </c>
      <c r="O33" s="695">
        <v>17909.12</v>
      </c>
      <c r="P33" s="1099">
        <f>+H33-O33</f>
        <v>72090.880000000005</v>
      </c>
    </row>
    <row r="34" spans="2:16" ht="21" customHeight="1" x14ac:dyDescent="0.25">
      <c r="B34" s="466"/>
      <c r="C34" s="569"/>
      <c r="D34" s="492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695"/>
    </row>
    <row r="35" spans="2:16" ht="21" customHeight="1" x14ac:dyDescent="0.25">
      <c r="B35" s="466" t="s">
        <v>1783</v>
      </c>
      <c r="C35" s="569"/>
      <c r="D35" s="492"/>
      <c r="E35" s="465"/>
      <c r="F35" s="695"/>
      <c r="G35" s="696"/>
      <c r="H35" s="695"/>
      <c r="I35" s="1144"/>
      <c r="J35" s="695"/>
      <c r="K35" s="695"/>
      <c r="L35" s="695"/>
      <c r="M35" s="1145"/>
      <c r="N35" s="695"/>
      <c r="O35" s="695"/>
      <c r="P35" s="695"/>
    </row>
    <row r="36" spans="2:16" ht="21" customHeight="1" x14ac:dyDescent="0.25">
      <c r="B36" s="275" t="s">
        <v>1654</v>
      </c>
      <c r="C36" s="1245" t="s">
        <v>807</v>
      </c>
      <c r="D36" s="1246" t="s">
        <v>1784</v>
      </c>
      <c r="E36" s="1247" t="s">
        <v>1063</v>
      </c>
      <c r="F36" s="855">
        <v>45839</v>
      </c>
      <c r="G36" s="855">
        <v>45992</v>
      </c>
      <c r="H36" s="626">
        <v>70000</v>
      </c>
      <c r="I36" s="1169">
        <v>0</v>
      </c>
      <c r="J36" s="626">
        <v>70000</v>
      </c>
      <c r="K36" s="626">
        <v>2009</v>
      </c>
      <c r="L36" s="626">
        <v>5368.48</v>
      </c>
      <c r="M36" s="1149">
        <v>2128</v>
      </c>
      <c r="N36" s="626">
        <v>25</v>
      </c>
      <c r="O36" s="626">
        <f>SUM(K36:N36)</f>
        <v>9530.48</v>
      </c>
      <c r="P36" s="626">
        <f>+H36-O36</f>
        <v>60469.520000000004</v>
      </c>
    </row>
    <row r="37" spans="2:16" ht="21" customHeight="1" x14ac:dyDescent="0.25">
      <c r="B37" s="460" t="s">
        <v>1785</v>
      </c>
      <c r="C37" s="685" t="s">
        <v>807</v>
      </c>
      <c r="D37" s="1246" t="s">
        <v>1784</v>
      </c>
      <c r="E37" s="1247" t="s">
        <v>1063</v>
      </c>
      <c r="F37" s="855">
        <v>45839</v>
      </c>
      <c r="G37" s="855">
        <v>45992</v>
      </c>
      <c r="H37" s="626">
        <v>70000</v>
      </c>
      <c r="I37" s="1169">
        <v>0</v>
      </c>
      <c r="J37" s="626">
        <v>70000</v>
      </c>
      <c r="K37" s="626">
        <v>2009</v>
      </c>
      <c r="L37" s="626">
        <v>5025.38</v>
      </c>
      <c r="M37" s="1149">
        <v>2128</v>
      </c>
      <c r="N37" s="626">
        <v>1740.46</v>
      </c>
      <c r="O37" s="626">
        <f>SUM(K37:N37)</f>
        <v>10902.84</v>
      </c>
      <c r="P37" s="626">
        <f>+H37-O37</f>
        <v>59097.16</v>
      </c>
    </row>
    <row r="38" spans="2:16" ht="21" customHeight="1" x14ac:dyDescent="0.25">
      <c r="B38" s="466" t="s">
        <v>813</v>
      </c>
      <c r="C38" s="569"/>
      <c r="D38" s="492">
        <v>2</v>
      </c>
      <c r="E38" s="465"/>
      <c r="F38" s="500"/>
      <c r="G38" s="855"/>
      <c r="H38" s="695">
        <f>SUM(H36:H37)</f>
        <v>140000</v>
      </c>
      <c r="I38" s="1253">
        <v>0</v>
      </c>
      <c r="J38" s="695">
        <f t="shared" ref="J38:P38" si="3">SUM(J36:J37)</f>
        <v>140000</v>
      </c>
      <c r="K38" s="695">
        <f t="shared" si="3"/>
        <v>4018</v>
      </c>
      <c r="L38" s="695">
        <f t="shared" si="3"/>
        <v>10393.86</v>
      </c>
      <c r="M38" s="695">
        <f t="shared" si="3"/>
        <v>4256</v>
      </c>
      <c r="N38" s="695">
        <f t="shared" si="3"/>
        <v>1765.46</v>
      </c>
      <c r="O38" s="695">
        <f t="shared" si="3"/>
        <v>20433.32</v>
      </c>
      <c r="P38" s="695">
        <f t="shared" si="3"/>
        <v>119566.68000000001</v>
      </c>
    </row>
    <row r="39" spans="2:16" ht="21" customHeight="1" x14ac:dyDescent="0.25">
      <c r="B39" s="466"/>
      <c r="C39" s="569"/>
      <c r="D39" s="492"/>
      <c r="E39" s="465"/>
      <c r="F39" s="500"/>
      <c r="G39" s="855"/>
      <c r="H39" s="695"/>
      <c r="I39" s="695"/>
      <c r="J39" s="695"/>
      <c r="K39" s="695"/>
      <c r="L39" s="695"/>
      <c r="M39" s="695"/>
      <c r="N39" s="695"/>
      <c r="O39" s="695"/>
      <c r="P39" s="695"/>
    </row>
    <row r="40" spans="2:16" ht="21" customHeight="1" x14ac:dyDescent="0.25">
      <c r="B40" s="466" t="s">
        <v>1126</v>
      </c>
      <c r="C40" s="569"/>
      <c r="D40" s="492"/>
      <c r="E40" s="465"/>
      <c r="F40" s="695"/>
      <c r="G40" s="696"/>
      <c r="H40" s="695"/>
      <c r="I40" s="1145"/>
      <c r="J40" s="695"/>
      <c r="K40" s="695"/>
      <c r="L40" s="695"/>
      <c r="M40" s="1145"/>
      <c r="N40" s="695"/>
      <c r="O40" s="153"/>
      <c r="P40" s="153"/>
    </row>
    <row r="41" spans="2:16" s="259" customFormat="1" ht="21" customHeight="1" x14ac:dyDescent="0.25">
      <c r="B41" s="1251" t="s">
        <v>917</v>
      </c>
      <c r="C41" s="1252" t="s">
        <v>807</v>
      </c>
      <c r="D41" s="1246" t="s">
        <v>607</v>
      </c>
      <c r="E41" s="1247" t="s">
        <v>1063</v>
      </c>
      <c r="F41" s="855">
        <v>45931</v>
      </c>
      <c r="G41" s="855">
        <v>46082</v>
      </c>
      <c r="H41" s="1100">
        <v>80000</v>
      </c>
      <c r="I41" s="1249">
        <v>0</v>
      </c>
      <c r="J41" s="1100">
        <v>80000</v>
      </c>
      <c r="K41" s="1100">
        <v>2296</v>
      </c>
      <c r="L41" s="1103">
        <v>7400.87</v>
      </c>
      <c r="M41" s="1250">
        <v>2432</v>
      </c>
      <c r="N41" s="626">
        <v>8903.93</v>
      </c>
      <c r="O41" s="468">
        <f>SUM(K41:N41)</f>
        <v>21032.799999999999</v>
      </c>
      <c r="P41" s="675">
        <f>+J41-O41</f>
        <v>58967.199999999997</v>
      </c>
    </row>
    <row r="42" spans="2:16" s="259" customFormat="1" ht="21" customHeight="1" x14ac:dyDescent="0.25">
      <c r="B42" s="1251" t="s">
        <v>1674</v>
      </c>
      <c r="C42" s="1252" t="s">
        <v>807</v>
      </c>
      <c r="D42" s="1246" t="s">
        <v>607</v>
      </c>
      <c r="E42" s="1247" t="s">
        <v>1063</v>
      </c>
      <c r="F42" s="855">
        <v>45839</v>
      </c>
      <c r="G42" s="855">
        <v>45992</v>
      </c>
      <c r="H42" s="1100">
        <v>70000</v>
      </c>
      <c r="I42" s="1249">
        <v>0</v>
      </c>
      <c r="J42" s="1100">
        <v>70000</v>
      </c>
      <c r="K42" s="1100">
        <v>2009</v>
      </c>
      <c r="L42" s="1103">
        <v>5025.38</v>
      </c>
      <c r="M42" s="1250">
        <v>2128</v>
      </c>
      <c r="N42" s="626">
        <v>1740.46</v>
      </c>
      <c r="O42" s="468">
        <f>SUM(K42:N42)</f>
        <v>10902.84</v>
      </c>
      <c r="P42" s="675">
        <f>+H42-O42</f>
        <v>59097.16</v>
      </c>
    </row>
    <row r="43" spans="2:16" ht="21" customHeight="1" x14ac:dyDescent="0.25">
      <c r="B43" s="466" t="s">
        <v>813</v>
      </c>
      <c r="C43" s="569"/>
      <c r="D43" s="492">
        <v>2</v>
      </c>
      <c r="E43" s="465"/>
      <c r="F43" s="695"/>
      <c r="G43" s="696"/>
      <c r="H43" s="1099">
        <f>SUM(H41:H42)</f>
        <v>150000</v>
      </c>
      <c r="I43" s="1253">
        <v>0</v>
      </c>
      <c r="J43" s="1099">
        <f t="shared" ref="J43:P43" si="4">SUM(J41:J42)</f>
        <v>150000</v>
      </c>
      <c r="K43" s="1099">
        <f t="shared" si="4"/>
        <v>4305</v>
      </c>
      <c r="L43" s="1099">
        <f t="shared" si="4"/>
        <v>12426.25</v>
      </c>
      <c r="M43" s="1099">
        <f t="shared" si="4"/>
        <v>4560</v>
      </c>
      <c r="N43" s="695">
        <f t="shared" si="4"/>
        <v>10644.39</v>
      </c>
      <c r="O43" s="695">
        <f t="shared" si="4"/>
        <v>31935.64</v>
      </c>
      <c r="P43" s="1099">
        <f t="shared" si="4"/>
        <v>118064.36</v>
      </c>
    </row>
    <row r="44" spans="2:16" ht="21" customHeight="1" x14ac:dyDescent="0.25">
      <c r="B44" s="466"/>
      <c r="C44" s="569"/>
      <c r="D44" s="492"/>
      <c r="E44" s="465"/>
      <c r="F44" s="695"/>
      <c r="G44" s="696"/>
      <c r="H44" s="1099"/>
      <c r="I44" s="1253"/>
      <c r="J44" s="1099"/>
      <c r="K44" s="1099"/>
      <c r="L44" s="1099"/>
      <c r="M44" s="1099"/>
      <c r="N44" s="695"/>
      <c r="O44" s="695"/>
      <c r="P44" s="1099"/>
    </row>
    <row r="45" spans="2:16" ht="21" customHeight="1" x14ac:dyDescent="0.25">
      <c r="B45" s="466" t="s">
        <v>1443</v>
      </c>
      <c r="C45" s="569"/>
      <c r="D45" s="492"/>
      <c r="E45" s="465"/>
      <c r="F45" s="500"/>
      <c r="G45" s="855"/>
      <c r="H45" s="695"/>
      <c r="I45" s="1144"/>
      <c r="J45" s="695"/>
      <c r="K45" s="695"/>
      <c r="L45" s="695"/>
      <c r="M45" s="1145"/>
      <c r="N45" s="695"/>
      <c r="O45" s="695"/>
      <c r="P45" s="695"/>
    </row>
    <row r="46" spans="2:16" s="259" customFormat="1" ht="21" customHeight="1" x14ac:dyDescent="0.25">
      <c r="B46" s="1251" t="s">
        <v>382</v>
      </c>
      <c r="C46" s="1252" t="s">
        <v>807</v>
      </c>
      <c r="D46" s="1246" t="s">
        <v>1749</v>
      </c>
      <c r="E46" s="1247" t="s">
        <v>1063</v>
      </c>
      <c r="F46" s="1248">
        <v>45809</v>
      </c>
      <c r="G46" s="1248">
        <v>45992</v>
      </c>
      <c r="H46" s="1100">
        <v>70000</v>
      </c>
      <c r="I46" s="1249">
        <v>0</v>
      </c>
      <c r="J46" s="1100">
        <v>70000</v>
      </c>
      <c r="K46" s="1100">
        <v>2009</v>
      </c>
      <c r="L46" s="1103">
        <v>5368.48</v>
      </c>
      <c r="M46" s="1250">
        <v>2128</v>
      </c>
      <c r="N46" s="626">
        <v>25</v>
      </c>
      <c r="O46" s="468">
        <f>+K46+L46+M46+N46</f>
        <v>9530.48</v>
      </c>
      <c r="P46" s="675">
        <f>+J46-O46</f>
        <v>60469.520000000004</v>
      </c>
    </row>
    <row r="47" spans="2:16" s="259" customFormat="1" ht="21" customHeight="1" x14ac:dyDescent="0.25">
      <c r="B47" s="466" t="s">
        <v>813</v>
      </c>
      <c r="C47" s="1252"/>
      <c r="D47" s="1325">
        <v>1</v>
      </c>
      <c r="E47" s="1247"/>
      <c r="F47" s="1248"/>
      <c r="G47" s="1248"/>
      <c r="H47" s="1099">
        <v>70000</v>
      </c>
      <c r="I47" s="1253">
        <v>0</v>
      </c>
      <c r="J47" s="1099">
        <v>70000</v>
      </c>
      <c r="K47" s="1099">
        <v>2009</v>
      </c>
      <c r="L47" s="1099">
        <v>5368.48</v>
      </c>
      <c r="M47" s="1099">
        <v>2128</v>
      </c>
      <c r="N47" s="695">
        <v>25</v>
      </c>
      <c r="O47" s="695">
        <f>SUM(K47:N47)</f>
        <v>9530.48</v>
      </c>
      <c r="P47" s="1099">
        <f>+H47-O47</f>
        <v>60469.520000000004</v>
      </c>
    </row>
    <row r="48" spans="2:16" ht="23.25" customHeight="1" x14ac:dyDescent="0.25">
      <c r="B48" s="466"/>
      <c r="C48" s="569"/>
      <c r="D48" s="492"/>
      <c r="E48" s="1247"/>
      <c r="F48" s="500"/>
      <c r="G48" s="855"/>
      <c r="H48" s="1099"/>
      <c r="I48" s="1253"/>
      <c r="J48" s="1099"/>
      <c r="K48" s="1099"/>
      <c r="L48" s="1099"/>
      <c r="M48" s="1099"/>
      <c r="N48" s="695"/>
      <c r="O48" s="695"/>
      <c r="P48" s="1099"/>
    </row>
    <row r="49" spans="2:16" ht="21" customHeight="1" x14ac:dyDescent="0.25">
      <c r="B49" s="466" t="s">
        <v>839</v>
      </c>
      <c r="C49" s="569"/>
      <c r="D49" s="492"/>
      <c r="E49" s="465"/>
      <c r="F49" s="500"/>
      <c r="G49" s="855"/>
      <c r="H49" s="695"/>
      <c r="I49" s="1144"/>
      <c r="J49" s="695"/>
      <c r="K49" s="695"/>
      <c r="L49" s="695"/>
      <c r="M49" s="1145"/>
      <c r="N49" s="695"/>
      <c r="O49" s="695"/>
      <c r="P49" s="695"/>
    </row>
    <row r="50" spans="2:16" ht="27.75" customHeight="1" x14ac:dyDescent="0.25">
      <c r="B50" s="286" t="s">
        <v>1581</v>
      </c>
      <c r="C50" s="685" t="s">
        <v>807</v>
      </c>
      <c r="D50" s="282" t="s">
        <v>1570</v>
      </c>
      <c r="E50" s="281" t="s">
        <v>1063</v>
      </c>
      <c r="F50" s="855">
        <v>45931</v>
      </c>
      <c r="G50" s="855">
        <v>46082</v>
      </c>
      <c r="H50" s="626">
        <v>150000</v>
      </c>
      <c r="I50" s="1169">
        <v>0</v>
      </c>
      <c r="J50" s="626">
        <v>150000</v>
      </c>
      <c r="K50" s="626">
        <v>4305</v>
      </c>
      <c r="L50" s="626">
        <v>23437.75</v>
      </c>
      <c r="M50" s="1149">
        <v>4560</v>
      </c>
      <c r="N50" s="626">
        <v>3912.66</v>
      </c>
      <c r="O50" s="626">
        <v>36215.410000000003</v>
      </c>
      <c r="P50" s="626">
        <v>113784.59</v>
      </c>
    </row>
    <row r="51" spans="2:16" ht="21" customHeight="1" x14ac:dyDescent="0.25">
      <c r="B51" s="453" t="s">
        <v>813</v>
      </c>
      <c r="C51" s="569"/>
      <c r="D51" s="492">
        <v>1</v>
      </c>
      <c r="E51" s="465"/>
      <c r="F51" s="500"/>
      <c r="G51" s="855"/>
      <c r="H51" s="695">
        <v>150000</v>
      </c>
      <c r="I51" s="1144">
        <v>0</v>
      </c>
      <c r="J51" s="695">
        <v>150000</v>
      </c>
      <c r="K51" s="695">
        <v>4305</v>
      </c>
      <c r="L51" s="695">
        <v>23437.75</v>
      </c>
      <c r="M51" s="1145">
        <v>4560</v>
      </c>
      <c r="N51" s="695">
        <v>3912.66</v>
      </c>
      <c r="O51" s="695">
        <v>36215.410000000003</v>
      </c>
      <c r="P51" s="695">
        <v>113784.59</v>
      </c>
    </row>
    <row r="52" spans="2:16" ht="21" customHeight="1" x14ac:dyDescent="0.25">
      <c r="B52" s="453"/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695"/>
    </row>
    <row r="53" spans="2:16" ht="30" customHeight="1" x14ac:dyDescent="0.25">
      <c r="B53" s="492" t="s">
        <v>1822</v>
      </c>
      <c r="C53" s="569"/>
      <c r="D53" s="492"/>
      <c r="E53" s="465"/>
      <c r="F53" s="500"/>
      <c r="G53" s="855"/>
      <c r="H53" s="695"/>
      <c r="I53" s="1144"/>
      <c r="J53" s="695"/>
      <c r="K53" s="695"/>
      <c r="L53" s="695"/>
      <c r="M53" s="1145"/>
      <c r="N53" s="695"/>
      <c r="O53" s="695"/>
      <c r="P53" s="695"/>
    </row>
    <row r="54" spans="2:16" ht="21" customHeight="1" x14ac:dyDescent="0.25">
      <c r="B54" s="280" t="s">
        <v>1823</v>
      </c>
      <c r="C54" s="685" t="s">
        <v>807</v>
      </c>
      <c r="D54" s="282" t="s">
        <v>1824</v>
      </c>
      <c r="E54" s="281" t="s">
        <v>1063</v>
      </c>
      <c r="F54" s="855">
        <v>45931</v>
      </c>
      <c r="G54" s="855">
        <v>46082</v>
      </c>
      <c r="H54" s="1100">
        <v>70000</v>
      </c>
      <c r="I54" s="1249">
        <v>0</v>
      </c>
      <c r="J54" s="1100">
        <v>70000</v>
      </c>
      <c r="K54" s="1100">
        <v>2009</v>
      </c>
      <c r="L54" s="1103">
        <v>5025.38</v>
      </c>
      <c r="M54" s="1250">
        <v>2128</v>
      </c>
      <c r="N54" s="626">
        <v>1740.46</v>
      </c>
      <c r="O54" s="468">
        <f>SUM(K54:N54)</f>
        <v>10902.84</v>
      </c>
      <c r="P54" s="675">
        <f>+H54-O54</f>
        <v>59097.16</v>
      </c>
    </row>
    <row r="55" spans="2:16" ht="21" customHeight="1" x14ac:dyDescent="0.25">
      <c r="B55" s="496"/>
      <c r="C55" s="684"/>
      <c r="D55" s="492">
        <v>1</v>
      </c>
      <c r="E55" s="281"/>
      <c r="F55" s="858"/>
      <c r="G55" s="855"/>
      <c r="H55" s="1099">
        <v>70000</v>
      </c>
      <c r="I55" s="1253">
        <v>0</v>
      </c>
      <c r="J55" s="1099">
        <v>70000</v>
      </c>
      <c r="K55" s="1099">
        <v>2009</v>
      </c>
      <c r="L55" s="1254">
        <v>5025.38</v>
      </c>
      <c r="M55" s="1146">
        <v>2128</v>
      </c>
      <c r="N55" s="695">
        <v>1740.46</v>
      </c>
      <c r="O55" s="697">
        <f>SUM(K55:N55)</f>
        <v>10902.84</v>
      </c>
      <c r="P55" s="676">
        <f>+H55-O55</f>
        <v>59097.16</v>
      </c>
    </row>
    <row r="56" spans="2:16" ht="21" customHeight="1" x14ac:dyDescent="0.25">
      <c r="B56" s="453" t="s">
        <v>1128</v>
      </c>
      <c r="C56" s="569"/>
      <c r="D56" s="280"/>
      <c r="E56" s="280"/>
      <c r="F56" s="858"/>
      <c r="G56" s="855"/>
      <c r="H56" s="280"/>
      <c r="I56" s="1113"/>
      <c r="J56" s="487"/>
      <c r="K56" s="457"/>
      <c r="L56" s="457"/>
      <c r="M56" s="1149"/>
      <c r="N56" s="468"/>
      <c r="O56" s="468"/>
      <c r="P56" s="457"/>
    </row>
    <row r="57" spans="2:16" ht="29.25" customHeight="1" x14ac:dyDescent="0.25">
      <c r="B57" s="280" t="s">
        <v>461</v>
      </c>
      <c r="C57" s="685" t="s">
        <v>807</v>
      </c>
      <c r="D57" s="282" t="s">
        <v>1574</v>
      </c>
      <c r="E57" s="281" t="s">
        <v>1063</v>
      </c>
      <c r="F57" s="855">
        <v>45931</v>
      </c>
      <c r="G57" s="855">
        <v>46082</v>
      </c>
      <c r="H57" s="468">
        <v>115000</v>
      </c>
      <c r="I57" s="1111">
        <v>0</v>
      </c>
      <c r="J57" s="489">
        <v>115000</v>
      </c>
      <c r="K57" s="489">
        <v>3300.5</v>
      </c>
      <c r="L57" s="489">
        <v>15633.74</v>
      </c>
      <c r="M57" s="1149">
        <v>3496</v>
      </c>
      <c r="N57" s="861">
        <v>1431</v>
      </c>
      <c r="O57" s="468">
        <f>+K57+L57+M57+N57</f>
        <v>23861.239999999998</v>
      </c>
      <c r="P57" s="457">
        <f>+J57-O57</f>
        <v>91138.760000000009</v>
      </c>
    </row>
    <row r="58" spans="2:16" ht="21" customHeight="1" x14ac:dyDescent="0.25">
      <c r="B58" s="280" t="s">
        <v>1283</v>
      </c>
      <c r="C58" s="685" t="s">
        <v>807</v>
      </c>
      <c r="D58" s="282" t="s">
        <v>1495</v>
      </c>
      <c r="E58" s="281" t="s">
        <v>1281</v>
      </c>
      <c r="F58" s="855">
        <v>45931</v>
      </c>
      <c r="G58" s="855">
        <v>46082</v>
      </c>
      <c r="H58" s="468">
        <v>60000</v>
      </c>
      <c r="I58" s="1169">
        <v>0</v>
      </c>
      <c r="J58" s="628">
        <v>60000</v>
      </c>
      <c r="K58" s="628">
        <v>1722</v>
      </c>
      <c r="L58" s="628">
        <v>3486.68</v>
      </c>
      <c r="M58" s="1149">
        <v>1824</v>
      </c>
      <c r="N58" s="861">
        <v>728</v>
      </c>
      <c r="O58" s="468">
        <f>+K58+L58+M58+N58</f>
        <v>7760.68</v>
      </c>
      <c r="P58" s="468">
        <f>+J58-O58</f>
        <v>52239.32</v>
      </c>
    </row>
    <row r="59" spans="2:16" ht="21" customHeight="1" x14ac:dyDescent="0.25">
      <c r="B59" s="453" t="s">
        <v>813</v>
      </c>
      <c r="C59" s="569"/>
      <c r="D59" s="453">
        <v>2</v>
      </c>
      <c r="E59" s="525"/>
      <c r="F59" s="500"/>
      <c r="G59" s="855"/>
      <c r="H59" s="695">
        <f>SUM(H57:H58)</f>
        <v>175000</v>
      </c>
      <c r="I59" s="1144">
        <f>SUM(I58)</f>
        <v>0</v>
      </c>
      <c r="J59" s="695">
        <f t="shared" ref="J59:P59" si="5">SUM(J57:J58)</f>
        <v>175000</v>
      </c>
      <c r="K59" s="695">
        <f t="shared" si="5"/>
        <v>5022.5</v>
      </c>
      <c r="L59" s="695">
        <f t="shared" si="5"/>
        <v>19120.419999999998</v>
      </c>
      <c r="M59" s="1145">
        <f t="shared" si="5"/>
        <v>5320</v>
      </c>
      <c r="N59" s="695">
        <f>SUM(N57:N58)</f>
        <v>2159</v>
      </c>
      <c r="O59" s="695">
        <f t="shared" si="5"/>
        <v>31621.919999999998</v>
      </c>
      <c r="P59" s="695">
        <f t="shared" si="5"/>
        <v>143378.08000000002</v>
      </c>
    </row>
    <row r="60" spans="2:16" ht="21" customHeight="1" x14ac:dyDescent="0.25">
      <c r="B60" s="453"/>
      <c r="C60" s="569"/>
      <c r="D60" s="453"/>
      <c r="E60" s="52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ht="21" customHeight="1" x14ac:dyDescent="0.25">
      <c r="B61" s="453" t="s">
        <v>1462</v>
      </c>
      <c r="C61" s="569"/>
      <c r="D61" s="453"/>
      <c r="E61" s="525"/>
      <c r="F61" s="500"/>
      <c r="G61" s="855"/>
      <c r="H61" s="695"/>
      <c r="I61" s="1144"/>
      <c r="J61" s="695"/>
      <c r="K61" s="695"/>
      <c r="L61" s="695"/>
      <c r="M61" s="1145"/>
      <c r="N61" s="695"/>
      <c r="O61" s="695"/>
      <c r="P61" s="695"/>
    </row>
    <row r="62" spans="2:16" ht="21" customHeight="1" x14ac:dyDescent="0.25">
      <c r="B62" s="280" t="s">
        <v>1825</v>
      </c>
      <c r="C62" s="685" t="s">
        <v>807</v>
      </c>
      <c r="D62" s="280" t="s">
        <v>1826</v>
      </c>
      <c r="E62" s="281" t="s">
        <v>1281</v>
      </c>
      <c r="F62" s="855">
        <v>45931</v>
      </c>
      <c r="G62" s="855">
        <v>46082</v>
      </c>
      <c r="H62" s="468">
        <v>60000</v>
      </c>
      <c r="I62" s="1169">
        <v>0</v>
      </c>
      <c r="J62" s="628">
        <v>60000</v>
      </c>
      <c r="K62" s="628">
        <v>1722</v>
      </c>
      <c r="L62" s="628">
        <v>3486.68</v>
      </c>
      <c r="M62" s="1149">
        <v>1824</v>
      </c>
      <c r="N62" s="861">
        <v>25</v>
      </c>
      <c r="O62" s="468">
        <f>+K62+L62+M62+N62</f>
        <v>7057.68</v>
      </c>
      <c r="P62" s="468">
        <f>+J62-O62</f>
        <v>52942.32</v>
      </c>
    </row>
    <row r="63" spans="2:16" ht="21" customHeight="1" x14ac:dyDescent="0.25">
      <c r="B63" s="461"/>
      <c r="C63" s="1223"/>
      <c r="D63" s="453">
        <v>1</v>
      </c>
      <c r="E63" s="525"/>
      <c r="F63" s="858"/>
      <c r="G63" s="855"/>
      <c r="H63" s="468">
        <v>60000</v>
      </c>
      <c r="I63" s="1169">
        <v>0</v>
      </c>
      <c r="J63" s="628">
        <v>60000</v>
      </c>
      <c r="K63" s="628">
        <v>1722</v>
      </c>
      <c r="L63" s="628">
        <v>3486.68</v>
      </c>
      <c r="M63" s="1149">
        <v>1824</v>
      </c>
      <c r="N63" s="861">
        <v>25</v>
      </c>
      <c r="O63" s="468">
        <f>+K63+L63+M63+N63</f>
        <v>7057.68</v>
      </c>
      <c r="P63" s="468">
        <f>+J63-O63</f>
        <v>52942.32</v>
      </c>
    </row>
    <row r="64" spans="2:16" ht="21" customHeight="1" x14ac:dyDescent="0.25">
      <c r="B64" s="1014" t="s">
        <v>1575</v>
      </c>
      <c r="C64" s="569"/>
      <c r="D64" s="492"/>
      <c r="E64" s="465"/>
      <c r="F64" s="500"/>
      <c r="G64" s="855"/>
      <c r="H64" s="695"/>
      <c r="I64" s="1144"/>
      <c r="J64" s="695"/>
      <c r="K64" s="695"/>
      <c r="L64" s="695"/>
      <c r="M64" s="1145"/>
      <c r="N64" s="695"/>
      <c r="O64" s="695"/>
      <c r="P64" s="695"/>
    </row>
    <row r="65" spans="2:16" s="259" customFormat="1" ht="30.75" customHeight="1" x14ac:dyDescent="0.25">
      <c r="B65" s="1251" t="s">
        <v>1582</v>
      </c>
      <c r="C65" s="1252" t="s">
        <v>807</v>
      </c>
      <c r="D65" s="1246" t="s">
        <v>1571</v>
      </c>
      <c r="E65" s="1247" t="s">
        <v>1063</v>
      </c>
      <c r="F65" s="1084">
        <v>45870</v>
      </c>
      <c r="G65" s="1084">
        <v>46023</v>
      </c>
      <c r="H65" s="1100">
        <v>95000</v>
      </c>
      <c r="I65" s="1249">
        <v>0</v>
      </c>
      <c r="J65" s="1100">
        <v>95000</v>
      </c>
      <c r="K65" s="1100">
        <v>2726.5</v>
      </c>
      <c r="L65" s="1103">
        <v>10929.24</v>
      </c>
      <c r="M65" s="1250">
        <v>2888</v>
      </c>
      <c r="N65" s="626">
        <v>18566.330000000002</v>
      </c>
      <c r="O65" s="468">
        <f>+K65+L65+M65+N65</f>
        <v>35110.07</v>
      </c>
      <c r="P65" s="675">
        <f>+J65-O65</f>
        <v>59889.93</v>
      </c>
    </row>
    <row r="66" spans="2:16" ht="21" customHeight="1" x14ac:dyDescent="0.25">
      <c r="B66" s="453" t="s">
        <v>813</v>
      </c>
      <c r="C66" s="685"/>
      <c r="D66" s="453">
        <v>1</v>
      </c>
      <c r="E66" s="281"/>
      <c r="F66" s="1019"/>
      <c r="G66" s="857"/>
      <c r="H66" s="697">
        <f>SUM(H65)</f>
        <v>95000</v>
      </c>
      <c r="I66" s="1144">
        <f>SUM(I65)</f>
        <v>0</v>
      </c>
      <c r="J66" s="697">
        <f t="shared" ref="J66:P66" si="6">SUM(J65)</f>
        <v>95000</v>
      </c>
      <c r="K66" s="697">
        <f t="shared" si="6"/>
        <v>2726.5</v>
      </c>
      <c r="L66" s="697">
        <f t="shared" si="6"/>
        <v>10929.24</v>
      </c>
      <c r="M66" s="1145">
        <f t="shared" si="6"/>
        <v>2888</v>
      </c>
      <c r="N66" s="697">
        <f>SUM(N65)</f>
        <v>18566.330000000002</v>
      </c>
      <c r="O66" s="697">
        <f t="shared" si="6"/>
        <v>35110.07</v>
      </c>
      <c r="P66" s="697">
        <f t="shared" si="6"/>
        <v>59889.93</v>
      </c>
    </row>
    <row r="67" spans="2:16" ht="21" customHeight="1" x14ac:dyDescent="0.25">
      <c r="B67" s="496"/>
      <c r="C67" s="684"/>
      <c r="D67" s="282"/>
      <c r="E67" s="281"/>
      <c r="F67" s="856"/>
      <c r="G67" s="857"/>
      <c r="H67" s="626"/>
      <c r="I67" s="1111"/>
      <c r="J67" s="457"/>
      <c r="K67" s="457"/>
      <c r="L67" s="457"/>
      <c r="M67" s="1149"/>
      <c r="N67" s="468"/>
      <c r="O67" s="468"/>
      <c r="P67" s="457"/>
    </row>
    <row r="68" spans="2:16" ht="32.25" customHeight="1" x14ac:dyDescent="0.25">
      <c r="B68" s="1014" t="s">
        <v>1136</v>
      </c>
      <c r="C68" s="570"/>
      <c r="D68" s="492"/>
      <c r="E68" s="465"/>
      <c r="F68" s="1019"/>
      <c r="G68" s="857"/>
      <c r="H68" s="695"/>
      <c r="I68" s="1144"/>
      <c r="J68" s="697"/>
      <c r="K68" s="697"/>
      <c r="L68" s="697"/>
      <c r="M68" s="1145"/>
      <c r="N68" s="697"/>
      <c r="O68" s="697"/>
      <c r="P68" s="697"/>
    </row>
    <row r="69" spans="2:16" ht="31.5" customHeight="1" x14ac:dyDescent="0.25">
      <c r="B69" s="153" t="s">
        <v>1583</v>
      </c>
      <c r="C69" s="685" t="s">
        <v>806</v>
      </c>
      <c r="D69" s="749" t="s">
        <v>1572</v>
      </c>
      <c r="E69" s="281" t="s">
        <v>1063</v>
      </c>
      <c r="F69" s="855">
        <v>45839</v>
      </c>
      <c r="G69" s="855">
        <v>45992</v>
      </c>
      <c r="H69" s="626">
        <v>120000</v>
      </c>
      <c r="I69" s="1169">
        <v>0</v>
      </c>
      <c r="J69" s="468">
        <v>120000</v>
      </c>
      <c r="K69" s="468">
        <v>3444</v>
      </c>
      <c r="L69" s="468">
        <v>16809.87</v>
      </c>
      <c r="M69" s="1149">
        <v>3648</v>
      </c>
      <c r="N69" s="468">
        <v>2568.4</v>
      </c>
      <c r="O69" s="468">
        <f>+K69+L69+M69+N69</f>
        <v>26470.27</v>
      </c>
      <c r="P69" s="626">
        <f>+J69-O69</f>
        <v>93529.73</v>
      </c>
    </row>
    <row r="70" spans="2:16" s="259" customFormat="1" ht="21" customHeight="1" x14ac:dyDescent="0.25">
      <c r="B70" s="1251" t="s">
        <v>1750</v>
      </c>
      <c r="C70" s="1252" t="s">
        <v>807</v>
      </c>
      <c r="D70" s="1246" t="s">
        <v>1751</v>
      </c>
      <c r="E70" s="1247" t="s">
        <v>1063</v>
      </c>
      <c r="F70" s="855">
        <v>45839</v>
      </c>
      <c r="G70" s="855">
        <v>45992</v>
      </c>
      <c r="H70" s="1100">
        <v>50000</v>
      </c>
      <c r="I70" s="1249">
        <v>0</v>
      </c>
      <c r="J70" s="1100">
        <v>50000</v>
      </c>
      <c r="K70" s="1100">
        <v>1435</v>
      </c>
      <c r="L70" s="1103">
        <v>1854</v>
      </c>
      <c r="M70" s="1250">
        <v>1520</v>
      </c>
      <c r="N70" s="626">
        <v>25</v>
      </c>
      <c r="O70" s="468">
        <f>+K70+L70+M70+N70</f>
        <v>4834</v>
      </c>
      <c r="P70" s="675">
        <f>+J70-O70</f>
        <v>45166</v>
      </c>
    </row>
    <row r="71" spans="2:16" ht="21" customHeight="1" x14ac:dyDescent="0.25">
      <c r="B71" s="496" t="s">
        <v>1352</v>
      </c>
      <c r="C71" s="684" t="s">
        <v>806</v>
      </c>
      <c r="D71" s="286" t="s">
        <v>1635</v>
      </c>
      <c r="E71" s="281" t="s">
        <v>1063</v>
      </c>
      <c r="F71" s="855">
        <v>45931</v>
      </c>
      <c r="G71" s="855">
        <v>46082</v>
      </c>
      <c r="H71" s="626">
        <v>55000</v>
      </c>
      <c r="I71" s="1111">
        <v>0</v>
      </c>
      <c r="J71" s="457">
        <v>55000</v>
      </c>
      <c r="K71" s="457">
        <v>1578.5</v>
      </c>
      <c r="L71" s="457">
        <v>2559.6799999999998</v>
      </c>
      <c r="M71" s="1149">
        <v>1672</v>
      </c>
      <c r="N71" s="468">
        <v>25</v>
      </c>
      <c r="O71" s="468">
        <v>5835.18</v>
      </c>
      <c r="P71" s="498">
        <f>+J71-O71</f>
        <v>49164.82</v>
      </c>
    </row>
    <row r="72" spans="2:16" ht="21" customHeight="1" x14ac:dyDescent="0.25">
      <c r="B72" s="275" t="s">
        <v>875</v>
      </c>
      <c r="C72" s="1245" t="s">
        <v>807</v>
      </c>
      <c r="D72" s="1246" t="s">
        <v>1784</v>
      </c>
      <c r="E72" s="1247" t="s">
        <v>1063</v>
      </c>
      <c r="F72" s="855">
        <v>45839</v>
      </c>
      <c r="G72" s="855">
        <v>45992</v>
      </c>
      <c r="H72" s="626">
        <v>70000</v>
      </c>
      <c r="I72" s="1169">
        <v>0</v>
      </c>
      <c r="J72" s="626">
        <v>70000</v>
      </c>
      <c r="K72" s="626">
        <v>2009</v>
      </c>
      <c r="L72" s="626">
        <v>5368.48</v>
      </c>
      <c r="M72" s="1149">
        <v>2128</v>
      </c>
      <c r="N72" s="626">
        <v>2517.7399999999998</v>
      </c>
      <c r="O72" s="626">
        <f>SUM(K72:N72)</f>
        <v>12023.22</v>
      </c>
      <c r="P72" s="626">
        <f>+H72-O72</f>
        <v>57976.78</v>
      </c>
    </row>
    <row r="73" spans="2:16" ht="21" customHeight="1" x14ac:dyDescent="0.25">
      <c r="B73" s="466" t="s">
        <v>813</v>
      </c>
      <c r="C73" s="569"/>
      <c r="D73" s="492">
        <v>4</v>
      </c>
      <c r="E73" s="465"/>
      <c r="F73" s="500"/>
      <c r="G73" s="855"/>
      <c r="H73" s="697">
        <f>SUM(H69:H72)</f>
        <v>295000</v>
      </c>
      <c r="I73" s="1144">
        <v>0</v>
      </c>
      <c r="J73" s="697">
        <f t="shared" ref="J73:P73" si="7">SUM(J69:J72)</f>
        <v>295000</v>
      </c>
      <c r="K73" s="697">
        <f t="shared" si="7"/>
        <v>8466.5</v>
      </c>
      <c r="L73" s="697">
        <f t="shared" si="7"/>
        <v>26592.03</v>
      </c>
      <c r="M73" s="697">
        <f t="shared" si="7"/>
        <v>8968</v>
      </c>
      <c r="N73" s="697">
        <f t="shared" si="7"/>
        <v>5136.1399999999994</v>
      </c>
      <c r="O73" s="697">
        <f t="shared" si="7"/>
        <v>49162.67</v>
      </c>
      <c r="P73" s="697">
        <f t="shared" si="7"/>
        <v>245837.33</v>
      </c>
    </row>
    <row r="74" spans="2:16" ht="21" customHeight="1" x14ac:dyDescent="0.25">
      <c r="B74" s="466"/>
      <c r="C74" s="569"/>
      <c r="D74" s="492"/>
      <c r="E74" s="465"/>
      <c r="F74" s="500"/>
      <c r="G74" s="855"/>
      <c r="H74" s="697"/>
      <c r="I74" s="1144"/>
      <c r="J74" s="697"/>
      <c r="K74" s="697"/>
      <c r="L74" s="697"/>
      <c r="M74" s="1145"/>
      <c r="N74" s="697"/>
      <c r="O74" s="697"/>
      <c r="P74" s="697"/>
    </row>
    <row r="75" spans="2:16" ht="21" customHeight="1" x14ac:dyDescent="0.25">
      <c r="B75" s="466" t="s">
        <v>1791</v>
      </c>
      <c r="C75" s="569"/>
      <c r="D75" s="492"/>
      <c r="E75" s="465"/>
      <c r="F75" s="500"/>
      <c r="G75" s="855"/>
      <c r="H75" s="697"/>
      <c r="I75" s="1144"/>
      <c r="J75" s="697"/>
      <c r="K75" s="697"/>
      <c r="L75" s="697"/>
      <c r="M75" s="1145"/>
      <c r="N75" s="697"/>
      <c r="O75" s="697"/>
      <c r="P75" s="697"/>
    </row>
    <row r="76" spans="2:16" ht="21" customHeight="1" x14ac:dyDescent="0.25">
      <c r="B76" s="286" t="s">
        <v>1793</v>
      </c>
      <c r="C76" s="685" t="s">
        <v>807</v>
      </c>
      <c r="D76" s="282" t="s">
        <v>1794</v>
      </c>
      <c r="E76" s="281" t="s">
        <v>1063</v>
      </c>
      <c r="F76" s="855">
        <v>45839</v>
      </c>
      <c r="G76" s="855">
        <v>45992</v>
      </c>
      <c r="H76" s="626">
        <v>120000</v>
      </c>
      <c r="I76" s="1169">
        <v>0</v>
      </c>
      <c r="J76" s="468">
        <v>120000</v>
      </c>
      <c r="K76" s="468">
        <v>3444</v>
      </c>
      <c r="L76" s="468">
        <v>16809.87</v>
      </c>
      <c r="M76" s="1149">
        <v>3648</v>
      </c>
      <c r="N76" s="468">
        <v>25</v>
      </c>
      <c r="O76" s="468">
        <f>SUM(K76:N76)</f>
        <v>23926.87</v>
      </c>
      <c r="P76" s="468">
        <f>+H76-O76</f>
        <v>96073.13</v>
      </c>
    </row>
    <row r="77" spans="2:16" ht="21" customHeight="1" x14ac:dyDescent="0.25">
      <c r="B77" s="466" t="s">
        <v>813</v>
      </c>
      <c r="C77" s="569"/>
      <c r="D77" s="492">
        <v>1</v>
      </c>
      <c r="E77" s="465"/>
      <c r="F77" s="500"/>
      <c r="G77" s="855"/>
      <c r="H77" s="695">
        <v>120000</v>
      </c>
      <c r="I77" s="1144">
        <v>0</v>
      </c>
      <c r="J77" s="697">
        <v>120000</v>
      </c>
      <c r="K77" s="697">
        <v>3444</v>
      </c>
      <c r="L77" s="697">
        <v>16809.87</v>
      </c>
      <c r="M77" s="1145">
        <v>3648</v>
      </c>
      <c r="N77" s="697">
        <v>25</v>
      </c>
      <c r="O77" s="697">
        <f>SUM(K77:N77)</f>
        <v>23926.87</v>
      </c>
      <c r="P77" s="697">
        <f>+H77-O77</f>
        <v>96073.13</v>
      </c>
    </row>
    <row r="78" spans="2:16" ht="21" customHeight="1" x14ac:dyDescent="0.25">
      <c r="B78" s="466"/>
      <c r="C78" s="569"/>
      <c r="D78" s="492"/>
      <c r="E78" s="465"/>
      <c r="F78" s="500"/>
      <c r="G78" s="855"/>
      <c r="H78" s="697"/>
      <c r="I78" s="1144"/>
      <c r="J78" s="697"/>
      <c r="K78" s="697"/>
      <c r="L78" s="697"/>
      <c r="M78" s="1145"/>
      <c r="N78" s="697"/>
      <c r="O78" s="697"/>
      <c r="P78" s="697"/>
    </row>
    <row r="79" spans="2:16" ht="21" customHeight="1" x14ac:dyDescent="0.25">
      <c r="B79" s="453" t="s">
        <v>1515</v>
      </c>
      <c r="C79" s="569"/>
      <c r="D79" s="492"/>
      <c r="E79" s="465"/>
      <c r="F79" s="1019"/>
      <c r="G79" s="857"/>
      <c r="H79" s="695"/>
      <c r="I79" s="1144"/>
      <c r="J79" s="697"/>
      <c r="K79" s="697"/>
      <c r="L79" s="697"/>
      <c r="M79" s="1145"/>
      <c r="N79" s="697"/>
      <c r="O79" s="697"/>
      <c r="P79" s="697"/>
    </row>
    <row r="80" spans="2:16" ht="32.25" customHeight="1" x14ac:dyDescent="0.25">
      <c r="B80" s="280" t="s">
        <v>1584</v>
      </c>
      <c r="C80" s="685" t="s">
        <v>806</v>
      </c>
      <c r="D80" s="282" t="s">
        <v>1357</v>
      </c>
      <c r="E80" s="281" t="s">
        <v>1063</v>
      </c>
      <c r="F80" s="855">
        <v>45778</v>
      </c>
      <c r="G80" s="855">
        <v>45931</v>
      </c>
      <c r="H80" s="626">
        <v>125000</v>
      </c>
      <c r="I80" s="1111">
        <v>0</v>
      </c>
      <c r="J80" s="1038">
        <v>125000</v>
      </c>
      <c r="K80" s="1038">
        <v>3587.5</v>
      </c>
      <c r="L80" s="1037">
        <v>17985.990000000002</v>
      </c>
      <c r="M80" s="1150">
        <v>3800</v>
      </c>
      <c r="N80" s="1038">
        <v>25</v>
      </c>
      <c r="O80" s="468">
        <f t="shared" ref="O80:O85" si="8">+K80+L80+M80+N80</f>
        <v>25398.49</v>
      </c>
      <c r="P80" s="498">
        <f t="shared" ref="P80:P85" si="9">+J80-O80</f>
        <v>99601.51</v>
      </c>
    </row>
    <row r="81" spans="2:16" ht="32.25" customHeight="1" x14ac:dyDescent="0.25">
      <c r="B81" s="280" t="s">
        <v>1585</v>
      </c>
      <c r="C81" s="685" t="s">
        <v>806</v>
      </c>
      <c r="D81" s="282" t="s">
        <v>1357</v>
      </c>
      <c r="E81" s="281" t="s">
        <v>1063</v>
      </c>
      <c r="F81" s="855">
        <v>45778</v>
      </c>
      <c r="G81" s="855">
        <v>45931</v>
      </c>
      <c r="H81" s="626">
        <v>125000</v>
      </c>
      <c r="I81" s="1111">
        <v>0</v>
      </c>
      <c r="J81" s="1038">
        <v>125000</v>
      </c>
      <c r="K81" s="1038">
        <v>3587.5</v>
      </c>
      <c r="L81" s="1037">
        <v>17985.990000000002</v>
      </c>
      <c r="M81" s="1150">
        <v>3800</v>
      </c>
      <c r="N81" s="1038">
        <v>25</v>
      </c>
      <c r="O81" s="468">
        <f t="shared" si="8"/>
        <v>25398.49</v>
      </c>
      <c r="P81" s="498">
        <f t="shared" si="9"/>
        <v>99601.51</v>
      </c>
    </row>
    <row r="82" spans="2:16" ht="32.25" customHeight="1" x14ac:dyDescent="0.25">
      <c r="B82" s="280" t="s">
        <v>1586</v>
      </c>
      <c r="C82" s="685" t="s">
        <v>806</v>
      </c>
      <c r="D82" s="282" t="s">
        <v>1355</v>
      </c>
      <c r="E82" s="281" t="s">
        <v>1063</v>
      </c>
      <c r="F82" s="855">
        <v>45931</v>
      </c>
      <c r="G82" s="855">
        <v>46082</v>
      </c>
      <c r="H82" s="626">
        <v>125000</v>
      </c>
      <c r="I82" s="1111">
        <v>0</v>
      </c>
      <c r="J82" s="1038">
        <v>125000</v>
      </c>
      <c r="K82" s="1038">
        <v>3587.5</v>
      </c>
      <c r="L82" s="1037">
        <v>17985.990000000002</v>
      </c>
      <c r="M82" s="1150">
        <v>3800</v>
      </c>
      <c r="N82" s="1038">
        <v>25</v>
      </c>
      <c r="O82" s="468">
        <f t="shared" si="8"/>
        <v>25398.49</v>
      </c>
      <c r="P82" s="498">
        <f t="shared" si="9"/>
        <v>99601.51</v>
      </c>
    </row>
    <row r="83" spans="2:16" ht="32.25" customHeight="1" x14ac:dyDescent="0.25">
      <c r="B83" s="153" t="s">
        <v>1587</v>
      </c>
      <c r="C83" s="685" t="s">
        <v>806</v>
      </c>
      <c r="D83" s="282" t="s">
        <v>1357</v>
      </c>
      <c r="E83" s="281" t="s">
        <v>1063</v>
      </c>
      <c r="F83" s="855">
        <v>45931</v>
      </c>
      <c r="G83" s="855">
        <v>46082</v>
      </c>
      <c r="H83" s="626">
        <v>125000</v>
      </c>
      <c r="I83" s="1111">
        <v>0</v>
      </c>
      <c r="J83" s="1038">
        <v>125000</v>
      </c>
      <c r="K83" s="1038">
        <v>3587.5</v>
      </c>
      <c r="L83" s="1037">
        <v>17985.990000000002</v>
      </c>
      <c r="M83" s="1150">
        <v>3800</v>
      </c>
      <c r="N83" s="1038">
        <v>25</v>
      </c>
      <c r="O83" s="468">
        <f t="shared" si="8"/>
        <v>25398.49</v>
      </c>
      <c r="P83" s="498">
        <f t="shared" si="9"/>
        <v>99601.51</v>
      </c>
    </row>
    <row r="84" spans="2:16" ht="32.25" customHeight="1" x14ac:dyDescent="0.25">
      <c r="B84" s="280" t="s">
        <v>1588</v>
      </c>
      <c r="C84" s="685" t="s">
        <v>806</v>
      </c>
      <c r="D84" s="282" t="s">
        <v>1357</v>
      </c>
      <c r="E84" s="281" t="s">
        <v>1063</v>
      </c>
      <c r="F84" s="855">
        <v>45931</v>
      </c>
      <c r="G84" s="855">
        <v>46082</v>
      </c>
      <c r="H84" s="626">
        <v>125000</v>
      </c>
      <c r="I84" s="1169">
        <v>0</v>
      </c>
      <c r="J84" s="1038">
        <v>125000</v>
      </c>
      <c r="K84" s="1038">
        <v>3587.5</v>
      </c>
      <c r="L84" s="1037">
        <v>17985.990000000002</v>
      </c>
      <c r="M84" s="1150">
        <v>3800</v>
      </c>
      <c r="N84" s="1038">
        <v>25</v>
      </c>
      <c r="O84" s="468">
        <f t="shared" si="8"/>
        <v>25398.49</v>
      </c>
      <c r="P84" s="626">
        <f t="shared" si="9"/>
        <v>99601.51</v>
      </c>
    </row>
    <row r="85" spans="2:16" ht="32.25" customHeight="1" x14ac:dyDescent="0.25">
      <c r="B85" s="280" t="s">
        <v>1589</v>
      </c>
      <c r="C85" s="685" t="s">
        <v>807</v>
      </c>
      <c r="D85" s="282" t="s">
        <v>1357</v>
      </c>
      <c r="E85" s="281" t="s">
        <v>1063</v>
      </c>
      <c r="F85" s="855">
        <v>45931</v>
      </c>
      <c r="G85" s="855">
        <v>46082</v>
      </c>
      <c r="H85" s="626">
        <v>135000</v>
      </c>
      <c r="I85" s="1169">
        <v>0</v>
      </c>
      <c r="J85" s="1038">
        <v>135000</v>
      </c>
      <c r="K85" s="1038">
        <v>3874.5</v>
      </c>
      <c r="L85" s="1038">
        <v>19909.38</v>
      </c>
      <c r="M85" s="1150">
        <v>4104</v>
      </c>
      <c r="N85" s="1038">
        <v>1740.46</v>
      </c>
      <c r="O85" s="468">
        <f t="shared" si="8"/>
        <v>29628.34</v>
      </c>
      <c r="P85" s="626">
        <f t="shared" si="9"/>
        <v>105371.66</v>
      </c>
    </row>
    <row r="86" spans="2:16" ht="33" customHeight="1" x14ac:dyDescent="0.25">
      <c r="B86" s="153" t="s">
        <v>1590</v>
      </c>
      <c r="C86" s="685" t="s">
        <v>807</v>
      </c>
      <c r="D86" s="282" t="s">
        <v>1357</v>
      </c>
      <c r="E86" s="281" t="s">
        <v>1063</v>
      </c>
      <c r="F86" s="855">
        <v>45931</v>
      </c>
      <c r="G86" s="855">
        <v>46082</v>
      </c>
      <c r="H86" s="626">
        <v>125000</v>
      </c>
      <c r="I86" s="1111">
        <v>0</v>
      </c>
      <c r="J86" s="1038">
        <v>125000</v>
      </c>
      <c r="K86" s="1038">
        <v>3587.5</v>
      </c>
      <c r="L86" s="1038">
        <v>17985.990000000002</v>
      </c>
      <c r="M86" s="1150">
        <v>3800</v>
      </c>
      <c r="N86" s="1038">
        <v>25</v>
      </c>
      <c r="O86" s="468">
        <v>25398.49</v>
      </c>
      <c r="P86" s="498">
        <v>99601.51</v>
      </c>
    </row>
    <row r="87" spans="2:16" ht="21" customHeight="1" x14ac:dyDescent="0.25">
      <c r="B87" s="466" t="s">
        <v>813</v>
      </c>
      <c r="C87" s="569"/>
      <c r="D87" s="492">
        <v>7</v>
      </c>
      <c r="E87" s="465"/>
      <c r="F87" s="500"/>
      <c r="G87" s="855"/>
      <c r="H87" s="697">
        <f>SUM(H80:H86)</f>
        <v>885000</v>
      </c>
      <c r="I87" s="1112">
        <v>0</v>
      </c>
      <c r="J87" s="697">
        <f t="shared" ref="J87:P87" si="10">SUM(J80:J86)</f>
        <v>885000</v>
      </c>
      <c r="K87" s="697">
        <f t="shared" si="10"/>
        <v>25399.5</v>
      </c>
      <c r="L87" s="697">
        <f t="shared" si="10"/>
        <v>127825.32000000002</v>
      </c>
      <c r="M87" s="1145">
        <f t="shared" si="10"/>
        <v>26904</v>
      </c>
      <c r="N87" s="697">
        <f t="shared" si="10"/>
        <v>1890.46</v>
      </c>
      <c r="O87" s="697">
        <f t="shared" si="10"/>
        <v>182019.28</v>
      </c>
      <c r="P87" s="697">
        <f t="shared" si="10"/>
        <v>702980.72</v>
      </c>
    </row>
    <row r="88" spans="2:16" ht="21" customHeight="1" x14ac:dyDescent="0.25">
      <c r="B88" s="466"/>
      <c r="C88" s="569"/>
      <c r="D88" s="492"/>
      <c r="E88" s="465"/>
      <c r="F88" s="500"/>
      <c r="G88" s="855"/>
      <c r="H88" s="697"/>
      <c r="I88" s="1145"/>
      <c r="J88" s="697"/>
      <c r="K88" s="697"/>
      <c r="L88" s="697"/>
      <c r="M88" s="1145"/>
      <c r="N88" s="697"/>
      <c r="O88" s="697"/>
      <c r="P88" s="697"/>
    </row>
    <row r="89" spans="2:16" ht="21" customHeight="1" x14ac:dyDescent="0.25">
      <c r="B89" s="466" t="s">
        <v>821</v>
      </c>
      <c r="C89" s="569"/>
      <c r="D89" s="492"/>
      <c r="E89" s="465"/>
      <c r="F89" s="500"/>
      <c r="G89" s="855"/>
      <c r="H89" s="695"/>
      <c r="I89" s="1144"/>
      <c r="J89" s="697"/>
      <c r="K89" s="697"/>
      <c r="L89" s="697"/>
      <c r="M89" s="1145"/>
      <c r="N89" s="697"/>
      <c r="O89" s="697"/>
      <c r="P89" s="697"/>
    </row>
    <row r="90" spans="2:16" ht="30.75" customHeight="1" x14ac:dyDescent="0.25">
      <c r="B90" s="286" t="s">
        <v>593</v>
      </c>
      <c r="C90" s="685" t="s">
        <v>806</v>
      </c>
      <c r="D90" s="282" t="s">
        <v>1541</v>
      </c>
      <c r="E90" s="281" t="s">
        <v>1063</v>
      </c>
      <c r="F90" s="855">
        <v>45931</v>
      </c>
      <c r="G90" s="855">
        <v>46082</v>
      </c>
      <c r="H90" s="626">
        <v>150000</v>
      </c>
      <c r="I90" s="1169">
        <v>0</v>
      </c>
      <c r="J90" s="468">
        <v>150000</v>
      </c>
      <c r="K90" s="468">
        <v>4305</v>
      </c>
      <c r="L90" s="468">
        <v>23866.62</v>
      </c>
      <c r="M90" s="1149">
        <v>4560</v>
      </c>
      <c r="N90" s="468">
        <v>2568.4</v>
      </c>
      <c r="O90" s="468">
        <v>35300.019999999997</v>
      </c>
      <c r="P90" s="468">
        <f t="shared" ref="P90:P95" si="11">+J90-O90</f>
        <v>114699.98000000001</v>
      </c>
    </row>
    <row r="91" spans="2:16" ht="24.75" customHeight="1" x14ac:dyDescent="0.25">
      <c r="B91" s="286" t="s">
        <v>1591</v>
      </c>
      <c r="C91" s="684" t="s">
        <v>806</v>
      </c>
      <c r="D91" s="282" t="s">
        <v>489</v>
      </c>
      <c r="E91" s="281" t="s">
        <v>1063</v>
      </c>
      <c r="F91" s="855">
        <v>45931</v>
      </c>
      <c r="G91" s="855">
        <v>46082</v>
      </c>
      <c r="H91" s="626">
        <v>70000</v>
      </c>
      <c r="I91" s="1111">
        <v>0</v>
      </c>
      <c r="J91" s="457">
        <v>70000</v>
      </c>
      <c r="K91" s="457">
        <v>2009</v>
      </c>
      <c r="L91" s="457">
        <v>5368.48</v>
      </c>
      <c r="M91" s="1149">
        <v>2128</v>
      </c>
      <c r="N91" s="468">
        <v>25</v>
      </c>
      <c r="O91" s="468">
        <f>+K91+L91+M91+N91</f>
        <v>9530.48</v>
      </c>
      <c r="P91" s="457">
        <f t="shared" si="11"/>
        <v>60469.520000000004</v>
      </c>
    </row>
    <row r="92" spans="2:16" ht="24.75" customHeight="1" x14ac:dyDescent="0.25">
      <c r="B92" s="286" t="s">
        <v>1288</v>
      </c>
      <c r="C92" s="685" t="s">
        <v>807</v>
      </c>
      <c r="D92" s="282" t="s">
        <v>417</v>
      </c>
      <c r="E92" s="281" t="s">
        <v>1063</v>
      </c>
      <c r="F92" s="855">
        <v>45931</v>
      </c>
      <c r="G92" s="855">
        <v>46082</v>
      </c>
      <c r="H92" s="626">
        <v>70000</v>
      </c>
      <c r="I92" s="1169">
        <v>0</v>
      </c>
      <c r="J92" s="468">
        <v>70000</v>
      </c>
      <c r="K92" s="468">
        <v>2009</v>
      </c>
      <c r="L92" s="468">
        <v>5368.48</v>
      </c>
      <c r="M92" s="1149">
        <v>2128</v>
      </c>
      <c r="N92" s="468">
        <v>25</v>
      </c>
      <c r="O92" s="468">
        <f>+K92+L92+M92+N92</f>
        <v>9530.48</v>
      </c>
      <c r="P92" s="468">
        <f t="shared" si="11"/>
        <v>60469.520000000004</v>
      </c>
    </row>
    <row r="93" spans="2:16" ht="24.75" customHeight="1" x14ac:dyDescent="0.25">
      <c r="B93" s="286" t="s">
        <v>1496</v>
      </c>
      <c r="C93" s="685" t="s">
        <v>806</v>
      </c>
      <c r="D93" s="282" t="s">
        <v>489</v>
      </c>
      <c r="E93" s="281" t="s">
        <v>1063</v>
      </c>
      <c r="F93" s="855">
        <v>45931</v>
      </c>
      <c r="G93" s="855">
        <v>46082</v>
      </c>
      <c r="H93" s="626">
        <v>70000</v>
      </c>
      <c r="I93" s="1169">
        <v>0</v>
      </c>
      <c r="J93" s="468">
        <v>70000</v>
      </c>
      <c r="K93" s="468">
        <v>2009</v>
      </c>
      <c r="L93" s="468">
        <v>5368.48</v>
      </c>
      <c r="M93" s="1149">
        <v>2128</v>
      </c>
      <c r="N93" s="468">
        <v>25</v>
      </c>
      <c r="O93" s="468">
        <f>+K93+L93+M93+N93</f>
        <v>9530.48</v>
      </c>
      <c r="P93" s="468">
        <f t="shared" si="11"/>
        <v>60469.520000000004</v>
      </c>
    </row>
    <row r="94" spans="2:16" ht="21" customHeight="1" x14ac:dyDescent="0.25">
      <c r="B94" s="153" t="s">
        <v>1599</v>
      </c>
      <c r="C94" s="684" t="s">
        <v>806</v>
      </c>
      <c r="D94" s="282" t="s">
        <v>417</v>
      </c>
      <c r="E94" s="286" t="s">
        <v>1063</v>
      </c>
      <c r="F94" s="855">
        <v>45931</v>
      </c>
      <c r="G94" s="855">
        <v>46082</v>
      </c>
      <c r="H94" s="626">
        <v>70000</v>
      </c>
      <c r="I94" s="1111">
        <v>0</v>
      </c>
      <c r="J94" s="457">
        <v>70000</v>
      </c>
      <c r="K94" s="457">
        <v>2009</v>
      </c>
      <c r="L94" s="457">
        <v>5368.48</v>
      </c>
      <c r="M94" s="1149">
        <v>2128</v>
      </c>
      <c r="N94" s="468">
        <v>25</v>
      </c>
      <c r="O94" s="468">
        <f>+K94+L94+M94+N94</f>
        <v>9530.48</v>
      </c>
      <c r="P94" s="457">
        <f t="shared" si="11"/>
        <v>60469.520000000004</v>
      </c>
    </row>
    <row r="95" spans="2:16" ht="21" customHeight="1" x14ac:dyDescent="0.25">
      <c r="B95" s="153" t="s">
        <v>1786</v>
      </c>
      <c r="C95" s="684" t="s">
        <v>806</v>
      </c>
      <c r="D95" s="282" t="s">
        <v>417</v>
      </c>
      <c r="E95" s="286" t="s">
        <v>1063</v>
      </c>
      <c r="F95" s="855">
        <v>45839</v>
      </c>
      <c r="G95" s="855">
        <v>45992</v>
      </c>
      <c r="H95" s="626">
        <v>60000</v>
      </c>
      <c r="I95" s="1111">
        <v>0</v>
      </c>
      <c r="J95" s="457">
        <v>60000</v>
      </c>
      <c r="K95" s="457">
        <v>1722</v>
      </c>
      <c r="L95" s="457">
        <v>3486.68</v>
      </c>
      <c r="M95" s="1149">
        <v>1824</v>
      </c>
      <c r="N95" s="468">
        <v>25</v>
      </c>
      <c r="O95" s="468">
        <f>+K95+L95+M95+N95</f>
        <v>7057.68</v>
      </c>
      <c r="P95" s="457">
        <f t="shared" si="11"/>
        <v>52942.32</v>
      </c>
    </row>
    <row r="96" spans="2:16" ht="21" customHeight="1" x14ac:dyDescent="0.25">
      <c r="B96" s="466" t="s">
        <v>813</v>
      </c>
      <c r="C96" s="569"/>
      <c r="D96" s="492">
        <v>6</v>
      </c>
      <c r="E96" s="465"/>
      <c r="F96" s="500"/>
      <c r="G96" s="855"/>
      <c r="H96" s="695">
        <f>SUM(H90:H95)</f>
        <v>490000</v>
      </c>
      <c r="I96" s="1112">
        <v>0</v>
      </c>
      <c r="J96" s="695">
        <f t="shared" ref="J96:P96" si="12">SUM(J90:J95)</f>
        <v>490000</v>
      </c>
      <c r="K96" s="695">
        <f t="shared" si="12"/>
        <v>14063</v>
      </c>
      <c r="L96" s="695">
        <f t="shared" si="12"/>
        <v>48827.219999999994</v>
      </c>
      <c r="M96" s="695">
        <f t="shared" si="12"/>
        <v>14896</v>
      </c>
      <c r="N96" s="695">
        <f t="shared" si="12"/>
        <v>2693.4</v>
      </c>
      <c r="O96" s="695">
        <f t="shared" si="12"/>
        <v>80479.62</v>
      </c>
      <c r="P96" s="695">
        <f t="shared" si="12"/>
        <v>409520.38000000006</v>
      </c>
    </row>
    <row r="97" spans="2:16" ht="21" customHeight="1" x14ac:dyDescent="0.25">
      <c r="B97" s="490"/>
      <c r="C97" s="1223"/>
      <c r="D97" s="492"/>
      <c r="E97" s="465"/>
      <c r="F97" s="856"/>
      <c r="G97" s="857"/>
      <c r="H97" s="695"/>
      <c r="I97" s="1112"/>
      <c r="J97" s="494"/>
      <c r="K97" s="494"/>
      <c r="L97" s="494"/>
      <c r="M97" s="1145"/>
      <c r="N97" s="695"/>
      <c r="O97" s="695"/>
      <c r="P97" s="494"/>
    </row>
    <row r="98" spans="2:16" ht="21" customHeight="1" x14ac:dyDescent="0.25">
      <c r="B98" s="490" t="s">
        <v>1542</v>
      </c>
      <c r="C98" s="1223"/>
      <c r="D98" s="492"/>
      <c r="E98" s="492"/>
      <c r="F98" s="856"/>
      <c r="G98" s="857"/>
      <c r="H98" s="695"/>
      <c r="I98" s="1112"/>
      <c r="J98" s="463"/>
      <c r="K98" s="463"/>
      <c r="L98" s="463"/>
      <c r="M98" s="1145"/>
      <c r="N98" s="697"/>
      <c r="O98" s="697"/>
      <c r="P98" s="463"/>
    </row>
    <row r="99" spans="2:16" ht="21" customHeight="1" x14ac:dyDescent="0.25">
      <c r="B99" s="496" t="s">
        <v>1592</v>
      </c>
      <c r="C99" s="684" t="s">
        <v>807</v>
      </c>
      <c r="D99" s="282" t="s">
        <v>1427</v>
      </c>
      <c r="E99" s="281" t="s">
        <v>1063</v>
      </c>
      <c r="F99" s="855">
        <v>45931</v>
      </c>
      <c r="G99" s="855">
        <v>46082</v>
      </c>
      <c r="H99" s="626">
        <v>185000</v>
      </c>
      <c r="I99" s="1111">
        <v>0</v>
      </c>
      <c r="J99" s="457">
        <v>185000</v>
      </c>
      <c r="K99" s="457">
        <v>5309.5</v>
      </c>
      <c r="L99" s="457">
        <v>32099.49</v>
      </c>
      <c r="M99" s="1149">
        <v>5624</v>
      </c>
      <c r="N99" s="468">
        <v>5010.4799999999996</v>
      </c>
      <c r="O99" s="468">
        <f>+K99+L99+M99+N99</f>
        <v>48043.47</v>
      </c>
      <c r="P99" s="457">
        <f>+J99-O99</f>
        <v>136956.53</v>
      </c>
    </row>
    <row r="100" spans="2:16" ht="21" customHeight="1" x14ac:dyDescent="0.25">
      <c r="B100" s="466" t="s">
        <v>813</v>
      </c>
      <c r="C100" s="569"/>
      <c r="D100" s="492">
        <v>1</v>
      </c>
      <c r="E100" s="492"/>
      <c r="F100" s="1016"/>
      <c r="G100" s="855"/>
      <c r="H100" s="695">
        <f>+H99</f>
        <v>185000</v>
      </c>
      <c r="I100" s="1144">
        <f t="shared" ref="I100:P100" si="13">SUM(I99)</f>
        <v>0</v>
      </c>
      <c r="J100" s="695">
        <f t="shared" si="13"/>
        <v>185000</v>
      </c>
      <c r="K100" s="695">
        <f t="shared" si="13"/>
        <v>5309.5</v>
      </c>
      <c r="L100" s="695">
        <f t="shared" si="13"/>
        <v>32099.49</v>
      </c>
      <c r="M100" s="1145">
        <f t="shared" si="13"/>
        <v>5624</v>
      </c>
      <c r="N100" s="695">
        <f>SUM(N99)</f>
        <v>5010.4799999999996</v>
      </c>
      <c r="O100" s="695">
        <f t="shared" si="13"/>
        <v>48043.47</v>
      </c>
      <c r="P100" s="695">
        <f t="shared" si="13"/>
        <v>136956.53</v>
      </c>
    </row>
    <row r="101" spans="2:16" ht="21" customHeight="1" x14ac:dyDescent="0.25">
      <c r="B101" s="490"/>
      <c r="C101" s="1223"/>
      <c r="D101" s="492"/>
      <c r="E101" s="492"/>
      <c r="F101" s="856"/>
      <c r="G101" s="857"/>
      <c r="H101" s="695"/>
      <c r="I101" s="1112"/>
      <c r="J101" s="494"/>
      <c r="K101" s="494"/>
      <c r="L101" s="494"/>
      <c r="M101" s="1145"/>
      <c r="N101" s="695"/>
      <c r="O101" s="695"/>
      <c r="P101" s="494"/>
    </row>
    <row r="102" spans="2:16" ht="30" customHeight="1" x14ac:dyDescent="0.25">
      <c r="B102" s="469" t="s">
        <v>1565</v>
      </c>
      <c r="C102" s="1223"/>
      <c r="D102" s="625"/>
      <c r="E102" s="281"/>
      <c r="F102" s="856"/>
      <c r="G102" s="857"/>
      <c r="H102" s="695"/>
      <c r="I102" s="1112"/>
      <c r="J102" s="494"/>
      <c r="K102" s="494"/>
      <c r="L102" s="494"/>
      <c r="M102" s="1145"/>
      <c r="N102" s="695"/>
      <c r="O102" s="695"/>
      <c r="P102" s="494"/>
    </row>
    <row r="103" spans="2:16" s="259" customFormat="1" ht="21" customHeight="1" x14ac:dyDescent="0.25">
      <c r="B103" s="1251" t="s">
        <v>946</v>
      </c>
      <c r="C103" s="1252" t="s">
        <v>806</v>
      </c>
      <c r="D103" s="1246" t="s">
        <v>945</v>
      </c>
      <c r="E103" s="1247" t="s">
        <v>1063</v>
      </c>
      <c r="F103" s="855">
        <v>45931</v>
      </c>
      <c r="G103" s="855">
        <v>46082</v>
      </c>
      <c r="H103" s="1100">
        <v>65000</v>
      </c>
      <c r="I103" s="1249">
        <v>0</v>
      </c>
      <c r="J103" s="1100">
        <v>65000</v>
      </c>
      <c r="K103" s="1100">
        <v>1865.5</v>
      </c>
      <c r="L103" s="1103">
        <v>4427.58</v>
      </c>
      <c r="M103" s="1250">
        <v>1976</v>
      </c>
      <c r="N103" s="626">
        <v>8313.7999999999993</v>
      </c>
      <c r="O103" s="468">
        <f>SUM(K103:N103)</f>
        <v>16582.879999999997</v>
      </c>
      <c r="P103" s="675">
        <f>+J103-O103</f>
        <v>48417.120000000003</v>
      </c>
    </row>
    <row r="104" spans="2:16" ht="21" customHeight="1" x14ac:dyDescent="0.25">
      <c r="B104" s="1384" t="s">
        <v>1697</v>
      </c>
      <c r="C104" s="1322" t="s">
        <v>806</v>
      </c>
      <c r="D104" s="1246" t="s">
        <v>945</v>
      </c>
      <c r="E104" s="1247" t="s">
        <v>1063</v>
      </c>
      <c r="F104" s="855">
        <v>45839</v>
      </c>
      <c r="G104" s="855">
        <v>45992</v>
      </c>
      <c r="H104" s="626">
        <v>70000</v>
      </c>
      <c r="I104" s="1249">
        <v>0</v>
      </c>
      <c r="J104" s="1323">
        <v>70000</v>
      </c>
      <c r="K104" s="1323">
        <v>2009</v>
      </c>
      <c r="L104" s="1323">
        <v>5368.48</v>
      </c>
      <c r="M104" s="1150">
        <v>2128</v>
      </c>
      <c r="N104" s="1323">
        <v>25</v>
      </c>
      <c r="O104" s="1038">
        <f>SUM(K104:N104)</f>
        <v>9530.48</v>
      </c>
      <c r="P104" s="1038">
        <f>+H104-O104</f>
        <v>60469.520000000004</v>
      </c>
    </row>
    <row r="105" spans="2:16" ht="21" customHeight="1" x14ac:dyDescent="0.25">
      <c r="B105" s="460" t="s">
        <v>1593</v>
      </c>
      <c r="C105" s="1226" t="s">
        <v>806</v>
      </c>
      <c r="D105" s="625" t="s">
        <v>1773</v>
      </c>
      <c r="E105" s="281" t="s">
        <v>1063</v>
      </c>
      <c r="F105" s="855">
        <v>45931</v>
      </c>
      <c r="G105" s="855">
        <v>46082</v>
      </c>
      <c r="H105" s="626">
        <v>65000</v>
      </c>
      <c r="I105" s="1169">
        <v>0</v>
      </c>
      <c r="J105" s="626">
        <v>65000</v>
      </c>
      <c r="K105" s="626">
        <v>1865.5</v>
      </c>
      <c r="L105" s="626">
        <v>4427.58</v>
      </c>
      <c r="M105" s="1149">
        <v>1976</v>
      </c>
      <c r="N105" s="626">
        <v>25</v>
      </c>
      <c r="O105" s="468">
        <f>+K105+L105+M105+N105</f>
        <v>8294.08</v>
      </c>
      <c r="P105" s="468">
        <f>+J105-O105</f>
        <v>56705.919999999998</v>
      </c>
    </row>
    <row r="106" spans="2:16" ht="21" customHeight="1" x14ac:dyDescent="0.25">
      <c r="B106" s="466" t="s">
        <v>813</v>
      </c>
      <c r="C106" s="569"/>
      <c r="D106" s="492">
        <v>3</v>
      </c>
      <c r="E106" s="492"/>
      <c r="F106" s="1016"/>
      <c r="G106" s="860"/>
      <c r="H106" s="695">
        <f>SUM(H103:H105)</f>
        <v>200000</v>
      </c>
      <c r="I106" s="1144">
        <f>SUM(I105)</f>
        <v>0</v>
      </c>
      <c r="J106" s="695">
        <f t="shared" ref="J106:P106" si="14">SUM(J103:J105)</f>
        <v>200000</v>
      </c>
      <c r="K106" s="695">
        <f t="shared" si="14"/>
        <v>5740</v>
      </c>
      <c r="L106" s="695">
        <f t="shared" si="14"/>
        <v>14223.64</v>
      </c>
      <c r="M106" s="1145">
        <f t="shared" si="14"/>
        <v>6080</v>
      </c>
      <c r="N106" s="695">
        <f t="shared" si="14"/>
        <v>8363.7999999999993</v>
      </c>
      <c r="O106" s="695">
        <f t="shared" si="14"/>
        <v>34407.439999999995</v>
      </c>
      <c r="P106" s="695">
        <f t="shared" si="14"/>
        <v>165592.56</v>
      </c>
    </row>
    <row r="107" spans="2:16" ht="21" customHeight="1" x14ac:dyDescent="0.25">
      <c r="B107" s="490"/>
      <c r="C107" s="1223"/>
      <c r="D107" s="492"/>
      <c r="E107" s="492"/>
      <c r="F107" s="859"/>
      <c r="G107" s="860"/>
      <c r="H107" s="695"/>
      <c r="I107" s="1112"/>
      <c r="J107" s="494"/>
      <c r="K107" s="494"/>
      <c r="L107" s="494"/>
      <c r="M107" s="1145"/>
      <c r="N107" s="695"/>
      <c r="O107" s="695"/>
      <c r="P107" s="494"/>
    </row>
    <row r="108" spans="2:16" ht="21" customHeight="1" x14ac:dyDescent="0.25">
      <c r="B108" s="490" t="s">
        <v>1421</v>
      </c>
      <c r="C108" s="1223"/>
      <c r="D108" s="492"/>
      <c r="E108" s="492"/>
      <c r="F108" s="859"/>
      <c r="G108" s="860"/>
      <c r="H108" s="695"/>
      <c r="I108" s="1112"/>
      <c r="J108" s="494"/>
      <c r="K108" s="494"/>
      <c r="L108" s="494"/>
      <c r="M108" s="1145"/>
      <c r="N108" s="695"/>
      <c r="O108" s="695"/>
      <c r="P108" s="494"/>
    </row>
    <row r="109" spans="2:16" ht="30.75" customHeight="1" x14ac:dyDescent="0.25">
      <c r="B109" s="153" t="s">
        <v>1594</v>
      </c>
      <c r="C109" s="685" t="s">
        <v>807</v>
      </c>
      <c r="D109" s="282" t="s">
        <v>1422</v>
      </c>
      <c r="E109" s="281" t="s">
        <v>1063</v>
      </c>
      <c r="F109" s="855">
        <v>45931</v>
      </c>
      <c r="G109" s="855">
        <v>46082</v>
      </c>
      <c r="H109" s="626">
        <v>100000</v>
      </c>
      <c r="I109" s="1111">
        <v>0</v>
      </c>
      <c r="J109" s="498">
        <v>100000</v>
      </c>
      <c r="K109" s="498">
        <v>2870</v>
      </c>
      <c r="L109" s="498">
        <v>11676.5</v>
      </c>
      <c r="M109" s="1149">
        <v>3040</v>
      </c>
      <c r="N109" s="626">
        <v>5354.6</v>
      </c>
      <c r="O109" s="468">
        <f>+K109+L109+M109+N109</f>
        <v>22941.1</v>
      </c>
      <c r="P109" s="468">
        <f>+J109-O109</f>
        <v>77058.899999999994</v>
      </c>
    </row>
    <row r="110" spans="2:16" ht="21" customHeight="1" x14ac:dyDescent="0.25">
      <c r="B110" s="466" t="s">
        <v>813</v>
      </c>
      <c r="C110" s="685"/>
      <c r="D110" s="492">
        <v>1</v>
      </c>
      <c r="E110" s="281"/>
      <c r="F110" s="859"/>
      <c r="G110" s="860"/>
      <c r="H110" s="695">
        <v>100000</v>
      </c>
      <c r="I110" s="1112">
        <v>0</v>
      </c>
      <c r="J110" s="494">
        <v>100000</v>
      </c>
      <c r="K110" s="494">
        <v>2870</v>
      </c>
      <c r="L110" s="494">
        <v>11676.5</v>
      </c>
      <c r="M110" s="1145">
        <v>3040</v>
      </c>
      <c r="N110" s="695">
        <f>SUM(N109)</f>
        <v>5354.6</v>
      </c>
      <c r="O110" s="697">
        <f>SUM(O109)</f>
        <v>22941.1</v>
      </c>
      <c r="P110" s="494">
        <f>SUM(P109)</f>
        <v>77058.899999999994</v>
      </c>
    </row>
    <row r="111" spans="2:16" ht="21" customHeight="1" x14ac:dyDescent="0.25">
      <c r="B111" s="286"/>
      <c r="C111" s="685"/>
      <c r="D111" s="282"/>
      <c r="E111" s="492"/>
      <c r="F111" s="859"/>
      <c r="G111" s="860"/>
      <c r="H111" s="695"/>
      <c r="I111" s="1112"/>
      <c r="J111" s="494"/>
      <c r="K111" s="494"/>
      <c r="L111" s="494"/>
      <c r="M111" s="1145"/>
      <c r="N111" s="695"/>
      <c r="O111" s="695"/>
      <c r="P111" s="494"/>
    </row>
    <row r="112" spans="2:16" ht="28.5" customHeight="1" x14ac:dyDescent="0.25">
      <c r="B112" s="1014" t="s">
        <v>1477</v>
      </c>
      <c r="C112" s="570"/>
      <c r="D112" s="492"/>
      <c r="E112" s="465"/>
      <c r="F112" s="1016"/>
      <c r="G112" s="860"/>
      <c r="H112" s="695"/>
      <c r="I112" s="1144"/>
      <c r="J112" s="697"/>
      <c r="K112" s="697"/>
      <c r="L112" s="697"/>
      <c r="M112" s="1145"/>
      <c r="N112" s="697"/>
      <c r="O112" s="697"/>
      <c r="P112" s="697"/>
    </row>
    <row r="113" spans="2:16" s="259" customFormat="1" ht="33" customHeight="1" x14ac:dyDescent="0.25">
      <c r="B113" s="1251" t="s">
        <v>1752</v>
      </c>
      <c r="C113" s="1252" t="s">
        <v>807</v>
      </c>
      <c r="D113" s="1246" t="s">
        <v>1753</v>
      </c>
      <c r="E113" s="1247" t="s">
        <v>1063</v>
      </c>
      <c r="F113" s="855">
        <v>45839</v>
      </c>
      <c r="G113" s="855">
        <v>45992</v>
      </c>
      <c r="H113" s="1100">
        <v>120000</v>
      </c>
      <c r="I113" s="1249">
        <v>0</v>
      </c>
      <c r="J113" s="1100">
        <v>120000</v>
      </c>
      <c r="K113" s="1100">
        <v>3444</v>
      </c>
      <c r="L113" s="1103">
        <v>16809.87</v>
      </c>
      <c r="M113" s="1250">
        <v>3648</v>
      </c>
      <c r="N113" s="626">
        <v>1296.7</v>
      </c>
      <c r="O113" s="468">
        <f t="shared" ref="O113:O119" si="15">+K113+L113+M113+N113</f>
        <v>25198.57</v>
      </c>
      <c r="P113" s="675">
        <f t="shared" ref="P113:P119" si="16">+J113-O113</f>
        <v>94801.43</v>
      </c>
    </row>
    <row r="114" spans="2:16" ht="21" customHeight="1" x14ac:dyDescent="0.25">
      <c r="B114" s="1017" t="s">
        <v>1595</v>
      </c>
      <c r="C114" s="1227" t="s">
        <v>806</v>
      </c>
      <c r="D114" s="282" t="s">
        <v>414</v>
      </c>
      <c r="E114" s="281" t="s">
        <v>1063</v>
      </c>
      <c r="F114" s="855">
        <v>45931</v>
      </c>
      <c r="G114" s="855">
        <v>46082</v>
      </c>
      <c r="H114" s="626">
        <v>70000</v>
      </c>
      <c r="I114" s="1169">
        <v>0</v>
      </c>
      <c r="J114" s="468">
        <v>70000</v>
      </c>
      <c r="K114" s="468">
        <v>2009</v>
      </c>
      <c r="L114" s="468">
        <v>5368.48</v>
      </c>
      <c r="M114" s="1149">
        <v>2128</v>
      </c>
      <c r="N114" s="468">
        <v>25</v>
      </c>
      <c r="O114" s="468">
        <f t="shared" si="15"/>
        <v>9530.48</v>
      </c>
      <c r="P114" s="468">
        <f t="shared" si="16"/>
        <v>60469.520000000004</v>
      </c>
    </row>
    <row r="115" spans="2:16" ht="21" customHeight="1" x14ac:dyDescent="0.25">
      <c r="B115" s="153" t="s">
        <v>1596</v>
      </c>
      <c r="C115" s="685" t="s">
        <v>807</v>
      </c>
      <c r="D115" s="282" t="s">
        <v>414</v>
      </c>
      <c r="E115" s="281" t="s">
        <v>1063</v>
      </c>
      <c r="F115" s="855">
        <v>45931</v>
      </c>
      <c r="G115" s="855">
        <v>46082</v>
      </c>
      <c r="H115" s="626">
        <v>70000</v>
      </c>
      <c r="I115" s="1169">
        <v>0</v>
      </c>
      <c r="J115" s="468">
        <v>70000</v>
      </c>
      <c r="K115" s="468">
        <v>2009</v>
      </c>
      <c r="L115" s="468">
        <v>5368.48</v>
      </c>
      <c r="M115" s="1149">
        <v>2128</v>
      </c>
      <c r="N115" s="468">
        <v>25</v>
      </c>
      <c r="O115" s="468">
        <f t="shared" si="15"/>
        <v>9530.48</v>
      </c>
      <c r="P115" s="468">
        <f t="shared" si="16"/>
        <v>60469.520000000004</v>
      </c>
    </row>
    <row r="116" spans="2:16" ht="21" customHeight="1" x14ac:dyDescent="0.25">
      <c r="B116" s="286" t="s">
        <v>610</v>
      </c>
      <c r="C116" s="685" t="s">
        <v>806</v>
      </c>
      <c r="D116" s="282" t="s">
        <v>414</v>
      </c>
      <c r="E116" s="281" t="s">
        <v>1063</v>
      </c>
      <c r="F116" s="855">
        <v>45931</v>
      </c>
      <c r="G116" s="855">
        <v>46082</v>
      </c>
      <c r="H116" s="626">
        <v>70000</v>
      </c>
      <c r="I116" s="1169">
        <v>0</v>
      </c>
      <c r="J116" s="468">
        <v>70000</v>
      </c>
      <c r="K116" s="468">
        <v>2009</v>
      </c>
      <c r="L116" s="468">
        <v>5368.48</v>
      </c>
      <c r="M116" s="1149">
        <v>2128</v>
      </c>
      <c r="N116" s="468">
        <v>25</v>
      </c>
      <c r="O116" s="468">
        <f t="shared" si="15"/>
        <v>9530.48</v>
      </c>
      <c r="P116" s="468">
        <f t="shared" si="16"/>
        <v>60469.520000000004</v>
      </c>
    </row>
    <row r="117" spans="2:16" ht="21" customHeight="1" x14ac:dyDescent="0.25">
      <c r="B117" s="153" t="s">
        <v>1792</v>
      </c>
      <c r="C117" s="685" t="s">
        <v>806</v>
      </c>
      <c r="D117" s="282" t="s">
        <v>414</v>
      </c>
      <c r="E117" s="281" t="s">
        <v>1063</v>
      </c>
      <c r="F117" s="855">
        <v>45931</v>
      </c>
      <c r="G117" s="855">
        <v>46082</v>
      </c>
      <c r="H117" s="626">
        <v>70000</v>
      </c>
      <c r="I117" s="1169">
        <v>0</v>
      </c>
      <c r="J117" s="468">
        <v>70000</v>
      </c>
      <c r="K117" s="468">
        <v>2009</v>
      </c>
      <c r="L117" s="468">
        <v>5368.48</v>
      </c>
      <c r="M117" s="1149">
        <v>2128</v>
      </c>
      <c r="N117" s="468">
        <v>25</v>
      </c>
      <c r="O117" s="468">
        <f t="shared" si="15"/>
        <v>9530.48</v>
      </c>
      <c r="P117" s="468">
        <f t="shared" si="16"/>
        <v>60469.520000000004</v>
      </c>
    </row>
    <row r="118" spans="2:16" ht="21" customHeight="1" x14ac:dyDescent="0.25">
      <c r="B118" s="286" t="s">
        <v>1295</v>
      </c>
      <c r="C118" s="685" t="s">
        <v>1296</v>
      </c>
      <c r="D118" s="282" t="s">
        <v>414</v>
      </c>
      <c r="E118" s="281" t="s">
        <v>1063</v>
      </c>
      <c r="F118" s="855">
        <v>45931</v>
      </c>
      <c r="G118" s="855">
        <v>46082</v>
      </c>
      <c r="H118" s="626">
        <v>70000</v>
      </c>
      <c r="I118" s="1169">
        <v>0</v>
      </c>
      <c r="J118" s="468">
        <v>70000</v>
      </c>
      <c r="K118" s="468">
        <v>2009</v>
      </c>
      <c r="L118" s="468">
        <v>5025.38</v>
      </c>
      <c r="M118" s="1149">
        <v>2128</v>
      </c>
      <c r="N118" s="468">
        <v>1740.46</v>
      </c>
      <c r="O118" s="468">
        <f t="shared" si="15"/>
        <v>10902.84</v>
      </c>
      <c r="P118" s="468">
        <f t="shared" si="16"/>
        <v>59097.16</v>
      </c>
    </row>
    <row r="119" spans="2:16" ht="21" customHeight="1" x14ac:dyDescent="0.25">
      <c r="B119" s="286" t="s">
        <v>1293</v>
      </c>
      <c r="C119" s="685" t="s">
        <v>807</v>
      </c>
      <c r="D119" s="282" t="s">
        <v>1294</v>
      </c>
      <c r="E119" s="281" t="s">
        <v>1063</v>
      </c>
      <c r="F119" s="1084">
        <v>45870</v>
      </c>
      <c r="G119" s="1084">
        <v>46023</v>
      </c>
      <c r="H119" s="626">
        <v>55000</v>
      </c>
      <c r="I119" s="1169">
        <v>0</v>
      </c>
      <c r="J119" s="468">
        <v>55000</v>
      </c>
      <c r="K119" s="468">
        <v>1578.5</v>
      </c>
      <c r="L119" s="468">
        <v>2559.6799999999998</v>
      </c>
      <c r="M119" s="1149">
        <v>1672</v>
      </c>
      <c r="N119" s="468">
        <v>25</v>
      </c>
      <c r="O119" s="468">
        <f t="shared" si="15"/>
        <v>5835.18</v>
      </c>
      <c r="P119" s="468">
        <f t="shared" si="16"/>
        <v>49164.82</v>
      </c>
    </row>
    <row r="120" spans="2:16" ht="21" customHeight="1" x14ac:dyDescent="0.25">
      <c r="B120" s="466" t="s">
        <v>813</v>
      </c>
      <c r="C120" s="569"/>
      <c r="D120" s="492">
        <v>7</v>
      </c>
      <c r="E120" s="465"/>
      <c r="F120" s="1016"/>
      <c r="G120" s="860"/>
      <c r="H120" s="695">
        <f>SUM(H113:H119)</f>
        <v>525000</v>
      </c>
      <c r="I120" s="1144">
        <f>SUM(I119)</f>
        <v>0</v>
      </c>
      <c r="J120" s="695">
        <f>SUM(J113:J119)</f>
        <v>525000</v>
      </c>
      <c r="K120" s="695">
        <f t="shared" ref="K120:P120" si="17">SUM(K113:K119)</f>
        <v>15067.5</v>
      </c>
      <c r="L120" s="695">
        <f t="shared" si="17"/>
        <v>45868.849999999991</v>
      </c>
      <c r="M120" s="695">
        <f t="shared" si="17"/>
        <v>15960</v>
      </c>
      <c r="N120" s="695">
        <f t="shared" si="17"/>
        <v>3162.16</v>
      </c>
      <c r="O120" s="695">
        <f t="shared" si="17"/>
        <v>80058.50999999998</v>
      </c>
      <c r="P120" s="695">
        <f t="shared" si="17"/>
        <v>444941.49000000005</v>
      </c>
    </row>
    <row r="121" spans="2:16" ht="21" customHeight="1" x14ac:dyDescent="0.25">
      <c r="B121" s="490"/>
      <c r="C121" s="1223"/>
      <c r="D121" s="492"/>
      <c r="E121" s="465"/>
      <c r="F121" s="856"/>
      <c r="G121" s="857"/>
      <c r="H121" s="695"/>
      <c r="I121" s="1112"/>
      <c r="J121" s="463"/>
      <c r="K121" s="463"/>
      <c r="L121" s="463"/>
      <c r="M121" s="1145"/>
      <c r="N121" s="697"/>
      <c r="O121" s="697"/>
      <c r="P121" s="463"/>
    </row>
    <row r="122" spans="2:16" ht="30" customHeight="1" x14ac:dyDescent="0.25">
      <c r="B122" s="1014" t="s">
        <v>1476</v>
      </c>
      <c r="C122" s="570"/>
      <c r="D122" s="492"/>
      <c r="E122" s="465"/>
      <c r="F122" s="1019"/>
      <c r="G122" s="857"/>
      <c r="H122" s="695"/>
      <c r="I122" s="1144"/>
      <c r="J122" s="697"/>
      <c r="K122" s="697"/>
      <c r="L122" s="697"/>
      <c r="M122" s="1145"/>
      <c r="N122" s="697"/>
      <c r="O122" s="697"/>
      <c r="P122" s="697"/>
    </row>
    <row r="123" spans="2:16" ht="28.5" customHeight="1" x14ac:dyDescent="0.25">
      <c r="B123" s="153" t="s">
        <v>1754</v>
      </c>
      <c r="C123" s="684" t="s">
        <v>807</v>
      </c>
      <c r="D123" s="749" t="s">
        <v>1755</v>
      </c>
      <c r="E123" s="282" t="s">
        <v>1281</v>
      </c>
      <c r="F123" s="855">
        <v>45809</v>
      </c>
      <c r="G123" s="855">
        <v>45992</v>
      </c>
      <c r="H123" s="626">
        <v>120000</v>
      </c>
      <c r="I123" s="1111">
        <v>0</v>
      </c>
      <c r="J123" s="498">
        <v>120000</v>
      </c>
      <c r="K123" s="498">
        <v>3444</v>
      </c>
      <c r="L123" s="498">
        <v>16809.87</v>
      </c>
      <c r="M123" s="1149">
        <v>3648</v>
      </c>
      <c r="N123" s="626">
        <v>2568.4</v>
      </c>
      <c r="O123" s="468">
        <f>+K123+L123+M123+N123</f>
        <v>26470.27</v>
      </c>
      <c r="P123" s="457">
        <f>+J123-O123</f>
        <v>93529.73</v>
      </c>
    </row>
    <row r="124" spans="2:16" ht="28.5" customHeight="1" x14ac:dyDescent="0.25">
      <c r="B124" s="466" t="s">
        <v>813</v>
      </c>
      <c r="C124" s="684"/>
      <c r="D124" s="492">
        <v>1</v>
      </c>
      <c r="E124" s="282"/>
      <c r="F124" s="855"/>
      <c r="G124" s="855"/>
      <c r="H124" s="695">
        <f>SUM(H122:H123)</f>
        <v>120000</v>
      </c>
      <c r="I124" s="1112">
        <v>0</v>
      </c>
      <c r="J124" s="695">
        <f t="shared" ref="J124:O124" si="18">SUM(J122:J123)</f>
        <v>120000</v>
      </c>
      <c r="K124" s="695">
        <f t="shared" si="18"/>
        <v>3444</v>
      </c>
      <c r="L124" s="695">
        <f t="shared" si="18"/>
        <v>16809.87</v>
      </c>
      <c r="M124" s="695">
        <f t="shared" si="18"/>
        <v>3648</v>
      </c>
      <c r="N124" s="695">
        <f>SUM(N122:N123)</f>
        <v>2568.4</v>
      </c>
      <c r="O124" s="695">
        <f t="shared" si="18"/>
        <v>26470.27</v>
      </c>
      <c r="P124" s="695">
        <f>SUM(P122:P123)</f>
        <v>93529.73</v>
      </c>
    </row>
    <row r="125" spans="2:16" ht="21" customHeight="1" x14ac:dyDescent="0.25">
      <c r="B125" s="490"/>
      <c r="C125" s="1223"/>
      <c r="D125" s="492"/>
      <c r="E125" s="465"/>
      <c r="F125" s="859"/>
      <c r="G125" s="860"/>
      <c r="H125" s="695"/>
      <c r="I125" s="1112"/>
      <c r="J125" s="494"/>
      <c r="K125" s="494"/>
      <c r="L125" s="494"/>
      <c r="M125" s="1145"/>
      <c r="N125" s="695"/>
      <c r="O125" s="695"/>
      <c r="P125" s="494"/>
    </row>
    <row r="126" spans="2:16" ht="21" customHeight="1" x14ac:dyDescent="0.25">
      <c r="B126" s="466" t="s">
        <v>827</v>
      </c>
      <c r="C126" s="569"/>
      <c r="D126" s="492"/>
      <c r="E126" s="465"/>
      <c r="F126" s="1272"/>
      <c r="G126" s="711"/>
      <c r="H126" s="695"/>
      <c r="I126" s="1144"/>
      <c r="J126" s="697"/>
      <c r="K126" s="697"/>
      <c r="L126" s="697"/>
      <c r="M126" s="1145"/>
      <c r="N126" s="697"/>
      <c r="O126" s="697"/>
      <c r="P126" s="697"/>
    </row>
    <row r="127" spans="2:16" ht="21" customHeight="1" x14ac:dyDescent="0.25">
      <c r="B127" s="490" t="s">
        <v>1788</v>
      </c>
      <c r="C127" s="1223"/>
      <c r="D127" s="492"/>
      <c r="E127" s="465"/>
      <c r="F127" s="710"/>
      <c r="G127" s="711"/>
      <c r="H127" s="695"/>
      <c r="I127" s="1112"/>
      <c r="J127" s="463"/>
      <c r="K127" s="463"/>
      <c r="L127" s="463"/>
      <c r="M127" s="1145"/>
      <c r="N127" s="697"/>
      <c r="O127" s="697"/>
      <c r="P127" s="463"/>
    </row>
    <row r="128" spans="2:16" ht="30" customHeight="1" x14ac:dyDescent="0.25">
      <c r="B128" s="153" t="s">
        <v>1602</v>
      </c>
      <c r="C128" s="281" t="s">
        <v>807</v>
      </c>
      <c r="D128" s="282" t="s">
        <v>1032</v>
      </c>
      <c r="E128" s="281" t="s">
        <v>1063</v>
      </c>
      <c r="F128" s="855">
        <v>45931</v>
      </c>
      <c r="G128" s="855">
        <v>46082</v>
      </c>
      <c r="H128" s="626">
        <v>70000</v>
      </c>
      <c r="I128" s="1169">
        <v>0</v>
      </c>
      <c r="J128" s="468">
        <v>70000</v>
      </c>
      <c r="K128" s="468">
        <v>2009</v>
      </c>
      <c r="L128" s="468">
        <v>5368.48</v>
      </c>
      <c r="M128" s="1149">
        <v>2128</v>
      </c>
      <c r="N128" s="468">
        <v>25</v>
      </c>
      <c r="O128" s="468">
        <f>+K128+L128+M128+N128</f>
        <v>9530.48</v>
      </c>
      <c r="P128" s="468">
        <f>+J128-O128</f>
        <v>60469.520000000004</v>
      </c>
    </row>
    <row r="129" spans="2:16" ht="30" customHeight="1" x14ac:dyDescent="0.25">
      <c r="B129" s="153" t="s">
        <v>1613</v>
      </c>
      <c r="C129" s="281" t="s">
        <v>807</v>
      </c>
      <c r="D129" s="282" t="s">
        <v>417</v>
      </c>
      <c r="E129" s="281" t="s">
        <v>1063</v>
      </c>
      <c r="F129" s="855">
        <v>45931</v>
      </c>
      <c r="G129" s="855">
        <v>46082</v>
      </c>
      <c r="H129" s="626">
        <v>70000</v>
      </c>
      <c r="I129" s="1169">
        <v>0</v>
      </c>
      <c r="J129" s="468">
        <v>70000</v>
      </c>
      <c r="K129" s="468">
        <v>2009</v>
      </c>
      <c r="L129" s="468">
        <v>4682.29</v>
      </c>
      <c r="M129" s="1149">
        <v>2128</v>
      </c>
      <c r="N129" s="468">
        <v>3455.92</v>
      </c>
      <c r="O129" s="468">
        <f>+K129+L129+M129+N129</f>
        <v>12275.210000000001</v>
      </c>
      <c r="P129" s="468">
        <f>+J129-O129</f>
        <v>57724.79</v>
      </c>
    </row>
    <row r="130" spans="2:16" ht="30" customHeight="1" x14ac:dyDescent="0.25">
      <c r="B130" s="153" t="s">
        <v>1606</v>
      </c>
      <c r="C130" s="281" t="s">
        <v>807</v>
      </c>
      <c r="D130" s="282" t="s">
        <v>414</v>
      </c>
      <c r="E130" s="281" t="s">
        <v>1063</v>
      </c>
      <c r="F130" s="855">
        <v>45931</v>
      </c>
      <c r="G130" s="855">
        <v>46082</v>
      </c>
      <c r="H130" s="626">
        <v>70000</v>
      </c>
      <c r="I130" s="1169">
        <v>0</v>
      </c>
      <c r="J130" s="468">
        <v>70000</v>
      </c>
      <c r="K130" s="468">
        <v>2009</v>
      </c>
      <c r="L130" s="861">
        <v>5025.38</v>
      </c>
      <c r="M130" s="1149">
        <v>2128</v>
      </c>
      <c r="N130" s="468">
        <v>1740.46</v>
      </c>
      <c r="O130" s="468">
        <f t="shared" ref="O130:O135" si="19">+K130+L130+M130+N130</f>
        <v>10902.84</v>
      </c>
      <c r="P130" s="468">
        <f t="shared" ref="P130:P137" si="20">+J130-O130</f>
        <v>59097.16</v>
      </c>
    </row>
    <row r="131" spans="2:16" ht="30" customHeight="1" x14ac:dyDescent="0.25">
      <c r="B131" s="286" t="s">
        <v>725</v>
      </c>
      <c r="C131" s="281" t="s">
        <v>806</v>
      </c>
      <c r="D131" s="282" t="s">
        <v>823</v>
      </c>
      <c r="E131" s="281" t="s">
        <v>1063</v>
      </c>
      <c r="F131" s="855">
        <v>45931</v>
      </c>
      <c r="G131" s="855">
        <v>46082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19"/>
        <v>9530.48</v>
      </c>
      <c r="P131" s="468">
        <f t="shared" si="20"/>
        <v>60469.520000000004</v>
      </c>
    </row>
    <row r="132" spans="2:16" ht="30" customHeight="1" x14ac:dyDescent="0.25">
      <c r="B132" s="153" t="s">
        <v>1735</v>
      </c>
      <c r="C132" s="281" t="s">
        <v>806</v>
      </c>
      <c r="D132" s="282" t="s">
        <v>414</v>
      </c>
      <c r="E132" s="281" t="s">
        <v>1063</v>
      </c>
      <c r="F132" s="855">
        <v>45931</v>
      </c>
      <c r="G132" s="855">
        <v>46082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si="19"/>
        <v>9530.48</v>
      </c>
      <c r="P132" s="468">
        <f t="shared" si="20"/>
        <v>60469.520000000004</v>
      </c>
    </row>
    <row r="133" spans="2:16" ht="30" customHeight="1" x14ac:dyDescent="0.25">
      <c r="B133" s="153" t="s">
        <v>1609</v>
      </c>
      <c r="C133" s="281" t="s">
        <v>807</v>
      </c>
      <c r="D133" s="282" t="s">
        <v>414</v>
      </c>
      <c r="E133" s="281" t="s">
        <v>1063</v>
      </c>
      <c r="F133" s="855">
        <v>45931</v>
      </c>
      <c r="G133" s="855">
        <v>46082</v>
      </c>
      <c r="H133" s="626">
        <v>70000</v>
      </c>
      <c r="I133" s="1169">
        <v>0</v>
      </c>
      <c r="J133" s="468">
        <v>70000</v>
      </c>
      <c r="K133" s="468">
        <v>2009</v>
      </c>
      <c r="L133" s="468">
        <v>5368.48</v>
      </c>
      <c r="M133" s="1149">
        <v>2128</v>
      </c>
      <c r="N133" s="468">
        <v>25</v>
      </c>
      <c r="O133" s="468">
        <f t="shared" si="19"/>
        <v>9530.48</v>
      </c>
      <c r="P133" s="468">
        <f t="shared" si="20"/>
        <v>60469.520000000004</v>
      </c>
    </row>
    <row r="134" spans="2:16" ht="30" customHeight="1" x14ac:dyDescent="0.25">
      <c r="B134" s="286" t="s">
        <v>1409</v>
      </c>
      <c r="C134" s="281" t="s">
        <v>807</v>
      </c>
      <c r="D134" s="282" t="s">
        <v>414</v>
      </c>
      <c r="E134" s="281" t="s">
        <v>1063</v>
      </c>
      <c r="F134" s="855">
        <v>45839</v>
      </c>
      <c r="G134" s="855">
        <v>45992</v>
      </c>
      <c r="H134" s="626">
        <v>70000</v>
      </c>
      <c r="I134" s="1169">
        <v>0</v>
      </c>
      <c r="J134" s="468">
        <v>70000</v>
      </c>
      <c r="K134" s="468">
        <v>2009</v>
      </c>
      <c r="L134" s="468">
        <v>5368.48</v>
      </c>
      <c r="M134" s="1149">
        <v>2128</v>
      </c>
      <c r="N134" s="468">
        <v>25</v>
      </c>
      <c r="O134" s="468">
        <f t="shared" si="19"/>
        <v>9530.48</v>
      </c>
      <c r="P134" s="468">
        <f t="shared" si="20"/>
        <v>60469.520000000004</v>
      </c>
    </row>
    <row r="135" spans="2:16" ht="30" customHeight="1" x14ac:dyDescent="0.25">
      <c r="B135" s="286" t="s">
        <v>1787</v>
      </c>
      <c r="C135" s="281" t="s">
        <v>806</v>
      </c>
      <c r="D135" s="282" t="s">
        <v>823</v>
      </c>
      <c r="E135" s="281" t="s">
        <v>1063</v>
      </c>
      <c r="F135" s="855">
        <v>45839</v>
      </c>
      <c r="G135" s="855">
        <v>45992</v>
      </c>
      <c r="H135" s="626">
        <v>70000</v>
      </c>
      <c r="I135" s="1169">
        <v>0</v>
      </c>
      <c r="J135" s="468">
        <v>70000</v>
      </c>
      <c r="K135" s="468">
        <v>2009</v>
      </c>
      <c r="L135" s="468">
        <v>5368.48</v>
      </c>
      <c r="M135" s="1149">
        <v>2128</v>
      </c>
      <c r="N135" s="468">
        <v>25</v>
      </c>
      <c r="O135" s="468">
        <f t="shared" si="19"/>
        <v>9530.48</v>
      </c>
      <c r="P135" s="468">
        <f t="shared" si="20"/>
        <v>60469.520000000004</v>
      </c>
    </row>
    <row r="136" spans="2:16" ht="30" customHeight="1" x14ac:dyDescent="0.25">
      <c r="B136" s="153" t="s">
        <v>1622</v>
      </c>
      <c r="C136" s="281" t="s">
        <v>806</v>
      </c>
      <c r="D136" s="282" t="s">
        <v>1357</v>
      </c>
      <c r="E136" s="281" t="s">
        <v>1063</v>
      </c>
      <c r="F136" s="855">
        <v>45931</v>
      </c>
      <c r="G136" s="855">
        <v>46082</v>
      </c>
      <c r="H136" s="626">
        <v>125000</v>
      </c>
      <c r="I136" s="1169">
        <v>0</v>
      </c>
      <c r="J136" s="468">
        <v>125000</v>
      </c>
      <c r="K136" s="1038">
        <v>3587.5</v>
      </c>
      <c r="L136" s="1037">
        <v>17985.990000000002</v>
      </c>
      <c r="M136" s="1150">
        <v>3800</v>
      </c>
      <c r="N136" s="1038">
        <v>25</v>
      </c>
      <c r="O136" s="468">
        <f>+K136+L136+M136+N136</f>
        <v>25398.49</v>
      </c>
      <c r="P136" s="468">
        <f t="shared" si="20"/>
        <v>99601.51</v>
      </c>
    </row>
    <row r="137" spans="2:16" ht="30" customHeight="1" x14ac:dyDescent="0.25">
      <c r="B137" s="153" t="s">
        <v>1624</v>
      </c>
      <c r="C137" s="281" t="s">
        <v>806</v>
      </c>
      <c r="D137" s="282" t="s">
        <v>1683</v>
      </c>
      <c r="E137" s="281" t="s">
        <v>1063</v>
      </c>
      <c r="F137" s="855">
        <v>45931</v>
      </c>
      <c r="G137" s="855">
        <v>46082</v>
      </c>
      <c r="H137" s="626">
        <v>55000</v>
      </c>
      <c r="I137" s="1169">
        <v>0</v>
      </c>
      <c r="J137" s="468">
        <v>55000</v>
      </c>
      <c r="K137" s="468">
        <v>1578.5</v>
      </c>
      <c r="L137" s="468">
        <v>2302.36</v>
      </c>
      <c r="M137" s="1149">
        <v>1672</v>
      </c>
      <c r="N137" s="468">
        <v>1740.46</v>
      </c>
      <c r="O137" s="468">
        <f>+K137+L137+M137+N137</f>
        <v>7293.3200000000006</v>
      </c>
      <c r="P137" s="468">
        <f t="shared" si="20"/>
        <v>47706.68</v>
      </c>
    </row>
    <row r="138" spans="2:16" ht="21" customHeight="1" x14ac:dyDescent="0.25">
      <c r="B138" s="466" t="s">
        <v>813</v>
      </c>
      <c r="C138" s="569"/>
      <c r="D138" s="492">
        <v>10</v>
      </c>
      <c r="E138" s="465"/>
      <c r="F138" s="1016"/>
      <c r="G138" s="860"/>
      <c r="H138" s="695">
        <f>SUM(H128:H137)</f>
        <v>740000</v>
      </c>
      <c r="I138" s="1144">
        <v>0</v>
      </c>
      <c r="J138" s="695">
        <f t="shared" ref="J138:P138" si="21">SUM(J128:J137)</f>
        <v>740000</v>
      </c>
      <c r="K138" s="695">
        <f t="shared" si="21"/>
        <v>21238</v>
      </c>
      <c r="L138" s="695">
        <f t="shared" si="21"/>
        <v>62206.900000000009</v>
      </c>
      <c r="M138" s="695">
        <f t="shared" si="21"/>
        <v>22496</v>
      </c>
      <c r="N138" s="695">
        <f t="shared" si="21"/>
        <v>7111.84</v>
      </c>
      <c r="O138" s="695">
        <f t="shared" si="21"/>
        <v>113052.74</v>
      </c>
      <c r="P138" s="695">
        <f t="shared" si="21"/>
        <v>626947.26000000013</v>
      </c>
    </row>
    <row r="139" spans="2:16" ht="28.5" customHeight="1" x14ac:dyDescent="0.25">
      <c r="B139" s="286"/>
      <c r="C139" s="569"/>
      <c r="D139" s="282"/>
      <c r="E139" s="465"/>
      <c r="F139" s="1272"/>
      <c r="G139" s="711"/>
      <c r="H139" s="695"/>
      <c r="I139" s="1144"/>
      <c r="J139" s="697"/>
      <c r="K139" s="697"/>
      <c r="L139" s="697"/>
      <c r="M139" s="1145"/>
      <c r="N139" s="697"/>
      <c r="O139" s="697"/>
      <c r="P139" s="697"/>
    </row>
    <row r="140" spans="2:16" ht="28.5" customHeight="1" x14ac:dyDescent="0.25">
      <c r="B140" s="1014" t="s">
        <v>1804</v>
      </c>
      <c r="C140" s="569"/>
      <c r="D140" s="282"/>
      <c r="E140" s="465"/>
      <c r="F140" s="1272"/>
      <c r="G140" s="711"/>
      <c r="H140" s="695"/>
      <c r="I140" s="1144"/>
      <c r="J140" s="697"/>
      <c r="K140" s="697"/>
      <c r="L140" s="697"/>
      <c r="M140" s="1145"/>
      <c r="N140" s="697"/>
      <c r="O140" s="697"/>
      <c r="P140" s="697"/>
    </row>
    <row r="141" spans="2:16" ht="28.5" customHeight="1" x14ac:dyDescent="0.25">
      <c r="B141" s="153" t="s">
        <v>1087</v>
      </c>
      <c r="C141" s="680" t="s">
        <v>807</v>
      </c>
      <c r="D141" s="282" t="s">
        <v>414</v>
      </c>
      <c r="E141" s="281" t="s">
        <v>1063</v>
      </c>
      <c r="F141" s="855">
        <v>45931</v>
      </c>
      <c r="G141" s="855">
        <v>46082</v>
      </c>
      <c r="H141" s="626">
        <v>70000</v>
      </c>
      <c r="I141" s="1169">
        <v>0</v>
      </c>
      <c r="J141" s="628">
        <v>70000</v>
      </c>
      <c r="K141" s="628">
        <v>2009</v>
      </c>
      <c r="L141" s="628">
        <v>5368.48</v>
      </c>
      <c r="M141" s="1149">
        <v>2128</v>
      </c>
      <c r="N141" s="628">
        <v>25</v>
      </c>
      <c r="O141" s="628">
        <f t="shared" ref="O141:O147" si="22">+K141+L141+M141+N141</f>
        <v>9530.48</v>
      </c>
      <c r="P141" s="628">
        <f t="shared" ref="P141:P147" si="23">+J141-O141</f>
        <v>60469.520000000004</v>
      </c>
    </row>
    <row r="142" spans="2:16" ht="28.5" customHeight="1" x14ac:dyDescent="0.25">
      <c r="B142" s="153" t="s">
        <v>1603</v>
      </c>
      <c r="C142" s="281" t="s">
        <v>806</v>
      </c>
      <c r="D142" s="282" t="s">
        <v>489</v>
      </c>
      <c r="E142" s="281" t="s">
        <v>1063</v>
      </c>
      <c r="F142" s="855">
        <v>45931</v>
      </c>
      <c r="G142" s="855">
        <v>46082</v>
      </c>
      <c r="H142" s="626">
        <v>70000</v>
      </c>
      <c r="I142" s="1169">
        <v>0</v>
      </c>
      <c r="J142" s="628">
        <v>70000</v>
      </c>
      <c r="K142" s="628">
        <v>2009</v>
      </c>
      <c r="L142" s="628">
        <v>5368.48</v>
      </c>
      <c r="M142" s="1149">
        <v>2128</v>
      </c>
      <c r="N142" s="628">
        <v>25</v>
      </c>
      <c r="O142" s="628">
        <f t="shared" si="22"/>
        <v>9530.48</v>
      </c>
      <c r="P142" s="628">
        <f t="shared" si="23"/>
        <v>60469.520000000004</v>
      </c>
    </row>
    <row r="143" spans="2:16" ht="28.5" customHeight="1" x14ac:dyDescent="0.25">
      <c r="B143" s="153" t="s">
        <v>1618</v>
      </c>
      <c r="C143" s="281" t="s">
        <v>807</v>
      </c>
      <c r="D143" s="282" t="s">
        <v>414</v>
      </c>
      <c r="E143" s="281" t="s">
        <v>1063</v>
      </c>
      <c r="F143" s="855">
        <v>45931</v>
      </c>
      <c r="G143" s="855">
        <v>46082</v>
      </c>
      <c r="H143" s="626">
        <v>70000</v>
      </c>
      <c r="I143" s="1169">
        <v>0</v>
      </c>
      <c r="J143" s="628">
        <v>70000</v>
      </c>
      <c r="K143" s="628">
        <v>2009</v>
      </c>
      <c r="L143" s="628">
        <v>5368.48</v>
      </c>
      <c r="M143" s="1149">
        <v>2128</v>
      </c>
      <c r="N143" s="628">
        <v>25</v>
      </c>
      <c r="O143" s="628">
        <f t="shared" si="22"/>
        <v>9530.48</v>
      </c>
      <c r="P143" s="628">
        <f t="shared" si="23"/>
        <v>60469.520000000004</v>
      </c>
    </row>
    <row r="144" spans="2:16" ht="28.5" customHeight="1" x14ac:dyDescent="0.25">
      <c r="B144" s="153" t="s">
        <v>1612</v>
      </c>
      <c r="C144" s="281" t="s">
        <v>1296</v>
      </c>
      <c r="D144" s="282" t="s">
        <v>417</v>
      </c>
      <c r="E144" s="281" t="s">
        <v>1063</v>
      </c>
      <c r="F144" s="855">
        <v>45931</v>
      </c>
      <c r="G144" s="855">
        <v>46082</v>
      </c>
      <c r="H144" s="626">
        <v>70000</v>
      </c>
      <c r="I144" s="1169">
        <v>0</v>
      </c>
      <c r="J144" s="628">
        <v>70000</v>
      </c>
      <c r="K144" s="628">
        <v>2009</v>
      </c>
      <c r="L144" s="628">
        <v>5368.48</v>
      </c>
      <c r="M144" s="1149">
        <v>2128</v>
      </c>
      <c r="N144" s="628">
        <v>25</v>
      </c>
      <c r="O144" s="628">
        <f t="shared" si="22"/>
        <v>9530.48</v>
      </c>
      <c r="P144" s="628">
        <f t="shared" si="23"/>
        <v>60469.520000000004</v>
      </c>
    </row>
    <row r="145" spans="2:16" ht="28.5" customHeight="1" x14ac:dyDescent="0.25">
      <c r="B145" s="153" t="s">
        <v>1619</v>
      </c>
      <c r="C145" s="281" t="s">
        <v>806</v>
      </c>
      <c r="D145" s="282" t="s">
        <v>823</v>
      </c>
      <c r="E145" s="281" t="s">
        <v>1063</v>
      </c>
      <c r="F145" s="855">
        <v>45931</v>
      </c>
      <c r="G145" s="855">
        <v>46082</v>
      </c>
      <c r="H145" s="626">
        <v>70000</v>
      </c>
      <c r="I145" s="1169">
        <v>0</v>
      </c>
      <c r="J145" s="628">
        <v>70000</v>
      </c>
      <c r="K145" s="628">
        <v>2009</v>
      </c>
      <c r="L145" s="628">
        <v>5025.38</v>
      </c>
      <c r="M145" s="1149">
        <v>2128</v>
      </c>
      <c r="N145" s="628">
        <v>1740.46</v>
      </c>
      <c r="O145" s="628">
        <f t="shared" si="22"/>
        <v>10902.84</v>
      </c>
      <c r="P145" s="628">
        <f t="shared" si="23"/>
        <v>59097.16</v>
      </c>
    </row>
    <row r="146" spans="2:16" ht="28.5" customHeight="1" x14ac:dyDescent="0.25">
      <c r="B146" s="153" t="s">
        <v>1626</v>
      </c>
      <c r="C146" s="281" t="s">
        <v>1296</v>
      </c>
      <c r="D146" s="282" t="s">
        <v>1637</v>
      </c>
      <c r="E146" s="281" t="s">
        <v>1063</v>
      </c>
      <c r="F146" s="855">
        <v>45931</v>
      </c>
      <c r="G146" s="855">
        <v>46082</v>
      </c>
      <c r="H146" s="626">
        <v>43500</v>
      </c>
      <c r="I146" s="1169">
        <v>0</v>
      </c>
      <c r="J146" s="628">
        <v>43500</v>
      </c>
      <c r="K146" s="628">
        <v>1248.45</v>
      </c>
      <c r="L146" s="628">
        <v>936.62</v>
      </c>
      <c r="M146" s="1149">
        <v>1322.4</v>
      </c>
      <c r="N146" s="628">
        <v>25</v>
      </c>
      <c r="O146" s="628">
        <f>+K146+L146+M146+N146</f>
        <v>3532.4700000000003</v>
      </c>
      <c r="P146" s="628">
        <f t="shared" si="23"/>
        <v>39967.53</v>
      </c>
    </row>
    <row r="147" spans="2:16" ht="28.5" customHeight="1" x14ac:dyDescent="0.25">
      <c r="B147" s="153" t="s">
        <v>1627</v>
      </c>
      <c r="C147" s="281" t="s">
        <v>806</v>
      </c>
      <c r="D147" s="282" t="s">
        <v>105</v>
      </c>
      <c r="E147" s="281" t="s">
        <v>1063</v>
      </c>
      <c r="F147" s="855">
        <v>45839</v>
      </c>
      <c r="G147" s="855">
        <v>45992</v>
      </c>
      <c r="H147" s="626">
        <v>25000</v>
      </c>
      <c r="I147" s="1169">
        <v>0</v>
      </c>
      <c r="J147" s="628">
        <v>25000</v>
      </c>
      <c r="K147" s="628">
        <v>717.5</v>
      </c>
      <c r="L147" s="627">
        <v>0</v>
      </c>
      <c r="M147" s="1149">
        <v>760</v>
      </c>
      <c r="N147" s="628">
        <v>25</v>
      </c>
      <c r="O147" s="628">
        <f t="shared" si="22"/>
        <v>1502.5</v>
      </c>
      <c r="P147" s="628">
        <f t="shared" si="23"/>
        <v>23497.5</v>
      </c>
    </row>
    <row r="148" spans="2:16" ht="21" customHeight="1" x14ac:dyDescent="0.25">
      <c r="B148" s="466" t="s">
        <v>813</v>
      </c>
      <c r="C148" s="569"/>
      <c r="D148" s="492">
        <v>7</v>
      </c>
      <c r="E148" s="465"/>
      <c r="F148" s="1016"/>
      <c r="G148" s="860"/>
      <c r="H148" s="695">
        <f>SUM(H141:H147)</f>
        <v>418500</v>
      </c>
      <c r="I148" s="1144">
        <v>0</v>
      </c>
      <c r="J148" s="695">
        <f t="shared" ref="J148:P148" si="24">SUM(J141:J147)</f>
        <v>418500</v>
      </c>
      <c r="K148" s="695">
        <f t="shared" si="24"/>
        <v>12010.95</v>
      </c>
      <c r="L148" s="695">
        <f t="shared" si="24"/>
        <v>27435.919999999998</v>
      </c>
      <c r="M148" s="695">
        <f t="shared" si="24"/>
        <v>12722.4</v>
      </c>
      <c r="N148" s="695">
        <f t="shared" si="24"/>
        <v>1890.46</v>
      </c>
      <c r="O148" s="695">
        <f t="shared" si="24"/>
        <v>54059.729999999996</v>
      </c>
      <c r="P148" s="695">
        <f t="shared" si="24"/>
        <v>364440.27</v>
      </c>
    </row>
    <row r="149" spans="2:16" ht="25.5" customHeight="1" x14ac:dyDescent="0.25">
      <c r="B149" s="466"/>
      <c r="C149" s="569"/>
      <c r="D149" s="492"/>
      <c r="E149" s="465"/>
      <c r="F149" s="1272"/>
      <c r="G149" s="711"/>
      <c r="H149" s="695"/>
      <c r="I149" s="1144"/>
      <c r="J149" s="697"/>
      <c r="K149" s="697"/>
      <c r="L149" s="697"/>
      <c r="M149" s="1145"/>
      <c r="N149" s="697"/>
      <c r="O149" s="697"/>
      <c r="P149" s="697"/>
    </row>
    <row r="150" spans="2:16" ht="28.5" customHeight="1" x14ac:dyDescent="0.25">
      <c r="B150" s="466" t="s">
        <v>1789</v>
      </c>
      <c r="C150" s="569"/>
      <c r="D150" s="492"/>
      <c r="E150" s="465"/>
      <c r="F150" s="1272"/>
      <c r="G150" s="711"/>
      <c r="H150" s="695"/>
      <c r="I150" s="1144"/>
      <c r="J150" s="697"/>
      <c r="K150" s="697"/>
      <c r="L150" s="697"/>
      <c r="M150" s="1145"/>
      <c r="N150" s="697"/>
      <c r="O150" s="697"/>
      <c r="P150" s="697"/>
    </row>
    <row r="151" spans="2:16" ht="28.5" customHeight="1" x14ac:dyDescent="0.25">
      <c r="B151" s="153" t="s">
        <v>1601</v>
      </c>
      <c r="C151" s="497" t="s">
        <v>806</v>
      </c>
      <c r="D151" s="749" t="s">
        <v>1782</v>
      </c>
      <c r="E151" s="282" t="s">
        <v>1063</v>
      </c>
      <c r="F151" s="855">
        <v>45931</v>
      </c>
      <c r="G151" s="855">
        <v>46082</v>
      </c>
      <c r="H151" s="626">
        <v>120000</v>
      </c>
      <c r="I151" s="1111">
        <v>0</v>
      </c>
      <c r="J151" s="498">
        <v>120000</v>
      </c>
      <c r="K151" s="498">
        <v>3444</v>
      </c>
      <c r="L151" s="498">
        <v>16381</v>
      </c>
      <c r="M151" s="1149">
        <v>3648</v>
      </c>
      <c r="N151" s="626">
        <v>1740.46</v>
      </c>
      <c r="O151" s="468">
        <f>+K151+L151+M151+N151</f>
        <v>25213.46</v>
      </c>
      <c r="P151" s="457">
        <f>+J151-O151</f>
        <v>94786.540000000008</v>
      </c>
    </row>
    <row r="152" spans="2:16" ht="28.5" customHeight="1" x14ac:dyDescent="0.25">
      <c r="B152" s="153" t="s">
        <v>1607</v>
      </c>
      <c r="C152" s="281" t="s">
        <v>807</v>
      </c>
      <c r="D152" s="282" t="s">
        <v>414</v>
      </c>
      <c r="E152" s="281" t="s">
        <v>1063</v>
      </c>
      <c r="F152" s="855">
        <v>45931</v>
      </c>
      <c r="G152" s="855">
        <v>46082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5368.48</v>
      </c>
      <c r="M152" s="1149">
        <v>2128</v>
      </c>
      <c r="N152" s="468">
        <v>25</v>
      </c>
      <c r="O152" s="468">
        <f t="shared" ref="O152:O157" si="25">+K152+L152+M152+N152</f>
        <v>9530.48</v>
      </c>
      <c r="P152" s="468">
        <f t="shared" ref="P152:P157" si="26">+J152-O152</f>
        <v>60469.520000000004</v>
      </c>
    </row>
    <row r="153" spans="2:16" ht="28.5" customHeight="1" x14ac:dyDescent="0.25">
      <c r="B153" s="153" t="s">
        <v>1608</v>
      </c>
      <c r="C153" s="281" t="s">
        <v>807</v>
      </c>
      <c r="D153" s="282" t="s">
        <v>417</v>
      </c>
      <c r="E153" s="281" t="s">
        <v>1063</v>
      </c>
      <c r="F153" s="855">
        <v>45931</v>
      </c>
      <c r="G153" s="855">
        <v>46082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25"/>
        <v>9530.48</v>
      </c>
      <c r="P153" s="468">
        <f t="shared" si="26"/>
        <v>60469.520000000004</v>
      </c>
    </row>
    <row r="154" spans="2:16" ht="28.5" customHeight="1" x14ac:dyDescent="0.25">
      <c r="B154" s="153" t="s">
        <v>1614</v>
      </c>
      <c r="C154" s="281" t="s">
        <v>806</v>
      </c>
      <c r="D154" s="282" t="s">
        <v>417</v>
      </c>
      <c r="E154" s="281" t="s">
        <v>1063</v>
      </c>
      <c r="F154" s="855">
        <v>45931</v>
      </c>
      <c r="G154" s="855">
        <v>46082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25"/>
        <v>9530.48</v>
      </c>
      <c r="P154" s="468">
        <f t="shared" si="26"/>
        <v>60469.520000000004</v>
      </c>
    </row>
    <row r="155" spans="2:16" ht="28.5" customHeight="1" x14ac:dyDescent="0.25">
      <c r="B155" s="153" t="s">
        <v>1617</v>
      </c>
      <c r="C155" s="281" t="s">
        <v>807</v>
      </c>
      <c r="D155" s="282" t="s">
        <v>414</v>
      </c>
      <c r="E155" s="281" t="s">
        <v>1063</v>
      </c>
      <c r="F155" s="855">
        <v>45931</v>
      </c>
      <c r="G155" s="855">
        <v>46082</v>
      </c>
      <c r="H155" s="626">
        <v>70000</v>
      </c>
      <c r="I155" s="1169">
        <v>0</v>
      </c>
      <c r="J155" s="468">
        <v>70000</v>
      </c>
      <c r="K155" s="468">
        <v>2009</v>
      </c>
      <c r="L155" s="468">
        <v>5368.48</v>
      </c>
      <c r="M155" s="1149">
        <v>2128</v>
      </c>
      <c r="N155" s="468">
        <v>25</v>
      </c>
      <c r="O155" s="468">
        <f t="shared" si="25"/>
        <v>9530.48</v>
      </c>
      <c r="P155" s="468">
        <f t="shared" si="26"/>
        <v>60469.520000000004</v>
      </c>
    </row>
    <row r="156" spans="2:16" ht="28.5" customHeight="1" x14ac:dyDescent="0.25">
      <c r="B156" s="153" t="s">
        <v>1363</v>
      </c>
      <c r="C156" s="281" t="s">
        <v>806</v>
      </c>
      <c r="D156" s="282" t="s">
        <v>414</v>
      </c>
      <c r="E156" s="281" t="s">
        <v>1063</v>
      </c>
      <c r="F156" s="855">
        <v>45931</v>
      </c>
      <c r="G156" s="855">
        <v>46082</v>
      </c>
      <c r="H156" s="626">
        <v>70000</v>
      </c>
      <c r="I156" s="1169">
        <v>0</v>
      </c>
      <c r="J156" s="468">
        <v>70000</v>
      </c>
      <c r="K156" s="468">
        <v>2009</v>
      </c>
      <c r="L156" s="468">
        <v>5368.48</v>
      </c>
      <c r="M156" s="1149">
        <v>2128</v>
      </c>
      <c r="N156" s="468">
        <v>25</v>
      </c>
      <c r="O156" s="468">
        <f t="shared" si="25"/>
        <v>9530.48</v>
      </c>
      <c r="P156" s="468">
        <f t="shared" si="26"/>
        <v>60469.520000000004</v>
      </c>
    </row>
    <row r="157" spans="2:16" ht="28.5" customHeight="1" x14ac:dyDescent="0.25">
      <c r="B157" s="153" t="s">
        <v>1620</v>
      </c>
      <c r="C157" s="281" t="s">
        <v>807</v>
      </c>
      <c r="D157" s="280" t="s">
        <v>417</v>
      </c>
      <c r="E157" s="281" t="s">
        <v>1063</v>
      </c>
      <c r="F157" s="855">
        <v>45931</v>
      </c>
      <c r="G157" s="855">
        <v>46082</v>
      </c>
      <c r="H157" s="626">
        <v>70000</v>
      </c>
      <c r="I157" s="1169">
        <v>0</v>
      </c>
      <c r="J157" s="468">
        <v>70000</v>
      </c>
      <c r="K157" s="468">
        <v>2009</v>
      </c>
      <c r="L157" s="468">
        <v>5368.48</v>
      </c>
      <c r="M157" s="1149">
        <v>2128</v>
      </c>
      <c r="N157" s="468">
        <v>25</v>
      </c>
      <c r="O157" s="468">
        <f t="shared" si="25"/>
        <v>9530.48</v>
      </c>
      <c r="P157" s="468">
        <f t="shared" si="26"/>
        <v>60469.520000000004</v>
      </c>
    </row>
    <row r="158" spans="2:16" ht="28.5" customHeight="1" x14ac:dyDescent="0.25">
      <c r="B158" s="286" t="s">
        <v>1299</v>
      </c>
      <c r="C158" s="281" t="s">
        <v>1296</v>
      </c>
      <c r="D158" s="282" t="s">
        <v>1636</v>
      </c>
      <c r="E158" s="281" t="s">
        <v>1063</v>
      </c>
      <c r="F158" s="855">
        <v>45931</v>
      </c>
      <c r="G158" s="855">
        <v>46082</v>
      </c>
      <c r="H158" s="626">
        <v>43500</v>
      </c>
      <c r="I158" s="1169">
        <v>0</v>
      </c>
      <c r="J158" s="468">
        <v>43500</v>
      </c>
      <c r="K158" s="468">
        <v>1248.45</v>
      </c>
      <c r="L158" s="468">
        <v>936.62</v>
      </c>
      <c r="M158" s="1149">
        <v>1322.4</v>
      </c>
      <c r="N158" s="468">
        <v>25</v>
      </c>
      <c r="O158" s="468">
        <f>+K158+L158+M158+N158</f>
        <v>3532.4700000000003</v>
      </c>
      <c r="P158" s="468">
        <f>+J158-O158</f>
        <v>39967.53</v>
      </c>
    </row>
    <row r="159" spans="2:16" ht="28.5" customHeight="1" x14ac:dyDescent="0.25">
      <c r="B159" s="153" t="s">
        <v>1623</v>
      </c>
      <c r="C159" s="281" t="s">
        <v>806</v>
      </c>
      <c r="D159" s="282" t="s">
        <v>529</v>
      </c>
      <c r="E159" s="281" t="s">
        <v>1063</v>
      </c>
      <c r="F159" s="855">
        <v>45931</v>
      </c>
      <c r="G159" s="855">
        <v>46082</v>
      </c>
      <c r="H159" s="626">
        <v>55000</v>
      </c>
      <c r="I159" s="1169">
        <v>0</v>
      </c>
      <c r="J159" s="468">
        <v>55000</v>
      </c>
      <c r="K159" s="468">
        <v>1578.5</v>
      </c>
      <c r="L159" s="468">
        <v>2559.6799999999998</v>
      </c>
      <c r="M159" s="1149">
        <v>1672</v>
      </c>
      <c r="N159" s="468">
        <v>25</v>
      </c>
      <c r="O159" s="468">
        <f>+K159+L159+M159+N159</f>
        <v>5835.18</v>
      </c>
      <c r="P159" s="468">
        <f>+J159-O159</f>
        <v>49164.82</v>
      </c>
    </row>
    <row r="160" spans="2:16" ht="21" customHeight="1" x14ac:dyDescent="0.25">
      <c r="B160" s="466" t="s">
        <v>813</v>
      </c>
      <c r="C160" s="569"/>
      <c r="D160" s="492">
        <v>9</v>
      </c>
      <c r="E160" s="465"/>
      <c r="F160" s="1016"/>
      <c r="G160" s="860"/>
      <c r="H160" s="695">
        <f>SUM(H151:H159)</f>
        <v>638500</v>
      </c>
      <c r="I160" s="1144">
        <v>0</v>
      </c>
      <c r="J160" s="695">
        <f t="shared" ref="J160:P160" si="27">SUM(J151:J159)</f>
        <v>638500</v>
      </c>
      <c r="K160" s="695">
        <f t="shared" si="27"/>
        <v>18324.95</v>
      </c>
      <c r="L160" s="695">
        <f t="shared" si="27"/>
        <v>52088.179999999993</v>
      </c>
      <c r="M160" s="695">
        <f t="shared" si="27"/>
        <v>19410.400000000001</v>
      </c>
      <c r="N160" s="695">
        <f t="shared" si="27"/>
        <v>1940.46</v>
      </c>
      <c r="O160" s="695">
        <f t="shared" si="27"/>
        <v>91763.989999999991</v>
      </c>
      <c r="P160" s="695">
        <f t="shared" si="27"/>
        <v>546736.01</v>
      </c>
    </row>
    <row r="161" spans="2:17" ht="23.25" customHeight="1" x14ac:dyDescent="0.25">
      <c r="B161" s="466"/>
      <c r="C161" s="569"/>
      <c r="D161" s="492"/>
      <c r="E161" s="465"/>
      <c r="F161" s="1272"/>
      <c r="G161" s="711"/>
      <c r="H161" s="695"/>
      <c r="I161" s="1144"/>
      <c r="J161" s="697"/>
      <c r="K161" s="697"/>
      <c r="L161" s="697"/>
      <c r="M161" s="1145"/>
      <c r="N161" s="697"/>
      <c r="O161" s="697"/>
      <c r="P161" s="697"/>
    </row>
    <row r="162" spans="2:17" ht="28.5" customHeight="1" x14ac:dyDescent="0.25">
      <c r="B162" s="466" t="s">
        <v>1790</v>
      </c>
      <c r="C162" s="569"/>
      <c r="D162" s="492"/>
      <c r="E162" s="465"/>
      <c r="F162" s="1272"/>
      <c r="G162" s="711"/>
      <c r="H162" s="695"/>
      <c r="I162" s="1144"/>
      <c r="J162" s="697"/>
      <c r="K162" s="697"/>
      <c r="L162" s="697"/>
      <c r="M162" s="1145"/>
      <c r="N162" s="697"/>
      <c r="O162" s="697"/>
      <c r="P162" s="697"/>
    </row>
    <row r="163" spans="2:17" ht="24" customHeight="1" x14ac:dyDescent="0.25">
      <c r="B163" s="153" t="s">
        <v>1600</v>
      </c>
      <c r="C163" s="281" t="s">
        <v>806</v>
      </c>
      <c r="D163" s="282" t="s">
        <v>1463</v>
      </c>
      <c r="E163" s="281" t="s">
        <v>1063</v>
      </c>
      <c r="F163" s="855">
        <v>45931</v>
      </c>
      <c r="G163" s="855">
        <v>46082</v>
      </c>
      <c r="H163" s="626">
        <v>120000</v>
      </c>
      <c r="I163" s="1169">
        <v>0</v>
      </c>
      <c r="J163" s="468">
        <v>120000</v>
      </c>
      <c r="K163" s="468">
        <v>3444</v>
      </c>
      <c r="L163" s="468">
        <v>16809.87</v>
      </c>
      <c r="M163" s="1149">
        <v>3648</v>
      </c>
      <c r="N163" s="468">
        <v>25</v>
      </c>
      <c r="O163" s="468">
        <f t="shared" ref="O163:O169" si="28">+K163+L163+M163+N163</f>
        <v>23926.87</v>
      </c>
      <c r="P163" s="468">
        <f t="shared" ref="P163:P169" si="29">+J163-O163</f>
        <v>96073.13</v>
      </c>
    </row>
    <row r="164" spans="2:17" ht="24" customHeight="1" x14ac:dyDescent="0.25">
      <c r="B164" s="153" t="s">
        <v>1604</v>
      </c>
      <c r="C164" s="685" t="s">
        <v>806</v>
      </c>
      <c r="D164" s="282" t="s">
        <v>417</v>
      </c>
      <c r="E164" s="281" t="s">
        <v>1063</v>
      </c>
      <c r="F164" s="855">
        <v>45931</v>
      </c>
      <c r="G164" s="855">
        <v>46082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5025.38</v>
      </c>
      <c r="M164" s="1149">
        <v>2128</v>
      </c>
      <c r="N164" s="468">
        <v>1740.46</v>
      </c>
      <c r="O164" s="468">
        <f t="shared" si="28"/>
        <v>10902.84</v>
      </c>
      <c r="P164" s="468">
        <f t="shared" si="29"/>
        <v>59097.16</v>
      </c>
    </row>
    <row r="165" spans="2:17" ht="24" customHeight="1" x14ac:dyDescent="0.25">
      <c r="B165" s="153" t="s">
        <v>1605</v>
      </c>
      <c r="C165" s="685" t="s">
        <v>806</v>
      </c>
      <c r="D165" s="282" t="s">
        <v>1773</v>
      </c>
      <c r="E165" s="281" t="s">
        <v>1063</v>
      </c>
      <c r="F165" s="855">
        <v>45931</v>
      </c>
      <c r="G165" s="855">
        <v>46082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4682.29</v>
      </c>
      <c r="M165" s="1149">
        <v>2128</v>
      </c>
      <c r="N165" s="468">
        <v>3455.92</v>
      </c>
      <c r="O165" s="468">
        <f t="shared" si="28"/>
        <v>12275.210000000001</v>
      </c>
      <c r="P165" s="468">
        <f t="shared" si="29"/>
        <v>57724.79</v>
      </c>
    </row>
    <row r="166" spans="2:17" ht="24" customHeight="1" x14ac:dyDescent="0.25">
      <c r="B166" s="153" t="s">
        <v>1611</v>
      </c>
      <c r="C166" s="685" t="s">
        <v>806</v>
      </c>
      <c r="D166" s="282" t="s">
        <v>417</v>
      </c>
      <c r="E166" s="281" t="s">
        <v>1063</v>
      </c>
      <c r="F166" s="855">
        <v>45931</v>
      </c>
      <c r="G166" s="855">
        <v>46082</v>
      </c>
      <c r="H166" s="626">
        <v>70000</v>
      </c>
      <c r="I166" s="1169">
        <v>0</v>
      </c>
      <c r="J166" s="468">
        <v>70000</v>
      </c>
      <c r="K166" s="468">
        <v>2009</v>
      </c>
      <c r="L166" s="468">
        <v>5025.38</v>
      </c>
      <c r="M166" s="1149">
        <v>2128</v>
      </c>
      <c r="N166" s="468">
        <v>1740.46</v>
      </c>
      <c r="O166" s="468">
        <f t="shared" si="28"/>
        <v>10902.84</v>
      </c>
      <c r="P166" s="468">
        <f t="shared" si="29"/>
        <v>59097.16</v>
      </c>
    </row>
    <row r="167" spans="2:17" ht="24" customHeight="1" x14ac:dyDescent="0.25">
      <c r="B167" s="153" t="s">
        <v>1610</v>
      </c>
      <c r="C167" s="685" t="s">
        <v>806</v>
      </c>
      <c r="D167" s="282" t="s">
        <v>417</v>
      </c>
      <c r="E167" s="281" t="s">
        <v>1063</v>
      </c>
      <c r="F167" s="855">
        <v>45931</v>
      </c>
      <c r="G167" s="855">
        <v>46082</v>
      </c>
      <c r="H167" s="626">
        <v>70000</v>
      </c>
      <c r="I167" s="1169">
        <v>0</v>
      </c>
      <c r="J167" s="468">
        <v>70000</v>
      </c>
      <c r="K167" s="468">
        <v>2009</v>
      </c>
      <c r="L167" s="468">
        <v>5025.38</v>
      </c>
      <c r="M167" s="1149">
        <v>2128</v>
      </c>
      <c r="N167" s="468">
        <v>1740.46</v>
      </c>
      <c r="O167" s="468">
        <f t="shared" si="28"/>
        <v>10902.84</v>
      </c>
      <c r="P167" s="468">
        <f t="shared" si="29"/>
        <v>59097.16</v>
      </c>
    </row>
    <row r="168" spans="2:17" ht="24" customHeight="1" x14ac:dyDescent="0.25">
      <c r="B168" s="153" t="s">
        <v>1616</v>
      </c>
      <c r="C168" s="685" t="s">
        <v>806</v>
      </c>
      <c r="D168" s="282" t="s">
        <v>414</v>
      </c>
      <c r="E168" s="281" t="s">
        <v>1063</v>
      </c>
      <c r="F168" s="1084">
        <v>45870</v>
      </c>
      <c r="G168" s="1084">
        <v>46023</v>
      </c>
      <c r="H168" s="626">
        <v>70000</v>
      </c>
      <c r="I168" s="1169">
        <v>0</v>
      </c>
      <c r="J168" s="468">
        <v>70000</v>
      </c>
      <c r="K168" s="468">
        <v>2009</v>
      </c>
      <c r="L168" s="468">
        <v>5368.48</v>
      </c>
      <c r="M168" s="1149">
        <v>2128</v>
      </c>
      <c r="N168" s="468">
        <v>25</v>
      </c>
      <c r="O168" s="468">
        <f t="shared" si="28"/>
        <v>9530.48</v>
      </c>
      <c r="P168" s="468">
        <f t="shared" si="29"/>
        <v>60469.520000000004</v>
      </c>
    </row>
    <row r="169" spans="2:17" ht="24" customHeight="1" x14ac:dyDescent="0.25">
      <c r="B169" s="153" t="s">
        <v>1615</v>
      </c>
      <c r="C169" s="685" t="s">
        <v>1296</v>
      </c>
      <c r="D169" s="282" t="s">
        <v>414</v>
      </c>
      <c r="E169" s="281" t="s">
        <v>1063</v>
      </c>
      <c r="F169" s="1084">
        <v>45870</v>
      </c>
      <c r="G169" s="1084">
        <v>46023</v>
      </c>
      <c r="H169" s="626">
        <v>70000</v>
      </c>
      <c r="I169" s="1169">
        <v>0</v>
      </c>
      <c r="J169" s="468">
        <v>70000</v>
      </c>
      <c r="K169" s="468">
        <v>2009</v>
      </c>
      <c r="L169" s="468">
        <v>5368.48</v>
      </c>
      <c r="M169" s="1149">
        <v>2128</v>
      </c>
      <c r="N169" s="468">
        <v>25</v>
      </c>
      <c r="O169" s="468">
        <f t="shared" si="28"/>
        <v>9530.48</v>
      </c>
      <c r="P169" s="468">
        <f t="shared" si="29"/>
        <v>60469.520000000004</v>
      </c>
    </row>
    <row r="170" spans="2:17" ht="24" customHeight="1" x14ac:dyDescent="0.25">
      <c r="B170" s="153" t="s">
        <v>1625</v>
      </c>
      <c r="C170" s="685" t="s">
        <v>1296</v>
      </c>
      <c r="D170" s="282" t="s">
        <v>1636</v>
      </c>
      <c r="E170" s="281" t="s">
        <v>1063</v>
      </c>
      <c r="F170" s="1084">
        <v>45870</v>
      </c>
      <c r="G170" s="1084">
        <v>46023</v>
      </c>
      <c r="H170" s="626">
        <v>43500</v>
      </c>
      <c r="I170" s="1169">
        <v>0</v>
      </c>
      <c r="J170" s="468">
        <v>43500</v>
      </c>
      <c r="K170" s="468">
        <v>1248.45</v>
      </c>
      <c r="L170" s="468">
        <v>936.62</v>
      </c>
      <c r="M170" s="1149">
        <v>1322.4</v>
      </c>
      <c r="N170" s="468">
        <v>25</v>
      </c>
      <c r="O170" s="468">
        <f>+K170+L170+M170+N170</f>
        <v>3532.4700000000003</v>
      </c>
      <c r="P170" s="468">
        <f>+J170-O170</f>
        <v>39967.53</v>
      </c>
    </row>
    <row r="171" spans="2:17" ht="21" customHeight="1" x14ac:dyDescent="0.25">
      <c r="B171" s="466" t="s">
        <v>813</v>
      </c>
      <c r="C171" s="569"/>
      <c r="D171" s="492">
        <v>8</v>
      </c>
      <c r="E171" s="465"/>
      <c r="F171" s="1016"/>
      <c r="G171" s="860"/>
      <c r="H171" s="695">
        <f>SUM(H163:H170)</f>
        <v>583500</v>
      </c>
      <c r="I171" s="1144">
        <v>0</v>
      </c>
      <c r="J171" s="695">
        <f t="shared" ref="J171:P171" si="30">SUM(J163:J170)</f>
        <v>583500</v>
      </c>
      <c r="K171" s="695">
        <f t="shared" si="30"/>
        <v>16746.45</v>
      </c>
      <c r="L171" s="695">
        <f t="shared" si="30"/>
        <v>48241.88</v>
      </c>
      <c r="M171" s="695">
        <f t="shared" si="30"/>
        <v>17738.400000000001</v>
      </c>
      <c r="N171" s="695">
        <f t="shared" si="30"/>
        <v>8777.2999999999993</v>
      </c>
      <c r="O171" s="695">
        <f t="shared" si="30"/>
        <v>91504.029999999984</v>
      </c>
      <c r="P171" s="695">
        <f t="shared" si="30"/>
        <v>491995.97000000009</v>
      </c>
    </row>
    <row r="172" spans="2:17" ht="21" customHeight="1" x14ac:dyDescent="0.25">
      <c r="B172" s="466"/>
      <c r="C172" s="569"/>
      <c r="D172" s="492"/>
      <c r="E172" s="465"/>
      <c r="F172" s="1016"/>
      <c r="G172" s="860"/>
      <c r="H172" s="695">
        <f>+H171+H160+H148+H138</f>
        <v>2380500</v>
      </c>
      <c r="I172" s="1144">
        <v>0</v>
      </c>
      <c r="J172" s="695">
        <f t="shared" ref="J172:P172" si="31">+J171+J160+J148+J138</f>
        <v>2380500</v>
      </c>
      <c r="K172" s="695">
        <f t="shared" si="31"/>
        <v>68320.350000000006</v>
      </c>
      <c r="L172" s="695">
        <f t="shared" si="31"/>
        <v>189972.88</v>
      </c>
      <c r="M172" s="695">
        <f t="shared" si="31"/>
        <v>72367.200000000012</v>
      </c>
      <c r="N172" s="695">
        <f t="shared" si="31"/>
        <v>19720.059999999998</v>
      </c>
      <c r="O172" s="695">
        <f t="shared" si="31"/>
        <v>350380.48999999993</v>
      </c>
      <c r="P172" s="695">
        <f t="shared" si="31"/>
        <v>2030119.5100000002</v>
      </c>
    </row>
    <row r="173" spans="2:17" ht="21" customHeight="1" x14ac:dyDescent="0.25">
      <c r="B173" s="490"/>
      <c r="C173" s="1223"/>
      <c r="D173" s="492"/>
      <c r="E173" s="465"/>
      <c r="F173" s="710"/>
      <c r="G173" s="711"/>
      <c r="H173" s="695"/>
      <c r="I173" s="1112"/>
      <c r="J173" s="463"/>
      <c r="K173" s="463"/>
      <c r="L173" s="463"/>
      <c r="M173" s="1145"/>
      <c r="N173" s="697"/>
      <c r="O173" s="697"/>
      <c r="P173" s="463"/>
    </row>
    <row r="174" spans="2:17" ht="23.25" customHeight="1" x14ac:dyDescent="0.25">
      <c r="B174" s="1048" t="s">
        <v>865</v>
      </c>
      <c r="C174" s="1053"/>
      <c r="D174" s="1125">
        <f>+D171+D160+D148+D138+D16+D20+D29+D33+D43+D47+D51+D59+D66+D73+D87+D96+D100+D106+D110+D120+D124+D38+D77+D24+D55+D63</f>
        <v>84</v>
      </c>
      <c r="E174" s="1125"/>
      <c r="F174" s="1125"/>
      <c r="G174" s="1125"/>
      <c r="H174" s="1126">
        <f>+H16+H20+H29+H33+H38+H43+H47+H51+H59+H66+H73+H87+H96+H100+H106+H110+H120+H124+H138+H148+H160+H171+H77+H63+H55+H24</f>
        <v>6910500</v>
      </c>
      <c r="I174" s="1114">
        <v>0</v>
      </c>
      <c r="J174" s="1126">
        <f t="shared" ref="J174:P174" si="32">+J16+J20+J29+J33+J38+J43+J47+J51+J59+J66+J73+J87+J96+J100+J106+J110+J120+J124+J138+J148+J160+J171+J77+J63+J55+J24</f>
        <v>6910500</v>
      </c>
      <c r="K174" s="1126">
        <f t="shared" si="32"/>
        <v>198331.35000000003</v>
      </c>
      <c r="L174" s="1126">
        <f t="shared" si="32"/>
        <v>699684.74000000011</v>
      </c>
      <c r="M174" s="1126">
        <f t="shared" si="32"/>
        <v>210079.19999999998</v>
      </c>
      <c r="N174" s="1126">
        <f t="shared" si="32"/>
        <v>111534.20000000003</v>
      </c>
      <c r="O174" s="1126">
        <f t="shared" si="32"/>
        <v>1219629.49</v>
      </c>
      <c r="P174" s="1126">
        <f t="shared" si="32"/>
        <v>5690870.5099999998</v>
      </c>
    </row>
    <row r="175" spans="2:17" x14ac:dyDescent="0.25">
      <c r="B175" s="259"/>
      <c r="C175" s="1220"/>
      <c r="D175" s="259"/>
      <c r="E175" s="546"/>
      <c r="F175" s="546"/>
      <c r="G175" s="546"/>
      <c r="H175" s="862"/>
      <c r="I175" s="259"/>
      <c r="J175" s="259"/>
      <c r="K175" s="660"/>
      <c r="L175" s="660"/>
      <c r="M175" s="531"/>
      <c r="N175" s="660"/>
      <c r="O175" s="660"/>
      <c r="P175" s="259"/>
      <c r="Q175" s="259"/>
    </row>
    <row r="176" spans="2:17" x14ac:dyDescent="0.25">
      <c r="B176" s="259"/>
      <c r="C176" s="1220"/>
      <c r="D176" s="259"/>
      <c r="E176" s="546"/>
      <c r="F176" s="546"/>
      <c r="G176" s="546"/>
      <c r="H176" s="1179"/>
      <c r="I176" s="259"/>
      <c r="J176" s="259"/>
      <c r="K176" s="660"/>
      <c r="L176" s="660"/>
      <c r="M176" s="531"/>
      <c r="N176" s="660"/>
      <c r="O176" s="660"/>
      <c r="P176" s="259"/>
      <c r="Q176" s="259"/>
    </row>
    <row r="177" spans="2:17" x14ac:dyDescent="0.25">
      <c r="B177" s="259"/>
      <c r="C177" s="1220"/>
      <c r="D177" s="259"/>
      <c r="E177" s="546"/>
      <c r="F177" s="546"/>
      <c r="G177" s="546"/>
      <c r="H177" s="1179"/>
      <c r="I177" s="259"/>
      <c r="J177" s="259"/>
      <c r="K177" s="660"/>
      <c r="L177" s="660"/>
      <c r="M177" s="531"/>
      <c r="N177" s="660"/>
      <c r="O177" s="660"/>
      <c r="P177" s="259"/>
      <c r="Q177" s="259"/>
    </row>
    <row r="178" spans="2:17" x14ac:dyDescent="0.25">
      <c r="B178" s="259"/>
      <c r="C178" s="1220"/>
      <c r="D178" s="259"/>
      <c r="E178" s="546"/>
      <c r="F178" s="546"/>
      <c r="G178" s="546"/>
      <c r="H178" s="1179"/>
      <c r="I178" s="259"/>
      <c r="J178" s="259"/>
      <c r="K178" s="660"/>
      <c r="L178" s="660"/>
      <c r="M178" s="531"/>
      <c r="N178" s="660"/>
      <c r="O178" s="660"/>
      <c r="P178" s="259"/>
      <c r="Q178" s="259"/>
    </row>
    <row r="179" spans="2:17" ht="17.25" customHeight="1" x14ac:dyDescent="0.25">
      <c r="B179" s="259"/>
      <c r="C179" s="1220"/>
      <c r="D179" s="259"/>
      <c r="E179" s="546"/>
      <c r="F179" s="546"/>
      <c r="G179" s="546"/>
      <c r="H179" s="1179"/>
      <c r="I179" s="259"/>
      <c r="J179" s="259"/>
      <c r="K179" s="660"/>
      <c r="L179" s="660"/>
      <c r="M179" s="531"/>
      <c r="N179" s="660"/>
      <c r="O179" s="660"/>
      <c r="P179" s="259"/>
      <c r="Q179" s="259"/>
    </row>
    <row r="180" spans="2:17" x14ac:dyDescent="0.25">
      <c r="B180" s="259"/>
      <c r="C180" s="1220"/>
      <c r="D180" s="259"/>
      <c r="E180" s="259"/>
      <c r="F180" s="259"/>
      <c r="G180" s="259"/>
      <c r="H180" s="259"/>
      <c r="I180" s="259"/>
      <c r="J180" s="259"/>
      <c r="K180" s="660"/>
      <c r="L180" s="259"/>
      <c r="M180" s="1152"/>
      <c r="N180" s="660"/>
      <c r="O180" s="660"/>
      <c r="P180" s="660"/>
      <c r="Q180" s="259"/>
    </row>
    <row r="181" spans="2:17" ht="7.5" customHeight="1" x14ac:dyDescent="0.25">
      <c r="B181" s="259"/>
      <c r="C181" s="1220"/>
      <c r="D181" s="259"/>
      <c r="E181" s="259"/>
      <c r="F181" s="259"/>
      <c r="G181" s="259"/>
      <c r="H181" s="259"/>
      <c r="I181" s="259"/>
      <c r="J181" s="259"/>
      <c r="K181" s="660"/>
      <c r="L181" s="259"/>
      <c r="M181" s="1152"/>
      <c r="N181" s="660"/>
      <c r="O181" s="660"/>
      <c r="P181" s="660"/>
      <c r="Q181" s="259"/>
    </row>
    <row r="182" spans="2:17" ht="9.75" customHeight="1" x14ac:dyDescent="0.25">
      <c r="B182" s="259"/>
      <c r="C182" s="1220"/>
      <c r="D182" s="259"/>
      <c r="E182" s="259"/>
      <c r="F182" s="259"/>
      <c r="G182" s="259"/>
      <c r="H182" s="259"/>
      <c r="I182" s="259"/>
      <c r="J182" s="259"/>
      <c r="K182" s="660"/>
      <c r="L182" s="259"/>
      <c r="M182" s="1152"/>
      <c r="N182" s="660"/>
      <c r="O182" s="660"/>
      <c r="P182" s="660"/>
      <c r="Q182" s="259"/>
    </row>
    <row r="183" spans="2:17" hidden="1" x14ac:dyDescent="0.25">
      <c r="B183" s="259"/>
      <c r="C183" s="1220"/>
      <c r="D183" s="259"/>
      <c r="E183" s="259"/>
      <c r="F183" s="259"/>
      <c r="G183" s="259"/>
      <c r="H183" s="259"/>
      <c r="I183" s="259"/>
      <c r="J183" s="259"/>
      <c r="K183" s="660"/>
      <c r="L183" s="259"/>
      <c r="M183" s="1152"/>
      <c r="N183" s="660"/>
      <c r="O183" s="660"/>
      <c r="P183" s="660"/>
      <c r="Q183" s="259"/>
    </row>
    <row r="184" spans="2:17" ht="13.5" customHeight="1" x14ac:dyDescent="0.25">
      <c r="B184" s="259"/>
      <c r="C184" s="1220"/>
      <c r="D184" s="259"/>
      <c r="E184" s="259"/>
      <c r="F184" s="259"/>
      <c r="G184" s="259"/>
      <c r="H184" s="259"/>
      <c r="I184" s="259"/>
      <c r="J184" s="259"/>
      <c r="K184" s="660"/>
      <c r="L184" s="259"/>
      <c r="M184" s="1152"/>
      <c r="N184" s="660"/>
      <c r="O184" s="660"/>
      <c r="P184" s="660"/>
      <c r="Q184" s="259"/>
    </row>
    <row r="185" spans="2:17" hidden="1" x14ac:dyDescent="0.25">
      <c r="B185" s="259"/>
      <c r="C185" s="1220"/>
      <c r="D185" s="259"/>
      <c r="E185" s="259"/>
      <c r="F185" s="259"/>
      <c r="G185" s="259"/>
      <c r="H185" s="259"/>
      <c r="I185" s="259"/>
      <c r="J185" s="259"/>
      <c r="K185" s="660"/>
      <c r="L185" s="259"/>
      <c r="M185" s="1152"/>
      <c r="N185" s="660"/>
      <c r="O185" s="660"/>
      <c r="P185" s="660"/>
      <c r="Q185" s="259"/>
    </row>
    <row r="186" spans="2:17" x14ac:dyDescent="0.25">
      <c r="B186" s="259"/>
      <c r="C186" s="1220"/>
      <c r="D186" s="259"/>
      <c r="E186" s="259"/>
      <c r="F186" s="259"/>
      <c r="G186" s="259"/>
      <c r="H186" s="259"/>
      <c r="I186" s="259"/>
      <c r="J186" s="259"/>
      <c r="K186" s="660" t="s">
        <v>641</v>
      </c>
      <c r="L186" s="259"/>
      <c r="M186" s="1152"/>
      <c r="N186" s="660"/>
      <c r="O186" s="660"/>
      <c r="P186" s="660"/>
      <c r="Q186" s="259"/>
    </row>
    <row r="187" spans="2:17" x14ac:dyDescent="0.25">
      <c r="B187" s="259"/>
      <c r="C187" s="1220"/>
      <c r="D187" s="259"/>
      <c r="E187" s="259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ht="19.5" customHeight="1" x14ac:dyDescent="0.25">
      <c r="B188" s="259"/>
      <c r="C188" s="1220"/>
      <c r="D188" s="259"/>
      <c r="E188" s="259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ht="20.25" customHeight="1" x14ac:dyDescent="0.25">
      <c r="B189" s="259"/>
      <c r="C189" s="1220"/>
      <c r="D189" s="259"/>
      <c r="E189" s="259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ht="11.25" customHeight="1" x14ac:dyDescent="0.25">
      <c r="B190" s="537"/>
      <c r="C190" s="1062"/>
      <c r="D190" s="537"/>
      <c r="E190" s="692"/>
      <c r="F190" s="692"/>
      <c r="G190" s="692"/>
      <c r="H190" s="537"/>
      <c r="I190" s="537"/>
      <c r="J190" s="537"/>
      <c r="K190" s="537"/>
      <c r="L190" s="537"/>
      <c r="M190" s="542"/>
      <c r="N190" s="537"/>
      <c r="O190" s="537"/>
      <c r="P190" s="537"/>
      <c r="Q190" s="537"/>
    </row>
    <row r="191" spans="2:17" x14ac:dyDescent="0.25">
      <c r="B191" s="537"/>
      <c r="C191" s="1062"/>
      <c r="D191" s="537"/>
      <c r="E191" s="692"/>
      <c r="F191" s="692"/>
      <c r="G191" s="692"/>
      <c r="H191" s="537"/>
      <c r="I191" s="537"/>
      <c r="J191" s="537"/>
      <c r="K191" s="537"/>
      <c r="L191" s="537"/>
      <c r="M191" s="542"/>
      <c r="N191" s="537"/>
      <c r="O191" s="537"/>
      <c r="P191" s="537"/>
      <c r="Q191" s="537"/>
    </row>
    <row r="192" spans="2:17" ht="11.25" customHeight="1" x14ac:dyDescent="0.25">
      <c r="B192" s="537"/>
      <c r="C192" s="1062"/>
      <c r="D192" s="537"/>
      <c r="E192" s="537"/>
      <c r="F192" s="537"/>
      <c r="G192" s="537"/>
      <c r="H192" s="537"/>
      <c r="I192" s="537"/>
      <c r="J192" s="537"/>
      <c r="K192" s="537"/>
      <c r="L192" s="537"/>
      <c r="M192" s="542"/>
      <c r="N192" s="537"/>
      <c r="O192" s="537"/>
      <c r="P192" s="537"/>
      <c r="Q192" s="537"/>
    </row>
    <row r="193" spans="2:17" x14ac:dyDescent="0.25">
      <c r="B193" s="542" t="s">
        <v>1449</v>
      </c>
      <c r="C193" s="1202"/>
      <c r="D193" s="542"/>
      <c r="E193" s="691"/>
      <c r="F193" s="691"/>
      <c r="G193" s="691"/>
      <c r="H193" s="866"/>
      <c r="I193" s="674" t="s">
        <v>1377</v>
      </c>
      <c r="K193" s="674"/>
      <c r="L193" s="674"/>
      <c r="M193" s="1153"/>
      <c r="N193" s="1097"/>
      <c r="P193" s="674"/>
      <c r="Q193" s="544"/>
    </row>
    <row r="194" spans="2:17" ht="20.25" customHeight="1" x14ac:dyDescent="0.25">
      <c r="B194" s="546" t="s">
        <v>935</v>
      </c>
      <c r="C194" s="1203"/>
      <c r="D194" s="546"/>
      <c r="E194" s="538"/>
      <c r="F194" s="538"/>
      <c r="G194" s="538"/>
      <c r="H194" s="467"/>
      <c r="I194" s="537"/>
      <c r="J194" s="1895" t="s">
        <v>1375</v>
      </c>
      <c r="K194" s="1895"/>
      <c r="L194" s="1895"/>
      <c r="M194" s="1895"/>
      <c r="N194" s="1895"/>
      <c r="O194" s="1895"/>
      <c r="P194" s="1895"/>
      <c r="Q194" s="539"/>
    </row>
    <row r="195" spans="2:17" ht="12" customHeight="1" x14ac:dyDescent="0.25">
      <c r="B195" s="542" t="s">
        <v>1231</v>
      </c>
      <c r="C195" s="1202"/>
      <c r="D195" s="542"/>
      <c r="E195" s="537"/>
      <c r="G195" s="1062"/>
      <c r="H195" s="1062"/>
      <c r="I195" s="1062"/>
      <c r="J195" s="1876" t="s">
        <v>1554</v>
      </c>
      <c r="K195" s="1876"/>
      <c r="L195" s="1876"/>
      <c r="M195" s="1876"/>
      <c r="N195" s="1876"/>
      <c r="O195" s="1876"/>
      <c r="P195" s="1876"/>
      <c r="Q195" s="537"/>
    </row>
    <row r="196" spans="2:17" ht="177.75" customHeight="1" x14ac:dyDescent="0.25">
      <c r="B196" s="546"/>
      <c r="C196" s="1203"/>
      <c r="D196" s="546"/>
      <c r="E196" s="547"/>
      <c r="F196" s="547"/>
      <c r="G196" s="547"/>
      <c r="H196" s="546"/>
      <c r="I196" s="541"/>
      <c r="J196" s="540"/>
      <c r="K196" s="537"/>
      <c r="L196" s="673" t="s">
        <v>1374</v>
      </c>
      <c r="M196" s="758"/>
      <c r="N196" s="513"/>
      <c r="O196" s="513"/>
      <c r="P196" s="673"/>
      <c r="Q196" s="673"/>
    </row>
    <row r="197" spans="2:17" ht="51" customHeight="1" x14ac:dyDescent="0.25">
      <c r="B197" s="267"/>
      <c r="C197" s="1228"/>
      <c r="D197" s="267"/>
      <c r="E197" s="268"/>
      <c r="F197" s="268"/>
      <c r="G197" s="268"/>
      <c r="H197" s="268"/>
      <c r="I197" s="269"/>
      <c r="J197" s="268"/>
      <c r="K197" s="268"/>
      <c r="L197" s="268"/>
      <c r="M197" s="267"/>
      <c r="N197" s="205"/>
      <c r="O197" s="1324"/>
      <c r="P197" s="271"/>
      <c r="Q197" s="259"/>
    </row>
    <row r="198" spans="2:17" s="259" customFormat="1" ht="24" customHeight="1" x14ac:dyDescent="0.25">
      <c r="C198" s="1220"/>
      <c r="E198" s="668"/>
      <c r="F198" s="668"/>
      <c r="G198" s="668"/>
      <c r="M198" s="531"/>
      <c r="N198"/>
      <c r="O198"/>
    </row>
    <row r="199" spans="2:17" x14ac:dyDescent="0.25">
      <c r="L199" s="259"/>
      <c r="M199" s="531"/>
    </row>
  </sheetData>
  <mergeCells count="21">
    <mergeCell ref="B11:B12"/>
    <mergeCell ref="C11:C12"/>
    <mergeCell ref="D11:D12"/>
    <mergeCell ref="E11:E12"/>
    <mergeCell ref="F11:F12"/>
    <mergeCell ref="B5:P5"/>
    <mergeCell ref="B6:P6"/>
    <mergeCell ref="B7:P7"/>
    <mergeCell ref="B8:P8"/>
    <mergeCell ref="B9:P9"/>
    <mergeCell ref="G11:G12"/>
    <mergeCell ref="I11:I12"/>
    <mergeCell ref="J11:J12"/>
    <mergeCell ref="K11:K12"/>
    <mergeCell ref="L11:L12"/>
    <mergeCell ref="N11:N12"/>
    <mergeCell ref="O11:O12"/>
    <mergeCell ref="P11:P12"/>
    <mergeCell ref="J194:P194"/>
    <mergeCell ref="J195:P195"/>
    <mergeCell ref="M11:M12"/>
  </mergeCells>
  <pageMargins left="1.0236220472440944" right="0.11811023622047245" top="0.23622047244094491" bottom="7.874015748031496E-2" header="0.15" footer="3.937007874015748E-2"/>
  <pageSetup paperSize="5" scale="50" fitToHeight="0" orientation="landscape" horizontalDpi="360" verticalDpi="360" r:id="rId1"/>
  <rowBreaks count="3" manualBreakCount="3">
    <brk id="55" min="1" max="15" man="1"/>
    <brk id="105" min="1" max="15" man="1"/>
    <brk id="148" min="1" max="15" man="1"/>
  </rowBreaks>
  <drawing r:id="rId2"/>
</worksheet>
</file>

<file path=xl/worksheets/sheet3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219E77-A924-40E4-A142-A188C1F11E90}">
  <sheetPr>
    <pageSetUpPr fitToPage="1"/>
  </sheetPr>
  <dimension ref="B5:M50"/>
  <sheetViews>
    <sheetView showGridLines="0" zoomScale="124" zoomScaleNormal="124" zoomScaleSheetLayoutView="100" workbookViewId="0">
      <selection activeCell="E30" sqref="E3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8.7109375" customWidth="1"/>
    <col min="4" max="4" width="34.85546875" customWidth="1"/>
    <col min="5" max="5" width="13" customWidth="1"/>
    <col min="6" max="6" width="9.7109375" customWidth="1"/>
    <col min="7" max="7" width="14.5703125" customWidth="1"/>
    <col min="11" max="11" width="9.28515625" customWidth="1"/>
    <col min="12" max="12" width="11.5703125" bestFit="1" customWidth="1"/>
    <col min="13" max="13" width="13.140625" customWidth="1"/>
  </cols>
  <sheetData>
    <row r="5" spans="2:13" x14ac:dyDescent="0.25">
      <c r="B5" s="1886" t="s">
        <v>0</v>
      </c>
      <c r="C5" s="1886"/>
      <c r="D5" s="1886"/>
      <c r="E5" s="1886"/>
      <c r="F5" s="1886"/>
      <c r="G5" s="1886"/>
      <c r="H5" s="1886"/>
      <c r="I5" s="1886"/>
      <c r="J5" s="1886"/>
      <c r="K5" s="1886"/>
      <c r="L5" s="1886"/>
      <c r="M5" s="1886"/>
    </row>
    <row r="6" spans="2:13" ht="13.5" customHeight="1" x14ac:dyDescent="0.25">
      <c r="B6" s="1886" t="s">
        <v>1</v>
      </c>
      <c r="C6" s="1886"/>
      <c r="D6" s="1886"/>
      <c r="E6" s="1886"/>
      <c r="F6" s="1886"/>
      <c r="G6" s="1886"/>
      <c r="H6" s="1886"/>
      <c r="I6" s="1886"/>
      <c r="J6" s="1886"/>
      <c r="K6" s="1886"/>
      <c r="L6" s="1886"/>
      <c r="M6" s="1886"/>
    </row>
    <row r="7" spans="2:13" ht="12" customHeight="1" x14ac:dyDescent="0.25">
      <c r="B7" s="1886" t="s">
        <v>3</v>
      </c>
      <c r="C7" s="1886"/>
      <c r="D7" s="1886"/>
      <c r="E7" s="1886"/>
      <c r="F7" s="1886"/>
      <c r="G7" s="1886"/>
      <c r="H7" s="1886"/>
      <c r="I7" s="1886"/>
      <c r="J7" s="1886"/>
      <c r="K7" s="1886"/>
      <c r="L7" s="1886"/>
      <c r="M7" s="1886"/>
    </row>
    <row r="8" spans="2:13" x14ac:dyDescent="0.25">
      <c r="B8" s="1886" t="s">
        <v>1817</v>
      </c>
      <c r="C8" s="1886"/>
      <c r="D8" s="1886"/>
      <c r="E8" s="1886"/>
      <c r="F8" s="1886"/>
      <c r="G8" s="1886"/>
      <c r="H8" s="1886"/>
      <c r="I8" s="1886"/>
      <c r="J8" s="1886"/>
      <c r="K8" s="1886"/>
      <c r="L8" s="1886"/>
      <c r="M8" s="1886"/>
    </row>
    <row r="9" spans="2:13" x14ac:dyDescent="0.25">
      <c r="B9" s="1877" t="s">
        <v>886</v>
      </c>
      <c r="C9" s="1877"/>
      <c r="D9" s="1877"/>
      <c r="E9" s="1877"/>
      <c r="F9" s="1877"/>
      <c r="G9" s="1877"/>
      <c r="H9" s="1877"/>
      <c r="I9" s="1877"/>
      <c r="J9" s="1877"/>
      <c r="K9" s="1877"/>
      <c r="L9" s="1877"/>
      <c r="M9" s="1877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912"/>
      <c r="C11" s="1912" t="s">
        <v>802</v>
      </c>
      <c r="D11" s="1912" t="s">
        <v>9</v>
      </c>
      <c r="E11" s="1331" t="s">
        <v>12</v>
      </c>
      <c r="F11" s="1947" t="s">
        <v>13</v>
      </c>
      <c r="G11" s="1945" t="s">
        <v>14</v>
      </c>
      <c r="H11" s="1945" t="s">
        <v>15</v>
      </c>
      <c r="I11" s="1945" t="s">
        <v>16</v>
      </c>
      <c r="J11" s="1945" t="s">
        <v>17</v>
      </c>
      <c r="K11" s="1945" t="s">
        <v>18</v>
      </c>
      <c r="L11" s="1945" t="s">
        <v>19</v>
      </c>
      <c r="M11" s="1945" t="s">
        <v>20</v>
      </c>
    </row>
    <row r="12" spans="2:13" ht="16.5" customHeight="1" x14ac:dyDescent="0.25">
      <c r="B12" s="1913"/>
      <c r="C12" s="1913"/>
      <c r="D12" s="1913"/>
      <c r="E12" s="1331" t="s">
        <v>21</v>
      </c>
      <c r="F12" s="1948"/>
      <c r="G12" s="1946"/>
      <c r="H12" s="1946"/>
      <c r="I12" s="1946"/>
      <c r="J12" s="1946"/>
      <c r="K12" s="1946"/>
      <c r="L12" s="1946"/>
      <c r="M12" s="1946"/>
    </row>
    <row r="13" spans="2:13" ht="12" customHeight="1" x14ac:dyDescent="0.25">
      <c r="B13" s="941" t="s">
        <v>1531</v>
      </c>
      <c r="C13" s="941"/>
      <c r="D13" s="939"/>
      <c r="E13" s="939"/>
      <c r="F13" s="939"/>
      <c r="G13" s="1332"/>
      <c r="H13" s="1333"/>
      <c r="I13" s="1332"/>
      <c r="J13" s="1332"/>
      <c r="K13" s="1332"/>
      <c r="L13" s="1332"/>
      <c r="M13" s="1332"/>
    </row>
    <row r="14" spans="2:13" s="259" customFormat="1" ht="12" customHeight="1" x14ac:dyDescent="0.25">
      <c r="B14" s="1334" t="s">
        <v>1157</v>
      </c>
      <c r="C14" s="1385" t="s">
        <v>807</v>
      </c>
      <c r="D14" s="1386" t="s">
        <v>1556</v>
      </c>
      <c r="E14" s="1337">
        <v>46500</v>
      </c>
      <c r="F14" s="1338">
        <v>0</v>
      </c>
      <c r="G14" s="1339">
        <v>46500</v>
      </c>
      <c r="H14" s="1339">
        <v>1334.55</v>
      </c>
      <c r="I14" s="1339">
        <v>8816.5</v>
      </c>
      <c r="J14" s="1339">
        <v>1413.6</v>
      </c>
      <c r="K14" s="1338">
        <v>0</v>
      </c>
      <c r="L14" s="1340">
        <f>+H14+I14+J14+K14</f>
        <v>11564.65</v>
      </c>
      <c r="M14" s="1337">
        <f>+G14-L14</f>
        <v>34935.35</v>
      </c>
    </row>
    <row r="15" spans="2:13" s="5" customFormat="1" ht="12" customHeight="1" x14ac:dyDescent="0.25">
      <c r="B15" s="941" t="s">
        <v>847</v>
      </c>
      <c r="C15" s="941"/>
      <c r="D15" s="941">
        <v>1</v>
      </c>
      <c r="E15" s="1341">
        <f>+E14</f>
        <v>46500</v>
      </c>
      <c r="F15" s="1342">
        <v>0</v>
      </c>
      <c r="G15" s="1341">
        <f t="shared" ref="G15:L15" si="0">+G14</f>
        <v>46500</v>
      </c>
      <c r="H15" s="1341">
        <f t="shared" si="0"/>
        <v>1334.55</v>
      </c>
      <c r="I15" s="1341">
        <f t="shared" si="0"/>
        <v>8816.5</v>
      </c>
      <c r="J15" s="1341">
        <f>+J14</f>
        <v>1413.6</v>
      </c>
      <c r="K15" s="1342">
        <v>0</v>
      </c>
      <c r="L15" s="1341">
        <f t="shared" si="0"/>
        <v>11564.65</v>
      </c>
      <c r="M15" s="1341">
        <f>+G15-L15</f>
        <v>34935.35</v>
      </c>
    </row>
    <row r="16" spans="2:13" ht="12" customHeight="1" x14ac:dyDescent="0.25">
      <c r="B16" s="1343"/>
      <c r="C16" s="1343"/>
      <c r="D16" s="1343"/>
      <c r="E16" s="1343"/>
      <c r="F16" s="1343"/>
      <c r="G16" s="1343"/>
      <c r="H16" s="1343"/>
      <c r="I16" s="1343"/>
      <c r="J16" s="1343"/>
      <c r="K16" s="1343"/>
      <c r="L16" s="1343"/>
      <c r="M16" s="1343"/>
    </row>
    <row r="17" spans="2:13" ht="12" customHeight="1" x14ac:dyDescent="0.25">
      <c r="B17" s="941" t="s">
        <v>1145</v>
      </c>
      <c r="C17" s="1343"/>
      <c r="D17" s="1343"/>
      <c r="E17" s="1343"/>
      <c r="F17" s="1343"/>
      <c r="G17" s="1343"/>
      <c r="H17" s="1343"/>
      <c r="I17" s="1343"/>
      <c r="J17" s="1343"/>
      <c r="K17" s="1343"/>
      <c r="L17" s="1343"/>
      <c r="M17" s="1343"/>
    </row>
    <row r="18" spans="2:13" s="259" customFormat="1" ht="18.75" customHeight="1" x14ac:dyDescent="0.25">
      <c r="B18" s="1334" t="s">
        <v>1143</v>
      </c>
      <c r="C18" s="1385" t="s">
        <v>807</v>
      </c>
      <c r="D18" s="1386" t="s">
        <v>1158</v>
      </c>
      <c r="E18" s="1337">
        <v>46500</v>
      </c>
      <c r="F18" s="1338">
        <v>0</v>
      </c>
      <c r="G18" s="1339">
        <v>46500</v>
      </c>
      <c r="H18" s="1339">
        <v>1334.55</v>
      </c>
      <c r="I18" s="1339">
        <v>8816.5</v>
      </c>
      <c r="J18" s="1339">
        <v>1413.6</v>
      </c>
      <c r="K18" s="1338">
        <v>0</v>
      </c>
      <c r="L18" s="1340">
        <f>+H18+I18+J18+K18</f>
        <v>11564.65</v>
      </c>
      <c r="M18" s="1337">
        <f>+G18-L18</f>
        <v>34935.35</v>
      </c>
    </row>
    <row r="19" spans="2:13" s="5" customFormat="1" ht="15.75" customHeight="1" x14ac:dyDescent="0.25">
      <c r="B19" s="941" t="s">
        <v>847</v>
      </c>
      <c r="C19" s="941"/>
      <c r="D19" s="1352">
        <v>1</v>
      </c>
      <c r="E19" s="1341">
        <f>+E18</f>
        <v>46500</v>
      </c>
      <c r="F19" s="1342">
        <v>0</v>
      </c>
      <c r="G19" s="1341">
        <f>+G18</f>
        <v>46500</v>
      </c>
      <c r="H19" s="1341">
        <f>+H18</f>
        <v>1334.55</v>
      </c>
      <c r="I19" s="1341">
        <f>+I18</f>
        <v>8816.5</v>
      </c>
      <c r="J19" s="1341">
        <f>+J18</f>
        <v>1413.6</v>
      </c>
      <c r="K19" s="1342">
        <v>0</v>
      </c>
      <c r="L19" s="1341">
        <f>+L18</f>
        <v>11564.65</v>
      </c>
      <c r="M19" s="1341">
        <f>+G19-L19</f>
        <v>34935.35</v>
      </c>
    </row>
    <row r="20" spans="2:13" ht="12" customHeight="1" x14ac:dyDescent="0.25">
      <c r="B20" s="1343"/>
      <c r="C20" s="1343"/>
      <c r="D20" s="1353"/>
      <c r="E20" s="1343"/>
      <c r="F20" s="1343"/>
      <c r="G20" s="1343"/>
      <c r="H20" s="1343"/>
      <c r="I20" s="1343"/>
      <c r="J20" s="1343"/>
      <c r="K20" s="1343"/>
      <c r="L20" s="1343"/>
      <c r="M20" s="1343"/>
    </row>
    <row r="21" spans="2:13" ht="12" customHeight="1" x14ac:dyDescent="0.25">
      <c r="B21" s="941"/>
      <c r="C21" s="941"/>
      <c r="D21" s="941"/>
      <c r="E21" s="1345"/>
      <c r="F21" s="1346"/>
      <c r="G21" s="1345"/>
      <c r="H21" s="1347"/>
      <c r="I21" s="1347"/>
      <c r="J21" s="1347"/>
      <c r="K21" s="1342"/>
      <c r="L21" s="1341"/>
      <c r="M21" s="1341"/>
    </row>
    <row r="22" spans="2:13" s="2" customFormat="1" ht="15.75" customHeight="1" x14ac:dyDescent="0.2">
      <c r="B22" s="1129" t="s">
        <v>865</v>
      </c>
      <c r="C22" s="1139"/>
      <c r="D22" s="1129">
        <f>+D19+D15</f>
        <v>2</v>
      </c>
      <c r="E22" s="1383">
        <f>+E19+E15</f>
        <v>93000</v>
      </c>
      <c r="F22" s="1355">
        <v>0</v>
      </c>
      <c r="G22" s="1383">
        <f t="shared" ref="G22:M22" si="1">+G19+G15</f>
        <v>93000</v>
      </c>
      <c r="H22" s="1383">
        <f t="shared" si="1"/>
        <v>2669.1</v>
      </c>
      <c r="I22" s="1383">
        <f t="shared" si="1"/>
        <v>17633</v>
      </c>
      <c r="J22" s="1383">
        <f t="shared" si="1"/>
        <v>2827.2</v>
      </c>
      <c r="K22" s="1355">
        <v>0</v>
      </c>
      <c r="L22" s="1383">
        <f t="shared" si="1"/>
        <v>23129.3</v>
      </c>
      <c r="M22" s="1383">
        <f t="shared" si="1"/>
        <v>69870.7</v>
      </c>
    </row>
    <row r="28" spans="2:13" ht="15" hidden="1" customHeight="1" x14ac:dyDescent="0.25"/>
    <row r="29" spans="2:13" ht="15" hidden="1" customHeight="1" x14ac:dyDescent="0.25"/>
    <row r="31" spans="2:13" ht="14.25" customHeight="1" x14ac:dyDescent="0.25"/>
    <row r="32" spans="2:13" ht="15" hidden="1" customHeight="1" x14ac:dyDescent="0.25"/>
    <row r="36" spans="2:13" ht="0.75" customHeight="1" x14ac:dyDescent="0.25"/>
    <row r="38" spans="2:13" ht="38.25" customHeight="1" x14ac:dyDescent="0.25">
      <c r="B38" s="916"/>
      <c r="C38" s="916"/>
      <c r="D38" s="917"/>
      <c r="E38" s="918"/>
      <c r="F38" s="919"/>
      <c r="G38" s="1882" t="s">
        <v>1372</v>
      </c>
      <c r="H38" s="1882"/>
      <c r="I38" s="1882"/>
      <c r="J38" s="1882"/>
      <c r="K38" s="1882"/>
      <c r="L38" s="1882"/>
    </row>
    <row r="39" spans="2:13" x14ac:dyDescent="0.25">
      <c r="B39" s="1083" t="s">
        <v>1238</v>
      </c>
      <c r="C39" s="1083"/>
      <c r="D39" s="921"/>
      <c r="E39" s="915"/>
      <c r="F39" s="915"/>
      <c r="G39" s="1880" t="s">
        <v>1222</v>
      </c>
      <c r="H39" s="1880"/>
      <c r="I39" s="1880"/>
      <c r="J39" s="1880"/>
      <c r="K39" s="1880"/>
      <c r="L39" s="1880"/>
    </row>
    <row r="40" spans="2:13" x14ac:dyDescent="0.25">
      <c r="B40" s="916" t="s">
        <v>1239</v>
      </c>
      <c r="C40" s="916"/>
      <c r="D40" s="915"/>
      <c r="E40" s="915"/>
      <c r="F40" s="923"/>
      <c r="G40" s="1879" t="s">
        <v>1503</v>
      </c>
      <c r="H40" s="1879"/>
      <c r="I40" s="1879"/>
      <c r="J40" s="1879"/>
      <c r="K40" s="1879"/>
      <c r="L40" s="1879"/>
    </row>
    <row r="44" spans="2:13" ht="30" customHeight="1" x14ac:dyDescent="0.25"/>
    <row r="48" spans="2:13" x14ac:dyDescent="0.25">
      <c r="E48" s="924"/>
      <c r="F48" s="923"/>
      <c r="G48" s="915"/>
      <c r="H48" s="1884"/>
      <c r="I48" s="1884"/>
      <c r="J48" s="1884"/>
      <c r="K48" s="1884"/>
      <c r="L48" s="1884"/>
      <c r="M48" s="1884"/>
    </row>
    <row r="49" spans="5:13" x14ac:dyDescent="0.25">
      <c r="E49" s="925"/>
      <c r="F49" s="1877"/>
      <c r="G49" s="1877"/>
      <c r="H49" s="1877"/>
      <c r="I49" s="1877"/>
      <c r="J49" s="1877"/>
      <c r="K49" s="926"/>
      <c r="L49" s="926"/>
      <c r="M49" s="886"/>
    </row>
    <row r="50" spans="5:13" ht="60" customHeight="1" x14ac:dyDescent="0.25">
      <c r="E50" s="927" t="s">
        <v>641</v>
      </c>
      <c r="F50" s="927"/>
      <c r="G50" s="927"/>
      <c r="H50" s="927"/>
      <c r="I50" s="927"/>
      <c r="J50" s="927"/>
      <c r="K50" s="927"/>
      <c r="L50" s="927"/>
      <c r="M50" s="927"/>
    </row>
  </sheetData>
  <mergeCells count="21">
    <mergeCell ref="G38:L38"/>
    <mergeCell ref="G39:L39"/>
    <mergeCell ref="G40:L40"/>
    <mergeCell ref="H48:M48"/>
    <mergeCell ref="F49:J4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37" right="7.874015748031496E-2" top="0.11" bottom="0.08" header="0" footer="0"/>
  <pageSetup scale="67" orientation="landscape" r:id="rId1"/>
  <drawing r:id="rId2"/>
</worksheet>
</file>

<file path=xl/worksheets/sheet3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E8A563-9AB3-419F-B7F1-27F3E0168FFA}">
  <sheetPr>
    <pageSetUpPr fitToPage="1"/>
  </sheetPr>
  <dimension ref="A6:M78"/>
  <sheetViews>
    <sheetView showGridLines="0" topLeftCell="B1" zoomScale="110" zoomScaleNormal="110" workbookViewId="0">
      <selection activeCell="B3" sqref="B3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24" t="s">
        <v>0</v>
      </c>
      <c r="C6" s="1624"/>
      <c r="D6" s="1624"/>
      <c r="E6" s="1624"/>
      <c r="F6" s="1624"/>
      <c r="G6" s="1624"/>
      <c r="H6" s="1624"/>
      <c r="I6" s="1624"/>
      <c r="J6" s="1624"/>
      <c r="K6" s="1624"/>
      <c r="L6" s="1624"/>
      <c r="M6" s="1624"/>
    </row>
    <row r="7" spans="2:13" x14ac:dyDescent="0.25">
      <c r="B7" s="1624" t="s">
        <v>1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2:13" x14ac:dyDescent="0.25">
      <c r="B8" s="1624" t="s">
        <v>3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2:13" x14ac:dyDescent="0.25">
      <c r="B9" s="1624" t="s">
        <v>1818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2:13" x14ac:dyDescent="0.25">
      <c r="B10" s="1622" t="s">
        <v>1197</v>
      </c>
      <c r="C10" s="1622"/>
      <c r="D10" s="1622"/>
      <c r="E10" s="1622"/>
      <c r="F10" s="1622"/>
      <c r="G10" s="1622"/>
      <c r="H10" s="1622"/>
      <c r="I10" s="1622"/>
      <c r="J10" s="1622"/>
      <c r="K10" s="1622"/>
      <c r="L10" s="1622"/>
      <c r="M10" s="1622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94" t="s">
        <v>7</v>
      </c>
      <c r="C12" s="1892" t="s">
        <v>802</v>
      </c>
      <c r="D12" s="1892" t="s">
        <v>9</v>
      </c>
      <c r="E12" s="1067" t="s">
        <v>12</v>
      </c>
      <c r="F12" s="1905" t="s">
        <v>13</v>
      </c>
      <c r="G12" s="1904" t="s">
        <v>14</v>
      </c>
      <c r="H12" s="1904" t="s">
        <v>15</v>
      </c>
      <c r="I12" s="1904" t="s">
        <v>16</v>
      </c>
      <c r="J12" s="1904" t="s">
        <v>17</v>
      </c>
      <c r="K12" s="1904" t="s">
        <v>18</v>
      </c>
      <c r="L12" s="1904" t="s">
        <v>19</v>
      </c>
      <c r="M12" s="1904" t="s">
        <v>20</v>
      </c>
    </row>
    <row r="13" spans="2:13" ht="15" customHeight="1" x14ac:dyDescent="0.25">
      <c r="B13" s="1894"/>
      <c r="C13" s="1892"/>
      <c r="D13" s="1892"/>
      <c r="E13" s="1067" t="s">
        <v>21</v>
      </c>
      <c r="F13" s="1905"/>
      <c r="G13" s="1904"/>
      <c r="H13" s="1904"/>
      <c r="I13" s="1904"/>
      <c r="J13" s="1904"/>
      <c r="K13" s="1904"/>
      <c r="L13" s="1904"/>
      <c r="M13" s="1904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34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20000</v>
      </c>
      <c r="F23" s="712">
        <v>0</v>
      </c>
      <c r="G23" s="468">
        <v>20000</v>
      </c>
      <c r="H23" s="468">
        <v>574</v>
      </c>
      <c r="I23" s="468">
        <v>4704.5</v>
      </c>
      <c r="J23" s="468">
        <v>608</v>
      </c>
      <c r="K23" s="1169">
        <v>0</v>
      </c>
      <c r="L23" s="468">
        <f>+H23+I23+J23</f>
        <v>5886.5</v>
      </c>
      <c r="M23" s="468">
        <f>+G23-L23</f>
        <v>14113.5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20000</v>
      </c>
      <c r="F24" s="464">
        <v>0</v>
      </c>
      <c r="G24" s="697">
        <f>SUM(G23)</f>
        <v>20000</v>
      </c>
      <c r="H24" s="697">
        <f>SUM(H23)</f>
        <v>574</v>
      </c>
      <c r="I24" s="697">
        <f>SUM(I23)</f>
        <v>4704.5</v>
      </c>
      <c r="J24" s="697">
        <f>SUM(J23)</f>
        <v>608</v>
      </c>
      <c r="K24" s="1112">
        <f>+K23</f>
        <v>0</v>
      </c>
      <c r="L24" s="463">
        <f>+H24+I24+J24</f>
        <v>5886.5</v>
      </c>
      <c r="M24" s="463">
        <f>+G24-L24</f>
        <v>14113.5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8.75" customHeight="1" x14ac:dyDescent="0.3">
      <c r="B41" s="1375" t="s">
        <v>865</v>
      </c>
      <c r="C41" s="1063"/>
      <c r="D41" s="1064">
        <f>+D16+D20+D28+D36+D39+D32+D24</f>
        <v>7</v>
      </c>
      <c r="E41" s="1065">
        <f>+E16+E20+E24+E28+E32+E36+E39</f>
        <v>201500</v>
      </c>
      <c r="F41" s="1066">
        <v>0</v>
      </c>
      <c r="G41" s="1065">
        <f t="shared" ref="G41:L41" si="1">+G16+G20+G24+G28+G32+G36+G39</f>
        <v>201500</v>
      </c>
      <c r="H41" s="1065">
        <f t="shared" si="1"/>
        <v>5783.05</v>
      </c>
      <c r="I41" s="1065">
        <f t="shared" si="1"/>
        <v>44236.94</v>
      </c>
      <c r="J41" s="1065">
        <f t="shared" si="1"/>
        <v>6125.6</v>
      </c>
      <c r="K41" s="1114">
        <v>0</v>
      </c>
      <c r="L41" s="1065">
        <f t="shared" si="1"/>
        <v>56145.590000000004</v>
      </c>
      <c r="M41" s="1065">
        <f>+M16+M20+M24+M28+M32+M36+M39</f>
        <v>145354.41</v>
      </c>
    </row>
    <row r="45" spans="2:13" ht="9.75" customHeight="1" x14ac:dyDescent="0.25"/>
    <row r="46" spans="2:13" ht="10.5" customHeight="1" x14ac:dyDescent="0.25"/>
    <row r="48" spans="2:13" ht="39.75" customHeight="1" x14ac:dyDescent="0.25"/>
    <row r="49" spans="2:13" ht="39.75" customHeight="1" x14ac:dyDescent="0.25"/>
    <row r="52" spans="2:13" ht="38.25" customHeight="1" x14ac:dyDescent="0.25">
      <c r="B52" s="542"/>
      <c r="C52" s="542"/>
      <c r="D52" s="543"/>
      <c r="E52" s="544"/>
      <c r="F52" s="545"/>
      <c r="G52" s="1866" t="s">
        <v>1250</v>
      </c>
      <c r="H52" s="1866"/>
      <c r="I52" s="1866"/>
      <c r="J52" s="1866"/>
      <c r="K52" s="1866"/>
      <c r="L52" s="1866"/>
      <c r="M52" s="544"/>
    </row>
    <row r="53" spans="2:13" x14ac:dyDescent="0.25">
      <c r="B53" s="1082" t="s">
        <v>1532</v>
      </c>
      <c r="C53" s="546"/>
      <c r="D53" s="538"/>
      <c r="E53" s="537"/>
      <c r="F53" s="537"/>
      <c r="G53" s="1811" t="s">
        <v>852</v>
      </c>
      <c r="H53" s="1811"/>
      <c r="I53" s="1811"/>
      <c r="J53" s="1811"/>
      <c r="K53" s="1811"/>
      <c r="L53" s="1811"/>
      <c r="M53" s="539"/>
    </row>
    <row r="54" spans="2:13" x14ac:dyDescent="0.25">
      <c r="B54" s="542" t="s">
        <v>1256</v>
      </c>
      <c r="C54" s="542"/>
      <c r="D54" s="537"/>
      <c r="E54" s="537"/>
      <c r="F54" s="540"/>
      <c r="G54" s="1812" t="s">
        <v>1506</v>
      </c>
      <c r="H54" s="1812"/>
      <c r="I54" s="1812"/>
      <c r="J54" s="1812"/>
      <c r="K54" s="1812"/>
      <c r="L54" s="1812"/>
      <c r="M54" s="537"/>
    </row>
    <row r="55" spans="2:13" ht="14.25" customHeight="1" x14ac:dyDescent="0.25">
      <c r="B55" s="546"/>
      <c r="C55" s="546"/>
      <c r="D55" s="547"/>
      <c r="E55" s="541"/>
      <c r="F55" s="540"/>
      <c r="G55" s="537"/>
      <c r="H55" s="1813"/>
      <c r="I55" s="1813"/>
      <c r="J55" s="1813"/>
      <c r="K55" s="1813"/>
      <c r="L55" s="1813"/>
      <c r="M55" s="1813"/>
    </row>
    <row r="56" spans="2:13" ht="14.25" customHeight="1" x14ac:dyDescent="0.25">
      <c r="B56" s="546"/>
      <c r="C56" s="546"/>
      <c r="D56" s="547"/>
      <c r="E56" s="541"/>
      <c r="F56" s="540"/>
      <c r="G56" s="537"/>
      <c r="H56" s="866"/>
      <c r="I56" s="866"/>
      <c r="J56" s="866"/>
      <c r="K56" s="866"/>
      <c r="L56" s="866"/>
      <c r="M56" s="866"/>
    </row>
    <row r="57" spans="2:13" ht="14.25" customHeight="1" x14ac:dyDescent="0.25">
      <c r="B57" s="546"/>
      <c r="C57" s="546"/>
      <c r="D57" s="547"/>
      <c r="E57" s="541"/>
      <c r="F57" s="540"/>
      <c r="G57" s="537"/>
      <c r="H57" s="866"/>
      <c r="I57" s="866"/>
      <c r="J57" s="866"/>
      <c r="K57" s="866"/>
      <c r="L57" s="866"/>
      <c r="M57" s="866"/>
    </row>
    <row r="58" spans="2:13" ht="29.25" customHeight="1" x14ac:dyDescent="0.25">
      <c r="B58" s="546"/>
      <c r="C58" s="546"/>
      <c r="D58" s="547"/>
      <c r="E58" s="541"/>
      <c r="F58" s="540"/>
      <c r="G58" s="537"/>
      <c r="H58" s="866"/>
      <c r="I58" s="866"/>
      <c r="J58" s="866"/>
      <c r="K58" s="866"/>
      <c r="L58" s="866"/>
      <c r="M58" s="866"/>
    </row>
    <row r="59" spans="2:13" ht="14.25" customHeight="1" x14ac:dyDescent="0.25">
      <c r="B59" s="546"/>
      <c r="C59" s="546"/>
      <c r="D59" s="547"/>
      <c r="E59" s="541"/>
      <c r="F59" s="540"/>
      <c r="G59" s="537"/>
      <c r="H59" s="866"/>
      <c r="I59" s="866"/>
      <c r="J59" s="866"/>
      <c r="K59" s="866"/>
      <c r="L59" s="866"/>
      <c r="M59" s="866"/>
    </row>
    <row r="60" spans="2:13" ht="63" customHeight="1" x14ac:dyDescent="0.25">
      <c r="B60" s="546"/>
      <c r="C60" s="546"/>
      <c r="D60" s="547"/>
      <c r="E60" s="541"/>
      <c r="F60" s="540"/>
      <c r="G60" s="537"/>
      <c r="H60" s="866"/>
      <c r="I60" s="866"/>
      <c r="J60" s="866"/>
      <c r="K60" s="866"/>
      <c r="L60" s="866"/>
      <c r="M60" s="866"/>
    </row>
    <row r="61" spans="2:13" ht="14.25" customHeight="1" x14ac:dyDescent="0.25">
      <c r="B61" s="546"/>
      <c r="C61" s="546"/>
      <c r="D61" s="547"/>
      <c r="E61" s="541"/>
      <c r="F61" s="540"/>
      <c r="G61" s="537"/>
      <c r="H61" s="866"/>
      <c r="I61" s="866"/>
      <c r="J61" s="866"/>
      <c r="K61" s="866"/>
      <c r="L61" s="866"/>
      <c r="M61" s="866"/>
    </row>
    <row r="62" spans="2:13" ht="14.25" customHeight="1" x14ac:dyDescent="0.25">
      <c r="B62" s="546"/>
      <c r="C62" s="546"/>
      <c r="D62" s="547"/>
      <c r="E62" s="541"/>
      <c r="F62" s="540"/>
      <c r="G62" s="537"/>
      <c r="H62" s="866"/>
      <c r="I62" s="866"/>
      <c r="J62" s="866"/>
      <c r="K62" s="866"/>
      <c r="L62" s="866"/>
      <c r="M62" s="866"/>
    </row>
    <row r="63" spans="2:13" ht="14.25" customHeight="1" x14ac:dyDescent="0.25">
      <c r="B63" s="546"/>
      <c r="C63" s="546"/>
      <c r="D63" s="547"/>
      <c r="E63" s="541"/>
      <c r="F63" s="540"/>
      <c r="G63" s="537"/>
      <c r="H63" s="866"/>
      <c r="I63" s="866"/>
      <c r="J63" s="866"/>
      <c r="K63" s="866"/>
      <c r="L63" s="866"/>
      <c r="M63" s="866"/>
    </row>
    <row r="64" spans="2:13" ht="14.25" customHeight="1" x14ac:dyDescent="0.25">
      <c r="B64" s="546"/>
      <c r="C64" s="546"/>
      <c r="D64" s="547"/>
      <c r="E64" s="541"/>
      <c r="F64" s="540"/>
      <c r="G64" s="537"/>
      <c r="H64" s="866"/>
      <c r="I64" s="866"/>
      <c r="J64" s="866"/>
      <c r="K64" s="866"/>
      <c r="L64" s="866"/>
      <c r="M64" s="866"/>
    </row>
    <row r="65" spans="2:13" ht="14.25" customHeight="1" x14ac:dyDescent="0.25">
      <c r="B65" s="546"/>
      <c r="C65" s="546"/>
      <c r="D65" s="547"/>
      <c r="E65" s="541"/>
      <c r="F65" s="540"/>
      <c r="G65" s="537"/>
      <c r="H65" s="866"/>
      <c r="I65" s="866"/>
      <c r="J65" s="866"/>
      <c r="K65" s="866"/>
      <c r="L65" s="866"/>
      <c r="M65" s="866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x14ac:dyDescent="0.25">
      <c r="B68" s="531"/>
      <c r="C68" s="531"/>
      <c r="D68" s="259"/>
      <c r="E68" s="1174"/>
      <c r="F68" s="1622"/>
      <c r="G68" s="1622"/>
      <c r="H68" s="1622"/>
      <c r="I68" s="1622"/>
      <c r="J68" s="1622"/>
      <c r="K68" s="1175"/>
      <c r="L68" s="1175"/>
      <c r="M68" s="259"/>
    </row>
    <row r="69" spans="2:13" ht="15" customHeight="1" x14ac:dyDescent="0.25">
      <c r="E69" t="s">
        <v>641</v>
      </c>
    </row>
    <row r="73" spans="2:13" ht="12" customHeight="1" x14ac:dyDescent="0.25"/>
    <row r="74" spans="2:13" hidden="1" x14ac:dyDescent="0.25"/>
    <row r="75" spans="2:13" hidden="1" x14ac:dyDescent="0.25"/>
    <row r="76" spans="2:13" ht="3" hidden="1" customHeight="1" x14ac:dyDescent="0.25"/>
    <row r="77" spans="2:13" hidden="1" x14ac:dyDescent="0.25"/>
    <row r="78" spans="2:13" hidden="1" x14ac:dyDescent="0.25"/>
  </sheetData>
  <mergeCells count="21">
    <mergeCell ref="G52:L52"/>
    <mergeCell ref="G53:L53"/>
    <mergeCell ref="G54:L54"/>
    <mergeCell ref="H55:M55"/>
    <mergeCell ref="F68:J68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5" right="0.21" top="0.15" bottom="0.01" header="0.12" footer="0.02"/>
  <pageSetup scale="52" fitToHeight="0" orientation="landscape" r:id="rId1"/>
  <drawing r:id="rId2"/>
</worksheet>
</file>

<file path=xl/worksheets/sheet3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15D070-2C98-4465-81D7-3C749385C341}">
  <sheetPr>
    <pageSetUpPr fitToPage="1"/>
  </sheetPr>
  <dimension ref="A1:M85"/>
  <sheetViews>
    <sheetView topLeftCell="A27" zoomScale="80" zoomScaleNormal="80" zoomScaleSheetLayoutView="80" workbookViewId="0">
      <selection activeCell="F32" sqref="F32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1:13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1:13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1:13" x14ac:dyDescent="0.25">
      <c r="A10" s="1624" t="s">
        <v>1819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</row>
    <row r="11" spans="1:13" x14ac:dyDescent="0.25">
      <c r="A11" s="1622" t="s">
        <v>5</v>
      </c>
      <c r="B11" s="1622"/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97" t="s">
        <v>7</v>
      </c>
      <c r="B13" s="1897" t="s">
        <v>937</v>
      </c>
      <c r="C13" s="1897" t="s">
        <v>10</v>
      </c>
      <c r="D13" s="1897" t="s">
        <v>11</v>
      </c>
      <c r="E13" s="1047" t="s">
        <v>12</v>
      </c>
      <c r="F13" s="1897" t="s">
        <v>13</v>
      </c>
      <c r="G13" s="1897" t="s">
        <v>14</v>
      </c>
      <c r="H13" s="1897" t="s">
        <v>15</v>
      </c>
      <c r="I13" s="1897" t="s">
        <v>16</v>
      </c>
      <c r="J13" s="1897" t="s">
        <v>17</v>
      </c>
      <c r="K13" s="1897" t="s">
        <v>18</v>
      </c>
      <c r="L13" s="1897" t="s">
        <v>19</v>
      </c>
      <c r="M13" s="1897" t="s">
        <v>20</v>
      </c>
    </row>
    <row r="14" spans="1:13" x14ac:dyDescent="0.25">
      <c r="A14" s="1897"/>
      <c r="B14" s="1897"/>
      <c r="C14" s="1897"/>
      <c r="D14" s="1897"/>
      <c r="E14" s="1047" t="s">
        <v>21</v>
      </c>
      <c r="F14" s="1897"/>
      <c r="G14" s="1897"/>
      <c r="H14" s="1897"/>
      <c r="I14" s="1897"/>
      <c r="J14" s="1897"/>
      <c r="K14" s="1897"/>
      <c r="L14" s="1897"/>
      <c r="M14" s="1897"/>
    </row>
    <row r="15" spans="1:13" s="259" customFormat="1" ht="28.5" customHeight="1" x14ac:dyDescent="0.3">
      <c r="A15" s="1366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s="259" customFormat="1" ht="40.5" customHeight="1" x14ac:dyDescent="0.3">
      <c r="A16" s="1363" t="s">
        <v>613</v>
      </c>
      <c r="B16" s="1364" t="s">
        <v>807</v>
      </c>
      <c r="C16" s="1359" t="s">
        <v>559</v>
      </c>
      <c r="D16" s="1360" t="s">
        <v>236</v>
      </c>
      <c r="E16" s="1361">
        <v>60000</v>
      </c>
      <c r="F16" s="1362">
        <v>0</v>
      </c>
      <c r="G16" s="1361">
        <v>60000</v>
      </c>
      <c r="H16" s="1361">
        <v>0</v>
      </c>
      <c r="I16" s="1361">
        <v>4195.88</v>
      </c>
      <c r="J16" s="1362">
        <v>0</v>
      </c>
      <c r="K16" s="1362">
        <v>0</v>
      </c>
      <c r="L16" s="1361">
        <v>4195.88</v>
      </c>
      <c r="M16" s="1365">
        <f>+E16-L16</f>
        <v>55804.12</v>
      </c>
    </row>
    <row r="17" spans="1:13" s="259" customFormat="1" ht="40.5" customHeight="1" x14ac:dyDescent="0.3">
      <c r="A17" s="1363" t="s">
        <v>1275</v>
      </c>
      <c r="B17" s="1364" t="s">
        <v>806</v>
      </c>
      <c r="C17" s="1359" t="s">
        <v>235</v>
      </c>
      <c r="D17" s="1360" t="s">
        <v>236</v>
      </c>
      <c r="E17" s="1361">
        <v>12000</v>
      </c>
      <c r="F17" s="1362">
        <v>0</v>
      </c>
      <c r="G17" s="1361">
        <v>12000</v>
      </c>
      <c r="H17" s="1362">
        <v>0</v>
      </c>
      <c r="I17" s="1362">
        <v>0</v>
      </c>
      <c r="J17" s="1362">
        <v>0</v>
      </c>
      <c r="K17" s="1362">
        <v>0</v>
      </c>
      <c r="L17" s="1361">
        <f t="shared" ref="L17:L39" si="0">+H17+I17+J17+K17</f>
        <v>0</v>
      </c>
      <c r="M17" s="1361">
        <v>12000</v>
      </c>
    </row>
    <row r="18" spans="1:13" s="259" customFormat="1" ht="40.5" customHeight="1" x14ac:dyDescent="0.3">
      <c r="A18" s="1363" t="s">
        <v>622</v>
      </c>
      <c r="B18" s="1364" t="s">
        <v>806</v>
      </c>
      <c r="C18" s="1359" t="s">
        <v>235</v>
      </c>
      <c r="D18" s="1360" t="s">
        <v>236</v>
      </c>
      <c r="E18" s="1361">
        <v>12000</v>
      </c>
      <c r="F18" s="1362">
        <v>0</v>
      </c>
      <c r="G18" s="1361">
        <v>12000</v>
      </c>
      <c r="H18" s="1362">
        <v>0</v>
      </c>
      <c r="I18" s="1362">
        <v>0</v>
      </c>
      <c r="J18" s="1362">
        <v>0</v>
      </c>
      <c r="K18" s="1362">
        <v>0</v>
      </c>
      <c r="L18" s="1361">
        <f t="shared" si="0"/>
        <v>0</v>
      </c>
      <c r="M18" s="1361">
        <v>12000</v>
      </c>
    </row>
    <row r="19" spans="1:13" s="259" customFormat="1" ht="40.5" customHeight="1" x14ac:dyDescent="0.3">
      <c r="A19" s="1363" t="s">
        <v>1122</v>
      </c>
      <c r="B19" s="1364" t="s">
        <v>807</v>
      </c>
      <c r="C19" s="1359" t="s">
        <v>235</v>
      </c>
      <c r="D19" s="1360" t="s">
        <v>236</v>
      </c>
      <c r="E19" s="1361">
        <v>12000</v>
      </c>
      <c r="F19" s="1362">
        <v>0</v>
      </c>
      <c r="G19" s="1361">
        <v>12000</v>
      </c>
      <c r="H19" s="1362">
        <v>0</v>
      </c>
      <c r="I19" s="1362">
        <v>0</v>
      </c>
      <c r="J19" s="1362">
        <v>0</v>
      </c>
      <c r="K19" s="1362">
        <v>0</v>
      </c>
      <c r="L19" s="1361">
        <f t="shared" si="0"/>
        <v>0</v>
      </c>
      <c r="M19" s="1361">
        <v>12000</v>
      </c>
    </row>
    <row r="20" spans="1:13" s="259" customFormat="1" ht="40.5" customHeight="1" x14ac:dyDescent="0.3">
      <c r="A20" s="1357" t="s">
        <v>1629</v>
      </c>
      <c r="B20" s="1358" t="s">
        <v>806</v>
      </c>
      <c r="C20" s="1359" t="s">
        <v>235</v>
      </c>
      <c r="D20" s="1360" t="s">
        <v>236</v>
      </c>
      <c r="E20" s="1361">
        <v>12000</v>
      </c>
      <c r="F20" s="1362">
        <v>0</v>
      </c>
      <c r="G20" s="1361">
        <v>12000</v>
      </c>
      <c r="H20" s="1362">
        <v>0</v>
      </c>
      <c r="I20" s="1362">
        <v>0</v>
      </c>
      <c r="J20" s="1362">
        <v>0</v>
      </c>
      <c r="K20" s="1362">
        <v>0</v>
      </c>
      <c r="L20" s="1361">
        <f t="shared" si="0"/>
        <v>0</v>
      </c>
      <c r="M20" s="1361">
        <v>12000</v>
      </c>
    </row>
    <row r="21" spans="1:13" s="259" customFormat="1" ht="40.5" customHeight="1" x14ac:dyDescent="0.3">
      <c r="A21" s="1357" t="s">
        <v>1519</v>
      </c>
      <c r="B21" s="1358" t="s">
        <v>806</v>
      </c>
      <c r="C21" s="1359" t="s">
        <v>235</v>
      </c>
      <c r="D21" s="1360" t="s">
        <v>236</v>
      </c>
      <c r="E21" s="1361">
        <v>14000</v>
      </c>
      <c r="F21" s="1362">
        <v>0</v>
      </c>
      <c r="G21" s="1361">
        <v>14000</v>
      </c>
      <c r="H21" s="1362">
        <v>0</v>
      </c>
      <c r="I21" s="1362">
        <v>0</v>
      </c>
      <c r="J21" s="1362">
        <v>0</v>
      </c>
      <c r="K21" s="1362">
        <v>0</v>
      </c>
      <c r="L21" s="1361">
        <f t="shared" si="0"/>
        <v>0</v>
      </c>
      <c r="M21" s="1361">
        <v>14000</v>
      </c>
    </row>
    <row r="22" spans="1:13" s="259" customFormat="1" ht="40.5" customHeight="1" x14ac:dyDescent="0.3">
      <c r="A22" s="1357" t="s">
        <v>1080</v>
      </c>
      <c r="B22" s="1358" t="s">
        <v>806</v>
      </c>
      <c r="C22" s="1359" t="s">
        <v>235</v>
      </c>
      <c r="D22" s="1360" t="s">
        <v>236</v>
      </c>
      <c r="E22" s="1361">
        <v>12000</v>
      </c>
      <c r="F22" s="1362">
        <v>0</v>
      </c>
      <c r="G22" s="1361">
        <v>12000</v>
      </c>
      <c r="H22" s="1362">
        <v>0</v>
      </c>
      <c r="I22" s="1362">
        <v>0</v>
      </c>
      <c r="J22" s="1362">
        <v>0</v>
      </c>
      <c r="K22" s="1362">
        <v>0</v>
      </c>
      <c r="L22" s="1361">
        <f t="shared" si="0"/>
        <v>0</v>
      </c>
      <c r="M22" s="1361">
        <v>12000</v>
      </c>
    </row>
    <row r="23" spans="1:13" s="259" customFormat="1" ht="40.5" customHeight="1" x14ac:dyDescent="0.3">
      <c r="A23" s="1357" t="s">
        <v>1630</v>
      </c>
      <c r="B23" s="1358" t="s">
        <v>806</v>
      </c>
      <c r="C23" s="1359" t="s">
        <v>235</v>
      </c>
      <c r="D23" s="1360" t="s">
        <v>236</v>
      </c>
      <c r="E23" s="1361">
        <v>12000</v>
      </c>
      <c r="F23" s="1362">
        <v>0</v>
      </c>
      <c r="G23" s="1361">
        <v>12000</v>
      </c>
      <c r="H23" s="1362">
        <v>0</v>
      </c>
      <c r="I23" s="1362">
        <v>0</v>
      </c>
      <c r="J23" s="1362">
        <v>0</v>
      </c>
      <c r="K23" s="1362">
        <v>0</v>
      </c>
      <c r="L23" s="1361">
        <f t="shared" si="0"/>
        <v>0</v>
      </c>
      <c r="M23" s="1361">
        <v>12000</v>
      </c>
    </row>
    <row r="24" spans="1:13" s="259" customFormat="1" ht="40.5" customHeight="1" x14ac:dyDescent="0.3">
      <c r="A24" s="1357" t="s">
        <v>1192</v>
      </c>
      <c r="B24" s="1358" t="s">
        <v>806</v>
      </c>
      <c r="C24" s="1359" t="s">
        <v>235</v>
      </c>
      <c r="D24" s="1360" t="s">
        <v>236</v>
      </c>
      <c r="E24" s="1361">
        <v>12000</v>
      </c>
      <c r="F24" s="1362">
        <v>0</v>
      </c>
      <c r="G24" s="1361">
        <v>12000</v>
      </c>
      <c r="H24" s="1362">
        <v>0</v>
      </c>
      <c r="I24" s="1362">
        <v>0</v>
      </c>
      <c r="J24" s="1362">
        <v>0</v>
      </c>
      <c r="K24" s="1362">
        <v>0</v>
      </c>
      <c r="L24" s="1361">
        <f t="shared" si="0"/>
        <v>0</v>
      </c>
      <c r="M24" s="1361">
        <v>12000</v>
      </c>
    </row>
    <row r="25" spans="1:13" s="259" customFormat="1" ht="40.5" customHeight="1" x14ac:dyDescent="0.3">
      <c r="A25" s="1357" t="s">
        <v>1046</v>
      </c>
      <c r="B25" s="1358" t="s">
        <v>806</v>
      </c>
      <c r="C25" s="1359" t="s">
        <v>235</v>
      </c>
      <c r="D25" s="1360" t="s">
        <v>236</v>
      </c>
      <c r="E25" s="1361">
        <v>12000</v>
      </c>
      <c r="F25" s="1362">
        <v>0</v>
      </c>
      <c r="G25" s="1361">
        <v>12000</v>
      </c>
      <c r="H25" s="1362">
        <v>0</v>
      </c>
      <c r="I25" s="1362">
        <v>0</v>
      </c>
      <c r="J25" s="1362">
        <v>0</v>
      </c>
      <c r="K25" s="1362">
        <v>0</v>
      </c>
      <c r="L25" s="1361">
        <f t="shared" si="0"/>
        <v>0</v>
      </c>
      <c r="M25" s="1361">
        <v>12000</v>
      </c>
    </row>
    <row r="26" spans="1:13" s="259" customFormat="1" ht="40.5" customHeight="1" x14ac:dyDescent="0.3">
      <c r="A26" s="1357" t="s">
        <v>1246</v>
      </c>
      <c r="B26" s="1358" t="s">
        <v>806</v>
      </c>
      <c r="C26" s="1359" t="s">
        <v>235</v>
      </c>
      <c r="D26" s="1360" t="s">
        <v>236</v>
      </c>
      <c r="E26" s="1361">
        <v>12000</v>
      </c>
      <c r="F26" s="1362">
        <v>0</v>
      </c>
      <c r="G26" s="1361">
        <v>12000</v>
      </c>
      <c r="H26" s="1362">
        <v>0</v>
      </c>
      <c r="I26" s="1362">
        <v>0</v>
      </c>
      <c r="J26" s="1362">
        <v>0</v>
      </c>
      <c r="K26" s="1362">
        <v>0</v>
      </c>
      <c r="L26" s="1361">
        <f t="shared" si="0"/>
        <v>0</v>
      </c>
      <c r="M26" s="1361">
        <v>12000</v>
      </c>
    </row>
    <row r="27" spans="1:13" s="259" customFormat="1" ht="40.5" customHeight="1" x14ac:dyDescent="0.3">
      <c r="A27" s="1357" t="s">
        <v>1247</v>
      </c>
      <c r="B27" s="1358" t="s">
        <v>806</v>
      </c>
      <c r="C27" s="1359" t="s">
        <v>235</v>
      </c>
      <c r="D27" s="1360" t="s">
        <v>236</v>
      </c>
      <c r="E27" s="1361">
        <v>12000</v>
      </c>
      <c r="F27" s="1362">
        <v>0</v>
      </c>
      <c r="G27" s="1361">
        <v>12000</v>
      </c>
      <c r="H27" s="1362">
        <v>0</v>
      </c>
      <c r="I27" s="1362">
        <v>0</v>
      </c>
      <c r="J27" s="1362">
        <v>0</v>
      </c>
      <c r="K27" s="1362">
        <v>0</v>
      </c>
      <c r="L27" s="1361">
        <f t="shared" si="0"/>
        <v>0</v>
      </c>
      <c r="M27" s="1361">
        <v>12000</v>
      </c>
    </row>
    <row r="28" spans="1:13" s="259" customFormat="1" ht="40.5" customHeight="1" x14ac:dyDescent="0.3">
      <c r="A28" s="1357" t="s">
        <v>1631</v>
      </c>
      <c r="B28" s="1358" t="s">
        <v>806</v>
      </c>
      <c r="C28" s="1359" t="s">
        <v>235</v>
      </c>
      <c r="D28" s="1360" t="s">
        <v>236</v>
      </c>
      <c r="E28" s="1361">
        <v>12000</v>
      </c>
      <c r="F28" s="1362">
        <v>0</v>
      </c>
      <c r="G28" s="1361">
        <v>12000</v>
      </c>
      <c r="H28" s="1362">
        <v>0</v>
      </c>
      <c r="I28" s="1362">
        <v>0</v>
      </c>
      <c r="J28" s="1362">
        <v>0</v>
      </c>
      <c r="K28" s="1362">
        <v>0</v>
      </c>
      <c r="L28" s="1361">
        <f t="shared" si="0"/>
        <v>0</v>
      </c>
      <c r="M28" s="1361">
        <v>12000</v>
      </c>
    </row>
    <row r="29" spans="1:13" s="259" customFormat="1" ht="40.5" customHeight="1" x14ac:dyDescent="0.3">
      <c r="A29" s="1357" t="s">
        <v>1632</v>
      </c>
      <c r="B29" s="1358" t="s">
        <v>806</v>
      </c>
      <c r="C29" s="1359" t="s">
        <v>235</v>
      </c>
      <c r="D29" s="1360" t="s">
        <v>236</v>
      </c>
      <c r="E29" s="1361">
        <v>12000</v>
      </c>
      <c r="F29" s="1362">
        <v>0</v>
      </c>
      <c r="G29" s="1361">
        <v>12000</v>
      </c>
      <c r="H29" s="1362">
        <v>0</v>
      </c>
      <c r="I29" s="1362">
        <v>0</v>
      </c>
      <c r="J29" s="1362">
        <v>0</v>
      </c>
      <c r="K29" s="1362">
        <v>0</v>
      </c>
      <c r="L29" s="1361">
        <f t="shared" si="0"/>
        <v>0</v>
      </c>
      <c r="M29" s="1361">
        <v>12000</v>
      </c>
    </row>
    <row r="30" spans="1:13" s="259" customFormat="1" ht="40.5" customHeight="1" x14ac:dyDescent="0.3">
      <c r="A30" s="1357" t="s">
        <v>1633</v>
      </c>
      <c r="B30" s="1358" t="s">
        <v>806</v>
      </c>
      <c r="C30" s="1359" t="s">
        <v>235</v>
      </c>
      <c r="D30" s="1360" t="s">
        <v>236</v>
      </c>
      <c r="E30" s="1361">
        <v>12000</v>
      </c>
      <c r="F30" s="1362">
        <v>0</v>
      </c>
      <c r="G30" s="1361">
        <v>12000</v>
      </c>
      <c r="H30" s="1362">
        <v>0</v>
      </c>
      <c r="I30" s="1362">
        <v>0</v>
      </c>
      <c r="J30" s="1362">
        <v>0</v>
      </c>
      <c r="K30" s="1362">
        <v>0</v>
      </c>
      <c r="L30" s="1361">
        <f t="shared" si="0"/>
        <v>0</v>
      </c>
      <c r="M30" s="1361">
        <v>12000</v>
      </c>
    </row>
    <row r="31" spans="1:13" s="259" customFormat="1" ht="40.5" customHeight="1" x14ac:dyDescent="0.3">
      <c r="A31" s="1357" t="s">
        <v>1765</v>
      </c>
      <c r="B31" s="1358" t="s">
        <v>806</v>
      </c>
      <c r="C31" s="1359" t="s">
        <v>235</v>
      </c>
      <c r="D31" s="1360" t="s">
        <v>236</v>
      </c>
      <c r="E31" s="1361">
        <v>12000</v>
      </c>
      <c r="F31" s="1362">
        <v>0</v>
      </c>
      <c r="G31" s="1361">
        <v>12000</v>
      </c>
      <c r="H31" s="1362">
        <v>0</v>
      </c>
      <c r="I31" s="1362">
        <v>0</v>
      </c>
      <c r="J31" s="1362">
        <v>0</v>
      </c>
      <c r="K31" s="1362">
        <v>0</v>
      </c>
      <c r="L31" s="1361">
        <f t="shared" si="0"/>
        <v>0</v>
      </c>
      <c r="M31" s="1361">
        <v>12000</v>
      </c>
    </row>
    <row r="32" spans="1:13" s="259" customFormat="1" ht="40.5" customHeight="1" x14ac:dyDescent="0.3">
      <c r="A32" s="1357" t="s">
        <v>1766</v>
      </c>
      <c r="B32" s="1358" t="s">
        <v>806</v>
      </c>
      <c r="C32" s="1359" t="s">
        <v>235</v>
      </c>
      <c r="D32" s="1360" t="s">
        <v>236</v>
      </c>
      <c r="E32" s="1361">
        <v>12000</v>
      </c>
      <c r="F32" s="1362">
        <v>0</v>
      </c>
      <c r="G32" s="1361">
        <v>12000</v>
      </c>
      <c r="H32" s="1362">
        <v>0</v>
      </c>
      <c r="I32" s="1362">
        <v>0</v>
      </c>
      <c r="J32" s="1362">
        <v>0</v>
      </c>
      <c r="K32" s="1362">
        <v>0</v>
      </c>
      <c r="L32" s="1361">
        <f t="shared" si="0"/>
        <v>0</v>
      </c>
      <c r="M32" s="1361">
        <v>12000</v>
      </c>
    </row>
    <row r="33" spans="1:13" s="259" customFormat="1" ht="36" customHeight="1" x14ac:dyDescent="0.3">
      <c r="A33" s="1357" t="s">
        <v>1827</v>
      </c>
      <c r="B33" s="1358" t="s">
        <v>806</v>
      </c>
      <c r="C33" s="1359" t="s">
        <v>235</v>
      </c>
      <c r="D33" s="1360" t="s">
        <v>236</v>
      </c>
      <c r="E33" s="1361">
        <v>12000</v>
      </c>
      <c r="F33" s="1362">
        <v>0</v>
      </c>
      <c r="G33" s="1361">
        <v>12000</v>
      </c>
      <c r="H33" s="1362">
        <v>0</v>
      </c>
      <c r="I33" s="1362">
        <v>0</v>
      </c>
      <c r="J33" s="1362">
        <v>0</v>
      </c>
      <c r="K33" s="1362">
        <v>0</v>
      </c>
      <c r="L33" s="1361">
        <f t="shared" si="0"/>
        <v>0</v>
      </c>
      <c r="M33" s="1361">
        <v>12000</v>
      </c>
    </row>
    <row r="34" spans="1:13" s="259" customFormat="1" ht="36" customHeight="1" x14ac:dyDescent="0.3">
      <c r="A34" s="1357" t="s">
        <v>1796</v>
      </c>
      <c r="B34" s="1358" t="s">
        <v>806</v>
      </c>
      <c r="C34" s="1359" t="s">
        <v>235</v>
      </c>
      <c r="D34" s="1360" t="s">
        <v>236</v>
      </c>
      <c r="E34" s="1361">
        <v>12000</v>
      </c>
      <c r="F34" s="1362">
        <v>0</v>
      </c>
      <c r="G34" s="1361">
        <v>12000</v>
      </c>
      <c r="H34" s="1362">
        <v>0</v>
      </c>
      <c r="I34" s="1362">
        <v>0</v>
      </c>
      <c r="J34" s="1362">
        <v>0</v>
      </c>
      <c r="K34" s="1362">
        <v>0</v>
      </c>
      <c r="L34" s="1361">
        <f t="shared" si="0"/>
        <v>0</v>
      </c>
      <c r="M34" s="1361">
        <v>12000</v>
      </c>
    </row>
    <row r="35" spans="1:13" s="259" customFormat="1" ht="36" customHeight="1" x14ac:dyDescent="0.3">
      <c r="A35" s="1357" t="s">
        <v>1797</v>
      </c>
      <c r="B35" s="1358" t="s">
        <v>806</v>
      </c>
      <c r="C35" s="1359" t="s">
        <v>235</v>
      </c>
      <c r="D35" s="1360" t="s">
        <v>236</v>
      </c>
      <c r="E35" s="1361">
        <v>12000</v>
      </c>
      <c r="F35" s="1362">
        <v>0</v>
      </c>
      <c r="G35" s="1361">
        <v>12000</v>
      </c>
      <c r="H35" s="1362">
        <v>0</v>
      </c>
      <c r="I35" s="1362">
        <v>0</v>
      </c>
      <c r="J35" s="1362">
        <v>0</v>
      </c>
      <c r="K35" s="1362">
        <v>0</v>
      </c>
      <c r="L35" s="1361">
        <f t="shared" si="0"/>
        <v>0</v>
      </c>
      <c r="M35" s="1361">
        <v>12000</v>
      </c>
    </row>
    <row r="36" spans="1:13" s="259" customFormat="1" ht="36" customHeight="1" x14ac:dyDescent="0.3">
      <c r="A36" s="1357" t="s">
        <v>1798</v>
      </c>
      <c r="B36" s="1356" t="s">
        <v>806</v>
      </c>
      <c r="C36" s="1359" t="s">
        <v>235</v>
      </c>
      <c r="D36" s="1360" t="s">
        <v>236</v>
      </c>
      <c r="E36" s="1361">
        <v>12000</v>
      </c>
      <c r="F36" s="1362">
        <v>0</v>
      </c>
      <c r="G36" s="1361">
        <v>12000</v>
      </c>
      <c r="H36" s="1362">
        <v>0</v>
      </c>
      <c r="I36" s="1362">
        <v>0</v>
      </c>
      <c r="J36" s="1362">
        <v>0</v>
      </c>
      <c r="K36" s="1362">
        <v>0</v>
      </c>
      <c r="L36" s="1361">
        <f t="shared" si="0"/>
        <v>0</v>
      </c>
      <c r="M36" s="1361">
        <v>12000</v>
      </c>
    </row>
    <row r="37" spans="1:13" s="259" customFormat="1" ht="36" customHeight="1" x14ac:dyDescent="0.3">
      <c r="A37" s="1357" t="s">
        <v>1799</v>
      </c>
      <c r="B37" s="1356" t="s">
        <v>806</v>
      </c>
      <c r="C37" s="1359" t="s">
        <v>235</v>
      </c>
      <c r="D37" s="1360" t="s">
        <v>236</v>
      </c>
      <c r="E37" s="1361">
        <v>12000</v>
      </c>
      <c r="F37" s="1362">
        <v>0</v>
      </c>
      <c r="G37" s="1361">
        <v>12000</v>
      </c>
      <c r="H37" s="1362">
        <v>0</v>
      </c>
      <c r="I37" s="1362">
        <v>0</v>
      </c>
      <c r="J37" s="1362">
        <v>0</v>
      </c>
      <c r="K37" s="1362">
        <v>0</v>
      </c>
      <c r="L37" s="1361">
        <f t="shared" si="0"/>
        <v>0</v>
      </c>
      <c r="M37" s="1361">
        <v>12000</v>
      </c>
    </row>
    <row r="38" spans="1:13" s="259" customFormat="1" ht="36" customHeight="1" x14ac:dyDescent="0.3">
      <c r="A38" s="1357" t="s">
        <v>1800</v>
      </c>
      <c r="B38" s="1356" t="s">
        <v>806</v>
      </c>
      <c r="C38" s="1359" t="s">
        <v>235</v>
      </c>
      <c r="D38" s="1360" t="s">
        <v>236</v>
      </c>
      <c r="E38" s="1361">
        <v>12000</v>
      </c>
      <c r="F38" s="1362">
        <v>0</v>
      </c>
      <c r="G38" s="1361">
        <v>12000</v>
      </c>
      <c r="H38" s="1362">
        <v>0</v>
      </c>
      <c r="I38" s="1362">
        <v>0</v>
      </c>
      <c r="J38" s="1362">
        <v>0</v>
      </c>
      <c r="K38" s="1362">
        <v>0</v>
      </c>
      <c r="L38" s="1361">
        <f t="shared" si="0"/>
        <v>0</v>
      </c>
      <c r="M38" s="1361">
        <v>12000</v>
      </c>
    </row>
    <row r="39" spans="1:13" s="259" customFormat="1" ht="36" customHeight="1" x14ac:dyDescent="0.3">
      <c r="A39" s="1357" t="s">
        <v>1801</v>
      </c>
      <c r="B39" s="1356" t="s">
        <v>806</v>
      </c>
      <c r="C39" s="1359" t="s">
        <v>235</v>
      </c>
      <c r="D39" s="1360" t="s">
        <v>236</v>
      </c>
      <c r="E39" s="1361">
        <v>12000</v>
      </c>
      <c r="F39" s="1362">
        <v>0</v>
      </c>
      <c r="G39" s="1361">
        <v>12000</v>
      </c>
      <c r="H39" s="1362">
        <v>0</v>
      </c>
      <c r="I39" s="1362">
        <v>0</v>
      </c>
      <c r="J39" s="1362">
        <v>0</v>
      </c>
      <c r="K39" s="1362">
        <v>0</v>
      </c>
      <c r="L39" s="1361">
        <f t="shared" si="0"/>
        <v>0</v>
      </c>
      <c r="M39" s="1361">
        <v>12000</v>
      </c>
    </row>
    <row r="40" spans="1:13" ht="28.5" customHeight="1" x14ac:dyDescent="0.3">
      <c r="A40" s="1367" t="s">
        <v>1767</v>
      </c>
      <c r="B40" s="1368"/>
      <c r="C40" s="1369">
        <v>24</v>
      </c>
      <c r="D40" s="1370"/>
      <c r="E40" s="1371">
        <f>SUM(E16:E39)</f>
        <v>338000</v>
      </c>
      <c r="F40" s="1371">
        <f t="shared" ref="F40:L40" si="1">SUM(F16:F39)</f>
        <v>0</v>
      </c>
      <c r="G40" s="1371">
        <f t="shared" si="1"/>
        <v>338000</v>
      </c>
      <c r="H40" s="1371">
        <f t="shared" si="1"/>
        <v>0</v>
      </c>
      <c r="I40" s="1371">
        <f t="shared" si="1"/>
        <v>4195.88</v>
      </c>
      <c r="J40" s="1371">
        <f t="shared" si="1"/>
        <v>0</v>
      </c>
      <c r="K40" s="1371">
        <f t="shared" si="1"/>
        <v>0</v>
      </c>
      <c r="L40" s="1371">
        <f t="shared" si="1"/>
        <v>4195.88</v>
      </c>
      <c r="M40" s="1371">
        <f>SUM(M16:M39)</f>
        <v>333804.12</v>
      </c>
    </row>
    <row r="41" spans="1:13" ht="28.5" customHeight="1" x14ac:dyDescent="0.25">
      <c r="A41" s="1312"/>
      <c r="B41" s="601"/>
      <c r="C41" s="462"/>
      <c r="D41" s="283"/>
      <c r="E41" s="1313"/>
      <c r="F41" s="1313"/>
      <c r="G41" s="1313"/>
      <c r="H41" s="1313"/>
      <c r="I41" s="1313"/>
      <c r="J41" s="1313"/>
      <c r="K41" s="1313"/>
      <c r="L41" s="1313"/>
      <c r="M41" s="1313"/>
    </row>
    <row r="42" spans="1:13" ht="28.5" customHeight="1" x14ac:dyDescent="0.3">
      <c r="A42" s="1366" t="s">
        <v>1760</v>
      </c>
      <c r="B42" s="601"/>
      <c r="C42" s="286"/>
      <c r="D42" s="283"/>
      <c r="E42" s="284"/>
      <c r="F42" s="285"/>
      <c r="G42" s="284"/>
      <c r="H42" s="285"/>
      <c r="I42" s="285"/>
      <c r="J42" s="285"/>
      <c r="K42" s="285"/>
      <c r="L42" s="284"/>
      <c r="M42" s="284"/>
    </row>
    <row r="43" spans="1:13" ht="32.25" customHeight="1" x14ac:dyDescent="0.3">
      <c r="A43" s="1366" t="s">
        <v>1740</v>
      </c>
      <c r="B43" s="601"/>
      <c r="C43" s="286"/>
      <c r="D43" s="283"/>
      <c r="E43" s="284"/>
      <c r="F43" s="285"/>
      <c r="G43" s="284"/>
      <c r="H43" s="285"/>
      <c r="I43" s="285"/>
      <c r="J43" s="285"/>
      <c r="K43" s="285"/>
      <c r="L43" s="284"/>
      <c r="M43" s="284"/>
    </row>
    <row r="44" spans="1:13" ht="36.75" customHeight="1" x14ac:dyDescent="0.3">
      <c r="A44" s="1357" t="s">
        <v>1802</v>
      </c>
      <c r="B44" s="1356" t="s">
        <v>806</v>
      </c>
      <c r="C44" s="1359" t="s">
        <v>235</v>
      </c>
      <c r="D44" s="1360" t="s">
        <v>236</v>
      </c>
      <c r="E44" s="1361">
        <v>12000</v>
      </c>
      <c r="F44" s="1362">
        <v>0</v>
      </c>
      <c r="G44" s="1361">
        <v>12000</v>
      </c>
      <c r="H44" s="1362">
        <v>0</v>
      </c>
      <c r="I44" s="1362">
        <v>0</v>
      </c>
      <c r="J44" s="1362">
        <v>0</v>
      </c>
      <c r="K44" s="1362">
        <v>0</v>
      </c>
      <c r="L44" s="1361">
        <f>+H44+I44+J44+K44</f>
        <v>0</v>
      </c>
      <c r="M44" s="1361">
        <v>12000</v>
      </c>
    </row>
    <row r="45" spans="1:13" ht="28.5" customHeight="1" x14ac:dyDescent="0.3">
      <c r="A45" s="1312" t="s">
        <v>1767</v>
      </c>
      <c r="B45" s="601"/>
      <c r="C45" s="1369">
        <v>1</v>
      </c>
      <c r="D45" s="283"/>
      <c r="E45" s="1372">
        <f>SUM(E44)</f>
        <v>12000</v>
      </c>
      <c r="F45" s="1373">
        <f t="shared" ref="F45:M45" si="2">SUM(F44)</f>
        <v>0</v>
      </c>
      <c r="G45" s="1372">
        <f t="shared" si="2"/>
        <v>12000</v>
      </c>
      <c r="H45" s="1373">
        <f t="shared" si="2"/>
        <v>0</v>
      </c>
      <c r="I45" s="1373">
        <f t="shared" si="2"/>
        <v>0</v>
      </c>
      <c r="J45" s="1373">
        <f t="shared" si="2"/>
        <v>0</v>
      </c>
      <c r="K45" s="1373">
        <f t="shared" si="2"/>
        <v>0</v>
      </c>
      <c r="L45" s="1372">
        <f t="shared" si="2"/>
        <v>0</v>
      </c>
      <c r="M45" s="1372">
        <f t="shared" si="2"/>
        <v>12000</v>
      </c>
    </row>
    <row r="46" spans="1:13" ht="34.5" customHeight="1" x14ac:dyDescent="0.3">
      <c r="A46" s="724"/>
      <c r="B46" s="602"/>
      <c r="C46" s="1369"/>
      <c r="D46" s="283"/>
      <c r="E46" s="273"/>
      <c r="F46" s="273"/>
      <c r="G46" s="273"/>
      <c r="H46" s="273"/>
      <c r="I46" s="273"/>
      <c r="J46" s="273"/>
      <c r="K46" s="273"/>
      <c r="L46" s="273"/>
      <c r="M46" s="273"/>
    </row>
    <row r="47" spans="1:13" ht="33" customHeight="1" x14ac:dyDescent="0.3">
      <c r="A47" s="1375" t="s">
        <v>865</v>
      </c>
      <c r="B47" s="1375"/>
      <c r="C47" s="1374">
        <f>+C40+C45</f>
        <v>25</v>
      </c>
      <c r="D47" s="1374"/>
      <c r="E47" s="1376">
        <f>+E40+E45</f>
        <v>350000</v>
      </c>
      <c r="F47" s="1376">
        <f t="shared" ref="F47:M47" si="3">+F40+F45</f>
        <v>0</v>
      </c>
      <c r="G47" s="1376">
        <f t="shared" si="3"/>
        <v>350000</v>
      </c>
      <c r="H47" s="1376">
        <f t="shared" si="3"/>
        <v>0</v>
      </c>
      <c r="I47" s="1376">
        <f t="shared" si="3"/>
        <v>4195.88</v>
      </c>
      <c r="J47" s="1376">
        <f t="shared" si="3"/>
        <v>0</v>
      </c>
      <c r="K47" s="1376">
        <f t="shared" si="3"/>
        <v>0</v>
      </c>
      <c r="L47" s="1376">
        <f t="shared" si="3"/>
        <v>4195.88</v>
      </c>
      <c r="M47" s="1376">
        <f t="shared" si="3"/>
        <v>345804.12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21.7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21.7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4.2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hidden="1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7.25" hidden="1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6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5.7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752"/>
      <c r="B67" s="752"/>
      <c r="C67" s="753"/>
      <c r="D67" s="753"/>
      <c r="E67" s="754"/>
      <c r="F67" s="755"/>
      <c r="G67" s="754"/>
      <c r="H67" s="755"/>
      <c r="I67" s="754"/>
      <c r="J67" s="755"/>
      <c r="K67" s="755"/>
      <c r="L67" s="754"/>
      <c r="M67" s="756"/>
    </row>
    <row r="68" spans="1:13" s="259" customFormat="1" ht="19.5" customHeight="1" x14ac:dyDescent="0.25">
      <c r="A68" s="542"/>
      <c r="B68" s="542"/>
      <c r="C68" s="753"/>
      <c r="D68" s="753"/>
      <c r="E68" s="754"/>
      <c r="F68" s="755"/>
      <c r="G68" s="674"/>
      <c r="H68" s="674"/>
      <c r="I68" s="674"/>
      <c r="J68" s="674"/>
      <c r="K68" s="674"/>
      <c r="L68" s="674"/>
      <c r="M68" s="756"/>
    </row>
    <row r="69" spans="1:13" s="259" customFormat="1" ht="19.5" customHeight="1" x14ac:dyDescent="0.25">
      <c r="A69" s="1874" t="s">
        <v>1269</v>
      </c>
      <c r="B69" s="1874"/>
      <c r="C69" s="753"/>
      <c r="D69" s="753"/>
      <c r="E69" s="754"/>
      <c r="F69" s="755"/>
      <c r="H69" s="1875" t="s">
        <v>852</v>
      </c>
      <c r="I69" s="1875"/>
      <c r="J69" s="1875"/>
      <c r="K69" s="1875"/>
      <c r="L69" s="1875"/>
      <c r="M69" s="1875"/>
    </row>
    <row r="70" spans="1:13" s="259" customFormat="1" ht="19.5" customHeight="1" x14ac:dyDescent="0.25">
      <c r="A70" s="1812" t="s">
        <v>1813</v>
      </c>
      <c r="B70" s="1812"/>
      <c r="C70" s="753"/>
      <c r="D70" s="753"/>
      <c r="E70" s="754"/>
      <c r="F70" s="755"/>
      <c r="H70" s="1876" t="s">
        <v>1505</v>
      </c>
      <c r="I70" s="1876"/>
      <c r="J70" s="1876"/>
      <c r="K70" s="1876"/>
      <c r="L70" s="1876"/>
      <c r="M70" s="1876"/>
    </row>
    <row r="71" spans="1:13" ht="108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57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50.2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27.75" hidden="1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39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6.5" customHeight="1" x14ac:dyDescent="0.25">
      <c r="A76" s="546"/>
      <c r="B76" s="546"/>
      <c r="C76" s="259"/>
      <c r="D76" s="259"/>
      <c r="E76" s="259"/>
      <c r="F76" s="259"/>
      <c r="G76" s="259"/>
      <c r="H76" s="259"/>
      <c r="I76" s="259"/>
      <c r="J76" s="259"/>
      <c r="K76" s="259"/>
      <c r="L76" s="259"/>
      <c r="M76" s="66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ht="19.5" customHeight="1" x14ac:dyDescent="0.25">
      <c r="A78" s="537"/>
      <c r="B78" s="542"/>
      <c r="C78" s="537"/>
      <c r="D78" s="537"/>
      <c r="E78" s="537"/>
      <c r="F78" s="537"/>
      <c r="G78" s="537"/>
      <c r="H78" s="537"/>
      <c r="I78" s="537"/>
      <c r="J78" s="537"/>
      <c r="K78" s="537"/>
      <c r="L78" s="537"/>
      <c r="M78" s="537"/>
    </row>
    <row r="79" spans="1:13" x14ac:dyDescent="0.25">
      <c r="C79" s="543"/>
      <c r="D79" s="543"/>
      <c r="E79" s="544"/>
      <c r="F79" s="545"/>
      <c r="M79" s="544"/>
    </row>
    <row r="80" spans="1:13" x14ac:dyDescent="0.25">
      <c r="C80" s="538"/>
      <c r="D80" s="537"/>
      <c r="E80" s="537"/>
      <c r="F80" s="537"/>
      <c r="M80" s="539"/>
    </row>
    <row r="81" spans="1:13" x14ac:dyDescent="0.25">
      <c r="C81" s="537"/>
      <c r="D81" s="537"/>
      <c r="E81" s="537"/>
      <c r="F81" s="540"/>
      <c r="M81" s="537"/>
    </row>
    <row r="82" spans="1:13" x14ac:dyDescent="0.25">
      <c r="C82" s="547"/>
      <c r="D82" s="546"/>
      <c r="E82" s="541"/>
      <c r="F82" s="540"/>
      <c r="G82" s="537"/>
      <c r="H82" s="1813"/>
      <c r="I82" s="1813"/>
      <c r="J82" s="1813"/>
      <c r="K82" s="1813"/>
      <c r="L82" s="1813"/>
      <c r="M82" s="1813"/>
    </row>
    <row r="83" spans="1:13" ht="15.75" x14ac:dyDescent="0.25">
      <c r="A83" s="267"/>
      <c r="B83" s="267"/>
      <c r="C83" s="268"/>
      <c r="D83" s="268"/>
      <c r="E83" s="269"/>
      <c r="F83" s="1741"/>
      <c r="G83" s="1741"/>
      <c r="H83" s="1741"/>
      <c r="I83" s="1741"/>
      <c r="J83" s="1741"/>
      <c r="K83" s="271"/>
      <c r="L83" s="271"/>
      <c r="M83" s="259"/>
    </row>
    <row r="84" spans="1:13" x14ac:dyDescent="0.25"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  <row r="85" spans="1:13" x14ac:dyDescent="0.25">
      <c r="A85" s="259"/>
      <c r="B85" s="531"/>
      <c r="C85" s="259"/>
      <c r="D85" s="259"/>
      <c r="E85" s="259"/>
      <c r="F85" s="259"/>
      <c r="G85" s="259"/>
      <c r="H85" s="259"/>
      <c r="I85" s="259"/>
      <c r="J85" s="259"/>
      <c r="K85" s="259"/>
      <c r="L85" s="259"/>
      <c r="M85" s="259"/>
    </row>
  </sheetData>
  <mergeCells count="23">
    <mergeCell ref="F83:J83"/>
    <mergeCell ref="M13:M14"/>
    <mergeCell ref="A69:B69"/>
    <mergeCell ref="H69:M69"/>
    <mergeCell ref="A70:B70"/>
    <mergeCell ref="H70:M70"/>
    <mergeCell ref="H82:M82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2.11" right="0.39370078740157483" top="0" bottom="0.01" header="0" footer="0.09"/>
  <pageSetup scale="30" orientation="landscape" r:id="rId1"/>
  <drawing r:id="rId2"/>
</worksheet>
</file>

<file path=xl/worksheets/sheet3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2E2F5D-017E-41D3-BB58-D0FB76E9CED9}">
  <sheetPr>
    <pageSetUpPr fitToPage="1"/>
  </sheetPr>
  <dimension ref="A1:N280"/>
  <sheetViews>
    <sheetView showGridLines="0" topLeftCell="A5" zoomScale="84" zoomScaleNormal="84" workbookViewId="0">
      <pane ySplit="14" topLeftCell="A194" activePane="bottomLeft" state="frozen"/>
      <selection activeCell="A5" sqref="A5"/>
      <selection pane="bottomLeft" activeCell="A195" sqref="A195:XFD195"/>
    </sheetView>
  </sheetViews>
  <sheetFormatPr baseColWidth="10" defaultRowHeight="15" x14ac:dyDescent="0.25"/>
  <cols>
    <col min="1" max="1" width="86.5703125" customWidth="1"/>
    <col min="2" max="2" width="14.7109375" customWidth="1"/>
    <col min="3" max="3" width="56.28515625" customWidth="1"/>
    <col min="4" max="4" width="45.855468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7.140625" style="259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1089"/>
      <c r="K2" s="867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1089"/>
      <c r="K3" s="867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1089"/>
      <c r="K4" s="867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1089"/>
      <c r="K5" s="867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1089"/>
      <c r="K6" s="867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1089"/>
      <c r="K7" s="867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1089"/>
      <c r="K8" s="867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1089"/>
      <c r="I9" s="1089"/>
      <c r="J9" s="1089"/>
      <c r="K9" s="867"/>
      <c r="L9" s="1089"/>
      <c r="M9" s="867"/>
    </row>
    <row r="10" spans="1:14" ht="27" customHeight="1" x14ac:dyDescent="0.25">
      <c r="A10" s="853" t="s">
        <v>641</v>
      </c>
      <c r="B10" s="851"/>
      <c r="C10" s="853"/>
      <c r="D10" s="853"/>
      <c r="E10" s="867"/>
      <c r="F10" s="868"/>
      <c r="G10" s="867"/>
      <c r="H10" s="1089" t="s">
        <v>1539</v>
      </c>
      <c r="I10" s="1089"/>
      <c r="J10" s="1089"/>
      <c r="K10" s="867"/>
      <c r="L10" s="1089"/>
      <c r="M10" s="867"/>
    </row>
    <row r="11" spans="1:14" ht="15.75" x14ac:dyDescent="0.25">
      <c r="A11" s="1871" t="s">
        <v>1502</v>
      </c>
      <c r="B11" s="1871"/>
      <c r="C11" s="1871"/>
      <c r="D11" s="1871"/>
      <c r="E11" s="1871"/>
      <c r="F11" s="1871"/>
      <c r="G11" s="1871"/>
      <c r="H11" s="1871"/>
      <c r="I11" s="1871"/>
      <c r="J11" s="1871"/>
      <c r="K11" s="1871"/>
      <c r="L11" s="1871"/>
      <c r="M11" s="1871"/>
    </row>
    <row r="12" spans="1:14" ht="0.75" customHeight="1" x14ac:dyDescent="0.25">
      <c r="A12" s="1871"/>
      <c r="B12" s="1871"/>
      <c r="C12" s="1871"/>
      <c r="D12" s="1871"/>
      <c r="E12" s="1871"/>
      <c r="F12" s="1871"/>
      <c r="G12" s="1871"/>
      <c r="H12" s="1871"/>
      <c r="I12" s="1871"/>
      <c r="J12" s="1871"/>
      <c r="K12" s="1871"/>
      <c r="L12" s="1871"/>
      <c r="M12" s="1871"/>
      <c r="N12" s="1871"/>
    </row>
    <row r="13" spans="1:14" ht="15.75" x14ac:dyDescent="0.25">
      <c r="A13" s="1871" t="s">
        <v>1460</v>
      </c>
      <c r="B13" s="1871"/>
      <c r="C13" s="1871"/>
      <c r="D13" s="1871"/>
      <c r="E13" s="1871"/>
      <c r="F13" s="1871"/>
      <c r="G13" s="1871"/>
      <c r="H13" s="1871"/>
      <c r="I13" s="1871"/>
      <c r="J13" s="1871"/>
      <c r="K13" s="1871"/>
      <c r="L13" s="1871"/>
      <c r="M13" s="1871"/>
    </row>
    <row r="14" spans="1:14" ht="15.75" x14ac:dyDescent="0.25">
      <c r="A14" s="1871" t="s">
        <v>1828</v>
      </c>
      <c r="B14" s="1871"/>
      <c r="C14" s="1871"/>
      <c r="D14" s="1871"/>
      <c r="E14" s="1871"/>
      <c r="F14" s="1871"/>
      <c r="G14" s="1871"/>
      <c r="H14" s="1871"/>
      <c r="I14" s="1871"/>
      <c r="J14" s="1871"/>
      <c r="K14" s="1871"/>
      <c r="L14" s="1871"/>
      <c r="M14" s="1871"/>
    </row>
    <row r="15" spans="1:14" ht="15.75" x14ac:dyDescent="0.25">
      <c r="A15" s="1887" t="s">
        <v>404</v>
      </c>
      <c r="B15" s="1887"/>
      <c r="C15" s="1887"/>
      <c r="D15" s="1887"/>
      <c r="E15" s="1887"/>
      <c r="F15" s="1887"/>
      <c r="G15" s="1887"/>
      <c r="H15" s="1887"/>
      <c r="I15" s="1887"/>
      <c r="J15" s="1887"/>
      <c r="K15" s="1887"/>
      <c r="L15" s="1887"/>
      <c r="M15" s="1887"/>
    </row>
    <row r="16" spans="1:14" ht="16.5" thickBot="1" x14ac:dyDescent="0.3">
      <c r="A16" s="851"/>
      <c r="B16" s="851"/>
      <c r="C16" s="851"/>
      <c r="D16" s="851"/>
      <c r="E16" s="851"/>
      <c r="F16" s="851"/>
      <c r="G16" s="851"/>
      <c r="H16" s="1090"/>
      <c r="I16" s="1090"/>
      <c r="J16" s="1090"/>
      <c r="K16" s="851"/>
      <c r="L16" s="1090"/>
      <c r="M16" s="851"/>
    </row>
    <row r="17" spans="1:13" ht="15.75" x14ac:dyDescent="0.25">
      <c r="A17" s="1939" t="s">
        <v>7</v>
      </c>
      <c r="B17" s="1941" t="s">
        <v>802</v>
      </c>
      <c r="C17" s="1941" t="s">
        <v>9</v>
      </c>
      <c r="D17" s="1941" t="s">
        <v>11</v>
      </c>
      <c r="E17" s="1390" t="s">
        <v>12</v>
      </c>
      <c r="F17" s="1943" t="s">
        <v>13</v>
      </c>
      <c r="G17" s="1935" t="s">
        <v>14</v>
      </c>
      <c r="H17" s="1937" t="s">
        <v>15</v>
      </c>
      <c r="I17" s="1893" t="s">
        <v>16</v>
      </c>
      <c r="J17" s="1937" t="s">
        <v>17</v>
      </c>
      <c r="K17" s="1937" t="s">
        <v>18</v>
      </c>
      <c r="L17" s="1937" t="s">
        <v>19</v>
      </c>
      <c r="M17" s="1933" t="s">
        <v>20</v>
      </c>
    </row>
    <row r="18" spans="1:13" ht="16.5" thickBot="1" x14ac:dyDescent="0.3">
      <c r="A18" s="1940"/>
      <c r="B18" s="1942"/>
      <c r="C18" s="1942"/>
      <c r="D18" s="1942"/>
      <c r="E18" s="1391" t="s">
        <v>21</v>
      </c>
      <c r="F18" s="1944"/>
      <c r="G18" s="1936"/>
      <c r="H18" s="1938"/>
      <c r="I18" s="1893"/>
      <c r="J18" s="1938"/>
      <c r="K18" s="1938"/>
      <c r="L18" s="1938"/>
      <c r="M18" s="1934"/>
    </row>
    <row r="19" spans="1:13" ht="18.75" x14ac:dyDescent="0.3">
      <c r="A19" s="1387" t="s">
        <v>1140</v>
      </c>
      <c r="B19" s="1236"/>
      <c r="C19" s="1387"/>
      <c r="D19" s="1387"/>
      <c r="E19" s="1388"/>
      <c r="F19" s="1239"/>
      <c r="G19" s="1389"/>
      <c r="H19" s="1388"/>
      <c r="I19" s="1388"/>
      <c r="J19" s="1388"/>
      <c r="K19" s="1392"/>
      <c r="L19" s="1388"/>
      <c r="M19" s="1389"/>
    </row>
    <row r="20" spans="1:13" ht="18.75" x14ac:dyDescent="0.3">
      <c r="A20" s="955" t="s">
        <v>1645</v>
      </c>
      <c r="B20" s="950" t="s">
        <v>806</v>
      </c>
      <c r="C20" s="955" t="s">
        <v>142</v>
      </c>
      <c r="D20" s="955" t="s">
        <v>1065</v>
      </c>
      <c r="E20" s="956">
        <v>260000</v>
      </c>
      <c r="F20" s="952">
        <v>0</v>
      </c>
      <c r="G20" s="957">
        <v>260000</v>
      </c>
      <c r="H20" s="951">
        <v>7462</v>
      </c>
      <c r="I20" s="951">
        <v>50070.080000000002</v>
      </c>
      <c r="J20" s="951">
        <v>6589.14</v>
      </c>
      <c r="K20" s="954">
        <v>4169.3999999999996</v>
      </c>
      <c r="L20" s="951">
        <f>+H20+I20+J20+K20</f>
        <v>68290.62</v>
      </c>
      <c r="M20" s="953">
        <f>+G20-L20</f>
        <v>191709.38</v>
      </c>
    </row>
    <row r="21" spans="1:13" ht="18.75" x14ac:dyDescent="0.3">
      <c r="A21" s="958" t="s">
        <v>1646</v>
      </c>
      <c r="B21" s="950" t="s">
        <v>806</v>
      </c>
      <c r="C21" s="959" t="s">
        <v>30</v>
      </c>
      <c r="D21" s="955" t="s">
        <v>1065</v>
      </c>
      <c r="E21" s="951">
        <v>210000</v>
      </c>
      <c r="F21" s="952">
        <v>0</v>
      </c>
      <c r="G21" s="953">
        <v>210000</v>
      </c>
      <c r="H21" s="951">
        <v>6027</v>
      </c>
      <c r="I21" s="951">
        <v>37980.120000000003</v>
      </c>
      <c r="J21" s="951">
        <v>6384</v>
      </c>
      <c r="K21" s="954">
        <v>4169.3999999999996</v>
      </c>
      <c r="L21" s="951">
        <f>+H21+I21+J21+K21</f>
        <v>54560.520000000004</v>
      </c>
      <c r="M21" s="953">
        <f>+G21-L21</f>
        <v>155439.47999999998</v>
      </c>
    </row>
    <row r="22" spans="1:13" ht="18.75" x14ac:dyDescent="0.3">
      <c r="A22" s="958" t="s">
        <v>1598</v>
      </c>
      <c r="B22" s="950" t="s">
        <v>807</v>
      </c>
      <c r="C22" s="959" t="s">
        <v>1806</v>
      </c>
      <c r="D22" s="955" t="s">
        <v>1065</v>
      </c>
      <c r="E22" s="951">
        <v>210000</v>
      </c>
      <c r="F22" s="952">
        <v>0</v>
      </c>
      <c r="G22" s="953">
        <v>210000</v>
      </c>
      <c r="H22" s="951">
        <v>6027</v>
      </c>
      <c r="I22" s="951">
        <v>37980.120000000003</v>
      </c>
      <c r="J22" s="951">
        <v>6384</v>
      </c>
      <c r="K22" s="954">
        <v>4169.3999999999996</v>
      </c>
      <c r="L22" s="951">
        <f>SUM(H22:K22)</f>
        <v>54560.520000000004</v>
      </c>
      <c r="M22" s="953">
        <f>+G22-L22</f>
        <v>155439.47999999998</v>
      </c>
    </row>
    <row r="23" spans="1:13" ht="18.75" x14ac:dyDescent="0.3">
      <c r="A23" s="958" t="s">
        <v>1647</v>
      </c>
      <c r="B23" s="950" t="s">
        <v>807</v>
      </c>
      <c r="C23" s="960" t="s">
        <v>693</v>
      </c>
      <c r="D23" s="960" t="s">
        <v>1066</v>
      </c>
      <c r="E23" s="951">
        <v>130000</v>
      </c>
      <c r="F23" s="952">
        <v>0</v>
      </c>
      <c r="G23" s="953">
        <v>130000</v>
      </c>
      <c r="H23" s="951">
        <v>3731</v>
      </c>
      <c r="I23" s="951">
        <v>18304.39</v>
      </c>
      <c r="J23" s="951">
        <v>3952</v>
      </c>
      <c r="K23" s="954">
        <v>5948.66</v>
      </c>
      <c r="L23" s="951">
        <f>SUM(H23:K23)</f>
        <v>31936.05</v>
      </c>
      <c r="M23" s="953">
        <f>+G23-L23</f>
        <v>98063.95</v>
      </c>
    </row>
    <row r="24" spans="1:13" ht="18.75" x14ac:dyDescent="0.3">
      <c r="A24" s="955" t="s">
        <v>1648</v>
      </c>
      <c r="B24" s="950" t="s">
        <v>806</v>
      </c>
      <c r="C24" s="960" t="s">
        <v>92</v>
      </c>
      <c r="D24" s="960" t="s">
        <v>1067</v>
      </c>
      <c r="E24" s="951">
        <v>60000</v>
      </c>
      <c r="F24" s="974">
        <v>0</v>
      </c>
      <c r="G24" s="951">
        <v>60000</v>
      </c>
      <c r="H24" s="951">
        <v>1722</v>
      </c>
      <c r="I24" s="951">
        <v>3486.68</v>
      </c>
      <c r="J24" s="951">
        <v>1824</v>
      </c>
      <c r="K24" s="954">
        <v>25</v>
      </c>
      <c r="L24" s="951">
        <f>+H24+I24+J24+K24</f>
        <v>7057.68</v>
      </c>
      <c r="M24" s="951">
        <f>+E24-L24</f>
        <v>52942.32</v>
      </c>
    </row>
    <row r="25" spans="1:13" ht="18.75" x14ac:dyDescent="0.3">
      <c r="A25" s="961" t="s">
        <v>752</v>
      </c>
      <c r="B25" s="950"/>
      <c r="C25" s="962">
        <v>5</v>
      </c>
      <c r="D25" s="962"/>
      <c r="E25" s="963">
        <f t="shared" ref="E25:M25" si="0">SUM(E20:E24)</f>
        <v>870000</v>
      </c>
      <c r="F25" s="964">
        <f t="shared" si="0"/>
        <v>0</v>
      </c>
      <c r="G25" s="965">
        <f t="shared" si="0"/>
        <v>870000</v>
      </c>
      <c r="H25" s="963">
        <f t="shared" si="0"/>
        <v>24969</v>
      </c>
      <c r="I25" s="963">
        <f t="shared" si="0"/>
        <v>147821.39000000001</v>
      </c>
      <c r="J25" s="963">
        <f t="shared" si="0"/>
        <v>25133.14</v>
      </c>
      <c r="K25" s="966">
        <f t="shared" si="0"/>
        <v>18481.86</v>
      </c>
      <c r="L25" s="963">
        <f t="shared" si="0"/>
        <v>216405.38999999998</v>
      </c>
      <c r="M25" s="965">
        <f t="shared" si="0"/>
        <v>653594.60999999987</v>
      </c>
    </row>
    <row r="26" spans="1:13" ht="18.75" x14ac:dyDescent="0.3">
      <c r="A26" s="961"/>
      <c r="B26" s="950"/>
      <c r="C26" s="962"/>
      <c r="D26" s="962"/>
      <c r="E26" s="951"/>
      <c r="F26" s="952"/>
      <c r="G26" s="953"/>
      <c r="H26" s="951"/>
      <c r="I26" s="951"/>
      <c r="J26" s="951"/>
      <c r="K26" s="954"/>
      <c r="L26" s="951"/>
      <c r="M26" s="953"/>
    </row>
    <row r="27" spans="1:13" ht="18.75" x14ac:dyDescent="0.3">
      <c r="A27" s="961" t="s">
        <v>1732</v>
      </c>
      <c r="B27" s="950"/>
      <c r="C27" s="967"/>
      <c r="D27" s="967"/>
      <c r="E27" s="951"/>
      <c r="F27" s="952"/>
      <c r="G27" s="953"/>
      <c r="H27" s="951"/>
      <c r="I27" s="951"/>
      <c r="J27" s="951"/>
      <c r="K27" s="954"/>
      <c r="L27" s="951"/>
      <c r="M27" s="953"/>
    </row>
    <row r="28" spans="1:13" ht="39.75" customHeight="1" x14ac:dyDescent="0.3">
      <c r="A28" s="958" t="s">
        <v>1649</v>
      </c>
      <c r="B28" s="950" t="s">
        <v>806</v>
      </c>
      <c r="C28" s="980" t="s">
        <v>1403</v>
      </c>
      <c r="D28" s="960" t="s">
        <v>1069</v>
      </c>
      <c r="E28" s="951">
        <v>95000</v>
      </c>
      <c r="F28" s="952">
        <v>0</v>
      </c>
      <c r="G28" s="951">
        <v>95000</v>
      </c>
      <c r="H28" s="951">
        <v>2726.5</v>
      </c>
      <c r="I28" s="951">
        <v>10500.38</v>
      </c>
      <c r="J28" s="951">
        <v>2888</v>
      </c>
      <c r="K28" s="954">
        <v>12510.37</v>
      </c>
      <c r="L28" s="951">
        <f>+H28+I28+J28+K28</f>
        <v>28625.25</v>
      </c>
      <c r="M28" s="953">
        <f>+G28-L28</f>
        <v>66374.75</v>
      </c>
    </row>
    <row r="29" spans="1:13" ht="18.75" x14ac:dyDescent="0.3">
      <c r="A29" s="955" t="s">
        <v>1650</v>
      </c>
      <c r="B29" s="968" t="s">
        <v>807</v>
      </c>
      <c r="C29" s="960" t="s">
        <v>276</v>
      </c>
      <c r="D29" s="960" t="s">
        <v>307</v>
      </c>
      <c r="E29" s="951">
        <v>43500</v>
      </c>
      <c r="F29" s="974">
        <v>0</v>
      </c>
      <c r="G29" s="951">
        <v>43500</v>
      </c>
      <c r="H29" s="951">
        <v>1248.45</v>
      </c>
      <c r="I29" s="974">
        <v>936.62</v>
      </c>
      <c r="J29" s="951">
        <v>1322.4</v>
      </c>
      <c r="K29" s="954">
        <v>1125</v>
      </c>
      <c r="L29" s="951">
        <f>+H29+I29+J29+K29</f>
        <v>4632.47</v>
      </c>
      <c r="M29" s="953">
        <f>+G29-L29</f>
        <v>38867.53</v>
      </c>
    </row>
    <row r="30" spans="1:13" ht="18.75" x14ac:dyDescent="0.3">
      <c r="A30" s="955" t="s">
        <v>1643</v>
      </c>
      <c r="B30" s="968" t="s">
        <v>807</v>
      </c>
      <c r="C30" s="960" t="s">
        <v>276</v>
      </c>
      <c r="D30" s="960" t="s">
        <v>1069</v>
      </c>
      <c r="E30" s="951">
        <v>43500</v>
      </c>
      <c r="F30" s="974">
        <v>0</v>
      </c>
      <c r="G30" s="951">
        <v>43500</v>
      </c>
      <c r="H30" s="951">
        <v>1248.45</v>
      </c>
      <c r="I30" s="974">
        <v>936.62</v>
      </c>
      <c r="J30" s="951">
        <v>1322.4</v>
      </c>
      <c r="K30" s="954">
        <v>25</v>
      </c>
      <c r="L30" s="951">
        <f>+H30+I30+J30+K30</f>
        <v>3532.4700000000003</v>
      </c>
      <c r="M30" s="953">
        <f>+G30-L30</f>
        <v>39967.53</v>
      </c>
    </row>
    <row r="31" spans="1:13" ht="18.75" x14ac:dyDescent="0.3">
      <c r="A31" s="955" t="s">
        <v>1651</v>
      </c>
      <c r="B31" s="968" t="s">
        <v>806</v>
      </c>
      <c r="C31" s="960" t="s">
        <v>276</v>
      </c>
      <c r="D31" s="960" t="s">
        <v>307</v>
      </c>
      <c r="E31" s="951">
        <v>37500</v>
      </c>
      <c r="F31" s="974">
        <v>0</v>
      </c>
      <c r="G31" s="951">
        <v>37500</v>
      </c>
      <c r="H31" s="951">
        <v>1076.25</v>
      </c>
      <c r="I31" s="974">
        <v>89.81</v>
      </c>
      <c r="J31" s="951">
        <v>1140</v>
      </c>
      <c r="K31" s="954">
        <v>25</v>
      </c>
      <c r="L31" s="951">
        <f>+H31+I31+J31+K31</f>
        <v>2331.06</v>
      </c>
      <c r="M31" s="953">
        <f>+G31-L31</f>
        <v>35168.94</v>
      </c>
    </row>
    <row r="32" spans="1:13" ht="18.75" x14ac:dyDescent="0.3">
      <c r="A32" s="961" t="s">
        <v>752</v>
      </c>
      <c r="B32" s="950"/>
      <c r="C32" s="962">
        <v>4</v>
      </c>
      <c r="D32" s="962"/>
      <c r="E32" s="963">
        <f>SUM(E28:E31)</f>
        <v>219500</v>
      </c>
      <c r="F32" s="1071">
        <v>0</v>
      </c>
      <c r="G32" s="963">
        <f t="shared" ref="G32:L32" si="1">SUM(G28:G31)</f>
        <v>219500</v>
      </c>
      <c r="H32" s="963">
        <f>SUM(H28:H31)</f>
        <v>6299.65</v>
      </c>
      <c r="I32" s="963">
        <f t="shared" si="1"/>
        <v>12463.43</v>
      </c>
      <c r="J32" s="963">
        <f t="shared" si="1"/>
        <v>6672.7999999999993</v>
      </c>
      <c r="K32" s="966">
        <f>SUM(K28:K31)</f>
        <v>13685.37</v>
      </c>
      <c r="L32" s="963">
        <f t="shared" si="1"/>
        <v>39121.25</v>
      </c>
      <c r="M32" s="963">
        <f>SUM(M28:M31)</f>
        <v>180378.75</v>
      </c>
    </row>
    <row r="33" spans="1:13" ht="18.75" x14ac:dyDescent="0.3">
      <c r="A33" s="958"/>
      <c r="B33" s="950"/>
      <c r="C33" s="960"/>
      <c r="D33" s="960"/>
      <c r="E33" s="951"/>
      <c r="F33" s="952"/>
      <c r="G33" s="953"/>
      <c r="H33" s="951"/>
      <c r="I33" s="951"/>
      <c r="J33" s="951"/>
      <c r="K33" s="954"/>
      <c r="L33" s="951"/>
      <c r="M33" s="953"/>
    </row>
    <row r="34" spans="1:13" ht="18.75" x14ac:dyDescent="0.3">
      <c r="A34" s="961" t="s">
        <v>838</v>
      </c>
      <c r="B34" s="950"/>
      <c r="C34" s="967"/>
      <c r="D34" s="967"/>
      <c r="E34" s="963"/>
      <c r="F34" s="964"/>
      <c r="G34" s="965"/>
      <c r="H34" s="963"/>
      <c r="I34" s="963"/>
      <c r="J34" s="963"/>
      <c r="K34" s="966"/>
      <c r="L34" s="963"/>
      <c r="M34" s="965"/>
    </row>
    <row r="35" spans="1:13" ht="18.75" x14ac:dyDescent="0.3">
      <c r="A35" s="958" t="s">
        <v>1653</v>
      </c>
      <c r="B35" s="950" t="s">
        <v>807</v>
      </c>
      <c r="C35" s="960" t="s">
        <v>1218</v>
      </c>
      <c r="D35" s="960" t="s">
        <v>1066</v>
      </c>
      <c r="E35" s="951">
        <v>185000</v>
      </c>
      <c r="F35" s="952">
        <v>0</v>
      </c>
      <c r="G35" s="953">
        <v>185000</v>
      </c>
      <c r="H35" s="951">
        <v>5309.5</v>
      </c>
      <c r="I35" s="951">
        <v>30812.9</v>
      </c>
      <c r="J35" s="951">
        <v>5624</v>
      </c>
      <c r="K35" s="954">
        <v>5171.38</v>
      </c>
      <c r="L35" s="951">
        <f>+H35+I35+J35+K35</f>
        <v>46917.78</v>
      </c>
      <c r="M35" s="953">
        <f>+G35-L35</f>
        <v>138082.22</v>
      </c>
    </row>
    <row r="36" spans="1:13" ht="18.75" x14ac:dyDescent="0.3">
      <c r="A36" s="958" t="s">
        <v>1054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1">
        <v>1248.45</v>
      </c>
      <c r="I36" s="974">
        <v>679.3</v>
      </c>
      <c r="J36" s="951">
        <v>1322.4</v>
      </c>
      <c r="K36" s="954">
        <v>1740.46</v>
      </c>
      <c r="L36" s="951">
        <f>+H36+I36+J36+K36</f>
        <v>4990.6100000000006</v>
      </c>
      <c r="M36" s="953">
        <f>+G36-L36</f>
        <v>38509.39</v>
      </c>
    </row>
    <row r="37" spans="1:13" ht="18.75" x14ac:dyDescent="0.3">
      <c r="A37" s="958" t="s">
        <v>1314</v>
      </c>
      <c r="B37" s="950" t="s">
        <v>807</v>
      </c>
      <c r="C37" s="960" t="s">
        <v>276</v>
      </c>
      <c r="D37" s="960" t="s">
        <v>321</v>
      </c>
      <c r="E37" s="951">
        <v>43500</v>
      </c>
      <c r="F37" s="952">
        <v>0</v>
      </c>
      <c r="G37" s="953">
        <v>43500</v>
      </c>
      <c r="H37" s="951">
        <v>1248.45</v>
      </c>
      <c r="I37" s="974">
        <v>936.62</v>
      </c>
      <c r="J37" s="951">
        <v>1322.4</v>
      </c>
      <c r="K37" s="954">
        <v>125</v>
      </c>
      <c r="L37" s="951">
        <f>+H37+I37+J37+K37</f>
        <v>3632.4700000000003</v>
      </c>
      <c r="M37" s="953">
        <f>+G37-L37</f>
        <v>39867.53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4">
        <v>25</v>
      </c>
      <c r="L38" s="951">
        <f>+H38+I38+J38+K38</f>
        <v>5835.18</v>
      </c>
      <c r="M38" s="953">
        <f>+G38-L38</f>
        <v>49164.82</v>
      </c>
    </row>
    <row r="39" spans="1:13" ht="18.75" x14ac:dyDescent="0.3">
      <c r="A39" s="961" t="s">
        <v>749</v>
      </c>
      <c r="B39" s="950"/>
      <c r="C39" s="962">
        <v>4</v>
      </c>
      <c r="D39" s="962"/>
      <c r="E39" s="963">
        <f>SUM(E35:E38)</f>
        <v>327000</v>
      </c>
      <c r="F39" s="1071">
        <v>0</v>
      </c>
      <c r="G39" s="963">
        <f t="shared" ref="G39:M39" si="2">SUM(G35:G38)</f>
        <v>327000</v>
      </c>
      <c r="H39" s="963">
        <f t="shared" si="2"/>
        <v>9384.9</v>
      </c>
      <c r="I39" s="963">
        <f t="shared" si="2"/>
        <v>34988.5</v>
      </c>
      <c r="J39" s="963">
        <f t="shared" si="2"/>
        <v>9940.7999999999993</v>
      </c>
      <c r="K39" s="966">
        <f>SUM(K35:K38)</f>
        <v>7061.84</v>
      </c>
      <c r="L39" s="963">
        <f t="shared" si="2"/>
        <v>61376.04</v>
      </c>
      <c r="M39" s="963">
        <f t="shared" si="2"/>
        <v>265623.95999999996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3"/>
      <c r="I40" s="963"/>
      <c r="J40" s="963"/>
      <c r="K40" s="966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3"/>
      <c r="I41" s="963"/>
      <c r="J41" s="963"/>
      <c r="K41" s="966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51">
        <v>2152.5</v>
      </c>
      <c r="I42" s="951">
        <v>6309.38</v>
      </c>
      <c r="J42" s="951">
        <v>2280</v>
      </c>
      <c r="K42" s="954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3">
        <f t="shared" ref="H43:M43" si="3">SUM(H42)</f>
        <v>2152.5</v>
      </c>
      <c r="I43" s="963">
        <f t="shared" si="3"/>
        <v>6309.38</v>
      </c>
      <c r="J43" s="963">
        <f t="shared" si="3"/>
        <v>2280</v>
      </c>
      <c r="K43" s="966">
        <f t="shared" si="3"/>
        <v>25</v>
      </c>
      <c r="L43" s="963">
        <f t="shared" si="3"/>
        <v>10766.880000000001</v>
      </c>
      <c r="M43" s="965">
        <f t="shared" si="3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3"/>
      <c r="I44" s="963"/>
      <c r="J44" s="963"/>
      <c r="K44" s="966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3"/>
      <c r="I45" s="963"/>
      <c r="J45" s="963"/>
      <c r="K45" s="966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1">
        <v>861</v>
      </c>
      <c r="I46" s="974">
        <v>0</v>
      </c>
      <c r="J46" s="951">
        <v>912</v>
      </c>
      <c r="K46" s="954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1">
        <v>1248.45</v>
      </c>
      <c r="I47" s="974">
        <v>936.62</v>
      </c>
      <c r="J47" s="951">
        <v>1322.4</v>
      </c>
      <c r="K47" s="954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4">SUM(F46:F47)</f>
        <v>0</v>
      </c>
      <c r="G48" s="965">
        <f t="shared" si="4"/>
        <v>73500</v>
      </c>
      <c r="H48" s="963">
        <f t="shared" si="4"/>
        <v>2109.4499999999998</v>
      </c>
      <c r="I48" s="1071">
        <f t="shared" si="4"/>
        <v>936.62</v>
      </c>
      <c r="J48" s="963">
        <f t="shared" si="4"/>
        <v>2234.4</v>
      </c>
      <c r="K48" s="966">
        <f>SUM(K46:K47)</f>
        <v>1765.46</v>
      </c>
      <c r="L48" s="963">
        <f t="shared" si="4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3"/>
      <c r="I49" s="963"/>
      <c r="J49" s="963"/>
      <c r="K49" s="966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3"/>
      <c r="I50" s="963"/>
      <c r="J50" s="963"/>
      <c r="K50" s="966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1">
        <v>1248.45</v>
      </c>
      <c r="I51" s="974">
        <v>936.62</v>
      </c>
      <c r="J51" s="951">
        <v>1322.4</v>
      </c>
      <c r="K51" s="954">
        <v>1296.7</v>
      </c>
      <c r="L51" s="951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1">
        <v>1004.5</v>
      </c>
      <c r="I52" s="974">
        <v>0</v>
      </c>
      <c r="J52" s="951">
        <v>1064</v>
      </c>
      <c r="K52" s="954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314" t="s">
        <v>1779</v>
      </c>
      <c r="B53" s="1231" t="s">
        <v>806</v>
      </c>
      <c r="C53" s="1315" t="s">
        <v>912</v>
      </c>
      <c r="D53" s="960" t="s">
        <v>1067</v>
      </c>
      <c r="E53" s="1316">
        <v>30000</v>
      </c>
      <c r="F53" s="952">
        <v>0</v>
      </c>
      <c r="G53" s="1317">
        <v>30000</v>
      </c>
      <c r="H53" s="1316">
        <v>861</v>
      </c>
      <c r="I53" s="1382">
        <v>0</v>
      </c>
      <c r="J53" s="1316">
        <v>912</v>
      </c>
      <c r="K53" s="1394">
        <v>25</v>
      </c>
      <c r="L53" s="1316">
        <f>SUM(H53:K53)</f>
        <v>1798</v>
      </c>
      <c r="M53" s="1317">
        <f>+E53-L53</f>
        <v>28202</v>
      </c>
    </row>
    <row r="54" spans="1:13" ht="18.75" x14ac:dyDescent="0.3">
      <c r="A54" s="955" t="s">
        <v>119</v>
      </c>
      <c r="B54" s="968" t="s">
        <v>806</v>
      </c>
      <c r="C54" s="960" t="s">
        <v>912</v>
      </c>
      <c r="D54" s="960" t="s">
        <v>1067</v>
      </c>
      <c r="E54" s="951">
        <v>35000</v>
      </c>
      <c r="F54" s="974">
        <v>0</v>
      </c>
      <c r="G54" s="951">
        <v>35000</v>
      </c>
      <c r="H54" s="951">
        <v>1004.5</v>
      </c>
      <c r="I54" s="974">
        <v>0</v>
      </c>
      <c r="J54" s="951">
        <v>1064</v>
      </c>
      <c r="K54" s="954">
        <v>7721.54</v>
      </c>
      <c r="L54" s="951">
        <f>+H54+I54+J54+K54</f>
        <v>9790.0400000000009</v>
      </c>
      <c r="M54" s="951">
        <f>+G54-L54</f>
        <v>25209.96</v>
      </c>
    </row>
    <row r="55" spans="1:13" ht="18.75" x14ac:dyDescent="0.3">
      <c r="A55" s="955" t="s">
        <v>1335</v>
      </c>
      <c r="B55" s="950" t="s">
        <v>806</v>
      </c>
      <c r="C55" s="960" t="s">
        <v>912</v>
      </c>
      <c r="D55" s="960" t="s">
        <v>1067</v>
      </c>
      <c r="E55" s="951">
        <v>35000</v>
      </c>
      <c r="F55" s="974">
        <v>0</v>
      </c>
      <c r="G55" s="951">
        <v>35000</v>
      </c>
      <c r="H55" s="951">
        <v>1004.5</v>
      </c>
      <c r="I55" s="974">
        <v>0</v>
      </c>
      <c r="J55" s="951">
        <v>1064</v>
      </c>
      <c r="K55" s="954">
        <v>25</v>
      </c>
      <c r="L55" s="951">
        <f>+H55+I55+J55+K55</f>
        <v>2093.5</v>
      </c>
      <c r="M55" s="951">
        <f>+G55-L55</f>
        <v>32906.5</v>
      </c>
    </row>
    <row r="56" spans="1:13" ht="18.75" x14ac:dyDescent="0.3">
      <c r="A56" s="998" t="s">
        <v>1327</v>
      </c>
      <c r="B56" s="950" t="s">
        <v>806</v>
      </c>
      <c r="C56" s="1024" t="s">
        <v>554</v>
      </c>
      <c r="D56" s="960" t="s">
        <v>1067</v>
      </c>
      <c r="E56" s="951">
        <v>43500</v>
      </c>
      <c r="F56" s="952">
        <v>0</v>
      </c>
      <c r="G56" s="953">
        <v>43500</v>
      </c>
      <c r="H56" s="951">
        <v>1248.45</v>
      </c>
      <c r="I56" s="974">
        <v>936.62</v>
      </c>
      <c r="J56" s="951">
        <v>1322.4</v>
      </c>
      <c r="K56" s="954">
        <v>25</v>
      </c>
      <c r="L56" s="951">
        <f>+H56+I56+J56+K56</f>
        <v>3532.4700000000003</v>
      </c>
      <c r="M56" s="951">
        <f>+G56-L56</f>
        <v>39967.53</v>
      </c>
    </row>
    <row r="57" spans="1:13" ht="18.75" x14ac:dyDescent="0.3">
      <c r="A57" s="1230" t="s">
        <v>749</v>
      </c>
      <c r="B57" s="1231"/>
      <c r="C57" s="1232">
        <v>6</v>
      </c>
      <c r="D57" s="1232"/>
      <c r="E57" s="1233">
        <f>SUM(E51:E56)</f>
        <v>222000</v>
      </c>
      <c r="F57" s="964">
        <v>0</v>
      </c>
      <c r="G57" s="1233">
        <f t="shared" ref="G57:M57" si="5">SUM(G51:G56)</f>
        <v>222000</v>
      </c>
      <c r="H57" s="1233">
        <f t="shared" si="5"/>
        <v>6371.4</v>
      </c>
      <c r="I57" s="1233">
        <f t="shared" si="5"/>
        <v>1873.24</v>
      </c>
      <c r="J57" s="1233">
        <f t="shared" si="5"/>
        <v>6748.7999999999993</v>
      </c>
      <c r="K57" s="1395">
        <f>SUM(K51:K56)</f>
        <v>9118.24</v>
      </c>
      <c r="L57" s="1233">
        <f t="shared" si="5"/>
        <v>24111.68</v>
      </c>
      <c r="M57" s="1233">
        <f t="shared" si="5"/>
        <v>197888.32</v>
      </c>
    </row>
    <row r="58" spans="1:13" ht="23.25" customHeight="1" x14ac:dyDescent="0.25">
      <c r="A58" s="153"/>
      <c r="B58" s="153"/>
      <c r="C58" s="153"/>
      <c r="D58" s="153"/>
      <c r="E58" s="153"/>
      <c r="F58" s="153"/>
      <c r="G58" s="153"/>
      <c r="H58" s="153"/>
      <c r="I58" s="153"/>
      <c r="J58" s="153"/>
      <c r="K58" s="1234"/>
      <c r="L58" s="153"/>
      <c r="M58" s="153"/>
    </row>
    <row r="59" spans="1:13" ht="18.75" x14ac:dyDescent="0.3">
      <c r="A59" s="1235" t="s">
        <v>1145</v>
      </c>
      <c r="B59" s="1236"/>
      <c r="C59" s="1237"/>
      <c r="D59" s="1237"/>
      <c r="E59" s="1238"/>
      <c r="F59" s="1239"/>
      <c r="G59" s="1240"/>
      <c r="H59" s="1238"/>
      <c r="I59" s="1238"/>
      <c r="J59" s="1238"/>
      <c r="K59" s="1241"/>
      <c r="L59" s="1238"/>
      <c r="M59" s="1240"/>
    </row>
    <row r="60" spans="1:13" s="259" customFormat="1" ht="18.75" x14ac:dyDescent="0.3">
      <c r="A60" s="1258" t="s">
        <v>1143</v>
      </c>
      <c r="B60" s="1256" t="s">
        <v>807</v>
      </c>
      <c r="C60" s="1257" t="s">
        <v>276</v>
      </c>
      <c r="D60" s="1257" t="s">
        <v>307</v>
      </c>
      <c r="E60" s="954">
        <v>43500</v>
      </c>
      <c r="F60" s="1191">
        <v>0</v>
      </c>
      <c r="G60" s="954">
        <v>43500</v>
      </c>
      <c r="H60" s="951">
        <v>1248.45</v>
      </c>
      <c r="I60" s="974">
        <v>936.62</v>
      </c>
      <c r="J60" s="951">
        <v>1322.4</v>
      </c>
      <c r="K60" s="954">
        <v>25</v>
      </c>
      <c r="L60" s="951">
        <f>+H60+I60+J60+K60</f>
        <v>3532.4700000000003</v>
      </c>
      <c r="M60" s="954">
        <f>+G60-L60</f>
        <v>39967.53</v>
      </c>
    </row>
    <row r="61" spans="1:13" ht="18.75" x14ac:dyDescent="0.3">
      <c r="A61" s="955" t="s">
        <v>346</v>
      </c>
      <c r="B61" s="950" t="s">
        <v>806</v>
      </c>
      <c r="C61" s="960" t="s">
        <v>309</v>
      </c>
      <c r="D61" s="960" t="s">
        <v>307</v>
      </c>
      <c r="E61" s="951">
        <v>37500</v>
      </c>
      <c r="F61" s="974">
        <v>0</v>
      </c>
      <c r="G61" s="951">
        <v>37500</v>
      </c>
      <c r="H61" s="951">
        <v>1076.25</v>
      </c>
      <c r="I61" s="974">
        <v>89.81</v>
      </c>
      <c r="J61" s="951">
        <v>1140</v>
      </c>
      <c r="K61" s="954">
        <v>525</v>
      </c>
      <c r="L61" s="951">
        <f>+H61+I61+J61+K61</f>
        <v>2831.06</v>
      </c>
      <c r="M61" s="951">
        <f>+G61-L61</f>
        <v>34668.94</v>
      </c>
    </row>
    <row r="62" spans="1:13" ht="18.75" x14ac:dyDescent="0.3">
      <c r="A62" s="955" t="s">
        <v>1658</v>
      </c>
      <c r="B62" s="950" t="s">
        <v>806</v>
      </c>
      <c r="C62" s="960" t="s">
        <v>309</v>
      </c>
      <c r="D62" s="960" t="s">
        <v>307</v>
      </c>
      <c r="E62" s="951">
        <v>37500</v>
      </c>
      <c r="F62" s="974">
        <v>0</v>
      </c>
      <c r="G62" s="951">
        <v>37500</v>
      </c>
      <c r="H62" s="951">
        <v>1076.25</v>
      </c>
      <c r="I62" s="974">
        <v>0</v>
      </c>
      <c r="J62" s="951">
        <v>1140</v>
      </c>
      <c r="K62" s="954">
        <v>2169.96</v>
      </c>
      <c r="L62" s="951">
        <f>SUM(H62:K62)</f>
        <v>4386.21</v>
      </c>
      <c r="M62" s="951">
        <f>+G62-L62</f>
        <v>33113.79</v>
      </c>
    </row>
    <row r="63" spans="1:13" ht="18.75" x14ac:dyDescent="0.3">
      <c r="A63" s="961" t="s">
        <v>749</v>
      </c>
      <c r="B63" s="950"/>
      <c r="C63" s="962">
        <v>3</v>
      </c>
      <c r="D63" s="962"/>
      <c r="E63" s="963">
        <f>SUM(E60:E62)</f>
        <v>118500</v>
      </c>
      <c r="F63" s="1071">
        <v>0</v>
      </c>
      <c r="G63" s="963">
        <f>SUM(G60:G62)</f>
        <v>118500</v>
      </c>
      <c r="H63" s="963">
        <f t="shared" ref="H63:M63" si="6">SUM(H60:H62)</f>
        <v>3400.95</v>
      </c>
      <c r="I63" s="963">
        <f t="shared" si="6"/>
        <v>1026.43</v>
      </c>
      <c r="J63" s="963">
        <f t="shared" si="6"/>
        <v>3602.4</v>
      </c>
      <c r="K63" s="966">
        <f>SUM(K60:K62)</f>
        <v>2719.96</v>
      </c>
      <c r="L63" s="963">
        <f t="shared" si="6"/>
        <v>10749.740000000002</v>
      </c>
      <c r="M63" s="963">
        <f t="shared" si="6"/>
        <v>107750.26000000001</v>
      </c>
    </row>
    <row r="64" spans="1:13" ht="18.75" x14ac:dyDescent="0.3">
      <c r="A64" s="961"/>
      <c r="B64" s="950"/>
      <c r="C64" s="967"/>
      <c r="D64" s="967"/>
      <c r="E64" s="963"/>
      <c r="F64" s="964"/>
      <c r="G64" s="965"/>
      <c r="H64" s="963"/>
      <c r="I64" s="963"/>
      <c r="J64" s="1071"/>
      <c r="K64" s="966"/>
      <c r="L64" s="963"/>
      <c r="M64" s="965"/>
    </row>
    <row r="65" spans="1:13" ht="18.75" x14ac:dyDescent="0.3">
      <c r="A65" s="961" t="s">
        <v>1135</v>
      </c>
      <c r="B65" s="950"/>
      <c r="C65" s="967"/>
      <c r="D65" s="967"/>
      <c r="E65" s="963"/>
      <c r="F65" s="964"/>
      <c r="G65" s="965"/>
      <c r="H65" s="963"/>
      <c r="I65" s="963"/>
      <c r="J65" s="963"/>
      <c r="K65" s="966"/>
      <c r="L65" s="963"/>
      <c r="M65" s="965"/>
    </row>
    <row r="66" spans="1:13" ht="18.75" x14ac:dyDescent="0.3">
      <c r="A66" s="955" t="s">
        <v>545</v>
      </c>
      <c r="B66" s="950" t="s">
        <v>806</v>
      </c>
      <c r="C66" s="960" t="s">
        <v>1139</v>
      </c>
      <c r="D66" s="960" t="s">
        <v>307</v>
      </c>
      <c r="E66" s="951">
        <v>43500</v>
      </c>
      <c r="F66" s="952">
        <v>0</v>
      </c>
      <c r="G66" s="953">
        <v>43500</v>
      </c>
      <c r="H66" s="951">
        <v>1248.45</v>
      </c>
      <c r="I66" s="951">
        <v>936.62</v>
      </c>
      <c r="J66" s="951">
        <v>1322.4</v>
      </c>
      <c r="K66" s="954">
        <v>25</v>
      </c>
      <c r="L66" s="951">
        <f t="shared" ref="L66:L80" si="7">+H66+I66+J66+K66</f>
        <v>3532.4700000000003</v>
      </c>
      <c r="M66" s="953">
        <f>+G66-L66</f>
        <v>39967.53</v>
      </c>
    </row>
    <row r="67" spans="1:13" ht="18.75" x14ac:dyDescent="0.3">
      <c r="A67" s="958" t="s">
        <v>1347</v>
      </c>
      <c r="B67" s="950" t="s">
        <v>807</v>
      </c>
      <c r="C67" s="977" t="s">
        <v>327</v>
      </c>
      <c r="D67" s="960" t="s">
        <v>321</v>
      </c>
      <c r="E67" s="951">
        <v>43500</v>
      </c>
      <c r="F67" s="952">
        <v>0</v>
      </c>
      <c r="G67" s="953">
        <v>43500</v>
      </c>
      <c r="H67" s="951">
        <v>1248.45</v>
      </c>
      <c r="I67" s="974">
        <v>936.62</v>
      </c>
      <c r="J67" s="951">
        <v>1322.4</v>
      </c>
      <c r="K67" s="954">
        <v>25</v>
      </c>
      <c r="L67" s="951">
        <f>+H67+I67+J67+K67</f>
        <v>3532.4700000000003</v>
      </c>
      <c r="M67" s="953">
        <f>+G67-L67</f>
        <v>39967.53</v>
      </c>
    </row>
    <row r="68" spans="1:13" ht="18.75" x14ac:dyDescent="0.3">
      <c r="A68" s="958" t="s">
        <v>1660</v>
      </c>
      <c r="B68" s="950" t="s">
        <v>806</v>
      </c>
      <c r="C68" s="960" t="s">
        <v>1461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974">
        <v>0</v>
      </c>
      <c r="J68" s="951">
        <v>912</v>
      </c>
      <c r="K68" s="954">
        <v>25</v>
      </c>
      <c r="L68" s="951">
        <f>+H68+I68+J68+K68</f>
        <v>1798</v>
      </c>
      <c r="M68" s="953">
        <f>+G68-L68</f>
        <v>28202</v>
      </c>
    </row>
    <row r="69" spans="1:13" ht="18.75" x14ac:dyDescent="0.3">
      <c r="A69" s="958" t="s">
        <v>99</v>
      </c>
      <c r="B69" s="950" t="s">
        <v>806</v>
      </c>
      <c r="C69" s="960" t="s">
        <v>1461</v>
      </c>
      <c r="D69" s="960" t="s">
        <v>1067</v>
      </c>
      <c r="E69" s="951">
        <v>35000</v>
      </c>
      <c r="F69" s="952">
        <v>0</v>
      </c>
      <c r="G69" s="953">
        <v>35000</v>
      </c>
      <c r="H69" s="951">
        <v>1004.5</v>
      </c>
      <c r="I69" s="974">
        <v>0</v>
      </c>
      <c r="J69" s="951">
        <v>1064</v>
      </c>
      <c r="K69" s="954">
        <v>125</v>
      </c>
      <c r="L69" s="951">
        <f>+H69+I69+J69+K69</f>
        <v>2193.5</v>
      </c>
      <c r="M69" s="953">
        <f>+G69-L69</f>
        <v>32806.5</v>
      </c>
    </row>
    <row r="70" spans="1:13" s="259" customFormat="1" ht="18.75" x14ac:dyDescent="0.3">
      <c r="A70" s="1255" t="s">
        <v>1659</v>
      </c>
      <c r="B70" s="1256" t="s">
        <v>806</v>
      </c>
      <c r="C70" s="1257" t="s">
        <v>92</v>
      </c>
      <c r="D70" s="1257" t="s">
        <v>1067</v>
      </c>
      <c r="E70" s="954">
        <v>30000</v>
      </c>
      <c r="F70" s="1191">
        <v>0</v>
      </c>
      <c r="G70" s="954">
        <v>30000</v>
      </c>
      <c r="H70" s="951">
        <v>861</v>
      </c>
      <c r="I70" s="974">
        <v>0</v>
      </c>
      <c r="J70" s="951">
        <v>912</v>
      </c>
      <c r="K70" s="954">
        <v>6341.6</v>
      </c>
      <c r="L70" s="951">
        <f>+H70+I70+J70+K70</f>
        <v>8114.6</v>
      </c>
      <c r="M70" s="954">
        <f>+G70-L70</f>
        <v>21885.4</v>
      </c>
    </row>
    <row r="71" spans="1:13" ht="18.75" x14ac:dyDescent="0.3">
      <c r="A71" s="958" t="s">
        <v>1661</v>
      </c>
      <c r="B71" s="950" t="s">
        <v>806</v>
      </c>
      <c r="C71" s="960" t="s">
        <v>92</v>
      </c>
      <c r="D71" s="960" t="s">
        <v>1067</v>
      </c>
      <c r="E71" s="951">
        <v>30000</v>
      </c>
      <c r="F71" s="952">
        <v>0</v>
      </c>
      <c r="G71" s="953">
        <v>30000</v>
      </c>
      <c r="H71" s="951">
        <v>861</v>
      </c>
      <c r="I71" s="974">
        <v>0</v>
      </c>
      <c r="J71" s="951">
        <v>912</v>
      </c>
      <c r="K71" s="954">
        <v>25</v>
      </c>
      <c r="L71" s="951">
        <f t="shared" si="7"/>
        <v>1798</v>
      </c>
      <c r="M71" s="953">
        <f t="shared" ref="M71:M80" si="8">+G71-L71</f>
        <v>28202</v>
      </c>
    </row>
    <row r="72" spans="1:13" ht="18.75" x14ac:dyDescent="0.3">
      <c r="A72" s="955" t="s">
        <v>1662</v>
      </c>
      <c r="B72" s="950" t="s">
        <v>806</v>
      </c>
      <c r="C72" s="960" t="s">
        <v>92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974">
        <v>0</v>
      </c>
      <c r="J72" s="951">
        <v>912</v>
      </c>
      <c r="K72" s="954">
        <v>25</v>
      </c>
      <c r="L72" s="951">
        <f t="shared" si="7"/>
        <v>1798</v>
      </c>
      <c r="M72" s="953">
        <f t="shared" si="8"/>
        <v>28202</v>
      </c>
    </row>
    <row r="73" spans="1:13" ht="18.75" x14ac:dyDescent="0.3">
      <c r="A73" s="958" t="s">
        <v>1663</v>
      </c>
      <c r="B73" s="950" t="s">
        <v>806</v>
      </c>
      <c r="C73" s="960" t="s">
        <v>92</v>
      </c>
      <c r="D73" s="960" t="s">
        <v>1067</v>
      </c>
      <c r="E73" s="951">
        <v>30000</v>
      </c>
      <c r="F73" s="974">
        <v>0</v>
      </c>
      <c r="G73" s="951">
        <v>30000</v>
      </c>
      <c r="H73" s="951">
        <v>861</v>
      </c>
      <c r="I73" s="974">
        <v>0</v>
      </c>
      <c r="J73" s="951">
        <v>912</v>
      </c>
      <c r="K73" s="954">
        <v>2568.4</v>
      </c>
      <c r="L73" s="951">
        <f t="shared" si="7"/>
        <v>4341.3999999999996</v>
      </c>
      <c r="M73" s="953">
        <f t="shared" si="8"/>
        <v>25658.6</v>
      </c>
    </row>
    <row r="74" spans="1:13" ht="18.75" x14ac:dyDescent="0.3">
      <c r="A74" s="958" t="s">
        <v>1146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74">
        <v>0</v>
      </c>
      <c r="G74" s="951">
        <v>30000</v>
      </c>
      <c r="H74" s="951">
        <v>861</v>
      </c>
      <c r="I74" s="974">
        <v>0</v>
      </c>
      <c r="J74" s="951">
        <v>912</v>
      </c>
      <c r="K74" s="954">
        <v>25</v>
      </c>
      <c r="L74" s="951">
        <f t="shared" si="7"/>
        <v>1798</v>
      </c>
      <c r="M74" s="953">
        <f t="shared" si="8"/>
        <v>28202</v>
      </c>
    </row>
    <row r="75" spans="1:13" ht="18.75" x14ac:dyDescent="0.3">
      <c r="A75" s="958" t="s">
        <v>1317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74">
        <v>0</v>
      </c>
      <c r="G75" s="951">
        <v>30000</v>
      </c>
      <c r="H75" s="951">
        <v>861</v>
      </c>
      <c r="I75" s="974">
        <v>0</v>
      </c>
      <c r="J75" s="951">
        <v>912</v>
      </c>
      <c r="K75" s="954">
        <v>25</v>
      </c>
      <c r="L75" s="951">
        <f t="shared" si="7"/>
        <v>1798</v>
      </c>
      <c r="M75" s="953">
        <f t="shared" si="8"/>
        <v>28202</v>
      </c>
    </row>
    <row r="76" spans="1:13" ht="18.75" x14ac:dyDescent="0.3">
      <c r="A76" s="955" t="s">
        <v>1664</v>
      </c>
      <c r="B76" s="968" t="s">
        <v>806</v>
      </c>
      <c r="C76" s="960" t="s">
        <v>268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974">
        <v>0</v>
      </c>
      <c r="J76" s="951">
        <v>912</v>
      </c>
      <c r="K76" s="954">
        <v>1740.46</v>
      </c>
      <c r="L76" s="951">
        <f t="shared" si="7"/>
        <v>3513.46</v>
      </c>
      <c r="M76" s="953">
        <f t="shared" si="8"/>
        <v>26486.54</v>
      </c>
    </row>
    <row r="77" spans="1:13" ht="18.75" x14ac:dyDescent="0.3">
      <c r="A77" s="958" t="s">
        <v>1439</v>
      </c>
      <c r="B77" s="950" t="s">
        <v>806</v>
      </c>
      <c r="C77" s="960" t="s">
        <v>268</v>
      </c>
      <c r="D77" s="960" t="s">
        <v>1067</v>
      </c>
      <c r="E77" s="951">
        <v>30000</v>
      </c>
      <c r="F77" s="974">
        <v>0</v>
      </c>
      <c r="G77" s="951">
        <v>30000</v>
      </c>
      <c r="H77" s="951">
        <v>861</v>
      </c>
      <c r="I77" s="974">
        <v>0</v>
      </c>
      <c r="J77" s="951">
        <v>912</v>
      </c>
      <c r="K77" s="954">
        <v>25</v>
      </c>
      <c r="L77" s="951">
        <f t="shared" si="7"/>
        <v>1798</v>
      </c>
      <c r="M77" s="953">
        <f t="shared" si="8"/>
        <v>28202</v>
      </c>
    </row>
    <row r="78" spans="1:13" ht="18.75" x14ac:dyDescent="0.3">
      <c r="A78" s="958" t="s">
        <v>1747</v>
      </c>
      <c r="B78" s="950" t="s">
        <v>806</v>
      </c>
      <c r="C78" s="960" t="s">
        <v>268</v>
      </c>
      <c r="D78" s="960" t="s">
        <v>1067</v>
      </c>
      <c r="E78" s="951">
        <v>30000</v>
      </c>
      <c r="F78" s="974">
        <v>0</v>
      </c>
      <c r="G78" s="951">
        <v>30000</v>
      </c>
      <c r="H78" s="951">
        <v>861</v>
      </c>
      <c r="I78" s="974">
        <v>0</v>
      </c>
      <c r="J78" s="951">
        <v>912</v>
      </c>
      <c r="K78" s="954">
        <v>25</v>
      </c>
      <c r="L78" s="951">
        <f t="shared" si="7"/>
        <v>1798</v>
      </c>
      <c r="M78" s="953">
        <f t="shared" si="8"/>
        <v>28202</v>
      </c>
    </row>
    <row r="79" spans="1:13" ht="18.75" x14ac:dyDescent="0.3">
      <c r="A79" s="955" t="s">
        <v>1807</v>
      </c>
      <c r="B79" s="950" t="s">
        <v>806</v>
      </c>
      <c r="C79" s="960" t="s">
        <v>268</v>
      </c>
      <c r="D79" s="960" t="s">
        <v>1067</v>
      </c>
      <c r="E79" s="951">
        <v>30000</v>
      </c>
      <c r="F79" s="974">
        <v>0</v>
      </c>
      <c r="G79" s="951">
        <v>30000</v>
      </c>
      <c r="H79" s="951">
        <v>861</v>
      </c>
      <c r="I79" s="974">
        <v>0</v>
      </c>
      <c r="J79" s="951">
        <v>912</v>
      </c>
      <c r="K79" s="954">
        <v>1740.46</v>
      </c>
      <c r="L79" s="951">
        <f t="shared" si="7"/>
        <v>3513.46</v>
      </c>
      <c r="M79" s="951">
        <f t="shared" si="8"/>
        <v>26486.54</v>
      </c>
    </row>
    <row r="80" spans="1:13" ht="18.75" x14ac:dyDescent="0.3">
      <c r="A80" s="958" t="s">
        <v>1808</v>
      </c>
      <c r="B80" s="950" t="s">
        <v>806</v>
      </c>
      <c r="C80" s="960" t="s">
        <v>268</v>
      </c>
      <c r="D80" s="960" t="s">
        <v>1067</v>
      </c>
      <c r="E80" s="951">
        <v>30000</v>
      </c>
      <c r="F80" s="974">
        <v>0</v>
      </c>
      <c r="G80" s="951">
        <v>30000</v>
      </c>
      <c r="H80" s="951">
        <v>861</v>
      </c>
      <c r="I80" s="974">
        <v>0</v>
      </c>
      <c r="J80" s="951">
        <v>912</v>
      </c>
      <c r="K80" s="954">
        <v>25</v>
      </c>
      <c r="L80" s="951">
        <f t="shared" si="7"/>
        <v>1798</v>
      </c>
      <c r="M80" s="953">
        <f t="shared" si="8"/>
        <v>28202</v>
      </c>
    </row>
    <row r="81" spans="1:13" ht="18.75" x14ac:dyDescent="0.3">
      <c r="A81" s="961" t="s">
        <v>755</v>
      </c>
      <c r="B81" s="950"/>
      <c r="C81" s="962">
        <v>15</v>
      </c>
      <c r="D81" s="962"/>
      <c r="E81" s="963">
        <f>SUM(E66:E80)</f>
        <v>482000</v>
      </c>
      <c r="F81" s="1071">
        <v>0</v>
      </c>
      <c r="G81" s="963">
        <f t="shared" ref="G81:M81" si="9">SUM(G66:G80)</f>
        <v>482000</v>
      </c>
      <c r="H81" s="963">
        <f t="shared" si="9"/>
        <v>13833.4</v>
      </c>
      <c r="I81" s="963">
        <f t="shared" si="9"/>
        <v>1873.24</v>
      </c>
      <c r="J81" s="963">
        <f t="shared" si="9"/>
        <v>14652.8</v>
      </c>
      <c r="K81" s="966">
        <f>SUM(K66:K80)</f>
        <v>12765.919999999998</v>
      </c>
      <c r="L81" s="963">
        <f t="shared" si="9"/>
        <v>43125.36</v>
      </c>
      <c r="M81" s="963">
        <f t="shared" si="9"/>
        <v>438874.63999999996</v>
      </c>
    </row>
    <row r="82" spans="1:13" ht="18.75" x14ac:dyDescent="0.3">
      <c r="A82" s="958"/>
      <c r="B82" s="950"/>
      <c r="C82" s="960"/>
      <c r="D82" s="960"/>
      <c r="E82" s="951"/>
      <c r="F82" s="952"/>
      <c r="G82" s="953"/>
      <c r="H82" s="951"/>
      <c r="I82" s="951"/>
      <c r="J82" s="951"/>
      <c r="K82" s="954"/>
      <c r="L82" s="951"/>
      <c r="M82" s="953"/>
    </row>
    <row r="83" spans="1:13" ht="18.75" x14ac:dyDescent="0.3">
      <c r="A83" s="975" t="s">
        <v>1665</v>
      </c>
      <c r="B83" s="950"/>
      <c r="C83" s="967"/>
      <c r="D83" s="967"/>
      <c r="E83" s="963"/>
      <c r="F83" s="964"/>
      <c r="G83" s="965"/>
      <c r="H83" s="963"/>
      <c r="I83" s="963"/>
      <c r="J83" s="963"/>
      <c r="K83" s="966"/>
      <c r="L83" s="963"/>
      <c r="M83" s="965"/>
    </row>
    <row r="84" spans="1:13" ht="18.75" x14ac:dyDescent="0.3">
      <c r="A84" s="955" t="s">
        <v>1666</v>
      </c>
      <c r="B84" s="950" t="s">
        <v>807</v>
      </c>
      <c r="C84" s="960" t="s">
        <v>1778</v>
      </c>
      <c r="D84" s="960" t="s">
        <v>307</v>
      </c>
      <c r="E84" s="951">
        <v>43500</v>
      </c>
      <c r="F84" s="952">
        <v>0</v>
      </c>
      <c r="G84" s="953">
        <v>43500</v>
      </c>
      <c r="H84" s="951">
        <v>1248.45</v>
      </c>
      <c r="I84" s="974">
        <v>936.62</v>
      </c>
      <c r="J84" s="951">
        <v>1322.4</v>
      </c>
      <c r="K84" s="954">
        <v>1125</v>
      </c>
      <c r="L84" s="951">
        <f t="shared" ref="L84:L92" si="10">+H84+I84+J84+K84</f>
        <v>4632.47</v>
      </c>
      <c r="M84" s="953">
        <f>+G84-L84</f>
        <v>38867.53</v>
      </c>
    </row>
    <row r="85" spans="1:13" ht="18.75" x14ac:dyDescent="0.3">
      <c r="A85" s="955" t="s">
        <v>760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52">
        <v>0</v>
      </c>
      <c r="G85" s="953">
        <v>25000</v>
      </c>
      <c r="H85" s="951">
        <v>717.5</v>
      </c>
      <c r="I85" s="974">
        <v>0</v>
      </c>
      <c r="J85" s="951">
        <v>760</v>
      </c>
      <c r="K85" s="954">
        <v>125</v>
      </c>
      <c r="L85" s="951">
        <f t="shared" si="10"/>
        <v>1602.5</v>
      </c>
      <c r="M85" s="953">
        <f t="shared" ref="M85:M93" si="11">+G85-L85</f>
        <v>23397.5</v>
      </c>
    </row>
    <row r="86" spans="1:13" ht="18.75" x14ac:dyDescent="0.3">
      <c r="A86" s="955" t="s">
        <v>860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4">
        <v>828</v>
      </c>
      <c r="L86" s="951">
        <f t="shared" si="10"/>
        <v>2305.5</v>
      </c>
      <c r="M86" s="953">
        <f t="shared" si="11"/>
        <v>22694.5</v>
      </c>
    </row>
    <row r="87" spans="1:13" ht="18.75" x14ac:dyDescent="0.3">
      <c r="A87" s="955" t="s">
        <v>1667</v>
      </c>
      <c r="B87" s="950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974">
        <v>0</v>
      </c>
      <c r="J87" s="951">
        <v>760</v>
      </c>
      <c r="K87" s="954">
        <v>1296.7</v>
      </c>
      <c r="L87" s="951">
        <f t="shared" si="10"/>
        <v>2774.2</v>
      </c>
      <c r="M87" s="953">
        <f t="shared" si="11"/>
        <v>22225.8</v>
      </c>
    </row>
    <row r="88" spans="1:13" ht="21" customHeight="1" x14ac:dyDescent="0.3">
      <c r="A88" s="955" t="s">
        <v>1668</v>
      </c>
      <c r="B88" s="950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974">
        <v>0</v>
      </c>
      <c r="J88" s="951">
        <v>760</v>
      </c>
      <c r="K88" s="954">
        <v>25</v>
      </c>
      <c r="L88" s="951">
        <f t="shared" si="10"/>
        <v>1502.5</v>
      </c>
      <c r="M88" s="953">
        <f t="shared" si="11"/>
        <v>23497.5</v>
      </c>
    </row>
    <row r="89" spans="1:13" ht="18.75" x14ac:dyDescent="0.3">
      <c r="A89" s="955" t="s">
        <v>1669</v>
      </c>
      <c r="B89" s="968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974">
        <v>0</v>
      </c>
      <c r="J89" s="951">
        <v>760</v>
      </c>
      <c r="K89" s="954">
        <v>25</v>
      </c>
      <c r="L89" s="951">
        <f t="shared" si="10"/>
        <v>1502.5</v>
      </c>
      <c r="M89" s="953">
        <f t="shared" si="11"/>
        <v>23497.5</v>
      </c>
    </row>
    <row r="90" spans="1:13" ht="18.75" x14ac:dyDescent="0.3">
      <c r="A90" s="955" t="s">
        <v>1670</v>
      </c>
      <c r="B90" s="968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974">
        <v>0</v>
      </c>
      <c r="J90" s="951">
        <v>760</v>
      </c>
      <c r="K90" s="954">
        <v>25</v>
      </c>
      <c r="L90" s="951">
        <f t="shared" si="10"/>
        <v>1502.5</v>
      </c>
      <c r="M90" s="953">
        <f t="shared" si="11"/>
        <v>23497.5</v>
      </c>
    </row>
    <row r="91" spans="1:13" ht="18.75" x14ac:dyDescent="0.3">
      <c r="A91" s="955" t="s">
        <v>1671</v>
      </c>
      <c r="B91" s="968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974">
        <v>0</v>
      </c>
      <c r="J91" s="951">
        <v>760</v>
      </c>
      <c r="K91" s="954">
        <v>25</v>
      </c>
      <c r="L91" s="951">
        <f t="shared" si="10"/>
        <v>1502.5</v>
      </c>
      <c r="M91" s="953">
        <f t="shared" si="11"/>
        <v>23497.5</v>
      </c>
    </row>
    <row r="92" spans="1:13" ht="18.75" x14ac:dyDescent="0.3">
      <c r="A92" s="955" t="s">
        <v>1672</v>
      </c>
      <c r="B92" s="950" t="s">
        <v>807</v>
      </c>
      <c r="C92" s="960" t="s">
        <v>105</v>
      </c>
      <c r="D92" s="960" t="s">
        <v>1067</v>
      </c>
      <c r="E92" s="951">
        <v>25000</v>
      </c>
      <c r="F92" s="974">
        <v>0</v>
      </c>
      <c r="G92" s="951">
        <v>25000</v>
      </c>
      <c r="H92" s="951">
        <v>717.5</v>
      </c>
      <c r="I92" s="974">
        <v>0</v>
      </c>
      <c r="J92" s="951">
        <v>760</v>
      </c>
      <c r="K92" s="954">
        <v>25</v>
      </c>
      <c r="L92" s="951">
        <f t="shared" si="10"/>
        <v>1502.5</v>
      </c>
      <c r="M92" s="953">
        <f t="shared" si="11"/>
        <v>23497.5</v>
      </c>
    </row>
    <row r="93" spans="1:13" s="259" customFormat="1" ht="19.5" customHeight="1" x14ac:dyDescent="0.3">
      <c r="A93" s="1258" t="s">
        <v>1075</v>
      </c>
      <c r="B93" s="1256" t="s">
        <v>807</v>
      </c>
      <c r="C93" s="1257" t="s">
        <v>105</v>
      </c>
      <c r="D93" s="1257" t="s">
        <v>1067</v>
      </c>
      <c r="E93" s="954">
        <v>25000</v>
      </c>
      <c r="F93" s="1191">
        <v>0</v>
      </c>
      <c r="G93" s="954">
        <v>25000</v>
      </c>
      <c r="H93" s="954">
        <v>717.5</v>
      </c>
      <c r="I93" s="1191">
        <v>0</v>
      </c>
      <c r="J93" s="954">
        <v>760</v>
      </c>
      <c r="K93" s="954">
        <v>5076.66</v>
      </c>
      <c r="L93" s="954">
        <f>+H93+I93+J93+K93</f>
        <v>6554.16</v>
      </c>
      <c r="M93" s="954">
        <f t="shared" si="11"/>
        <v>18445.84</v>
      </c>
    </row>
    <row r="94" spans="1:13" ht="18.75" x14ac:dyDescent="0.3">
      <c r="A94" s="961" t="s">
        <v>763</v>
      </c>
      <c r="B94" s="950"/>
      <c r="C94" s="962">
        <v>10</v>
      </c>
      <c r="D94" s="962"/>
      <c r="E94" s="963">
        <f>SUM(E84:E93)</f>
        <v>268500</v>
      </c>
      <c r="F94" s="1071">
        <v>0</v>
      </c>
      <c r="G94" s="963">
        <f t="shared" ref="G94:M94" si="12">SUM(G84:G93)</f>
        <v>268500</v>
      </c>
      <c r="H94" s="963">
        <f t="shared" si="12"/>
        <v>7705.95</v>
      </c>
      <c r="I94" s="963">
        <f t="shared" si="12"/>
        <v>936.62</v>
      </c>
      <c r="J94" s="963">
        <f t="shared" si="12"/>
        <v>8162.4</v>
      </c>
      <c r="K94" s="966">
        <f>SUM(K84:K93)</f>
        <v>8576.36</v>
      </c>
      <c r="L94" s="963">
        <f t="shared" si="12"/>
        <v>25381.33</v>
      </c>
      <c r="M94" s="963">
        <f t="shared" si="12"/>
        <v>243118.67</v>
      </c>
    </row>
    <row r="95" spans="1:13" ht="18.75" x14ac:dyDescent="0.3">
      <c r="A95" s="958"/>
      <c r="B95" s="950"/>
      <c r="C95" s="967"/>
      <c r="D95" s="967"/>
      <c r="E95" s="951"/>
      <c r="F95" s="952"/>
      <c r="G95" s="953"/>
      <c r="H95" s="951"/>
      <c r="I95" s="951"/>
      <c r="J95" s="951"/>
      <c r="K95" s="954"/>
      <c r="L95" s="951"/>
      <c r="M95" s="953"/>
    </row>
    <row r="96" spans="1:13" ht="18.75" x14ac:dyDescent="0.3">
      <c r="A96" s="961" t="s">
        <v>1126</v>
      </c>
      <c r="B96" s="950"/>
      <c r="C96" s="960"/>
      <c r="D96" s="960"/>
      <c r="E96" s="951"/>
      <c r="F96" s="964"/>
      <c r="G96" s="953"/>
      <c r="H96" s="951"/>
      <c r="I96" s="951"/>
      <c r="J96" s="951"/>
      <c r="K96" s="954"/>
      <c r="L96" s="951"/>
      <c r="M96" s="953"/>
    </row>
    <row r="97" spans="1:13" ht="18.75" x14ac:dyDescent="0.3">
      <c r="A97" s="955" t="s">
        <v>1641</v>
      </c>
      <c r="B97" s="950" t="s">
        <v>807</v>
      </c>
      <c r="C97" s="960" t="s">
        <v>1673</v>
      </c>
      <c r="D97" s="960" t="s">
        <v>1069</v>
      </c>
      <c r="E97" s="951">
        <v>55000</v>
      </c>
      <c r="F97" s="952">
        <v>0</v>
      </c>
      <c r="G97" s="953">
        <v>55000</v>
      </c>
      <c r="H97" s="951">
        <v>1578.5</v>
      </c>
      <c r="I97" s="956">
        <v>2559.6799999999998</v>
      </c>
      <c r="J97" s="951">
        <v>1672</v>
      </c>
      <c r="K97" s="954">
        <v>25</v>
      </c>
      <c r="L97" s="951">
        <f>+H97+I97+J97+K97</f>
        <v>5835.18</v>
      </c>
      <c r="M97" s="953">
        <f>+G97-L97</f>
        <v>49164.82</v>
      </c>
    </row>
    <row r="98" spans="1:13" ht="18.75" x14ac:dyDescent="0.3">
      <c r="A98" s="961" t="s">
        <v>749</v>
      </c>
      <c r="B98" s="950"/>
      <c r="C98" s="962">
        <v>1</v>
      </c>
      <c r="D98" s="962"/>
      <c r="E98" s="963">
        <f>SUM(E97:E97)</f>
        <v>55000</v>
      </c>
      <c r="F98" s="964">
        <f t="shared" ref="F98:M98" si="13">SUM(F97:F97)</f>
        <v>0</v>
      </c>
      <c r="G98" s="965">
        <f t="shared" si="13"/>
        <v>55000</v>
      </c>
      <c r="H98" s="963">
        <f t="shared" si="13"/>
        <v>1578.5</v>
      </c>
      <c r="I98" s="963">
        <f t="shared" si="13"/>
        <v>2559.6799999999998</v>
      </c>
      <c r="J98" s="963">
        <f t="shared" si="13"/>
        <v>1672</v>
      </c>
      <c r="K98" s="966">
        <f>SUM(K97:K97)</f>
        <v>25</v>
      </c>
      <c r="L98" s="963">
        <f t="shared" si="13"/>
        <v>5835.18</v>
      </c>
      <c r="M98" s="965">
        <f t="shared" si="13"/>
        <v>49164.82</v>
      </c>
    </row>
    <row r="99" spans="1:13" ht="18.75" x14ac:dyDescent="0.3">
      <c r="A99" s="958"/>
      <c r="B99" s="950"/>
      <c r="C99" s="960"/>
      <c r="D99" s="960"/>
      <c r="E99" s="951"/>
      <c r="F99" s="952"/>
      <c r="G99" s="953"/>
      <c r="H99" s="951"/>
      <c r="I99" s="951"/>
      <c r="J99" s="951"/>
      <c r="K99" s="954"/>
      <c r="L99" s="951"/>
      <c r="M99" s="953"/>
    </row>
    <row r="100" spans="1:13" ht="18.75" x14ac:dyDescent="0.3">
      <c r="A100" s="961" t="s">
        <v>1127</v>
      </c>
      <c r="B100" s="950"/>
      <c r="C100" s="960"/>
      <c r="D100" s="960"/>
      <c r="E100" s="951"/>
      <c r="F100" s="952"/>
      <c r="G100" s="953"/>
      <c r="H100" s="951"/>
      <c r="I100" s="951"/>
      <c r="J100" s="951"/>
      <c r="K100" s="954"/>
      <c r="L100" s="951"/>
      <c r="M100" s="953"/>
    </row>
    <row r="101" spans="1:13" ht="18.75" x14ac:dyDescent="0.3">
      <c r="A101" s="955" t="s">
        <v>1642</v>
      </c>
      <c r="B101" s="950" t="s">
        <v>806</v>
      </c>
      <c r="C101" s="960" t="s">
        <v>1675</v>
      </c>
      <c r="D101" s="960" t="s">
        <v>1069</v>
      </c>
      <c r="E101" s="951">
        <v>55000</v>
      </c>
      <c r="F101" s="974">
        <v>0</v>
      </c>
      <c r="G101" s="951">
        <v>55000</v>
      </c>
      <c r="H101" s="951">
        <v>1578.5</v>
      </c>
      <c r="I101" s="951">
        <v>2559.6799999999998</v>
      </c>
      <c r="J101" s="951">
        <v>1672</v>
      </c>
      <c r="K101" s="954">
        <v>1296.7</v>
      </c>
      <c r="L101" s="951">
        <f>+H101+I101+J101+K101</f>
        <v>7106.88</v>
      </c>
      <c r="M101" s="953">
        <f>+G101-L101</f>
        <v>47893.120000000003</v>
      </c>
    </row>
    <row r="102" spans="1:13" ht="18.75" x14ac:dyDescent="0.3">
      <c r="A102" s="955" t="s">
        <v>1315</v>
      </c>
      <c r="B102" s="968" t="s">
        <v>806</v>
      </c>
      <c r="C102" s="960" t="s">
        <v>276</v>
      </c>
      <c r="D102" s="960" t="s">
        <v>321</v>
      </c>
      <c r="E102" s="951">
        <v>43500</v>
      </c>
      <c r="F102" s="974">
        <v>0</v>
      </c>
      <c r="G102" s="951">
        <v>43500</v>
      </c>
      <c r="H102" s="951">
        <v>1248.45</v>
      </c>
      <c r="I102" s="974">
        <v>936.62</v>
      </c>
      <c r="J102" s="951">
        <v>1322.4</v>
      </c>
      <c r="K102" s="954">
        <v>1296.7</v>
      </c>
      <c r="L102" s="951">
        <f>+H102+I102+J102+K102</f>
        <v>4804.17</v>
      </c>
      <c r="M102" s="953">
        <f>+G102-L102</f>
        <v>38695.83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SUM(E101:E102)</f>
        <v>98500</v>
      </c>
      <c r="F103" s="952">
        <v>0</v>
      </c>
      <c r="G103" s="963">
        <f t="shared" ref="G103:M103" si="14">SUM(G101:G102)</f>
        <v>98500</v>
      </c>
      <c r="H103" s="963">
        <f t="shared" si="14"/>
        <v>2826.95</v>
      </c>
      <c r="I103" s="963">
        <f t="shared" si="14"/>
        <v>3496.2999999999997</v>
      </c>
      <c r="J103" s="963">
        <f t="shared" si="14"/>
        <v>2994.4</v>
      </c>
      <c r="K103" s="966">
        <f t="shared" si="14"/>
        <v>2593.4</v>
      </c>
      <c r="L103" s="963">
        <f t="shared" si="14"/>
        <v>11911.05</v>
      </c>
      <c r="M103" s="963">
        <f t="shared" si="14"/>
        <v>86588.950000000012</v>
      </c>
    </row>
    <row r="104" spans="1:13" ht="18.75" x14ac:dyDescent="0.3">
      <c r="A104" s="958"/>
      <c r="B104" s="950"/>
      <c r="C104" s="960"/>
      <c r="D104" s="960"/>
      <c r="E104" s="951"/>
      <c r="F104" s="952"/>
      <c r="G104" s="953"/>
      <c r="H104" s="951"/>
      <c r="I104" s="951"/>
      <c r="J104" s="951"/>
      <c r="K104" s="954"/>
      <c r="L104" s="951"/>
      <c r="M104" s="953"/>
    </row>
    <row r="105" spans="1:13" ht="18.75" x14ac:dyDescent="0.3">
      <c r="A105" s="961" t="s">
        <v>839</v>
      </c>
      <c r="B105" s="950"/>
      <c r="C105" s="967"/>
      <c r="D105" s="967"/>
      <c r="E105" s="963"/>
      <c r="F105" s="964"/>
      <c r="G105" s="965"/>
      <c r="H105" s="963"/>
      <c r="I105" s="963"/>
      <c r="J105" s="963"/>
      <c r="K105" s="966"/>
      <c r="L105" s="963"/>
      <c r="M105" s="965"/>
    </row>
    <row r="106" spans="1:13" ht="18.75" x14ac:dyDescent="0.3">
      <c r="A106" s="955" t="s">
        <v>1676</v>
      </c>
      <c r="B106" s="968" t="s">
        <v>807</v>
      </c>
      <c r="C106" s="960" t="s">
        <v>604</v>
      </c>
      <c r="D106" s="960" t="s">
        <v>1069</v>
      </c>
      <c r="E106" s="951">
        <v>70000</v>
      </c>
      <c r="F106" s="974">
        <v>0</v>
      </c>
      <c r="G106" s="951">
        <v>70000</v>
      </c>
      <c r="H106" s="951">
        <v>2009</v>
      </c>
      <c r="I106" s="951">
        <v>5368.48</v>
      </c>
      <c r="J106" s="951">
        <v>2128</v>
      </c>
      <c r="K106" s="954">
        <v>25</v>
      </c>
      <c r="L106" s="951">
        <f>+H106+I106+J106+K106</f>
        <v>9530.48</v>
      </c>
      <c r="M106" s="951">
        <f>+G106-L106</f>
        <v>60469.520000000004</v>
      </c>
    </row>
    <row r="107" spans="1:13" ht="18.75" x14ac:dyDescent="0.3">
      <c r="A107" s="955" t="s">
        <v>124</v>
      </c>
      <c r="B107" s="968" t="s">
        <v>807</v>
      </c>
      <c r="C107" s="960" t="s">
        <v>604</v>
      </c>
      <c r="D107" s="960" t="s">
        <v>1069</v>
      </c>
      <c r="E107" s="951">
        <v>70000</v>
      </c>
      <c r="F107" s="974">
        <v>0</v>
      </c>
      <c r="G107" s="951">
        <v>70000</v>
      </c>
      <c r="H107" s="951">
        <v>2009</v>
      </c>
      <c r="I107" s="951">
        <v>4682.29</v>
      </c>
      <c r="J107" s="951">
        <v>2128</v>
      </c>
      <c r="K107" s="954">
        <v>3555.92</v>
      </c>
      <c r="L107" s="951">
        <v>12375.21</v>
      </c>
      <c r="M107" s="951">
        <v>57624.79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140000</v>
      </c>
      <c r="F108" s="1071">
        <v>0</v>
      </c>
      <c r="G108" s="963">
        <f t="shared" ref="G108:M108" si="15">SUM(G106:G107)</f>
        <v>140000</v>
      </c>
      <c r="H108" s="963">
        <f t="shared" si="15"/>
        <v>4018</v>
      </c>
      <c r="I108" s="963">
        <f t="shared" si="15"/>
        <v>10050.77</v>
      </c>
      <c r="J108" s="963">
        <f t="shared" si="15"/>
        <v>4256</v>
      </c>
      <c r="K108" s="966">
        <f t="shared" si="15"/>
        <v>3580.92</v>
      </c>
      <c r="L108" s="963">
        <f t="shared" si="15"/>
        <v>21905.69</v>
      </c>
      <c r="M108" s="963">
        <f t="shared" si="15"/>
        <v>118094.31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3"/>
      <c r="I109" s="963"/>
      <c r="J109" s="963"/>
      <c r="K109" s="966"/>
      <c r="L109" s="963"/>
      <c r="M109" s="965"/>
    </row>
    <row r="110" spans="1:13" ht="20.25" customHeight="1" x14ac:dyDescent="0.3">
      <c r="A110" s="981" t="s">
        <v>1167</v>
      </c>
      <c r="B110" s="950"/>
      <c r="C110" s="962"/>
      <c r="D110" s="962"/>
      <c r="E110" s="963"/>
      <c r="F110" s="964"/>
      <c r="G110" s="965"/>
      <c r="H110" s="963"/>
      <c r="I110" s="963"/>
      <c r="J110" s="963"/>
      <c r="K110" s="966"/>
      <c r="L110" s="963"/>
      <c r="M110" s="965"/>
    </row>
    <row r="111" spans="1:13" s="259" customFormat="1" ht="18.75" x14ac:dyDescent="0.3">
      <c r="A111" s="1258" t="s">
        <v>1168</v>
      </c>
      <c r="B111" s="1256" t="s">
        <v>807</v>
      </c>
      <c r="C111" s="1257" t="s">
        <v>1564</v>
      </c>
      <c r="D111" s="1257" t="s">
        <v>1069</v>
      </c>
      <c r="E111" s="954">
        <v>80000</v>
      </c>
      <c r="F111" s="1191">
        <v>0</v>
      </c>
      <c r="G111" s="954">
        <v>80000</v>
      </c>
      <c r="H111" s="951">
        <v>2296</v>
      </c>
      <c r="I111" s="951">
        <v>7400.87</v>
      </c>
      <c r="J111" s="951">
        <v>2432</v>
      </c>
      <c r="K111" s="954">
        <v>2134</v>
      </c>
      <c r="L111" s="951">
        <f>SUM(H111:K111)</f>
        <v>14262.869999999999</v>
      </c>
      <c r="M111" s="954">
        <f>+E111-L111</f>
        <v>65737.13</v>
      </c>
    </row>
    <row r="112" spans="1:13" ht="18.75" x14ac:dyDescent="0.3">
      <c r="A112" s="955" t="s">
        <v>1053</v>
      </c>
      <c r="B112" s="950" t="s">
        <v>807</v>
      </c>
      <c r="C112" s="960" t="s">
        <v>276</v>
      </c>
      <c r="D112" s="960" t="s">
        <v>307</v>
      </c>
      <c r="E112" s="951">
        <v>43500</v>
      </c>
      <c r="F112" s="974">
        <v>0</v>
      </c>
      <c r="G112" s="951">
        <v>43500</v>
      </c>
      <c r="H112" s="951">
        <v>1248.45</v>
      </c>
      <c r="I112" s="974">
        <v>679.3</v>
      </c>
      <c r="J112" s="951">
        <v>1322.4</v>
      </c>
      <c r="K112" s="954">
        <v>1740.46</v>
      </c>
      <c r="L112" s="951">
        <f>SUM(H112:K112)</f>
        <v>4990.6100000000006</v>
      </c>
      <c r="M112" s="951">
        <f>+G112-L112</f>
        <v>38509.39</v>
      </c>
    </row>
    <row r="113" spans="1:13" ht="18.75" x14ac:dyDescent="0.3">
      <c r="A113" s="955" t="s">
        <v>1147</v>
      </c>
      <c r="B113" s="950" t="s">
        <v>807</v>
      </c>
      <c r="C113" s="960" t="s">
        <v>276</v>
      </c>
      <c r="D113" s="960" t="s">
        <v>307</v>
      </c>
      <c r="E113" s="951">
        <v>43500</v>
      </c>
      <c r="F113" s="974">
        <v>0</v>
      </c>
      <c r="G113" s="951">
        <v>43500</v>
      </c>
      <c r="H113" s="951">
        <v>1248.45</v>
      </c>
      <c r="I113" s="974">
        <v>936.62</v>
      </c>
      <c r="J113" s="951">
        <v>1322.4</v>
      </c>
      <c r="K113" s="954">
        <v>25</v>
      </c>
      <c r="L113" s="951">
        <f>SUM(H113:K113)</f>
        <v>3532.4700000000003</v>
      </c>
      <c r="M113" s="951">
        <f>+G113-L113</f>
        <v>39967.53</v>
      </c>
    </row>
    <row r="114" spans="1:13" ht="18.75" x14ac:dyDescent="0.3">
      <c r="A114" s="961" t="s">
        <v>749</v>
      </c>
      <c r="B114" s="950"/>
      <c r="C114" s="962">
        <v>3</v>
      </c>
      <c r="D114" s="962"/>
      <c r="E114" s="963">
        <f>SUM(E111:E113)</f>
        <v>167000</v>
      </c>
      <c r="F114" s="1071">
        <v>0</v>
      </c>
      <c r="G114" s="963">
        <f t="shared" ref="G114:M114" si="16">SUM(G111:G113)</f>
        <v>167000</v>
      </c>
      <c r="H114" s="963">
        <f t="shared" si="16"/>
        <v>4792.8999999999996</v>
      </c>
      <c r="I114" s="963">
        <f t="shared" si="16"/>
        <v>9016.7900000000009</v>
      </c>
      <c r="J114" s="963">
        <f t="shared" si="16"/>
        <v>5076.8</v>
      </c>
      <c r="K114" s="966">
        <f>SUM(K111:K113)</f>
        <v>3899.46</v>
      </c>
      <c r="L114" s="963">
        <f>SUM(L111:L113)</f>
        <v>22785.95</v>
      </c>
      <c r="M114" s="963">
        <f t="shared" si="16"/>
        <v>144214.04999999999</v>
      </c>
    </row>
    <row r="115" spans="1:13" ht="18.75" x14ac:dyDescent="0.3">
      <c r="A115" s="961"/>
      <c r="B115" s="950"/>
      <c r="C115" s="962"/>
      <c r="D115" s="962"/>
      <c r="E115" s="963"/>
      <c r="F115" s="964"/>
      <c r="G115" s="965"/>
      <c r="H115" s="963"/>
      <c r="I115" s="963"/>
      <c r="J115" s="963"/>
      <c r="K115" s="966"/>
      <c r="L115" s="963"/>
      <c r="M115" s="965"/>
    </row>
    <row r="116" spans="1:13" ht="18.75" x14ac:dyDescent="0.3">
      <c r="A116" s="961" t="s">
        <v>1128</v>
      </c>
      <c r="B116" s="950"/>
      <c r="C116" s="967"/>
      <c r="D116" s="967"/>
      <c r="E116" s="963"/>
      <c r="F116" s="964"/>
      <c r="G116" s="965"/>
      <c r="H116" s="963"/>
      <c r="I116" s="963"/>
      <c r="J116" s="963"/>
      <c r="K116" s="966"/>
      <c r="L116" s="963"/>
      <c r="M116" s="965"/>
    </row>
    <row r="117" spans="1:13" ht="18.75" x14ac:dyDescent="0.3">
      <c r="A117" s="958" t="s">
        <v>47</v>
      </c>
      <c r="B117" s="950" t="s">
        <v>806</v>
      </c>
      <c r="C117" s="960" t="s">
        <v>1677</v>
      </c>
      <c r="D117" s="960" t="s">
        <v>1069</v>
      </c>
      <c r="E117" s="951">
        <v>80000</v>
      </c>
      <c r="F117" s="952">
        <v>0</v>
      </c>
      <c r="G117" s="953">
        <v>80000</v>
      </c>
      <c r="H117" s="951">
        <v>2296</v>
      </c>
      <c r="I117" s="951">
        <v>6972</v>
      </c>
      <c r="J117" s="951">
        <v>2432</v>
      </c>
      <c r="K117" s="954">
        <v>1740.46</v>
      </c>
      <c r="L117" s="951">
        <f>+H117+I117+J117+K117</f>
        <v>13440.46</v>
      </c>
      <c r="M117" s="953">
        <f>+G117-L117</f>
        <v>66559.540000000008</v>
      </c>
    </row>
    <row r="118" spans="1:13" ht="18.75" x14ac:dyDescent="0.3">
      <c r="A118" s="961" t="s">
        <v>749</v>
      </c>
      <c r="B118" s="950"/>
      <c r="C118" s="962">
        <v>1</v>
      </c>
      <c r="D118" s="962"/>
      <c r="E118" s="963">
        <f>SUM(E117:E117)</f>
        <v>80000</v>
      </c>
      <c r="F118" s="952">
        <v>0</v>
      </c>
      <c r="G118" s="965">
        <f t="shared" ref="G118:L118" si="17">SUM(G117:G117)</f>
        <v>80000</v>
      </c>
      <c r="H118" s="963">
        <f t="shared" si="17"/>
        <v>2296</v>
      </c>
      <c r="I118" s="963">
        <f t="shared" si="17"/>
        <v>6972</v>
      </c>
      <c r="J118" s="963">
        <f t="shared" si="17"/>
        <v>2432</v>
      </c>
      <c r="K118" s="966">
        <f>SUM(K117:K117)</f>
        <v>1740.46</v>
      </c>
      <c r="L118" s="963">
        <f t="shared" si="17"/>
        <v>13440.46</v>
      </c>
      <c r="M118" s="965">
        <f>SUM(M117:M117)</f>
        <v>66559.540000000008</v>
      </c>
    </row>
    <row r="119" spans="1:13" ht="18.75" x14ac:dyDescent="0.3">
      <c r="A119" s="961"/>
      <c r="B119" s="950"/>
      <c r="C119" s="967"/>
      <c r="D119" s="967"/>
      <c r="E119" s="963"/>
      <c r="F119" s="964"/>
      <c r="G119" s="965"/>
      <c r="H119" s="963"/>
      <c r="I119" s="963"/>
      <c r="J119" s="963"/>
      <c r="K119" s="966"/>
      <c r="L119" s="963"/>
      <c r="M119" s="965"/>
    </row>
    <row r="120" spans="1:13" ht="22.5" customHeight="1" x14ac:dyDescent="0.3">
      <c r="A120" s="982" t="s">
        <v>1462</v>
      </c>
      <c r="B120" s="950"/>
      <c r="C120" s="967"/>
      <c r="D120" s="967"/>
      <c r="E120" s="963"/>
      <c r="F120" s="964"/>
      <c r="G120" s="965"/>
      <c r="H120" s="963"/>
      <c r="I120" s="963"/>
      <c r="J120" s="963"/>
      <c r="K120" s="966"/>
      <c r="L120" s="963"/>
      <c r="M120" s="965"/>
    </row>
    <row r="121" spans="1:13" ht="20.25" customHeight="1" x14ac:dyDescent="0.3">
      <c r="A121" s="1242" t="s">
        <v>1678</v>
      </c>
      <c r="B121" s="950" t="s">
        <v>806</v>
      </c>
      <c r="C121" s="960" t="s">
        <v>1265</v>
      </c>
      <c r="D121" s="960" t="s">
        <v>1066</v>
      </c>
      <c r="E121" s="951">
        <v>185000</v>
      </c>
      <c r="F121" s="952">
        <v>0</v>
      </c>
      <c r="G121" s="953">
        <v>185000</v>
      </c>
      <c r="H121" s="951">
        <v>5309.5</v>
      </c>
      <c r="I121" s="951">
        <v>32099.49</v>
      </c>
      <c r="J121" s="951">
        <v>5624</v>
      </c>
      <c r="K121" s="954">
        <v>25</v>
      </c>
      <c r="L121" s="951">
        <f>+H121+I121+J121+K121</f>
        <v>43057.990000000005</v>
      </c>
      <c r="M121" s="953">
        <f>+G121-L121</f>
        <v>141942.01</v>
      </c>
    </row>
    <row r="122" spans="1:13" ht="18.75" x14ac:dyDescent="0.3">
      <c r="A122" s="955" t="s">
        <v>65</v>
      </c>
      <c r="B122" s="968" t="s">
        <v>806</v>
      </c>
      <c r="C122" s="960" t="s">
        <v>1174</v>
      </c>
      <c r="D122" s="960" t="s">
        <v>1069</v>
      </c>
      <c r="E122" s="951">
        <v>70000</v>
      </c>
      <c r="F122" s="974">
        <v>0</v>
      </c>
      <c r="G122" s="951">
        <v>70000</v>
      </c>
      <c r="H122" s="951">
        <v>2009</v>
      </c>
      <c r="I122" s="974">
        <v>5368.48</v>
      </c>
      <c r="J122" s="951">
        <v>2128</v>
      </c>
      <c r="K122" s="954">
        <v>125</v>
      </c>
      <c r="L122" s="951">
        <f>+H122+I122+J122+K122</f>
        <v>9630.48</v>
      </c>
      <c r="M122" s="953">
        <f>+G122-L122</f>
        <v>60369.520000000004</v>
      </c>
    </row>
    <row r="123" spans="1:13" ht="18.75" x14ac:dyDescent="0.3">
      <c r="A123" s="955" t="s">
        <v>843</v>
      </c>
      <c r="B123" s="968" t="s">
        <v>806</v>
      </c>
      <c r="C123" s="960" t="s">
        <v>1199</v>
      </c>
      <c r="D123" s="960" t="s">
        <v>1069</v>
      </c>
      <c r="E123" s="951">
        <v>80000</v>
      </c>
      <c r="F123" s="952">
        <v>0</v>
      </c>
      <c r="G123" s="953">
        <v>80000</v>
      </c>
      <c r="H123" s="951">
        <v>2296</v>
      </c>
      <c r="I123" s="1122">
        <v>7400.87</v>
      </c>
      <c r="J123" s="951">
        <v>2432</v>
      </c>
      <c r="K123" s="954">
        <v>25</v>
      </c>
      <c r="L123" s="951">
        <f>+H123+I123+J123+K123</f>
        <v>12153.869999999999</v>
      </c>
      <c r="M123" s="953">
        <f>+G123-L123</f>
        <v>67846.13</v>
      </c>
    </row>
    <row r="124" spans="1:13" ht="18.75" x14ac:dyDescent="0.3">
      <c r="A124" s="958" t="s">
        <v>1679</v>
      </c>
      <c r="B124" s="950" t="s">
        <v>807</v>
      </c>
      <c r="C124" s="977" t="s">
        <v>327</v>
      </c>
      <c r="D124" s="960" t="s">
        <v>321</v>
      </c>
      <c r="E124" s="951">
        <v>31500</v>
      </c>
      <c r="F124" s="974">
        <v>0</v>
      </c>
      <c r="G124" s="953">
        <v>31500</v>
      </c>
      <c r="H124" s="951">
        <v>904.05</v>
      </c>
      <c r="I124" s="974">
        <v>0</v>
      </c>
      <c r="J124" s="951">
        <v>957.6</v>
      </c>
      <c r="K124" s="954">
        <v>25</v>
      </c>
      <c r="L124" s="951">
        <v>1886.65</v>
      </c>
      <c r="M124" s="953">
        <f>+G124-L124</f>
        <v>29613.35</v>
      </c>
    </row>
    <row r="125" spans="1:13" ht="18.75" x14ac:dyDescent="0.3">
      <c r="A125" s="958" t="s">
        <v>1680</v>
      </c>
      <c r="B125" s="950" t="s">
        <v>1151</v>
      </c>
      <c r="C125" s="977" t="s">
        <v>327</v>
      </c>
      <c r="D125" s="960" t="s">
        <v>321</v>
      </c>
      <c r="E125" s="951">
        <v>43500</v>
      </c>
      <c r="F125" s="974">
        <v>0</v>
      </c>
      <c r="G125" s="953">
        <v>43500</v>
      </c>
      <c r="H125" s="951">
        <v>1248.45</v>
      </c>
      <c r="I125" s="974">
        <v>936.62</v>
      </c>
      <c r="J125" s="951">
        <v>1322.4</v>
      </c>
      <c r="K125" s="954">
        <v>25</v>
      </c>
      <c r="L125" s="951">
        <f>+H125+I125+J125+K125</f>
        <v>3532.4700000000003</v>
      </c>
      <c r="M125" s="953">
        <f>+G125-L125</f>
        <v>39967.53</v>
      </c>
    </row>
    <row r="126" spans="1:13" ht="18.75" x14ac:dyDescent="0.3">
      <c r="A126" s="961" t="s">
        <v>749</v>
      </c>
      <c r="B126" s="950"/>
      <c r="C126" s="962">
        <v>5</v>
      </c>
      <c r="D126" s="962"/>
      <c r="E126" s="963">
        <f t="shared" ref="E126:M126" si="18">SUM(E121:E125)</f>
        <v>410000</v>
      </c>
      <c r="F126" s="964">
        <f t="shared" si="18"/>
        <v>0</v>
      </c>
      <c r="G126" s="963">
        <f t="shared" si="18"/>
        <v>410000</v>
      </c>
      <c r="H126" s="963">
        <f t="shared" si="18"/>
        <v>11767</v>
      </c>
      <c r="I126" s="963">
        <f t="shared" si="18"/>
        <v>45805.460000000006</v>
      </c>
      <c r="J126" s="963">
        <f t="shared" si="18"/>
        <v>12464</v>
      </c>
      <c r="K126" s="966">
        <f t="shared" si="18"/>
        <v>225</v>
      </c>
      <c r="L126" s="963">
        <f t="shared" si="18"/>
        <v>70261.459999999992</v>
      </c>
      <c r="M126" s="963">
        <f t="shared" si="18"/>
        <v>339738.54000000004</v>
      </c>
    </row>
    <row r="127" spans="1:13" ht="18.75" x14ac:dyDescent="0.3">
      <c r="A127" s="961"/>
      <c r="B127" s="950"/>
      <c r="C127" s="962"/>
      <c r="D127" s="962"/>
      <c r="E127" s="963"/>
      <c r="F127" s="964"/>
      <c r="G127" s="963"/>
      <c r="H127" s="963"/>
      <c r="I127" s="963"/>
      <c r="J127" s="963"/>
      <c r="K127" s="966"/>
      <c r="L127" s="963"/>
      <c r="M127" s="963"/>
    </row>
    <row r="128" spans="1:13" ht="36" customHeight="1" x14ac:dyDescent="0.3">
      <c r="A128" s="1273" t="s">
        <v>1681</v>
      </c>
      <c r="B128" s="950"/>
      <c r="C128" s="962"/>
      <c r="D128" s="962"/>
      <c r="E128" s="963"/>
      <c r="F128" s="964"/>
      <c r="G128" s="963"/>
      <c r="H128" s="963"/>
      <c r="I128" s="963"/>
      <c r="J128" s="963"/>
      <c r="K128" s="966"/>
      <c r="L128" s="963"/>
      <c r="M128" s="963"/>
    </row>
    <row r="129" spans="1:13" s="259" customFormat="1" ht="18.75" x14ac:dyDescent="0.3">
      <c r="A129" s="1258" t="s">
        <v>232</v>
      </c>
      <c r="B129" s="1259" t="s">
        <v>807</v>
      </c>
      <c r="C129" s="1257" t="s">
        <v>1174</v>
      </c>
      <c r="D129" s="1257" t="s">
        <v>1069</v>
      </c>
      <c r="E129" s="954">
        <v>80000</v>
      </c>
      <c r="F129" s="1191">
        <v>0</v>
      </c>
      <c r="G129" s="954">
        <v>80000</v>
      </c>
      <c r="H129" s="951">
        <v>2296</v>
      </c>
      <c r="I129" s="951">
        <v>6972</v>
      </c>
      <c r="J129" s="951">
        <v>2432</v>
      </c>
      <c r="K129" s="954">
        <v>5884.86</v>
      </c>
      <c r="L129" s="951">
        <f>+H129+I129+J129+K129</f>
        <v>17584.86</v>
      </c>
      <c r="M129" s="954">
        <f>+G129-L129</f>
        <v>62415.14</v>
      </c>
    </row>
    <row r="130" spans="1:13" ht="18.75" x14ac:dyDescent="0.3">
      <c r="A130" s="961" t="s">
        <v>749</v>
      </c>
      <c r="B130" s="950"/>
      <c r="C130" s="962">
        <v>1</v>
      </c>
      <c r="D130" s="962"/>
      <c r="E130" s="963">
        <f>SUM(E129:E129)</f>
        <v>80000</v>
      </c>
      <c r="F130" s="952">
        <v>0</v>
      </c>
      <c r="G130" s="965">
        <f t="shared" ref="G130:L130" si="19">SUM(G129:G129)</f>
        <v>80000</v>
      </c>
      <c r="H130" s="963">
        <f t="shared" si="19"/>
        <v>2296</v>
      </c>
      <c r="I130" s="963">
        <f t="shared" si="19"/>
        <v>6972</v>
      </c>
      <c r="J130" s="963">
        <f t="shared" si="19"/>
        <v>2432</v>
      </c>
      <c r="K130" s="966">
        <f>SUM(K129:K129)</f>
        <v>5884.86</v>
      </c>
      <c r="L130" s="963">
        <f t="shared" si="19"/>
        <v>17584.86</v>
      </c>
      <c r="M130" s="965">
        <f>SUM(M129:M129)</f>
        <v>62415.14</v>
      </c>
    </row>
    <row r="131" spans="1:13" ht="18.75" x14ac:dyDescent="0.3">
      <c r="A131" s="961"/>
      <c r="B131" s="950"/>
      <c r="C131" s="962"/>
      <c r="D131" s="962"/>
      <c r="E131" s="963"/>
      <c r="F131" s="952"/>
      <c r="G131" s="965"/>
      <c r="H131" s="963"/>
      <c r="I131" s="963"/>
      <c r="J131" s="963"/>
      <c r="K131" s="966"/>
      <c r="L131" s="963"/>
      <c r="M131" s="965"/>
    </row>
    <row r="132" spans="1:13" ht="23.25" customHeight="1" x14ac:dyDescent="0.3">
      <c r="A132" s="982" t="s">
        <v>1682</v>
      </c>
      <c r="B132" s="950"/>
      <c r="C132" s="967"/>
      <c r="D132" s="967"/>
      <c r="E132" s="963"/>
      <c r="F132" s="964"/>
      <c r="G132" s="965"/>
      <c r="H132" s="963"/>
      <c r="I132" s="963"/>
      <c r="J132" s="963"/>
      <c r="K132" s="966"/>
      <c r="L132" s="963"/>
      <c r="M132" s="965"/>
    </row>
    <row r="133" spans="1:13" ht="18.75" x14ac:dyDescent="0.3">
      <c r="A133" s="955" t="s">
        <v>419</v>
      </c>
      <c r="B133" s="950" t="s">
        <v>806</v>
      </c>
      <c r="C133" s="960" t="s">
        <v>1683</v>
      </c>
      <c r="D133" s="960" t="s">
        <v>1069</v>
      </c>
      <c r="E133" s="951">
        <v>50000</v>
      </c>
      <c r="F133" s="952">
        <v>0</v>
      </c>
      <c r="G133" s="953">
        <v>50000</v>
      </c>
      <c r="H133" s="951">
        <v>1435</v>
      </c>
      <c r="I133" s="951">
        <v>1854</v>
      </c>
      <c r="J133" s="951">
        <v>1520</v>
      </c>
      <c r="K133" s="954">
        <v>728</v>
      </c>
      <c r="L133" s="951">
        <f>+H133+I133+J133+K133</f>
        <v>5537</v>
      </c>
      <c r="M133" s="953">
        <f>+G133-L133</f>
        <v>44463</v>
      </c>
    </row>
    <row r="134" spans="1:13" ht="18.75" x14ac:dyDescent="0.3">
      <c r="A134" s="961" t="s">
        <v>749</v>
      </c>
      <c r="B134" s="950"/>
      <c r="C134" s="962">
        <v>1</v>
      </c>
      <c r="D134" s="962"/>
      <c r="E134" s="963">
        <f>SUM(E133:E133)</f>
        <v>50000</v>
      </c>
      <c r="F134" s="964">
        <f t="shared" ref="F134:M134" si="20">SUM(F133:F133)</f>
        <v>0</v>
      </c>
      <c r="G134" s="963">
        <f t="shared" si="20"/>
        <v>50000</v>
      </c>
      <c r="H134" s="963">
        <f t="shared" si="20"/>
        <v>1435</v>
      </c>
      <c r="I134" s="963">
        <f t="shared" si="20"/>
        <v>1854</v>
      </c>
      <c r="J134" s="963">
        <f t="shared" si="20"/>
        <v>1520</v>
      </c>
      <c r="K134" s="966">
        <f>SUM(K133:K133)</f>
        <v>728</v>
      </c>
      <c r="L134" s="963">
        <f t="shared" si="20"/>
        <v>5537</v>
      </c>
      <c r="M134" s="963">
        <f t="shared" si="20"/>
        <v>44463</v>
      </c>
    </row>
    <row r="135" spans="1:13" ht="18.75" x14ac:dyDescent="0.3">
      <c r="A135" s="958"/>
      <c r="B135" s="950"/>
      <c r="C135" s="960"/>
      <c r="D135" s="960"/>
      <c r="E135" s="951"/>
      <c r="F135" s="952"/>
      <c r="G135" s="953"/>
      <c r="H135" s="951"/>
      <c r="I135" s="951"/>
      <c r="J135" s="963"/>
      <c r="K135" s="954"/>
      <c r="L135" s="951"/>
      <c r="M135" s="953"/>
    </row>
    <row r="136" spans="1:13" ht="18.75" x14ac:dyDescent="0.3">
      <c r="A136" s="961" t="s">
        <v>842</v>
      </c>
      <c r="B136" s="950"/>
      <c r="C136" s="967"/>
      <c r="D136" s="967"/>
      <c r="E136" s="963"/>
      <c r="F136" s="964"/>
      <c r="G136" s="965"/>
      <c r="H136" s="963"/>
      <c r="I136" s="963"/>
      <c r="J136" s="963"/>
      <c r="K136" s="966"/>
      <c r="L136" s="963"/>
      <c r="M136" s="965"/>
    </row>
    <row r="137" spans="1:13" ht="18.75" x14ac:dyDescent="0.3">
      <c r="A137" s="955" t="s">
        <v>1131</v>
      </c>
      <c r="B137" s="950" t="s">
        <v>806</v>
      </c>
      <c r="C137" s="960" t="s">
        <v>905</v>
      </c>
      <c r="D137" s="960" t="s">
        <v>307</v>
      </c>
      <c r="E137" s="951">
        <v>80000</v>
      </c>
      <c r="F137" s="974">
        <v>0</v>
      </c>
      <c r="G137" s="951">
        <v>80000</v>
      </c>
      <c r="H137" s="951">
        <v>2296</v>
      </c>
      <c r="I137" s="951">
        <v>7400.87</v>
      </c>
      <c r="J137" s="951">
        <v>2432</v>
      </c>
      <c r="K137" s="954">
        <v>828</v>
      </c>
      <c r="L137" s="951">
        <f>+H137+I137+J137+K137</f>
        <v>12956.869999999999</v>
      </c>
      <c r="M137" s="951">
        <f>+G137-L137</f>
        <v>67043.13</v>
      </c>
    </row>
    <row r="138" spans="1:13" ht="18.75" x14ac:dyDescent="0.3">
      <c r="A138" s="955" t="s">
        <v>773</v>
      </c>
      <c r="B138" s="950" t="s">
        <v>807</v>
      </c>
      <c r="C138" s="960" t="s">
        <v>774</v>
      </c>
      <c r="D138" s="960" t="s">
        <v>307</v>
      </c>
      <c r="E138" s="951">
        <v>55000</v>
      </c>
      <c r="F138" s="974">
        <v>0</v>
      </c>
      <c r="G138" s="951">
        <v>55000</v>
      </c>
      <c r="H138" s="951">
        <v>1578.5</v>
      </c>
      <c r="I138" s="951">
        <v>2559.6799999999998</v>
      </c>
      <c r="J138" s="951">
        <v>1672</v>
      </c>
      <c r="K138" s="954">
        <v>125</v>
      </c>
      <c r="L138" s="951">
        <v>5935.18</v>
      </c>
      <c r="M138" s="951">
        <f>+G138-L138</f>
        <v>49064.82</v>
      </c>
    </row>
    <row r="139" spans="1:13" ht="18.75" x14ac:dyDescent="0.3">
      <c r="A139" s="955" t="s">
        <v>1142</v>
      </c>
      <c r="B139" s="950" t="s">
        <v>806</v>
      </c>
      <c r="C139" s="960" t="s">
        <v>1684</v>
      </c>
      <c r="D139" s="960" t="s">
        <v>307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4">
        <v>728</v>
      </c>
      <c r="L139" s="951">
        <f>+H139+I139+J139+K139</f>
        <v>6538.18</v>
      </c>
      <c r="M139" s="951">
        <f>+G139-L139</f>
        <v>48461.82</v>
      </c>
    </row>
    <row r="140" spans="1:13" ht="18.75" x14ac:dyDescent="0.3">
      <c r="A140" s="955" t="s">
        <v>444</v>
      </c>
      <c r="B140" s="950" t="s">
        <v>806</v>
      </c>
      <c r="C140" s="960" t="s">
        <v>1777</v>
      </c>
      <c r="D140" s="960" t="s">
        <v>307</v>
      </c>
      <c r="E140" s="951">
        <v>43500</v>
      </c>
      <c r="F140" s="974">
        <v>0</v>
      </c>
      <c r="G140" s="951">
        <v>43500</v>
      </c>
      <c r="H140" s="951">
        <v>1248.45</v>
      </c>
      <c r="I140" s="974">
        <v>936.62</v>
      </c>
      <c r="J140" s="951">
        <v>1322.4</v>
      </c>
      <c r="K140" s="954">
        <v>25</v>
      </c>
      <c r="L140" s="951">
        <f>+H140+I140+J140+K140</f>
        <v>3532.4700000000003</v>
      </c>
      <c r="M140" s="951">
        <f>+G140-L140</f>
        <v>39967.53</v>
      </c>
    </row>
    <row r="141" spans="1:13" ht="18.75" x14ac:dyDescent="0.3">
      <c r="A141" s="955" t="s">
        <v>1820</v>
      </c>
      <c r="B141" s="950" t="s">
        <v>807</v>
      </c>
      <c r="C141" s="960" t="s">
        <v>276</v>
      </c>
      <c r="D141" s="960" t="s">
        <v>307</v>
      </c>
      <c r="E141" s="951">
        <v>43500</v>
      </c>
      <c r="F141" s="974">
        <v>0</v>
      </c>
      <c r="G141" s="951">
        <v>43500</v>
      </c>
      <c r="H141" s="951">
        <v>1248.45</v>
      </c>
      <c r="I141" s="974">
        <v>936.62</v>
      </c>
      <c r="J141" s="951">
        <v>1322.4</v>
      </c>
      <c r="K141" s="954">
        <v>25</v>
      </c>
      <c r="L141" s="951">
        <f>+H141+I141+J141+K141</f>
        <v>3532.4700000000003</v>
      </c>
      <c r="M141" s="951">
        <f>+G141-L141</f>
        <v>39967.53</v>
      </c>
    </row>
    <row r="142" spans="1:13" ht="18.75" x14ac:dyDescent="0.3">
      <c r="A142" s="961" t="s">
        <v>749</v>
      </c>
      <c r="B142" s="950"/>
      <c r="C142" s="962">
        <v>5</v>
      </c>
      <c r="D142" s="962"/>
      <c r="E142" s="963">
        <f>SUM(E137:E141)</f>
        <v>277000</v>
      </c>
      <c r="F142" s="1071">
        <v>0</v>
      </c>
      <c r="G142" s="963">
        <f t="shared" ref="G142:L142" si="21">SUM(G137:G141)</f>
        <v>277000</v>
      </c>
      <c r="H142" s="963">
        <f t="shared" si="21"/>
        <v>7949.9</v>
      </c>
      <c r="I142" s="963">
        <f t="shared" si="21"/>
        <v>14393.470000000001</v>
      </c>
      <c r="J142" s="963">
        <f t="shared" si="21"/>
        <v>8420.7999999999993</v>
      </c>
      <c r="K142" s="966">
        <f t="shared" si="21"/>
        <v>1731</v>
      </c>
      <c r="L142" s="963">
        <f t="shared" si="21"/>
        <v>32495.170000000002</v>
      </c>
      <c r="M142" s="963">
        <f>SUM(M137:M141)</f>
        <v>244504.83000000002</v>
      </c>
    </row>
    <row r="143" spans="1:13" ht="18.75" x14ac:dyDescent="0.3">
      <c r="A143" s="958"/>
      <c r="B143" s="950"/>
      <c r="C143" s="960"/>
      <c r="D143" s="960"/>
      <c r="E143" s="951"/>
      <c r="F143" s="952"/>
      <c r="G143" s="953"/>
      <c r="H143" s="951"/>
      <c r="I143" s="951"/>
      <c r="J143" s="951"/>
      <c r="K143" s="954"/>
      <c r="L143" s="951"/>
      <c r="M143" s="953"/>
    </row>
    <row r="144" spans="1:13" ht="18.75" x14ac:dyDescent="0.3">
      <c r="A144" s="961" t="s">
        <v>1515</v>
      </c>
      <c r="B144" s="950"/>
      <c r="C144" s="967"/>
      <c r="D144" s="967"/>
      <c r="E144" s="963"/>
      <c r="F144" s="964"/>
      <c r="G144" s="965"/>
      <c r="H144" s="963"/>
      <c r="I144" s="963"/>
      <c r="J144" s="963"/>
      <c r="K144" s="966"/>
      <c r="L144" s="963"/>
      <c r="M144" s="965"/>
    </row>
    <row r="145" spans="1:13" ht="18.75" x14ac:dyDescent="0.3">
      <c r="A145" s="958" t="s">
        <v>1686</v>
      </c>
      <c r="B145" s="950" t="s">
        <v>806</v>
      </c>
      <c r="C145" s="960" t="s">
        <v>1687</v>
      </c>
      <c r="D145" s="960" t="s">
        <v>307</v>
      </c>
      <c r="E145" s="951">
        <v>185000</v>
      </c>
      <c r="F145" s="952">
        <v>0</v>
      </c>
      <c r="G145" s="953">
        <v>185000</v>
      </c>
      <c r="H145" s="951">
        <v>5309.5</v>
      </c>
      <c r="I145" s="951">
        <v>32099.49</v>
      </c>
      <c r="J145" s="951">
        <v>5624</v>
      </c>
      <c r="K145" s="954">
        <v>2568.4</v>
      </c>
      <c r="L145" s="951">
        <f>+H145+I145+J145+K145</f>
        <v>45601.390000000007</v>
      </c>
      <c r="M145" s="953">
        <f>+G145-L145</f>
        <v>139398.60999999999</v>
      </c>
    </row>
    <row r="146" spans="1:13" ht="18.75" x14ac:dyDescent="0.3">
      <c r="A146" s="955" t="s">
        <v>77</v>
      </c>
      <c r="B146" s="986" t="s">
        <v>807</v>
      </c>
      <c r="C146" s="960" t="s">
        <v>1734</v>
      </c>
      <c r="D146" s="960" t="s">
        <v>1069</v>
      </c>
      <c r="E146" s="951">
        <v>70000</v>
      </c>
      <c r="F146" s="974">
        <v>0</v>
      </c>
      <c r="G146" s="1070">
        <v>70000</v>
      </c>
      <c r="H146" s="956">
        <v>2009</v>
      </c>
      <c r="I146" s="956">
        <v>5368.48</v>
      </c>
      <c r="J146" s="951">
        <v>2128</v>
      </c>
      <c r="K146" s="987">
        <v>828</v>
      </c>
      <c r="L146" s="951">
        <f>+H146+I146+J146+K146</f>
        <v>10333.48</v>
      </c>
      <c r="M146" s="953">
        <f>+G146-L146</f>
        <v>59666.520000000004</v>
      </c>
    </row>
    <row r="147" spans="1:13" ht="18.75" x14ac:dyDescent="0.3">
      <c r="A147" s="955" t="s">
        <v>1437</v>
      </c>
      <c r="B147" s="950" t="s">
        <v>807</v>
      </c>
      <c r="C147" s="960" t="s">
        <v>276</v>
      </c>
      <c r="D147" s="960" t="s">
        <v>307</v>
      </c>
      <c r="E147" s="951">
        <v>43500</v>
      </c>
      <c r="F147" s="974">
        <v>0</v>
      </c>
      <c r="G147" s="951">
        <v>43500</v>
      </c>
      <c r="H147" s="951">
        <v>1248.45</v>
      </c>
      <c r="I147" s="974">
        <v>936.62</v>
      </c>
      <c r="J147" s="951">
        <v>1322.4</v>
      </c>
      <c r="K147" s="954">
        <v>25</v>
      </c>
      <c r="L147" s="951">
        <f>+H147+I147+J147+K147</f>
        <v>3532.4700000000003</v>
      </c>
      <c r="M147" s="953">
        <f>+G147-L147</f>
        <v>39967.53</v>
      </c>
    </row>
    <row r="148" spans="1:13" ht="18.75" x14ac:dyDescent="0.3">
      <c r="A148" s="958" t="s">
        <v>310</v>
      </c>
      <c r="B148" s="950" t="s">
        <v>807</v>
      </c>
      <c r="C148" s="960" t="s">
        <v>276</v>
      </c>
      <c r="D148" s="960" t="s">
        <v>307</v>
      </c>
      <c r="E148" s="951">
        <v>50000</v>
      </c>
      <c r="F148" s="952">
        <v>0</v>
      </c>
      <c r="G148" s="953">
        <v>50000</v>
      </c>
      <c r="H148" s="951">
        <v>1435</v>
      </c>
      <c r="I148" s="951">
        <v>1854</v>
      </c>
      <c r="J148" s="951">
        <v>1520</v>
      </c>
      <c r="K148" s="954">
        <v>5944.07</v>
      </c>
      <c r="L148" s="951">
        <f>+H148+I148+J148+K148</f>
        <v>10753.07</v>
      </c>
      <c r="M148" s="953">
        <f>+G148-L148</f>
        <v>39246.93</v>
      </c>
    </row>
    <row r="149" spans="1:13" ht="18.75" x14ac:dyDescent="0.3">
      <c r="A149" s="961" t="s">
        <v>749</v>
      </c>
      <c r="B149" s="950"/>
      <c r="C149" s="962">
        <v>4</v>
      </c>
      <c r="D149" s="962"/>
      <c r="E149" s="963">
        <f>SUM(E145:E148)</f>
        <v>348500</v>
      </c>
      <c r="F149" s="964">
        <f ca="1">SUM(F145:F172)</f>
        <v>0</v>
      </c>
      <c r="G149" s="965">
        <f t="shared" ref="G149:M149" si="22">SUM(G145:G148)</f>
        <v>348500</v>
      </c>
      <c r="H149" s="963">
        <f t="shared" si="22"/>
        <v>10001.950000000001</v>
      </c>
      <c r="I149" s="963">
        <f t="shared" si="22"/>
        <v>40258.590000000004</v>
      </c>
      <c r="J149" s="963">
        <f t="shared" si="22"/>
        <v>10594.4</v>
      </c>
      <c r="K149" s="966">
        <f t="shared" si="22"/>
        <v>9365.4699999999993</v>
      </c>
      <c r="L149" s="963">
        <f t="shared" si="22"/>
        <v>70220.41</v>
      </c>
      <c r="M149" s="965">
        <f t="shared" si="22"/>
        <v>278279.59000000003</v>
      </c>
    </row>
    <row r="150" spans="1:13" ht="18.75" x14ac:dyDescent="0.3">
      <c r="A150" s="961"/>
      <c r="B150" s="950"/>
      <c r="C150" s="962"/>
      <c r="D150" s="962"/>
      <c r="E150" s="963"/>
      <c r="F150" s="964"/>
      <c r="G150" s="965"/>
      <c r="H150" s="963"/>
      <c r="I150" s="963"/>
      <c r="J150" s="963"/>
      <c r="K150" s="966"/>
      <c r="L150" s="963"/>
      <c r="M150" s="965"/>
    </row>
    <row r="151" spans="1:13" ht="18.75" x14ac:dyDescent="0.3">
      <c r="A151" s="967" t="s">
        <v>1458</v>
      </c>
      <c r="B151" s="988"/>
      <c r="C151" s="989"/>
      <c r="D151" s="989"/>
      <c r="E151" s="949"/>
      <c r="F151" s="949"/>
      <c r="G151" s="990"/>
      <c r="H151" s="1379"/>
      <c r="I151" s="963"/>
      <c r="J151" s="963"/>
      <c r="K151" s="966"/>
      <c r="L151" s="963"/>
      <c r="M151" s="965"/>
    </row>
    <row r="152" spans="1:13" ht="18.75" x14ac:dyDescent="0.3">
      <c r="A152" s="960" t="s">
        <v>1689</v>
      </c>
      <c r="B152" s="950" t="s">
        <v>807</v>
      </c>
      <c r="C152" s="960" t="s">
        <v>1772</v>
      </c>
      <c r="D152" s="960" t="s">
        <v>1069</v>
      </c>
      <c r="E152" s="951">
        <v>80000</v>
      </c>
      <c r="F152" s="971">
        <v>0</v>
      </c>
      <c r="G152" s="972">
        <v>80000</v>
      </c>
      <c r="H152" s="951">
        <v>2296</v>
      </c>
      <c r="I152" s="951">
        <v>7400.87</v>
      </c>
      <c r="J152" s="951">
        <v>2432</v>
      </c>
      <c r="K152" s="954">
        <v>2097.1999999999998</v>
      </c>
      <c r="L152" s="951">
        <f>+H152+I152+J152+K152</f>
        <v>14226.07</v>
      </c>
      <c r="M152" s="953">
        <f>+G152-L152</f>
        <v>65773.929999999993</v>
      </c>
    </row>
    <row r="153" spans="1:13" ht="18.75" x14ac:dyDescent="0.3">
      <c r="A153" s="960" t="s">
        <v>1690</v>
      </c>
      <c r="B153" s="950" t="s">
        <v>807</v>
      </c>
      <c r="C153" s="960" t="s">
        <v>276</v>
      </c>
      <c r="D153" s="960" t="s">
        <v>307</v>
      </c>
      <c r="E153" s="951">
        <v>43500</v>
      </c>
      <c r="F153" s="974">
        <v>0</v>
      </c>
      <c r="G153" s="951">
        <v>43500</v>
      </c>
      <c r="H153" s="951">
        <v>1248.45</v>
      </c>
      <c r="I153" s="974">
        <v>679.3</v>
      </c>
      <c r="J153" s="951">
        <v>1322.4</v>
      </c>
      <c r="K153" s="954">
        <v>1740.46</v>
      </c>
      <c r="L153" s="951">
        <f>SUM(H153:K153)</f>
        <v>4990.6100000000006</v>
      </c>
      <c r="M153" s="951">
        <f>+E153-L153</f>
        <v>38509.39</v>
      </c>
    </row>
    <row r="154" spans="1:13" ht="18.75" x14ac:dyDescent="0.3">
      <c r="A154" s="961" t="s">
        <v>847</v>
      </c>
      <c r="B154" s="992"/>
      <c r="C154" s="962">
        <v>2</v>
      </c>
      <c r="D154" s="962"/>
      <c r="E154" s="963">
        <f>SUM(E152:E153)</f>
        <v>123500</v>
      </c>
      <c r="F154" s="1071">
        <v>0</v>
      </c>
      <c r="G154" s="963">
        <f t="shared" ref="G154:M154" si="23">SUM(G152:G153)</f>
        <v>123500</v>
      </c>
      <c r="H154" s="963">
        <f t="shared" si="23"/>
        <v>3544.45</v>
      </c>
      <c r="I154" s="963">
        <f t="shared" si="23"/>
        <v>8080.17</v>
      </c>
      <c r="J154" s="963">
        <f t="shared" si="23"/>
        <v>3754.4</v>
      </c>
      <c r="K154" s="966">
        <f t="shared" si="23"/>
        <v>3837.66</v>
      </c>
      <c r="L154" s="963">
        <f t="shared" si="23"/>
        <v>19216.68</v>
      </c>
      <c r="M154" s="963">
        <f t="shared" si="23"/>
        <v>104283.31999999999</v>
      </c>
    </row>
    <row r="155" spans="1:13" ht="18.75" x14ac:dyDescent="0.3">
      <c r="A155" s="961"/>
      <c r="B155" s="950"/>
      <c r="C155" s="962"/>
      <c r="D155" s="962"/>
      <c r="E155" s="963"/>
      <c r="F155" s="964"/>
      <c r="G155" s="965"/>
      <c r="H155" s="963"/>
      <c r="I155" s="963"/>
      <c r="J155" s="963"/>
      <c r="K155" s="966"/>
      <c r="L155" s="963"/>
      <c r="M155" s="965"/>
    </row>
    <row r="156" spans="1:13" ht="18.75" x14ac:dyDescent="0.3">
      <c r="A156" s="982" t="s">
        <v>1245</v>
      </c>
      <c r="B156" s="950"/>
      <c r="C156" s="967"/>
      <c r="D156" s="967"/>
      <c r="E156" s="963"/>
      <c r="F156" s="964"/>
      <c r="G156" s="965"/>
      <c r="H156" s="963"/>
      <c r="I156" s="963"/>
      <c r="J156" s="963"/>
      <c r="K156" s="966"/>
      <c r="L156" s="963"/>
      <c r="M156" s="965"/>
    </row>
    <row r="157" spans="1:13" ht="18.75" x14ac:dyDescent="0.3">
      <c r="A157" s="955" t="s">
        <v>1691</v>
      </c>
      <c r="B157" s="950" t="s">
        <v>806</v>
      </c>
      <c r="C157" s="960" t="s">
        <v>551</v>
      </c>
      <c r="D157" s="960" t="s">
        <v>307</v>
      </c>
      <c r="E157" s="951">
        <v>43500</v>
      </c>
      <c r="F157" s="952">
        <v>0</v>
      </c>
      <c r="G157" s="953">
        <v>43500</v>
      </c>
      <c r="H157" s="951">
        <v>1248.45</v>
      </c>
      <c r="I157" s="974">
        <v>936.62</v>
      </c>
      <c r="J157" s="951">
        <v>1322.4</v>
      </c>
      <c r="K157" s="954">
        <v>25</v>
      </c>
      <c r="L157" s="951">
        <f>SUM(H157:K157)</f>
        <v>3532.4700000000003</v>
      </c>
      <c r="M157" s="953">
        <f>+G157-L157</f>
        <v>39967.53</v>
      </c>
    </row>
    <row r="158" spans="1:13" ht="18.75" x14ac:dyDescent="0.3">
      <c r="A158" s="961" t="s">
        <v>749</v>
      </c>
      <c r="B158" s="950"/>
      <c r="C158" s="962">
        <v>1</v>
      </c>
      <c r="D158" s="962"/>
      <c r="E158" s="963">
        <f t="shared" ref="E158:K158" si="24">SUM(E157:E157)</f>
        <v>43500</v>
      </c>
      <c r="F158" s="964">
        <f t="shared" si="24"/>
        <v>0</v>
      </c>
      <c r="G158" s="965">
        <f t="shared" si="24"/>
        <v>43500</v>
      </c>
      <c r="H158" s="963">
        <f t="shared" si="24"/>
        <v>1248.45</v>
      </c>
      <c r="I158" s="1091">
        <f t="shared" si="24"/>
        <v>936.62</v>
      </c>
      <c r="J158" s="1091">
        <f t="shared" si="24"/>
        <v>1322.4</v>
      </c>
      <c r="K158" s="966">
        <f t="shared" si="24"/>
        <v>25</v>
      </c>
      <c r="L158" s="963">
        <f>SUM(L157)</f>
        <v>3532.4700000000003</v>
      </c>
      <c r="M158" s="965">
        <v>39967.53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1"/>
      <c r="I159" s="951"/>
      <c r="J159" s="951"/>
      <c r="K159" s="954"/>
      <c r="L159" s="951"/>
      <c r="M159" s="953"/>
    </row>
    <row r="160" spans="1:13" ht="18.75" x14ac:dyDescent="0.3">
      <c r="A160" s="997" t="s">
        <v>1692</v>
      </c>
      <c r="B160" s="950"/>
      <c r="C160" s="967"/>
      <c r="D160" s="967"/>
      <c r="E160" s="963"/>
      <c r="F160" s="964"/>
      <c r="G160" s="965"/>
      <c r="H160" s="963"/>
      <c r="I160" s="963"/>
      <c r="J160" s="963"/>
      <c r="K160" s="966"/>
      <c r="L160" s="963"/>
      <c r="M160" s="965"/>
    </row>
    <row r="161" spans="1:13" ht="18.75" x14ac:dyDescent="0.3">
      <c r="A161" s="955" t="s">
        <v>1693</v>
      </c>
      <c r="B161" s="950" t="s">
        <v>807</v>
      </c>
      <c r="C161" s="960" t="s">
        <v>1734</v>
      </c>
      <c r="D161" s="960" t="s">
        <v>307</v>
      </c>
      <c r="E161" s="951">
        <v>70000</v>
      </c>
      <c r="F161" s="974">
        <v>0</v>
      </c>
      <c r="G161" s="951">
        <v>70000</v>
      </c>
      <c r="H161" s="951">
        <v>2009</v>
      </c>
      <c r="I161" s="951">
        <v>5368.48</v>
      </c>
      <c r="J161" s="951">
        <v>2128</v>
      </c>
      <c r="K161" s="954">
        <v>1296.7</v>
      </c>
      <c r="L161" s="951">
        <f>+H161+I161+J161+K161</f>
        <v>10802.18</v>
      </c>
      <c r="M161" s="953">
        <f>+G161-L161</f>
        <v>59197.82</v>
      </c>
    </row>
    <row r="162" spans="1:13" ht="18.75" x14ac:dyDescent="0.3">
      <c r="A162" s="955" t="s">
        <v>1694</v>
      </c>
      <c r="B162" s="950" t="s">
        <v>806</v>
      </c>
      <c r="C162" s="960" t="s">
        <v>551</v>
      </c>
      <c r="D162" s="960" t="s">
        <v>307</v>
      </c>
      <c r="E162" s="951">
        <v>43500</v>
      </c>
      <c r="F162" s="952">
        <v>0</v>
      </c>
      <c r="G162" s="953">
        <v>43500</v>
      </c>
      <c r="H162" s="951">
        <v>1248.45</v>
      </c>
      <c r="I162" s="974">
        <v>936.62</v>
      </c>
      <c r="J162" s="951">
        <v>1322.4</v>
      </c>
      <c r="K162" s="954">
        <v>2025</v>
      </c>
      <c r="L162" s="951">
        <f>+H162+I162+J162+K162</f>
        <v>5532.47</v>
      </c>
      <c r="M162" s="953">
        <f>+G162-L162</f>
        <v>37967.53</v>
      </c>
    </row>
    <row r="163" spans="1:13" ht="18.75" x14ac:dyDescent="0.3">
      <c r="A163" s="955" t="s">
        <v>1695</v>
      </c>
      <c r="B163" s="950" t="s">
        <v>806</v>
      </c>
      <c r="C163" s="960" t="s">
        <v>551</v>
      </c>
      <c r="D163" s="960" t="s">
        <v>321</v>
      </c>
      <c r="E163" s="951">
        <v>43500</v>
      </c>
      <c r="F163" s="952">
        <v>0</v>
      </c>
      <c r="G163" s="953">
        <v>43500</v>
      </c>
      <c r="H163" s="951">
        <v>1248.45</v>
      </c>
      <c r="I163" s="974">
        <v>936.62</v>
      </c>
      <c r="J163" s="951">
        <v>1322.4</v>
      </c>
      <c r="K163" s="954">
        <v>25</v>
      </c>
      <c r="L163" s="951">
        <f>+H163+I163+J163+K163</f>
        <v>3532.4700000000003</v>
      </c>
      <c r="M163" s="953">
        <f>+G163-L163</f>
        <v>39967.53</v>
      </c>
    </row>
    <row r="164" spans="1:13" ht="18.75" x14ac:dyDescent="0.3">
      <c r="A164" s="961" t="s">
        <v>847</v>
      </c>
      <c r="B164" s="950"/>
      <c r="C164" s="962">
        <v>3</v>
      </c>
      <c r="D164" s="962"/>
      <c r="E164" s="963">
        <f>SUM(E161:E163)</f>
        <v>157000</v>
      </c>
      <c r="F164" s="993">
        <f>SUM(F163)</f>
        <v>0</v>
      </c>
      <c r="G164" s="963">
        <f t="shared" ref="G164:M164" si="25">SUM(G161:G163)</f>
        <v>157000</v>
      </c>
      <c r="H164" s="963">
        <f t="shared" si="25"/>
        <v>4505.8999999999996</v>
      </c>
      <c r="I164" s="963">
        <f t="shared" si="25"/>
        <v>7241.7199999999993</v>
      </c>
      <c r="J164" s="963">
        <f t="shared" si="25"/>
        <v>4772.8</v>
      </c>
      <c r="K164" s="966">
        <f>SUM(K161:K163)</f>
        <v>3346.7</v>
      </c>
      <c r="L164" s="963">
        <f t="shared" si="25"/>
        <v>19867.120000000003</v>
      </c>
      <c r="M164" s="963">
        <f t="shared" si="25"/>
        <v>137132.88</v>
      </c>
    </row>
    <row r="165" spans="1:13" ht="18.75" x14ac:dyDescent="0.3">
      <c r="A165" s="958"/>
      <c r="B165" s="950"/>
      <c r="C165" s="960"/>
      <c r="D165" s="960"/>
      <c r="E165" s="951"/>
      <c r="F165" s="952"/>
      <c r="G165" s="953"/>
      <c r="H165" s="951"/>
      <c r="I165" s="951"/>
      <c r="J165" s="951"/>
      <c r="K165" s="954"/>
      <c r="L165" s="951"/>
      <c r="M165" s="953"/>
    </row>
    <row r="166" spans="1:13" ht="29.25" customHeight="1" x14ac:dyDescent="0.3">
      <c r="A166" s="982" t="s">
        <v>1138</v>
      </c>
      <c r="B166" s="950"/>
      <c r="C166" s="967"/>
      <c r="D166" s="967"/>
      <c r="E166" s="963"/>
      <c r="F166" s="964"/>
      <c r="G166" s="965"/>
      <c r="H166" s="963"/>
      <c r="I166" s="963"/>
      <c r="J166" s="963"/>
      <c r="K166" s="966"/>
      <c r="L166" s="963"/>
      <c r="M166" s="965"/>
    </row>
    <row r="167" spans="1:13" ht="18.75" x14ac:dyDescent="0.3">
      <c r="A167" s="958" t="s">
        <v>1640</v>
      </c>
      <c r="B167" s="950" t="s">
        <v>806</v>
      </c>
      <c r="C167" s="960" t="s">
        <v>417</v>
      </c>
      <c r="D167" s="960" t="s">
        <v>1069</v>
      </c>
      <c r="E167" s="951">
        <v>80000</v>
      </c>
      <c r="F167" s="952">
        <v>0</v>
      </c>
      <c r="G167" s="953">
        <v>80000</v>
      </c>
      <c r="H167" s="951">
        <v>2296</v>
      </c>
      <c r="I167" s="951">
        <v>7400.87</v>
      </c>
      <c r="J167" s="951">
        <v>2432</v>
      </c>
      <c r="K167" s="954">
        <v>728</v>
      </c>
      <c r="L167" s="951">
        <f>+H167+I167+J167+K167</f>
        <v>12856.869999999999</v>
      </c>
      <c r="M167" s="953">
        <f>+G167-L167</f>
        <v>67143.13</v>
      </c>
    </row>
    <row r="168" spans="1:13" ht="18.75" x14ac:dyDescent="0.3">
      <c r="A168" s="961" t="s">
        <v>847</v>
      </c>
      <c r="B168" s="950"/>
      <c r="C168" s="962">
        <v>1</v>
      </c>
      <c r="D168" s="962"/>
      <c r="E168" s="963">
        <f>SUM(E167:E167)</f>
        <v>80000</v>
      </c>
      <c r="F168" s="1071">
        <v>0</v>
      </c>
      <c r="G168" s="963">
        <f t="shared" ref="G168:M168" si="26">SUM(G167:G167)</f>
        <v>80000</v>
      </c>
      <c r="H168" s="963">
        <f t="shared" si="26"/>
        <v>2296</v>
      </c>
      <c r="I168" s="963">
        <f t="shared" si="26"/>
        <v>7400.87</v>
      </c>
      <c r="J168" s="963">
        <f t="shared" si="26"/>
        <v>2432</v>
      </c>
      <c r="K168" s="966">
        <f>SUM(K167:K167)</f>
        <v>728</v>
      </c>
      <c r="L168" s="963">
        <f t="shared" si="26"/>
        <v>12856.869999999999</v>
      </c>
      <c r="M168" s="963">
        <f t="shared" si="26"/>
        <v>67143.13</v>
      </c>
    </row>
    <row r="169" spans="1:13" ht="18.75" x14ac:dyDescent="0.3">
      <c r="A169" s="958"/>
      <c r="B169" s="950"/>
      <c r="C169" s="960"/>
      <c r="D169" s="960"/>
      <c r="E169" s="951"/>
      <c r="F169" s="952"/>
      <c r="G169" s="953"/>
      <c r="H169" s="951"/>
      <c r="I169" s="951"/>
      <c r="J169" s="951"/>
      <c r="K169" s="954"/>
      <c r="L169" s="951"/>
      <c r="M169" s="953"/>
    </row>
    <row r="170" spans="1:13" ht="18.75" customHeight="1" x14ac:dyDescent="0.3">
      <c r="A170" s="982" t="s">
        <v>1195</v>
      </c>
      <c r="B170" s="950"/>
      <c r="C170" s="967"/>
      <c r="D170" s="967"/>
      <c r="E170" s="963"/>
      <c r="F170" s="964"/>
      <c r="G170" s="965"/>
      <c r="H170" s="963"/>
      <c r="I170" s="963"/>
      <c r="J170" s="963"/>
      <c r="K170" s="966"/>
      <c r="L170" s="963"/>
      <c r="M170" s="965"/>
    </row>
    <row r="171" spans="1:13" ht="18.75" x14ac:dyDescent="0.3">
      <c r="A171" s="955" t="s">
        <v>217</v>
      </c>
      <c r="B171" s="950" t="s">
        <v>807</v>
      </c>
      <c r="C171" s="960" t="s">
        <v>1734</v>
      </c>
      <c r="D171" s="960" t="s">
        <v>1069</v>
      </c>
      <c r="E171" s="951">
        <v>80000</v>
      </c>
      <c r="F171" s="952">
        <v>0</v>
      </c>
      <c r="G171" s="953">
        <v>80000</v>
      </c>
      <c r="H171" s="951">
        <v>2296</v>
      </c>
      <c r="I171" s="951">
        <v>7400.87</v>
      </c>
      <c r="J171" s="951">
        <v>2432</v>
      </c>
      <c r="K171" s="954">
        <v>3639.14</v>
      </c>
      <c r="L171" s="951">
        <f>+H171+I171+J171+K171</f>
        <v>15768.009999999998</v>
      </c>
      <c r="M171" s="953">
        <f>+G171-L171</f>
        <v>64231.990000000005</v>
      </c>
    </row>
    <row r="172" spans="1:13" ht="18.75" x14ac:dyDescent="0.3">
      <c r="A172" s="955" t="s">
        <v>1688</v>
      </c>
      <c r="B172" s="950" t="s">
        <v>806</v>
      </c>
      <c r="C172" s="960" t="s">
        <v>1683</v>
      </c>
      <c r="D172" s="960" t="s">
        <v>1069</v>
      </c>
      <c r="E172" s="951">
        <v>55000</v>
      </c>
      <c r="F172" s="974">
        <v>0</v>
      </c>
      <c r="G172" s="951">
        <v>55000</v>
      </c>
      <c r="H172" s="951">
        <v>1578.5</v>
      </c>
      <c r="I172" s="951">
        <v>2559.6799999999998</v>
      </c>
      <c r="J172" s="951">
        <v>1672</v>
      </c>
      <c r="K172" s="954">
        <v>1396.7</v>
      </c>
      <c r="L172" s="951">
        <f>+H172+I172+J172+K172</f>
        <v>7206.88</v>
      </c>
      <c r="M172" s="953">
        <f>+G172-L172</f>
        <v>47793.120000000003</v>
      </c>
    </row>
    <row r="173" spans="1:13" ht="18.75" x14ac:dyDescent="0.3">
      <c r="A173" s="961" t="s">
        <v>749</v>
      </c>
      <c r="B173" s="950"/>
      <c r="C173" s="962">
        <v>2</v>
      </c>
      <c r="D173" s="962"/>
      <c r="E173" s="963">
        <f>SUM(E171:E172)</f>
        <v>135000</v>
      </c>
      <c r="F173" s="964">
        <f t="shared" ref="F173:M173" si="27">SUM(F171:F172)</f>
        <v>0</v>
      </c>
      <c r="G173" s="965">
        <f t="shared" si="27"/>
        <v>135000</v>
      </c>
      <c r="H173" s="963">
        <f t="shared" si="27"/>
        <v>3874.5</v>
      </c>
      <c r="I173" s="963">
        <f t="shared" si="27"/>
        <v>9960.5499999999993</v>
      </c>
      <c r="J173" s="963">
        <f t="shared" si="27"/>
        <v>4104</v>
      </c>
      <c r="K173" s="966">
        <f>SUM(K171:K172)</f>
        <v>5035.84</v>
      </c>
      <c r="L173" s="963">
        <f t="shared" si="27"/>
        <v>22974.89</v>
      </c>
      <c r="M173" s="965">
        <f t="shared" si="27"/>
        <v>112025.11000000002</v>
      </c>
    </row>
    <row r="174" spans="1:13" ht="18.75" x14ac:dyDescent="0.3">
      <c r="A174" s="961"/>
      <c r="B174" s="950"/>
      <c r="C174" s="962"/>
      <c r="D174" s="962"/>
      <c r="E174" s="963"/>
      <c r="F174" s="964"/>
      <c r="G174" s="965"/>
      <c r="H174" s="963"/>
      <c r="I174" s="963"/>
      <c r="J174" s="963"/>
      <c r="K174" s="966"/>
      <c r="L174" s="963"/>
      <c r="M174" s="965"/>
    </row>
    <row r="175" spans="1:13" ht="18.75" x14ac:dyDescent="0.3">
      <c r="A175" s="982" t="s">
        <v>1421</v>
      </c>
      <c r="B175" s="950"/>
      <c r="C175" s="962"/>
      <c r="D175" s="962"/>
      <c r="E175" s="963"/>
      <c r="F175" s="964"/>
      <c r="G175" s="965"/>
      <c r="H175" s="963"/>
      <c r="I175" s="963"/>
      <c r="J175" s="963"/>
      <c r="K175" s="966"/>
      <c r="L175" s="963"/>
      <c r="M175" s="965"/>
    </row>
    <row r="176" spans="1:13" ht="18.75" x14ac:dyDescent="0.3">
      <c r="A176" s="1319" t="s">
        <v>1780</v>
      </c>
      <c r="B176" s="950" t="s">
        <v>806</v>
      </c>
      <c r="C176" s="1320" t="s">
        <v>551</v>
      </c>
      <c r="D176" s="960" t="s">
        <v>307</v>
      </c>
      <c r="E176" s="951">
        <v>43500</v>
      </c>
      <c r="F176" s="952">
        <v>0</v>
      </c>
      <c r="G176" s="953">
        <v>43500</v>
      </c>
      <c r="H176" s="951">
        <v>1248.45</v>
      </c>
      <c r="I176" s="951">
        <v>936.62</v>
      </c>
      <c r="J176" s="951">
        <v>1322.4</v>
      </c>
      <c r="K176" s="954">
        <v>25</v>
      </c>
      <c r="L176" s="951">
        <v>3532.47</v>
      </c>
      <c r="M176" s="953">
        <v>39967.53</v>
      </c>
    </row>
    <row r="177" spans="1:13" ht="18.75" x14ac:dyDescent="0.3">
      <c r="A177" s="961" t="s">
        <v>749</v>
      </c>
      <c r="B177" s="950"/>
      <c r="C177" s="962">
        <v>1</v>
      </c>
      <c r="D177" s="962"/>
      <c r="E177" s="963">
        <v>43500</v>
      </c>
      <c r="F177" s="964">
        <v>0</v>
      </c>
      <c r="G177" s="965">
        <v>43500</v>
      </c>
      <c r="H177" s="963">
        <v>1248.45</v>
      </c>
      <c r="I177" s="963">
        <v>936.62</v>
      </c>
      <c r="J177" s="963">
        <v>1322.4</v>
      </c>
      <c r="K177" s="966">
        <v>25</v>
      </c>
      <c r="L177" s="963">
        <v>3532.47</v>
      </c>
      <c r="M177" s="965">
        <v>39967.53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5"/>
      <c r="H178" s="963"/>
      <c r="I178" s="963"/>
      <c r="J178" s="963"/>
      <c r="K178" s="966"/>
      <c r="L178" s="963"/>
      <c r="M178" s="965"/>
    </row>
    <row r="179" spans="1:13" ht="18.75" x14ac:dyDescent="0.3">
      <c r="A179" s="961" t="s">
        <v>803</v>
      </c>
      <c r="B179" s="950"/>
      <c r="C179" s="967"/>
      <c r="D179" s="967"/>
      <c r="E179" s="963"/>
      <c r="F179" s="964"/>
      <c r="G179" s="965"/>
      <c r="H179" s="963"/>
      <c r="I179" s="963"/>
      <c r="J179" s="963"/>
      <c r="K179" s="966"/>
      <c r="L179" s="963"/>
      <c r="M179" s="965"/>
    </row>
    <row r="180" spans="1:13" ht="18.75" x14ac:dyDescent="0.3">
      <c r="A180" s="955" t="s">
        <v>1698</v>
      </c>
      <c r="B180" s="950" t="s">
        <v>806</v>
      </c>
      <c r="C180" s="1024" t="s">
        <v>1325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936.62</v>
      </c>
      <c r="J180" s="951">
        <v>1322.4</v>
      </c>
      <c r="K180" s="954">
        <v>25</v>
      </c>
      <c r="L180" s="951">
        <f>+H180+I180+J180+K180</f>
        <v>3532.4700000000003</v>
      </c>
      <c r="M180" s="951">
        <f>+G180-L180</f>
        <v>39967.53</v>
      </c>
    </row>
    <row r="181" spans="1:13" ht="18.75" x14ac:dyDescent="0.3">
      <c r="A181" s="955" t="s">
        <v>1699</v>
      </c>
      <c r="B181" s="950" t="s">
        <v>806</v>
      </c>
      <c r="C181" s="1024" t="s">
        <v>1325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974">
        <v>936.62</v>
      </c>
      <c r="J181" s="951">
        <v>1322.4</v>
      </c>
      <c r="K181" s="954">
        <v>25</v>
      </c>
      <c r="L181" s="951">
        <f>+H181+I181+J181+K181</f>
        <v>3532.4700000000003</v>
      </c>
      <c r="M181" s="951">
        <f>+G181-L181</f>
        <v>39967.53</v>
      </c>
    </row>
    <row r="182" spans="1:13" ht="18.75" x14ac:dyDescent="0.3">
      <c r="A182" s="955" t="s">
        <v>1700</v>
      </c>
      <c r="B182" s="950" t="s">
        <v>806</v>
      </c>
      <c r="C182" s="1024" t="s">
        <v>1325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974">
        <v>936.62</v>
      </c>
      <c r="J182" s="951">
        <v>1322.4</v>
      </c>
      <c r="K182" s="954">
        <v>25</v>
      </c>
      <c r="L182" s="951">
        <f>+H182+I182+J182+K182</f>
        <v>3532.4700000000003</v>
      </c>
      <c r="M182" s="951">
        <f>+G182-L182</f>
        <v>39967.53</v>
      </c>
    </row>
    <row r="183" spans="1:13" ht="16.5" customHeight="1" x14ac:dyDescent="0.3">
      <c r="A183" s="1069" t="s">
        <v>1701</v>
      </c>
      <c r="B183" s="950" t="s">
        <v>806</v>
      </c>
      <c r="C183" s="1024" t="s">
        <v>1325</v>
      </c>
      <c r="D183" s="960" t="s">
        <v>307</v>
      </c>
      <c r="E183" s="951">
        <v>43500</v>
      </c>
      <c r="F183" s="974">
        <v>0</v>
      </c>
      <c r="G183" s="951">
        <v>43500</v>
      </c>
      <c r="H183" s="951">
        <v>1248.45</v>
      </c>
      <c r="I183" s="974">
        <v>421.98</v>
      </c>
      <c r="J183" s="951">
        <v>1322.4</v>
      </c>
      <c r="K183" s="954">
        <v>4861.92</v>
      </c>
      <c r="L183" s="951">
        <f>+H183+I183+J183+K183</f>
        <v>7854.75</v>
      </c>
      <c r="M183" s="951">
        <f>+G183-L183</f>
        <v>35645.25</v>
      </c>
    </row>
    <row r="184" spans="1:13" ht="18.75" x14ac:dyDescent="0.3">
      <c r="A184" s="998" t="s">
        <v>1702</v>
      </c>
      <c r="B184" s="950" t="s">
        <v>1296</v>
      </c>
      <c r="C184" s="1024" t="s">
        <v>1325</v>
      </c>
      <c r="D184" s="960" t="s">
        <v>321</v>
      </c>
      <c r="E184" s="951">
        <v>43500</v>
      </c>
      <c r="F184" s="952">
        <v>0</v>
      </c>
      <c r="G184" s="953">
        <v>43500</v>
      </c>
      <c r="H184" s="951">
        <v>1248.45</v>
      </c>
      <c r="I184" s="974">
        <v>936.62</v>
      </c>
      <c r="J184" s="951">
        <v>1322.4</v>
      </c>
      <c r="K184" s="954">
        <v>25</v>
      </c>
      <c r="L184" s="951">
        <f>+H184+I184+J184+K184</f>
        <v>3532.4700000000003</v>
      </c>
      <c r="M184" s="951">
        <f>+G184-L184</f>
        <v>39967.53</v>
      </c>
    </row>
    <row r="185" spans="1:13" ht="18.75" x14ac:dyDescent="0.3">
      <c r="A185" s="961" t="s">
        <v>847</v>
      </c>
      <c r="B185" s="950"/>
      <c r="C185" s="962">
        <v>5</v>
      </c>
      <c r="D185" s="962"/>
      <c r="E185" s="963">
        <f>SUM(E180:E184)</f>
        <v>217500</v>
      </c>
      <c r="F185" s="964">
        <v>0</v>
      </c>
      <c r="G185" s="963">
        <f t="shared" ref="G185:M185" si="28">SUM(G180:G184)</f>
        <v>217500</v>
      </c>
      <c r="H185" s="963">
        <f t="shared" si="28"/>
        <v>6242.25</v>
      </c>
      <c r="I185" s="963">
        <f t="shared" si="28"/>
        <v>4168.46</v>
      </c>
      <c r="J185" s="963">
        <f t="shared" si="28"/>
        <v>6612</v>
      </c>
      <c r="K185" s="966">
        <f>SUM(K180:K184)</f>
        <v>4961.92</v>
      </c>
      <c r="L185" s="963">
        <f t="shared" si="28"/>
        <v>21984.63</v>
      </c>
      <c r="M185" s="963">
        <f t="shared" si="28"/>
        <v>195515.37</v>
      </c>
    </row>
    <row r="186" spans="1:13" ht="18.75" x14ac:dyDescent="0.3">
      <c r="A186" s="961"/>
      <c r="B186" s="950"/>
      <c r="C186" s="962"/>
      <c r="D186" s="962"/>
      <c r="E186" s="963"/>
      <c r="F186" s="964"/>
      <c r="G186" s="963"/>
      <c r="H186" s="963"/>
      <c r="I186" s="963"/>
      <c r="J186" s="963"/>
      <c r="K186" s="966"/>
      <c r="L186" s="963"/>
      <c r="M186" s="963"/>
    </row>
    <row r="187" spans="1:13" ht="18.75" x14ac:dyDescent="0.3">
      <c r="A187" s="961" t="s">
        <v>1490</v>
      </c>
      <c r="B187" s="950"/>
      <c r="C187" s="962"/>
      <c r="D187" s="962"/>
      <c r="E187" s="963"/>
      <c r="F187" s="964"/>
      <c r="G187" s="963"/>
      <c r="H187" s="963"/>
      <c r="I187" s="963"/>
      <c r="J187" s="963"/>
      <c r="K187" s="966"/>
      <c r="L187" s="963"/>
      <c r="M187" s="963"/>
    </row>
    <row r="188" spans="1:13" ht="21" customHeight="1" x14ac:dyDescent="0.3">
      <c r="A188" s="1069" t="s">
        <v>1386</v>
      </c>
      <c r="B188" s="950" t="s">
        <v>806</v>
      </c>
      <c r="C188" s="1024" t="s">
        <v>1325</v>
      </c>
      <c r="D188" s="960" t="s">
        <v>321</v>
      </c>
      <c r="E188" s="951">
        <v>43500</v>
      </c>
      <c r="F188" s="974">
        <v>0</v>
      </c>
      <c r="G188" s="951">
        <v>43500</v>
      </c>
      <c r="H188" s="951">
        <v>1248.45</v>
      </c>
      <c r="I188" s="974">
        <v>936.62</v>
      </c>
      <c r="J188" s="951">
        <v>1322.4</v>
      </c>
      <c r="K188" s="954">
        <v>25</v>
      </c>
      <c r="L188" s="951">
        <f>+H188+I188+J188+K188</f>
        <v>3532.4700000000003</v>
      </c>
      <c r="M188" s="951">
        <f>+G188-L188</f>
        <v>39967.53</v>
      </c>
    </row>
    <row r="189" spans="1:13" ht="21" customHeight="1" x14ac:dyDescent="0.3">
      <c r="A189" s="1069" t="s">
        <v>1704</v>
      </c>
      <c r="B189" s="950" t="s">
        <v>806</v>
      </c>
      <c r="C189" s="1024" t="s">
        <v>1325</v>
      </c>
      <c r="D189" s="960" t="s">
        <v>307</v>
      </c>
      <c r="E189" s="951">
        <v>43500</v>
      </c>
      <c r="F189" s="974">
        <v>0</v>
      </c>
      <c r="G189" s="951">
        <v>43500</v>
      </c>
      <c r="H189" s="951">
        <v>1248.45</v>
      </c>
      <c r="I189" s="974">
        <v>936.62</v>
      </c>
      <c r="J189" s="951">
        <v>1322.4</v>
      </c>
      <c r="K189" s="954">
        <v>25</v>
      </c>
      <c r="L189" s="951">
        <f>+H189+I189+J189+K189</f>
        <v>3532.4700000000003</v>
      </c>
      <c r="M189" s="951">
        <f>+G189-L189</f>
        <v>39967.53</v>
      </c>
    </row>
    <row r="190" spans="1:13" ht="21" customHeight="1" x14ac:dyDescent="0.3">
      <c r="A190" s="1069" t="s">
        <v>1328</v>
      </c>
      <c r="B190" s="950" t="s">
        <v>1296</v>
      </c>
      <c r="C190" s="1024" t="s">
        <v>1325</v>
      </c>
      <c r="D190" s="960" t="s">
        <v>321</v>
      </c>
      <c r="E190" s="951">
        <v>43500</v>
      </c>
      <c r="F190" s="974">
        <v>0</v>
      </c>
      <c r="G190" s="951">
        <v>43500</v>
      </c>
      <c r="H190" s="951">
        <v>1248.45</v>
      </c>
      <c r="I190" s="974">
        <v>936.62</v>
      </c>
      <c r="J190" s="951">
        <v>1322.4</v>
      </c>
      <c r="K190" s="954">
        <v>25</v>
      </c>
      <c r="L190" s="951">
        <f>+H190+I190+J190+K190</f>
        <v>3532.4700000000003</v>
      </c>
      <c r="M190" s="951">
        <f>+G190-L190</f>
        <v>39967.53</v>
      </c>
    </row>
    <row r="191" spans="1:13" ht="18.75" x14ac:dyDescent="0.3">
      <c r="A191" s="1027" t="s">
        <v>1705</v>
      </c>
      <c r="B191" s="950" t="s">
        <v>806</v>
      </c>
      <c r="C191" s="1024" t="s">
        <v>1325</v>
      </c>
      <c r="D191" s="960" t="s">
        <v>307</v>
      </c>
      <c r="E191" s="951">
        <v>43500</v>
      </c>
      <c r="F191" s="974">
        <v>0</v>
      </c>
      <c r="G191" s="1032">
        <v>43500</v>
      </c>
      <c r="H191" s="951">
        <v>1248.45</v>
      </c>
      <c r="I191" s="1036">
        <v>936.62</v>
      </c>
      <c r="J191" s="951">
        <v>1322.4</v>
      </c>
      <c r="K191" s="954">
        <v>25</v>
      </c>
      <c r="L191" s="1032">
        <v>3532.4700000000003</v>
      </c>
      <c r="M191" s="1032">
        <v>39967.53</v>
      </c>
    </row>
    <row r="192" spans="1:13" ht="18.75" x14ac:dyDescent="0.3">
      <c r="A192" s="1027" t="s">
        <v>1781</v>
      </c>
      <c r="B192" s="950" t="s">
        <v>807</v>
      </c>
      <c r="C192" s="1024" t="s">
        <v>1325</v>
      </c>
      <c r="D192" s="960" t="s">
        <v>307</v>
      </c>
      <c r="E192" s="951">
        <v>43500</v>
      </c>
      <c r="F192" s="974">
        <v>0</v>
      </c>
      <c r="G192" s="1032">
        <v>43500</v>
      </c>
      <c r="H192" s="951">
        <v>1248.45</v>
      </c>
      <c r="I192" s="1036">
        <v>936.62</v>
      </c>
      <c r="J192" s="951">
        <v>1322.4</v>
      </c>
      <c r="K192" s="954">
        <v>25</v>
      </c>
      <c r="L192" s="1032">
        <v>3532.4700000000003</v>
      </c>
      <c r="M192" s="1032">
        <v>39967.53</v>
      </c>
    </row>
    <row r="193" spans="1:13" ht="18.75" x14ac:dyDescent="0.3">
      <c r="A193" s="961" t="s">
        <v>847</v>
      </c>
      <c r="B193" s="950"/>
      <c r="C193" s="962">
        <v>5</v>
      </c>
      <c r="D193" s="962"/>
      <c r="E193" s="963">
        <f>SUM(E188:E192)</f>
        <v>217500</v>
      </c>
      <c r="F193" s="964">
        <v>0</v>
      </c>
      <c r="G193" s="963">
        <f t="shared" ref="G193:M193" si="29">SUM(G188:G192)</f>
        <v>217500</v>
      </c>
      <c r="H193" s="963">
        <f t="shared" si="29"/>
        <v>6242.25</v>
      </c>
      <c r="I193" s="963">
        <f t="shared" si="29"/>
        <v>4683.1000000000004</v>
      </c>
      <c r="J193" s="963">
        <f t="shared" si="29"/>
        <v>6612</v>
      </c>
      <c r="K193" s="966">
        <f>SUM(K188:K192)</f>
        <v>125</v>
      </c>
      <c r="L193" s="963">
        <f t="shared" si="29"/>
        <v>17662.350000000002</v>
      </c>
      <c r="M193" s="963">
        <f t="shared" si="29"/>
        <v>199837.65</v>
      </c>
    </row>
    <row r="194" spans="1:13" ht="18.75" x14ac:dyDescent="0.3">
      <c r="A194" s="961"/>
      <c r="B194" s="950"/>
      <c r="C194" s="962"/>
      <c r="D194" s="962"/>
      <c r="E194" s="963"/>
      <c r="F194" s="964"/>
      <c r="G194" s="963"/>
      <c r="H194" s="963"/>
      <c r="I194" s="963"/>
      <c r="J194" s="963"/>
      <c r="K194" s="966"/>
      <c r="L194" s="963"/>
      <c r="M194" s="963"/>
    </row>
    <row r="195" spans="1:13" ht="18.75" x14ac:dyDescent="0.3">
      <c r="A195" s="961" t="s">
        <v>1221</v>
      </c>
      <c r="B195" s="950"/>
      <c r="C195" s="967"/>
      <c r="D195" s="967"/>
      <c r="E195" s="963"/>
      <c r="F195" s="964"/>
      <c r="G195" s="965"/>
      <c r="H195" s="963"/>
      <c r="I195" s="963"/>
      <c r="J195" s="963"/>
      <c r="K195" s="966"/>
      <c r="L195" s="963"/>
      <c r="M195" s="965"/>
    </row>
    <row r="196" spans="1:13" ht="18.75" x14ac:dyDescent="0.3">
      <c r="A196" s="961" t="s">
        <v>1739</v>
      </c>
      <c r="B196" s="950"/>
      <c r="C196" s="1026"/>
      <c r="D196" s="960"/>
      <c r="E196" s="951"/>
      <c r="F196" s="974"/>
      <c r="G196" s="1032"/>
      <c r="H196" s="951"/>
      <c r="I196" s="1036"/>
      <c r="J196" s="951"/>
      <c r="K196" s="1393"/>
      <c r="L196" s="1032"/>
      <c r="M196" s="1032"/>
    </row>
    <row r="197" spans="1:13" ht="18.75" x14ac:dyDescent="0.3">
      <c r="A197" s="1027" t="s">
        <v>1478</v>
      </c>
      <c r="B197" s="950" t="s">
        <v>806</v>
      </c>
      <c r="C197" s="1024" t="s">
        <v>1706</v>
      </c>
      <c r="D197" s="960" t="s">
        <v>1069</v>
      </c>
      <c r="E197" s="951">
        <v>120000</v>
      </c>
      <c r="F197" s="974">
        <v>0</v>
      </c>
      <c r="G197" s="1032">
        <v>120000</v>
      </c>
      <c r="H197" s="951">
        <v>3444</v>
      </c>
      <c r="I197" s="1032">
        <v>16809.87</v>
      </c>
      <c r="J197" s="951">
        <v>3648</v>
      </c>
      <c r="K197" s="1393">
        <v>25</v>
      </c>
      <c r="L197" s="1032">
        <f>+H197+I197+J197+K197</f>
        <v>23926.87</v>
      </c>
      <c r="M197" s="1032">
        <f t="shared" ref="M197:M203" si="30">+G197-L197</f>
        <v>96073.13</v>
      </c>
    </row>
    <row r="198" spans="1:13" ht="18.75" x14ac:dyDescent="0.3">
      <c r="A198" s="1027" t="s">
        <v>244</v>
      </c>
      <c r="B198" s="950" t="s">
        <v>806</v>
      </c>
      <c r="C198" s="1024" t="s">
        <v>489</v>
      </c>
      <c r="D198" s="960" t="s">
        <v>1064</v>
      </c>
      <c r="E198" s="951">
        <v>80000</v>
      </c>
      <c r="F198" s="974">
        <v>0</v>
      </c>
      <c r="G198" s="1032">
        <v>80000</v>
      </c>
      <c r="H198" s="951">
        <v>2296</v>
      </c>
      <c r="I198" s="1032">
        <v>7400.87</v>
      </c>
      <c r="J198" s="951">
        <v>2432</v>
      </c>
      <c r="K198" s="1393">
        <v>25</v>
      </c>
      <c r="L198" s="1032">
        <f>+H198+I198+J198+K198</f>
        <v>12153.869999999999</v>
      </c>
      <c r="M198" s="1032">
        <f t="shared" si="30"/>
        <v>67846.13</v>
      </c>
    </row>
    <row r="199" spans="1:13" ht="18.75" x14ac:dyDescent="0.3">
      <c r="A199" s="1027" t="s">
        <v>84</v>
      </c>
      <c r="B199" s="950" t="s">
        <v>806</v>
      </c>
      <c r="C199" s="1024" t="s">
        <v>417</v>
      </c>
      <c r="D199" s="960" t="s">
        <v>307</v>
      </c>
      <c r="E199" s="951">
        <v>70000</v>
      </c>
      <c r="F199" s="974">
        <v>0</v>
      </c>
      <c r="G199" s="951">
        <v>70000</v>
      </c>
      <c r="H199" s="951">
        <v>2009</v>
      </c>
      <c r="I199" s="1032">
        <v>5368.48</v>
      </c>
      <c r="J199" s="951">
        <v>2128</v>
      </c>
      <c r="K199" s="1393">
        <v>25</v>
      </c>
      <c r="L199" s="1032">
        <f>+H199+I199+J199+K199</f>
        <v>9530.48</v>
      </c>
      <c r="M199" s="1032">
        <f t="shared" si="30"/>
        <v>60469.520000000004</v>
      </c>
    </row>
    <row r="200" spans="1:13" ht="18.75" x14ac:dyDescent="0.3">
      <c r="A200" s="1027" t="s">
        <v>94</v>
      </c>
      <c r="B200" s="950" t="s">
        <v>807</v>
      </c>
      <c r="C200" s="1024" t="s">
        <v>417</v>
      </c>
      <c r="D200" s="960" t="s">
        <v>1069</v>
      </c>
      <c r="E200" s="951">
        <v>70000</v>
      </c>
      <c r="F200" s="974">
        <v>0</v>
      </c>
      <c r="G200" s="951">
        <v>70000</v>
      </c>
      <c r="H200" s="951">
        <v>2009</v>
      </c>
      <c r="I200" s="1032">
        <v>5025.38</v>
      </c>
      <c r="J200" s="951">
        <v>2128</v>
      </c>
      <c r="K200" s="954">
        <v>1740.46</v>
      </c>
      <c r="L200" s="1032">
        <v>10902.84</v>
      </c>
      <c r="M200" s="1032">
        <f t="shared" si="30"/>
        <v>59097.16</v>
      </c>
    </row>
    <row r="201" spans="1:13" ht="18.75" x14ac:dyDescent="0.3">
      <c r="A201" s="1027" t="s">
        <v>156</v>
      </c>
      <c r="B201" s="950" t="s">
        <v>806</v>
      </c>
      <c r="C201" s="1024" t="s">
        <v>1773</v>
      </c>
      <c r="D201" s="960" t="s">
        <v>1069</v>
      </c>
      <c r="E201" s="951">
        <v>80000</v>
      </c>
      <c r="F201" s="974">
        <v>0</v>
      </c>
      <c r="G201" s="951">
        <v>80000</v>
      </c>
      <c r="H201" s="951">
        <v>2296</v>
      </c>
      <c r="I201" s="1032">
        <v>6972</v>
      </c>
      <c r="J201" s="951">
        <v>2432</v>
      </c>
      <c r="K201" s="954">
        <v>1740.46</v>
      </c>
      <c r="L201" s="1032">
        <f>+H201+I201+J201+K201</f>
        <v>13440.46</v>
      </c>
      <c r="M201" s="1032">
        <f t="shared" si="30"/>
        <v>66559.540000000008</v>
      </c>
    </row>
    <row r="202" spans="1:13" ht="18.75" x14ac:dyDescent="0.3">
      <c r="A202" s="1028" t="s">
        <v>177</v>
      </c>
      <c r="B202" s="1001" t="s">
        <v>807</v>
      </c>
      <c r="C202" s="1025" t="s">
        <v>1204</v>
      </c>
      <c r="D202" s="1024" t="s">
        <v>1069</v>
      </c>
      <c r="E202" s="951">
        <v>55000</v>
      </c>
      <c r="F202" s="974">
        <v>0</v>
      </c>
      <c r="G202" s="1032">
        <v>55000</v>
      </c>
      <c r="H202" s="956">
        <v>1578.5</v>
      </c>
      <c r="I202" s="1275">
        <v>2559.6799999999998</v>
      </c>
      <c r="J202" s="951">
        <v>1672</v>
      </c>
      <c r="K202" s="987">
        <v>2097.1999999999998</v>
      </c>
      <c r="L202" s="1032">
        <f>+H202+I202+J202+K202</f>
        <v>7907.38</v>
      </c>
      <c r="M202" s="1032">
        <f t="shared" si="30"/>
        <v>47092.62</v>
      </c>
    </row>
    <row r="203" spans="1:13" ht="18.75" x14ac:dyDescent="0.3">
      <c r="A203" s="955" t="s">
        <v>1710</v>
      </c>
      <c r="B203" s="968" t="s">
        <v>807</v>
      </c>
      <c r="C203" s="960" t="s">
        <v>521</v>
      </c>
      <c r="D203" s="960" t="s">
        <v>307</v>
      </c>
      <c r="E203" s="951">
        <v>43500</v>
      </c>
      <c r="F203" s="974">
        <v>0</v>
      </c>
      <c r="G203" s="951">
        <v>43500</v>
      </c>
      <c r="H203" s="951">
        <v>1248.45</v>
      </c>
      <c r="I203" s="974">
        <v>679.3</v>
      </c>
      <c r="J203" s="951">
        <v>1322.4</v>
      </c>
      <c r="K203" s="954">
        <v>1740.46</v>
      </c>
      <c r="L203" s="951">
        <f>+H203+I203+J203+K203</f>
        <v>4990.6100000000006</v>
      </c>
      <c r="M203" s="951">
        <f t="shared" si="30"/>
        <v>38509.39</v>
      </c>
    </row>
    <row r="204" spans="1:13" ht="18.75" x14ac:dyDescent="0.3">
      <c r="A204" s="1027" t="s">
        <v>1717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1393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1718</v>
      </c>
      <c r="B205" s="950" t="s">
        <v>806</v>
      </c>
      <c r="C205" s="1024" t="s">
        <v>1332</v>
      </c>
      <c r="D205" s="960" t="s">
        <v>321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936.62</v>
      </c>
      <c r="J205" s="951">
        <v>1322.4</v>
      </c>
      <c r="K205" s="1393">
        <v>25</v>
      </c>
      <c r="L205" s="1032">
        <f>+H205+I205+J205+K205</f>
        <v>3532.4700000000003</v>
      </c>
      <c r="M205" s="1032">
        <f t="shared" ref="M205:M210" si="31">+G205-L205</f>
        <v>39967.53</v>
      </c>
    </row>
    <row r="206" spans="1:13" ht="18.75" x14ac:dyDescent="0.3">
      <c r="A206" s="1027" t="s">
        <v>1721</v>
      </c>
      <c r="B206" s="950" t="s">
        <v>807</v>
      </c>
      <c r="C206" s="1024" t="s">
        <v>105</v>
      </c>
      <c r="D206" s="960" t="s">
        <v>1067</v>
      </c>
      <c r="E206" s="951">
        <v>25000</v>
      </c>
      <c r="F206" s="974">
        <v>0</v>
      </c>
      <c r="G206" s="1032">
        <v>25000</v>
      </c>
      <c r="H206" s="951">
        <v>717.5</v>
      </c>
      <c r="I206" s="1036">
        <v>0</v>
      </c>
      <c r="J206" s="951">
        <v>760</v>
      </c>
      <c r="K206" s="1393">
        <v>25</v>
      </c>
      <c r="L206" s="1032">
        <f>+H206+I206+J206+K206</f>
        <v>1502.5</v>
      </c>
      <c r="M206" s="1032">
        <f t="shared" si="31"/>
        <v>23497.5</v>
      </c>
    </row>
    <row r="207" spans="1:13" ht="18.75" x14ac:dyDescent="0.3">
      <c r="A207" s="1027" t="s">
        <v>1722</v>
      </c>
      <c r="B207" s="950" t="s">
        <v>1151</v>
      </c>
      <c r="C207" s="1024" t="s">
        <v>105</v>
      </c>
      <c r="D207" s="960" t="s">
        <v>1067</v>
      </c>
      <c r="E207" s="951">
        <v>25000</v>
      </c>
      <c r="F207" s="974">
        <v>0</v>
      </c>
      <c r="G207" s="1032">
        <v>25000</v>
      </c>
      <c r="H207" s="951">
        <v>717.5</v>
      </c>
      <c r="I207" s="1036">
        <v>0</v>
      </c>
      <c r="J207" s="951">
        <v>760</v>
      </c>
      <c r="K207" s="1393">
        <v>25</v>
      </c>
      <c r="L207" s="1032">
        <f>+H207+I207+J207+K207</f>
        <v>1502.5</v>
      </c>
      <c r="M207" s="1032">
        <f t="shared" si="31"/>
        <v>23497.5</v>
      </c>
    </row>
    <row r="208" spans="1:13" ht="18.75" x14ac:dyDescent="0.3">
      <c r="A208" s="1024" t="s">
        <v>830</v>
      </c>
      <c r="B208" s="950" t="s">
        <v>806</v>
      </c>
      <c r="C208" s="1026" t="s">
        <v>92</v>
      </c>
      <c r="D208" s="960" t="s">
        <v>1067</v>
      </c>
      <c r="E208" s="978">
        <v>30000</v>
      </c>
      <c r="F208" s="979">
        <v>0</v>
      </c>
      <c r="G208" s="1032">
        <v>30000</v>
      </c>
      <c r="H208" s="951">
        <v>861</v>
      </c>
      <c r="I208" s="1036">
        <v>0</v>
      </c>
      <c r="J208" s="951">
        <v>912</v>
      </c>
      <c r="K208" s="1393">
        <v>25</v>
      </c>
      <c r="L208" s="1032">
        <f>+H208+I208+J208+K208</f>
        <v>1798</v>
      </c>
      <c r="M208" s="1032">
        <f t="shared" si="31"/>
        <v>28202</v>
      </c>
    </row>
    <row r="209" spans="1:13" ht="18.75" x14ac:dyDescent="0.3">
      <c r="A209" s="1027" t="s">
        <v>1723</v>
      </c>
      <c r="B209" s="950" t="s">
        <v>806</v>
      </c>
      <c r="C209" s="1026" t="s">
        <v>92</v>
      </c>
      <c r="D209" s="960" t="s">
        <v>1067</v>
      </c>
      <c r="E209" s="951">
        <v>30000</v>
      </c>
      <c r="F209" s="974">
        <v>0</v>
      </c>
      <c r="G209" s="1032">
        <v>30000</v>
      </c>
      <c r="H209" s="951">
        <v>861</v>
      </c>
      <c r="I209" s="1036">
        <v>0</v>
      </c>
      <c r="J209" s="951">
        <v>912</v>
      </c>
      <c r="K209" s="1393">
        <v>25</v>
      </c>
      <c r="L209" s="1032">
        <f>+H209+I209+J209+K209</f>
        <v>1798</v>
      </c>
      <c r="M209" s="1032">
        <f t="shared" si="31"/>
        <v>28202</v>
      </c>
    </row>
    <row r="210" spans="1:13" ht="18.75" x14ac:dyDescent="0.3">
      <c r="A210" s="1027" t="s">
        <v>1729</v>
      </c>
      <c r="B210" s="950" t="s">
        <v>806</v>
      </c>
      <c r="C210" s="1026" t="s">
        <v>92</v>
      </c>
      <c r="D210" s="960" t="s">
        <v>1067</v>
      </c>
      <c r="E210" s="951">
        <v>30000</v>
      </c>
      <c r="F210" s="974">
        <v>0</v>
      </c>
      <c r="G210" s="1032">
        <v>30000</v>
      </c>
      <c r="H210" s="951">
        <v>861</v>
      </c>
      <c r="I210" s="1036">
        <v>0</v>
      </c>
      <c r="J210" s="951">
        <v>912</v>
      </c>
      <c r="K210" s="954">
        <v>1740.46</v>
      </c>
      <c r="L210" s="1032">
        <v>3513.46</v>
      </c>
      <c r="M210" s="1032">
        <f t="shared" si="31"/>
        <v>26486.54</v>
      </c>
    </row>
    <row r="211" spans="1:13" ht="18.75" x14ac:dyDescent="0.3">
      <c r="A211" s="949" t="s">
        <v>847</v>
      </c>
      <c r="B211" s="999"/>
      <c r="C211" s="962">
        <v>14</v>
      </c>
      <c r="D211" s="962"/>
      <c r="E211" s="963">
        <f>SUM(E197:E210)</f>
        <v>745500</v>
      </c>
      <c r="F211" s="964">
        <v>0</v>
      </c>
      <c r="G211" s="963">
        <f t="shared" ref="G211:M211" si="32">SUM(G197:G210)</f>
        <v>745500</v>
      </c>
      <c r="H211" s="963">
        <f t="shared" si="32"/>
        <v>21395.850000000002</v>
      </c>
      <c r="I211" s="963">
        <f t="shared" si="32"/>
        <v>46688.820000000007</v>
      </c>
      <c r="J211" s="963">
        <f t="shared" si="32"/>
        <v>22663.200000000001</v>
      </c>
      <c r="K211" s="966">
        <f>SUM(K197:K210)</f>
        <v>9284.0400000000009</v>
      </c>
      <c r="L211" s="963">
        <f t="shared" si="32"/>
        <v>100031.91</v>
      </c>
      <c r="M211" s="963">
        <f t="shared" si="32"/>
        <v>645468.0900000002</v>
      </c>
    </row>
    <row r="212" spans="1:13" ht="18.75" x14ac:dyDescent="0.3">
      <c r="A212" s="949"/>
      <c r="B212" s="999"/>
      <c r="C212" s="962"/>
      <c r="D212" s="962"/>
      <c r="E212" s="963"/>
      <c r="G212" s="963"/>
      <c r="H212" s="963"/>
      <c r="I212" s="963"/>
      <c r="J212" s="963"/>
      <c r="K212" s="966"/>
      <c r="L212" s="963"/>
      <c r="M212" s="963"/>
    </row>
    <row r="213" spans="1:13" ht="18.75" x14ac:dyDescent="0.3">
      <c r="A213" s="961" t="s">
        <v>1774</v>
      </c>
      <c r="B213" s="950"/>
      <c r="C213" s="967"/>
      <c r="D213" s="967"/>
      <c r="E213" s="963"/>
      <c r="F213" s="964"/>
      <c r="G213" s="965"/>
      <c r="H213" s="963"/>
      <c r="I213" s="963"/>
      <c r="J213" s="963"/>
      <c r="K213" s="966"/>
      <c r="L213" s="963"/>
      <c r="M213" s="965"/>
    </row>
    <row r="214" spans="1:13" ht="18.75" x14ac:dyDescent="0.3">
      <c r="A214" s="1027" t="s">
        <v>1707</v>
      </c>
      <c r="B214" s="950" t="s">
        <v>806</v>
      </c>
      <c r="C214" s="1024" t="s">
        <v>1708</v>
      </c>
      <c r="D214" s="960" t="s">
        <v>1069</v>
      </c>
      <c r="E214" s="951">
        <v>120000</v>
      </c>
      <c r="F214" s="974">
        <v>0</v>
      </c>
      <c r="G214" s="1032">
        <v>120000</v>
      </c>
      <c r="H214" s="951">
        <v>3444</v>
      </c>
      <c r="I214" s="1032">
        <v>16809.87</v>
      </c>
      <c r="J214" s="951">
        <v>3648</v>
      </c>
      <c r="K214" s="954">
        <v>25</v>
      </c>
      <c r="L214" s="1032">
        <f>+H214+I214+J214+K214</f>
        <v>23926.87</v>
      </c>
      <c r="M214" s="1031">
        <f>+G214-L214</f>
        <v>96073.13</v>
      </c>
    </row>
    <row r="215" spans="1:13" ht="18.75" x14ac:dyDescent="0.3">
      <c r="A215" s="1027" t="s">
        <v>1709</v>
      </c>
      <c r="B215" s="950" t="s">
        <v>807</v>
      </c>
      <c r="C215" s="1024" t="s">
        <v>417</v>
      </c>
      <c r="D215" s="960" t="s">
        <v>1069</v>
      </c>
      <c r="E215" s="951">
        <v>80000</v>
      </c>
      <c r="F215" s="974">
        <v>0</v>
      </c>
      <c r="G215" s="951">
        <v>80000</v>
      </c>
      <c r="H215" s="951">
        <v>2296</v>
      </c>
      <c r="I215" s="1032">
        <v>6564.09</v>
      </c>
      <c r="J215" s="951">
        <v>2432</v>
      </c>
      <c r="K215" s="954">
        <v>4158.92</v>
      </c>
      <c r="L215" s="1032">
        <f>+H215+I215+J215+K215</f>
        <v>15451.01</v>
      </c>
      <c r="M215" s="1031">
        <f>+G215-L215</f>
        <v>64548.99</v>
      </c>
    </row>
    <row r="216" spans="1:13" ht="18.75" x14ac:dyDescent="0.3">
      <c r="A216" s="1027" t="s">
        <v>1713</v>
      </c>
      <c r="B216" s="950" t="s">
        <v>807</v>
      </c>
      <c r="C216" s="1024" t="s">
        <v>276</v>
      </c>
      <c r="D216" s="960" t="s">
        <v>307</v>
      </c>
      <c r="E216" s="951">
        <v>37500</v>
      </c>
      <c r="F216" s="974">
        <v>0</v>
      </c>
      <c r="G216" s="1032">
        <v>37500</v>
      </c>
      <c r="H216" s="951">
        <v>1076.25</v>
      </c>
      <c r="I216" s="1036">
        <v>89.81</v>
      </c>
      <c r="J216" s="951">
        <v>1140</v>
      </c>
      <c r="K216" s="954">
        <v>25</v>
      </c>
      <c r="L216" s="1032">
        <f>+H216+I216+J216+K216</f>
        <v>2331.06</v>
      </c>
      <c r="M216" s="1032">
        <f>+G216-L216</f>
        <v>35168.94</v>
      </c>
    </row>
    <row r="217" spans="1:13" ht="18.75" x14ac:dyDescent="0.3">
      <c r="A217" s="1027" t="s">
        <v>1329</v>
      </c>
      <c r="B217" s="950" t="s">
        <v>1330</v>
      </c>
      <c r="C217" s="1024" t="s">
        <v>1325</v>
      </c>
      <c r="D217" s="960" t="s">
        <v>307</v>
      </c>
      <c r="E217" s="951">
        <v>43500</v>
      </c>
      <c r="F217" s="974">
        <v>0</v>
      </c>
      <c r="G217" s="1032">
        <v>43500</v>
      </c>
      <c r="H217" s="951">
        <v>1248.45</v>
      </c>
      <c r="I217" s="1036">
        <v>936.62</v>
      </c>
      <c r="J217" s="951">
        <v>1322.4</v>
      </c>
      <c r="K217" s="954">
        <v>25</v>
      </c>
      <c r="L217" s="1032">
        <f>+H217+I217+J217+K217</f>
        <v>3532.4700000000003</v>
      </c>
      <c r="M217" s="1032">
        <f>+G217-L217</f>
        <v>39967.53</v>
      </c>
    </row>
    <row r="218" spans="1:13" ht="18" customHeight="1" x14ac:dyDescent="0.3">
      <c r="A218" s="1027" t="s">
        <v>1716</v>
      </c>
      <c r="B218" s="950" t="s">
        <v>806</v>
      </c>
      <c r="C218" s="1024" t="s">
        <v>1325</v>
      </c>
      <c r="D218" s="960" t="s">
        <v>307</v>
      </c>
      <c r="E218" s="951">
        <v>43500</v>
      </c>
      <c r="F218" s="974">
        <v>0</v>
      </c>
      <c r="G218" s="1032">
        <v>43500</v>
      </c>
      <c r="H218" s="951">
        <v>1248.45</v>
      </c>
      <c r="I218" s="1036">
        <v>936.62</v>
      </c>
      <c r="J218" s="951">
        <v>1322.4</v>
      </c>
      <c r="K218" s="954">
        <v>25</v>
      </c>
      <c r="L218" s="1032">
        <v>3532.4700000000003</v>
      </c>
      <c r="M218" s="1032">
        <v>39967.53</v>
      </c>
    </row>
    <row r="219" spans="1:13" ht="18.75" x14ac:dyDescent="0.3">
      <c r="A219" s="1027" t="s">
        <v>698</v>
      </c>
      <c r="B219" s="950" t="s">
        <v>807</v>
      </c>
      <c r="C219" s="1024" t="s">
        <v>105</v>
      </c>
      <c r="D219" s="960" t="s">
        <v>1067</v>
      </c>
      <c r="E219" s="951">
        <v>25000</v>
      </c>
      <c r="F219" s="974">
        <v>0</v>
      </c>
      <c r="G219" s="1032">
        <v>25000</v>
      </c>
      <c r="H219" s="951">
        <v>717.5</v>
      </c>
      <c r="I219" s="1036">
        <v>0</v>
      </c>
      <c r="J219" s="951">
        <v>760</v>
      </c>
      <c r="K219" s="954">
        <v>25</v>
      </c>
      <c r="L219" s="1032">
        <f>+H219+I219+J219+K219</f>
        <v>1502.5</v>
      </c>
      <c r="M219" s="1032">
        <f>+G219-L219</f>
        <v>23497.5</v>
      </c>
    </row>
    <row r="220" spans="1:13" ht="18.75" x14ac:dyDescent="0.3">
      <c r="A220" s="1027" t="s">
        <v>1725</v>
      </c>
      <c r="B220" s="950" t="s">
        <v>806</v>
      </c>
      <c r="C220" s="1026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4">
        <v>2134</v>
      </c>
      <c r="L220" s="1032">
        <f>+H220+I220+J220+K220</f>
        <v>3907</v>
      </c>
      <c r="M220" s="1032">
        <f>+G220-L220</f>
        <v>26093</v>
      </c>
    </row>
    <row r="221" spans="1:13" ht="17.25" customHeight="1" x14ac:dyDescent="0.3">
      <c r="A221" s="1027" t="s">
        <v>1727</v>
      </c>
      <c r="B221" s="950" t="s">
        <v>806</v>
      </c>
      <c r="C221" s="1026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4">
        <v>25</v>
      </c>
      <c r="L221" s="1032">
        <f>+H221+I221+J221+K221</f>
        <v>1798</v>
      </c>
      <c r="M221" s="1032">
        <f>+G221-L221</f>
        <v>28202</v>
      </c>
    </row>
    <row r="222" spans="1:13" ht="18.75" x14ac:dyDescent="0.3">
      <c r="A222" s="1027" t="s">
        <v>1730</v>
      </c>
      <c r="B222" s="950" t="s">
        <v>806</v>
      </c>
      <c r="C222" s="1026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4">
        <v>25</v>
      </c>
      <c r="L222" s="1032">
        <v>1798</v>
      </c>
      <c r="M222" s="1032">
        <f>+G222-L222</f>
        <v>28202</v>
      </c>
    </row>
    <row r="223" spans="1:13" ht="18.75" x14ac:dyDescent="0.3">
      <c r="A223" s="961" t="s">
        <v>847</v>
      </c>
      <c r="B223" s="950"/>
      <c r="C223" s="962">
        <v>9</v>
      </c>
      <c r="D223" s="960"/>
      <c r="E223" s="963">
        <f>SUM(E214:E222)</f>
        <v>439500</v>
      </c>
      <c r="F223" s="964">
        <v>0</v>
      </c>
      <c r="G223" s="963">
        <f>SUM(G214:G222)</f>
        <v>439500</v>
      </c>
      <c r="H223" s="963">
        <f t="shared" ref="H223:M223" si="33">SUM(H214:H222)</f>
        <v>12613.65</v>
      </c>
      <c r="I223" s="963">
        <f t="shared" si="33"/>
        <v>25337.01</v>
      </c>
      <c r="J223" s="963">
        <f t="shared" si="33"/>
        <v>13360.8</v>
      </c>
      <c r="K223" s="966">
        <f>SUM(K214:K222)</f>
        <v>6467.92</v>
      </c>
      <c r="L223" s="963">
        <f t="shared" si="33"/>
        <v>57779.38</v>
      </c>
      <c r="M223" s="963">
        <f t="shared" si="33"/>
        <v>381720.62</v>
      </c>
    </row>
    <row r="224" spans="1:13" ht="18.75" x14ac:dyDescent="0.3">
      <c r="A224" s="961"/>
      <c r="B224" s="950"/>
      <c r="C224" s="962"/>
      <c r="D224" s="960"/>
      <c r="F224" s="974"/>
      <c r="G224" s="1032"/>
      <c r="H224" s="951"/>
      <c r="I224" s="1036"/>
      <c r="J224" s="951"/>
      <c r="K224" s="954"/>
      <c r="L224" s="1032"/>
      <c r="M224" s="1032"/>
    </row>
    <row r="225" spans="1:13" ht="18.75" x14ac:dyDescent="0.3">
      <c r="A225" s="961" t="s">
        <v>1775</v>
      </c>
      <c r="B225" s="950"/>
      <c r="C225" s="1026"/>
      <c r="D225" s="960"/>
      <c r="E225" s="951"/>
      <c r="F225" s="974"/>
      <c r="G225" s="1032"/>
      <c r="H225" s="951"/>
      <c r="I225" s="1036"/>
      <c r="J225" s="951"/>
      <c r="K225" s="954"/>
      <c r="L225" s="1032"/>
      <c r="M225" s="1032"/>
    </row>
    <row r="226" spans="1:13" ht="18.75" x14ac:dyDescent="0.3">
      <c r="A226" s="1027" t="s">
        <v>1712</v>
      </c>
      <c r="B226" s="950" t="s">
        <v>807</v>
      </c>
      <c r="C226" s="1024" t="s">
        <v>276</v>
      </c>
      <c r="D226" s="960" t="s">
        <v>307</v>
      </c>
      <c r="E226" s="951">
        <v>37500</v>
      </c>
      <c r="F226" s="974">
        <v>0</v>
      </c>
      <c r="G226" s="1032">
        <v>37500</v>
      </c>
      <c r="H226" s="951">
        <v>1076.25</v>
      </c>
      <c r="I226" s="1036">
        <v>89.81</v>
      </c>
      <c r="J226" s="951">
        <v>1140</v>
      </c>
      <c r="K226" s="954">
        <v>25</v>
      </c>
      <c r="L226" s="1032">
        <f>+H226+I226+J226+K226</f>
        <v>2331.06</v>
      </c>
      <c r="M226" s="1032">
        <f>+G226-L226</f>
        <v>35168.94</v>
      </c>
    </row>
    <row r="227" spans="1:13" ht="18.75" x14ac:dyDescent="0.3">
      <c r="A227" s="1027" t="s">
        <v>1715</v>
      </c>
      <c r="B227" s="950" t="s">
        <v>806</v>
      </c>
      <c r="C227" s="1024" t="s">
        <v>1325</v>
      </c>
      <c r="D227" s="960" t="s">
        <v>307</v>
      </c>
      <c r="E227" s="951">
        <v>43500</v>
      </c>
      <c r="F227" s="974">
        <v>0</v>
      </c>
      <c r="G227" s="1032">
        <v>43500</v>
      </c>
      <c r="H227" s="951">
        <v>1248.45</v>
      </c>
      <c r="I227" s="1036">
        <v>936.62</v>
      </c>
      <c r="J227" s="951">
        <v>1322.4</v>
      </c>
      <c r="K227" s="954">
        <v>25</v>
      </c>
      <c r="L227" s="1032">
        <f>+H227+I227+J227+K227</f>
        <v>3532.4700000000003</v>
      </c>
      <c r="M227" s="1032">
        <f>+G227-L227</f>
        <v>39967.53</v>
      </c>
    </row>
    <row r="228" spans="1:13" ht="18.75" x14ac:dyDescent="0.3">
      <c r="A228" s="1027" t="s">
        <v>1336</v>
      </c>
      <c r="B228" s="950" t="s">
        <v>806</v>
      </c>
      <c r="C228" s="1024" t="s">
        <v>1325</v>
      </c>
      <c r="D228" s="960" t="s">
        <v>307</v>
      </c>
      <c r="E228" s="951">
        <v>43500</v>
      </c>
      <c r="F228" s="974">
        <v>0</v>
      </c>
      <c r="G228" s="1032">
        <v>43500</v>
      </c>
      <c r="H228" s="951">
        <v>1248.45</v>
      </c>
      <c r="I228" s="1036">
        <v>936.62</v>
      </c>
      <c r="J228" s="951">
        <v>1322.4</v>
      </c>
      <c r="K228" s="954">
        <v>25</v>
      </c>
      <c r="L228" s="1032">
        <v>3532.4700000000003</v>
      </c>
      <c r="M228" s="1032">
        <v>39967.53</v>
      </c>
    </row>
    <row r="229" spans="1:13" ht="18.75" x14ac:dyDescent="0.3">
      <c r="A229" s="1027" t="s">
        <v>1719</v>
      </c>
      <c r="B229" s="999" t="s">
        <v>807</v>
      </c>
      <c r="C229" s="1024" t="s">
        <v>105</v>
      </c>
      <c r="D229" s="960" t="s">
        <v>1067</v>
      </c>
      <c r="E229" s="951">
        <v>25000</v>
      </c>
      <c r="F229" s="974">
        <v>0</v>
      </c>
      <c r="G229" s="1032">
        <v>25000</v>
      </c>
      <c r="H229" s="951">
        <v>717.5</v>
      </c>
      <c r="I229" s="1036">
        <v>0</v>
      </c>
      <c r="J229" s="951">
        <v>760</v>
      </c>
      <c r="K229" s="954">
        <v>25</v>
      </c>
      <c r="L229" s="1032">
        <f>+H229+I229+J229+K229</f>
        <v>1502.5</v>
      </c>
      <c r="M229" s="1032">
        <f>+G229-L229</f>
        <v>23497.5</v>
      </c>
    </row>
    <row r="230" spans="1:13" ht="18.75" x14ac:dyDescent="0.3">
      <c r="A230" s="1027" t="s">
        <v>1726</v>
      </c>
      <c r="B230" s="950" t="s">
        <v>806</v>
      </c>
      <c r="C230" s="1026" t="s">
        <v>92</v>
      </c>
      <c r="D230" s="960" t="s">
        <v>1067</v>
      </c>
      <c r="E230" s="951">
        <v>30000</v>
      </c>
      <c r="F230" s="974">
        <v>0</v>
      </c>
      <c r="G230" s="1032">
        <v>30000</v>
      </c>
      <c r="H230" s="951">
        <v>861</v>
      </c>
      <c r="I230" s="1036">
        <v>0</v>
      </c>
      <c r="J230" s="951">
        <v>912</v>
      </c>
      <c r="K230" s="954">
        <v>25</v>
      </c>
      <c r="L230" s="1032">
        <f>+H230+I230+J230+K230</f>
        <v>1798</v>
      </c>
      <c r="M230" s="1032">
        <f>+G230-L230</f>
        <v>28202</v>
      </c>
    </row>
    <row r="231" spans="1:13" ht="18.75" x14ac:dyDescent="0.3">
      <c r="A231" s="1027" t="s">
        <v>1728</v>
      </c>
      <c r="B231" s="950" t="s">
        <v>806</v>
      </c>
      <c r="C231" s="1026" t="s">
        <v>92</v>
      </c>
      <c r="D231" s="960" t="s">
        <v>1067</v>
      </c>
      <c r="E231" s="951">
        <v>30000</v>
      </c>
      <c r="F231" s="974">
        <v>0</v>
      </c>
      <c r="G231" s="1032">
        <v>30000</v>
      </c>
      <c r="H231" s="951">
        <v>861</v>
      </c>
      <c r="I231" s="1036">
        <v>0</v>
      </c>
      <c r="J231" s="951">
        <v>912</v>
      </c>
      <c r="K231" s="954">
        <v>25</v>
      </c>
      <c r="L231" s="1032">
        <v>1798</v>
      </c>
      <c r="M231" s="1032">
        <f>+G231-L231</f>
        <v>28202</v>
      </c>
    </row>
    <row r="232" spans="1:13" ht="18.75" x14ac:dyDescent="0.3">
      <c r="A232" s="1027" t="s">
        <v>1731</v>
      </c>
      <c r="B232" s="950" t="s">
        <v>806</v>
      </c>
      <c r="C232" s="1026" t="s">
        <v>92</v>
      </c>
      <c r="D232" s="960" t="s">
        <v>1067</v>
      </c>
      <c r="E232" s="951">
        <v>30000</v>
      </c>
      <c r="F232" s="974">
        <v>0</v>
      </c>
      <c r="G232" s="1032">
        <v>30000</v>
      </c>
      <c r="H232" s="951">
        <v>861</v>
      </c>
      <c r="I232" s="1036">
        <v>0</v>
      </c>
      <c r="J232" s="951">
        <v>912</v>
      </c>
      <c r="K232" s="954">
        <v>25</v>
      </c>
      <c r="L232" s="1032">
        <v>1798</v>
      </c>
      <c r="M232" s="1032">
        <f>+G232-L232</f>
        <v>28202</v>
      </c>
    </row>
    <row r="233" spans="1:13" ht="18.75" x14ac:dyDescent="0.3">
      <c r="A233" s="961" t="s">
        <v>847</v>
      </c>
      <c r="B233" s="950"/>
      <c r="C233" s="962">
        <v>7</v>
      </c>
      <c r="D233" s="960"/>
      <c r="E233" s="963">
        <f>SUM(E226:E232)</f>
        <v>239500</v>
      </c>
      <c r="F233" s="964">
        <v>0</v>
      </c>
      <c r="G233" s="963">
        <f t="shared" ref="G233:M233" si="34">SUM(G226:G232)</f>
        <v>239500</v>
      </c>
      <c r="H233" s="963">
        <f t="shared" si="34"/>
        <v>6873.65</v>
      </c>
      <c r="I233" s="963">
        <f t="shared" si="34"/>
        <v>1963.0500000000002</v>
      </c>
      <c r="J233" s="963">
        <f t="shared" si="34"/>
        <v>7280.8</v>
      </c>
      <c r="K233" s="966">
        <f>SUM(K226:K232)</f>
        <v>175</v>
      </c>
      <c r="L233" s="963">
        <f t="shared" si="34"/>
        <v>16292.5</v>
      </c>
      <c r="M233" s="963">
        <f t="shared" si="34"/>
        <v>223207.5</v>
      </c>
    </row>
    <row r="234" spans="1:13" ht="18.75" x14ac:dyDescent="0.3">
      <c r="A234" s="961"/>
      <c r="B234" s="950"/>
      <c r="C234" s="962"/>
      <c r="D234" s="960"/>
      <c r="E234" s="951"/>
      <c r="F234" s="974"/>
      <c r="G234" s="1032"/>
      <c r="H234" s="951"/>
      <c r="I234" s="1036"/>
      <c r="J234" s="951"/>
      <c r="K234" s="954"/>
      <c r="L234" s="1032"/>
      <c r="M234" s="1032"/>
    </row>
    <row r="235" spans="1:13" ht="18.75" x14ac:dyDescent="0.3">
      <c r="A235" s="961" t="s">
        <v>1776</v>
      </c>
      <c r="B235" s="950"/>
      <c r="C235" s="1026"/>
      <c r="D235" s="960"/>
      <c r="E235" s="951"/>
      <c r="F235" s="974"/>
      <c r="G235" s="1032"/>
      <c r="H235" s="951"/>
      <c r="I235" s="1036"/>
      <c r="J235" s="951"/>
      <c r="K235" s="954"/>
      <c r="L235" s="1032"/>
      <c r="M235" s="1032"/>
    </row>
    <row r="236" spans="1:13" ht="18.75" x14ac:dyDescent="0.3">
      <c r="A236" s="1027" t="s">
        <v>1711</v>
      </c>
      <c r="B236" s="950" t="s">
        <v>807</v>
      </c>
      <c r="C236" s="1024" t="s">
        <v>521</v>
      </c>
      <c r="D236" s="960" t="s">
        <v>307</v>
      </c>
      <c r="E236" s="951">
        <v>37500</v>
      </c>
      <c r="F236" s="974">
        <v>0</v>
      </c>
      <c r="G236" s="1032">
        <v>37500</v>
      </c>
      <c r="H236" s="951">
        <v>1076.25</v>
      </c>
      <c r="I236" s="1036">
        <v>89.81</v>
      </c>
      <c r="J236" s="951">
        <v>1140</v>
      </c>
      <c r="K236" s="954">
        <v>25</v>
      </c>
      <c r="L236" s="1032">
        <f>+H236+I236+J236+K236</f>
        <v>2331.06</v>
      </c>
      <c r="M236" s="1032">
        <f t="shared" ref="M236:M241" si="35">+G236-L236</f>
        <v>35168.94</v>
      </c>
    </row>
    <row r="237" spans="1:13" ht="18.75" x14ac:dyDescent="0.3">
      <c r="A237" s="1027" t="s">
        <v>1714</v>
      </c>
      <c r="B237" s="950" t="s">
        <v>807</v>
      </c>
      <c r="C237" s="1024" t="s">
        <v>276</v>
      </c>
      <c r="D237" s="960" t="s">
        <v>307</v>
      </c>
      <c r="E237" s="951">
        <v>43500</v>
      </c>
      <c r="F237" s="974">
        <v>0</v>
      </c>
      <c r="G237" s="1032">
        <v>43500</v>
      </c>
      <c r="H237" s="951">
        <v>1248.45</v>
      </c>
      <c r="I237" s="1036">
        <v>936.62</v>
      </c>
      <c r="J237" s="951">
        <v>1322.4</v>
      </c>
      <c r="K237" s="954">
        <v>25</v>
      </c>
      <c r="L237" s="1032">
        <f>+H237+I237+J237+K237</f>
        <v>3532.4700000000003</v>
      </c>
      <c r="M237" s="1032">
        <f t="shared" si="35"/>
        <v>39967.53</v>
      </c>
    </row>
    <row r="238" spans="1:13" ht="18.75" x14ac:dyDescent="0.3">
      <c r="A238" s="1027" t="s">
        <v>1440</v>
      </c>
      <c r="B238" s="950" t="s">
        <v>807</v>
      </c>
      <c r="C238" s="1024" t="s">
        <v>276</v>
      </c>
      <c r="D238" s="960" t="s">
        <v>307</v>
      </c>
      <c r="E238" s="951">
        <v>37500</v>
      </c>
      <c r="F238" s="974">
        <v>0</v>
      </c>
      <c r="G238" s="1032">
        <v>37500</v>
      </c>
      <c r="H238" s="951">
        <v>1076.25</v>
      </c>
      <c r="I238" s="1036">
        <v>89.81</v>
      </c>
      <c r="J238" s="951">
        <v>1140</v>
      </c>
      <c r="K238" s="954">
        <v>25</v>
      </c>
      <c r="L238" s="1032">
        <v>2331.06</v>
      </c>
      <c r="M238" s="1032">
        <f t="shared" si="35"/>
        <v>35168.94</v>
      </c>
    </row>
    <row r="239" spans="1:13" ht="18.75" x14ac:dyDescent="0.3">
      <c r="A239" s="1027" t="s">
        <v>1720</v>
      </c>
      <c r="B239" s="999" t="s">
        <v>807</v>
      </c>
      <c r="C239" s="1024" t="s">
        <v>105</v>
      </c>
      <c r="D239" s="960" t="s">
        <v>1067</v>
      </c>
      <c r="E239" s="951">
        <v>25000</v>
      </c>
      <c r="F239" s="974">
        <v>0</v>
      </c>
      <c r="G239" s="1032">
        <v>25000</v>
      </c>
      <c r="H239" s="951">
        <v>717.5</v>
      </c>
      <c r="I239" s="1036">
        <v>0</v>
      </c>
      <c r="J239" s="951">
        <v>760</v>
      </c>
      <c r="K239" s="954">
        <v>25</v>
      </c>
      <c r="L239" s="1032">
        <f>+H239+I239+J239+K239</f>
        <v>1502.5</v>
      </c>
      <c r="M239" s="1032">
        <f t="shared" si="35"/>
        <v>23497.5</v>
      </c>
    </row>
    <row r="240" spans="1:13" ht="18.75" x14ac:dyDescent="0.3">
      <c r="A240" s="1024" t="s">
        <v>1056</v>
      </c>
      <c r="B240" s="950" t="s">
        <v>806</v>
      </c>
      <c r="C240" s="1026" t="s">
        <v>92</v>
      </c>
      <c r="D240" s="960" t="s">
        <v>1067</v>
      </c>
      <c r="E240" s="978">
        <v>30000</v>
      </c>
      <c r="F240" s="979">
        <v>0</v>
      </c>
      <c r="G240" s="1032">
        <v>30000</v>
      </c>
      <c r="H240" s="951">
        <v>861</v>
      </c>
      <c r="I240" s="1036">
        <v>0</v>
      </c>
      <c r="J240" s="951">
        <v>912</v>
      </c>
      <c r="K240" s="954">
        <v>25</v>
      </c>
      <c r="L240" s="1032">
        <f>+H240+I240+J240+K240</f>
        <v>1798</v>
      </c>
      <c r="M240" s="1032">
        <f t="shared" si="35"/>
        <v>28202</v>
      </c>
    </row>
    <row r="241" spans="1:13" ht="18.75" x14ac:dyDescent="0.3">
      <c r="A241" s="1027" t="s">
        <v>1724</v>
      </c>
      <c r="B241" s="950" t="s">
        <v>1296</v>
      </c>
      <c r="C241" s="1026" t="s">
        <v>92</v>
      </c>
      <c r="D241" s="960" t="s">
        <v>1067</v>
      </c>
      <c r="E241" s="951">
        <v>30000</v>
      </c>
      <c r="F241" s="974">
        <v>0</v>
      </c>
      <c r="G241" s="1032">
        <v>30000</v>
      </c>
      <c r="H241" s="951">
        <v>861</v>
      </c>
      <c r="I241" s="1036">
        <v>0</v>
      </c>
      <c r="J241" s="951">
        <v>912</v>
      </c>
      <c r="K241" s="954">
        <v>25</v>
      </c>
      <c r="L241" s="1032">
        <f>+H241+I241+J241+K241</f>
        <v>1798</v>
      </c>
      <c r="M241" s="1032">
        <f t="shared" si="35"/>
        <v>28202</v>
      </c>
    </row>
    <row r="242" spans="1:13" ht="18.75" x14ac:dyDescent="0.3">
      <c r="A242" s="961" t="s">
        <v>847</v>
      </c>
      <c r="B242" s="950"/>
      <c r="C242" s="962">
        <v>6</v>
      </c>
      <c r="D242" s="960"/>
      <c r="E242" s="963">
        <f>SUM(E236:E241)</f>
        <v>203500</v>
      </c>
      <c r="F242" s="1071">
        <v>0</v>
      </c>
      <c r="G242" s="963">
        <f t="shared" ref="G242:M242" si="36">SUM(G236:G241)</f>
        <v>203500</v>
      </c>
      <c r="H242" s="963">
        <f t="shared" si="36"/>
        <v>5840.45</v>
      </c>
      <c r="I242" s="963">
        <f t="shared" si="36"/>
        <v>1116.24</v>
      </c>
      <c r="J242" s="963">
        <f t="shared" si="36"/>
        <v>6186.4</v>
      </c>
      <c r="K242" s="966">
        <f>SUM(K236:K241)</f>
        <v>150</v>
      </c>
      <c r="L242" s="963">
        <f t="shared" si="36"/>
        <v>13293.09</v>
      </c>
      <c r="M242" s="963">
        <f t="shared" si="36"/>
        <v>190206.91</v>
      </c>
    </row>
    <row r="243" spans="1:13" ht="18.75" x14ac:dyDescent="0.3">
      <c r="A243" s="961"/>
      <c r="B243" s="950"/>
      <c r="C243" s="962"/>
      <c r="D243" s="960"/>
      <c r="E243" s="963">
        <f>+E211+E223+E233+E242</f>
        <v>1628000</v>
      </c>
      <c r="F243" s="964">
        <v>0</v>
      </c>
      <c r="G243" s="963">
        <f t="shared" ref="G243:M243" si="37">+G211+G223+G233+G242</f>
        <v>1628000</v>
      </c>
      <c r="H243" s="963">
        <f>+H211+H223+H233+H242</f>
        <v>46723.6</v>
      </c>
      <c r="I243" s="963">
        <f>+I211+I223+I233+I242</f>
        <v>75105.12000000001</v>
      </c>
      <c r="J243" s="963">
        <f t="shared" si="37"/>
        <v>49491.200000000004</v>
      </c>
      <c r="K243" s="966">
        <f>+K211+K223+K233+K242</f>
        <v>16076.960000000001</v>
      </c>
      <c r="L243" s="963">
        <f t="shared" si="37"/>
        <v>187396.88</v>
      </c>
      <c r="M243" s="963">
        <f t="shared" si="37"/>
        <v>1440603.12</v>
      </c>
    </row>
    <row r="244" spans="1:13" ht="18.75" x14ac:dyDescent="0.3">
      <c r="A244" s="961"/>
      <c r="B244" s="958"/>
      <c r="C244" s="962"/>
      <c r="D244" s="962"/>
      <c r="E244" s="963"/>
      <c r="F244" s="964"/>
      <c r="G244" s="965"/>
      <c r="H244" s="963"/>
      <c r="I244" s="963"/>
      <c r="J244" s="963"/>
      <c r="K244" s="966"/>
      <c r="L244" s="963"/>
      <c r="M244" s="965"/>
    </row>
    <row r="245" spans="1:13" ht="27.75" customHeight="1" x14ac:dyDescent="0.3">
      <c r="A245" s="1058" t="s">
        <v>865</v>
      </c>
      <c r="B245" s="1059"/>
      <c r="C245" s="1058">
        <f>+C223+C193+C185+C173+C168+C164+C158+C154+C149+C142+C134+C126+C118+C114+C103++C94+C81+C63+C57+C48+C43+C39+C25+C98+C108+C32+C130+C242+C233+C211+C177</f>
        <v>131</v>
      </c>
      <c r="D245" s="1058"/>
      <c r="E245" s="1076">
        <f>+E25+E32+E39+E43+E48+E57+E63+E81+E94+E98+E103+E108+E114+E118+E126+E130+E134+E142+E149+E154+E158+E164+E168+E173+E177+E185+E193+E211+E223+E233+E242</f>
        <v>7007500</v>
      </c>
      <c r="F245" s="1072">
        <v>0</v>
      </c>
      <c r="G245" s="1076">
        <f t="shared" ref="G245:M245" si="38">+G25+G32+G39+G43+G48+G57+G63+G81+G94+G98+G103+G108+G114+G118+G126+G130+G134+G142+G149+G154+G158+G164+G168+G173+G177+G185+G193+G211+G223+G233+G242</f>
        <v>7007500</v>
      </c>
      <c r="H245" s="1076">
        <f t="shared" si="38"/>
        <v>201115.25</v>
      </c>
      <c r="I245" s="1076">
        <f>+I25+I32+I39+I43+I48+I57+I63+I81+I94+I98+I103+I108+I114+I118+I126+I130+I134+I142+I149+I154+I158+I164+I168+I173+I177+I185+I193+I211+I223+I233+I242</f>
        <v>468121.1399999999</v>
      </c>
      <c r="J245" s="1076">
        <f t="shared" si="38"/>
        <v>211713.13999999996</v>
      </c>
      <c r="K245" s="1076">
        <f>+K242+K233+K223+K211++K193+K185++K177+K173+K168+K164+K158+K154+K149+K142+K134+K130+K126+K118+K114+K108+K103+K98+K94+K81+K63+K57+K48+K43+K39+K32+K25</f>
        <v>138135.66000000003</v>
      </c>
      <c r="L245" s="1076">
        <f t="shared" si="38"/>
        <v>1019085.1900000001</v>
      </c>
      <c r="M245" s="1076">
        <f t="shared" si="38"/>
        <v>5988414.8099999996</v>
      </c>
    </row>
    <row r="246" spans="1:13" ht="15.75" x14ac:dyDescent="0.25">
      <c r="A246" s="853"/>
      <c r="B246" s="871"/>
      <c r="C246" s="853"/>
      <c r="D246" s="853"/>
      <c r="E246" s="213"/>
      <c r="F246" s="853"/>
      <c r="G246" s="271"/>
      <c r="H246" s="1324"/>
      <c r="I246" s="1324"/>
      <c r="J246" s="1324"/>
      <c r="K246" s="271"/>
      <c r="L246" s="1324"/>
      <c r="M246" s="271"/>
    </row>
    <row r="247" spans="1:13" ht="14.25" customHeight="1" x14ac:dyDescent="0.25">
      <c r="A247" s="853"/>
      <c r="B247" s="871"/>
      <c r="C247" s="853"/>
      <c r="D247" s="853"/>
      <c r="E247" s="213"/>
      <c r="F247" s="853"/>
      <c r="G247" s="1022"/>
      <c r="H247" s="1093"/>
      <c r="I247" s="1093"/>
      <c r="J247" s="1093"/>
      <c r="K247" s="1022"/>
      <c r="L247" s="1093"/>
      <c r="M247" s="1022"/>
    </row>
    <row r="248" spans="1:13" ht="15.75" x14ac:dyDescent="0.25">
      <c r="A248" s="853"/>
      <c r="B248" s="871"/>
      <c r="C248" s="853"/>
      <c r="D248" s="853"/>
      <c r="E248" s="1093"/>
      <c r="F248" s="853"/>
      <c r="G248" s="853"/>
      <c r="H248" s="869"/>
      <c r="I248" s="1092"/>
      <c r="J248" s="1093"/>
      <c r="K248" s="1022"/>
      <c r="L248" s="1093"/>
      <c r="M248" s="1022"/>
    </row>
    <row r="249" spans="1:13" ht="15.75" x14ac:dyDescent="0.25">
      <c r="A249" s="853"/>
      <c r="B249" s="871"/>
      <c r="C249" s="1022"/>
      <c r="D249" s="1244"/>
      <c r="E249" s="869"/>
      <c r="F249" s="853"/>
      <c r="G249" s="853"/>
      <c r="H249" s="869"/>
      <c r="I249" s="1092"/>
      <c r="J249" s="1093"/>
      <c r="K249" s="1022"/>
      <c r="L249" s="1093"/>
      <c r="M249" s="1022"/>
    </row>
    <row r="250" spans="1:13" ht="68.25" customHeight="1" x14ac:dyDescent="0.25">
      <c r="A250" s="853"/>
      <c r="B250" s="871"/>
      <c r="C250" s="1022"/>
      <c r="D250" s="1244"/>
      <c r="E250" s="869"/>
      <c r="F250" s="853"/>
      <c r="G250" s="853"/>
      <c r="H250" s="869"/>
      <c r="I250" s="1092"/>
      <c r="J250" s="1093"/>
      <c r="K250" s="1022"/>
      <c r="L250" s="1093"/>
      <c r="M250" s="1022"/>
    </row>
    <row r="251" spans="1:13" ht="15.75" x14ac:dyDescent="0.25">
      <c r="A251" s="853"/>
      <c r="B251" s="871"/>
      <c r="C251" s="1022"/>
      <c r="E251" s="869"/>
      <c r="F251" s="853"/>
      <c r="G251" s="853"/>
      <c r="H251" s="869"/>
      <c r="I251" s="1093"/>
      <c r="J251" s="1093"/>
      <c r="K251" s="1022"/>
      <c r="L251" s="1093"/>
      <c r="M251" s="1022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69"/>
      <c r="K252" s="853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69"/>
      <c r="K253" s="853"/>
      <c r="L253" s="869"/>
      <c r="M253" s="853"/>
    </row>
    <row r="254" spans="1:13" ht="32.2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69"/>
      <c r="K254" s="853"/>
      <c r="L254" s="869"/>
      <c r="M254" s="853"/>
    </row>
    <row r="255" spans="1:13" ht="17.25" customHeight="1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69"/>
      <c r="K255" s="853"/>
      <c r="L255" s="869"/>
      <c r="M255" s="853"/>
    </row>
    <row r="256" spans="1:13" ht="17.25" customHeight="1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69"/>
      <c r="K256" s="853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69"/>
      <c r="K257" s="853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69"/>
      <c r="K258" s="853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69"/>
      <c r="I259" s="869"/>
      <c r="J259" s="869"/>
      <c r="K259" s="853"/>
      <c r="L259" s="869"/>
      <c r="M259" s="853"/>
    </row>
    <row r="260" spans="1:14" ht="15.75" x14ac:dyDescent="0.25">
      <c r="A260" s="853"/>
      <c r="B260" s="871"/>
      <c r="C260" s="853"/>
      <c r="D260" s="853"/>
      <c r="E260" s="852"/>
      <c r="F260" s="853"/>
      <c r="G260" s="853"/>
      <c r="H260" s="869"/>
      <c r="I260" s="869"/>
      <c r="J260" s="869"/>
      <c r="K260" s="853"/>
      <c r="L260" s="869"/>
      <c r="M260" s="853"/>
    </row>
    <row r="261" spans="1:14" ht="15.75" x14ac:dyDescent="0.25">
      <c r="A261" s="853"/>
      <c r="B261" s="871"/>
      <c r="C261" s="853"/>
      <c r="D261" s="853"/>
      <c r="E261" s="852"/>
      <c r="F261" s="853"/>
      <c r="G261" s="853"/>
      <c r="H261" s="869"/>
      <c r="I261" s="869"/>
      <c r="J261" s="869"/>
      <c r="K261" s="853"/>
      <c r="L261" s="869"/>
      <c r="M261" s="853"/>
    </row>
    <row r="262" spans="1:14" ht="15.75" x14ac:dyDescent="0.25">
      <c r="A262" s="873"/>
      <c r="B262" s="874"/>
      <c r="C262" s="873"/>
      <c r="D262" s="873"/>
      <c r="E262" s="875"/>
      <c r="F262" s="873"/>
      <c r="G262" s="873"/>
      <c r="H262" s="1094"/>
      <c r="I262" s="1094"/>
      <c r="J262" s="1094"/>
      <c r="K262" s="873"/>
      <c r="L262" s="1094"/>
      <c r="M262" s="873"/>
    </row>
    <row r="263" spans="1:14" ht="15.75" x14ac:dyDescent="0.25">
      <c r="A263" s="873"/>
      <c r="B263" s="871"/>
      <c r="C263" s="873"/>
      <c r="D263" s="873"/>
      <c r="E263" s="875"/>
      <c r="F263" s="873"/>
      <c r="G263" s="873"/>
      <c r="H263" s="1094"/>
      <c r="I263" s="1094"/>
      <c r="J263" s="1094"/>
      <c r="K263" s="873"/>
      <c r="L263" s="1094"/>
      <c r="M263" s="873"/>
    </row>
    <row r="264" spans="1:14" ht="15.75" x14ac:dyDescent="0.25">
      <c r="A264" s="871"/>
      <c r="B264" s="871"/>
      <c r="C264" s="871"/>
      <c r="D264" s="871"/>
      <c r="E264" s="876"/>
      <c r="F264" s="877"/>
      <c r="G264" s="878"/>
      <c r="H264" s="1380"/>
      <c r="I264" s="1095"/>
      <c r="J264" s="1095"/>
      <c r="K264" s="1200"/>
      <c r="L264" s="1095"/>
      <c r="M264" s="880"/>
    </row>
    <row r="265" spans="1:14" ht="15.75" x14ac:dyDescent="0.25">
      <c r="A265" s="1889" t="s">
        <v>1271</v>
      </c>
      <c r="B265" s="1889"/>
      <c r="C265" s="874"/>
      <c r="D265" s="874"/>
      <c r="E265" s="875"/>
      <c r="F265" s="873"/>
      <c r="G265" s="873"/>
      <c r="H265" s="1869" t="s">
        <v>852</v>
      </c>
      <c r="I265" s="1869"/>
      <c r="J265" s="1869"/>
      <c r="K265" s="1869"/>
      <c r="L265" s="1869"/>
      <c r="M265" s="1869"/>
    </row>
    <row r="266" spans="1:14" ht="15.75" x14ac:dyDescent="0.25">
      <c r="A266" s="930" t="s">
        <v>1376</v>
      </c>
      <c r="B266" s="871"/>
      <c r="C266" s="871"/>
      <c r="D266" s="871"/>
      <c r="E266" s="875"/>
      <c r="F266" s="873"/>
      <c r="H266" s="520"/>
      <c r="I266" s="1795" t="s">
        <v>1504</v>
      </c>
      <c r="J266" s="1795"/>
      <c r="K266" s="1870"/>
      <c r="L266" s="1795"/>
      <c r="M266" s="622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519"/>
      <c r="K267" s="928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519"/>
      <c r="K268" s="928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519"/>
      <c r="K269" s="928"/>
      <c r="L269" s="519"/>
      <c r="M269" s="928"/>
      <c r="N269" s="537"/>
    </row>
    <row r="270" spans="1:14" ht="289.5" customHeight="1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519"/>
      <c r="K270" s="928"/>
      <c r="L270" s="519"/>
      <c r="M270" s="928"/>
      <c r="N270" s="537"/>
    </row>
    <row r="271" spans="1:14" ht="6.75" customHeight="1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519"/>
      <c r="K271" s="928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519"/>
      <c r="K272" s="928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519"/>
      <c r="K273" s="928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519"/>
      <c r="K274" s="928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519"/>
      <c r="K275" s="928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519"/>
      <c r="K276" s="928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519"/>
      <c r="I277" s="519"/>
      <c r="J277" s="519"/>
      <c r="K277" s="928"/>
      <c r="L277" s="519"/>
      <c r="M277" s="928"/>
      <c r="N277" s="537"/>
    </row>
    <row r="278" spans="1:14" ht="15.75" x14ac:dyDescent="0.25">
      <c r="A278" s="928"/>
      <c r="B278" s="871"/>
      <c r="C278" s="871"/>
      <c r="D278" s="871"/>
      <c r="E278" s="875"/>
      <c r="F278" s="873"/>
      <c r="G278" s="928"/>
      <c r="H278" s="519"/>
      <c r="I278" s="519"/>
      <c r="J278" s="519"/>
      <c r="K278" s="928"/>
      <c r="L278" s="519"/>
      <c r="M278" s="928"/>
      <c r="N278" s="537"/>
    </row>
    <row r="279" spans="1:14" ht="15.75" x14ac:dyDescent="0.25">
      <c r="A279" s="928"/>
      <c r="B279" s="871"/>
      <c r="C279" s="871"/>
      <c r="D279" s="871"/>
      <c r="E279" s="875"/>
      <c r="F279" s="873"/>
      <c r="G279" s="928"/>
      <c r="H279" s="519"/>
      <c r="I279" s="519"/>
      <c r="J279" s="519"/>
      <c r="K279" s="928"/>
      <c r="L279" s="519"/>
      <c r="M279" s="928"/>
      <c r="N279" s="537"/>
    </row>
    <row r="280" spans="1:14" ht="15.75" x14ac:dyDescent="0.25">
      <c r="A280" s="874"/>
      <c r="B280" s="851"/>
      <c r="C280" s="874"/>
      <c r="D280" s="874"/>
      <c r="E280" s="883"/>
      <c r="F280" s="874"/>
      <c r="G280" s="884"/>
      <c r="H280" s="1381"/>
      <c r="I280" s="1094"/>
      <c r="J280" s="1096"/>
      <c r="K280" s="885"/>
      <c r="L280" s="1096"/>
      <c r="M280" s="885"/>
    </row>
  </sheetData>
  <mergeCells count="20">
    <mergeCell ref="M17:M18"/>
    <mergeCell ref="A265:B265"/>
    <mergeCell ref="H265:M265"/>
    <mergeCell ref="I266:L266"/>
    <mergeCell ref="G17:G18"/>
    <mergeCell ref="H17:H18"/>
    <mergeCell ref="I17:I18"/>
    <mergeCell ref="J17:J18"/>
    <mergeCell ref="K17:K18"/>
    <mergeCell ref="L17:L18"/>
    <mergeCell ref="A17:A18"/>
    <mergeCell ref="B17:B18"/>
    <mergeCell ref="C17:C18"/>
    <mergeCell ref="D17:D18"/>
    <mergeCell ref="F17:F18"/>
    <mergeCell ref="A11:M11"/>
    <mergeCell ref="A12:N12"/>
    <mergeCell ref="A13:M13"/>
    <mergeCell ref="A14:M14"/>
    <mergeCell ref="A15:M15"/>
  </mergeCells>
  <pageMargins left="0.22" right="0.23622047244094491" top="0.12" bottom="0" header="0.12" footer="0"/>
  <pageSetup paperSize="345" scale="38" fitToHeight="0" orientation="landscape" r:id="rId1"/>
  <rowBreaks count="3" manualBreakCount="3">
    <brk id="82" max="12" man="1"/>
    <brk id="159" max="12" man="1"/>
    <brk id="234" max="12" man="1"/>
  </rowBreaks>
  <drawing r:id="rId2"/>
</worksheet>
</file>

<file path=xl/worksheets/sheet3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4EF5BF-DE91-48BB-B394-F6791CFC1DD0}">
  <dimension ref="A1:Q200"/>
  <sheetViews>
    <sheetView topLeftCell="B1" zoomScaleNormal="100" zoomScaleSheetLayoutView="89" workbookViewId="0">
      <pane ySplit="12" topLeftCell="A162" activePane="bottomLeft" state="frozen"/>
      <selection pane="bottomLeft" activeCell="B166" sqref="B166"/>
    </sheetView>
  </sheetViews>
  <sheetFormatPr baseColWidth="10" defaultRowHeight="15" x14ac:dyDescent="0.25"/>
  <cols>
    <col min="1" max="1" width="4.140625" style="259" hidden="1" customWidth="1"/>
    <col min="2" max="2" width="53.42578125" customWidth="1"/>
    <col min="3" max="3" width="9.7109375" style="1229" customWidth="1"/>
    <col min="4" max="4" width="39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1:16" ht="21" customHeight="1" x14ac:dyDescent="0.25">
      <c r="B5" s="1735" t="s">
        <v>1502</v>
      </c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  <c r="N5" s="1735"/>
      <c r="O5" s="1735"/>
      <c r="P5" s="1735"/>
    </row>
    <row r="6" spans="1:16" x14ac:dyDescent="0.25">
      <c r="B6" s="1735" t="s">
        <v>1</v>
      </c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  <c r="N6" s="1735"/>
      <c r="O6" s="1735"/>
      <c r="P6" s="1735"/>
    </row>
    <row r="7" spans="1:16" x14ac:dyDescent="0.25">
      <c r="B7" s="1735" t="s">
        <v>3</v>
      </c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  <c r="N7" s="1735"/>
      <c r="O7" s="1735"/>
      <c r="P7" s="1735"/>
    </row>
    <row r="8" spans="1:16" x14ac:dyDescent="0.25">
      <c r="B8" s="1735" t="s">
        <v>1829</v>
      </c>
      <c r="C8" s="1735"/>
      <c r="D8" s="1735"/>
      <c r="E8" s="1735"/>
      <c r="F8" s="1735"/>
      <c r="G8" s="1735"/>
      <c r="H8" s="1735"/>
      <c r="I8" s="1735"/>
      <c r="J8" s="1735"/>
      <c r="K8" s="1735"/>
      <c r="L8" s="1735"/>
      <c r="M8" s="1735"/>
      <c r="N8" s="1735"/>
      <c r="O8" s="1735"/>
      <c r="P8" s="1735"/>
    </row>
    <row r="9" spans="1:16" x14ac:dyDescent="0.25">
      <c r="B9" s="1820" t="s">
        <v>441</v>
      </c>
      <c r="C9" s="1820"/>
      <c r="D9" s="1820"/>
      <c r="E9" s="1820"/>
      <c r="F9" s="1820"/>
      <c r="G9" s="1820"/>
      <c r="H9" s="1820"/>
      <c r="I9" s="1820"/>
      <c r="J9" s="1820"/>
      <c r="K9" s="1820"/>
      <c r="L9" s="1820"/>
      <c r="M9" s="1820"/>
      <c r="N9" s="1820"/>
      <c r="O9" s="1820"/>
      <c r="P9" s="1820"/>
    </row>
    <row r="10" spans="1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344"/>
      <c r="P10" s="615"/>
    </row>
    <row r="11" spans="1:16" x14ac:dyDescent="0.25">
      <c r="B11" s="1892" t="s">
        <v>7</v>
      </c>
      <c r="C11" s="1892" t="s">
        <v>937</v>
      </c>
      <c r="D11" s="1894" t="s">
        <v>10</v>
      </c>
      <c r="E11" s="1892" t="s">
        <v>832</v>
      </c>
      <c r="F11" s="1892" t="s">
        <v>834</v>
      </c>
      <c r="G11" s="1892" t="s">
        <v>209</v>
      </c>
      <c r="H11" s="1051" t="s">
        <v>12</v>
      </c>
      <c r="I11" s="1896" t="s">
        <v>13</v>
      </c>
      <c r="J11" s="1893" t="s">
        <v>14</v>
      </c>
      <c r="K11" s="1893" t="s">
        <v>15</v>
      </c>
      <c r="L11" s="1893" t="s">
        <v>16</v>
      </c>
      <c r="M11" s="1906" t="s">
        <v>17</v>
      </c>
      <c r="N11" s="1906" t="s">
        <v>18</v>
      </c>
      <c r="O11" s="1906" t="s">
        <v>19</v>
      </c>
      <c r="P11" s="1893" t="s">
        <v>20</v>
      </c>
    </row>
    <row r="12" spans="1:16" x14ac:dyDescent="0.25">
      <c r="A12" s="1378"/>
      <c r="B12" s="1892"/>
      <c r="C12" s="1892"/>
      <c r="D12" s="1894"/>
      <c r="E12" s="1892"/>
      <c r="F12" s="1892"/>
      <c r="G12" s="1892"/>
      <c r="H12" s="1051" t="s">
        <v>21</v>
      </c>
      <c r="I12" s="1896"/>
      <c r="J12" s="1893"/>
      <c r="K12" s="1893"/>
      <c r="L12" s="1893"/>
      <c r="M12" s="1906"/>
      <c r="N12" s="1906"/>
      <c r="O12" s="1906"/>
      <c r="P12" s="1893"/>
    </row>
    <row r="13" spans="1:16" ht="21" customHeight="1" x14ac:dyDescent="0.25">
      <c r="B13" s="1326" t="s">
        <v>872</v>
      </c>
      <c r="C13" s="1327"/>
      <c r="D13" s="1328"/>
      <c r="E13" s="1327"/>
      <c r="F13" s="1327"/>
      <c r="G13" s="1327"/>
      <c r="H13" s="1329"/>
      <c r="I13" s="1330"/>
      <c r="J13" s="1329"/>
      <c r="K13" s="1329"/>
      <c r="L13" s="1329"/>
      <c r="M13" s="1329"/>
      <c r="N13" s="1329"/>
      <c r="O13" s="1329"/>
      <c r="P13" s="1329"/>
    </row>
    <row r="14" spans="1:16" ht="21" customHeight="1" x14ac:dyDescent="0.25">
      <c r="B14" s="153" t="s">
        <v>1577</v>
      </c>
      <c r="C14" s="685" t="s">
        <v>807</v>
      </c>
      <c r="D14" s="282" t="s">
        <v>1408</v>
      </c>
      <c r="E14" s="281" t="s">
        <v>1281</v>
      </c>
      <c r="F14" s="855">
        <v>45839</v>
      </c>
      <c r="G14" s="855">
        <v>45992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1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45839</v>
      </c>
      <c r="G15" s="855">
        <v>45992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1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1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1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45931</v>
      </c>
      <c r="G19" s="855">
        <v>46082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1:16" s="25" customFormat="1" ht="21" customHeight="1" x14ac:dyDescent="0.25">
      <c r="A20" s="531"/>
      <c r="B20" s="466" t="s">
        <v>813</v>
      </c>
      <c r="C20" s="569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1:16" s="25" customFormat="1" ht="21" customHeight="1" x14ac:dyDescent="0.25">
      <c r="A21" s="531"/>
      <c r="B21" s="466"/>
      <c r="C21" s="569"/>
      <c r="D21" s="707"/>
      <c r="E21" s="465"/>
      <c r="F21" s="465"/>
      <c r="G21" s="465"/>
      <c r="H21" s="1145"/>
      <c r="I21" s="1144"/>
      <c r="J21" s="1145"/>
      <c r="K21" s="1145"/>
      <c r="L21" s="1145"/>
      <c r="M21" s="1145"/>
      <c r="N21" s="1145"/>
      <c r="O21" s="1145"/>
      <c r="P21" s="1145"/>
    </row>
    <row r="22" spans="1:16" s="25" customFormat="1" ht="21" customHeight="1" x14ac:dyDescent="0.25">
      <c r="A22" s="531"/>
      <c r="B22" s="466" t="s">
        <v>1144</v>
      </c>
      <c r="C22" s="569"/>
      <c r="D22" s="707"/>
      <c r="E22" s="465"/>
      <c r="F22" s="465"/>
      <c r="G22" s="465"/>
      <c r="H22" s="1145"/>
      <c r="I22" s="1144"/>
      <c r="J22" s="1145"/>
      <c r="K22" s="1145"/>
      <c r="L22" s="1145"/>
      <c r="M22" s="1145"/>
      <c r="N22" s="1145"/>
      <c r="O22" s="1145"/>
      <c r="P22" s="1145"/>
    </row>
    <row r="23" spans="1:16" s="25" customFormat="1" ht="21" customHeight="1" x14ac:dyDescent="0.25">
      <c r="A23" s="531"/>
      <c r="B23" s="286" t="s">
        <v>1821</v>
      </c>
      <c r="C23" s="685" t="s">
        <v>807</v>
      </c>
      <c r="D23" s="749" t="s">
        <v>925</v>
      </c>
      <c r="E23" s="281" t="s">
        <v>1281</v>
      </c>
      <c r="F23" s="855">
        <v>45901</v>
      </c>
      <c r="G23" s="855">
        <v>46054</v>
      </c>
      <c r="H23" s="1149">
        <v>80000</v>
      </c>
      <c r="I23" s="1169">
        <v>0</v>
      </c>
      <c r="J23" s="1149">
        <v>80000</v>
      </c>
      <c r="K23" s="1149">
        <v>2296</v>
      </c>
      <c r="L23" s="1149">
        <v>7400.87</v>
      </c>
      <c r="M23" s="1149">
        <v>2432</v>
      </c>
      <c r="N23" s="1149">
        <v>25</v>
      </c>
      <c r="O23" s="1149">
        <f>SUM(K23:N23)</f>
        <v>12153.869999999999</v>
      </c>
      <c r="P23" s="1149">
        <f>+J23-O23</f>
        <v>67846.13</v>
      </c>
    </row>
    <row r="24" spans="1:16" s="25" customFormat="1" ht="21" customHeight="1" x14ac:dyDescent="0.25">
      <c r="A24" s="531"/>
      <c r="B24" s="466"/>
      <c r="C24" s="569"/>
      <c r="D24" s="707">
        <v>1</v>
      </c>
      <c r="E24" s="465"/>
      <c r="F24" s="465"/>
      <c r="G24" s="855"/>
      <c r="H24" s="1145">
        <v>80000</v>
      </c>
      <c r="I24" s="1144">
        <v>0</v>
      </c>
      <c r="J24" s="1145">
        <v>80000</v>
      </c>
      <c r="K24" s="1145">
        <v>2296</v>
      </c>
      <c r="L24" s="1145">
        <v>7400.87</v>
      </c>
      <c r="M24" s="1145">
        <v>2432</v>
      </c>
      <c r="N24" s="1145">
        <v>25</v>
      </c>
      <c r="O24" s="1145">
        <f>SUM(K24:N24)</f>
        <v>12153.869999999999</v>
      </c>
      <c r="P24" s="1145">
        <f>+J24-O24</f>
        <v>67846.13</v>
      </c>
    </row>
    <row r="25" spans="1:16" ht="21" customHeight="1" x14ac:dyDescent="0.25">
      <c r="B25" s="490" t="s">
        <v>837</v>
      </c>
      <c r="C25" s="1223"/>
      <c r="D25" s="492"/>
      <c r="E25" s="492"/>
      <c r="F25" s="492"/>
      <c r="G25" s="492"/>
      <c r="H25" s="695"/>
      <c r="I25" s="1112"/>
      <c r="J25" s="463"/>
      <c r="K25" s="463"/>
      <c r="L25" s="463"/>
      <c r="M25" s="1145"/>
      <c r="N25" s="697"/>
      <c r="O25" s="697"/>
      <c r="P25" s="463"/>
    </row>
    <row r="26" spans="1:16" ht="21.75" customHeight="1" x14ac:dyDescent="0.25">
      <c r="B26" s="496" t="s">
        <v>989</v>
      </c>
      <c r="C26" s="684" t="s">
        <v>807</v>
      </c>
      <c r="D26" s="282" t="s">
        <v>1573</v>
      </c>
      <c r="E26" s="281" t="s">
        <v>1281</v>
      </c>
      <c r="F26" s="1084">
        <v>45870</v>
      </c>
      <c r="G26" s="1084">
        <v>46023</v>
      </c>
      <c r="H26" s="626">
        <v>150000</v>
      </c>
      <c r="I26" s="1111">
        <v>0</v>
      </c>
      <c r="J26" s="457">
        <v>150000</v>
      </c>
      <c r="K26" s="457">
        <v>4305</v>
      </c>
      <c r="L26" s="457">
        <v>23866.62</v>
      </c>
      <c r="M26" s="1149">
        <v>4560</v>
      </c>
      <c r="N26" s="468">
        <v>25</v>
      </c>
      <c r="O26" s="468">
        <v>32756.62</v>
      </c>
      <c r="P26" s="457">
        <v>117243.38</v>
      </c>
    </row>
    <row r="27" spans="1:16" ht="21" customHeight="1" x14ac:dyDescent="0.25">
      <c r="B27" s="496" t="s">
        <v>1578</v>
      </c>
      <c r="C27" s="684" t="s">
        <v>807</v>
      </c>
      <c r="D27" s="282" t="s">
        <v>1180</v>
      </c>
      <c r="E27" s="281" t="s">
        <v>1063</v>
      </c>
      <c r="F27" s="855">
        <v>45901</v>
      </c>
      <c r="G27" s="855">
        <v>46054</v>
      </c>
      <c r="H27" s="626">
        <v>70000</v>
      </c>
      <c r="I27" s="1111">
        <v>0</v>
      </c>
      <c r="J27" s="457">
        <v>70000</v>
      </c>
      <c r="K27" s="457">
        <v>2009</v>
      </c>
      <c r="L27" s="457">
        <v>5368.48</v>
      </c>
      <c r="M27" s="1149">
        <v>2128</v>
      </c>
      <c r="N27" s="468">
        <v>12440.5</v>
      </c>
      <c r="O27" s="468">
        <f>+K27+L27+M27+N27</f>
        <v>21945.98</v>
      </c>
      <c r="P27" s="457">
        <f>+J27-O27</f>
        <v>48054.020000000004</v>
      </c>
    </row>
    <row r="28" spans="1:16" ht="21" customHeight="1" x14ac:dyDescent="0.25">
      <c r="B28" s="496" t="s">
        <v>1652</v>
      </c>
      <c r="C28" s="497" t="s">
        <v>806</v>
      </c>
      <c r="D28" s="282" t="s">
        <v>1180</v>
      </c>
      <c r="E28" s="281" t="s">
        <v>1063</v>
      </c>
      <c r="F28" s="855">
        <v>45839</v>
      </c>
      <c r="G28" s="855">
        <v>45992</v>
      </c>
      <c r="H28" s="626">
        <v>60000</v>
      </c>
      <c r="I28" s="1111">
        <v>0</v>
      </c>
      <c r="J28" s="457">
        <v>60000</v>
      </c>
      <c r="K28" s="457">
        <v>1722</v>
      </c>
      <c r="L28" s="457">
        <v>3486.68</v>
      </c>
      <c r="M28" s="1149">
        <v>1824</v>
      </c>
      <c r="N28" s="468">
        <v>1296.7</v>
      </c>
      <c r="O28" s="468">
        <f>SUM(K28:N28)</f>
        <v>8329.380000000001</v>
      </c>
      <c r="P28" s="457">
        <f>+H28-O28</f>
        <v>51670.619999999995</v>
      </c>
    </row>
    <row r="29" spans="1:16" ht="21" customHeight="1" x14ac:dyDescent="0.25">
      <c r="B29" s="466" t="s">
        <v>813</v>
      </c>
      <c r="C29" s="569"/>
      <c r="D29" s="492">
        <v>3</v>
      </c>
      <c r="E29" s="281"/>
      <c r="F29" s="1019"/>
      <c r="G29" s="857"/>
      <c r="H29" s="1145">
        <f>SUM(H26:H28)</f>
        <v>280000</v>
      </c>
      <c r="I29" s="1112">
        <v>0</v>
      </c>
      <c r="J29" s="1145">
        <f t="shared" ref="J29:P29" si="2">SUM(J26:J28)</f>
        <v>280000</v>
      </c>
      <c r="K29" s="1145">
        <f t="shared" si="2"/>
        <v>8036</v>
      </c>
      <c r="L29" s="1145">
        <f t="shared" si="2"/>
        <v>32721.78</v>
      </c>
      <c r="M29" s="1145">
        <f t="shared" si="2"/>
        <v>8512</v>
      </c>
      <c r="N29" s="1145">
        <f t="shared" si="2"/>
        <v>13762.2</v>
      </c>
      <c r="O29" s="1145">
        <f t="shared" si="2"/>
        <v>63031.979999999996</v>
      </c>
      <c r="P29" s="1145">
        <f t="shared" si="2"/>
        <v>216968.02000000002</v>
      </c>
    </row>
    <row r="30" spans="1:16" ht="21" customHeight="1" x14ac:dyDescent="0.25">
      <c r="B30" s="490"/>
      <c r="C30" s="1223"/>
      <c r="D30" s="492"/>
      <c r="E30" s="465"/>
      <c r="F30" s="856"/>
      <c r="G30" s="857"/>
      <c r="H30" s="695"/>
      <c r="I30" s="1112"/>
      <c r="J30" s="494"/>
      <c r="K30" s="494"/>
      <c r="L30" s="494"/>
      <c r="M30" s="1145"/>
      <c r="N30" s="695"/>
      <c r="O30" s="695"/>
      <c r="P30" s="494"/>
    </row>
    <row r="31" spans="1:16" ht="21" customHeight="1" x14ac:dyDescent="0.25">
      <c r="B31" s="466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1:16" s="259" customFormat="1" ht="18.75" customHeight="1" x14ac:dyDescent="0.25">
      <c r="B32" s="275" t="s">
        <v>1580</v>
      </c>
      <c r="C32" s="1247" t="s">
        <v>806</v>
      </c>
      <c r="D32" s="1246" t="s">
        <v>1494</v>
      </c>
      <c r="E32" s="1247" t="s">
        <v>1063</v>
      </c>
      <c r="F32" s="855">
        <v>45931</v>
      </c>
      <c r="G32" s="855">
        <v>46082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626">
        <v>2837</v>
      </c>
      <c r="O32" s="626">
        <f>SUM(K32:N32)</f>
        <v>17909.120000000003</v>
      </c>
      <c r="P32" s="1100">
        <f>+H32-O32</f>
        <v>72090.880000000005</v>
      </c>
    </row>
    <row r="33" spans="2:16" ht="21" customHeight="1" x14ac:dyDescent="0.25">
      <c r="B33" s="466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2837</v>
      </c>
      <c r="O33" s="695">
        <v>17909.12</v>
      </c>
      <c r="P33" s="1099">
        <f>+H33-O33</f>
        <v>72090.880000000005</v>
      </c>
    </row>
    <row r="34" spans="2:16" ht="21" customHeight="1" x14ac:dyDescent="0.25">
      <c r="B34" s="466"/>
      <c r="C34" s="569"/>
      <c r="D34" s="492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695"/>
    </row>
    <row r="35" spans="2:16" ht="21" customHeight="1" x14ac:dyDescent="0.25">
      <c r="B35" s="466" t="s">
        <v>1783</v>
      </c>
      <c r="C35" s="569"/>
      <c r="D35" s="492"/>
      <c r="E35" s="465"/>
      <c r="F35" s="695"/>
      <c r="G35" s="696"/>
      <c r="H35" s="695"/>
      <c r="I35" s="1144"/>
      <c r="J35" s="695"/>
      <c r="K35" s="695"/>
      <c r="L35" s="695"/>
      <c r="M35" s="1145"/>
      <c r="N35" s="695"/>
      <c r="O35" s="695"/>
      <c r="P35" s="695"/>
    </row>
    <row r="36" spans="2:16" ht="21" customHeight="1" x14ac:dyDescent="0.25">
      <c r="B36" s="275" t="s">
        <v>1654</v>
      </c>
      <c r="C36" s="1245" t="s">
        <v>807</v>
      </c>
      <c r="D36" s="1246" t="s">
        <v>1784</v>
      </c>
      <c r="E36" s="1247" t="s">
        <v>1063</v>
      </c>
      <c r="F36" s="855">
        <v>45839</v>
      </c>
      <c r="G36" s="855">
        <v>45992</v>
      </c>
      <c r="H36" s="626">
        <v>70000</v>
      </c>
      <c r="I36" s="1169">
        <v>0</v>
      </c>
      <c r="J36" s="626">
        <v>70000</v>
      </c>
      <c r="K36" s="626">
        <v>2009</v>
      </c>
      <c r="L36" s="626">
        <v>5368.48</v>
      </c>
      <c r="M36" s="1149">
        <v>2128</v>
      </c>
      <c r="N36" s="626">
        <v>25</v>
      </c>
      <c r="O36" s="626">
        <f>SUM(K36:N36)</f>
        <v>9530.48</v>
      </c>
      <c r="P36" s="626">
        <f>+H36-O36</f>
        <v>60469.520000000004</v>
      </c>
    </row>
    <row r="37" spans="2:16" ht="21" customHeight="1" x14ac:dyDescent="0.25">
      <c r="B37" s="460" t="s">
        <v>1785</v>
      </c>
      <c r="C37" s="685" t="s">
        <v>807</v>
      </c>
      <c r="D37" s="1246" t="s">
        <v>1784</v>
      </c>
      <c r="E37" s="1247" t="s">
        <v>1063</v>
      </c>
      <c r="F37" s="855">
        <v>45839</v>
      </c>
      <c r="G37" s="855">
        <v>45992</v>
      </c>
      <c r="H37" s="626">
        <v>70000</v>
      </c>
      <c r="I37" s="1169">
        <v>0</v>
      </c>
      <c r="J37" s="626">
        <v>70000</v>
      </c>
      <c r="K37" s="626">
        <v>2009</v>
      </c>
      <c r="L37" s="626">
        <v>5025.38</v>
      </c>
      <c r="M37" s="1149">
        <v>2128</v>
      </c>
      <c r="N37" s="626">
        <v>1740.46</v>
      </c>
      <c r="O37" s="626">
        <f>SUM(K37:N37)</f>
        <v>10902.84</v>
      </c>
      <c r="P37" s="626">
        <f>+H37-O37</f>
        <v>59097.16</v>
      </c>
    </row>
    <row r="38" spans="2:16" ht="21" customHeight="1" x14ac:dyDescent="0.25">
      <c r="B38" s="466" t="s">
        <v>813</v>
      </c>
      <c r="C38" s="569"/>
      <c r="D38" s="492">
        <v>2</v>
      </c>
      <c r="E38" s="465"/>
      <c r="F38" s="500"/>
      <c r="G38" s="855"/>
      <c r="H38" s="695">
        <f>SUM(H36:H37)</f>
        <v>140000</v>
      </c>
      <c r="I38" s="1253">
        <v>0</v>
      </c>
      <c r="J38" s="695">
        <f t="shared" ref="J38:P38" si="3">SUM(J36:J37)</f>
        <v>140000</v>
      </c>
      <c r="K38" s="695">
        <f t="shared" si="3"/>
        <v>4018</v>
      </c>
      <c r="L38" s="695">
        <f t="shared" si="3"/>
        <v>10393.86</v>
      </c>
      <c r="M38" s="695">
        <f t="shared" si="3"/>
        <v>4256</v>
      </c>
      <c r="N38" s="695">
        <f t="shared" si="3"/>
        <v>1765.46</v>
      </c>
      <c r="O38" s="695">
        <f t="shared" si="3"/>
        <v>20433.32</v>
      </c>
      <c r="P38" s="695">
        <f t="shared" si="3"/>
        <v>119566.68000000001</v>
      </c>
    </row>
    <row r="39" spans="2:16" ht="21" customHeight="1" x14ac:dyDescent="0.25">
      <c r="B39" s="466"/>
      <c r="C39" s="569"/>
      <c r="D39" s="492"/>
      <c r="E39" s="465"/>
      <c r="F39" s="500"/>
      <c r="G39" s="855"/>
      <c r="H39" s="695"/>
      <c r="I39" s="695"/>
      <c r="J39" s="695"/>
      <c r="K39" s="695"/>
      <c r="L39" s="695"/>
      <c r="M39" s="695"/>
      <c r="N39" s="695"/>
      <c r="O39" s="695"/>
      <c r="P39" s="695"/>
    </row>
    <row r="40" spans="2:16" ht="21" customHeight="1" x14ac:dyDescent="0.25">
      <c r="B40" s="466" t="s">
        <v>1126</v>
      </c>
      <c r="C40" s="569"/>
      <c r="D40" s="492"/>
      <c r="E40" s="465"/>
      <c r="F40" s="695"/>
      <c r="G40" s="696"/>
      <c r="H40" s="695"/>
      <c r="I40" s="1145"/>
      <c r="J40" s="695"/>
      <c r="K40" s="695"/>
      <c r="L40" s="695"/>
      <c r="M40" s="1145"/>
      <c r="N40" s="695"/>
      <c r="O40" s="153"/>
      <c r="P40" s="153"/>
    </row>
    <row r="41" spans="2:16" s="259" customFormat="1" ht="21" customHeight="1" x14ac:dyDescent="0.25">
      <c r="B41" s="1251" t="s">
        <v>917</v>
      </c>
      <c r="C41" s="1252" t="s">
        <v>807</v>
      </c>
      <c r="D41" s="1246" t="s">
        <v>607</v>
      </c>
      <c r="E41" s="1247" t="s">
        <v>1063</v>
      </c>
      <c r="F41" s="855">
        <v>45931</v>
      </c>
      <c r="G41" s="855">
        <v>46082</v>
      </c>
      <c r="H41" s="1100">
        <v>80000</v>
      </c>
      <c r="I41" s="1249">
        <v>0</v>
      </c>
      <c r="J41" s="1100">
        <v>80000</v>
      </c>
      <c r="K41" s="1100">
        <v>2296</v>
      </c>
      <c r="L41" s="1103">
        <v>7400.87</v>
      </c>
      <c r="M41" s="1250">
        <v>2432</v>
      </c>
      <c r="N41" s="626">
        <v>8903.93</v>
      </c>
      <c r="O41" s="468">
        <f>SUM(K41:N41)</f>
        <v>21032.799999999999</v>
      </c>
      <c r="P41" s="675">
        <f>+J41-O41</f>
        <v>58967.199999999997</v>
      </c>
    </row>
    <row r="42" spans="2:16" s="259" customFormat="1" ht="21" customHeight="1" x14ac:dyDescent="0.25">
      <c r="B42" s="1251" t="s">
        <v>1674</v>
      </c>
      <c r="C42" s="1252" t="s">
        <v>807</v>
      </c>
      <c r="D42" s="1246" t="s">
        <v>607</v>
      </c>
      <c r="E42" s="1247" t="s">
        <v>1063</v>
      </c>
      <c r="F42" s="855">
        <v>45839</v>
      </c>
      <c r="G42" s="855">
        <v>45992</v>
      </c>
      <c r="H42" s="1100">
        <v>70000</v>
      </c>
      <c r="I42" s="1249">
        <v>0</v>
      </c>
      <c r="J42" s="1100">
        <v>70000</v>
      </c>
      <c r="K42" s="1100">
        <v>2009</v>
      </c>
      <c r="L42" s="1103">
        <v>5025.38</v>
      </c>
      <c r="M42" s="1250">
        <v>2128</v>
      </c>
      <c r="N42" s="626">
        <v>1740.46</v>
      </c>
      <c r="O42" s="468">
        <f>SUM(K42:N42)</f>
        <v>10902.84</v>
      </c>
      <c r="P42" s="675">
        <f>+H42-O42</f>
        <v>59097.16</v>
      </c>
    </row>
    <row r="43" spans="2:16" ht="21" customHeight="1" x14ac:dyDescent="0.25">
      <c r="B43" s="466" t="s">
        <v>813</v>
      </c>
      <c r="C43" s="569"/>
      <c r="D43" s="492">
        <v>2</v>
      </c>
      <c r="E43" s="465"/>
      <c r="F43" s="695"/>
      <c r="G43" s="696"/>
      <c r="H43" s="1099">
        <f>SUM(H41:H42)</f>
        <v>150000</v>
      </c>
      <c r="I43" s="1253">
        <v>0</v>
      </c>
      <c r="J43" s="1099">
        <f t="shared" ref="J43:P43" si="4">SUM(J41:J42)</f>
        <v>150000</v>
      </c>
      <c r="K43" s="1099">
        <f t="shared" si="4"/>
        <v>4305</v>
      </c>
      <c r="L43" s="1099">
        <f t="shared" si="4"/>
        <v>12426.25</v>
      </c>
      <c r="M43" s="1099">
        <f t="shared" si="4"/>
        <v>4560</v>
      </c>
      <c r="N43" s="695">
        <f t="shared" si="4"/>
        <v>10644.39</v>
      </c>
      <c r="O43" s="695">
        <f t="shared" si="4"/>
        <v>31935.64</v>
      </c>
      <c r="P43" s="1099">
        <f t="shared" si="4"/>
        <v>118064.36</v>
      </c>
    </row>
    <row r="44" spans="2:16" ht="21" customHeight="1" x14ac:dyDescent="0.25">
      <c r="B44" s="466"/>
      <c r="C44" s="569"/>
      <c r="D44" s="492"/>
      <c r="E44" s="465"/>
      <c r="F44" s="695"/>
      <c r="G44" s="696"/>
      <c r="H44" s="1099"/>
      <c r="I44" s="1253"/>
      <c r="J44" s="1099"/>
      <c r="K44" s="1099"/>
      <c r="L44" s="1099"/>
      <c r="M44" s="1099"/>
      <c r="N44" s="695"/>
      <c r="O44" s="695"/>
      <c r="P44" s="1099"/>
    </row>
    <row r="45" spans="2:16" ht="21" customHeight="1" x14ac:dyDescent="0.25">
      <c r="B45" s="466" t="s">
        <v>1443</v>
      </c>
      <c r="C45" s="569"/>
      <c r="D45" s="492"/>
      <c r="E45" s="465"/>
      <c r="F45" s="500"/>
      <c r="G45" s="855"/>
      <c r="H45" s="695"/>
      <c r="I45" s="1144"/>
      <c r="J45" s="695"/>
      <c r="K45" s="695"/>
      <c r="L45" s="695"/>
      <c r="M45" s="1145"/>
      <c r="N45" s="695"/>
      <c r="O45" s="695"/>
      <c r="P45" s="695"/>
    </row>
    <row r="46" spans="2:16" s="259" customFormat="1" ht="21" customHeight="1" x14ac:dyDescent="0.25">
      <c r="B46" s="1251" t="s">
        <v>382</v>
      </c>
      <c r="C46" s="1252" t="s">
        <v>807</v>
      </c>
      <c r="D46" s="1246" t="s">
        <v>1749</v>
      </c>
      <c r="E46" s="1247" t="s">
        <v>1063</v>
      </c>
      <c r="F46" s="1248">
        <v>45809</v>
      </c>
      <c r="G46" s="1248">
        <v>45992</v>
      </c>
      <c r="H46" s="1100">
        <v>70000</v>
      </c>
      <c r="I46" s="1249">
        <v>0</v>
      </c>
      <c r="J46" s="1100">
        <v>70000</v>
      </c>
      <c r="K46" s="1100">
        <v>2009</v>
      </c>
      <c r="L46" s="1103">
        <v>5368.48</v>
      </c>
      <c r="M46" s="1250">
        <v>2128</v>
      </c>
      <c r="N46" s="626">
        <v>25</v>
      </c>
      <c r="O46" s="468">
        <f>+K46+L46+M46+N46</f>
        <v>9530.48</v>
      </c>
      <c r="P46" s="675">
        <f>+J46-O46</f>
        <v>60469.520000000004</v>
      </c>
    </row>
    <row r="47" spans="2:16" s="259" customFormat="1" ht="21" customHeight="1" x14ac:dyDescent="0.25">
      <c r="B47" s="466" t="s">
        <v>813</v>
      </c>
      <c r="C47" s="1252"/>
      <c r="D47" s="1325">
        <v>1</v>
      </c>
      <c r="E47" s="1247"/>
      <c r="F47" s="1248"/>
      <c r="G47" s="1248"/>
      <c r="H47" s="1099">
        <v>70000</v>
      </c>
      <c r="I47" s="1253">
        <v>0</v>
      </c>
      <c r="J47" s="1099">
        <v>70000</v>
      </c>
      <c r="K47" s="1099">
        <v>2009</v>
      </c>
      <c r="L47" s="1099">
        <v>5368.48</v>
      </c>
      <c r="M47" s="1099">
        <v>2128</v>
      </c>
      <c r="N47" s="695">
        <v>25</v>
      </c>
      <c r="O47" s="695">
        <f>SUM(K47:N47)</f>
        <v>9530.48</v>
      </c>
      <c r="P47" s="1099">
        <f>+H47-O47</f>
        <v>60469.520000000004</v>
      </c>
    </row>
    <row r="48" spans="2:16" ht="23.25" customHeight="1" x14ac:dyDescent="0.25">
      <c r="B48" s="466"/>
      <c r="C48" s="569"/>
      <c r="D48" s="492"/>
      <c r="E48" s="1247"/>
      <c r="F48" s="500"/>
      <c r="G48" s="855"/>
      <c r="H48" s="1099"/>
      <c r="I48" s="1253"/>
      <c r="J48" s="1099"/>
      <c r="K48" s="1099"/>
      <c r="L48" s="1099"/>
      <c r="M48" s="1099"/>
      <c r="N48" s="695"/>
      <c r="O48" s="695"/>
      <c r="P48" s="1099"/>
    </row>
    <row r="49" spans="2:16" ht="21" customHeight="1" x14ac:dyDescent="0.25">
      <c r="B49" s="466" t="s">
        <v>839</v>
      </c>
      <c r="C49" s="569"/>
      <c r="D49" s="492"/>
      <c r="E49" s="465"/>
      <c r="F49" s="500"/>
      <c r="G49" s="855"/>
      <c r="H49" s="695"/>
      <c r="I49" s="1144"/>
      <c r="J49" s="695"/>
      <c r="K49" s="695"/>
      <c r="L49" s="695"/>
      <c r="M49" s="1145"/>
      <c r="N49" s="695"/>
      <c r="O49" s="695"/>
      <c r="P49" s="695"/>
    </row>
    <row r="50" spans="2:16" ht="27.75" customHeight="1" x14ac:dyDescent="0.25">
      <c r="B50" s="286" t="s">
        <v>1581</v>
      </c>
      <c r="C50" s="685" t="s">
        <v>807</v>
      </c>
      <c r="D50" s="282" t="s">
        <v>1570</v>
      </c>
      <c r="E50" s="281" t="s">
        <v>1063</v>
      </c>
      <c r="F50" s="855">
        <v>45931</v>
      </c>
      <c r="G50" s="855">
        <v>46082</v>
      </c>
      <c r="H50" s="626">
        <v>150000</v>
      </c>
      <c r="I50" s="1169">
        <v>0</v>
      </c>
      <c r="J50" s="626">
        <v>150000</v>
      </c>
      <c r="K50" s="626">
        <v>4305</v>
      </c>
      <c r="L50" s="626">
        <v>23437.75</v>
      </c>
      <c r="M50" s="1149">
        <v>4560</v>
      </c>
      <c r="N50" s="626">
        <v>3912.66</v>
      </c>
      <c r="O50" s="626">
        <v>36215.410000000003</v>
      </c>
      <c r="P50" s="626">
        <v>113784.59</v>
      </c>
    </row>
    <row r="51" spans="2:16" ht="21" customHeight="1" x14ac:dyDescent="0.25">
      <c r="B51" s="453" t="s">
        <v>813</v>
      </c>
      <c r="C51" s="569"/>
      <c r="D51" s="492">
        <v>1</v>
      </c>
      <c r="E51" s="465"/>
      <c r="F51" s="500"/>
      <c r="G51" s="855"/>
      <c r="H51" s="695">
        <v>150000</v>
      </c>
      <c r="I51" s="1144">
        <v>0</v>
      </c>
      <c r="J51" s="695">
        <v>150000</v>
      </c>
      <c r="K51" s="695">
        <v>4305</v>
      </c>
      <c r="L51" s="695">
        <v>23437.75</v>
      </c>
      <c r="M51" s="1145">
        <v>4560</v>
      </c>
      <c r="N51" s="695">
        <v>3912.66</v>
      </c>
      <c r="O51" s="695">
        <v>36215.410000000003</v>
      </c>
      <c r="P51" s="695">
        <v>113784.59</v>
      </c>
    </row>
    <row r="52" spans="2:16" ht="21" customHeight="1" x14ac:dyDescent="0.25">
      <c r="B52" s="453"/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695"/>
    </row>
    <row r="53" spans="2:16" ht="30" customHeight="1" x14ac:dyDescent="0.25">
      <c r="B53" s="492" t="s">
        <v>1822</v>
      </c>
      <c r="C53" s="569"/>
      <c r="D53" s="492"/>
      <c r="E53" s="465"/>
      <c r="F53" s="500"/>
      <c r="G53" s="855"/>
      <c r="H53" s="695"/>
      <c r="I53" s="1144"/>
      <c r="J53" s="695"/>
      <c r="K53" s="695"/>
      <c r="L53" s="695"/>
      <c r="M53" s="1145"/>
      <c r="N53" s="695"/>
      <c r="O53" s="695"/>
      <c r="P53" s="695"/>
    </row>
    <row r="54" spans="2:16" ht="21" customHeight="1" x14ac:dyDescent="0.25">
      <c r="B54" s="280" t="s">
        <v>1823</v>
      </c>
      <c r="C54" s="685" t="s">
        <v>807</v>
      </c>
      <c r="D54" s="282" t="s">
        <v>1824</v>
      </c>
      <c r="E54" s="281" t="s">
        <v>1063</v>
      </c>
      <c r="F54" s="855">
        <v>45931</v>
      </c>
      <c r="G54" s="855">
        <v>46082</v>
      </c>
      <c r="H54" s="1100">
        <v>70000</v>
      </c>
      <c r="I54" s="1249">
        <v>0</v>
      </c>
      <c r="J54" s="1100">
        <v>70000</v>
      </c>
      <c r="K54" s="1100">
        <v>2009</v>
      </c>
      <c r="L54" s="1103">
        <v>5025.38</v>
      </c>
      <c r="M54" s="1250">
        <v>2128</v>
      </c>
      <c r="N54" s="626">
        <v>1740.46</v>
      </c>
      <c r="O54" s="468">
        <f>SUM(K54:N54)</f>
        <v>10902.84</v>
      </c>
      <c r="P54" s="675">
        <f>+H54-O54</f>
        <v>59097.16</v>
      </c>
    </row>
    <row r="55" spans="2:16" ht="21" customHeight="1" x14ac:dyDescent="0.25">
      <c r="B55" s="496"/>
      <c r="C55" s="684"/>
      <c r="D55" s="492">
        <v>1</v>
      </c>
      <c r="E55" s="281"/>
      <c r="F55" s="858"/>
      <c r="G55" s="855"/>
      <c r="H55" s="1099">
        <v>70000</v>
      </c>
      <c r="I55" s="1253">
        <v>0</v>
      </c>
      <c r="J55" s="1099">
        <v>70000</v>
      </c>
      <c r="K55" s="1099">
        <v>2009</v>
      </c>
      <c r="L55" s="1254">
        <v>5025.38</v>
      </c>
      <c r="M55" s="1146">
        <v>2128</v>
      </c>
      <c r="N55" s="695">
        <v>1740.46</v>
      </c>
      <c r="O55" s="697">
        <f>SUM(K55:N55)</f>
        <v>10902.84</v>
      </c>
      <c r="P55" s="676">
        <f>+H55-O55</f>
        <v>59097.16</v>
      </c>
    </row>
    <row r="56" spans="2:16" ht="21" customHeight="1" x14ac:dyDescent="0.25">
      <c r="B56" s="453" t="s">
        <v>1128</v>
      </c>
      <c r="C56" s="569"/>
      <c r="D56" s="280"/>
      <c r="E56" s="280"/>
      <c r="F56" s="858"/>
      <c r="G56" s="855"/>
      <c r="H56" s="280"/>
      <c r="I56" s="1113"/>
      <c r="J56" s="487"/>
      <c r="K56" s="457"/>
      <c r="L56" s="457"/>
      <c r="M56" s="1149"/>
      <c r="N56" s="468"/>
      <c r="O56" s="468"/>
      <c r="P56" s="457"/>
    </row>
    <row r="57" spans="2:16" ht="29.25" customHeight="1" x14ac:dyDescent="0.25">
      <c r="B57" s="280" t="s">
        <v>461</v>
      </c>
      <c r="C57" s="685" t="s">
        <v>807</v>
      </c>
      <c r="D57" s="282" t="s">
        <v>1574</v>
      </c>
      <c r="E57" s="281" t="s">
        <v>1063</v>
      </c>
      <c r="F57" s="855">
        <v>45931</v>
      </c>
      <c r="G57" s="855">
        <v>46082</v>
      </c>
      <c r="H57" s="468">
        <v>115000</v>
      </c>
      <c r="I57" s="1111">
        <v>0</v>
      </c>
      <c r="J57" s="489">
        <v>115000</v>
      </c>
      <c r="K57" s="489">
        <v>3300.5</v>
      </c>
      <c r="L57" s="489">
        <v>15633.74</v>
      </c>
      <c r="M57" s="1149">
        <v>3496</v>
      </c>
      <c r="N57" s="861">
        <v>1431</v>
      </c>
      <c r="O57" s="468">
        <f>+K57+L57+M57+N57</f>
        <v>23861.239999999998</v>
      </c>
      <c r="P57" s="457">
        <f>+J57-O57</f>
        <v>91138.760000000009</v>
      </c>
    </row>
    <row r="58" spans="2:16" ht="21" customHeight="1" x14ac:dyDescent="0.25">
      <c r="B58" s="280" t="s">
        <v>1283</v>
      </c>
      <c r="C58" s="685" t="s">
        <v>807</v>
      </c>
      <c r="D58" s="282" t="s">
        <v>1495</v>
      </c>
      <c r="E58" s="281" t="s">
        <v>1281</v>
      </c>
      <c r="F58" s="855">
        <v>45931</v>
      </c>
      <c r="G58" s="855">
        <v>46082</v>
      </c>
      <c r="H58" s="468">
        <v>60000</v>
      </c>
      <c r="I58" s="1169">
        <v>0</v>
      </c>
      <c r="J58" s="628">
        <v>60000</v>
      </c>
      <c r="K58" s="628">
        <v>1722</v>
      </c>
      <c r="L58" s="628">
        <v>3486.68</v>
      </c>
      <c r="M58" s="1149">
        <v>1824</v>
      </c>
      <c r="N58" s="861">
        <v>728</v>
      </c>
      <c r="O58" s="468">
        <f>+K58+L58+M58+N58</f>
        <v>7760.68</v>
      </c>
      <c r="P58" s="468">
        <f>+J58-O58</f>
        <v>52239.32</v>
      </c>
    </row>
    <row r="59" spans="2:16" ht="21" customHeight="1" x14ac:dyDescent="0.25">
      <c r="B59" s="453" t="s">
        <v>813</v>
      </c>
      <c r="C59" s="569"/>
      <c r="D59" s="453">
        <v>2</v>
      </c>
      <c r="E59" s="525"/>
      <c r="F59" s="500"/>
      <c r="G59" s="855"/>
      <c r="H59" s="695">
        <f>SUM(H57:H58)</f>
        <v>175000</v>
      </c>
      <c r="I59" s="1144">
        <f>SUM(I58)</f>
        <v>0</v>
      </c>
      <c r="J59" s="695">
        <f t="shared" ref="J59:P59" si="5">SUM(J57:J58)</f>
        <v>175000</v>
      </c>
      <c r="K59" s="695">
        <f t="shared" si="5"/>
        <v>5022.5</v>
      </c>
      <c r="L59" s="695">
        <f t="shared" si="5"/>
        <v>19120.419999999998</v>
      </c>
      <c r="M59" s="1145">
        <f t="shared" si="5"/>
        <v>5320</v>
      </c>
      <c r="N59" s="695">
        <f>SUM(N57:N58)</f>
        <v>2159</v>
      </c>
      <c r="O59" s="695">
        <f t="shared" si="5"/>
        <v>31621.919999999998</v>
      </c>
      <c r="P59" s="695">
        <f t="shared" si="5"/>
        <v>143378.08000000002</v>
      </c>
    </row>
    <row r="60" spans="2:16" ht="21" customHeight="1" x14ac:dyDescent="0.25">
      <c r="B60" s="453"/>
      <c r="C60" s="569"/>
      <c r="D60" s="453"/>
      <c r="E60" s="52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ht="21" customHeight="1" x14ac:dyDescent="0.25">
      <c r="B61" s="453" t="s">
        <v>1462</v>
      </c>
      <c r="C61" s="569"/>
      <c r="D61" s="453"/>
      <c r="E61" s="525"/>
      <c r="F61" s="500"/>
      <c r="G61" s="855"/>
      <c r="H61" s="695"/>
      <c r="I61" s="1144"/>
      <c r="J61" s="695"/>
      <c r="K61" s="695"/>
      <c r="L61" s="695"/>
      <c r="M61" s="1145"/>
      <c r="N61" s="695"/>
      <c r="O61" s="695"/>
      <c r="P61" s="695"/>
    </row>
    <row r="62" spans="2:16" ht="21" customHeight="1" x14ac:dyDescent="0.25">
      <c r="B62" s="280" t="s">
        <v>1825</v>
      </c>
      <c r="C62" s="685" t="s">
        <v>807</v>
      </c>
      <c r="D62" s="280" t="s">
        <v>1826</v>
      </c>
      <c r="E62" s="281" t="s">
        <v>1281</v>
      </c>
      <c r="F62" s="855">
        <v>45931</v>
      </c>
      <c r="G62" s="855">
        <v>46082</v>
      </c>
      <c r="H62" s="468">
        <v>60000</v>
      </c>
      <c r="I62" s="1169">
        <v>0</v>
      </c>
      <c r="J62" s="628">
        <v>60000</v>
      </c>
      <c r="K62" s="628">
        <v>1722</v>
      </c>
      <c r="L62" s="628">
        <v>3486.68</v>
      </c>
      <c r="M62" s="1149">
        <v>1824</v>
      </c>
      <c r="N62" s="861">
        <v>25</v>
      </c>
      <c r="O62" s="468">
        <f>+K62+L62+M62+N62</f>
        <v>7057.68</v>
      </c>
      <c r="P62" s="468">
        <f>+J62-O62</f>
        <v>52942.32</v>
      </c>
    </row>
    <row r="63" spans="2:16" ht="21" customHeight="1" x14ac:dyDescent="0.25">
      <c r="B63" s="461"/>
      <c r="C63" s="1223"/>
      <c r="D63" s="453">
        <v>1</v>
      </c>
      <c r="E63" s="525"/>
      <c r="F63" s="858"/>
      <c r="G63" s="855"/>
      <c r="H63" s="468">
        <v>60000</v>
      </c>
      <c r="I63" s="1169">
        <v>0</v>
      </c>
      <c r="J63" s="628">
        <v>60000</v>
      </c>
      <c r="K63" s="628">
        <v>1722</v>
      </c>
      <c r="L63" s="628">
        <v>3486.68</v>
      </c>
      <c r="M63" s="1149">
        <v>1824</v>
      </c>
      <c r="N63" s="861">
        <v>25</v>
      </c>
      <c r="O63" s="468">
        <f>+K63+L63+M63+N63</f>
        <v>7057.68</v>
      </c>
      <c r="P63" s="468">
        <f>+J63-O63</f>
        <v>52942.32</v>
      </c>
    </row>
    <row r="64" spans="2:16" ht="21" customHeight="1" x14ac:dyDescent="0.25">
      <c r="B64" s="1014" t="s">
        <v>1575</v>
      </c>
      <c r="C64" s="569"/>
      <c r="D64" s="492"/>
      <c r="E64" s="465"/>
      <c r="F64" s="500"/>
      <c r="G64" s="855"/>
      <c r="H64" s="695"/>
      <c r="I64" s="1144"/>
      <c r="J64" s="695"/>
      <c r="K64" s="695"/>
      <c r="L64" s="695"/>
      <c r="M64" s="1145"/>
      <c r="N64" s="695"/>
      <c r="O64" s="695"/>
      <c r="P64" s="695"/>
    </row>
    <row r="65" spans="2:16" s="259" customFormat="1" ht="30.75" customHeight="1" x14ac:dyDescent="0.25">
      <c r="B65" s="1251" t="s">
        <v>1582</v>
      </c>
      <c r="C65" s="1252" t="s">
        <v>807</v>
      </c>
      <c r="D65" s="1246" t="s">
        <v>1571</v>
      </c>
      <c r="E65" s="1247" t="s">
        <v>1063</v>
      </c>
      <c r="F65" s="1084">
        <v>45870</v>
      </c>
      <c r="G65" s="1084">
        <v>46023</v>
      </c>
      <c r="H65" s="1100">
        <v>95000</v>
      </c>
      <c r="I65" s="1249">
        <v>0</v>
      </c>
      <c r="J65" s="1100">
        <v>95000</v>
      </c>
      <c r="K65" s="1100">
        <v>2726.5</v>
      </c>
      <c r="L65" s="1103">
        <v>10929.24</v>
      </c>
      <c r="M65" s="1250">
        <v>2888</v>
      </c>
      <c r="N65" s="626">
        <v>18566.330000000002</v>
      </c>
      <c r="O65" s="468">
        <f>+K65+L65+M65+N65</f>
        <v>35110.07</v>
      </c>
      <c r="P65" s="675">
        <f>+J65-O65</f>
        <v>59889.93</v>
      </c>
    </row>
    <row r="66" spans="2:16" ht="21" customHeight="1" x14ac:dyDescent="0.25">
      <c r="B66" s="453" t="s">
        <v>813</v>
      </c>
      <c r="C66" s="685"/>
      <c r="D66" s="453">
        <v>1</v>
      </c>
      <c r="E66" s="281"/>
      <c r="F66" s="1019"/>
      <c r="G66" s="857"/>
      <c r="H66" s="697">
        <f>SUM(H65)</f>
        <v>95000</v>
      </c>
      <c r="I66" s="1144">
        <f>SUM(I65)</f>
        <v>0</v>
      </c>
      <c r="J66" s="697">
        <f t="shared" ref="J66:P66" si="6">SUM(J65)</f>
        <v>95000</v>
      </c>
      <c r="K66" s="697">
        <f t="shared" si="6"/>
        <v>2726.5</v>
      </c>
      <c r="L66" s="697">
        <f t="shared" si="6"/>
        <v>10929.24</v>
      </c>
      <c r="M66" s="1145">
        <f t="shared" si="6"/>
        <v>2888</v>
      </c>
      <c r="N66" s="697">
        <f>SUM(N65)</f>
        <v>18566.330000000002</v>
      </c>
      <c r="O66" s="697">
        <f t="shared" si="6"/>
        <v>35110.07</v>
      </c>
      <c r="P66" s="697">
        <f t="shared" si="6"/>
        <v>59889.93</v>
      </c>
    </row>
    <row r="67" spans="2:16" ht="21" customHeight="1" x14ac:dyDescent="0.25">
      <c r="B67" s="496"/>
      <c r="C67" s="684"/>
      <c r="D67" s="282"/>
      <c r="E67" s="281"/>
      <c r="F67" s="856"/>
      <c r="G67" s="857"/>
      <c r="H67" s="626"/>
      <c r="I67" s="1111"/>
      <c r="J67" s="457"/>
      <c r="K67" s="457"/>
      <c r="L67" s="457"/>
      <c r="M67" s="1149"/>
      <c r="N67" s="468"/>
      <c r="O67" s="468"/>
      <c r="P67" s="457"/>
    </row>
    <row r="68" spans="2:16" ht="32.25" customHeight="1" x14ac:dyDescent="0.25">
      <c r="B68" s="1014" t="s">
        <v>1136</v>
      </c>
      <c r="C68" s="570"/>
      <c r="D68" s="492"/>
      <c r="E68" s="465"/>
      <c r="F68" s="1019"/>
      <c r="G68" s="857"/>
      <c r="H68" s="695"/>
      <c r="I68" s="1144"/>
      <c r="J68" s="697"/>
      <c r="K68" s="697"/>
      <c r="L68" s="697"/>
      <c r="M68" s="1145"/>
      <c r="N68" s="697"/>
      <c r="O68" s="697"/>
      <c r="P68" s="697"/>
    </row>
    <row r="69" spans="2:16" ht="31.5" customHeight="1" x14ac:dyDescent="0.25">
      <c r="B69" s="153" t="s">
        <v>1583</v>
      </c>
      <c r="C69" s="685" t="s">
        <v>806</v>
      </c>
      <c r="D69" s="749" t="s">
        <v>1572</v>
      </c>
      <c r="E69" s="281" t="s">
        <v>1063</v>
      </c>
      <c r="F69" s="855">
        <v>45839</v>
      </c>
      <c r="G69" s="855">
        <v>45992</v>
      </c>
      <c r="H69" s="626">
        <v>120000</v>
      </c>
      <c r="I69" s="1169">
        <v>0</v>
      </c>
      <c r="J69" s="468">
        <v>120000</v>
      </c>
      <c r="K69" s="468">
        <v>3444</v>
      </c>
      <c r="L69" s="468">
        <v>16809.87</v>
      </c>
      <c r="M69" s="1149">
        <v>3648</v>
      </c>
      <c r="N69" s="468">
        <v>2568.4</v>
      </c>
      <c r="O69" s="468">
        <f>+K69+L69+M69+N69</f>
        <v>26470.27</v>
      </c>
      <c r="P69" s="626">
        <f>+J69-O69</f>
        <v>93529.73</v>
      </c>
    </row>
    <row r="70" spans="2:16" s="259" customFormat="1" ht="21" customHeight="1" x14ac:dyDescent="0.25">
      <c r="B70" s="1251" t="s">
        <v>1750</v>
      </c>
      <c r="C70" s="1252" t="s">
        <v>807</v>
      </c>
      <c r="D70" s="1246" t="s">
        <v>1751</v>
      </c>
      <c r="E70" s="1247" t="s">
        <v>1063</v>
      </c>
      <c r="F70" s="855">
        <v>45839</v>
      </c>
      <c r="G70" s="855">
        <v>45992</v>
      </c>
      <c r="H70" s="1100">
        <v>50000</v>
      </c>
      <c r="I70" s="1249">
        <v>0</v>
      </c>
      <c r="J70" s="1100">
        <v>50000</v>
      </c>
      <c r="K70" s="1100">
        <v>1435</v>
      </c>
      <c r="L70" s="1103">
        <v>1854</v>
      </c>
      <c r="M70" s="1250">
        <v>1520</v>
      </c>
      <c r="N70" s="626">
        <v>25</v>
      </c>
      <c r="O70" s="468">
        <f>+K70+L70+M70+N70</f>
        <v>4834</v>
      </c>
      <c r="P70" s="675">
        <f>+J70-O70</f>
        <v>45166</v>
      </c>
    </row>
    <row r="71" spans="2:16" ht="21" customHeight="1" x14ac:dyDescent="0.25">
      <c r="B71" s="496" t="s">
        <v>1352</v>
      </c>
      <c r="C71" s="684" t="s">
        <v>806</v>
      </c>
      <c r="D71" s="286" t="s">
        <v>1635</v>
      </c>
      <c r="E71" s="281" t="s">
        <v>1063</v>
      </c>
      <c r="F71" s="855">
        <v>45931</v>
      </c>
      <c r="G71" s="855">
        <v>46082</v>
      </c>
      <c r="H71" s="626">
        <v>55000</v>
      </c>
      <c r="I71" s="1111">
        <v>0</v>
      </c>
      <c r="J71" s="457">
        <v>55000</v>
      </c>
      <c r="K71" s="457">
        <v>1578.5</v>
      </c>
      <c r="L71" s="457">
        <v>2559.6799999999998</v>
      </c>
      <c r="M71" s="1149">
        <v>1672</v>
      </c>
      <c r="N71" s="468">
        <v>25</v>
      </c>
      <c r="O71" s="468">
        <v>5835.18</v>
      </c>
      <c r="P71" s="498">
        <f>+J71-O71</f>
        <v>49164.82</v>
      </c>
    </row>
    <row r="72" spans="2:16" ht="21" customHeight="1" x14ac:dyDescent="0.25">
      <c r="B72" s="275" t="s">
        <v>875</v>
      </c>
      <c r="C72" s="1245" t="s">
        <v>807</v>
      </c>
      <c r="D72" s="1246" t="s">
        <v>1784</v>
      </c>
      <c r="E72" s="1247" t="s">
        <v>1063</v>
      </c>
      <c r="F72" s="855">
        <v>45839</v>
      </c>
      <c r="G72" s="855">
        <v>45992</v>
      </c>
      <c r="H72" s="626">
        <v>70000</v>
      </c>
      <c r="I72" s="1169">
        <v>0</v>
      </c>
      <c r="J72" s="626">
        <v>70000</v>
      </c>
      <c r="K72" s="626">
        <v>2009</v>
      </c>
      <c r="L72" s="626">
        <v>5368.48</v>
      </c>
      <c r="M72" s="1149">
        <v>2128</v>
      </c>
      <c r="N72" s="626">
        <v>2517.7399999999998</v>
      </c>
      <c r="O72" s="626">
        <f>SUM(K72:N72)</f>
        <v>12023.22</v>
      </c>
      <c r="P72" s="626">
        <f>+H72-O72</f>
        <v>57976.78</v>
      </c>
    </row>
    <row r="73" spans="2:16" ht="21" customHeight="1" x14ac:dyDescent="0.25">
      <c r="B73" s="466" t="s">
        <v>813</v>
      </c>
      <c r="C73" s="569"/>
      <c r="D73" s="492">
        <v>4</v>
      </c>
      <c r="E73" s="465"/>
      <c r="F73" s="500"/>
      <c r="G73" s="855"/>
      <c r="H73" s="697">
        <f>SUM(H69:H72)</f>
        <v>295000</v>
      </c>
      <c r="I73" s="1144">
        <v>0</v>
      </c>
      <c r="J73" s="697">
        <f t="shared" ref="J73:P73" si="7">SUM(J69:J72)</f>
        <v>295000</v>
      </c>
      <c r="K73" s="697">
        <f t="shared" si="7"/>
        <v>8466.5</v>
      </c>
      <c r="L73" s="697">
        <f t="shared" si="7"/>
        <v>26592.03</v>
      </c>
      <c r="M73" s="697">
        <f t="shared" si="7"/>
        <v>8968</v>
      </c>
      <c r="N73" s="697">
        <f t="shared" si="7"/>
        <v>5136.1399999999994</v>
      </c>
      <c r="O73" s="697">
        <f t="shared" si="7"/>
        <v>49162.67</v>
      </c>
      <c r="P73" s="697">
        <f t="shared" si="7"/>
        <v>245837.33</v>
      </c>
    </row>
    <row r="74" spans="2:16" ht="21" customHeight="1" x14ac:dyDescent="0.25">
      <c r="B74" s="466"/>
      <c r="C74" s="569"/>
      <c r="D74" s="492"/>
      <c r="E74" s="465"/>
      <c r="F74" s="500"/>
      <c r="G74" s="855"/>
      <c r="H74" s="697"/>
      <c r="I74" s="1144"/>
      <c r="J74" s="697"/>
      <c r="K74" s="697"/>
      <c r="L74" s="697"/>
      <c r="M74" s="1145"/>
      <c r="N74" s="697"/>
      <c r="O74" s="697"/>
      <c r="P74" s="697"/>
    </row>
    <row r="75" spans="2:16" ht="21" customHeight="1" x14ac:dyDescent="0.25">
      <c r="B75" s="466" t="s">
        <v>1791</v>
      </c>
      <c r="C75" s="569"/>
      <c r="D75" s="492"/>
      <c r="E75" s="465"/>
      <c r="F75" s="500"/>
      <c r="G75" s="855"/>
      <c r="H75" s="697"/>
      <c r="I75" s="1144"/>
      <c r="J75" s="697"/>
      <c r="K75" s="697"/>
      <c r="L75" s="697"/>
      <c r="M75" s="1145"/>
      <c r="N75" s="697"/>
      <c r="O75" s="697"/>
      <c r="P75" s="697"/>
    </row>
    <row r="76" spans="2:16" ht="21" customHeight="1" x14ac:dyDescent="0.25">
      <c r="B76" s="286" t="s">
        <v>1793</v>
      </c>
      <c r="C76" s="685" t="s">
        <v>807</v>
      </c>
      <c r="D76" s="282" t="s">
        <v>1794</v>
      </c>
      <c r="E76" s="281" t="s">
        <v>1063</v>
      </c>
      <c r="F76" s="855">
        <v>45839</v>
      </c>
      <c r="G76" s="855">
        <v>45992</v>
      </c>
      <c r="H76" s="626">
        <v>120000</v>
      </c>
      <c r="I76" s="1169">
        <v>0</v>
      </c>
      <c r="J76" s="468">
        <v>120000</v>
      </c>
      <c r="K76" s="468">
        <v>3444</v>
      </c>
      <c r="L76" s="468">
        <v>16809.87</v>
      </c>
      <c r="M76" s="1149">
        <v>3648</v>
      </c>
      <c r="N76" s="468">
        <v>25</v>
      </c>
      <c r="O76" s="468">
        <f>SUM(K76:N76)</f>
        <v>23926.87</v>
      </c>
      <c r="P76" s="468">
        <f>+H76-O76</f>
        <v>96073.13</v>
      </c>
    </row>
    <row r="77" spans="2:16" ht="21" customHeight="1" x14ac:dyDescent="0.25">
      <c r="B77" s="466" t="s">
        <v>813</v>
      </c>
      <c r="C77" s="569"/>
      <c r="D77" s="492">
        <v>1</v>
      </c>
      <c r="E77" s="465"/>
      <c r="F77" s="500"/>
      <c r="G77" s="855"/>
      <c r="H77" s="695">
        <v>120000</v>
      </c>
      <c r="I77" s="1144">
        <v>0</v>
      </c>
      <c r="J77" s="697">
        <v>120000</v>
      </c>
      <c r="K77" s="697">
        <v>3444</v>
      </c>
      <c r="L77" s="697">
        <v>16809.87</v>
      </c>
      <c r="M77" s="1145">
        <v>3648</v>
      </c>
      <c r="N77" s="697">
        <v>25</v>
      </c>
      <c r="O77" s="697">
        <f>SUM(K77:N77)</f>
        <v>23926.87</v>
      </c>
      <c r="P77" s="697">
        <f>+H77-O77</f>
        <v>96073.13</v>
      </c>
    </row>
    <row r="78" spans="2:16" ht="21" customHeight="1" x14ac:dyDescent="0.25">
      <c r="B78" s="466"/>
      <c r="C78" s="569"/>
      <c r="D78" s="492"/>
      <c r="E78" s="465"/>
      <c r="F78" s="500"/>
      <c r="G78" s="855"/>
      <c r="H78" s="697"/>
      <c r="I78" s="1144"/>
      <c r="J78" s="697"/>
      <c r="K78" s="697"/>
      <c r="L78" s="697"/>
      <c r="M78" s="1145"/>
      <c r="N78" s="697"/>
      <c r="O78" s="697"/>
      <c r="P78" s="697"/>
    </row>
    <row r="79" spans="2:16" ht="21" customHeight="1" x14ac:dyDescent="0.25">
      <c r="B79" s="453" t="s">
        <v>1515</v>
      </c>
      <c r="C79" s="569"/>
      <c r="D79" s="492"/>
      <c r="E79" s="465"/>
      <c r="F79" s="1019"/>
      <c r="G79" s="857"/>
      <c r="H79" s="695"/>
      <c r="I79" s="1144"/>
      <c r="J79" s="697"/>
      <c r="K79" s="697"/>
      <c r="L79" s="697"/>
      <c r="M79" s="1145"/>
      <c r="N79" s="697"/>
      <c r="O79" s="697"/>
      <c r="P79" s="697"/>
    </row>
    <row r="80" spans="2:16" ht="32.25" customHeight="1" x14ac:dyDescent="0.25">
      <c r="B80" s="280" t="s">
        <v>1584</v>
      </c>
      <c r="C80" s="685" t="s">
        <v>806</v>
      </c>
      <c r="D80" s="282" t="s">
        <v>1357</v>
      </c>
      <c r="E80" s="281" t="s">
        <v>1063</v>
      </c>
      <c r="F80" s="855">
        <v>45931</v>
      </c>
      <c r="G80" s="855">
        <v>46082</v>
      </c>
      <c r="H80" s="626">
        <v>125000</v>
      </c>
      <c r="I80" s="1111">
        <v>0</v>
      </c>
      <c r="J80" s="1038">
        <v>125000</v>
      </c>
      <c r="K80" s="1038">
        <v>3587.5</v>
      </c>
      <c r="L80" s="1037">
        <v>17985.990000000002</v>
      </c>
      <c r="M80" s="1150">
        <v>3800</v>
      </c>
      <c r="N80" s="1038">
        <v>25</v>
      </c>
      <c r="O80" s="468">
        <f t="shared" ref="O80:O85" si="8">+K80+L80+M80+N80</f>
        <v>25398.49</v>
      </c>
      <c r="P80" s="498">
        <f t="shared" ref="P80:P85" si="9">+J80-O80</f>
        <v>99601.51</v>
      </c>
    </row>
    <row r="81" spans="2:16" ht="32.25" customHeight="1" x14ac:dyDescent="0.25">
      <c r="B81" s="280" t="s">
        <v>1585</v>
      </c>
      <c r="C81" s="685" t="s">
        <v>806</v>
      </c>
      <c r="D81" s="282" t="s">
        <v>1357</v>
      </c>
      <c r="E81" s="281" t="s">
        <v>1063</v>
      </c>
      <c r="F81" s="855">
        <v>45778</v>
      </c>
      <c r="G81" s="855">
        <v>45931</v>
      </c>
      <c r="H81" s="626">
        <v>125000</v>
      </c>
      <c r="I81" s="1111">
        <v>0</v>
      </c>
      <c r="J81" s="1038">
        <v>125000</v>
      </c>
      <c r="K81" s="1038">
        <v>3587.5</v>
      </c>
      <c r="L81" s="1037">
        <v>17985.990000000002</v>
      </c>
      <c r="M81" s="1150">
        <v>3800</v>
      </c>
      <c r="N81" s="1038">
        <v>25</v>
      </c>
      <c r="O81" s="468">
        <f t="shared" si="8"/>
        <v>25398.49</v>
      </c>
      <c r="P81" s="498">
        <f t="shared" si="9"/>
        <v>99601.51</v>
      </c>
    </row>
    <row r="82" spans="2:16" ht="32.25" customHeight="1" x14ac:dyDescent="0.25">
      <c r="B82" s="280" t="s">
        <v>1586</v>
      </c>
      <c r="C82" s="685" t="s">
        <v>806</v>
      </c>
      <c r="D82" s="282" t="s">
        <v>1355</v>
      </c>
      <c r="E82" s="281" t="s">
        <v>1063</v>
      </c>
      <c r="F82" s="855">
        <v>45931</v>
      </c>
      <c r="G82" s="855">
        <v>46082</v>
      </c>
      <c r="H82" s="626">
        <v>125000</v>
      </c>
      <c r="I82" s="1111">
        <v>0</v>
      </c>
      <c r="J82" s="1038">
        <v>125000</v>
      </c>
      <c r="K82" s="1038">
        <v>3587.5</v>
      </c>
      <c r="L82" s="1037">
        <v>17985.990000000002</v>
      </c>
      <c r="M82" s="1150">
        <v>3800</v>
      </c>
      <c r="N82" s="1038">
        <v>25</v>
      </c>
      <c r="O82" s="468">
        <f t="shared" si="8"/>
        <v>25398.49</v>
      </c>
      <c r="P82" s="498">
        <f t="shared" si="9"/>
        <v>99601.51</v>
      </c>
    </row>
    <row r="83" spans="2:16" ht="32.25" customHeight="1" x14ac:dyDescent="0.25">
      <c r="B83" s="153" t="s">
        <v>1587</v>
      </c>
      <c r="C83" s="685" t="s">
        <v>806</v>
      </c>
      <c r="D83" s="282" t="s">
        <v>1357</v>
      </c>
      <c r="E83" s="281" t="s">
        <v>1063</v>
      </c>
      <c r="F83" s="855">
        <v>45931</v>
      </c>
      <c r="G83" s="855">
        <v>46082</v>
      </c>
      <c r="H83" s="626">
        <v>125000</v>
      </c>
      <c r="I83" s="1111">
        <v>0</v>
      </c>
      <c r="J83" s="1038">
        <v>125000</v>
      </c>
      <c r="K83" s="1038">
        <v>3587.5</v>
      </c>
      <c r="L83" s="1037">
        <v>17985.990000000002</v>
      </c>
      <c r="M83" s="1150">
        <v>3800</v>
      </c>
      <c r="N83" s="1038">
        <v>25</v>
      </c>
      <c r="O83" s="468">
        <f t="shared" si="8"/>
        <v>25398.49</v>
      </c>
      <c r="P83" s="498">
        <f t="shared" si="9"/>
        <v>99601.51</v>
      </c>
    </row>
    <row r="84" spans="2:16" ht="32.25" customHeight="1" x14ac:dyDescent="0.25">
      <c r="B84" s="280" t="s">
        <v>1588</v>
      </c>
      <c r="C84" s="685" t="s">
        <v>806</v>
      </c>
      <c r="D84" s="282" t="s">
        <v>1357</v>
      </c>
      <c r="E84" s="281" t="s">
        <v>1063</v>
      </c>
      <c r="F84" s="855">
        <v>45931</v>
      </c>
      <c r="G84" s="855">
        <v>46082</v>
      </c>
      <c r="H84" s="626">
        <v>125000</v>
      </c>
      <c r="I84" s="1169">
        <v>0</v>
      </c>
      <c r="J84" s="1038">
        <v>125000</v>
      </c>
      <c r="K84" s="1038">
        <v>3587.5</v>
      </c>
      <c r="L84" s="1037">
        <v>17985.990000000002</v>
      </c>
      <c r="M84" s="1150">
        <v>3800</v>
      </c>
      <c r="N84" s="1038">
        <v>25</v>
      </c>
      <c r="O84" s="468">
        <f t="shared" si="8"/>
        <v>25398.49</v>
      </c>
      <c r="P84" s="626">
        <f t="shared" si="9"/>
        <v>99601.51</v>
      </c>
    </row>
    <row r="85" spans="2:16" ht="32.25" customHeight="1" x14ac:dyDescent="0.25">
      <c r="B85" s="280" t="s">
        <v>1589</v>
      </c>
      <c r="C85" s="685" t="s">
        <v>807</v>
      </c>
      <c r="D85" s="282" t="s">
        <v>1357</v>
      </c>
      <c r="E85" s="281" t="s">
        <v>1063</v>
      </c>
      <c r="F85" s="855">
        <v>45931</v>
      </c>
      <c r="G85" s="855">
        <v>46082</v>
      </c>
      <c r="H85" s="626">
        <v>135000</v>
      </c>
      <c r="I85" s="1169">
        <v>0</v>
      </c>
      <c r="J85" s="1038">
        <v>135000</v>
      </c>
      <c r="K85" s="1038">
        <v>3874.5</v>
      </c>
      <c r="L85" s="1038">
        <v>19909.38</v>
      </c>
      <c r="M85" s="1150">
        <v>4104</v>
      </c>
      <c r="N85" s="1038">
        <v>1740.46</v>
      </c>
      <c r="O85" s="468">
        <f t="shared" si="8"/>
        <v>29628.34</v>
      </c>
      <c r="P85" s="626">
        <f t="shared" si="9"/>
        <v>105371.66</v>
      </c>
    </row>
    <row r="86" spans="2:16" ht="33" customHeight="1" x14ac:dyDescent="0.25">
      <c r="B86" s="153" t="s">
        <v>1590</v>
      </c>
      <c r="C86" s="685" t="s">
        <v>807</v>
      </c>
      <c r="D86" s="282" t="s">
        <v>1357</v>
      </c>
      <c r="E86" s="281" t="s">
        <v>1063</v>
      </c>
      <c r="F86" s="855">
        <v>45931</v>
      </c>
      <c r="G86" s="855">
        <v>46082</v>
      </c>
      <c r="H86" s="626">
        <v>125000</v>
      </c>
      <c r="I86" s="1111">
        <v>0</v>
      </c>
      <c r="J86" s="1038">
        <v>125000</v>
      </c>
      <c r="K86" s="1038">
        <v>3587.5</v>
      </c>
      <c r="L86" s="1038">
        <v>17985.990000000002</v>
      </c>
      <c r="M86" s="1150">
        <v>3800</v>
      </c>
      <c r="N86" s="1038">
        <v>25</v>
      </c>
      <c r="O86" s="468">
        <v>25398.49</v>
      </c>
      <c r="P86" s="498">
        <v>99601.51</v>
      </c>
    </row>
    <row r="87" spans="2:16" ht="21" customHeight="1" x14ac:dyDescent="0.25">
      <c r="B87" s="466" t="s">
        <v>813</v>
      </c>
      <c r="C87" s="569"/>
      <c r="D87" s="492">
        <v>7</v>
      </c>
      <c r="E87" s="465"/>
      <c r="F87" s="500"/>
      <c r="G87" s="855"/>
      <c r="H87" s="697">
        <f>SUM(H80:H86)</f>
        <v>885000</v>
      </c>
      <c r="I87" s="1112">
        <v>0</v>
      </c>
      <c r="J87" s="697">
        <f t="shared" ref="J87:P87" si="10">SUM(J80:J86)</f>
        <v>885000</v>
      </c>
      <c r="K87" s="697">
        <f t="shared" si="10"/>
        <v>25399.5</v>
      </c>
      <c r="L87" s="697">
        <f t="shared" si="10"/>
        <v>127825.32000000002</v>
      </c>
      <c r="M87" s="1145">
        <f t="shared" si="10"/>
        <v>26904</v>
      </c>
      <c r="N87" s="697">
        <f t="shared" si="10"/>
        <v>1890.46</v>
      </c>
      <c r="O87" s="697">
        <f t="shared" si="10"/>
        <v>182019.28</v>
      </c>
      <c r="P87" s="697">
        <f t="shared" si="10"/>
        <v>702980.72</v>
      </c>
    </row>
    <row r="88" spans="2:16" ht="21" customHeight="1" x14ac:dyDescent="0.25">
      <c r="B88" s="466"/>
      <c r="C88" s="569"/>
      <c r="D88" s="492"/>
      <c r="E88" s="465"/>
      <c r="F88" s="500"/>
      <c r="G88" s="855"/>
      <c r="H88" s="697"/>
      <c r="I88" s="1145"/>
      <c r="J88" s="697"/>
      <c r="K88" s="697"/>
      <c r="L88" s="697"/>
      <c r="M88" s="1145"/>
      <c r="N88" s="697"/>
      <c r="O88" s="697"/>
      <c r="P88" s="697"/>
    </row>
    <row r="89" spans="2:16" ht="21" customHeight="1" x14ac:dyDescent="0.25">
      <c r="B89" s="466" t="s">
        <v>821</v>
      </c>
      <c r="C89" s="569"/>
      <c r="D89" s="492"/>
      <c r="E89" s="465"/>
      <c r="F89" s="500"/>
      <c r="G89" s="855"/>
      <c r="H89" s="695"/>
      <c r="I89" s="1144"/>
      <c r="J89" s="697"/>
      <c r="K89" s="697"/>
      <c r="L89" s="697"/>
      <c r="M89" s="1145"/>
      <c r="N89" s="697"/>
      <c r="O89" s="697"/>
      <c r="P89" s="697"/>
    </row>
    <row r="90" spans="2:16" ht="30.75" customHeight="1" x14ac:dyDescent="0.25">
      <c r="B90" s="286" t="s">
        <v>593</v>
      </c>
      <c r="C90" s="685" t="s">
        <v>806</v>
      </c>
      <c r="D90" s="282" t="s">
        <v>1541</v>
      </c>
      <c r="E90" s="281" t="s">
        <v>1063</v>
      </c>
      <c r="F90" s="855">
        <v>45931</v>
      </c>
      <c r="G90" s="855">
        <v>46082</v>
      </c>
      <c r="H90" s="626">
        <v>150000</v>
      </c>
      <c r="I90" s="1169">
        <v>0</v>
      </c>
      <c r="J90" s="468">
        <v>150000</v>
      </c>
      <c r="K90" s="468">
        <v>4305</v>
      </c>
      <c r="L90" s="468">
        <v>23866.62</v>
      </c>
      <c r="M90" s="1149">
        <v>4560</v>
      </c>
      <c r="N90" s="468">
        <v>2568.4</v>
      </c>
      <c r="O90" s="468">
        <v>35300.019999999997</v>
      </c>
      <c r="P90" s="468">
        <f t="shared" ref="P90:P95" si="11">+J90-O90</f>
        <v>114699.98000000001</v>
      </c>
    </row>
    <row r="91" spans="2:16" ht="24.75" customHeight="1" x14ac:dyDescent="0.25">
      <c r="B91" s="286" t="s">
        <v>1591</v>
      </c>
      <c r="C91" s="684" t="s">
        <v>806</v>
      </c>
      <c r="D91" s="282" t="s">
        <v>489</v>
      </c>
      <c r="E91" s="281" t="s">
        <v>1063</v>
      </c>
      <c r="F91" s="855">
        <v>45931</v>
      </c>
      <c r="G91" s="855">
        <v>46082</v>
      </c>
      <c r="H91" s="626">
        <v>70000</v>
      </c>
      <c r="I91" s="1111">
        <v>0</v>
      </c>
      <c r="J91" s="457">
        <v>70000</v>
      </c>
      <c r="K91" s="457">
        <v>2009</v>
      </c>
      <c r="L91" s="457">
        <v>5368.48</v>
      </c>
      <c r="M91" s="1149">
        <v>2128</v>
      </c>
      <c r="N91" s="468">
        <v>25</v>
      </c>
      <c r="O91" s="468">
        <f>+K91+L91+M91+N91</f>
        <v>9530.48</v>
      </c>
      <c r="P91" s="457">
        <f t="shared" si="11"/>
        <v>60469.520000000004</v>
      </c>
    </row>
    <row r="92" spans="2:16" ht="24.75" customHeight="1" x14ac:dyDescent="0.25">
      <c r="B92" s="286" t="s">
        <v>1288</v>
      </c>
      <c r="C92" s="685" t="s">
        <v>807</v>
      </c>
      <c r="D92" s="282" t="s">
        <v>417</v>
      </c>
      <c r="E92" s="281" t="s">
        <v>1063</v>
      </c>
      <c r="F92" s="855">
        <v>45931</v>
      </c>
      <c r="G92" s="855">
        <v>46082</v>
      </c>
      <c r="H92" s="626">
        <v>70000</v>
      </c>
      <c r="I92" s="1169">
        <v>0</v>
      </c>
      <c r="J92" s="468">
        <v>70000</v>
      </c>
      <c r="K92" s="468">
        <v>2009</v>
      </c>
      <c r="L92" s="468">
        <v>5368.48</v>
      </c>
      <c r="M92" s="1149">
        <v>2128</v>
      </c>
      <c r="N92" s="468">
        <v>25</v>
      </c>
      <c r="O92" s="468">
        <f>+K92+L92+M92+N92</f>
        <v>9530.48</v>
      </c>
      <c r="P92" s="468">
        <f t="shared" si="11"/>
        <v>60469.520000000004</v>
      </c>
    </row>
    <row r="93" spans="2:16" ht="24.75" customHeight="1" x14ac:dyDescent="0.25">
      <c r="B93" s="286" t="s">
        <v>1496</v>
      </c>
      <c r="C93" s="685" t="s">
        <v>806</v>
      </c>
      <c r="D93" s="282" t="s">
        <v>489</v>
      </c>
      <c r="E93" s="281" t="s">
        <v>1063</v>
      </c>
      <c r="F93" s="855">
        <v>45931</v>
      </c>
      <c r="G93" s="855">
        <v>46082</v>
      </c>
      <c r="H93" s="626">
        <v>70000</v>
      </c>
      <c r="I93" s="1169">
        <v>0</v>
      </c>
      <c r="J93" s="468">
        <v>70000</v>
      </c>
      <c r="K93" s="468">
        <v>2009</v>
      </c>
      <c r="L93" s="468">
        <v>5368.48</v>
      </c>
      <c r="M93" s="1149">
        <v>2128</v>
      </c>
      <c r="N93" s="468">
        <v>25</v>
      </c>
      <c r="O93" s="468">
        <f>+K93+L93+M93+N93</f>
        <v>9530.48</v>
      </c>
      <c r="P93" s="468">
        <f t="shared" si="11"/>
        <v>60469.520000000004</v>
      </c>
    </row>
    <row r="94" spans="2:16" ht="21" customHeight="1" x14ac:dyDescent="0.25">
      <c r="B94" s="153" t="s">
        <v>1599</v>
      </c>
      <c r="C94" s="684" t="s">
        <v>806</v>
      </c>
      <c r="D94" s="282" t="s">
        <v>417</v>
      </c>
      <c r="E94" s="286" t="s">
        <v>1063</v>
      </c>
      <c r="F94" s="855">
        <v>45931</v>
      </c>
      <c r="G94" s="855">
        <v>46082</v>
      </c>
      <c r="H94" s="626">
        <v>70000</v>
      </c>
      <c r="I94" s="1111">
        <v>0</v>
      </c>
      <c r="J94" s="457">
        <v>70000</v>
      </c>
      <c r="K94" s="457">
        <v>2009</v>
      </c>
      <c r="L94" s="457">
        <v>5368.48</v>
      </c>
      <c r="M94" s="1149">
        <v>2128</v>
      </c>
      <c r="N94" s="468">
        <v>25</v>
      </c>
      <c r="O94" s="468">
        <f>+K94+L94+M94+N94</f>
        <v>9530.48</v>
      </c>
      <c r="P94" s="457">
        <f t="shared" si="11"/>
        <v>60469.520000000004</v>
      </c>
    </row>
    <row r="95" spans="2:16" ht="21" customHeight="1" x14ac:dyDescent="0.25">
      <c r="B95" s="153" t="s">
        <v>1786</v>
      </c>
      <c r="C95" s="684" t="s">
        <v>806</v>
      </c>
      <c r="D95" s="282" t="s">
        <v>417</v>
      </c>
      <c r="E95" s="286" t="s">
        <v>1063</v>
      </c>
      <c r="F95" s="855">
        <v>45839</v>
      </c>
      <c r="G95" s="855">
        <v>45992</v>
      </c>
      <c r="H95" s="626">
        <v>60000</v>
      </c>
      <c r="I95" s="1111">
        <v>0</v>
      </c>
      <c r="J95" s="457">
        <v>60000</v>
      </c>
      <c r="K95" s="457">
        <v>1722</v>
      </c>
      <c r="L95" s="457">
        <v>3486.68</v>
      </c>
      <c r="M95" s="1149">
        <v>1824</v>
      </c>
      <c r="N95" s="468">
        <v>25</v>
      </c>
      <c r="O95" s="468">
        <f>+K95+L95+M95+N95</f>
        <v>7057.68</v>
      </c>
      <c r="P95" s="457">
        <f t="shared" si="11"/>
        <v>52942.32</v>
      </c>
    </row>
    <row r="96" spans="2:16" ht="21" customHeight="1" x14ac:dyDescent="0.25">
      <c r="B96" s="466" t="s">
        <v>813</v>
      </c>
      <c r="C96" s="569"/>
      <c r="D96" s="492">
        <v>6</v>
      </c>
      <c r="E96" s="465"/>
      <c r="F96" s="500"/>
      <c r="G96" s="855"/>
      <c r="H96" s="695">
        <f>SUM(H90:H95)</f>
        <v>490000</v>
      </c>
      <c r="I96" s="1112">
        <v>0</v>
      </c>
      <c r="J96" s="695">
        <f t="shared" ref="J96:P96" si="12">SUM(J90:J95)</f>
        <v>490000</v>
      </c>
      <c r="K96" s="695">
        <f t="shared" si="12"/>
        <v>14063</v>
      </c>
      <c r="L96" s="695">
        <f t="shared" si="12"/>
        <v>48827.219999999994</v>
      </c>
      <c r="M96" s="695">
        <f t="shared" si="12"/>
        <v>14896</v>
      </c>
      <c r="N96" s="695">
        <f t="shared" si="12"/>
        <v>2693.4</v>
      </c>
      <c r="O96" s="695">
        <f t="shared" si="12"/>
        <v>80479.62</v>
      </c>
      <c r="P96" s="695">
        <f t="shared" si="12"/>
        <v>409520.38000000006</v>
      </c>
    </row>
    <row r="97" spans="2:16" ht="21" customHeight="1" x14ac:dyDescent="0.25">
      <c r="B97" s="490"/>
      <c r="C97" s="1223"/>
      <c r="D97" s="492"/>
      <c r="E97" s="465"/>
      <c r="F97" s="856"/>
      <c r="G97" s="857"/>
      <c r="H97" s="695"/>
      <c r="I97" s="1112"/>
      <c r="J97" s="494"/>
      <c r="K97" s="494"/>
      <c r="L97" s="494"/>
      <c r="M97" s="1145"/>
      <c r="N97" s="695"/>
      <c r="O97" s="695"/>
      <c r="P97" s="494"/>
    </row>
    <row r="98" spans="2:16" ht="21" customHeight="1" x14ac:dyDescent="0.25">
      <c r="B98" s="490" t="s">
        <v>1542</v>
      </c>
      <c r="C98" s="1223"/>
      <c r="D98" s="492"/>
      <c r="E98" s="492"/>
      <c r="F98" s="856"/>
      <c r="G98" s="857"/>
      <c r="H98" s="695"/>
      <c r="I98" s="1112"/>
      <c r="J98" s="463"/>
      <c r="K98" s="463"/>
      <c r="L98" s="463"/>
      <c r="M98" s="1145"/>
      <c r="N98" s="697"/>
      <c r="O98" s="697"/>
      <c r="P98" s="463"/>
    </row>
    <row r="99" spans="2:16" ht="21" customHeight="1" x14ac:dyDescent="0.25">
      <c r="B99" s="496" t="s">
        <v>1592</v>
      </c>
      <c r="C99" s="684" t="s">
        <v>807</v>
      </c>
      <c r="D99" s="282" t="s">
        <v>1427</v>
      </c>
      <c r="E99" s="281" t="s">
        <v>1063</v>
      </c>
      <c r="F99" s="855">
        <v>45931</v>
      </c>
      <c r="G99" s="855">
        <v>46082</v>
      </c>
      <c r="H99" s="626">
        <v>185000</v>
      </c>
      <c r="I99" s="1111">
        <v>0</v>
      </c>
      <c r="J99" s="457">
        <v>185000</v>
      </c>
      <c r="K99" s="457">
        <v>5309.5</v>
      </c>
      <c r="L99" s="457">
        <v>32099.49</v>
      </c>
      <c r="M99" s="1149">
        <v>5624</v>
      </c>
      <c r="N99" s="468">
        <v>5010.4799999999996</v>
      </c>
      <c r="O99" s="468">
        <f>+K99+L99+M99+N99</f>
        <v>48043.47</v>
      </c>
      <c r="P99" s="457">
        <f>+J99-O99</f>
        <v>136956.53</v>
      </c>
    </row>
    <row r="100" spans="2:16" ht="21" customHeight="1" x14ac:dyDescent="0.25">
      <c r="B100" s="466" t="s">
        <v>813</v>
      </c>
      <c r="C100" s="569"/>
      <c r="D100" s="492">
        <v>1</v>
      </c>
      <c r="E100" s="492"/>
      <c r="F100" s="1016"/>
      <c r="G100" s="855"/>
      <c r="H100" s="695">
        <f>+H99</f>
        <v>185000</v>
      </c>
      <c r="I100" s="1144">
        <f t="shared" ref="I100:P100" si="13">SUM(I99)</f>
        <v>0</v>
      </c>
      <c r="J100" s="695">
        <f t="shared" si="13"/>
        <v>185000</v>
      </c>
      <c r="K100" s="695">
        <f t="shared" si="13"/>
        <v>5309.5</v>
      </c>
      <c r="L100" s="695">
        <f t="shared" si="13"/>
        <v>32099.49</v>
      </c>
      <c r="M100" s="1145">
        <f t="shared" si="13"/>
        <v>5624</v>
      </c>
      <c r="N100" s="695">
        <f>SUM(N99)</f>
        <v>5010.4799999999996</v>
      </c>
      <c r="O100" s="695">
        <f t="shared" si="13"/>
        <v>48043.47</v>
      </c>
      <c r="P100" s="695">
        <f t="shared" si="13"/>
        <v>136956.53</v>
      </c>
    </row>
    <row r="101" spans="2:16" ht="21" customHeight="1" x14ac:dyDescent="0.25">
      <c r="B101" s="490"/>
      <c r="C101" s="1223"/>
      <c r="D101" s="492"/>
      <c r="E101" s="492"/>
      <c r="F101" s="856"/>
      <c r="G101" s="857"/>
      <c r="H101" s="695"/>
      <c r="I101" s="1112"/>
      <c r="J101" s="494"/>
      <c r="K101" s="494"/>
      <c r="L101" s="494"/>
      <c r="M101" s="1145"/>
      <c r="N101" s="695"/>
      <c r="O101" s="695"/>
      <c r="P101" s="494"/>
    </row>
    <row r="102" spans="2:16" ht="30" customHeight="1" x14ac:dyDescent="0.25">
      <c r="B102" s="469" t="s">
        <v>1565</v>
      </c>
      <c r="C102" s="1223"/>
      <c r="D102" s="625"/>
      <c r="E102" s="281"/>
      <c r="F102" s="856"/>
      <c r="G102" s="857"/>
      <c r="H102" s="695"/>
      <c r="I102" s="1112"/>
      <c r="J102" s="494"/>
      <c r="K102" s="494"/>
      <c r="L102" s="494"/>
      <c r="M102" s="1145"/>
      <c r="N102" s="695"/>
      <c r="O102" s="695"/>
      <c r="P102" s="494"/>
    </row>
    <row r="103" spans="2:16" s="259" customFormat="1" ht="21" customHeight="1" x14ac:dyDescent="0.25">
      <c r="B103" s="1251" t="s">
        <v>946</v>
      </c>
      <c r="C103" s="1252" t="s">
        <v>806</v>
      </c>
      <c r="D103" s="1246" t="s">
        <v>945</v>
      </c>
      <c r="E103" s="1247" t="s">
        <v>1063</v>
      </c>
      <c r="F103" s="855">
        <v>45931</v>
      </c>
      <c r="G103" s="855">
        <v>46082</v>
      </c>
      <c r="H103" s="1100">
        <v>65000</v>
      </c>
      <c r="I103" s="1249">
        <v>0</v>
      </c>
      <c r="J103" s="1100">
        <v>65000</v>
      </c>
      <c r="K103" s="1100">
        <v>1865.5</v>
      </c>
      <c r="L103" s="1103">
        <v>4427.58</v>
      </c>
      <c r="M103" s="1250">
        <v>1976</v>
      </c>
      <c r="N103" s="626">
        <v>8313.7999999999993</v>
      </c>
      <c r="O103" s="468">
        <f>SUM(K103:N103)</f>
        <v>16582.879999999997</v>
      </c>
      <c r="P103" s="675">
        <f>+J103-O103</f>
        <v>48417.120000000003</v>
      </c>
    </row>
    <row r="104" spans="2:16" ht="21" customHeight="1" x14ac:dyDescent="0.25">
      <c r="B104" s="1384" t="s">
        <v>1697</v>
      </c>
      <c r="C104" s="1322" t="s">
        <v>806</v>
      </c>
      <c r="D104" s="1246" t="s">
        <v>945</v>
      </c>
      <c r="E104" s="1247" t="s">
        <v>1063</v>
      </c>
      <c r="F104" s="855">
        <v>45839</v>
      </c>
      <c r="G104" s="855">
        <v>45992</v>
      </c>
      <c r="H104" s="626">
        <v>70000</v>
      </c>
      <c r="I104" s="1249">
        <v>0</v>
      </c>
      <c r="J104" s="1323">
        <v>70000</v>
      </c>
      <c r="K104" s="1323">
        <v>2009</v>
      </c>
      <c r="L104" s="1323">
        <v>5368.48</v>
      </c>
      <c r="M104" s="1150">
        <v>2128</v>
      </c>
      <c r="N104" s="1323">
        <v>25</v>
      </c>
      <c r="O104" s="1038">
        <f>SUM(K104:N104)</f>
        <v>9530.48</v>
      </c>
      <c r="P104" s="1038">
        <f>+H104-O104</f>
        <v>60469.520000000004</v>
      </c>
    </row>
    <row r="105" spans="2:16" ht="21" customHeight="1" x14ac:dyDescent="0.25">
      <c r="B105" s="460" t="s">
        <v>1593</v>
      </c>
      <c r="C105" s="1226" t="s">
        <v>806</v>
      </c>
      <c r="D105" s="625" t="s">
        <v>1773</v>
      </c>
      <c r="E105" s="281" t="s">
        <v>1063</v>
      </c>
      <c r="F105" s="855">
        <v>45931</v>
      </c>
      <c r="G105" s="855">
        <v>46082</v>
      </c>
      <c r="H105" s="626">
        <v>65000</v>
      </c>
      <c r="I105" s="1169">
        <v>0</v>
      </c>
      <c r="J105" s="626">
        <v>65000</v>
      </c>
      <c r="K105" s="626">
        <v>1865.5</v>
      </c>
      <c r="L105" s="626">
        <v>4427.58</v>
      </c>
      <c r="M105" s="1149">
        <v>1976</v>
      </c>
      <c r="N105" s="626">
        <v>25</v>
      </c>
      <c r="O105" s="468">
        <f>+K105+L105+M105+N105</f>
        <v>8294.08</v>
      </c>
      <c r="P105" s="468">
        <f>+J105-O105</f>
        <v>56705.919999999998</v>
      </c>
    </row>
    <row r="106" spans="2:16" ht="21" customHeight="1" x14ac:dyDescent="0.25">
      <c r="B106" s="466" t="s">
        <v>813</v>
      </c>
      <c r="C106" s="569"/>
      <c r="D106" s="492">
        <v>3</v>
      </c>
      <c r="E106" s="492"/>
      <c r="F106" s="1016"/>
      <c r="G106" s="860"/>
      <c r="H106" s="695">
        <f>SUM(H103:H105)</f>
        <v>200000</v>
      </c>
      <c r="I106" s="1144">
        <f>SUM(I105)</f>
        <v>0</v>
      </c>
      <c r="J106" s="695">
        <f t="shared" ref="J106:P106" si="14">SUM(J103:J105)</f>
        <v>200000</v>
      </c>
      <c r="K106" s="695">
        <f t="shared" si="14"/>
        <v>5740</v>
      </c>
      <c r="L106" s="695">
        <f t="shared" si="14"/>
        <v>14223.64</v>
      </c>
      <c r="M106" s="1145">
        <f t="shared" si="14"/>
        <v>6080</v>
      </c>
      <c r="N106" s="695">
        <f t="shared" si="14"/>
        <v>8363.7999999999993</v>
      </c>
      <c r="O106" s="695">
        <f t="shared" si="14"/>
        <v>34407.439999999995</v>
      </c>
      <c r="P106" s="695">
        <f t="shared" si="14"/>
        <v>165592.56</v>
      </c>
    </row>
    <row r="107" spans="2:16" ht="21" customHeight="1" x14ac:dyDescent="0.25">
      <c r="B107" s="490"/>
      <c r="C107" s="1223"/>
      <c r="D107" s="492"/>
      <c r="E107" s="492"/>
      <c r="F107" s="859"/>
      <c r="G107" s="860"/>
      <c r="H107" s="695"/>
      <c r="I107" s="1112"/>
      <c r="J107" s="494"/>
      <c r="K107" s="494"/>
      <c r="L107" s="494"/>
      <c r="M107" s="1145"/>
      <c r="N107" s="695"/>
      <c r="O107" s="695"/>
      <c r="P107" s="494"/>
    </row>
    <row r="108" spans="2:16" ht="21" customHeight="1" x14ac:dyDescent="0.25">
      <c r="B108" s="490" t="s">
        <v>1421</v>
      </c>
      <c r="C108" s="1223"/>
      <c r="D108" s="492"/>
      <c r="E108" s="492"/>
      <c r="F108" s="859"/>
      <c r="G108" s="860"/>
      <c r="H108" s="695"/>
      <c r="I108" s="1112"/>
      <c r="J108" s="494"/>
      <c r="K108" s="494"/>
      <c r="L108" s="494"/>
      <c r="M108" s="1145"/>
      <c r="N108" s="695"/>
      <c r="O108" s="695"/>
      <c r="P108" s="494"/>
    </row>
    <row r="109" spans="2:16" ht="30.75" customHeight="1" x14ac:dyDescent="0.25">
      <c r="B109" s="153" t="s">
        <v>1594</v>
      </c>
      <c r="C109" s="685" t="s">
        <v>807</v>
      </c>
      <c r="D109" s="282" t="s">
        <v>1422</v>
      </c>
      <c r="E109" s="281" t="s">
        <v>1063</v>
      </c>
      <c r="F109" s="855">
        <v>45931</v>
      </c>
      <c r="G109" s="855">
        <v>46082</v>
      </c>
      <c r="H109" s="626">
        <v>100000</v>
      </c>
      <c r="I109" s="1111">
        <v>0</v>
      </c>
      <c r="J109" s="498">
        <v>100000</v>
      </c>
      <c r="K109" s="498">
        <v>2870</v>
      </c>
      <c r="L109" s="498">
        <v>11676.5</v>
      </c>
      <c r="M109" s="1149">
        <v>3040</v>
      </c>
      <c r="N109" s="626">
        <v>5354.6</v>
      </c>
      <c r="O109" s="468">
        <f>+K109+L109+M109+N109</f>
        <v>22941.1</v>
      </c>
      <c r="P109" s="468">
        <f>+J109-O109</f>
        <v>77058.899999999994</v>
      </c>
    </row>
    <row r="110" spans="2:16" ht="21" customHeight="1" x14ac:dyDescent="0.25">
      <c r="B110" s="466" t="s">
        <v>813</v>
      </c>
      <c r="C110" s="685"/>
      <c r="D110" s="492">
        <v>1</v>
      </c>
      <c r="E110" s="281"/>
      <c r="F110" s="859"/>
      <c r="G110" s="860"/>
      <c r="H110" s="695">
        <v>100000</v>
      </c>
      <c r="I110" s="1112">
        <v>0</v>
      </c>
      <c r="J110" s="494">
        <v>100000</v>
      </c>
      <c r="K110" s="494">
        <v>2870</v>
      </c>
      <c r="L110" s="494">
        <v>11676.5</v>
      </c>
      <c r="M110" s="1145">
        <v>3040</v>
      </c>
      <c r="N110" s="695">
        <f>SUM(N109)</f>
        <v>5354.6</v>
      </c>
      <c r="O110" s="697">
        <f>SUM(O109)</f>
        <v>22941.1</v>
      </c>
      <c r="P110" s="494">
        <f>SUM(P109)</f>
        <v>77058.899999999994</v>
      </c>
    </row>
    <row r="111" spans="2:16" ht="21" customHeight="1" x14ac:dyDescent="0.25">
      <c r="B111" s="286"/>
      <c r="C111" s="685"/>
      <c r="D111" s="282"/>
      <c r="E111" s="492"/>
      <c r="F111" s="859"/>
      <c r="G111" s="860"/>
      <c r="H111" s="695"/>
      <c r="I111" s="1112"/>
      <c r="J111" s="494"/>
      <c r="K111" s="494"/>
      <c r="L111" s="494"/>
      <c r="M111" s="1145"/>
      <c r="N111" s="695"/>
      <c r="O111" s="695"/>
      <c r="P111" s="494"/>
    </row>
    <row r="112" spans="2:16" ht="28.5" customHeight="1" x14ac:dyDescent="0.25">
      <c r="B112" s="1014" t="s">
        <v>1477</v>
      </c>
      <c r="C112" s="570"/>
      <c r="D112" s="492"/>
      <c r="E112" s="465"/>
      <c r="F112" s="1016"/>
      <c r="G112" s="860"/>
      <c r="H112" s="695"/>
      <c r="I112" s="1144"/>
      <c r="J112" s="697"/>
      <c r="K112" s="697"/>
      <c r="L112" s="697"/>
      <c r="M112" s="1145"/>
      <c r="N112" s="697"/>
      <c r="O112" s="697"/>
      <c r="P112" s="697"/>
    </row>
    <row r="113" spans="2:16" s="259" customFormat="1" ht="33" customHeight="1" x14ac:dyDescent="0.25">
      <c r="B113" s="1251" t="s">
        <v>1752</v>
      </c>
      <c r="C113" s="1252" t="s">
        <v>807</v>
      </c>
      <c r="D113" s="1246" t="s">
        <v>1753</v>
      </c>
      <c r="E113" s="1247" t="s">
        <v>1063</v>
      </c>
      <c r="F113" s="855">
        <v>45839</v>
      </c>
      <c r="G113" s="855">
        <v>45992</v>
      </c>
      <c r="H113" s="1100">
        <v>120000</v>
      </c>
      <c r="I113" s="1249">
        <v>0</v>
      </c>
      <c r="J113" s="1100">
        <v>120000</v>
      </c>
      <c r="K113" s="1100">
        <v>3444</v>
      </c>
      <c r="L113" s="1103">
        <v>16809.87</v>
      </c>
      <c r="M113" s="1250">
        <v>3648</v>
      </c>
      <c r="N113" s="626">
        <v>1296.7</v>
      </c>
      <c r="O113" s="468">
        <f t="shared" ref="O113:O119" si="15">+K113+L113+M113+N113</f>
        <v>25198.57</v>
      </c>
      <c r="P113" s="675">
        <f t="shared" ref="P113:P119" si="16">+J113-O113</f>
        <v>94801.43</v>
      </c>
    </row>
    <row r="114" spans="2:16" ht="21" customHeight="1" x14ac:dyDescent="0.25">
      <c r="B114" s="1017" t="s">
        <v>1595</v>
      </c>
      <c r="C114" s="1227" t="s">
        <v>806</v>
      </c>
      <c r="D114" s="282" t="s">
        <v>414</v>
      </c>
      <c r="E114" s="281" t="s">
        <v>1063</v>
      </c>
      <c r="F114" s="855">
        <v>45931</v>
      </c>
      <c r="G114" s="855">
        <v>46082</v>
      </c>
      <c r="H114" s="626">
        <v>70000</v>
      </c>
      <c r="I114" s="1169">
        <v>0</v>
      </c>
      <c r="J114" s="468">
        <v>70000</v>
      </c>
      <c r="K114" s="468">
        <v>2009</v>
      </c>
      <c r="L114" s="468">
        <v>5368.48</v>
      </c>
      <c r="M114" s="1149">
        <v>2128</v>
      </c>
      <c r="N114" s="468">
        <v>25</v>
      </c>
      <c r="O114" s="468">
        <f t="shared" si="15"/>
        <v>9530.48</v>
      </c>
      <c r="P114" s="468">
        <f t="shared" si="16"/>
        <v>60469.520000000004</v>
      </c>
    </row>
    <row r="115" spans="2:16" ht="21" customHeight="1" x14ac:dyDescent="0.25">
      <c r="B115" s="153" t="s">
        <v>1596</v>
      </c>
      <c r="C115" s="685" t="s">
        <v>807</v>
      </c>
      <c r="D115" s="282" t="s">
        <v>414</v>
      </c>
      <c r="E115" s="281" t="s">
        <v>1063</v>
      </c>
      <c r="F115" s="855">
        <v>45931</v>
      </c>
      <c r="G115" s="855">
        <v>46082</v>
      </c>
      <c r="H115" s="626">
        <v>70000</v>
      </c>
      <c r="I115" s="1169">
        <v>0</v>
      </c>
      <c r="J115" s="468">
        <v>70000</v>
      </c>
      <c r="K115" s="468">
        <v>2009</v>
      </c>
      <c r="L115" s="468">
        <v>5025.38</v>
      </c>
      <c r="M115" s="1149">
        <v>2128</v>
      </c>
      <c r="N115" s="468">
        <v>1740.46</v>
      </c>
      <c r="O115" s="468">
        <f t="shared" si="15"/>
        <v>10902.84</v>
      </c>
      <c r="P115" s="468">
        <f t="shared" si="16"/>
        <v>59097.16</v>
      </c>
    </row>
    <row r="116" spans="2:16" ht="21" customHeight="1" x14ac:dyDescent="0.25">
      <c r="B116" s="286" t="s">
        <v>610</v>
      </c>
      <c r="C116" s="685" t="s">
        <v>806</v>
      </c>
      <c r="D116" s="282" t="s">
        <v>414</v>
      </c>
      <c r="E116" s="281" t="s">
        <v>1063</v>
      </c>
      <c r="F116" s="855">
        <v>45931</v>
      </c>
      <c r="G116" s="855">
        <v>46082</v>
      </c>
      <c r="H116" s="626">
        <v>70000</v>
      </c>
      <c r="I116" s="1169">
        <v>0</v>
      </c>
      <c r="J116" s="468">
        <v>70000</v>
      </c>
      <c r="K116" s="468">
        <v>2009</v>
      </c>
      <c r="L116" s="468">
        <v>5368.48</v>
      </c>
      <c r="M116" s="1149">
        <v>2128</v>
      </c>
      <c r="N116" s="468">
        <v>25</v>
      </c>
      <c r="O116" s="468">
        <f t="shared" si="15"/>
        <v>9530.48</v>
      </c>
      <c r="P116" s="468">
        <f t="shared" si="16"/>
        <v>60469.520000000004</v>
      </c>
    </row>
    <row r="117" spans="2:16" ht="21" customHeight="1" x14ac:dyDescent="0.25">
      <c r="B117" s="153" t="s">
        <v>1792</v>
      </c>
      <c r="C117" s="685" t="s">
        <v>806</v>
      </c>
      <c r="D117" s="282" t="s">
        <v>414</v>
      </c>
      <c r="E117" s="281" t="s">
        <v>1063</v>
      </c>
      <c r="F117" s="855">
        <v>45931</v>
      </c>
      <c r="G117" s="855">
        <v>46082</v>
      </c>
      <c r="H117" s="626">
        <v>70000</v>
      </c>
      <c r="I117" s="1169">
        <v>0</v>
      </c>
      <c r="J117" s="468">
        <v>70000</v>
      </c>
      <c r="K117" s="468">
        <v>2009</v>
      </c>
      <c r="L117" s="468">
        <v>5368.48</v>
      </c>
      <c r="M117" s="1149">
        <v>2128</v>
      </c>
      <c r="N117" s="468">
        <v>25</v>
      </c>
      <c r="O117" s="468">
        <f t="shared" si="15"/>
        <v>9530.48</v>
      </c>
      <c r="P117" s="468">
        <f t="shared" si="16"/>
        <v>60469.520000000004</v>
      </c>
    </row>
    <row r="118" spans="2:16" ht="21" customHeight="1" x14ac:dyDescent="0.25">
      <c r="B118" s="286" t="s">
        <v>1295</v>
      </c>
      <c r="C118" s="685" t="s">
        <v>1296</v>
      </c>
      <c r="D118" s="282" t="s">
        <v>414</v>
      </c>
      <c r="E118" s="281" t="s">
        <v>1063</v>
      </c>
      <c r="F118" s="855">
        <v>45931</v>
      </c>
      <c r="G118" s="855">
        <v>46082</v>
      </c>
      <c r="H118" s="626">
        <v>70000</v>
      </c>
      <c r="I118" s="1169">
        <v>0</v>
      </c>
      <c r="J118" s="468">
        <v>70000</v>
      </c>
      <c r="K118" s="468">
        <v>2009</v>
      </c>
      <c r="L118" s="468">
        <v>5025.38</v>
      </c>
      <c r="M118" s="1149">
        <v>2128</v>
      </c>
      <c r="N118" s="468">
        <v>1740.46</v>
      </c>
      <c r="O118" s="468">
        <f t="shared" si="15"/>
        <v>10902.84</v>
      </c>
      <c r="P118" s="468">
        <f t="shared" si="16"/>
        <v>59097.16</v>
      </c>
    </row>
    <row r="119" spans="2:16" ht="21" customHeight="1" x14ac:dyDescent="0.25">
      <c r="B119" s="286" t="s">
        <v>1293</v>
      </c>
      <c r="C119" s="685" t="s">
        <v>807</v>
      </c>
      <c r="D119" s="282" t="s">
        <v>1294</v>
      </c>
      <c r="E119" s="281" t="s">
        <v>1063</v>
      </c>
      <c r="F119" s="1084">
        <v>45870</v>
      </c>
      <c r="G119" s="1084">
        <v>46023</v>
      </c>
      <c r="H119" s="626">
        <v>55000</v>
      </c>
      <c r="I119" s="1169">
        <v>0</v>
      </c>
      <c r="J119" s="468">
        <v>55000</v>
      </c>
      <c r="K119" s="468">
        <v>1578.5</v>
      </c>
      <c r="L119" s="468">
        <v>2559.6799999999998</v>
      </c>
      <c r="M119" s="1149">
        <v>1672</v>
      </c>
      <c r="N119" s="468">
        <v>25</v>
      </c>
      <c r="O119" s="468">
        <f t="shared" si="15"/>
        <v>5835.18</v>
      </c>
      <c r="P119" s="468">
        <f t="shared" si="16"/>
        <v>49164.82</v>
      </c>
    </row>
    <row r="120" spans="2:16" ht="21" customHeight="1" x14ac:dyDescent="0.25">
      <c r="B120" s="466" t="s">
        <v>813</v>
      </c>
      <c r="C120" s="569"/>
      <c r="D120" s="492">
        <v>7</v>
      </c>
      <c r="E120" s="465"/>
      <c r="F120" s="1016"/>
      <c r="G120" s="860"/>
      <c r="H120" s="695">
        <f>SUM(H113:H119)</f>
        <v>525000</v>
      </c>
      <c r="I120" s="1144">
        <f>SUM(I119)</f>
        <v>0</v>
      </c>
      <c r="J120" s="695">
        <f t="shared" ref="J120:P120" si="17">SUM(J113:J119)</f>
        <v>525000</v>
      </c>
      <c r="K120" s="695">
        <f t="shared" si="17"/>
        <v>15067.5</v>
      </c>
      <c r="L120" s="695">
        <f t="shared" si="17"/>
        <v>45525.75</v>
      </c>
      <c r="M120" s="695">
        <f t="shared" si="17"/>
        <v>15960</v>
      </c>
      <c r="N120" s="695">
        <f t="shared" si="17"/>
        <v>4877.62</v>
      </c>
      <c r="O120" s="695">
        <f t="shared" si="17"/>
        <v>81430.87</v>
      </c>
      <c r="P120" s="695">
        <f t="shared" si="17"/>
        <v>443569.13000000006</v>
      </c>
    </row>
    <row r="121" spans="2:16" ht="21" customHeight="1" x14ac:dyDescent="0.25">
      <c r="B121" s="490"/>
      <c r="C121" s="1223"/>
      <c r="D121" s="492"/>
      <c r="E121" s="465"/>
      <c r="F121" s="856"/>
      <c r="G121" s="857"/>
      <c r="H121" s="695"/>
      <c r="I121" s="1112"/>
      <c r="J121" s="463"/>
      <c r="K121" s="463"/>
      <c r="L121" s="463"/>
      <c r="M121" s="1145"/>
      <c r="N121" s="697"/>
      <c r="O121" s="697"/>
      <c r="P121" s="463"/>
    </row>
    <row r="122" spans="2:16" ht="30" customHeight="1" x14ac:dyDescent="0.25">
      <c r="B122" s="1014" t="s">
        <v>1476</v>
      </c>
      <c r="C122" s="570"/>
      <c r="D122" s="492"/>
      <c r="E122" s="465"/>
      <c r="F122" s="1019"/>
      <c r="G122" s="857"/>
      <c r="H122" s="695"/>
      <c r="I122" s="1144"/>
      <c r="J122" s="697"/>
      <c r="K122" s="697"/>
      <c r="L122" s="697"/>
      <c r="M122" s="1145"/>
      <c r="N122" s="697"/>
      <c r="O122" s="697"/>
      <c r="P122" s="697"/>
    </row>
    <row r="123" spans="2:16" ht="28.5" customHeight="1" x14ac:dyDescent="0.25">
      <c r="B123" s="153" t="s">
        <v>1754</v>
      </c>
      <c r="C123" s="684" t="s">
        <v>807</v>
      </c>
      <c r="D123" s="749" t="s">
        <v>1755</v>
      </c>
      <c r="E123" s="282" t="s">
        <v>1281</v>
      </c>
      <c r="F123" s="855">
        <v>45809</v>
      </c>
      <c r="G123" s="855">
        <v>45992</v>
      </c>
      <c r="H123" s="626">
        <v>120000</v>
      </c>
      <c r="I123" s="1111">
        <v>0</v>
      </c>
      <c r="J123" s="498">
        <v>120000</v>
      </c>
      <c r="K123" s="498">
        <v>3444</v>
      </c>
      <c r="L123" s="498">
        <v>16809.87</v>
      </c>
      <c r="M123" s="1149">
        <v>3648</v>
      </c>
      <c r="N123" s="626">
        <v>2568.4</v>
      </c>
      <c r="O123" s="468">
        <f>+K123+L123+M123+N123</f>
        <v>26470.27</v>
      </c>
      <c r="P123" s="457">
        <f>+J123-O123</f>
        <v>93529.73</v>
      </c>
    </row>
    <row r="124" spans="2:16" ht="28.5" customHeight="1" x14ac:dyDescent="0.25">
      <c r="B124" s="466" t="s">
        <v>813</v>
      </c>
      <c r="C124" s="684"/>
      <c r="D124" s="492">
        <v>1</v>
      </c>
      <c r="E124" s="282"/>
      <c r="F124" s="855"/>
      <c r="G124" s="855"/>
      <c r="H124" s="695">
        <f>SUM(H122:H123)</f>
        <v>120000</v>
      </c>
      <c r="I124" s="1112">
        <v>0</v>
      </c>
      <c r="J124" s="695">
        <f t="shared" ref="J124:O124" si="18">SUM(J122:J123)</f>
        <v>120000</v>
      </c>
      <c r="K124" s="695">
        <f t="shared" si="18"/>
        <v>3444</v>
      </c>
      <c r="L124" s="695">
        <f t="shared" si="18"/>
        <v>16809.87</v>
      </c>
      <c r="M124" s="695">
        <f t="shared" si="18"/>
        <v>3648</v>
      </c>
      <c r="N124" s="695">
        <f>SUM(N122:N123)</f>
        <v>2568.4</v>
      </c>
      <c r="O124" s="695">
        <f t="shared" si="18"/>
        <v>26470.27</v>
      </c>
      <c r="P124" s="695">
        <f>SUM(P122:P123)</f>
        <v>93529.73</v>
      </c>
    </row>
    <row r="125" spans="2:16" ht="21" customHeight="1" x14ac:dyDescent="0.25">
      <c r="B125" s="490"/>
      <c r="C125" s="1223"/>
      <c r="D125" s="492"/>
      <c r="E125" s="465"/>
      <c r="F125" s="859"/>
      <c r="G125" s="860"/>
      <c r="H125" s="695"/>
      <c r="I125" s="1112"/>
      <c r="J125" s="494"/>
      <c r="K125" s="494"/>
      <c r="L125" s="494"/>
      <c r="M125" s="1145"/>
      <c r="N125" s="695"/>
      <c r="O125" s="695"/>
      <c r="P125" s="494"/>
    </row>
    <row r="126" spans="2:16" ht="21" customHeight="1" x14ac:dyDescent="0.25">
      <c r="B126" s="466" t="s">
        <v>827</v>
      </c>
      <c r="C126" s="569"/>
      <c r="D126" s="492"/>
      <c r="E126" s="465"/>
      <c r="F126" s="1272"/>
      <c r="G126" s="711"/>
      <c r="H126" s="695"/>
      <c r="I126" s="1144"/>
      <c r="J126" s="697"/>
      <c r="K126" s="697"/>
      <c r="L126" s="697"/>
      <c r="M126" s="1145"/>
      <c r="N126" s="697"/>
      <c r="O126" s="697"/>
      <c r="P126" s="697"/>
    </row>
    <row r="127" spans="2:16" ht="21" customHeight="1" x14ac:dyDescent="0.25">
      <c r="B127" s="490" t="s">
        <v>1788</v>
      </c>
      <c r="C127" s="1223"/>
      <c r="D127" s="492"/>
      <c r="E127" s="465"/>
      <c r="F127" s="710"/>
      <c r="G127" s="711"/>
      <c r="H127" s="695"/>
      <c r="I127" s="1112"/>
      <c r="J127" s="463"/>
      <c r="K127" s="463"/>
      <c r="L127" s="463"/>
      <c r="M127" s="1145"/>
      <c r="N127" s="697"/>
      <c r="O127" s="697"/>
      <c r="P127" s="463"/>
    </row>
    <row r="128" spans="2:16" ht="30" customHeight="1" x14ac:dyDescent="0.25">
      <c r="B128" s="153" t="s">
        <v>1602</v>
      </c>
      <c r="C128" s="281" t="s">
        <v>807</v>
      </c>
      <c r="D128" s="282" t="s">
        <v>1032</v>
      </c>
      <c r="E128" s="281" t="s">
        <v>1063</v>
      </c>
      <c r="F128" s="855">
        <v>45931</v>
      </c>
      <c r="G128" s="855">
        <v>46082</v>
      </c>
      <c r="H128" s="626">
        <v>70000</v>
      </c>
      <c r="I128" s="1169">
        <v>0</v>
      </c>
      <c r="J128" s="468">
        <v>70000</v>
      </c>
      <c r="K128" s="468">
        <v>2009</v>
      </c>
      <c r="L128" s="468">
        <v>5368.48</v>
      </c>
      <c r="M128" s="1149">
        <v>2128</v>
      </c>
      <c r="N128" s="468">
        <v>25</v>
      </c>
      <c r="O128" s="468">
        <f>+K128+L128+M128+N128</f>
        <v>9530.48</v>
      </c>
      <c r="P128" s="468">
        <f>+J128-O128</f>
        <v>60469.520000000004</v>
      </c>
    </row>
    <row r="129" spans="2:16" ht="30" customHeight="1" x14ac:dyDescent="0.25">
      <c r="B129" s="153" t="s">
        <v>1613</v>
      </c>
      <c r="C129" s="281" t="s">
        <v>807</v>
      </c>
      <c r="D129" s="282" t="s">
        <v>417</v>
      </c>
      <c r="E129" s="281" t="s">
        <v>1063</v>
      </c>
      <c r="F129" s="855">
        <v>45931</v>
      </c>
      <c r="G129" s="855">
        <v>46082</v>
      </c>
      <c r="H129" s="626">
        <v>70000</v>
      </c>
      <c r="I129" s="1169">
        <v>0</v>
      </c>
      <c r="J129" s="468">
        <v>70000</v>
      </c>
      <c r="K129" s="468">
        <v>2009</v>
      </c>
      <c r="L129" s="468">
        <v>4682.29</v>
      </c>
      <c r="M129" s="1149">
        <v>2128</v>
      </c>
      <c r="N129" s="468">
        <v>3455.92</v>
      </c>
      <c r="O129" s="468">
        <f>+K129+L129+M129+N129</f>
        <v>12275.210000000001</v>
      </c>
      <c r="P129" s="468">
        <f>+J129-O129</f>
        <v>57724.79</v>
      </c>
    </row>
    <row r="130" spans="2:16" ht="30" customHeight="1" x14ac:dyDescent="0.25">
      <c r="B130" s="153" t="s">
        <v>1606</v>
      </c>
      <c r="C130" s="281" t="s">
        <v>807</v>
      </c>
      <c r="D130" s="282" t="s">
        <v>414</v>
      </c>
      <c r="E130" s="281" t="s">
        <v>1063</v>
      </c>
      <c r="F130" s="855">
        <v>45931</v>
      </c>
      <c r="G130" s="855">
        <v>46082</v>
      </c>
      <c r="H130" s="626">
        <v>70000</v>
      </c>
      <c r="I130" s="1169">
        <v>0</v>
      </c>
      <c r="J130" s="468">
        <v>70000</v>
      </c>
      <c r="K130" s="468">
        <v>2009</v>
      </c>
      <c r="L130" s="861">
        <v>5025.38</v>
      </c>
      <c r="M130" s="1149">
        <v>2128</v>
      </c>
      <c r="N130" s="468">
        <v>1740.46</v>
      </c>
      <c r="O130" s="468">
        <f t="shared" ref="O130:O135" si="19">+K130+L130+M130+N130</f>
        <v>10902.84</v>
      </c>
      <c r="P130" s="468">
        <f t="shared" ref="P130:P137" si="20">+J130-O130</f>
        <v>59097.16</v>
      </c>
    </row>
    <row r="131" spans="2:16" ht="30" customHeight="1" x14ac:dyDescent="0.25">
      <c r="B131" s="286" t="s">
        <v>725</v>
      </c>
      <c r="C131" s="281" t="s">
        <v>806</v>
      </c>
      <c r="D131" s="282" t="s">
        <v>823</v>
      </c>
      <c r="E131" s="281" t="s">
        <v>1063</v>
      </c>
      <c r="F131" s="855">
        <v>45931</v>
      </c>
      <c r="G131" s="855">
        <v>46082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19"/>
        <v>9530.48</v>
      </c>
      <c r="P131" s="468">
        <f t="shared" si="20"/>
        <v>60469.520000000004</v>
      </c>
    </row>
    <row r="132" spans="2:16" ht="30" customHeight="1" x14ac:dyDescent="0.25">
      <c r="B132" s="153" t="s">
        <v>1735</v>
      </c>
      <c r="C132" s="281" t="s">
        <v>806</v>
      </c>
      <c r="D132" s="282" t="s">
        <v>414</v>
      </c>
      <c r="E132" s="281" t="s">
        <v>1063</v>
      </c>
      <c r="F132" s="855">
        <v>45931</v>
      </c>
      <c r="G132" s="855">
        <v>46082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si="19"/>
        <v>9530.48</v>
      </c>
      <c r="P132" s="468">
        <f t="shared" si="20"/>
        <v>60469.520000000004</v>
      </c>
    </row>
    <row r="133" spans="2:16" ht="30" customHeight="1" x14ac:dyDescent="0.25">
      <c r="B133" s="153" t="s">
        <v>1609</v>
      </c>
      <c r="C133" s="281" t="s">
        <v>807</v>
      </c>
      <c r="D133" s="282" t="s">
        <v>414</v>
      </c>
      <c r="E133" s="281" t="s">
        <v>1063</v>
      </c>
      <c r="F133" s="855">
        <v>45931</v>
      </c>
      <c r="G133" s="855">
        <v>46082</v>
      </c>
      <c r="H133" s="626">
        <v>70000</v>
      </c>
      <c r="I133" s="1169">
        <v>0</v>
      </c>
      <c r="J133" s="468">
        <v>70000</v>
      </c>
      <c r="K133" s="468">
        <v>2009</v>
      </c>
      <c r="L133" s="468">
        <v>5368.48</v>
      </c>
      <c r="M133" s="1149">
        <v>2128</v>
      </c>
      <c r="N133" s="468">
        <v>25</v>
      </c>
      <c r="O133" s="468">
        <f t="shared" si="19"/>
        <v>9530.48</v>
      </c>
      <c r="P133" s="468">
        <f t="shared" si="20"/>
        <v>60469.520000000004</v>
      </c>
    </row>
    <row r="134" spans="2:16" ht="30" customHeight="1" x14ac:dyDescent="0.25">
      <c r="B134" s="286" t="s">
        <v>1409</v>
      </c>
      <c r="C134" s="281" t="s">
        <v>807</v>
      </c>
      <c r="D134" s="282" t="s">
        <v>414</v>
      </c>
      <c r="E134" s="281" t="s">
        <v>1063</v>
      </c>
      <c r="F134" s="855">
        <v>45839</v>
      </c>
      <c r="G134" s="855">
        <v>45992</v>
      </c>
      <c r="H134" s="626">
        <v>70000</v>
      </c>
      <c r="I134" s="1169">
        <v>0</v>
      </c>
      <c r="J134" s="468">
        <v>70000</v>
      </c>
      <c r="K134" s="468">
        <v>2009</v>
      </c>
      <c r="L134" s="468">
        <v>5368.48</v>
      </c>
      <c r="M134" s="1149">
        <v>2128</v>
      </c>
      <c r="N134" s="468">
        <v>25</v>
      </c>
      <c r="O134" s="468">
        <f t="shared" si="19"/>
        <v>9530.48</v>
      </c>
      <c r="P134" s="468">
        <f t="shared" si="20"/>
        <v>60469.520000000004</v>
      </c>
    </row>
    <row r="135" spans="2:16" ht="30" customHeight="1" x14ac:dyDescent="0.25">
      <c r="B135" s="286" t="s">
        <v>1787</v>
      </c>
      <c r="C135" s="281" t="s">
        <v>806</v>
      </c>
      <c r="D135" s="282" t="s">
        <v>823</v>
      </c>
      <c r="E135" s="281" t="s">
        <v>1063</v>
      </c>
      <c r="F135" s="855">
        <v>45839</v>
      </c>
      <c r="G135" s="855">
        <v>45992</v>
      </c>
      <c r="H135" s="626">
        <v>70000</v>
      </c>
      <c r="I135" s="1169">
        <v>0</v>
      </c>
      <c r="J135" s="468">
        <v>70000</v>
      </c>
      <c r="K135" s="468">
        <v>2009</v>
      </c>
      <c r="L135" s="468">
        <v>5368.48</v>
      </c>
      <c r="M135" s="1149">
        <v>2128</v>
      </c>
      <c r="N135" s="468">
        <v>25</v>
      </c>
      <c r="O135" s="468">
        <f t="shared" si="19"/>
        <v>9530.48</v>
      </c>
      <c r="P135" s="468">
        <f t="shared" si="20"/>
        <v>60469.520000000004</v>
      </c>
    </row>
    <row r="136" spans="2:16" ht="30" customHeight="1" x14ac:dyDescent="0.25">
      <c r="B136" s="153" t="s">
        <v>1622</v>
      </c>
      <c r="C136" s="281" t="s">
        <v>806</v>
      </c>
      <c r="D136" s="282" t="s">
        <v>1357</v>
      </c>
      <c r="E136" s="281" t="s">
        <v>1063</v>
      </c>
      <c r="F136" s="855">
        <v>45931</v>
      </c>
      <c r="G136" s="855">
        <v>46082</v>
      </c>
      <c r="H136" s="626">
        <v>125000</v>
      </c>
      <c r="I136" s="1169">
        <v>0</v>
      </c>
      <c r="J136" s="468">
        <v>125000</v>
      </c>
      <c r="K136" s="1038">
        <v>3587.5</v>
      </c>
      <c r="L136" s="1037">
        <v>17985.990000000002</v>
      </c>
      <c r="M136" s="1150">
        <v>3800</v>
      </c>
      <c r="N136" s="1038">
        <v>25</v>
      </c>
      <c r="O136" s="468">
        <f>+K136+L136+M136+N136</f>
        <v>25398.49</v>
      </c>
      <c r="P136" s="468">
        <f t="shared" si="20"/>
        <v>99601.51</v>
      </c>
    </row>
    <row r="137" spans="2:16" ht="30" customHeight="1" x14ac:dyDescent="0.25">
      <c r="B137" s="153" t="s">
        <v>1624</v>
      </c>
      <c r="C137" s="281" t="s">
        <v>806</v>
      </c>
      <c r="D137" s="282" t="s">
        <v>1683</v>
      </c>
      <c r="E137" s="281" t="s">
        <v>1063</v>
      </c>
      <c r="F137" s="855">
        <v>45931</v>
      </c>
      <c r="G137" s="855">
        <v>46082</v>
      </c>
      <c r="H137" s="626">
        <v>55000</v>
      </c>
      <c r="I137" s="1169">
        <v>0</v>
      </c>
      <c r="J137" s="468">
        <v>55000</v>
      </c>
      <c r="K137" s="468">
        <v>1578.5</v>
      </c>
      <c r="L137" s="468">
        <v>2302.36</v>
      </c>
      <c r="M137" s="1149">
        <v>1672</v>
      </c>
      <c r="N137" s="468">
        <v>1740.46</v>
      </c>
      <c r="O137" s="468">
        <f>+K137+L137+M137+N137</f>
        <v>7293.3200000000006</v>
      </c>
      <c r="P137" s="468">
        <f t="shared" si="20"/>
        <v>47706.68</v>
      </c>
    </row>
    <row r="138" spans="2:16" ht="21" customHeight="1" x14ac:dyDescent="0.25">
      <c r="B138" s="466" t="s">
        <v>813</v>
      </c>
      <c r="C138" s="569"/>
      <c r="D138" s="492">
        <v>10</v>
      </c>
      <c r="E138" s="465"/>
      <c r="F138" s="1016"/>
      <c r="G138" s="860"/>
      <c r="H138" s="695">
        <f>SUM(H128:H137)</f>
        <v>740000</v>
      </c>
      <c r="I138" s="1144">
        <v>0</v>
      </c>
      <c r="J138" s="695">
        <f t="shared" ref="J138:P138" si="21">SUM(J128:J137)</f>
        <v>740000</v>
      </c>
      <c r="K138" s="695">
        <f t="shared" si="21"/>
        <v>21238</v>
      </c>
      <c r="L138" s="695">
        <f t="shared" si="21"/>
        <v>62206.900000000009</v>
      </c>
      <c r="M138" s="695">
        <f t="shared" si="21"/>
        <v>22496</v>
      </c>
      <c r="N138" s="695">
        <f t="shared" si="21"/>
        <v>7111.84</v>
      </c>
      <c r="O138" s="695">
        <f t="shared" si="21"/>
        <v>113052.74</v>
      </c>
      <c r="P138" s="695">
        <f t="shared" si="21"/>
        <v>626947.26000000013</v>
      </c>
    </row>
    <row r="139" spans="2:16" ht="28.5" customHeight="1" x14ac:dyDescent="0.25">
      <c r="B139" s="286"/>
      <c r="C139" s="569"/>
      <c r="D139" s="282"/>
      <c r="E139" s="465"/>
      <c r="F139" s="1272"/>
      <c r="G139" s="711"/>
      <c r="H139" s="695"/>
      <c r="I139" s="1144"/>
      <c r="J139" s="697"/>
      <c r="K139" s="697"/>
      <c r="L139" s="697"/>
      <c r="M139" s="1145"/>
      <c r="N139" s="697"/>
      <c r="O139" s="697"/>
      <c r="P139" s="697"/>
    </row>
    <row r="140" spans="2:16" ht="28.5" customHeight="1" x14ac:dyDescent="0.25">
      <c r="B140" s="1014" t="s">
        <v>1804</v>
      </c>
      <c r="C140" s="569"/>
      <c r="D140" s="282"/>
      <c r="E140" s="465"/>
      <c r="F140" s="1272"/>
      <c r="G140" s="711"/>
      <c r="H140" s="695"/>
      <c r="I140" s="1144"/>
      <c r="J140" s="697"/>
      <c r="K140" s="697"/>
      <c r="L140" s="697"/>
      <c r="M140" s="1145"/>
      <c r="N140" s="697"/>
      <c r="O140" s="697"/>
      <c r="P140" s="697"/>
    </row>
    <row r="141" spans="2:16" ht="28.5" customHeight="1" x14ac:dyDescent="0.25">
      <c r="B141" s="153" t="s">
        <v>1087</v>
      </c>
      <c r="C141" s="680" t="s">
        <v>807</v>
      </c>
      <c r="D141" s="282" t="s">
        <v>414</v>
      </c>
      <c r="E141" s="281" t="s">
        <v>1063</v>
      </c>
      <c r="F141" s="855">
        <v>45931</v>
      </c>
      <c r="G141" s="855">
        <v>46082</v>
      </c>
      <c r="H141" s="626">
        <v>70000</v>
      </c>
      <c r="I141" s="1169">
        <v>0</v>
      </c>
      <c r="J141" s="628">
        <v>70000</v>
      </c>
      <c r="K141" s="628">
        <v>2009</v>
      </c>
      <c r="L141" s="628">
        <v>5368.48</v>
      </c>
      <c r="M141" s="1149">
        <v>2128</v>
      </c>
      <c r="N141" s="628">
        <v>25</v>
      </c>
      <c r="O141" s="628">
        <f t="shared" ref="O141:O147" si="22">+K141+L141+M141+N141</f>
        <v>9530.48</v>
      </c>
      <c r="P141" s="628">
        <f t="shared" ref="P141:P147" si="23">+J141-O141</f>
        <v>60469.520000000004</v>
      </c>
    </row>
    <row r="142" spans="2:16" ht="28.5" customHeight="1" x14ac:dyDescent="0.25">
      <c r="B142" s="153" t="s">
        <v>1603</v>
      </c>
      <c r="C142" s="281" t="s">
        <v>806</v>
      </c>
      <c r="D142" s="282" t="s">
        <v>489</v>
      </c>
      <c r="E142" s="281" t="s">
        <v>1063</v>
      </c>
      <c r="F142" s="855">
        <v>45931</v>
      </c>
      <c r="G142" s="855">
        <v>46082</v>
      </c>
      <c r="H142" s="626">
        <v>70000</v>
      </c>
      <c r="I142" s="1169">
        <v>0</v>
      </c>
      <c r="J142" s="628">
        <v>70000</v>
      </c>
      <c r="K142" s="628">
        <v>2009</v>
      </c>
      <c r="L142" s="628">
        <v>5368.48</v>
      </c>
      <c r="M142" s="1149">
        <v>2128</v>
      </c>
      <c r="N142" s="628">
        <v>25</v>
      </c>
      <c r="O142" s="628">
        <f t="shared" si="22"/>
        <v>9530.48</v>
      </c>
      <c r="P142" s="628">
        <f t="shared" si="23"/>
        <v>60469.520000000004</v>
      </c>
    </row>
    <row r="143" spans="2:16" ht="28.5" customHeight="1" x14ac:dyDescent="0.25">
      <c r="B143" s="153" t="s">
        <v>1618</v>
      </c>
      <c r="C143" s="281" t="s">
        <v>807</v>
      </c>
      <c r="D143" s="282" t="s">
        <v>414</v>
      </c>
      <c r="E143" s="281" t="s">
        <v>1063</v>
      </c>
      <c r="F143" s="855">
        <v>45931</v>
      </c>
      <c r="G143" s="855">
        <v>46082</v>
      </c>
      <c r="H143" s="626">
        <v>70000</v>
      </c>
      <c r="I143" s="1169">
        <v>0</v>
      </c>
      <c r="J143" s="628">
        <v>70000</v>
      </c>
      <c r="K143" s="628">
        <v>2009</v>
      </c>
      <c r="L143" s="628">
        <v>5368.48</v>
      </c>
      <c r="M143" s="1149">
        <v>2128</v>
      </c>
      <c r="N143" s="628">
        <v>25</v>
      </c>
      <c r="O143" s="628">
        <f t="shared" si="22"/>
        <v>9530.48</v>
      </c>
      <c r="P143" s="628">
        <f t="shared" si="23"/>
        <v>60469.520000000004</v>
      </c>
    </row>
    <row r="144" spans="2:16" ht="28.5" customHeight="1" x14ac:dyDescent="0.25">
      <c r="B144" s="153" t="s">
        <v>1612</v>
      </c>
      <c r="C144" s="281" t="s">
        <v>1296</v>
      </c>
      <c r="D144" s="282" t="s">
        <v>417</v>
      </c>
      <c r="E144" s="281" t="s">
        <v>1063</v>
      </c>
      <c r="F144" s="855">
        <v>45931</v>
      </c>
      <c r="G144" s="855">
        <v>46082</v>
      </c>
      <c r="H144" s="626">
        <v>70000</v>
      </c>
      <c r="I144" s="1169">
        <v>0</v>
      </c>
      <c r="J144" s="628">
        <v>70000</v>
      </c>
      <c r="K144" s="628">
        <v>2009</v>
      </c>
      <c r="L144" s="628">
        <v>5368.48</v>
      </c>
      <c r="M144" s="1149">
        <v>2128</v>
      </c>
      <c r="N144" s="628">
        <v>25</v>
      </c>
      <c r="O144" s="628">
        <f t="shared" si="22"/>
        <v>9530.48</v>
      </c>
      <c r="P144" s="628">
        <f t="shared" si="23"/>
        <v>60469.520000000004</v>
      </c>
    </row>
    <row r="145" spans="2:16" ht="28.5" customHeight="1" x14ac:dyDescent="0.25">
      <c r="B145" s="153" t="s">
        <v>1619</v>
      </c>
      <c r="C145" s="281" t="s">
        <v>806</v>
      </c>
      <c r="D145" s="282" t="s">
        <v>823</v>
      </c>
      <c r="E145" s="281" t="s">
        <v>1063</v>
      </c>
      <c r="F145" s="855">
        <v>45931</v>
      </c>
      <c r="G145" s="855">
        <v>46082</v>
      </c>
      <c r="H145" s="626">
        <v>70000</v>
      </c>
      <c r="I145" s="1169">
        <v>0</v>
      </c>
      <c r="J145" s="628">
        <v>70000</v>
      </c>
      <c r="K145" s="628">
        <v>2009</v>
      </c>
      <c r="L145" s="628">
        <v>5025.38</v>
      </c>
      <c r="M145" s="1149">
        <v>2128</v>
      </c>
      <c r="N145" s="628">
        <v>1740.46</v>
      </c>
      <c r="O145" s="628">
        <f t="shared" si="22"/>
        <v>10902.84</v>
      </c>
      <c r="P145" s="628">
        <f t="shared" si="23"/>
        <v>59097.16</v>
      </c>
    </row>
    <row r="146" spans="2:16" ht="28.5" customHeight="1" x14ac:dyDescent="0.25">
      <c r="B146" s="153" t="s">
        <v>1626</v>
      </c>
      <c r="C146" s="281" t="s">
        <v>1296</v>
      </c>
      <c r="D146" s="282" t="s">
        <v>1637</v>
      </c>
      <c r="E146" s="281" t="s">
        <v>1063</v>
      </c>
      <c r="F146" s="855">
        <v>45931</v>
      </c>
      <c r="G146" s="855">
        <v>46082</v>
      </c>
      <c r="H146" s="626">
        <v>43500</v>
      </c>
      <c r="I146" s="1169">
        <v>0</v>
      </c>
      <c r="J146" s="628">
        <v>43500</v>
      </c>
      <c r="K146" s="628">
        <v>1248.45</v>
      </c>
      <c r="L146" s="628">
        <v>936.62</v>
      </c>
      <c r="M146" s="1149">
        <v>1322.4</v>
      </c>
      <c r="N146" s="628">
        <v>25</v>
      </c>
      <c r="O146" s="628">
        <f>+K146+L146+M146+N146</f>
        <v>3532.4700000000003</v>
      </c>
      <c r="P146" s="628">
        <f t="shared" si="23"/>
        <v>39967.53</v>
      </c>
    </row>
    <row r="147" spans="2:16" ht="28.5" customHeight="1" x14ac:dyDescent="0.25">
      <c r="B147" s="153" t="s">
        <v>1627</v>
      </c>
      <c r="C147" s="281" t="s">
        <v>806</v>
      </c>
      <c r="D147" s="282" t="s">
        <v>105</v>
      </c>
      <c r="E147" s="281" t="s">
        <v>1063</v>
      </c>
      <c r="F147" s="855">
        <v>45839</v>
      </c>
      <c r="G147" s="855">
        <v>45992</v>
      </c>
      <c r="H147" s="626">
        <v>25000</v>
      </c>
      <c r="I147" s="1169">
        <v>0</v>
      </c>
      <c r="J147" s="628">
        <v>25000</v>
      </c>
      <c r="K147" s="628">
        <v>717.5</v>
      </c>
      <c r="L147" s="627">
        <v>0</v>
      </c>
      <c r="M147" s="1149">
        <v>760</v>
      </c>
      <c r="N147" s="628">
        <v>25</v>
      </c>
      <c r="O147" s="628">
        <f t="shared" si="22"/>
        <v>1502.5</v>
      </c>
      <c r="P147" s="628">
        <f t="shared" si="23"/>
        <v>23497.5</v>
      </c>
    </row>
    <row r="148" spans="2:16" ht="21" customHeight="1" x14ac:dyDescent="0.25">
      <c r="B148" s="466" t="s">
        <v>813</v>
      </c>
      <c r="C148" s="569"/>
      <c r="D148" s="492">
        <v>7</v>
      </c>
      <c r="E148" s="465"/>
      <c r="F148" s="1016"/>
      <c r="G148" s="860"/>
      <c r="H148" s="695">
        <f>SUM(H141:H147)</f>
        <v>418500</v>
      </c>
      <c r="I148" s="1144">
        <v>0</v>
      </c>
      <c r="J148" s="695">
        <f t="shared" ref="J148:P148" si="24">SUM(J141:J147)</f>
        <v>418500</v>
      </c>
      <c r="K148" s="695">
        <f t="shared" si="24"/>
        <v>12010.95</v>
      </c>
      <c r="L148" s="695">
        <f t="shared" si="24"/>
        <v>27435.919999999998</v>
      </c>
      <c r="M148" s="695">
        <f t="shared" si="24"/>
        <v>12722.4</v>
      </c>
      <c r="N148" s="695">
        <f t="shared" si="24"/>
        <v>1890.46</v>
      </c>
      <c r="O148" s="695">
        <f t="shared" si="24"/>
        <v>54059.729999999996</v>
      </c>
      <c r="P148" s="695">
        <f t="shared" si="24"/>
        <v>364440.27</v>
      </c>
    </row>
    <row r="149" spans="2:16" ht="25.5" customHeight="1" x14ac:dyDescent="0.25">
      <c r="B149" s="466"/>
      <c r="C149" s="569"/>
      <c r="D149" s="492"/>
      <c r="E149" s="465"/>
      <c r="F149" s="1272"/>
      <c r="G149" s="711"/>
      <c r="H149" s="695"/>
      <c r="I149" s="1144"/>
      <c r="J149" s="697"/>
      <c r="K149" s="697"/>
      <c r="L149" s="697"/>
      <c r="M149" s="1145"/>
      <c r="N149" s="697"/>
      <c r="O149" s="697"/>
      <c r="P149" s="697"/>
    </row>
    <row r="150" spans="2:16" ht="28.5" customHeight="1" x14ac:dyDescent="0.25">
      <c r="B150" s="466" t="s">
        <v>1789</v>
      </c>
      <c r="C150" s="569"/>
      <c r="D150" s="492"/>
      <c r="E150" s="465"/>
      <c r="F150" s="1272"/>
      <c r="G150" s="711"/>
      <c r="H150" s="695"/>
      <c r="I150" s="1144"/>
      <c r="J150" s="697"/>
      <c r="K150" s="697"/>
      <c r="L150" s="697"/>
      <c r="M150" s="1145"/>
      <c r="N150" s="697"/>
      <c r="O150" s="697"/>
      <c r="P150" s="697"/>
    </row>
    <row r="151" spans="2:16" ht="28.5" customHeight="1" x14ac:dyDescent="0.25">
      <c r="B151" s="153" t="s">
        <v>1601</v>
      </c>
      <c r="C151" s="497" t="s">
        <v>806</v>
      </c>
      <c r="D151" s="749" t="s">
        <v>1782</v>
      </c>
      <c r="E151" s="282" t="s">
        <v>1063</v>
      </c>
      <c r="F151" s="855">
        <v>45931</v>
      </c>
      <c r="G151" s="855">
        <v>46082</v>
      </c>
      <c r="H151" s="626">
        <v>120000</v>
      </c>
      <c r="I151" s="1111">
        <v>0</v>
      </c>
      <c r="J151" s="498">
        <v>120000</v>
      </c>
      <c r="K151" s="498">
        <v>3444</v>
      </c>
      <c r="L151" s="498">
        <v>16381</v>
      </c>
      <c r="M151" s="1149">
        <v>3648</v>
      </c>
      <c r="N151" s="626">
        <v>1740.46</v>
      </c>
      <c r="O151" s="468">
        <f>+K151+L151+M151+N151</f>
        <v>25213.46</v>
      </c>
      <c r="P151" s="457">
        <f>+J151-O151</f>
        <v>94786.540000000008</v>
      </c>
    </row>
    <row r="152" spans="2:16" ht="28.5" customHeight="1" x14ac:dyDescent="0.25">
      <c r="B152" s="153" t="s">
        <v>1607</v>
      </c>
      <c r="C152" s="281" t="s">
        <v>807</v>
      </c>
      <c r="D152" s="282" t="s">
        <v>414</v>
      </c>
      <c r="E152" s="281" t="s">
        <v>1063</v>
      </c>
      <c r="F152" s="855">
        <v>45931</v>
      </c>
      <c r="G152" s="855">
        <v>46082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5368.48</v>
      </c>
      <c r="M152" s="1149">
        <v>2128</v>
      </c>
      <c r="N152" s="468">
        <v>25</v>
      </c>
      <c r="O152" s="468">
        <f t="shared" ref="O152:O157" si="25">+K152+L152+M152+N152</f>
        <v>9530.48</v>
      </c>
      <c r="P152" s="468">
        <f t="shared" ref="P152:P157" si="26">+J152-O152</f>
        <v>60469.520000000004</v>
      </c>
    </row>
    <row r="153" spans="2:16" ht="28.5" customHeight="1" x14ac:dyDescent="0.25">
      <c r="B153" s="153" t="s">
        <v>1608</v>
      </c>
      <c r="C153" s="281" t="s">
        <v>807</v>
      </c>
      <c r="D153" s="282" t="s">
        <v>417</v>
      </c>
      <c r="E153" s="281" t="s">
        <v>1063</v>
      </c>
      <c r="F153" s="855">
        <v>45931</v>
      </c>
      <c r="G153" s="855">
        <v>46082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25"/>
        <v>9530.48</v>
      </c>
      <c r="P153" s="468">
        <f t="shared" si="26"/>
        <v>60469.520000000004</v>
      </c>
    </row>
    <row r="154" spans="2:16" ht="28.5" customHeight="1" x14ac:dyDescent="0.25">
      <c r="B154" s="153" t="s">
        <v>1614</v>
      </c>
      <c r="C154" s="281" t="s">
        <v>806</v>
      </c>
      <c r="D154" s="282" t="s">
        <v>417</v>
      </c>
      <c r="E154" s="281" t="s">
        <v>1063</v>
      </c>
      <c r="F154" s="855">
        <v>45931</v>
      </c>
      <c r="G154" s="855">
        <v>46082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25"/>
        <v>9530.48</v>
      </c>
      <c r="P154" s="468">
        <f t="shared" si="26"/>
        <v>60469.520000000004</v>
      </c>
    </row>
    <row r="155" spans="2:16" ht="28.5" customHeight="1" x14ac:dyDescent="0.25">
      <c r="B155" s="153" t="s">
        <v>1617</v>
      </c>
      <c r="C155" s="281" t="s">
        <v>807</v>
      </c>
      <c r="D155" s="282" t="s">
        <v>414</v>
      </c>
      <c r="E155" s="281" t="s">
        <v>1063</v>
      </c>
      <c r="F155" s="855">
        <v>45931</v>
      </c>
      <c r="G155" s="855">
        <v>46082</v>
      </c>
      <c r="H155" s="626">
        <v>70000</v>
      </c>
      <c r="I155" s="1169">
        <v>0</v>
      </c>
      <c r="J155" s="468">
        <v>70000</v>
      </c>
      <c r="K155" s="468">
        <v>2009</v>
      </c>
      <c r="L155" s="468">
        <v>5368.48</v>
      </c>
      <c r="M155" s="1149">
        <v>2128</v>
      </c>
      <c r="N155" s="468">
        <v>25</v>
      </c>
      <c r="O155" s="468">
        <f t="shared" si="25"/>
        <v>9530.48</v>
      </c>
      <c r="P155" s="468">
        <f t="shared" si="26"/>
        <v>60469.520000000004</v>
      </c>
    </row>
    <row r="156" spans="2:16" ht="28.5" customHeight="1" x14ac:dyDescent="0.25">
      <c r="B156" s="153" t="s">
        <v>1363</v>
      </c>
      <c r="C156" s="281" t="s">
        <v>806</v>
      </c>
      <c r="D156" s="282" t="s">
        <v>414</v>
      </c>
      <c r="E156" s="281" t="s">
        <v>1063</v>
      </c>
      <c r="F156" s="855">
        <v>45931</v>
      </c>
      <c r="G156" s="855">
        <v>46082</v>
      </c>
      <c r="H156" s="626">
        <v>70000</v>
      </c>
      <c r="I156" s="1169">
        <v>0</v>
      </c>
      <c r="J156" s="468">
        <v>70000</v>
      </c>
      <c r="K156" s="468">
        <v>2009</v>
      </c>
      <c r="L156" s="468">
        <v>5368.48</v>
      </c>
      <c r="M156" s="1149">
        <v>2128</v>
      </c>
      <c r="N156" s="468">
        <v>25</v>
      </c>
      <c r="O156" s="468">
        <f t="shared" si="25"/>
        <v>9530.48</v>
      </c>
      <c r="P156" s="468">
        <f t="shared" si="26"/>
        <v>60469.520000000004</v>
      </c>
    </row>
    <row r="157" spans="2:16" ht="28.5" customHeight="1" x14ac:dyDescent="0.25">
      <c r="B157" s="153" t="s">
        <v>1620</v>
      </c>
      <c r="C157" s="281" t="s">
        <v>807</v>
      </c>
      <c r="D157" s="280" t="s">
        <v>417</v>
      </c>
      <c r="E157" s="281" t="s">
        <v>1063</v>
      </c>
      <c r="F157" s="855">
        <v>45931</v>
      </c>
      <c r="G157" s="855">
        <v>46082</v>
      </c>
      <c r="H157" s="626">
        <v>70000</v>
      </c>
      <c r="I157" s="1169">
        <v>0</v>
      </c>
      <c r="J157" s="468">
        <v>70000</v>
      </c>
      <c r="K157" s="468">
        <v>2009</v>
      </c>
      <c r="L157" s="468">
        <v>5368.48</v>
      </c>
      <c r="M157" s="1149">
        <v>2128</v>
      </c>
      <c r="N157" s="468">
        <v>25</v>
      </c>
      <c r="O157" s="468">
        <f t="shared" si="25"/>
        <v>9530.48</v>
      </c>
      <c r="P157" s="468">
        <f t="shared" si="26"/>
        <v>60469.520000000004</v>
      </c>
    </row>
    <row r="158" spans="2:16" ht="28.5" customHeight="1" x14ac:dyDescent="0.25">
      <c r="B158" s="286" t="s">
        <v>1299</v>
      </c>
      <c r="C158" s="281" t="s">
        <v>1296</v>
      </c>
      <c r="D158" s="282" t="s">
        <v>1636</v>
      </c>
      <c r="E158" s="281" t="s">
        <v>1063</v>
      </c>
      <c r="F158" s="855">
        <v>45931</v>
      </c>
      <c r="G158" s="855">
        <v>46082</v>
      </c>
      <c r="H158" s="626">
        <v>43500</v>
      </c>
      <c r="I158" s="1169">
        <v>0</v>
      </c>
      <c r="J158" s="468">
        <v>43500</v>
      </c>
      <c r="K158" s="468">
        <v>1248.45</v>
      </c>
      <c r="L158" s="468">
        <v>936.62</v>
      </c>
      <c r="M158" s="1149">
        <v>1322.4</v>
      </c>
      <c r="N158" s="468">
        <v>25</v>
      </c>
      <c r="O158" s="468">
        <f>+K158+L158+M158+N158</f>
        <v>3532.4700000000003</v>
      </c>
      <c r="P158" s="468">
        <f>+J158-O158</f>
        <v>39967.53</v>
      </c>
    </row>
    <row r="159" spans="2:16" ht="28.5" customHeight="1" x14ac:dyDescent="0.25">
      <c r="B159" s="153" t="s">
        <v>1623</v>
      </c>
      <c r="C159" s="281" t="s">
        <v>806</v>
      </c>
      <c r="D159" s="282" t="s">
        <v>529</v>
      </c>
      <c r="E159" s="281" t="s">
        <v>1063</v>
      </c>
      <c r="F159" s="855">
        <v>45931</v>
      </c>
      <c r="G159" s="855">
        <v>46082</v>
      </c>
      <c r="H159" s="626">
        <v>55000</v>
      </c>
      <c r="I159" s="1169">
        <v>0</v>
      </c>
      <c r="J159" s="468">
        <v>55000</v>
      </c>
      <c r="K159" s="468">
        <v>1578.5</v>
      </c>
      <c r="L159" s="468">
        <v>2559.6799999999998</v>
      </c>
      <c r="M159" s="1149">
        <v>1672</v>
      </c>
      <c r="N159" s="468">
        <v>25</v>
      </c>
      <c r="O159" s="468">
        <f>+K159+L159+M159+N159</f>
        <v>5835.18</v>
      </c>
      <c r="P159" s="468">
        <f>+J159-O159</f>
        <v>49164.82</v>
      </c>
    </row>
    <row r="160" spans="2:16" ht="21" customHeight="1" x14ac:dyDescent="0.25">
      <c r="B160" s="466" t="s">
        <v>813</v>
      </c>
      <c r="C160" s="569"/>
      <c r="D160" s="492">
        <v>9</v>
      </c>
      <c r="E160" s="465"/>
      <c r="F160" s="1016"/>
      <c r="G160" s="860"/>
      <c r="H160" s="695">
        <f>SUM(H151:H159)</f>
        <v>638500</v>
      </c>
      <c r="I160" s="1144">
        <v>0</v>
      </c>
      <c r="J160" s="695">
        <f t="shared" ref="J160:P160" si="27">SUM(J151:J159)</f>
        <v>638500</v>
      </c>
      <c r="K160" s="695">
        <f t="shared" si="27"/>
        <v>18324.95</v>
      </c>
      <c r="L160" s="695">
        <f t="shared" si="27"/>
        <v>52088.179999999993</v>
      </c>
      <c r="M160" s="695">
        <f t="shared" si="27"/>
        <v>19410.400000000001</v>
      </c>
      <c r="N160" s="695">
        <f t="shared" si="27"/>
        <v>1940.46</v>
      </c>
      <c r="O160" s="695">
        <f t="shared" si="27"/>
        <v>91763.989999999991</v>
      </c>
      <c r="P160" s="695">
        <f t="shared" si="27"/>
        <v>546736.01</v>
      </c>
    </row>
    <row r="161" spans="2:17" ht="23.25" customHeight="1" x14ac:dyDescent="0.25">
      <c r="B161" s="466"/>
      <c r="C161" s="569"/>
      <c r="D161" s="492"/>
      <c r="E161" s="465"/>
      <c r="F161" s="1272"/>
      <c r="G161" s="711"/>
      <c r="H161" s="695"/>
      <c r="I161" s="1144"/>
      <c r="J161" s="697"/>
      <c r="K161" s="697"/>
      <c r="L161" s="697"/>
      <c r="M161" s="1145"/>
      <c r="N161" s="697"/>
      <c r="O161" s="697"/>
      <c r="P161" s="697"/>
    </row>
    <row r="162" spans="2:17" ht="28.5" customHeight="1" x14ac:dyDescent="0.25">
      <c r="B162" s="466" t="s">
        <v>1790</v>
      </c>
      <c r="C162" s="569"/>
      <c r="D162" s="492"/>
      <c r="E162" s="465"/>
      <c r="F162" s="1272"/>
      <c r="G162" s="711"/>
      <c r="H162" s="695"/>
      <c r="I162" s="1144"/>
      <c r="J162" s="697"/>
      <c r="K162" s="697"/>
      <c r="L162" s="697"/>
      <c r="M162" s="1145"/>
      <c r="N162" s="697"/>
      <c r="O162" s="697"/>
      <c r="P162" s="697"/>
    </row>
    <row r="163" spans="2:17" ht="24" customHeight="1" x14ac:dyDescent="0.25">
      <c r="B163" s="153" t="s">
        <v>1600</v>
      </c>
      <c r="C163" s="281" t="s">
        <v>806</v>
      </c>
      <c r="D163" s="282" t="s">
        <v>1463</v>
      </c>
      <c r="E163" s="281" t="s">
        <v>1063</v>
      </c>
      <c r="F163" s="855">
        <v>45931</v>
      </c>
      <c r="G163" s="855">
        <v>46082</v>
      </c>
      <c r="H163" s="626">
        <v>120000</v>
      </c>
      <c r="I163" s="1169">
        <v>0</v>
      </c>
      <c r="J163" s="468">
        <v>120000</v>
      </c>
      <c r="K163" s="468">
        <v>3444</v>
      </c>
      <c r="L163" s="468">
        <v>16809.87</v>
      </c>
      <c r="M163" s="1149">
        <v>3648</v>
      </c>
      <c r="N163" s="468">
        <v>25</v>
      </c>
      <c r="O163" s="468">
        <f t="shared" ref="O163:O170" si="28">+K163+L163+M163+N163</f>
        <v>23926.87</v>
      </c>
      <c r="P163" s="468">
        <f t="shared" ref="P163:P170" si="29">+J163-O163</f>
        <v>96073.13</v>
      </c>
    </row>
    <row r="164" spans="2:17" ht="24" customHeight="1" x14ac:dyDescent="0.25">
      <c r="B164" s="153" t="s">
        <v>1604</v>
      </c>
      <c r="C164" s="685" t="s">
        <v>806</v>
      </c>
      <c r="D164" s="282" t="s">
        <v>417</v>
      </c>
      <c r="E164" s="281" t="s">
        <v>1063</v>
      </c>
      <c r="F164" s="855">
        <v>45931</v>
      </c>
      <c r="G164" s="855">
        <v>46082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5025.38</v>
      </c>
      <c r="M164" s="1149">
        <v>2128</v>
      </c>
      <c r="N164" s="468">
        <v>1740.46</v>
      </c>
      <c r="O164" s="468">
        <f t="shared" si="28"/>
        <v>10902.84</v>
      </c>
      <c r="P164" s="468">
        <f t="shared" si="29"/>
        <v>59097.16</v>
      </c>
    </row>
    <row r="165" spans="2:17" ht="24" customHeight="1" x14ac:dyDescent="0.25">
      <c r="B165" s="153" t="s">
        <v>1605</v>
      </c>
      <c r="C165" s="685" t="s">
        <v>806</v>
      </c>
      <c r="D165" s="282" t="s">
        <v>1773</v>
      </c>
      <c r="E165" s="281" t="s">
        <v>1063</v>
      </c>
      <c r="F165" s="855">
        <v>45931</v>
      </c>
      <c r="G165" s="855">
        <v>46082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4682.29</v>
      </c>
      <c r="M165" s="1149">
        <v>2128</v>
      </c>
      <c r="N165" s="468">
        <v>3455.92</v>
      </c>
      <c r="O165" s="468">
        <f t="shared" si="28"/>
        <v>12275.210000000001</v>
      </c>
      <c r="P165" s="468">
        <f t="shared" si="29"/>
        <v>57724.79</v>
      </c>
    </row>
    <row r="166" spans="2:17" ht="24" customHeight="1" x14ac:dyDescent="0.25">
      <c r="B166" s="153" t="s">
        <v>1833</v>
      </c>
      <c r="C166" s="685" t="s">
        <v>807</v>
      </c>
      <c r="D166" s="282" t="s">
        <v>1773</v>
      </c>
      <c r="E166" s="281" t="s">
        <v>1063</v>
      </c>
      <c r="F166" s="855">
        <v>45931</v>
      </c>
      <c r="G166" s="855">
        <v>46082</v>
      </c>
      <c r="H166" s="626">
        <v>70000</v>
      </c>
      <c r="I166" s="1169">
        <v>0</v>
      </c>
      <c r="J166" s="468">
        <v>70000</v>
      </c>
      <c r="K166" s="468">
        <v>2009</v>
      </c>
      <c r="L166" s="468">
        <v>5368.48</v>
      </c>
      <c r="M166" s="1149">
        <v>2128</v>
      </c>
      <c r="N166" s="468">
        <v>25</v>
      </c>
      <c r="O166" s="468">
        <f>+K166+L166+M166+N166</f>
        <v>9530.48</v>
      </c>
      <c r="P166" s="468">
        <f>+J166-O166</f>
        <v>60469.520000000004</v>
      </c>
    </row>
    <row r="167" spans="2:17" ht="24" customHeight="1" x14ac:dyDescent="0.25">
      <c r="B167" s="153" t="s">
        <v>1611</v>
      </c>
      <c r="C167" s="685" t="s">
        <v>806</v>
      </c>
      <c r="D167" s="282" t="s">
        <v>417</v>
      </c>
      <c r="E167" s="281" t="s">
        <v>1063</v>
      </c>
      <c r="F167" s="855">
        <v>45931</v>
      </c>
      <c r="G167" s="855">
        <v>46082</v>
      </c>
      <c r="H167" s="626">
        <v>70000</v>
      </c>
      <c r="I167" s="1169">
        <v>0</v>
      </c>
      <c r="J167" s="468">
        <v>70000</v>
      </c>
      <c r="K167" s="468">
        <v>2009</v>
      </c>
      <c r="L167" s="468">
        <v>5025.38</v>
      </c>
      <c r="M167" s="1149">
        <v>2128</v>
      </c>
      <c r="N167" s="468">
        <v>1740.46</v>
      </c>
      <c r="O167" s="468">
        <f t="shared" si="28"/>
        <v>10902.84</v>
      </c>
      <c r="P167" s="468">
        <f t="shared" si="29"/>
        <v>59097.16</v>
      </c>
    </row>
    <row r="168" spans="2:17" ht="24" customHeight="1" x14ac:dyDescent="0.25">
      <c r="B168" s="153" t="s">
        <v>1610</v>
      </c>
      <c r="C168" s="685" t="s">
        <v>806</v>
      </c>
      <c r="D168" s="282" t="s">
        <v>417</v>
      </c>
      <c r="E168" s="281" t="s">
        <v>1063</v>
      </c>
      <c r="F168" s="855">
        <v>45931</v>
      </c>
      <c r="G168" s="855">
        <v>46082</v>
      </c>
      <c r="H168" s="626">
        <v>70000</v>
      </c>
      <c r="I168" s="1169">
        <v>0</v>
      </c>
      <c r="J168" s="468">
        <v>70000</v>
      </c>
      <c r="K168" s="468">
        <v>2009</v>
      </c>
      <c r="L168" s="468">
        <v>5025.38</v>
      </c>
      <c r="M168" s="1149">
        <v>2128</v>
      </c>
      <c r="N168" s="468">
        <v>1740.46</v>
      </c>
      <c r="O168" s="468">
        <f t="shared" si="28"/>
        <v>10902.84</v>
      </c>
      <c r="P168" s="468">
        <f t="shared" si="29"/>
        <v>59097.16</v>
      </c>
    </row>
    <row r="169" spans="2:17" ht="24" customHeight="1" x14ac:dyDescent="0.25">
      <c r="B169" s="153" t="s">
        <v>1616</v>
      </c>
      <c r="C169" s="685" t="s">
        <v>806</v>
      </c>
      <c r="D169" s="282" t="s">
        <v>414</v>
      </c>
      <c r="E169" s="281" t="s">
        <v>1063</v>
      </c>
      <c r="F169" s="1084">
        <v>45870</v>
      </c>
      <c r="G169" s="1084">
        <v>46023</v>
      </c>
      <c r="H169" s="626">
        <v>70000</v>
      </c>
      <c r="I169" s="1169">
        <v>0</v>
      </c>
      <c r="J169" s="468">
        <v>70000</v>
      </c>
      <c r="K169" s="468">
        <v>2009</v>
      </c>
      <c r="L169" s="468">
        <v>5368.48</v>
      </c>
      <c r="M169" s="1149">
        <v>2128</v>
      </c>
      <c r="N169" s="468">
        <v>25</v>
      </c>
      <c r="O169" s="468">
        <f t="shared" si="28"/>
        <v>9530.48</v>
      </c>
      <c r="P169" s="468">
        <f t="shared" si="29"/>
        <v>60469.520000000004</v>
      </c>
    </row>
    <row r="170" spans="2:17" ht="24" customHeight="1" x14ac:dyDescent="0.25">
      <c r="B170" s="153" t="s">
        <v>1615</v>
      </c>
      <c r="C170" s="685" t="s">
        <v>1296</v>
      </c>
      <c r="D170" s="282" t="s">
        <v>414</v>
      </c>
      <c r="E170" s="281" t="s">
        <v>1063</v>
      </c>
      <c r="F170" s="1084">
        <v>45870</v>
      </c>
      <c r="G170" s="1084">
        <v>46023</v>
      </c>
      <c r="H170" s="626">
        <v>70000</v>
      </c>
      <c r="I170" s="1169">
        <v>0</v>
      </c>
      <c r="J170" s="468">
        <v>70000</v>
      </c>
      <c r="K170" s="468">
        <v>2009</v>
      </c>
      <c r="L170" s="468">
        <v>5368.48</v>
      </c>
      <c r="M170" s="1149">
        <v>2128</v>
      </c>
      <c r="N170" s="468">
        <v>25</v>
      </c>
      <c r="O170" s="468">
        <f t="shared" si="28"/>
        <v>9530.48</v>
      </c>
      <c r="P170" s="468">
        <f t="shared" si="29"/>
        <v>60469.520000000004</v>
      </c>
    </row>
    <row r="171" spans="2:17" ht="24" customHeight="1" x14ac:dyDescent="0.25">
      <c r="B171" s="153" t="s">
        <v>1625</v>
      </c>
      <c r="C171" s="685" t="s">
        <v>1296</v>
      </c>
      <c r="D171" s="282" t="s">
        <v>1636</v>
      </c>
      <c r="E171" s="281" t="s">
        <v>1063</v>
      </c>
      <c r="F171" s="1084">
        <v>45870</v>
      </c>
      <c r="G171" s="1084">
        <v>46023</v>
      </c>
      <c r="H171" s="626">
        <v>43500</v>
      </c>
      <c r="I171" s="1169">
        <v>0</v>
      </c>
      <c r="J171" s="468">
        <v>43500</v>
      </c>
      <c r="K171" s="468">
        <v>1248.45</v>
      </c>
      <c r="L171" s="468">
        <v>936.62</v>
      </c>
      <c r="M171" s="1149">
        <v>1322.4</v>
      </c>
      <c r="N171" s="468">
        <v>25</v>
      </c>
      <c r="O171" s="468">
        <f>+K171+L171+M171+N171</f>
        <v>3532.4700000000003</v>
      </c>
      <c r="P171" s="468">
        <f>+J171-O171</f>
        <v>39967.53</v>
      </c>
    </row>
    <row r="172" spans="2:17" ht="21" customHeight="1" x14ac:dyDescent="0.25">
      <c r="B172" s="466" t="s">
        <v>813</v>
      </c>
      <c r="C172" s="569"/>
      <c r="D172" s="492">
        <v>9</v>
      </c>
      <c r="E172" s="465"/>
      <c r="F172" s="1016"/>
      <c r="G172" s="860"/>
      <c r="H172" s="695">
        <f>SUM(H163:H171)</f>
        <v>653500</v>
      </c>
      <c r="I172" s="1144">
        <v>0</v>
      </c>
      <c r="J172" s="695">
        <f t="shared" ref="J172:P172" si="30">SUM(J163:J171)</f>
        <v>653500</v>
      </c>
      <c r="K172" s="695">
        <f t="shared" si="30"/>
        <v>18755.45</v>
      </c>
      <c r="L172" s="695">
        <f t="shared" si="30"/>
        <v>53610.359999999993</v>
      </c>
      <c r="M172" s="695">
        <f t="shared" si="30"/>
        <v>19866.400000000001</v>
      </c>
      <c r="N172" s="695">
        <f t="shared" si="30"/>
        <v>8802.2999999999993</v>
      </c>
      <c r="O172" s="695">
        <f t="shared" si="30"/>
        <v>101034.50999999998</v>
      </c>
      <c r="P172" s="695">
        <f t="shared" si="30"/>
        <v>552465.49000000011</v>
      </c>
    </row>
    <row r="173" spans="2:17" ht="21" customHeight="1" x14ac:dyDescent="0.25">
      <c r="B173" s="466"/>
      <c r="C173" s="569"/>
      <c r="D173" s="492"/>
      <c r="E173" s="465"/>
      <c r="F173" s="1016"/>
      <c r="G173" s="860"/>
      <c r="H173" s="695">
        <f>+H172+H160+H148+H138</f>
        <v>2450500</v>
      </c>
      <c r="I173" s="1144">
        <v>0</v>
      </c>
      <c r="J173" s="695">
        <f t="shared" ref="J173:P173" si="31">+J172+J160+J148+J138</f>
        <v>2450500</v>
      </c>
      <c r="K173" s="695">
        <f t="shared" si="31"/>
        <v>70329.350000000006</v>
      </c>
      <c r="L173" s="695">
        <f t="shared" si="31"/>
        <v>195341.36</v>
      </c>
      <c r="M173" s="695">
        <f t="shared" si="31"/>
        <v>74495.200000000012</v>
      </c>
      <c r="N173" s="695">
        <f t="shared" si="31"/>
        <v>19745.059999999998</v>
      </c>
      <c r="O173" s="695">
        <f t="shared" si="31"/>
        <v>359910.97</v>
      </c>
      <c r="P173" s="695">
        <f t="shared" si="31"/>
        <v>2090589.0300000003</v>
      </c>
    </row>
    <row r="174" spans="2:17" ht="21" customHeight="1" x14ac:dyDescent="0.25">
      <c r="B174" s="490"/>
      <c r="C174" s="1223"/>
      <c r="D174" s="492"/>
      <c r="E174" s="465"/>
      <c r="F174" s="710"/>
      <c r="G174" s="711"/>
      <c r="H174" s="695"/>
      <c r="I174" s="1112"/>
      <c r="J174" s="463"/>
      <c r="K174" s="463"/>
      <c r="L174" s="463"/>
      <c r="M174" s="1145"/>
      <c r="N174" s="697"/>
      <c r="O174" s="697"/>
      <c r="P174" s="463"/>
    </row>
    <row r="175" spans="2:17" ht="23.25" customHeight="1" x14ac:dyDescent="0.25">
      <c r="B175" s="1048" t="s">
        <v>865</v>
      </c>
      <c r="C175" s="1053"/>
      <c r="D175" s="1125">
        <f>+D172+D160+D148+D138+D16+D20+D29+D33+D43+D47+D51+D59+D66+D73+D87+D96+D100+D106+D110+D120+D124+D38+D77+D24+D55+D63</f>
        <v>85</v>
      </c>
      <c r="E175" s="1125"/>
      <c r="F175" s="1125"/>
      <c r="G175" s="1125"/>
      <c r="H175" s="1126">
        <f>+H16+H20+H29+H33+H38+H43+H47+H51+H59+H66+H73+H87+H96+H100+H106+H110+H120+H124+H138+H148+H160+H172+H77+H63+H55+H24</f>
        <v>6980500</v>
      </c>
      <c r="I175" s="1114">
        <v>0</v>
      </c>
      <c r="J175" s="1126">
        <f t="shared" ref="J175:P175" si="32">+J16+J20+J29+J33+J38+J43+J47+J51+J59+J66+J73+J87+J96+J100+J106+J110+J120+J124+J138+J148+J160+J172+J77+J63+J55+J24</f>
        <v>6980500</v>
      </c>
      <c r="K175" s="1126">
        <f t="shared" si="32"/>
        <v>200340.35000000003</v>
      </c>
      <c r="L175" s="1126">
        <f t="shared" si="32"/>
        <v>704710.12</v>
      </c>
      <c r="M175" s="1126">
        <f t="shared" si="32"/>
        <v>212207.19999999998</v>
      </c>
      <c r="N175" s="1126">
        <f t="shared" si="32"/>
        <v>113274.66000000002</v>
      </c>
      <c r="O175" s="1126">
        <f t="shared" si="32"/>
        <v>1230532.33</v>
      </c>
      <c r="P175" s="1126">
        <f t="shared" si="32"/>
        <v>5749967.6699999999</v>
      </c>
    </row>
    <row r="176" spans="2:17" x14ac:dyDescent="0.25">
      <c r="B176" s="259"/>
      <c r="C176" s="1220"/>
      <c r="D176" s="259"/>
      <c r="E176" s="546"/>
      <c r="F176" s="546"/>
      <c r="G176" s="546"/>
      <c r="H176" s="862"/>
      <c r="I176" s="259"/>
      <c r="J176" s="259"/>
      <c r="K176" s="660"/>
      <c r="L176" s="660"/>
      <c r="M176" s="531"/>
      <c r="N176" s="660"/>
      <c r="O176" s="660"/>
      <c r="P176" s="259"/>
      <c r="Q176" s="259"/>
    </row>
    <row r="177" spans="2:17" x14ac:dyDescent="0.25">
      <c r="B177" s="259"/>
      <c r="C177" s="1220"/>
      <c r="D177" s="259"/>
      <c r="E177" s="546"/>
      <c r="F177" s="546"/>
      <c r="G177" s="546"/>
      <c r="H177" s="1179"/>
      <c r="I177" s="259"/>
      <c r="J177" s="259"/>
      <c r="K177" s="660"/>
      <c r="L177" s="660"/>
      <c r="M177" s="531"/>
      <c r="N177" s="660"/>
      <c r="O177" s="660"/>
      <c r="P177" s="259"/>
      <c r="Q177" s="259"/>
    </row>
    <row r="178" spans="2:17" x14ac:dyDescent="0.25">
      <c r="B178" s="259"/>
      <c r="C178" s="1220"/>
      <c r="D178" s="259"/>
      <c r="E178" s="546"/>
      <c r="F178" s="546"/>
      <c r="G178" s="546"/>
      <c r="H178" s="1179"/>
      <c r="I178" s="259"/>
      <c r="J178" s="259"/>
      <c r="K178" s="660"/>
      <c r="L178" s="660"/>
      <c r="M178" s="531"/>
      <c r="N178" s="660"/>
      <c r="O178" s="660"/>
      <c r="P178" s="259"/>
      <c r="Q178" s="259"/>
    </row>
    <row r="179" spans="2:17" x14ac:dyDescent="0.25">
      <c r="B179" s="259"/>
      <c r="C179" s="1220"/>
      <c r="D179" s="259"/>
      <c r="E179" s="546"/>
      <c r="F179" s="546"/>
      <c r="G179" s="546"/>
      <c r="H179" s="1179"/>
      <c r="I179" s="259"/>
      <c r="J179" s="259"/>
      <c r="K179" s="660"/>
      <c r="L179" s="660"/>
      <c r="M179" s="531"/>
      <c r="N179" s="660"/>
      <c r="O179" s="660"/>
      <c r="P179" s="259"/>
      <c r="Q179" s="259"/>
    </row>
    <row r="180" spans="2:17" ht="17.25" customHeight="1" x14ac:dyDescent="0.25">
      <c r="B180" s="259"/>
      <c r="C180" s="1220"/>
      <c r="D180" s="259"/>
      <c r="E180" s="546"/>
      <c r="F180" s="546"/>
      <c r="G180" s="546"/>
      <c r="H180" s="1179"/>
      <c r="I180" s="259"/>
      <c r="J180" s="259"/>
      <c r="K180" s="660"/>
      <c r="L180" s="660"/>
      <c r="M180" s="531"/>
      <c r="N180" s="660"/>
      <c r="O180" s="660"/>
      <c r="P180" s="259"/>
      <c r="Q180" s="259"/>
    </row>
    <row r="181" spans="2:17" x14ac:dyDescent="0.25">
      <c r="B181" s="259"/>
      <c r="C181" s="1220"/>
      <c r="D181" s="259"/>
      <c r="E181" s="259"/>
      <c r="F181" s="259"/>
      <c r="G181" s="259"/>
      <c r="H181" s="259"/>
      <c r="I181" s="259"/>
      <c r="J181" s="259"/>
      <c r="K181" s="660"/>
      <c r="L181" s="259"/>
      <c r="M181" s="1152"/>
      <c r="N181" s="660"/>
      <c r="O181" s="660"/>
      <c r="P181" s="660"/>
      <c r="Q181" s="259"/>
    </row>
    <row r="182" spans="2:17" ht="7.5" customHeight="1" x14ac:dyDescent="0.25">
      <c r="B182" s="259"/>
      <c r="C182" s="1220"/>
      <c r="D182" s="259"/>
      <c r="E182" s="259"/>
      <c r="F182" s="259"/>
      <c r="G182" s="259"/>
      <c r="H182" s="259"/>
      <c r="I182" s="259"/>
      <c r="J182" s="259"/>
      <c r="K182" s="660"/>
      <c r="L182" s="259"/>
      <c r="M182" s="1152"/>
      <c r="N182" s="660"/>
      <c r="O182" s="660"/>
      <c r="P182" s="660"/>
      <c r="Q182" s="259"/>
    </row>
    <row r="183" spans="2:17" ht="9.75" customHeight="1" x14ac:dyDescent="0.25">
      <c r="B183" s="259"/>
      <c r="C183" s="1220"/>
      <c r="D183" s="259"/>
      <c r="E183" s="259"/>
      <c r="F183" s="259"/>
      <c r="G183" s="259"/>
      <c r="H183" s="259"/>
      <c r="I183" s="259"/>
      <c r="J183" s="259"/>
      <c r="K183" s="660"/>
      <c r="L183" s="259"/>
      <c r="M183" s="1152"/>
      <c r="N183" s="660"/>
      <c r="O183" s="660"/>
      <c r="P183" s="660"/>
      <c r="Q183" s="259"/>
    </row>
    <row r="184" spans="2:17" hidden="1" x14ac:dyDescent="0.25">
      <c r="B184" s="259"/>
      <c r="C184" s="1220"/>
      <c r="D184" s="259"/>
      <c r="E184" s="259"/>
      <c r="F184" s="259"/>
      <c r="G184" s="259"/>
      <c r="H184" s="259"/>
      <c r="I184" s="259"/>
      <c r="J184" s="259"/>
      <c r="K184" s="660"/>
      <c r="L184" s="259"/>
      <c r="M184" s="1152"/>
      <c r="N184" s="660"/>
      <c r="O184" s="660"/>
      <c r="P184" s="660"/>
      <c r="Q184" s="259"/>
    </row>
    <row r="185" spans="2:17" ht="13.5" customHeight="1" x14ac:dyDescent="0.25">
      <c r="B185" s="259"/>
      <c r="C185" s="1220"/>
      <c r="D185" s="259"/>
      <c r="E185" s="259"/>
      <c r="F185" s="259"/>
      <c r="G185" s="259"/>
      <c r="H185" s="259"/>
      <c r="I185" s="259"/>
      <c r="J185" s="259"/>
      <c r="K185" s="660"/>
      <c r="L185" s="259"/>
      <c r="M185" s="1152"/>
      <c r="N185" s="660"/>
      <c r="O185" s="660"/>
      <c r="P185" s="660"/>
      <c r="Q185" s="259"/>
    </row>
    <row r="186" spans="2:17" hidden="1" x14ac:dyDescent="0.25">
      <c r="B186" s="259"/>
      <c r="C186" s="1220"/>
      <c r="D186" s="259"/>
      <c r="E186" s="259"/>
      <c r="F186" s="259"/>
      <c r="G186" s="259"/>
      <c r="H186" s="259"/>
      <c r="I186" s="259"/>
      <c r="J186" s="259"/>
      <c r="K186" s="660"/>
      <c r="L186" s="259"/>
      <c r="M186" s="1152"/>
      <c r="N186" s="660"/>
      <c r="O186" s="660"/>
      <c r="P186" s="660"/>
      <c r="Q186" s="259"/>
    </row>
    <row r="187" spans="2:17" x14ac:dyDescent="0.25">
      <c r="B187" s="259"/>
      <c r="C187" s="1220"/>
      <c r="D187" s="259"/>
      <c r="E187" s="259"/>
      <c r="F187" s="259"/>
      <c r="G187" s="259"/>
      <c r="H187" s="259"/>
      <c r="I187" s="259"/>
      <c r="J187" s="259"/>
      <c r="K187" s="660" t="s">
        <v>641</v>
      </c>
      <c r="L187" s="259"/>
      <c r="M187" s="1152"/>
      <c r="N187" s="660"/>
      <c r="O187" s="660"/>
      <c r="P187" s="660"/>
      <c r="Q187" s="259"/>
    </row>
    <row r="188" spans="2:17" x14ac:dyDescent="0.25">
      <c r="B188" s="259"/>
      <c r="C188" s="1220"/>
      <c r="D188" s="259"/>
      <c r="E188" s="259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ht="19.5" customHeight="1" x14ac:dyDescent="0.25">
      <c r="B189" s="259"/>
      <c r="C189" s="1220"/>
      <c r="D189" s="259"/>
      <c r="E189" s="259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ht="20.25" customHeight="1" x14ac:dyDescent="0.25">
      <c r="B190" s="259"/>
      <c r="C190" s="1220"/>
      <c r="D190" s="259"/>
      <c r="E190" s="259"/>
      <c r="F190" s="259"/>
      <c r="G190" s="259"/>
      <c r="H190" s="259"/>
      <c r="I190" s="259"/>
      <c r="J190" s="259"/>
      <c r="K190" s="660"/>
      <c r="L190" s="259"/>
      <c r="M190" s="1152"/>
      <c r="N190" s="660"/>
      <c r="O190" s="660"/>
      <c r="P190" s="660"/>
      <c r="Q190" s="259"/>
    </row>
    <row r="191" spans="2:17" ht="11.25" customHeight="1" x14ac:dyDescent="0.25">
      <c r="B191" s="537"/>
      <c r="C191" s="1062"/>
      <c r="D191" s="537"/>
      <c r="E191" s="692"/>
      <c r="F191" s="692"/>
      <c r="G191" s="692"/>
      <c r="H191" s="537"/>
      <c r="I191" s="537"/>
      <c r="J191" s="537"/>
      <c r="K191" s="537"/>
      <c r="L191" s="537"/>
      <c r="M191" s="542"/>
      <c r="N191" s="537"/>
      <c r="O191" s="537"/>
      <c r="P191" s="537"/>
      <c r="Q191" s="537"/>
    </row>
    <row r="192" spans="2:17" x14ac:dyDescent="0.25">
      <c r="B192" s="537"/>
      <c r="C192" s="1062"/>
      <c r="D192" s="537"/>
      <c r="E192" s="692"/>
      <c r="F192" s="692"/>
      <c r="G192" s="692"/>
      <c r="H192" s="537"/>
      <c r="I192" s="537"/>
      <c r="J192" s="537"/>
      <c r="K192" s="537"/>
      <c r="L192" s="537"/>
      <c r="M192" s="542"/>
      <c r="N192" s="537"/>
      <c r="O192" s="537"/>
      <c r="P192" s="537"/>
      <c r="Q192" s="537"/>
    </row>
    <row r="193" spans="2:17" ht="11.25" customHeight="1" x14ac:dyDescent="0.25">
      <c r="B193" s="537"/>
      <c r="C193" s="1062"/>
      <c r="D193" s="537"/>
      <c r="E193" s="537"/>
      <c r="F193" s="537"/>
      <c r="G193" s="537"/>
      <c r="H193" s="537"/>
      <c r="I193" s="537"/>
      <c r="J193" s="537"/>
      <c r="K193" s="537"/>
      <c r="L193" s="537"/>
      <c r="M193" s="542"/>
      <c r="N193" s="537"/>
      <c r="O193" s="537"/>
      <c r="P193" s="537"/>
      <c r="Q193" s="537"/>
    </row>
    <row r="194" spans="2:17" x14ac:dyDescent="0.25">
      <c r="B194" s="542" t="s">
        <v>1449</v>
      </c>
      <c r="C194" s="1202"/>
      <c r="D194" s="542"/>
      <c r="E194" s="691"/>
      <c r="F194" s="691"/>
      <c r="G194" s="691"/>
      <c r="H194" s="866"/>
      <c r="I194" s="674" t="s">
        <v>1377</v>
      </c>
      <c r="K194" s="674"/>
      <c r="L194" s="674"/>
      <c r="M194" s="1153"/>
      <c r="N194" s="1097"/>
      <c r="P194" s="674"/>
      <c r="Q194" s="544"/>
    </row>
    <row r="195" spans="2:17" ht="20.25" customHeight="1" x14ac:dyDescent="0.25">
      <c r="B195" s="546" t="s">
        <v>935</v>
      </c>
      <c r="C195" s="1203"/>
      <c r="D195" s="546"/>
      <c r="E195" s="538"/>
      <c r="F195" s="538"/>
      <c r="G195" s="538"/>
      <c r="H195" s="467"/>
      <c r="I195" s="537"/>
      <c r="J195" s="1895" t="s">
        <v>1375</v>
      </c>
      <c r="K195" s="1895"/>
      <c r="L195" s="1895"/>
      <c r="M195" s="1895"/>
      <c r="N195" s="1895"/>
      <c r="O195" s="1895"/>
      <c r="P195" s="1895"/>
      <c r="Q195" s="539"/>
    </row>
    <row r="196" spans="2:17" ht="12" customHeight="1" x14ac:dyDescent="0.25">
      <c r="B196" s="542" t="s">
        <v>1231</v>
      </c>
      <c r="C196" s="1202"/>
      <c r="D196" s="542"/>
      <c r="E196" s="537"/>
      <c r="G196" s="1062"/>
      <c r="H196" s="1062"/>
      <c r="I196" s="1062"/>
      <c r="J196" s="1876" t="s">
        <v>1554</v>
      </c>
      <c r="K196" s="1876"/>
      <c r="L196" s="1876"/>
      <c r="M196" s="1876"/>
      <c r="N196" s="1876"/>
      <c r="O196" s="1876"/>
      <c r="P196" s="1876"/>
      <c r="Q196" s="537"/>
    </row>
    <row r="197" spans="2:17" ht="177.75" customHeight="1" x14ac:dyDescent="0.25">
      <c r="B197" s="546"/>
      <c r="C197" s="1203"/>
      <c r="D197" s="546"/>
      <c r="E197" s="547"/>
      <c r="F197" s="547"/>
      <c r="G197" s="547"/>
      <c r="H197" s="546"/>
      <c r="I197" s="541"/>
      <c r="J197" s="540"/>
      <c r="K197" s="537"/>
      <c r="L197" s="673" t="s">
        <v>1374</v>
      </c>
      <c r="M197" s="758"/>
      <c r="N197" s="513"/>
      <c r="O197" s="513"/>
      <c r="P197" s="673"/>
      <c r="Q197" s="673"/>
    </row>
    <row r="198" spans="2:17" ht="51" customHeight="1" x14ac:dyDescent="0.25">
      <c r="B198" s="267"/>
      <c r="C198" s="1228"/>
      <c r="D198" s="267"/>
      <c r="E198" s="268"/>
      <c r="F198" s="268"/>
      <c r="G198" s="268"/>
      <c r="H198" s="268"/>
      <c r="I198" s="269"/>
      <c r="J198" s="268"/>
      <c r="K198" s="268"/>
      <c r="L198" s="268"/>
      <c r="M198" s="267"/>
      <c r="N198" s="205"/>
      <c r="O198" s="1324"/>
      <c r="P198" s="271"/>
      <c r="Q198" s="259"/>
    </row>
    <row r="199" spans="2:17" s="259" customFormat="1" ht="24" customHeight="1" x14ac:dyDescent="0.25">
      <c r="C199" s="1220"/>
      <c r="E199" s="668"/>
      <c r="F199" s="668"/>
      <c r="G199" s="668"/>
      <c r="M199" s="531"/>
      <c r="N199"/>
      <c r="O199"/>
    </row>
    <row r="200" spans="2:17" x14ac:dyDescent="0.25">
      <c r="L200" s="259"/>
      <c r="M200" s="531"/>
    </row>
  </sheetData>
  <mergeCells count="21">
    <mergeCell ref="N11:N12"/>
    <mergeCell ref="O11:O12"/>
    <mergeCell ref="P11:P12"/>
    <mergeCell ref="J195:P195"/>
    <mergeCell ref="J196:P196"/>
    <mergeCell ref="M11:M12"/>
    <mergeCell ref="G11:G12"/>
    <mergeCell ref="I11:I12"/>
    <mergeCell ref="J11:J12"/>
    <mergeCell ref="K11:K12"/>
    <mergeCell ref="L11:L12"/>
    <mergeCell ref="B5:P5"/>
    <mergeCell ref="B6:P6"/>
    <mergeCell ref="B7:P7"/>
    <mergeCell ref="B8:P8"/>
    <mergeCell ref="B9:P9"/>
    <mergeCell ref="B11:B12"/>
    <mergeCell ref="C11:C12"/>
    <mergeCell ref="D11:D12"/>
    <mergeCell ref="E11:E12"/>
    <mergeCell ref="F11:F12"/>
  </mergeCells>
  <pageMargins left="1.0236220472440944" right="0.11811023622047245" top="0.23622047244094491" bottom="7.874015748031496E-2" header="0.15" footer="3.937007874015748E-2"/>
  <pageSetup paperSize="5" scale="50" fitToHeight="0" orientation="landscape" horizontalDpi="360" verticalDpi="360" r:id="rId1"/>
  <rowBreaks count="3" manualBreakCount="3">
    <brk id="55" min="1" max="15" man="1"/>
    <brk id="105" min="1" max="15" man="1"/>
    <brk id="148" min="1" max="15" man="1"/>
  </rowBreaks>
  <drawing r:id="rId2"/>
</worksheet>
</file>

<file path=xl/worksheets/sheet3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C12302-7BBB-4F27-849A-6CEAE4B63245}">
  <sheetPr>
    <pageSetUpPr fitToPage="1"/>
  </sheetPr>
  <dimension ref="B5:M50"/>
  <sheetViews>
    <sheetView showGridLines="0" zoomScale="124" zoomScaleNormal="124" zoomScaleSheetLayoutView="100" workbookViewId="0">
      <selection activeCell="D30" sqref="D3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8.7109375" customWidth="1"/>
    <col min="4" max="4" width="34.85546875" customWidth="1"/>
    <col min="5" max="5" width="13" customWidth="1"/>
    <col min="6" max="6" width="9.7109375" customWidth="1"/>
    <col min="7" max="7" width="14.5703125" customWidth="1"/>
    <col min="11" max="11" width="9.28515625" customWidth="1"/>
    <col min="12" max="12" width="11.5703125" bestFit="1" customWidth="1"/>
    <col min="13" max="13" width="13.140625" customWidth="1"/>
  </cols>
  <sheetData>
    <row r="5" spans="2:13" x14ac:dyDescent="0.25">
      <c r="B5" s="1886" t="s">
        <v>0</v>
      </c>
      <c r="C5" s="1886"/>
      <c r="D5" s="1886"/>
      <c r="E5" s="1886"/>
      <c r="F5" s="1886"/>
      <c r="G5" s="1886"/>
      <c r="H5" s="1886"/>
      <c r="I5" s="1886"/>
      <c r="J5" s="1886"/>
      <c r="K5" s="1886"/>
      <c r="L5" s="1886"/>
      <c r="M5" s="1886"/>
    </row>
    <row r="6" spans="2:13" ht="13.5" customHeight="1" x14ac:dyDescent="0.25">
      <c r="B6" s="1886" t="s">
        <v>1</v>
      </c>
      <c r="C6" s="1886"/>
      <c r="D6" s="1886"/>
      <c r="E6" s="1886"/>
      <c r="F6" s="1886"/>
      <c r="G6" s="1886"/>
      <c r="H6" s="1886"/>
      <c r="I6" s="1886"/>
      <c r="J6" s="1886"/>
      <c r="K6" s="1886"/>
      <c r="L6" s="1886"/>
      <c r="M6" s="1886"/>
    </row>
    <row r="7" spans="2:13" ht="12" customHeight="1" x14ac:dyDescent="0.25">
      <c r="B7" s="1886" t="s">
        <v>3</v>
      </c>
      <c r="C7" s="1886"/>
      <c r="D7" s="1886"/>
      <c r="E7" s="1886"/>
      <c r="F7" s="1886"/>
      <c r="G7" s="1886"/>
      <c r="H7" s="1886"/>
      <c r="I7" s="1886"/>
      <c r="J7" s="1886"/>
      <c r="K7" s="1886"/>
      <c r="L7" s="1886"/>
      <c r="M7" s="1886"/>
    </row>
    <row r="8" spans="2:13" x14ac:dyDescent="0.25">
      <c r="B8" s="1886" t="s">
        <v>1830</v>
      </c>
      <c r="C8" s="1886"/>
      <c r="D8" s="1886"/>
      <c r="E8" s="1886"/>
      <c r="F8" s="1886"/>
      <c r="G8" s="1886"/>
      <c r="H8" s="1886"/>
      <c r="I8" s="1886"/>
      <c r="J8" s="1886"/>
      <c r="K8" s="1886"/>
      <c r="L8" s="1886"/>
      <c r="M8" s="1886"/>
    </row>
    <row r="9" spans="2:13" x14ac:dyDescent="0.25">
      <c r="B9" s="1877" t="s">
        <v>886</v>
      </c>
      <c r="C9" s="1877"/>
      <c r="D9" s="1877"/>
      <c r="E9" s="1877"/>
      <c r="F9" s="1877"/>
      <c r="G9" s="1877"/>
      <c r="H9" s="1877"/>
      <c r="I9" s="1877"/>
      <c r="J9" s="1877"/>
      <c r="K9" s="1877"/>
      <c r="L9" s="1877"/>
      <c r="M9" s="1877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912"/>
      <c r="C11" s="1912" t="s">
        <v>802</v>
      </c>
      <c r="D11" s="1912" t="s">
        <v>9</v>
      </c>
      <c r="E11" s="1331" t="s">
        <v>12</v>
      </c>
      <c r="F11" s="1947" t="s">
        <v>13</v>
      </c>
      <c r="G11" s="1945" t="s">
        <v>14</v>
      </c>
      <c r="H11" s="1945" t="s">
        <v>15</v>
      </c>
      <c r="I11" s="1945" t="s">
        <v>16</v>
      </c>
      <c r="J11" s="1945" t="s">
        <v>17</v>
      </c>
      <c r="K11" s="1945" t="s">
        <v>18</v>
      </c>
      <c r="L11" s="1945" t="s">
        <v>19</v>
      </c>
      <c r="M11" s="1945" t="s">
        <v>20</v>
      </c>
    </row>
    <row r="12" spans="2:13" ht="16.5" customHeight="1" x14ac:dyDescent="0.25">
      <c r="B12" s="1913"/>
      <c r="C12" s="1913"/>
      <c r="D12" s="1913"/>
      <c r="E12" s="1331" t="s">
        <v>21</v>
      </c>
      <c r="F12" s="1948"/>
      <c r="G12" s="1946"/>
      <c r="H12" s="1946"/>
      <c r="I12" s="1946"/>
      <c r="J12" s="1946"/>
      <c r="K12" s="1946"/>
      <c r="L12" s="1946"/>
      <c r="M12" s="1946"/>
    </row>
    <row r="13" spans="2:13" ht="12" customHeight="1" x14ac:dyDescent="0.25">
      <c r="B13" s="941" t="s">
        <v>1531</v>
      </c>
      <c r="C13" s="941"/>
      <c r="D13" s="939"/>
      <c r="E13" s="939"/>
      <c r="F13" s="939"/>
      <c r="G13" s="1332"/>
      <c r="H13" s="1333"/>
      <c r="I13" s="1332"/>
      <c r="J13" s="1332"/>
      <c r="K13" s="1332"/>
      <c r="L13" s="1332"/>
      <c r="M13" s="1332"/>
    </row>
    <row r="14" spans="2:13" s="259" customFormat="1" ht="12" customHeight="1" x14ac:dyDescent="0.25">
      <c r="B14" s="1334" t="s">
        <v>1157</v>
      </c>
      <c r="C14" s="1385" t="s">
        <v>807</v>
      </c>
      <c r="D14" s="1386" t="s">
        <v>1556</v>
      </c>
      <c r="E14" s="1337">
        <v>46500</v>
      </c>
      <c r="F14" s="1338">
        <v>0</v>
      </c>
      <c r="G14" s="1339">
        <v>46500</v>
      </c>
      <c r="H14" s="1339">
        <v>1334.55</v>
      </c>
      <c r="I14" s="1339">
        <v>8816.5</v>
      </c>
      <c r="J14" s="1339">
        <v>1413.6</v>
      </c>
      <c r="K14" s="1338">
        <v>0</v>
      </c>
      <c r="L14" s="1340">
        <f>+H14+I14+J14+K14</f>
        <v>11564.65</v>
      </c>
      <c r="M14" s="1337">
        <f>+G14-L14</f>
        <v>34935.35</v>
      </c>
    </row>
    <row r="15" spans="2:13" s="5" customFormat="1" ht="12" customHeight="1" x14ac:dyDescent="0.25">
      <c r="B15" s="941" t="s">
        <v>847</v>
      </c>
      <c r="C15" s="941"/>
      <c r="D15" s="941">
        <v>1</v>
      </c>
      <c r="E15" s="1341">
        <f>+E14</f>
        <v>46500</v>
      </c>
      <c r="F15" s="1342">
        <v>0</v>
      </c>
      <c r="G15" s="1341">
        <f t="shared" ref="G15:L15" si="0">+G14</f>
        <v>46500</v>
      </c>
      <c r="H15" s="1341">
        <f t="shared" si="0"/>
        <v>1334.55</v>
      </c>
      <c r="I15" s="1341">
        <f t="shared" si="0"/>
        <v>8816.5</v>
      </c>
      <c r="J15" s="1341">
        <f>+J14</f>
        <v>1413.6</v>
      </c>
      <c r="K15" s="1342">
        <v>0</v>
      </c>
      <c r="L15" s="1341">
        <f t="shared" si="0"/>
        <v>11564.65</v>
      </c>
      <c r="M15" s="1341">
        <f>+G15-L15</f>
        <v>34935.35</v>
      </c>
    </row>
    <row r="16" spans="2:13" ht="12" customHeight="1" x14ac:dyDescent="0.25">
      <c r="B16" s="1343"/>
      <c r="C16" s="1343"/>
      <c r="D16" s="1343"/>
      <c r="E16" s="1343"/>
      <c r="F16" s="1343"/>
      <c r="G16" s="1343"/>
      <c r="H16" s="1343"/>
      <c r="I16" s="1343"/>
      <c r="J16" s="1343"/>
      <c r="K16" s="1343"/>
      <c r="L16" s="1343"/>
      <c r="M16" s="1343"/>
    </row>
    <row r="17" spans="2:13" ht="12" customHeight="1" x14ac:dyDescent="0.25">
      <c r="B17" s="941" t="s">
        <v>1145</v>
      </c>
      <c r="C17" s="1343"/>
      <c r="D17" s="1343"/>
      <c r="E17" s="1343"/>
      <c r="F17" s="1343"/>
      <c r="G17" s="1343"/>
      <c r="H17" s="1343"/>
      <c r="I17" s="1343"/>
      <c r="J17" s="1343"/>
      <c r="K17" s="1343"/>
      <c r="L17" s="1343"/>
      <c r="M17" s="1343"/>
    </row>
    <row r="18" spans="2:13" s="259" customFormat="1" ht="18.75" customHeight="1" x14ac:dyDescent="0.25">
      <c r="B18" s="1334" t="s">
        <v>1143</v>
      </c>
      <c r="C18" s="1385" t="s">
        <v>807</v>
      </c>
      <c r="D18" s="1386" t="s">
        <v>1158</v>
      </c>
      <c r="E18" s="1337">
        <v>46500</v>
      </c>
      <c r="F18" s="1338">
        <v>0</v>
      </c>
      <c r="G18" s="1339">
        <v>46500</v>
      </c>
      <c r="H18" s="1339">
        <v>1334.55</v>
      </c>
      <c r="I18" s="1339">
        <v>8816.5</v>
      </c>
      <c r="J18" s="1339">
        <v>1413.6</v>
      </c>
      <c r="K18" s="1338">
        <v>0</v>
      </c>
      <c r="L18" s="1340">
        <f>+H18+I18+J18+K18</f>
        <v>11564.65</v>
      </c>
      <c r="M18" s="1337">
        <f>+G18-L18</f>
        <v>34935.35</v>
      </c>
    </row>
    <row r="19" spans="2:13" s="5" customFormat="1" ht="15.75" customHeight="1" x14ac:dyDescent="0.25">
      <c r="B19" s="941" t="s">
        <v>847</v>
      </c>
      <c r="C19" s="941"/>
      <c r="D19" s="1352">
        <v>1</v>
      </c>
      <c r="E19" s="1341">
        <f>+E18</f>
        <v>46500</v>
      </c>
      <c r="F19" s="1342">
        <v>0</v>
      </c>
      <c r="G19" s="1341">
        <f>+G18</f>
        <v>46500</v>
      </c>
      <c r="H19" s="1341">
        <f>+H18</f>
        <v>1334.55</v>
      </c>
      <c r="I19" s="1341">
        <f>+I18</f>
        <v>8816.5</v>
      </c>
      <c r="J19" s="1341">
        <f>+J18</f>
        <v>1413.6</v>
      </c>
      <c r="K19" s="1342">
        <v>0</v>
      </c>
      <c r="L19" s="1341">
        <f>+L18</f>
        <v>11564.65</v>
      </c>
      <c r="M19" s="1341">
        <f>+G19-L19</f>
        <v>34935.35</v>
      </c>
    </row>
    <row r="20" spans="2:13" ht="12" customHeight="1" x14ac:dyDescent="0.25">
      <c r="B20" s="1343"/>
      <c r="C20" s="1343"/>
      <c r="D20" s="1353"/>
      <c r="E20" s="1343"/>
      <c r="F20" s="1343"/>
      <c r="G20" s="1343"/>
      <c r="H20" s="1343"/>
      <c r="I20" s="1343"/>
      <c r="J20" s="1343"/>
      <c r="K20" s="1343"/>
      <c r="L20" s="1343"/>
      <c r="M20" s="1343"/>
    </row>
    <row r="21" spans="2:13" ht="12" customHeight="1" x14ac:dyDescent="0.25">
      <c r="B21" s="941"/>
      <c r="C21" s="941"/>
      <c r="D21" s="941"/>
      <c r="E21" s="1345"/>
      <c r="F21" s="1346"/>
      <c r="G21" s="1345"/>
      <c r="H21" s="1347"/>
      <c r="I21" s="1347"/>
      <c r="J21" s="1347"/>
      <c r="K21" s="1342"/>
      <c r="L21" s="1341"/>
      <c r="M21" s="1341"/>
    </row>
    <row r="22" spans="2:13" s="2" customFormat="1" ht="15.75" customHeight="1" x14ac:dyDescent="0.2">
      <c r="B22" s="1129" t="s">
        <v>865</v>
      </c>
      <c r="C22" s="1139"/>
      <c r="D22" s="1129">
        <f>+D19+D15</f>
        <v>2</v>
      </c>
      <c r="E22" s="1383">
        <f>+E19+E15</f>
        <v>93000</v>
      </c>
      <c r="F22" s="1355">
        <v>0</v>
      </c>
      <c r="G22" s="1383">
        <f t="shared" ref="G22:M22" si="1">+G19+G15</f>
        <v>93000</v>
      </c>
      <c r="H22" s="1383">
        <f t="shared" si="1"/>
        <v>2669.1</v>
      </c>
      <c r="I22" s="1383">
        <f t="shared" si="1"/>
        <v>17633</v>
      </c>
      <c r="J22" s="1383">
        <f t="shared" si="1"/>
        <v>2827.2</v>
      </c>
      <c r="K22" s="1355">
        <v>0</v>
      </c>
      <c r="L22" s="1383">
        <f t="shared" si="1"/>
        <v>23129.3</v>
      </c>
      <c r="M22" s="1383">
        <f t="shared" si="1"/>
        <v>69870.7</v>
      </c>
    </row>
    <row r="28" spans="2:13" ht="15" hidden="1" customHeight="1" x14ac:dyDescent="0.25"/>
    <row r="29" spans="2:13" ht="15" hidden="1" customHeight="1" x14ac:dyDescent="0.25"/>
    <row r="31" spans="2:13" ht="14.25" customHeight="1" x14ac:dyDescent="0.25"/>
    <row r="32" spans="2:13" ht="15" hidden="1" customHeight="1" x14ac:dyDescent="0.25"/>
    <row r="36" spans="2:13" ht="0.75" customHeight="1" x14ac:dyDescent="0.25"/>
    <row r="38" spans="2:13" ht="38.25" customHeight="1" x14ac:dyDescent="0.25">
      <c r="B38" s="916"/>
      <c r="C38" s="916"/>
      <c r="D38" s="917"/>
      <c r="E38" s="918"/>
      <c r="F38" s="919"/>
      <c r="G38" s="1882" t="s">
        <v>1372</v>
      </c>
      <c r="H38" s="1882"/>
      <c r="I38" s="1882"/>
      <c r="J38" s="1882"/>
      <c r="K38" s="1882"/>
      <c r="L38" s="1882"/>
    </row>
    <row r="39" spans="2:13" x14ac:dyDescent="0.25">
      <c r="B39" s="1083" t="s">
        <v>1238</v>
      </c>
      <c r="C39" s="1083"/>
      <c r="D39" s="921"/>
      <c r="E39" s="915"/>
      <c r="F39" s="915"/>
      <c r="G39" s="1880" t="s">
        <v>1222</v>
      </c>
      <c r="H39" s="1880"/>
      <c r="I39" s="1880"/>
      <c r="J39" s="1880"/>
      <c r="K39" s="1880"/>
      <c r="L39" s="1880"/>
    </row>
    <row r="40" spans="2:13" x14ac:dyDescent="0.25">
      <c r="B40" s="916" t="s">
        <v>1239</v>
      </c>
      <c r="C40" s="916"/>
      <c r="D40" s="915"/>
      <c r="E40" s="915"/>
      <c r="F40" s="923"/>
      <c r="G40" s="1879" t="s">
        <v>1503</v>
      </c>
      <c r="H40" s="1879"/>
      <c r="I40" s="1879"/>
      <c r="J40" s="1879"/>
      <c r="K40" s="1879"/>
      <c r="L40" s="1879"/>
    </row>
    <row r="44" spans="2:13" ht="30" customHeight="1" x14ac:dyDescent="0.25"/>
    <row r="48" spans="2:13" x14ac:dyDescent="0.25">
      <c r="E48" s="924"/>
      <c r="F48" s="923"/>
      <c r="G48" s="915"/>
      <c r="H48" s="1884"/>
      <c r="I48" s="1884"/>
      <c r="J48" s="1884"/>
      <c r="K48" s="1884"/>
      <c r="L48" s="1884"/>
      <c r="M48" s="1884"/>
    </row>
    <row r="49" spans="5:13" x14ac:dyDescent="0.25">
      <c r="E49" s="925"/>
      <c r="F49" s="1877"/>
      <c r="G49" s="1877"/>
      <c r="H49" s="1877"/>
      <c r="I49" s="1877"/>
      <c r="J49" s="1877"/>
      <c r="K49" s="926"/>
      <c r="L49" s="926"/>
      <c r="M49" s="886"/>
    </row>
    <row r="50" spans="5:13" ht="60" customHeight="1" x14ac:dyDescent="0.25">
      <c r="E50" s="927" t="s">
        <v>641</v>
      </c>
      <c r="F50" s="927"/>
      <c r="G50" s="927"/>
      <c r="H50" s="927"/>
      <c r="I50" s="927"/>
      <c r="J50" s="927"/>
      <c r="K50" s="927"/>
      <c r="L50" s="927"/>
      <c r="M50" s="927"/>
    </row>
  </sheetData>
  <mergeCells count="21">
    <mergeCell ref="G38:L38"/>
    <mergeCell ref="G39:L39"/>
    <mergeCell ref="G40:L40"/>
    <mergeCell ref="H48:M48"/>
    <mergeCell ref="F49:J4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37" right="7.874015748031496E-2" top="0.11" bottom="0.08" header="0" footer="0"/>
  <pageSetup scale="67" orientation="landscape" r:id="rId1"/>
  <drawing r:id="rId2"/>
</worksheet>
</file>

<file path=xl/worksheets/sheet3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2CF2F6-8D13-456A-BAB5-0867D53381AC}">
  <sheetPr>
    <pageSetUpPr fitToPage="1"/>
  </sheetPr>
  <dimension ref="A6:M78"/>
  <sheetViews>
    <sheetView showGridLines="0" topLeftCell="B27" zoomScale="110" zoomScaleNormal="110" workbookViewId="0">
      <selection activeCell="B9" sqref="B9:M9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24" t="s">
        <v>0</v>
      </c>
      <c r="C6" s="1624"/>
      <c r="D6" s="1624"/>
      <c r="E6" s="1624"/>
      <c r="F6" s="1624"/>
      <c r="G6" s="1624"/>
      <c r="H6" s="1624"/>
      <c r="I6" s="1624"/>
      <c r="J6" s="1624"/>
      <c r="K6" s="1624"/>
      <c r="L6" s="1624"/>
      <c r="M6" s="1624"/>
    </row>
    <row r="7" spans="2:13" x14ac:dyDescent="0.25">
      <c r="B7" s="1624" t="s">
        <v>1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2:13" x14ac:dyDescent="0.25">
      <c r="B8" s="1624" t="s">
        <v>3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2:13" x14ac:dyDescent="0.25">
      <c r="B9" s="1624" t="s">
        <v>1831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2:13" x14ac:dyDescent="0.25">
      <c r="B10" s="1622" t="s">
        <v>1197</v>
      </c>
      <c r="C10" s="1622"/>
      <c r="D10" s="1622"/>
      <c r="E10" s="1622"/>
      <c r="F10" s="1622"/>
      <c r="G10" s="1622"/>
      <c r="H10" s="1622"/>
      <c r="I10" s="1622"/>
      <c r="J10" s="1622"/>
      <c r="K10" s="1622"/>
      <c r="L10" s="1622"/>
      <c r="M10" s="1622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94" t="s">
        <v>7</v>
      </c>
      <c r="C12" s="1892" t="s">
        <v>802</v>
      </c>
      <c r="D12" s="1892" t="s">
        <v>9</v>
      </c>
      <c r="E12" s="1067" t="s">
        <v>12</v>
      </c>
      <c r="F12" s="1905" t="s">
        <v>13</v>
      </c>
      <c r="G12" s="1904" t="s">
        <v>14</v>
      </c>
      <c r="H12" s="1904" t="s">
        <v>15</v>
      </c>
      <c r="I12" s="1904" t="s">
        <v>16</v>
      </c>
      <c r="J12" s="1904" t="s">
        <v>17</v>
      </c>
      <c r="K12" s="1904" t="s">
        <v>18</v>
      </c>
      <c r="L12" s="1904" t="s">
        <v>19</v>
      </c>
      <c r="M12" s="1904" t="s">
        <v>20</v>
      </c>
    </row>
    <row r="13" spans="2:13" ht="15" customHeight="1" x14ac:dyDescent="0.25">
      <c r="B13" s="1894"/>
      <c r="C13" s="1892"/>
      <c r="D13" s="1892"/>
      <c r="E13" s="1067" t="s">
        <v>21</v>
      </c>
      <c r="F13" s="1905"/>
      <c r="G13" s="1904"/>
      <c r="H13" s="1904"/>
      <c r="I13" s="1904"/>
      <c r="J13" s="1904"/>
      <c r="K13" s="1904"/>
      <c r="L13" s="1904"/>
      <c r="M13" s="1904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34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20000</v>
      </c>
      <c r="F23" s="712">
        <v>0</v>
      </c>
      <c r="G23" s="468">
        <v>20000</v>
      </c>
      <c r="H23" s="468">
        <v>574</v>
      </c>
      <c r="I23" s="468">
        <v>4704.5</v>
      </c>
      <c r="J23" s="468">
        <v>608</v>
      </c>
      <c r="K23" s="1169">
        <v>0</v>
      </c>
      <c r="L23" s="468">
        <f>+H23+I23+J23</f>
        <v>5886.5</v>
      </c>
      <c r="M23" s="468">
        <f>+G23-L23</f>
        <v>14113.5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20000</v>
      </c>
      <c r="F24" s="464">
        <v>0</v>
      </c>
      <c r="G24" s="697">
        <f>SUM(G23)</f>
        <v>20000</v>
      </c>
      <c r="H24" s="697">
        <f>SUM(H23)</f>
        <v>574</v>
      </c>
      <c r="I24" s="697">
        <f>SUM(I23)</f>
        <v>4704.5</v>
      </c>
      <c r="J24" s="697">
        <f>SUM(J23)</f>
        <v>608</v>
      </c>
      <c r="K24" s="1112">
        <f>+K23</f>
        <v>0</v>
      </c>
      <c r="L24" s="463">
        <f>+H24+I24+J24</f>
        <v>5886.5</v>
      </c>
      <c r="M24" s="463">
        <f>+G24-L24</f>
        <v>14113.5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8.75" customHeight="1" x14ac:dyDescent="0.3">
      <c r="B41" s="1375" t="s">
        <v>865</v>
      </c>
      <c r="C41" s="1063"/>
      <c r="D41" s="1064">
        <f>+D16+D20+D28+D36+D39+D32+D24</f>
        <v>7</v>
      </c>
      <c r="E41" s="1065">
        <f>+E16+E20+E24+E28+E32+E36+E39</f>
        <v>201500</v>
      </c>
      <c r="F41" s="1066">
        <v>0</v>
      </c>
      <c r="G41" s="1065">
        <f t="shared" ref="G41:L41" si="1">+G16+G20+G24+G28+G32+G36+G39</f>
        <v>201500</v>
      </c>
      <c r="H41" s="1065">
        <f t="shared" si="1"/>
        <v>5783.05</v>
      </c>
      <c r="I41" s="1065">
        <f t="shared" si="1"/>
        <v>44236.94</v>
      </c>
      <c r="J41" s="1065">
        <f t="shared" si="1"/>
        <v>6125.6</v>
      </c>
      <c r="K41" s="1114">
        <v>0</v>
      </c>
      <c r="L41" s="1065">
        <f t="shared" si="1"/>
        <v>56145.590000000004</v>
      </c>
      <c r="M41" s="1065">
        <f>+M16+M20+M24+M28+M32+M36+M39</f>
        <v>145354.41</v>
      </c>
    </row>
    <row r="45" spans="2:13" ht="9.75" customHeight="1" x14ac:dyDescent="0.25"/>
    <row r="46" spans="2:13" ht="10.5" customHeight="1" x14ac:dyDescent="0.25"/>
    <row r="48" spans="2:13" ht="39.75" customHeight="1" x14ac:dyDescent="0.25"/>
    <row r="49" spans="2:13" ht="39.75" customHeight="1" x14ac:dyDescent="0.25"/>
    <row r="52" spans="2:13" ht="38.25" customHeight="1" x14ac:dyDescent="0.25">
      <c r="B52" s="542"/>
      <c r="C52" s="542"/>
      <c r="D52" s="543"/>
      <c r="E52" s="544"/>
      <c r="F52" s="545"/>
      <c r="G52" s="1866" t="s">
        <v>1250</v>
      </c>
      <c r="H52" s="1866"/>
      <c r="I52" s="1866"/>
      <c r="J52" s="1866"/>
      <c r="K52" s="1866"/>
      <c r="L52" s="1866"/>
      <c r="M52" s="544"/>
    </row>
    <row r="53" spans="2:13" x14ac:dyDescent="0.25">
      <c r="B53" s="1082" t="s">
        <v>1532</v>
      </c>
      <c r="C53" s="546"/>
      <c r="D53" s="538"/>
      <c r="E53" s="537"/>
      <c r="F53" s="537"/>
      <c r="G53" s="1811" t="s">
        <v>852</v>
      </c>
      <c r="H53" s="1811"/>
      <c r="I53" s="1811"/>
      <c r="J53" s="1811"/>
      <c r="K53" s="1811"/>
      <c r="L53" s="1811"/>
      <c r="M53" s="539"/>
    </row>
    <row r="54" spans="2:13" x14ac:dyDescent="0.25">
      <c r="B54" s="542" t="s">
        <v>1256</v>
      </c>
      <c r="C54" s="542"/>
      <c r="D54" s="537"/>
      <c r="E54" s="537"/>
      <c r="F54" s="540"/>
      <c r="G54" s="1812" t="s">
        <v>1506</v>
      </c>
      <c r="H54" s="1812"/>
      <c r="I54" s="1812"/>
      <c r="J54" s="1812"/>
      <c r="K54" s="1812"/>
      <c r="L54" s="1812"/>
      <c r="M54" s="537"/>
    </row>
    <row r="55" spans="2:13" ht="14.25" customHeight="1" x14ac:dyDescent="0.25">
      <c r="B55" s="546"/>
      <c r="C55" s="546"/>
      <c r="D55" s="547"/>
      <c r="E55" s="541"/>
      <c r="F55" s="540"/>
      <c r="G55" s="537"/>
      <c r="H55" s="1813"/>
      <c r="I55" s="1813"/>
      <c r="J55" s="1813"/>
      <c r="K55" s="1813"/>
      <c r="L55" s="1813"/>
      <c r="M55" s="1813"/>
    </row>
    <row r="56" spans="2:13" ht="14.25" customHeight="1" x14ac:dyDescent="0.25">
      <c r="B56" s="546"/>
      <c r="C56" s="546"/>
      <c r="D56" s="547"/>
      <c r="E56" s="541"/>
      <c r="F56" s="540"/>
      <c r="G56" s="537"/>
      <c r="H56" s="866"/>
      <c r="I56" s="866"/>
      <c r="J56" s="866"/>
      <c r="K56" s="866"/>
      <c r="L56" s="866"/>
      <c r="M56" s="866"/>
    </row>
    <row r="57" spans="2:13" ht="14.25" customHeight="1" x14ac:dyDescent="0.25">
      <c r="B57" s="546"/>
      <c r="C57" s="546"/>
      <c r="D57" s="547"/>
      <c r="E57" s="541"/>
      <c r="F57" s="540"/>
      <c r="G57" s="537"/>
      <c r="H57" s="866"/>
      <c r="I57" s="866"/>
      <c r="J57" s="866"/>
      <c r="K57" s="866"/>
      <c r="L57" s="866"/>
      <c r="M57" s="866"/>
    </row>
    <row r="58" spans="2:13" ht="29.25" customHeight="1" x14ac:dyDescent="0.25">
      <c r="B58" s="546"/>
      <c r="C58" s="546"/>
      <c r="D58" s="547"/>
      <c r="E58" s="541"/>
      <c r="F58" s="540"/>
      <c r="G58" s="537"/>
      <c r="H58" s="866"/>
      <c r="I58" s="866"/>
      <c r="J58" s="866"/>
      <c r="K58" s="866"/>
      <c r="L58" s="866"/>
      <c r="M58" s="866"/>
    </row>
    <row r="59" spans="2:13" ht="14.25" customHeight="1" x14ac:dyDescent="0.25">
      <c r="B59" s="546"/>
      <c r="C59" s="546"/>
      <c r="D59" s="547"/>
      <c r="E59" s="541"/>
      <c r="F59" s="540"/>
      <c r="G59" s="537"/>
      <c r="H59" s="866"/>
      <c r="I59" s="866"/>
      <c r="J59" s="866"/>
      <c r="K59" s="866"/>
      <c r="L59" s="866"/>
      <c r="M59" s="866"/>
    </row>
    <row r="60" spans="2:13" ht="63" customHeight="1" x14ac:dyDescent="0.25">
      <c r="B60" s="546"/>
      <c r="C60" s="546"/>
      <c r="D60" s="547"/>
      <c r="E60" s="541"/>
      <c r="F60" s="540"/>
      <c r="G60" s="537"/>
      <c r="H60" s="866"/>
      <c r="I60" s="866"/>
      <c r="J60" s="866"/>
      <c r="K60" s="866"/>
      <c r="L60" s="866"/>
      <c r="M60" s="866"/>
    </row>
    <row r="61" spans="2:13" ht="14.25" customHeight="1" x14ac:dyDescent="0.25">
      <c r="B61" s="546"/>
      <c r="C61" s="546"/>
      <c r="D61" s="547"/>
      <c r="E61" s="541"/>
      <c r="F61" s="540"/>
      <c r="G61" s="537"/>
      <c r="H61" s="866"/>
      <c r="I61" s="866"/>
      <c r="J61" s="866"/>
      <c r="K61" s="866"/>
      <c r="L61" s="866"/>
      <c r="M61" s="866"/>
    </row>
    <row r="62" spans="2:13" ht="14.25" customHeight="1" x14ac:dyDescent="0.25">
      <c r="B62" s="546"/>
      <c r="C62" s="546"/>
      <c r="D62" s="547"/>
      <c r="E62" s="541"/>
      <c r="F62" s="540"/>
      <c r="G62" s="537"/>
      <c r="H62" s="866"/>
      <c r="I62" s="866"/>
      <c r="J62" s="866"/>
      <c r="K62" s="866"/>
      <c r="L62" s="866"/>
      <c r="M62" s="866"/>
    </row>
    <row r="63" spans="2:13" ht="14.25" customHeight="1" x14ac:dyDescent="0.25">
      <c r="B63" s="546"/>
      <c r="C63" s="546"/>
      <c r="D63" s="547"/>
      <c r="E63" s="541"/>
      <c r="F63" s="540"/>
      <c r="G63" s="537"/>
      <c r="H63" s="866"/>
      <c r="I63" s="866"/>
      <c r="J63" s="866"/>
      <c r="K63" s="866"/>
      <c r="L63" s="866"/>
      <c r="M63" s="866"/>
    </row>
    <row r="64" spans="2:13" ht="14.25" customHeight="1" x14ac:dyDescent="0.25">
      <c r="B64" s="546"/>
      <c r="C64" s="546"/>
      <c r="D64" s="547"/>
      <c r="E64" s="541"/>
      <c r="F64" s="540"/>
      <c r="G64" s="537"/>
      <c r="H64" s="866"/>
      <c r="I64" s="866"/>
      <c r="J64" s="866"/>
      <c r="K64" s="866"/>
      <c r="L64" s="866"/>
      <c r="M64" s="866"/>
    </row>
    <row r="65" spans="2:13" ht="14.25" customHeight="1" x14ac:dyDescent="0.25">
      <c r="B65" s="546"/>
      <c r="C65" s="546"/>
      <c r="D65" s="547"/>
      <c r="E65" s="541"/>
      <c r="F65" s="540"/>
      <c r="G65" s="537"/>
      <c r="H65" s="866"/>
      <c r="I65" s="866"/>
      <c r="J65" s="866"/>
      <c r="K65" s="866"/>
      <c r="L65" s="866"/>
      <c r="M65" s="866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x14ac:dyDescent="0.25">
      <c r="B68" s="531"/>
      <c r="C68" s="531"/>
      <c r="D68" s="259"/>
      <c r="E68" s="1174"/>
      <c r="F68" s="1622"/>
      <c r="G68" s="1622"/>
      <c r="H68" s="1622"/>
      <c r="I68" s="1622"/>
      <c r="J68" s="1622"/>
      <c r="K68" s="1175"/>
      <c r="L68" s="1175"/>
      <c r="M68" s="259"/>
    </row>
    <row r="69" spans="2:13" ht="15" customHeight="1" x14ac:dyDescent="0.25">
      <c r="E69" t="s">
        <v>641</v>
      </c>
    </row>
    <row r="73" spans="2:13" ht="12" customHeight="1" x14ac:dyDescent="0.25"/>
    <row r="74" spans="2:13" hidden="1" x14ac:dyDescent="0.25"/>
    <row r="75" spans="2:13" hidden="1" x14ac:dyDescent="0.25"/>
    <row r="76" spans="2:13" ht="3" hidden="1" customHeight="1" x14ac:dyDescent="0.25"/>
    <row r="77" spans="2:13" hidden="1" x14ac:dyDescent="0.25"/>
    <row r="78" spans="2:13" hidden="1" x14ac:dyDescent="0.25"/>
  </sheetData>
  <mergeCells count="21">
    <mergeCell ref="G52:L52"/>
    <mergeCell ref="G53:L53"/>
    <mergeCell ref="G54:L54"/>
    <mergeCell ref="H55:M55"/>
    <mergeCell ref="F68:J68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5" right="0.21" top="0.15" bottom="0.01" header="0.12" footer="0.02"/>
  <pageSetup scale="52" fitToHeight="0" orientation="landscape" r:id="rId1"/>
  <drawing r:id="rId2"/>
</worksheet>
</file>

<file path=xl/worksheets/sheet3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639FC3-2F2A-4EC9-AE13-13807AA20571}">
  <sheetPr>
    <pageSetUpPr fitToPage="1"/>
  </sheetPr>
  <dimension ref="A1:M85"/>
  <sheetViews>
    <sheetView topLeftCell="A34" zoomScale="80" zoomScaleNormal="80" zoomScaleSheetLayoutView="80" workbookViewId="0">
      <selection activeCell="C47" sqref="C47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1:13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1:13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1:13" x14ac:dyDescent="0.25">
      <c r="A10" s="1624" t="s">
        <v>1832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</row>
    <row r="11" spans="1:13" x14ac:dyDescent="0.25">
      <c r="A11" s="1622" t="s">
        <v>5</v>
      </c>
      <c r="B11" s="1622"/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97" t="s">
        <v>7</v>
      </c>
      <c r="B13" s="1897" t="s">
        <v>937</v>
      </c>
      <c r="C13" s="1897" t="s">
        <v>10</v>
      </c>
      <c r="D13" s="1897" t="s">
        <v>11</v>
      </c>
      <c r="E13" s="1047" t="s">
        <v>12</v>
      </c>
      <c r="F13" s="1897" t="s">
        <v>13</v>
      </c>
      <c r="G13" s="1897" t="s">
        <v>14</v>
      </c>
      <c r="H13" s="1897" t="s">
        <v>15</v>
      </c>
      <c r="I13" s="1897" t="s">
        <v>16</v>
      </c>
      <c r="J13" s="1897" t="s">
        <v>17</v>
      </c>
      <c r="K13" s="1897" t="s">
        <v>18</v>
      </c>
      <c r="L13" s="1897" t="s">
        <v>19</v>
      </c>
      <c r="M13" s="1897" t="s">
        <v>20</v>
      </c>
    </row>
    <row r="14" spans="1:13" x14ac:dyDescent="0.25">
      <c r="A14" s="1897"/>
      <c r="B14" s="1897"/>
      <c r="C14" s="1897"/>
      <c r="D14" s="1897"/>
      <c r="E14" s="1047" t="s">
        <v>21</v>
      </c>
      <c r="F14" s="1897"/>
      <c r="G14" s="1897"/>
      <c r="H14" s="1897"/>
      <c r="I14" s="1897"/>
      <c r="J14" s="1897"/>
      <c r="K14" s="1897"/>
      <c r="L14" s="1897"/>
      <c r="M14" s="1897"/>
    </row>
    <row r="15" spans="1:13" s="259" customFormat="1" ht="28.5" customHeight="1" x14ac:dyDescent="0.3">
      <c r="A15" s="1366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s="259" customFormat="1" ht="40.5" customHeight="1" x14ac:dyDescent="0.3">
      <c r="A16" s="1363" t="s">
        <v>613</v>
      </c>
      <c r="B16" s="1364" t="s">
        <v>807</v>
      </c>
      <c r="C16" s="1359" t="s">
        <v>559</v>
      </c>
      <c r="D16" s="1360" t="s">
        <v>236</v>
      </c>
      <c r="E16" s="1361">
        <v>60000</v>
      </c>
      <c r="F16" s="1362">
        <v>0</v>
      </c>
      <c r="G16" s="1361">
        <v>60000</v>
      </c>
      <c r="H16" s="1361">
        <v>0</v>
      </c>
      <c r="I16" s="1361">
        <v>4195.88</v>
      </c>
      <c r="J16" s="1362">
        <v>0</v>
      </c>
      <c r="K16" s="1362">
        <v>0</v>
      </c>
      <c r="L16" s="1361">
        <v>4195.88</v>
      </c>
      <c r="M16" s="1365">
        <f>+E16-L16</f>
        <v>55804.12</v>
      </c>
    </row>
    <row r="17" spans="1:13" s="259" customFormat="1" ht="40.5" customHeight="1" x14ac:dyDescent="0.3">
      <c r="A17" s="1363" t="s">
        <v>1275</v>
      </c>
      <c r="B17" s="1364" t="s">
        <v>806</v>
      </c>
      <c r="C17" s="1359" t="s">
        <v>235</v>
      </c>
      <c r="D17" s="1360" t="s">
        <v>236</v>
      </c>
      <c r="E17" s="1361">
        <v>12000</v>
      </c>
      <c r="F17" s="1362">
        <v>0</v>
      </c>
      <c r="G17" s="1361">
        <v>12000</v>
      </c>
      <c r="H17" s="1362">
        <v>0</v>
      </c>
      <c r="I17" s="1362">
        <v>0</v>
      </c>
      <c r="J17" s="1362">
        <v>0</v>
      </c>
      <c r="K17" s="1362">
        <v>0</v>
      </c>
      <c r="L17" s="1361">
        <f t="shared" ref="L17:L39" si="0">+H17+I17+J17+K17</f>
        <v>0</v>
      </c>
      <c r="M17" s="1361">
        <v>12000</v>
      </c>
    </row>
    <row r="18" spans="1:13" s="259" customFormat="1" ht="40.5" customHeight="1" x14ac:dyDescent="0.3">
      <c r="A18" s="1363" t="s">
        <v>622</v>
      </c>
      <c r="B18" s="1364" t="s">
        <v>806</v>
      </c>
      <c r="C18" s="1359" t="s">
        <v>235</v>
      </c>
      <c r="D18" s="1360" t="s">
        <v>236</v>
      </c>
      <c r="E18" s="1361">
        <v>12000</v>
      </c>
      <c r="F18" s="1362">
        <v>0</v>
      </c>
      <c r="G18" s="1361">
        <v>12000</v>
      </c>
      <c r="H18" s="1362">
        <v>0</v>
      </c>
      <c r="I18" s="1362">
        <v>0</v>
      </c>
      <c r="J18" s="1362">
        <v>0</v>
      </c>
      <c r="K18" s="1362">
        <v>0</v>
      </c>
      <c r="L18" s="1361">
        <f t="shared" si="0"/>
        <v>0</v>
      </c>
      <c r="M18" s="1361">
        <v>12000</v>
      </c>
    </row>
    <row r="19" spans="1:13" s="259" customFormat="1" ht="40.5" customHeight="1" x14ac:dyDescent="0.3">
      <c r="A19" s="1363" t="s">
        <v>1122</v>
      </c>
      <c r="B19" s="1364" t="s">
        <v>807</v>
      </c>
      <c r="C19" s="1359" t="s">
        <v>235</v>
      </c>
      <c r="D19" s="1360" t="s">
        <v>236</v>
      </c>
      <c r="E19" s="1361">
        <v>12000</v>
      </c>
      <c r="F19" s="1362">
        <v>0</v>
      </c>
      <c r="G19" s="1361">
        <v>12000</v>
      </c>
      <c r="H19" s="1362">
        <v>0</v>
      </c>
      <c r="I19" s="1362">
        <v>0</v>
      </c>
      <c r="J19" s="1362">
        <v>0</v>
      </c>
      <c r="K19" s="1362">
        <v>0</v>
      </c>
      <c r="L19" s="1361">
        <f t="shared" si="0"/>
        <v>0</v>
      </c>
      <c r="M19" s="1361">
        <v>12000</v>
      </c>
    </row>
    <row r="20" spans="1:13" s="259" customFormat="1" ht="40.5" customHeight="1" x14ac:dyDescent="0.3">
      <c r="A20" s="1357" t="s">
        <v>1629</v>
      </c>
      <c r="B20" s="1358" t="s">
        <v>806</v>
      </c>
      <c r="C20" s="1359" t="s">
        <v>235</v>
      </c>
      <c r="D20" s="1360" t="s">
        <v>236</v>
      </c>
      <c r="E20" s="1361">
        <v>12000</v>
      </c>
      <c r="F20" s="1362">
        <v>0</v>
      </c>
      <c r="G20" s="1361">
        <v>12000</v>
      </c>
      <c r="H20" s="1362">
        <v>0</v>
      </c>
      <c r="I20" s="1362">
        <v>0</v>
      </c>
      <c r="J20" s="1362">
        <v>0</v>
      </c>
      <c r="K20" s="1362">
        <v>0</v>
      </c>
      <c r="L20" s="1361">
        <f t="shared" si="0"/>
        <v>0</v>
      </c>
      <c r="M20" s="1361">
        <v>12000</v>
      </c>
    </row>
    <row r="21" spans="1:13" s="259" customFormat="1" ht="40.5" customHeight="1" x14ac:dyDescent="0.3">
      <c r="A21" s="1357" t="s">
        <v>1519</v>
      </c>
      <c r="B21" s="1358" t="s">
        <v>806</v>
      </c>
      <c r="C21" s="1359" t="s">
        <v>235</v>
      </c>
      <c r="D21" s="1360" t="s">
        <v>236</v>
      </c>
      <c r="E21" s="1361">
        <v>14000</v>
      </c>
      <c r="F21" s="1362">
        <v>0</v>
      </c>
      <c r="G21" s="1361">
        <v>14000</v>
      </c>
      <c r="H21" s="1362">
        <v>0</v>
      </c>
      <c r="I21" s="1362">
        <v>0</v>
      </c>
      <c r="J21" s="1362">
        <v>0</v>
      </c>
      <c r="K21" s="1362">
        <v>0</v>
      </c>
      <c r="L21" s="1361">
        <f t="shared" si="0"/>
        <v>0</v>
      </c>
      <c r="M21" s="1361">
        <v>14000</v>
      </c>
    </row>
    <row r="22" spans="1:13" s="259" customFormat="1" ht="40.5" customHeight="1" x14ac:dyDescent="0.3">
      <c r="A22" s="1357" t="s">
        <v>1080</v>
      </c>
      <c r="B22" s="1358" t="s">
        <v>806</v>
      </c>
      <c r="C22" s="1359" t="s">
        <v>235</v>
      </c>
      <c r="D22" s="1360" t="s">
        <v>236</v>
      </c>
      <c r="E22" s="1361">
        <v>12000</v>
      </c>
      <c r="F22" s="1362">
        <v>0</v>
      </c>
      <c r="G22" s="1361">
        <v>12000</v>
      </c>
      <c r="H22" s="1362">
        <v>0</v>
      </c>
      <c r="I22" s="1362">
        <v>0</v>
      </c>
      <c r="J22" s="1362">
        <v>0</v>
      </c>
      <c r="K22" s="1362">
        <v>0</v>
      </c>
      <c r="L22" s="1361">
        <f t="shared" si="0"/>
        <v>0</v>
      </c>
      <c r="M22" s="1361">
        <v>12000</v>
      </c>
    </row>
    <row r="23" spans="1:13" s="259" customFormat="1" ht="40.5" customHeight="1" x14ac:dyDescent="0.3">
      <c r="A23" s="1357" t="s">
        <v>1630</v>
      </c>
      <c r="B23" s="1358" t="s">
        <v>806</v>
      </c>
      <c r="C23" s="1359" t="s">
        <v>235</v>
      </c>
      <c r="D23" s="1360" t="s">
        <v>236</v>
      </c>
      <c r="E23" s="1361">
        <v>12000</v>
      </c>
      <c r="F23" s="1362">
        <v>0</v>
      </c>
      <c r="G23" s="1361">
        <v>12000</v>
      </c>
      <c r="H23" s="1362">
        <v>0</v>
      </c>
      <c r="I23" s="1362">
        <v>0</v>
      </c>
      <c r="J23" s="1362">
        <v>0</v>
      </c>
      <c r="K23" s="1362">
        <v>0</v>
      </c>
      <c r="L23" s="1361">
        <f t="shared" si="0"/>
        <v>0</v>
      </c>
      <c r="M23" s="1361">
        <v>12000</v>
      </c>
    </row>
    <row r="24" spans="1:13" s="259" customFormat="1" ht="40.5" customHeight="1" x14ac:dyDescent="0.3">
      <c r="A24" s="1357" t="s">
        <v>1192</v>
      </c>
      <c r="B24" s="1358" t="s">
        <v>806</v>
      </c>
      <c r="C24" s="1359" t="s">
        <v>235</v>
      </c>
      <c r="D24" s="1360" t="s">
        <v>236</v>
      </c>
      <c r="E24" s="1361">
        <v>12000</v>
      </c>
      <c r="F24" s="1362">
        <v>0</v>
      </c>
      <c r="G24" s="1361">
        <v>12000</v>
      </c>
      <c r="H24" s="1362">
        <v>0</v>
      </c>
      <c r="I24" s="1362">
        <v>0</v>
      </c>
      <c r="J24" s="1362">
        <v>0</v>
      </c>
      <c r="K24" s="1362">
        <v>0</v>
      </c>
      <c r="L24" s="1361">
        <f t="shared" si="0"/>
        <v>0</v>
      </c>
      <c r="M24" s="1361">
        <v>12000</v>
      </c>
    </row>
    <row r="25" spans="1:13" s="259" customFormat="1" ht="40.5" customHeight="1" x14ac:dyDescent="0.3">
      <c r="A25" s="1357" t="s">
        <v>1046</v>
      </c>
      <c r="B25" s="1358" t="s">
        <v>806</v>
      </c>
      <c r="C25" s="1359" t="s">
        <v>235</v>
      </c>
      <c r="D25" s="1360" t="s">
        <v>236</v>
      </c>
      <c r="E25" s="1361">
        <v>12000</v>
      </c>
      <c r="F25" s="1362">
        <v>0</v>
      </c>
      <c r="G25" s="1361">
        <v>12000</v>
      </c>
      <c r="H25" s="1362">
        <v>0</v>
      </c>
      <c r="I25" s="1362">
        <v>0</v>
      </c>
      <c r="J25" s="1362">
        <v>0</v>
      </c>
      <c r="K25" s="1362">
        <v>0</v>
      </c>
      <c r="L25" s="1361">
        <f t="shared" si="0"/>
        <v>0</v>
      </c>
      <c r="M25" s="1361">
        <v>12000</v>
      </c>
    </row>
    <row r="26" spans="1:13" s="259" customFormat="1" ht="40.5" customHeight="1" x14ac:dyDescent="0.3">
      <c r="A26" s="1357" t="s">
        <v>1246</v>
      </c>
      <c r="B26" s="1358" t="s">
        <v>806</v>
      </c>
      <c r="C26" s="1359" t="s">
        <v>235</v>
      </c>
      <c r="D26" s="1360" t="s">
        <v>236</v>
      </c>
      <c r="E26" s="1361">
        <v>12000</v>
      </c>
      <c r="F26" s="1362">
        <v>0</v>
      </c>
      <c r="G26" s="1361">
        <v>12000</v>
      </c>
      <c r="H26" s="1362">
        <v>0</v>
      </c>
      <c r="I26" s="1362">
        <v>0</v>
      </c>
      <c r="J26" s="1362">
        <v>0</v>
      </c>
      <c r="K26" s="1362">
        <v>0</v>
      </c>
      <c r="L26" s="1361">
        <f t="shared" si="0"/>
        <v>0</v>
      </c>
      <c r="M26" s="1361">
        <v>12000</v>
      </c>
    </row>
    <row r="27" spans="1:13" s="259" customFormat="1" ht="40.5" customHeight="1" x14ac:dyDescent="0.3">
      <c r="A27" s="1357" t="s">
        <v>1247</v>
      </c>
      <c r="B27" s="1358" t="s">
        <v>806</v>
      </c>
      <c r="C27" s="1359" t="s">
        <v>235</v>
      </c>
      <c r="D27" s="1360" t="s">
        <v>236</v>
      </c>
      <c r="E27" s="1361">
        <v>12000</v>
      </c>
      <c r="F27" s="1362">
        <v>0</v>
      </c>
      <c r="G27" s="1361">
        <v>12000</v>
      </c>
      <c r="H27" s="1362">
        <v>0</v>
      </c>
      <c r="I27" s="1362">
        <v>0</v>
      </c>
      <c r="J27" s="1362">
        <v>0</v>
      </c>
      <c r="K27" s="1362">
        <v>0</v>
      </c>
      <c r="L27" s="1361">
        <f t="shared" si="0"/>
        <v>0</v>
      </c>
      <c r="M27" s="1361">
        <v>12000</v>
      </c>
    </row>
    <row r="28" spans="1:13" s="259" customFormat="1" ht="40.5" customHeight="1" x14ac:dyDescent="0.3">
      <c r="A28" s="1357" t="s">
        <v>1631</v>
      </c>
      <c r="B28" s="1358" t="s">
        <v>806</v>
      </c>
      <c r="C28" s="1359" t="s">
        <v>235</v>
      </c>
      <c r="D28" s="1360" t="s">
        <v>236</v>
      </c>
      <c r="E28" s="1361">
        <v>12000</v>
      </c>
      <c r="F28" s="1362">
        <v>0</v>
      </c>
      <c r="G28" s="1361">
        <v>12000</v>
      </c>
      <c r="H28" s="1362">
        <v>0</v>
      </c>
      <c r="I28" s="1362">
        <v>0</v>
      </c>
      <c r="J28" s="1362">
        <v>0</v>
      </c>
      <c r="K28" s="1362">
        <v>0</v>
      </c>
      <c r="L28" s="1361">
        <f t="shared" si="0"/>
        <v>0</v>
      </c>
      <c r="M28" s="1361">
        <v>12000</v>
      </c>
    </row>
    <row r="29" spans="1:13" s="259" customFormat="1" ht="40.5" customHeight="1" x14ac:dyDescent="0.3">
      <c r="A29" s="1357" t="s">
        <v>1632</v>
      </c>
      <c r="B29" s="1358" t="s">
        <v>806</v>
      </c>
      <c r="C29" s="1359" t="s">
        <v>235</v>
      </c>
      <c r="D29" s="1360" t="s">
        <v>236</v>
      </c>
      <c r="E29" s="1361">
        <v>12000</v>
      </c>
      <c r="F29" s="1362">
        <v>0</v>
      </c>
      <c r="G29" s="1361">
        <v>12000</v>
      </c>
      <c r="H29" s="1362">
        <v>0</v>
      </c>
      <c r="I29" s="1362">
        <v>0</v>
      </c>
      <c r="J29" s="1362">
        <v>0</v>
      </c>
      <c r="K29" s="1362">
        <v>0</v>
      </c>
      <c r="L29" s="1361">
        <f t="shared" si="0"/>
        <v>0</v>
      </c>
      <c r="M29" s="1361">
        <v>12000</v>
      </c>
    </row>
    <row r="30" spans="1:13" s="259" customFormat="1" ht="40.5" customHeight="1" x14ac:dyDescent="0.3">
      <c r="A30" s="1357" t="s">
        <v>1633</v>
      </c>
      <c r="B30" s="1358" t="s">
        <v>806</v>
      </c>
      <c r="C30" s="1359" t="s">
        <v>235</v>
      </c>
      <c r="D30" s="1360" t="s">
        <v>236</v>
      </c>
      <c r="E30" s="1361">
        <v>12000</v>
      </c>
      <c r="F30" s="1362">
        <v>0</v>
      </c>
      <c r="G30" s="1361">
        <v>12000</v>
      </c>
      <c r="H30" s="1362">
        <v>0</v>
      </c>
      <c r="I30" s="1362">
        <v>0</v>
      </c>
      <c r="J30" s="1362">
        <v>0</v>
      </c>
      <c r="K30" s="1362">
        <v>0</v>
      </c>
      <c r="L30" s="1361">
        <f t="shared" si="0"/>
        <v>0</v>
      </c>
      <c r="M30" s="1361">
        <v>12000</v>
      </c>
    </row>
    <row r="31" spans="1:13" s="259" customFormat="1" ht="40.5" customHeight="1" x14ac:dyDescent="0.3">
      <c r="A31" s="1357" t="s">
        <v>1834</v>
      </c>
      <c r="B31" s="1358" t="s">
        <v>806</v>
      </c>
      <c r="C31" s="1359" t="s">
        <v>235</v>
      </c>
      <c r="D31" s="1360" t="s">
        <v>236</v>
      </c>
      <c r="E31" s="1361">
        <v>12000</v>
      </c>
      <c r="F31" s="1362">
        <v>0</v>
      </c>
      <c r="G31" s="1361">
        <v>12000</v>
      </c>
      <c r="H31" s="1362">
        <v>0</v>
      </c>
      <c r="I31" s="1362">
        <v>0</v>
      </c>
      <c r="J31" s="1362">
        <v>0</v>
      </c>
      <c r="K31" s="1362">
        <v>0</v>
      </c>
      <c r="L31" s="1361">
        <f t="shared" si="0"/>
        <v>0</v>
      </c>
      <c r="M31" s="1361">
        <v>12000</v>
      </c>
    </row>
    <row r="32" spans="1:13" s="259" customFormat="1" ht="40.5" customHeight="1" x14ac:dyDescent="0.3">
      <c r="A32" s="1357" t="s">
        <v>1766</v>
      </c>
      <c r="B32" s="1358" t="s">
        <v>806</v>
      </c>
      <c r="C32" s="1359" t="s">
        <v>235</v>
      </c>
      <c r="D32" s="1360" t="s">
        <v>236</v>
      </c>
      <c r="E32" s="1361">
        <v>12000</v>
      </c>
      <c r="F32" s="1362">
        <v>0</v>
      </c>
      <c r="G32" s="1361">
        <v>12000</v>
      </c>
      <c r="H32" s="1362">
        <v>0</v>
      </c>
      <c r="I32" s="1362">
        <v>0</v>
      </c>
      <c r="J32" s="1362">
        <v>0</v>
      </c>
      <c r="K32" s="1362">
        <v>0</v>
      </c>
      <c r="L32" s="1361">
        <f t="shared" si="0"/>
        <v>0</v>
      </c>
      <c r="M32" s="1361">
        <v>12000</v>
      </c>
    </row>
    <row r="33" spans="1:13" s="259" customFormat="1" ht="36" customHeight="1" x14ac:dyDescent="0.3">
      <c r="A33" s="1357" t="s">
        <v>1827</v>
      </c>
      <c r="B33" s="1358" t="s">
        <v>806</v>
      </c>
      <c r="C33" s="1359" t="s">
        <v>235</v>
      </c>
      <c r="D33" s="1360" t="s">
        <v>236</v>
      </c>
      <c r="E33" s="1361">
        <v>12000</v>
      </c>
      <c r="F33" s="1362">
        <v>0</v>
      </c>
      <c r="G33" s="1361">
        <v>12000</v>
      </c>
      <c r="H33" s="1362">
        <v>0</v>
      </c>
      <c r="I33" s="1362">
        <v>0</v>
      </c>
      <c r="J33" s="1362">
        <v>0</v>
      </c>
      <c r="K33" s="1362">
        <v>0</v>
      </c>
      <c r="L33" s="1361">
        <f t="shared" si="0"/>
        <v>0</v>
      </c>
      <c r="M33" s="1361">
        <v>12000</v>
      </c>
    </row>
    <row r="34" spans="1:13" s="259" customFormat="1" ht="36" customHeight="1" x14ac:dyDescent="0.3">
      <c r="A34" s="1357" t="s">
        <v>1796</v>
      </c>
      <c r="B34" s="1358" t="s">
        <v>806</v>
      </c>
      <c r="C34" s="1359" t="s">
        <v>235</v>
      </c>
      <c r="D34" s="1360" t="s">
        <v>236</v>
      </c>
      <c r="E34" s="1361">
        <v>12000</v>
      </c>
      <c r="F34" s="1362">
        <v>0</v>
      </c>
      <c r="G34" s="1361">
        <v>12000</v>
      </c>
      <c r="H34" s="1362">
        <v>0</v>
      </c>
      <c r="I34" s="1362">
        <v>0</v>
      </c>
      <c r="J34" s="1362">
        <v>0</v>
      </c>
      <c r="K34" s="1362">
        <v>0</v>
      </c>
      <c r="L34" s="1361">
        <f t="shared" si="0"/>
        <v>0</v>
      </c>
      <c r="M34" s="1361">
        <v>12000</v>
      </c>
    </row>
    <row r="35" spans="1:13" s="259" customFormat="1" ht="36" customHeight="1" x14ac:dyDescent="0.3">
      <c r="A35" s="1357" t="s">
        <v>1797</v>
      </c>
      <c r="B35" s="1358" t="s">
        <v>806</v>
      </c>
      <c r="C35" s="1359" t="s">
        <v>235</v>
      </c>
      <c r="D35" s="1360" t="s">
        <v>236</v>
      </c>
      <c r="E35" s="1361">
        <v>12000</v>
      </c>
      <c r="F35" s="1362">
        <v>0</v>
      </c>
      <c r="G35" s="1361">
        <v>12000</v>
      </c>
      <c r="H35" s="1362">
        <v>0</v>
      </c>
      <c r="I35" s="1362">
        <v>0</v>
      </c>
      <c r="J35" s="1362">
        <v>0</v>
      </c>
      <c r="K35" s="1362">
        <v>0</v>
      </c>
      <c r="L35" s="1361">
        <f t="shared" si="0"/>
        <v>0</v>
      </c>
      <c r="M35" s="1361">
        <v>12000</v>
      </c>
    </row>
    <row r="36" spans="1:13" s="259" customFormat="1" ht="36" customHeight="1" x14ac:dyDescent="0.3">
      <c r="A36" s="1357" t="s">
        <v>1798</v>
      </c>
      <c r="B36" s="1356" t="s">
        <v>806</v>
      </c>
      <c r="C36" s="1359" t="s">
        <v>235</v>
      </c>
      <c r="D36" s="1360" t="s">
        <v>236</v>
      </c>
      <c r="E36" s="1361">
        <v>12000</v>
      </c>
      <c r="F36" s="1362">
        <v>0</v>
      </c>
      <c r="G36" s="1361">
        <v>12000</v>
      </c>
      <c r="H36" s="1362">
        <v>0</v>
      </c>
      <c r="I36" s="1362">
        <v>0</v>
      </c>
      <c r="J36" s="1362">
        <v>0</v>
      </c>
      <c r="K36" s="1362">
        <v>0</v>
      </c>
      <c r="L36" s="1361">
        <f t="shared" si="0"/>
        <v>0</v>
      </c>
      <c r="M36" s="1361">
        <v>12000</v>
      </c>
    </row>
    <row r="37" spans="1:13" s="259" customFormat="1" ht="36" customHeight="1" x14ac:dyDescent="0.3">
      <c r="A37" s="1357" t="s">
        <v>1799</v>
      </c>
      <c r="B37" s="1356" t="s">
        <v>806</v>
      </c>
      <c r="C37" s="1359" t="s">
        <v>235</v>
      </c>
      <c r="D37" s="1360" t="s">
        <v>236</v>
      </c>
      <c r="E37" s="1361">
        <v>12000</v>
      </c>
      <c r="F37" s="1362">
        <v>0</v>
      </c>
      <c r="G37" s="1361">
        <v>12000</v>
      </c>
      <c r="H37" s="1362">
        <v>0</v>
      </c>
      <c r="I37" s="1362">
        <v>0</v>
      </c>
      <c r="J37" s="1362">
        <v>0</v>
      </c>
      <c r="K37" s="1362">
        <v>0</v>
      </c>
      <c r="L37" s="1361">
        <f t="shared" si="0"/>
        <v>0</v>
      </c>
      <c r="M37" s="1361">
        <v>12000</v>
      </c>
    </row>
    <row r="38" spans="1:13" s="259" customFormat="1" ht="36" customHeight="1" x14ac:dyDescent="0.3">
      <c r="A38" s="1357" t="s">
        <v>1800</v>
      </c>
      <c r="B38" s="1356" t="s">
        <v>806</v>
      </c>
      <c r="C38" s="1359" t="s">
        <v>235</v>
      </c>
      <c r="D38" s="1360" t="s">
        <v>236</v>
      </c>
      <c r="E38" s="1361">
        <v>12000</v>
      </c>
      <c r="F38" s="1362">
        <v>0</v>
      </c>
      <c r="G38" s="1361">
        <v>12000</v>
      </c>
      <c r="H38" s="1362">
        <v>0</v>
      </c>
      <c r="I38" s="1362">
        <v>0</v>
      </c>
      <c r="J38" s="1362">
        <v>0</v>
      </c>
      <c r="K38" s="1362">
        <v>0</v>
      </c>
      <c r="L38" s="1361">
        <f t="shared" si="0"/>
        <v>0</v>
      </c>
      <c r="M38" s="1361">
        <v>12000</v>
      </c>
    </row>
    <row r="39" spans="1:13" s="259" customFormat="1" ht="36" customHeight="1" x14ac:dyDescent="0.3">
      <c r="A39" s="1357" t="s">
        <v>1801</v>
      </c>
      <c r="B39" s="1356" t="s">
        <v>806</v>
      </c>
      <c r="C39" s="1359" t="s">
        <v>235</v>
      </c>
      <c r="D39" s="1360" t="s">
        <v>236</v>
      </c>
      <c r="E39" s="1361">
        <v>12000</v>
      </c>
      <c r="F39" s="1362">
        <v>0</v>
      </c>
      <c r="G39" s="1361">
        <v>12000</v>
      </c>
      <c r="H39" s="1362">
        <v>0</v>
      </c>
      <c r="I39" s="1362">
        <v>0</v>
      </c>
      <c r="J39" s="1362">
        <v>0</v>
      </c>
      <c r="K39" s="1362">
        <v>0</v>
      </c>
      <c r="L39" s="1361">
        <f t="shared" si="0"/>
        <v>0</v>
      </c>
      <c r="M39" s="1361">
        <v>12000</v>
      </c>
    </row>
    <row r="40" spans="1:13" ht="28.5" customHeight="1" x14ac:dyDescent="0.3">
      <c r="A40" s="1367" t="s">
        <v>1767</v>
      </c>
      <c r="B40" s="1368"/>
      <c r="C40" s="1369">
        <v>24</v>
      </c>
      <c r="D40" s="1370"/>
      <c r="E40" s="1371">
        <f t="shared" ref="E40:M40" si="1">SUM(E16:E39)</f>
        <v>338000</v>
      </c>
      <c r="F40" s="1371">
        <f t="shared" si="1"/>
        <v>0</v>
      </c>
      <c r="G40" s="1371">
        <f t="shared" si="1"/>
        <v>338000</v>
      </c>
      <c r="H40" s="1371">
        <f t="shared" si="1"/>
        <v>0</v>
      </c>
      <c r="I40" s="1371">
        <f t="shared" si="1"/>
        <v>4195.88</v>
      </c>
      <c r="J40" s="1371">
        <f t="shared" si="1"/>
        <v>0</v>
      </c>
      <c r="K40" s="1371">
        <f t="shared" si="1"/>
        <v>0</v>
      </c>
      <c r="L40" s="1371">
        <f t="shared" si="1"/>
        <v>4195.88</v>
      </c>
      <c r="M40" s="1371">
        <f t="shared" si="1"/>
        <v>333804.12</v>
      </c>
    </row>
    <row r="41" spans="1:13" ht="28.5" customHeight="1" x14ac:dyDescent="0.25">
      <c r="A41" s="1312"/>
      <c r="B41" s="601"/>
      <c r="C41" s="462"/>
      <c r="D41" s="283"/>
      <c r="E41" s="1313"/>
      <c r="F41" s="1313"/>
      <c r="G41" s="1313"/>
      <c r="H41" s="1313"/>
      <c r="I41" s="1313"/>
      <c r="J41" s="1313"/>
      <c r="K41" s="1313"/>
      <c r="L41" s="1313"/>
      <c r="M41" s="1313"/>
    </row>
    <row r="42" spans="1:13" ht="28.5" customHeight="1" x14ac:dyDescent="0.3">
      <c r="A42" s="1366" t="s">
        <v>1760</v>
      </c>
      <c r="B42" s="601"/>
      <c r="C42" s="286"/>
      <c r="D42" s="283"/>
      <c r="E42" s="284"/>
      <c r="F42" s="285"/>
      <c r="G42" s="284"/>
      <c r="H42" s="285"/>
      <c r="I42" s="285"/>
      <c r="J42" s="285"/>
      <c r="K42" s="285"/>
      <c r="L42" s="284"/>
      <c r="M42" s="284"/>
    </row>
    <row r="43" spans="1:13" ht="32.25" customHeight="1" x14ac:dyDescent="0.3">
      <c r="A43" s="1366" t="s">
        <v>1740</v>
      </c>
      <c r="B43" s="601"/>
      <c r="C43" s="286"/>
      <c r="D43" s="283"/>
      <c r="E43" s="284"/>
      <c r="F43" s="285"/>
      <c r="G43" s="284"/>
      <c r="H43" s="285"/>
      <c r="I43" s="285"/>
      <c r="J43" s="285"/>
      <c r="K43" s="285"/>
      <c r="L43" s="284"/>
      <c r="M43" s="284"/>
    </row>
    <row r="44" spans="1:13" ht="36.75" customHeight="1" x14ac:dyDescent="0.3">
      <c r="A44" s="1357" t="s">
        <v>1802</v>
      </c>
      <c r="B44" s="1356" t="s">
        <v>806</v>
      </c>
      <c r="C44" s="1359" t="s">
        <v>235</v>
      </c>
      <c r="D44" s="1360" t="s">
        <v>236</v>
      </c>
      <c r="E44" s="1361">
        <v>12000</v>
      </c>
      <c r="F44" s="1362">
        <v>0</v>
      </c>
      <c r="G44" s="1361">
        <v>12000</v>
      </c>
      <c r="H44" s="1362">
        <v>0</v>
      </c>
      <c r="I44" s="1362">
        <v>0</v>
      </c>
      <c r="J44" s="1362">
        <v>0</v>
      </c>
      <c r="K44" s="1362">
        <v>0</v>
      </c>
      <c r="L44" s="1361">
        <f>+H44+I44+J44+K44</f>
        <v>0</v>
      </c>
      <c r="M44" s="1361">
        <v>12000</v>
      </c>
    </row>
    <row r="45" spans="1:13" ht="28.5" customHeight="1" x14ac:dyDescent="0.3">
      <c r="A45" s="1312" t="s">
        <v>1767</v>
      </c>
      <c r="B45" s="601"/>
      <c r="C45" s="1369">
        <v>1</v>
      </c>
      <c r="D45" s="283"/>
      <c r="E45" s="1372">
        <f>SUM(E44)</f>
        <v>12000</v>
      </c>
      <c r="F45" s="1373">
        <f t="shared" ref="F45:M45" si="2">SUM(F44)</f>
        <v>0</v>
      </c>
      <c r="G45" s="1372">
        <f t="shared" si="2"/>
        <v>12000</v>
      </c>
      <c r="H45" s="1373">
        <f t="shared" si="2"/>
        <v>0</v>
      </c>
      <c r="I45" s="1373">
        <f t="shared" si="2"/>
        <v>0</v>
      </c>
      <c r="J45" s="1373">
        <f t="shared" si="2"/>
        <v>0</v>
      </c>
      <c r="K45" s="1373">
        <f t="shared" si="2"/>
        <v>0</v>
      </c>
      <c r="L45" s="1372">
        <f t="shared" si="2"/>
        <v>0</v>
      </c>
      <c r="M45" s="1372">
        <f t="shared" si="2"/>
        <v>12000</v>
      </c>
    </row>
    <row r="46" spans="1:13" ht="34.5" customHeight="1" x14ac:dyDescent="0.3">
      <c r="A46" s="724"/>
      <c r="B46" s="602"/>
      <c r="C46" s="1369"/>
      <c r="D46" s="283"/>
      <c r="E46" s="273"/>
      <c r="F46" s="273"/>
      <c r="G46" s="273"/>
      <c r="H46" s="273"/>
      <c r="I46" s="273"/>
      <c r="J46" s="273"/>
      <c r="K46" s="273"/>
      <c r="L46" s="273"/>
      <c r="M46" s="273"/>
    </row>
    <row r="47" spans="1:13" ht="33" customHeight="1" x14ac:dyDescent="0.3">
      <c r="A47" s="1375" t="s">
        <v>865</v>
      </c>
      <c r="B47" s="1375"/>
      <c r="C47" s="1374">
        <f>+C40+C45</f>
        <v>25</v>
      </c>
      <c r="D47" s="1374"/>
      <c r="E47" s="1376">
        <f>+E40+E45</f>
        <v>350000</v>
      </c>
      <c r="F47" s="1376">
        <f t="shared" ref="F47:M47" si="3">+F40+F45</f>
        <v>0</v>
      </c>
      <c r="G47" s="1376">
        <f t="shared" si="3"/>
        <v>350000</v>
      </c>
      <c r="H47" s="1376">
        <f t="shared" si="3"/>
        <v>0</v>
      </c>
      <c r="I47" s="1376">
        <f t="shared" si="3"/>
        <v>4195.88</v>
      </c>
      <c r="J47" s="1376">
        <f t="shared" si="3"/>
        <v>0</v>
      </c>
      <c r="K47" s="1376">
        <f t="shared" si="3"/>
        <v>0</v>
      </c>
      <c r="L47" s="1376">
        <f t="shared" si="3"/>
        <v>4195.88</v>
      </c>
      <c r="M47" s="1376">
        <f t="shared" si="3"/>
        <v>345804.12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21.7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21.7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4.2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hidden="1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7.25" hidden="1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6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5.7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752"/>
      <c r="B67" s="752"/>
      <c r="C67" s="753"/>
      <c r="D67" s="753"/>
      <c r="E67" s="754"/>
      <c r="F67" s="755"/>
      <c r="G67" s="754"/>
      <c r="H67" s="755"/>
      <c r="I67" s="754"/>
      <c r="J67" s="755"/>
      <c r="K67" s="755"/>
      <c r="L67" s="754"/>
      <c r="M67" s="756"/>
    </row>
    <row r="68" spans="1:13" s="259" customFormat="1" ht="19.5" customHeight="1" x14ac:dyDescent="0.25">
      <c r="A68" s="542"/>
      <c r="B68" s="542"/>
      <c r="C68" s="753"/>
      <c r="D68" s="753"/>
      <c r="E68" s="754"/>
      <c r="F68" s="755"/>
      <c r="G68" s="674"/>
      <c r="H68" s="674"/>
      <c r="I68" s="674"/>
      <c r="J68" s="674"/>
      <c r="K68" s="674"/>
      <c r="L68" s="674"/>
      <c r="M68" s="756"/>
    </row>
    <row r="69" spans="1:13" s="259" customFormat="1" ht="19.5" customHeight="1" x14ac:dyDescent="0.25">
      <c r="A69" s="1874" t="s">
        <v>1269</v>
      </c>
      <c r="B69" s="1874"/>
      <c r="C69" s="753"/>
      <c r="D69" s="753"/>
      <c r="E69" s="754"/>
      <c r="F69" s="755"/>
      <c r="H69" s="1875" t="s">
        <v>852</v>
      </c>
      <c r="I69" s="1875"/>
      <c r="J69" s="1875"/>
      <c r="K69" s="1875"/>
      <c r="L69" s="1875"/>
      <c r="M69" s="1875"/>
    </row>
    <row r="70" spans="1:13" s="259" customFormat="1" ht="19.5" customHeight="1" x14ac:dyDescent="0.25">
      <c r="A70" s="1812" t="s">
        <v>1813</v>
      </c>
      <c r="B70" s="1812"/>
      <c r="C70" s="753"/>
      <c r="D70" s="753"/>
      <c r="E70" s="754"/>
      <c r="F70" s="755"/>
      <c r="H70" s="1876" t="s">
        <v>1505</v>
      </c>
      <c r="I70" s="1876"/>
      <c r="J70" s="1876"/>
      <c r="K70" s="1876"/>
      <c r="L70" s="1876"/>
      <c r="M70" s="1876"/>
    </row>
    <row r="71" spans="1:13" ht="108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57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50.2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27.75" hidden="1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39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6.5" customHeight="1" x14ac:dyDescent="0.25">
      <c r="A76" s="546"/>
      <c r="B76" s="546"/>
      <c r="C76" s="259"/>
      <c r="D76" s="259"/>
      <c r="E76" s="259"/>
      <c r="F76" s="259"/>
      <c r="G76" s="259"/>
      <c r="H76" s="259"/>
      <c r="I76" s="259"/>
      <c r="J76" s="259"/>
      <c r="K76" s="259"/>
      <c r="L76" s="259"/>
      <c r="M76" s="66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ht="19.5" customHeight="1" x14ac:dyDescent="0.25">
      <c r="A78" s="537"/>
      <c r="B78" s="542"/>
      <c r="C78" s="537"/>
      <c r="D78" s="537"/>
      <c r="E78" s="537"/>
      <c r="F78" s="537"/>
      <c r="G78" s="537"/>
      <c r="H78" s="537"/>
      <c r="I78" s="537"/>
      <c r="J78" s="537"/>
      <c r="K78" s="537"/>
      <c r="L78" s="537"/>
      <c r="M78" s="537"/>
    </row>
    <row r="79" spans="1:13" x14ac:dyDescent="0.25">
      <c r="C79" s="543"/>
      <c r="D79" s="543"/>
      <c r="E79" s="544"/>
      <c r="F79" s="545"/>
      <c r="M79" s="544"/>
    </row>
    <row r="80" spans="1:13" x14ac:dyDescent="0.25">
      <c r="C80" s="538"/>
      <c r="D80" s="537"/>
      <c r="E80" s="537"/>
      <c r="F80" s="537"/>
      <c r="M80" s="539"/>
    </row>
    <row r="81" spans="1:13" x14ac:dyDescent="0.25">
      <c r="C81" s="537"/>
      <c r="D81" s="537"/>
      <c r="E81" s="537"/>
      <c r="F81" s="540"/>
      <c r="M81" s="537"/>
    </row>
    <row r="82" spans="1:13" x14ac:dyDescent="0.25">
      <c r="C82" s="547"/>
      <c r="D82" s="546"/>
      <c r="E82" s="541"/>
      <c r="F82" s="540"/>
      <c r="G82" s="537"/>
      <c r="H82" s="1813"/>
      <c r="I82" s="1813"/>
      <c r="J82" s="1813"/>
      <c r="K82" s="1813"/>
      <c r="L82" s="1813"/>
      <c r="M82" s="1813"/>
    </row>
    <row r="83" spans="1:13" ht="15.75" x14ac:dyDescent="0.25">
      <c r="A83" s="267"/>
      <c r="B83" s="267"/>
      <c r="C83" s="268"/>
      <c r="D83" s="268"/>
      <c r="E83" s="269"/>
      <c r="F83" s="1741"/>
      <c r="G83" s="1741"/>
      <c r="H83" s="1741"/>
      <c r="I83" s="1741"/>
      <c r="J83" s="1741"/>
      <c r="K83" s="271"/>
      <c r="L83" s="271"/>
      <c r="M83" s="259"/>
    </row>
    <row r="84" spans="1:13" x14ac:dyDescent="0.25"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  <row r="85" spans="1:13" x14ac:dyDescent="0.25">
      <c r="A85" s="259"/>
      <c r="B85" s="531"/>
      <c r="C85" s="259"/>
      <c r="D85" s="259"/>
      <c r="E85" s="259"/>
      <c r="F85" s="259"/>
      <c r="G85" s="259"/>
      <c r="H85" s="259"/>
      <c r="I85" s="259"/>
      <c r="J85" s="259"/>
      <c r="K85" s="259"/>
      <c r="L85" s="259"/>
      <c r="M85" s="259"/>
    </row>
  </sheetData>
  <mergeCells count="23">
    <mergeCell ref="F83:J83"/>
    <mergeCell ref="M13:M14"/>
    <mergeCell ref="A69:B69"/>
    <mergeCell ref="H69:M69"/>
    <mergeCell ref="A70:B70"/>
    <mergeCell ref="H70:M70"/>
    <mergeCell ref="H82:M82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2.11" right="0.39370078740157483" top="0" bottom="0.01" header="0" footer="0.09"/>
  <pageSetup scale="30" orientation="landscape" r:id="rId1"/>
  <drawing r:id="rId2"/>
</worksheet>
</file>

<file path=xl/worksheets/sheet3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E47208-674D-4554-8B25-E4F1FA740255}">
  <sheetPr>
    <pageSetUpPr fitToPage="1"/>
  </sheetPr>
  <dimension ref="A1:N280"/>
  <sheetViews>
    <sheetView showGridLines="0" topLeftCell="A5" zoomScale="84" zoomScaleNormal="84" workbookViewId="0">
      <pane ySplit="13" topLeftCell="A220" activePane="bottomLeft" state="frozen"/>
      <selection activeCell="A5" sqref="A5"/>
      <selection pane="bottomLeft" activeCell="C248" sqref="C248"/>
    </sheetView>
  </sheetViews>
  <sheetFormatPr baseColWidth="10" defaultRowHeight="15" x14ac:dyDescent="0.25"/>
  <cols>
    <col min="1" max="1" width="71.85546875" customWidth="1"/>
    <col min="2" max="2" width="14.7109375" customWidth="1"/>
    <col min="3" max="3" width="56.28515625" customWidth="1"/>
    <col min="4" max="4" width="45.855468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7.140625" style="259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1089"/>
      <c r="K2" s="867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1089"/>
      <c r="K3" s="867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1089"/>
      <c r="K4" s="867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1089"/>
      <c r="K5" s="867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1089"/>
      <c r="K6" s="867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1089"/>
      <c r="K7" s="867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1089"/>
      <c r="K8" s="867"/>
      <c r="L8" s="1089"/>
      <c r="M8" s="867"/>
    </row>
    <row r="9" spans="1:14" ht="27" customHeight="1" x14ac:dyDescent="0.25">
      <c r="A9" s="853" t="s">
        <v>641</v>
      </c>
      <c r="B9" s="851"/>
      <c r="C9" s="853"/>
      <c r="D9" s="853"/>
      <c r="E9" s="867"/>
      <c r="F9" s="868"/>
      <c r="G9" s="867"/>
      <c r="H9" s="1089" t="s">
        <v>1539</v>
      </c>
      <c r="I9" s="1089"/>
      <c r="J9" s="1089"/>
      <c r="K9" s="867"/>
      <c r="L9" s="1089"/>
      <c r="M9" s="867"/>
    </row>
    <row r="10" spans="1:14" ht="15.75" x14ac:dyDescent="0.25">
      <c r="A10" s="1871" t="s">
        <v>1502</v>
      </c>
      <c r="B10" s="1871"/>
      <c r="C10" s="1871"/>
      <c r="D10" s="1871"/>
      <c r="E10" s="1871"/>
      <c r="F10" s="1871"/>
      <c r="G10" s="1871"/>
      <c r="H10" s="1871"/>
      <c r="I10" s="1871"/>
      <c r="J10" s="1871"/>
      <c r="K10" s="1871"/>
      <c r="L10" s="1871"/>
      <c r="M10" s="1871"/>
    </row>
    <row r="11" spans="1:14" ht="0.75" customHeight="1" x14ac:dyDescent="0.25">
      <c r="A11" s="1871"/>
      <c r="B11" s="1871"/>
      <c r="C11" s="1871"/>
      <c r="D11" s="1871"/>
      <c r="E11" s="1871"/>
      <c r="F11" s="1871"/>
      <c r="G11" s="1871"/>
      <c r="H11" s="1871"/>
      <c r="I11" s="1871"/>
      <c r="J11" s="1871"/>
      <c r="K11" s="1871"/>
      <c r="L11" s="1871"/>
      <c r="M11" s="1871"/>
      <c r="N11" s="1871"/>
    </row>
    <row r="12" spans="1:14" ht="15.75" x14ac:dyDescent="0.25">
      <c r="A12" s="1871" t="s">
        <v>1460</v>
      </c>
      <c r="B12" s="1871"/>
      <c r="C12" s="1871"/>
      <c r="D12" s="1871"/>
      <c r="E12" s="1871"/>
      <c r="F12" s="1871"/>
      <c r="G12" s="1871"/>
      <c r="H12" s="1871"/>
      <c r="I12" s="1871"/>
      <c r="J12" s="1871"/>
      <c r="K12" s="1871"/>
      <c r="L12" s="1871"/>
      <c r="M12" s="1871"/>
    </row>
    <row r="13" spans="1:14" ht="15.75" x14ac:dyDescent="0.25">
      <c r="A13" s="1871" t="s">
        <v>1841</v>
      </c>
      <c r="B13" s="1871"/>
      <c r="C13" s="1871"/>
      <c r="D13" s="1871"/>
      <c r="E13" s="1871"/>
      <c r="F13" s="1871"/>
      <c r="G13" s="1871"/>
      <c r="H13" s="1871"/>
      <c r="I13" s="1871"/>
      <c r="J13" s="1871"/>
      <c r="K13" s="1871"/>
      <c r="L13" s="1871"/>
      <c r="M13" s="1871"/>
    </row>
    <row r="14" spans="1:14" ht="15.75" x14ac:dyDescent="0.25">
      <c r="A14" s="1887" t="s">
        <v>404</v>
      </c>
      <c r="B14" s="1887"/>
      <c r="C14" s="1887"/>
      <c r="D14" s="1887"/>
      <c r="E14" s="1887"/>
      <c r="F14" s="1887"/>
      <c r="G14" s="1887"/>
      <c r="H14" s="1887"/>
      <c r="I14" s="1887"/>
      <c r="J14" s="1887"/>
      <c r="K14" s="1887"/>
      <c r="L14" s="1887"/>
      <c r="M14" s="1887"/>
    </row>
    <row r="15" spans="1:14" ht="16.5" thickBot="1" x14ac:dyDescent="0.3">
      <c r="A15" s="851"/>
      <c r="B15" s="851"/>
      <c r="C15" s="851"/>
      <c r="D15" s="851"/>
      <c r="E15" s="851"/>
      <c r="F15" s="851"/>
      <c r="G15" s="851"/>
      <c r="H15" s="1090"/>
      <c r="I15" s="1090"/>
      <c r="J15" s="1090"/>
      <c r="K15" s="851"/>
      <c r="L15" s="1090"/>
      <c r="M15" s="851"/>
    </row>
    <row r="16" spans="1:14" ht="15.75" x14ac:dyDescent="0.25">
      <c r="A16" s="1939" t="s">
        <v>7</v>
      </c>
      <c r="B16" s="1941" t="s">
        <v>802</v>
      </c>
      <c r="C16" s="1941" t="s">
        <v>9</v>
      </c>
      <c r="D16" s="1941" t="s">
        <v>11</v>
      </c>
      <c r="E16" s="1390" t="s">
        <v>12</v>
      </c>
      <c r="F16" s="1943" t="s">
        <v>13</v>
      </c>
      <c r="G16" s="1935" t="s">
        <v>14</v>
      </c>
      <c r="H16" s="1937" t="s">
        <v>15</v>
      </c>
      <c r="I16" s="1893" t="s">
        <v>16</v>
      </c>
      <c r="J16" s="1937" t="s">
        <v>17</v>
      </c>
      <c r="K16" s="1937" t="s">
        <v>18</v>
      </c>
      <c r="L16" s="1937" t="s">
        <v>19</v>
      </c>
      <c r="M16" s="1933" t="s">
        <v>20</v>
      </c>
    </row>
    <row r="17" spans="1:13" ht="16.5" thickBot="1" x14ac:dyDescent="0.3">
      <c r="A17" s="1940"/>
      <c r="B17" s="1942"/>
      <c r="C17" s="1942"/>
      <c r="D17" s="1942"/>
      <c r="E17" s="1391" t="s">
        <v>21</v>
      </c>
      <c r="F17" s="1944"/>
      <c r="G17" s="1936"/>
      <c r="H17" s="1938"/>
      <c r="I17" s="1893"/>
      <c r="J17" s="1938"/>
      <c r="K17" s="1938"/>
      <c r="L17" s="1938"/>
      <c r="M17" s="1934"/>
    </row>
    <row r="18" spans="1:13" ht="15.75" x14ac:dyDescent="0.25">
      <c r="A18" s="1414" t="s">
        <v>1140</v>
      </c>
      <c r="B18" s="1415"/>
      <c r="C18" s="1414"/>
      <c r="D18" s="1414"/>
      <c r="E18" s="1416"/>
      <c r="F18" s="1417"/>
      <c r="G18" s="1418"/>
      <c r="H18" s="1416"/>
      <c r="I18" s="1416"/>
      <c r="J18" s="1416"/>
      <c r="K18" s="1419"/>
      <c r="L18" s="1416"/>
      <c r="M18" s="1418"/>
    </row>
    <row r="19" spans="1:13" ht="15.75" x14ac:dyDescent="0.25">
      <c r="A19" s="1420" t="s">
        <v>1645</v>
      </c>
      <c r="B19" s="1421" t="s">
        <v>806</v>
      </c>
      <c r="C19" s="1420" t="s">
        <v>142</v>
      </c>
      <c r="D19" s="1420" t="s">
        <v>1065</v>
      </c>
      <c r="E19" s="1422">
        <v>260000</v>
      </c>
      <c r="F19" s="1423">
        <v>0</v>
      </c>
      <c r="G19" s="1424">
        <v>260000</v>
      </c>
      <c r="H19" s="1425">
        <v>7462</v>
      </c>
      <c r="I19" s="1425">
        <v>50070.080000000002</v>
      </c>
      <c r="J19" s="1425">
        <v>6589.14</v>
      </c>
      <c r="K19" s="1426">
        <v>4169.3999999999996</v>
      </c>
      <c r="L19" s="1425">
        <f>+H19+I19+J19+K19</f>
        <v>68290.62</v>
      </c>
      <c r="M19" s="1427">
        <f>+G19-L19</f>
        <v>191709.38</v>
      </c>
    </row>
    <row r="20" spans="1:13" ht="15.75" x14ac:dyDescent="0.25">
      <c r="A20" s="1428" t="s">
        <v>1646</v>
      </c>
      <c r="B20" s="1421" t="s">
        <v>806</v>
      </c>
      <c r="C20" s="1429" t="s">
        <v>30</v>
      </c>
      <c r="D20" s="1420" t="s">
        <v>1065</v>
      </c>
      <c r="E20" s="1425">
        <v>210000</v>
      </c>
      <c r="F20" s="1423">
        <v>0</v>
      </c>
      <c r="G20" s="1427">
        <v>210000</v>
      </c>
      <c r="H20" s="1425">
        <v>6027</v>
      </c>
      <c r="I20" s="1425">
        <v>37980.120000000003</v>
      </c>
      <c r="J20" s="1425">
        <v>6384</v>
      </c>
      <c r="K20" s="1426">
        <v>4169.3999999999996</v>
      </c>
      <c r="L20" s="1425">
        <f>+H20+I20+J20+K20</f>
        <v>54560.520000000004</v>
      </c>
      <c r="M20" s="1427">
        <f>+G20-L20</f>
        <v>155439.47999999998</v>
      </c>
    </row>
    <row r="21" spans="1:13" ht="15.75" x14ac:dyDescent="0.25">
      <c r="A21" s="1428" t="s">
        <v>1598</v>
      </c>
      <c r="B21" s="1421" t="s">
        <v>807</v>
      </c>
      <c r="C21" s="1429" t="s">
        <v>1806</v>
      </c>
      <c r="D21" s="1420" t="s">
        <v>1065</v>
      </c>
      <c r="E21" s="1425">
        <v>210000</v>
      </c>
      <c r="F21" s="1423">
        <v>0</v>
      </c>
      <c r="G21" s="1427">
        <v>210000</v>
      </c>
      <c r="H21" s="1425">
        <v>6027</v>
      </c>
      <c r="I21" s="1425">
        <v>37980.120000000003</v>
      </c>
      <c r="J21" s="1425">
        <v>6384</v>
      </c>
      <c r="K21" s="1426">
        <v>4169.3999999999996</v>
      </c>
      <c r="L21" s="1425">
        <f>SUM(H21:K21)</f>
        <v>54560.520000000004</v>
      </c>
      <c r="M21" s="1427">
        <f>+G21-L21</f>
        <v>155439.47999999998</v>
      </c>
    </row>
    <row r="22" spans="1:13" ht="15.75" x14ac:dyDescent="0.25">
      <c r="A22" s="1428" t="s">
        <v>1647</v>
      </c>
      <c r="B22" s="1421" t="s">
        <v>807</v>
      </c>
      <c r="C22" s="1430" t="s">
        <v>693</v>
      </c>
      <c r="D22" s="1430" t="s">
        <v>1066</v>
      </c>
      <c r="E22" s="1425">
        <v>130000</v>
      </c>
      <c r="F22" s="1423">
        <v>0</v>
      </c>
      <c r="G22" s="1427">
        <v>130000</v>
      </c>
      <c r="H22" s="1425">
        <v>3731</v>
      </c>
      <c r="I22" s="1425">
        <v>18202.23</v>
      </c>
      <c r="J22" s="1425">
        <v>3952</v>
      </c>
      <c r="K22" s="1426">
        <v>6357.3</v>
      </c>
      <c r="L22" s="1425">
        <f>SUM(H22:K22)</f>
        <v>32242.53</v>
      </c>
      <c r="M22" s="1427">
        <f>+G22-L22</f>
        <v>97757.47</v>
      </c>
    </row>
    <row r="23" spans="1:13" ht="15.75" x14ac:dyDescent="0.25">
      <c r="A23" s="1420" t="s">
        <v>1648</v>
      </c>
      <c r="B23" s="1421" t="s">
        <v>806</v>
      </c>
      <c r="C23" s="1430" t="s">
        <v>92</v>
      </c>
      <c r="D23" s="1430" t="s">
        <v>1067</v>
      </c>
      <c r="E23" s="1425">
        <v>60000</v>
      </c>
      <c r="F23" s="1431">
        <v>0</v>
      </c>
      <c r="G23" s="1425">
        <v>60000</v>
      </c>
      <c r="H23" s="1425">
        <v>1722</v>
      </c>
      <c r="I23" s="1425">
        <v>3486.68</v>
      </c>
      <c r="J23" s="1425">
        <v>1824</v>
      </c>
      <c r="K23" s="1426">
        <v>25</v>
      </c>
      <c r="L23" s="1425">
        <f>+H23+I23+J23+K23</f>
        <v>7057.68</v>
      </c>
      <c r="M23" s="1425">
        <f>+E23-L23</f>
        <v>52942.32</v>
      </c>
    </row>
    <row r="24" spans="1:13" ht="15.75" x14ac:dyDescent="0.25">
      <c r="A24" s="1432" t="s">
        <v>752</v>
      </c>
      <c r="B24" s="1421"/>
      <c r="C24" s="1433">
        <v>5</v>
      </c>
      <c r="D24" s="1433"/>
      <c r="E24" s="1434">
        <f t="shared" ref="E24:M24" si="0">SUM(E19:E23)</f>
        <v>870000</v>
      </c>
      <c r="F24" s="1435">
        <f t="shared" si="0"/>
        <v>0</v>
      </c>
      <c r="G24" s="1436">
        <f t="shared" si="0"/>
        <v>870000</v>
      </c>
      <c r="H24" s="1434">
        <f t="shared" si="0"/>
        <v>24969</v>
      </c>
      <c r="I24" s="1434">
        <f t="shared" si="0"/>
        <v>147719.23000000001</v>
      </c>
      <c r="J24" s="1434">
        <f t="shared" si="0"/>
        <v>25133.14</v>
      </c>
      <c r="K24" s="1437">
        <f t="shared" si="0"/>
        <v>18890.5</v>
      </c>
      <c r="L24" s="1434">
        <f t="shared" si="0"/>
        <v>216711.87</v>
      </c>
      <c r="M24" s="1436">
        <f t="shared" si="0"/>
        <v>653288.12999999989</v>
      </c>
    </row>
    <row r="25" spans="1:13" ht="15.75" x14ac:dyDescent="0.25">
      <c r="A25" s="1432"/>
      <c r="B25" s="1421"/>
      <c r="C25" s="1433"/>
      <c r="D25" s="1433"/>
      <c r="E25" s="1425"/>
      <c r="F25" s="1423"/>
      <c r="G25" s="1427"/>
      <c r="H25" s="1425"/>
      <c r="I25" s="1425"/>
      <c r="J25" s="1425"/>
      <c r="K25" s="1426"/>
      <c r="L25" s="1425"/>
      <c r="M25" s="1427"/>
    </row>
    <row r="26" spans="1:13" ht="15.75" x14ac:dyDescent="0.25">
      <c r="A26" s="1432" t="s">
        <v>1732</v>
      </c>
      <c r="B26" s="1421"/>
      <c r="C26" s="1438"/>
      <c r="D26" s="1438"/>
      <c r="E26" s="1425"/>
      <c r="F26" s="1423"/>
      <c r="G26" s="1427"/>
      <c r="H26" s="1425"/>
      <c r="I26" s="1425"/>
      <c r="J26" s="1425"/>
      <c r="K26" s="1426"/>
      <c r="L26" s="1425"/>
      <c r="M26" s="1427"/>
    </row>
    <row r="27" spans="1:13" ht="39.75" customHeight="1" x14ac:dyDescent="0.25">
      <c r="A27" s="1428" t="s">
        <v>1649</v>
      </c>
      <c r="B27" s="1421" t="s">
        <v>806</v>
      </c>
      <c r="C27" s="1439" t="s">
        <v>1403</v>
      </c>
      <c r="D27" s="1430" t="s">
        <v>1069</v>
      </c>
      <c r="E27" s="1425">
        <v>95000</v>
      </c>
      <c r="F27" s="1423">
        <v>0</v>
      </c>
      <c r="G27" s="1425">
        <v>95000</v>
      </c>
      <c r="H27" s="1425">
        <v>2726.5</v>
      </c>
      <c r="I27" s="1425">
        <v>10449.299999999999</v>
      </c>
      <c r="J27" s="1425">
        <v>2888</v>
      </c>
      <c r="K27" s="1426">
        <v>12714.69</v>
      </c>
      <c r="L27" s="1425">
        <f>+H27+I27+J27+K27</f>
        <v>28778.489999999998</v>
      </c>
      <c r="M27" s="1427">
        <f>+G27-L27</f>
        <v>66221.510000000009</v>
      </c>
    </row>
    <row r="28" spans="1:13" ht="15.75" x14ac:dyDescent="0.25">
      <c r="A28" s="1420" t="s">
        <v>1650</v>
      </c>
      <c r="B28" s="1440" t="s">
        <v>807</v>
      </c>
      <c r="C28" s="1430" t="s">
        <v>276</v>
      </c>
      <c r="D28" s="1430" t="s">
        <v>307</v>
      </c>
      <c r="E28" s="1425">
        <v>43500</v>
      </c>
      <c r="F28" s="1431">
        <v>0</v>
      </c>
      <c r="G28" s="1425">
        <v>43500</v>
      </c>
      <c r="H28" s="1425">
        <v>1248.45</v>
      </c>
      <c r="I28" s="1431">
        <v>936.62</v>
      </c>
      <c r="J28" s="1425">
        <v>1322.4</v>
      </c>
      <c r="K28" s="1426">
        <v>1125</v>
      </c>
      <c r="L28" s="1425">
        <f>+H28+I28+J28+K28</f>
        <v>4632.47</v>
      </c>
      <c r="M28" s="1427">
        <f>+G28-L28</f>
        <v>38867.53</v>
      </c>
    </row>
    <row r="29" spans="1:13" ht="15.75" x14ac:dyDescent="0.25">
      <c r="A29" s="1420" t="s">
        <v>1643</v>
      </c>
      <c r="B29" s="1440" t="s">
        <v>807</v>
      </c>
      <c r="C29" s="1430" t="s">
        <v>276</v>
      </c>
      <c r="D29" s="1430" t="s">
        <v>1069</v>
      </c>
      <c r="E29" s="1425">
        <v>43500</v>
      </c>
      <c r="F29" s="1431">
        <v>0</v>
      </c>
      <c r="G29" s="1425">
        <v>43500</v>
      </c>
      <c r="H29" s="1425">
        <v>1248.45</v>
      </c>
      <c r="I29" s="1431">
        <v>936.62</v>
      </c>
      <c r="J29" s="1425">
        <v>1322.4</v>
      </c>
      <c r="K29" s="1426">
        <v>25</v>
      </c>
      <c r="L29" s="1425">
        <f>+H29+I29+J29+K29</f>
        <v>3532.4700000000003</v>
      </c>
      <c r="M29" s="1427">
        <f>+G29-L29</f>
        <v>39967.53</v>
      </c>
    </row>
    <row r="30" spans="1:13" ht="15.75" x14ac:dyDescent="0.25">
      <c r="A30" s="1420" t="s">
        <v>1651</v>
      </c>
      <c r="B30" s="1440" t="s">
        <v>806</v>
      </c>
      <c r="C30" s="1430" t="s">
        <v>276</v>
      </c>
      <c r="D30" s="1430" t="s">
        <v>307</v>
      </c>
      <c r="E30" s="1425">
        <v>37500</v>
      </c>
      <c r="F30" s="1431">
        <v>0</v>
      </c>
      <c r="G30" s="1425">
        <v>37500</v>
      </c>
      <c r="H30" s="1425">
        <v>1076.25</v>
      </c>
      <c r="I30" s="1431">
        <v>89.81</v>
      </c>
      <c r="J30" s="1425">
        <v>1140</v>
      </c>
      <c r="K30" s="1426">
        <v>25</v>
      </c>
      <c r="L30" s="1425">
        <f>+H30+I30+J30+K30</f>
        <v>2331.06</v>
      </c>
      <c r="M30" s="1427">
        <f>+G30-L30</f>
        <v>35168.94</v>
      </c>
    </row>
    <row r="31" spans="1:13" ht="15.75" x14ac:dyDescent="0.25">
      <c r="A31" s="1432" t="s">
        <v>752</v>
      </c>
      <c r="B31" s="1421"/>
      <c r="C31" s="1433">
        <v>4</v>
      </c>
      <c r="D31" s="1433"/>
      <c r="E31" s="1434">
        <f>SUM(E27:E30)</f>
        <v>219500</v>
      </c>
      <c r="F31" s="1441">
        <v>0</v>
      </c>
      <c r="G31" s="1434">
        <f t="shared" ref="G31:L31" si="1">SUM(G27:G30)</f>
        <v>219500</v>
      </c>
      <c r="H31" s="1434">
        <f>SUM(H27:H30)</f>
        <v>6299.65</v>
      </c>
      <c r="I31" s="1434">
        <f t="shared" si="1"/>
        <v>12412.35</v>
      </c>
      <c r="J31" s="1434">
        <f t="shared" si="1"/>
        <v>6672.7999999999993</v>
      </c>
      <c r="K31" s="1437">
        <f>SUM(K27:K30)</f>
        <v>13889.69</v>
      </c>
      <c r="L31" s="1434">
        <f t="shared" si="1"/>
        <v>39274.49</v>
      </c>
      <c r="M31" s="1434">
        <f>SUM(M27:M30)</f>
        <v>180225.51</v>
      </c>
    </row>
    <row r="32" spans="1:13" ht="15.75" x14ac:dyDescent="0.25">
      <c r="A32" s="1428"/>
      <c r="B32" s="1421"/>
      <c r="C32" s="1430"/>
      <c r="D32" s="1430"/>
      <c r="E32" s="1425"/>
      <c r="F32" s="1423"/>
      <c r="G32" s="1427"/>
      <c r="H32" s="1425"/>
      <c r="I32" s="1425"/>
      <c r="J32" s="1425"/>
      <c r="K32" s="1426"/>
      <c r="L32" s="1425"/>
      <c r="M32" s="1427"/>
    </row>
    <row r="33" spans="1:13" ht="15.75" x14ac:dyDescent="0.25">
      <c r="A33" s="1432" t="s">
        <v>838</v>
      </c>
      <c r="B33" s="1421"/>
      <c r="C33" s="1438"/>
      <c r="D33" s="1438"/>
      <c r="E33" s="1434"/>
      <c r="F33" s="1435"/>
      <c r="G33" s="1436"/>
      <c r="H33" s="1434"/>
      <c r="I33" s="1434"/>
      <c r="J33" s="1434"/>
      <c r="K33" s="1437"/>
      <c r="L33" s="1434"/>
      <c r="M33" s="1436"/>
    </row>
    <row r="34" spans="1:13" ht="15.75" x14ac:dyDescent="0.25">
      <c r="A34" s="1428" t="s">
        <v>1653</v>
      </c>
      <c r="B34" s="1421" t="s">
        <v>807</v>
      </c>
      <c r="C34" s="1430" t="s">
        <v>1218</v>
      </c>
      <c r="D34" s="1430" t="s">
        <v>1066</v>
      </c>
      <c r="E34" s="1425">
        <v>185000</v>
      </c>
      <c r="F34" s="1423">
        <v>0</v>
      </c>
      <c r="G34" s="1427">
        <v>185000</v>
      </c>
      <c r="H34" s="1425">
        <v>5309.5</v>
      </c>
      <c r="I34" s="1425">
        <v>30659.66</v>
      </c>
      <c r="J34" s="1425">
        <v>5624</v>
      </c>
      <c r="K34" s="1426">
        <v>5784.34</v>
      </c>
      <c r="L34" s="1425">
        <f>SUM(H34:K34)</f>
        <v>47377.5</v>
      </c>
      <c r="M34" s="1427">
        <f>+G34-L34</f>
        <v>137622.5</v>
      </c>
    </row>
    <row r="35" spans="1:13" ht="15.75" x14ac:dyDescent="0.25">
      <c r="A35" s="1428" t="s">
        <v>1054</v>
      </c>
      <c r="B35" s="1421" t="s">
        <v>807</v>
      </c>
      <c r="C35" s="1430" t="s">
        <v>276</v>
      </c>
      <c r="D35" s="1430" t="s">
        <v>307</v>
      </c>
      <c r="E35" s="1425">
        <v>43500</v>
      </c>
      <c r="F35" s="1423">
        <v>0</v>
      </c>
      <c r="G35" s="1427">
        <v>43500</v>
      </c>
      <c r="H35" s="1425">
        <v>1248.45</v>
      </c>
      <c r="I35" s="1431">
        <v>648.66</v>
      </c>
      <c r="J35" s="1425">
        <v>1322.4</v>
      </c>
      <c r="K35" s="1426">
        <v>1944.78</v>
      </c>
      <c r="L35" s="1425">
        <f>+H35+I35+J35+K35</f>
        <v>5164.29</v>
      </c>
      <c r="M35" s="1427">
        <f>+G35-L35</f>
        <v>38335.71</v>
      </c>
    </row>
    <row r="36" spans="1:13" ht="15.75" x14ac:dyDescent="0.25">
      <c r="A36" s="1428" t="s">
        <v>1314</v>
      </c>
      <c r="B36" s="1421" t="s">
        <v>807</v>
      </c>
      <c r="C36" s="1430" t="s">
        <v>276</v>
      </c>
      <c r="D36" s="1430" t="s">
        <v>321</v>
      </c>
      <c r="E36" s="1425">
        <v>43500</v>
      </c>
      <c r="F36" s="1423">
        <v>0</v>
      </c>
      <c r="G36" s="1427">
        <v>43500</v>
      </c>
      <c r="H36" s="1425">
        <v>1248.45</v>
      </c>
      <c r="I36" s="1431">
        <v>936.62</v>
      </c>
      <c r="J36" s="1425">
        <v>1322.4</v>
      </c>
      <c r="K36" s="1426">
        <v>1125</v>
      </c>
      <c r="L36" s="1425">
        <f>+H36+I36+J36+K36</f>
        <v>4632.47</v>
      </c>
      <c r="M36" s="1427">
        <f>+G36-L36</f>
        <v>38867.53</v>
      </c>
    </row>
    <row r="37" spans="1:13" ht="15.75" x14ac:dyDescent="0.25">
      <c r="A37" s="1420" t="s">
        <v>1835</v>
      </c>
      <c r="B37" s="1421" t="s">
        <v>807</v>
      </c>
      <c r="C37" s="1430" t="s">
        <v>276</v>
      </c>
      <c r="D37" s="1430" t="s">
        <v>321</v>
      </c>
      <c r="E37" s="1425">
        <v>37500</v>
      </c>
      <c r="F37" s="1423">
        <v>0</v>
      </c>
      <c r="G37" s="1427">
        <v>37500</v>
      </c>
      <c r="H37" s="1425">
        <v>1076.25</v>
      </c>
      <c r="I37" s="1431">
        <v>89.81</v>
      </c>
      <c r="J37" s="1425">
        <v>1140</v>
      </c>
      <c r="K37" s="1426">
        <v>25</v>
      </c>
      <c r="L37" s="1425">
        <f>+H37+I37+J37+K37</f>
        <v>2331.06</v>
      </c>
      <c r="M37" s="1427">
        <f>+G37-L37</f>
        <v>35168.94</v>
      </c>
    </row>
    <row r="38" spans="1:13" ht="15.75" x14ac:dyDescent="0.25">
      <c r="A38" s="1420" t="s">
        <v>1323</v>
      </c>
      <c r="B38" s="1421" t="s">
        <v>807</v>
      </c>
      <c r="C38" s="1430" t="s">
        <v>337</v>
      </c>
      <c r="D38" s="1430" t="s">
        <v>321</v>
      </c>
      <c r="E38" s="1425">
        <v>55000</v>
      </c>
      <c r="F38" s="1431">
        <v>0</v>
      </c>
      <c r="G38" s="1425">
        <v>55000</v>
      </c>
      <c r="H38" s="1425">
        <v>1578.5</v>
      </c>
      <c r="I38" s="1425">
        <v>2559.6799999999998</v>
      </c>
      <c r="J38" s="1425">
        <v>1672</v>
      </c>
      <c r="K38" s="1426">
        <v>3352.86</v>
      </c>
      <c r="L38" s="1425">
        <f>+H38+I38+J38+K38</f>
        <v>9163.0400000000009</v>
      </c>
      <c r="M38" s="1427">
        <f>+G38-L38</f>
        <v>45836.959999999999</v>
      </c>
    </row>
    <row r="39" spans="1:13" ht="15.75" x14ac:dyDescent="0.25">
      <c r="A39" s="1432" t="s">
        <v>749</v>
      </c>
      <c r="B39" s="1421"/>
      <c r="C39" s="1433">
        <v>5</v>
      </c>
      <c r="D39" s="1433"/>
      <c r="E39" s="1434">
        <f>SUM(E34:E38)</f>
        <v>364500</v>
      </c>
      <c r="F39" s="1441">
        <v>0</v>
      </c>
      <c r="G39" s="1434">
        <f t="shared" ref="G39:M39" si="2">SUM(G34:G38)</f>
        <v>364500</v>
      </c>
      <c r="H39" s="1434">
        <f t="shared" si="2"/>
        <v>10461.15</v>
      </c>
      <c r="I39" s="1434">
        <f t="shared" si="2"/>
        <v>34894.43</v>
      </c>
      <c r="J39" s="1434">
        <f t="shared" si="2"/>
        <v>11080.8</v>
      </c>
      <c r="K39" s="1437">
        <f t="shared" si="2"/>
        <v>12231.98</v>
      </c>
      <c r="L39" s="1434">
        <f t="shared" si="2"/>
        <v>68668.36</v>
      </c>
      <c r="M39" s="1434">
        <f t="shared" si="2"/>
        <v>295831.64</v>
      </c>
    </row>
    <row r="40" spans="1:13" ht="15.75" x14ac:dyDescent="0.25">
      <c r="A40" s="1432"/>
      <c r="B40" s="1421"/>
      <c r="C40" s="1433"/>
      <c r="D40" s="1433"/>
      <c r="E40" s="1434"/>
      <c r="F40" s="1435"/>
      <c r="G40" s="1436"/>
      <c r="H40" s="1434"/>
      <c r="I40" s="1434"/>
      <c r="J40" s="1434"/>
      <c r="K40" s="1437"/>
      <c r="L40" s="1434"/>
      <c r="M40" s="1436"/>
    </row>
    <row r="41" spans="1:13" ht="15.75" x14ac:dyDescent="0.25">
      <c r="A41" s="1432" t="s">
        <v>1144</v>
      </c>
      <c r="B41" s="1421"/>
      <c r="C41" s="1433"/>
      <c r="D41" s="1433"/>
      <c r="E41" s="1434"/>
      <c r="F41" s="1435"/>
      <c r="G41" s="1436"/>
      <c r="H41" s="1434"/>
      <c r="I41" s="1434"/>
      <c r="J41" s="1434"/>
      <c r="K41" s="1437"/>
      <c r="L41" s="1434"/>
      <c r="M41" s="1436"/>
    </row>
    <row r="42" spans="1:13" ht="18.75" customHeight="1" x14ac:dyDescent="0.25">
      <c r="A42" s="1420" t="s">
        <v>1655</v>
      </c>
      <c r="B42" s="1442" t="s">
        <v>807</v>
      </c>
      <c r="C42" s="1443" t="s">
        <v>925</v>
      </c>
      <c r="D42" s="1430" t="s">
        <v>1069</v>
      </c>
      <c r="E42" s="1425">
        <v>75000</v>
      </c>
      <c r="F42" s="1444">
        <v>0</v>
      </c>
      <c r="G42" s="1445">
        <v>75000</v>
      </c>
      <c r="H42" s="1425">
        <v>2152.5</v>
      </c>
      <c r="I42" s="1425">
        <v>6309.38</v>
      </c>
      <c r="J42" s="1425">
        <v>2280</v>
      </c>
      <c r="K42" s="1426">
        <v>25</v>
      </c>
      <c r="L42" s="1425">
        <f>+H42+I42+J42+K42</f>
        <v>10766.880000000001</v>
      </c>
      <c r="M42" s="1427">
        <f>+G42-L42</f>
        <v>64233.119999999995</v>
      </c>
    </row>
    <row r="43" spans="1:13" ht="15.75" x14ac:dyDescent="0.25">
      <c r="A43" s="1432" t="s">
        <v>749</v>
      </c>
      <c r="B43" s="1421"/>
      <c r="C43" s="1433">
        <v>1</v>
      </c>
      <c r="D43" s="1433"/>
      <c r="E43" s="1434">
        <f>SUM(E42)</f>
        <v>75000</v>
      </c>
      <c r="F43" s="1435">
        <f>SUM(F42)</f>
        <v>0</v>
      </c>
      <c r="G43" s="1436">
        <v>75000</v>
      </c>
      <c r="H43" s="1434">
        <f t="shared" ref="H43:M43" si="3">SUM(H42)</f>
        <v>2152.5</v>
      </c>
      <c r="I43" s="1434">
        <f t="shared" si="3"/>
        <v>6309.38</v>
      </c>
      <c r="J43" s="1434">
        <f t="shared" si="3"/>
        <v>2280</v>
      </c>
      <c r="K43" s="1437">
        <f t="shared" si="3"/>
        <v>25</v>
      </c>
      <c r="L43" s="1434">
        <f t="shared" si="3"/>
        <v>10766.880000000001</v>
      </c>
      <c r="M43" s="1436">
        <f t="shared" si="3"/>
        <v>64233.119999999995</v>
      </c>
    </row>
    <row r="44" spans="1:13" ht="15.75" x14ac:dyDescent="0.25">
      <c r="A44" s="1432"/>
      <c r="B44" s="1421"/>
      <c r="C44" s="1433"/>
      <c r="D44" s="1433"/>
      <c r="E44" s="1434"/>
      <c r="F44" s="1435"/>
      <c r="G44" s="1436"/>
      <c r="H44" s="1434"/>
      <c r="I44" s="1434"/>
      <c r="J44" s="1434"/>
      <c r="K44" s="1437"/>
      <c r="L44" s="1434"/>
      <c r="M44" s="1436"/>
    </row>
    <row r="45" spans="1:13" ht="15.75" x14ac:dyDescent="0.25">
      <c r="A45" s="1432" t="s">
        <v>1530</v>
      </c>
      <c r="B45" s="1421"/>
      <c r="C45" s="1438"/>
      <c r="D45" s="1438"/>
      <c r="E45" s="1434"/>
      <c r="F45" s="1423"/>
      <c r="G45" s="1436"/>
      <c r="H45" s="1434"/>
      <c r="I45" s="1434"/>
      <c r="J45" s="1434"/>
      <c r="K45" s="1437"/>
      <c r="L45" s="1434"/>
      <c r="M45" s="1436"/>
    </row>
    <row r="46" spans="1:13" ht="15.75" x14ac:dyDescent="0.25">
      <c r="A46" s="1428" t="s">
        <v>1656</v>
      </c>
      <c r="B46" s="1421" t="s">
        <v>806</v>
      </c>
      <c r="C46" s="1430" t="s">
        <v>120</v>
      </c>
      <c r="D46" s="1430" t="s">
        <v>1067</v>
      </c>
      <c r="E46" s="1425">
        <v>30000</v>
      </c>
      <c r="F46" s="1423">
        <v>0</v>
      </c>
      <c r="G46" s="1427">
        <v>30000</v>
      </c>
      <c r="H46" s="1425">
        <v>861</v>
      </c>
      <c r="I46" s="1431">
        <v>0</v>
      </c>
      <c r="J46" s="1425">
        <v>912</v>
      </c>
      <c r="K46" s="1426">
        <v>1944.78</v>
      </c>
      <c r="L46" s="1425">
        <f>+H46+I46+J46+K46</f>
        <v>3717.7799999999997</v>
      </c>
      <c r="M46" s="1427">
        <f>+G46-L46</f>
        <v>26282.22</v>
      </c>
    </row>
    <row r="47" spans="1:13" ht="15.75" x14ac:dyDescent="0.25">
      <c r="A47" s="1420" t="s">
        <v>1657</v>
      </c>
      <c r="B47" s="1421" t="s">
        <v>807</v>
      </c>
      <c r="C47" s="1430" t="s">
        <v>125</v>
      </c>
      <c r="D47" s="1430" t="s">
        <v>307</v>
      </c>
      <c r="E47" s="1425">
        <v>43500</v>
      </c>
      <c r="F47" s="1423">
        <v>0</v>
      </c>
      <c r="G47" s="1427">
        <v>43500</v>
      </c>
      <c r="H47" s="1425">
        <v>1248.45</v>
      </c>
      <c r="I47" s="1431">
        <v>936.62</v>
      </c>
      <c r="J47" s="1425">
        <v>1322.4</v>
      </c>
      <c r="K47" s="1426">
        <v>25</v>
      </c>
      <c r="L47" s="1425">
        <f>+H47+I47+J47+K47</f>
        <v>3532.4700000000003</v>
      </c>
      <c r="M47" s="1427">
        <f>+G47-L47</f>
        <v>39967.53</v>
      </c>
    </row>
    <row r="48" spans="1:13" ht="15.75" x14ac:dyDescent="0.25">
      <c r="A48" s="1432" t="s">
        <v>749</v>
      </c>
      <c r="B48" s="1421"/>
      <c r="C48" s="1433">
        <v>2</v>
      </c>
      <c r="D48" s="1433"/>
      <c r="E48" s="1434">
        <f>SUM(E46:E47)</f>
        <v>73500</v>
      </c>
      <c r="F48" s="1435">
        <f t="shared" ref="F48:L48" si="4">SUM(F46:F47)</f>
        <v>0</v>
      </c>
      <c r="G48" s="1436">
        <f t="shared" si="4"/>
        <v>73500</v>
      </c>
      <c r="H48" s="1434">
        <f t="shared" si="4"/>
        <v>2109.4499999999998</v>
      </c>
      <c r="I48" s="1441">
        <f t="shared" si="4"/>
        <v>936.62</v>
      </c>
      <c r="J48" s="1434">
        <f t="shared" si="4"/>
        <v>2234.4</v>
      </c>
      <c r="K48" s="1437">
        <f>SUM(K46:K47)</f>
        <v>1969.78</v>
      </c>
      <c r="L48" s="1434">
        <f t="shared" si="4"/>
        <v>7250.25</v>
      </c>
      <c r="M48" s="1436">
        <f>SUM(M46:M47)</f>
        <v>66249.75</v>
      </c>
    </row>
    <row r="49" spans="1:13" ht="15.75" x14ac:dyDescent="0.25">
      <c r="A49" s="1432"/>
      <c r="B49" s="1421"/>
      <c r="C49" s="1438"/>
      <c r="D49" s="1438"/>
      <c r="E49" s="1434"/>
      <c r="F49" s="1435"/>
      <c r="G49" s="1436"/>
      <c r="H49" s="1434"/>
      <c r="I49" s="1434"/>
      <c r="J49" s="1434"/>
      <c r="K49" s="1437"/>
      <c r="L49" s="1434"/>
      <c r="M49" s="1436"/>
    </row>
    <row r="50" spans="1:13" ht="15.75" x14ac:dyDescent="0.25">
      <c r="A50" s="1432" t="s">
        <v>1531</v>
      </c>
      <c r="B50" s="1421"/>
      <c r="C50" s="1438"/>
      <c r="D50" s="1438"/>
      <c r="E50" s="1434"/>
      <c r="F50" s="1435"/>
      <c r="G50" s="1436"/>
      <c r="H50" s="1434"/>
      <c r="I50" s="1434"/>
      <c r="J50" s="1434"/>
      <c r="K50" s="1437"/>
      <c r="L50" s="1434"/>
      <c r="M50" s="1436"/>
    </row>
    <row r="51" spans="1:13" ht="15.75" x14ac:dyDescent="0.25">
      <c r="A51" s="1428" t="s">
        <v>226</v>
      </c>
      <c r="B51" s="1421" t="s">
        <v>806</v>
      </c>
      <c r="C51" s="1429" t="s">
        <v>1461</v>
      </c>
      <c r="D51" s="1430" t="s">
        <v>307</v>
      </c>
      <c r="E51" s="1425">
        <v>35000</v>
      </c>
      <c r="F51" s="1423">
        <v>0</v>
      </c>
      <c r="G51" s="1427">
        <v>35000</v>
      </c>
      <c r="H51" s="1425">
        <v>1004.5</v>
      </c>
      <c r="I51" s="1431">
        <v>0</v>
      </c>
      <c r="J51" s="1425">
        <v>1064</v>
      </c>
      <c r="K51" s="1426">
        <v>25</v>
      </c>
      <c r="L51" s="1425">
        <f>+H51+I51+J51+K51</f>
        <v>2093.5</v>
      </c>
      <c r="M51" s="1427">
        <f>+G51-L51</f>
        <v>32906.5</v>
      </c>
    </row>
    <row r="52" spans="1:13" ht="15.75" x14ac:dyDescent="0.25">
      <c r="A52" s="1446" t="s">
        <v>1779</v>
      </c>
      <c r="B52" s="1447" t="s">
        <v>806</v>
      </c>
      <c r="C52" s="1448" t="s">
        <v>912</v>
      </c>
      <c r="D52" s="1430" t="s">
        <v>1067</v>
      </c>
      <c r="E52" s="1449">
        <v>30000</v>
      </c>
      <c r="F52" s="1423">
        <v>0</v>
      </c>
      <c r="G52" s="1450">
        <v>30000</v>
      </c>
      <c r="H52" s="1449">
        <v>861</v>
      </c>
      <c r="I52" s="1451">
        <v>0</v>
      </c>
      <c r="J52" s="1449">
        <v>912</v>
      </c>
      <c r="K52" s="1452">
        <v>25</v>
      </c>
      <c r="L52" s="1449">
        <f>SUM(H52:K52)</f>
        <v>1798</v>
      </c>
      <c r="M52" s="1450">
        <f>+E52-L52</f>
        <v>28202</v>
      </c>
    </row>
    <row r="53" spans="1:13" ht="15.75" x14ac:dyDescent="0.25">
      <c r="A53" s="1420" t="s">
        <v>119</v>
      </c>
      <c r="B53" s="1440" t="s">
        <v>806</v>
      </c>
      <c r="C53" s="1430" t="s">
        <v>912</v>
      </c>
      <c r="D53" s="1430" t="s">
        <v>1067</v>
      </c>
      <c r="E53" s="1425">
        <v>35000</v>
      </c>
      <c r="F53" s="1431">
        <v>0</v>
      </c>
      <c r="G53" s="1425">
        <v>35000</v>
      </c>
      <c r="H53" s="1425">
        <v>1004.5</v>
      </c>
      <c r="I53" s="1431">
        <v>0</v>
      </c>
      <c r="J53" s="1425">
        <v>1064</v>
      </c>
      <c r="K53" s="1426">
        <v>7721.54</v>
      </c>
      <c r="L53" s="1425">
        <f>+H53+I53+J53+K53</f>
        <v>9790.0400000000009</v>
      </c>
      <c r="M53" s="1425">
        <f>+G53-L53</f>
        <v>25209.96</v>
      </c>
    </row>
    <row r="54" spans="1:13" ht="15.75" x14ac:dyDescent="0.25">
      <c r="A54" s="1420" t="s">
        <v>1335</v>
      </c>
      <c r="B54" s="1421" t="s">
        <v>806</v>
      </c>
      <c r="C54" s="1430" t="s">
        <v>912</v>
      </c>
      <c r="D54" s="1430" t="s">
        <v>1067</v>
      </c>
      <c r="E54" s="1425">
        <v>35000</v>
      </c>
      <c r="F54" s="1431">
        <v>0</v>
      </c>
      <c r="G54" s="1425">
        <v>35000</v>
      </c>
      <c r="H54" s="1425">
        <v>1004.5</v>
      </c>
      <c r="I54" s="1431">
        <v>0</v>
      </c>
      <c r="J54" s="1425">
        <v>1064</v>
      </c>
      <c r="K54" s="1426">
        <v>25</v>
      </c>
      <c r="L54" s="1425">
        <f>+H54+I54+J54+K54</f>
        <v>2093.5</v>
      </c>
      <c r="M54" s="1425">
        <f>+G54-L54</f>
        <v>32906.5</v>
      </c>
    </row>
    <row r="55" spans="1:13" s="259" customFormat="1" ht="15.75" x14ac:dyDescent="0.25">
      <c r="A55" s="1453" t="s">
        <v>1327</v>
      </c>
      <c r="B55" s="1454" t="s">
        <v>806</v>
      </c>
      <c r="C55" s="1455" t="s">
        <v>1844</v>
      </c>
      <c r="D55" s="1456" t="s">
        <v>1067</v>
      </c>
      <c r="E55" s="1426">
        <v>43500</v>
      </c>
      <c r="F55" s="1457">
        <v>0</v>
      </c>
      <c r="G55" s="1426">
        <v>43500</v>
      </c>
      <c r="H55" s="1426">
        <v>1248.45</v>
      </c>
      <c r="I55" s="1457">
        <v>936.62</v>
      </c>
      <c r="J55" s="1426">
        <v>1322.4</v>
      </c>
      <c r="K55" s="1426">
        <v>25</v>
      </c>
      <c r="L55" s="1426">
        <f>+H55+I55+J55+K55</f>
        <v>3532.4700000000003</v>
      </c>
      <c r="M55" s="1426">
        <f>+G55-L55</f>
        <v>39967.53</v>
      </c>
    </row>
    <row r="56" spans="1:13" ht="15.75" x14ac:dyDescent="0.25">
      <c r="A56" s="1458" t="s">
        <v>749</v>
      </c>
      <c r="B56" s="1447"/>
      <c r="C56" s="1459">
        <v>5</v>
      </c>
      <c r="D56" s="1459"/>
      <c r="E56" s="1460">
        <f>SUM(E51:E55)</f>
        <v>178500</v>
      </c>
      <c r="F56" s="1435">
        <v>0</v>
      </c>
      <c r="G56" s="1460">
        <f t="shared" ref="G56:M56" si="5">SUM(G51:G55)</f>
        <v>178500</v>
      </c>
      <c r="H56" s="1460">
        <f t="shared" si="5"/>
        <v>5122.95</v>
      </c>
      <c r="I56" s="1460">
        <f t="shared" si="5"/>
        <v>936.62</v>
      </c>
      <c r="J56" s="1460">
        <f t="shared" si="5"/>
        <v>5426.4</v>
      </c>
      <c r="K56" s="1461">
        <f t="shared" si="5"/>
        <v>7821.54</v>
      </c>
      <c r="L56" s="1460">
        <f t="shared" si="5"/>
        <v>19307.510000000002</v>
      </c>
      <c r="M56" s="1460">
        <f t="shared" si="5"/>
        <v>159192.49</v>
      </c>
    </row>
    <row r="57" spans="1:13" ht="23.25" customHeight="1" x14ac:dyDescent="0.25">
      <c r="A57" s="1462"/>
      <c r="B57" s="1462"/>
      <c r="C57" s="1462"/>
      <c r="D57" s="1462"/>
      <c r="E57" s="1462"/>
      <c r="F57" s="1462"/>
      <c r="G57" s="1462"/>
      <c r="H57" s="1462"/>
      <c r="I57" s="1462"/>
      <c r="J57" s="1462"/>
      <c r="K57" s="1463"/>
      <c r="L57" s="1462"/>
      <c r="M57" s="1462"/>
    </row>
    <row r="58" spans="1:13" ht="15.75" x14ac:dyDescent="0.25">
      <c r="A58" s="1464" t="s">
        <v>1145</v>
      </c>
      <c r="B58" s="1415"/>
      <c r="C58" s="1465"/>
      <c r="D58" s="1465"/>
      <c r="E58" s="1466"/>
      <c r="F58" s="1417"/>
      <c r="G58" s="1467"/>
      <c r="H58" s="1466"/>
      <c r="I58" s="1466"/>
      <c r="J58" s="1466"/>
      <c r="K58" s="1468"/>
      <c r="L58" s="1466"/>
      <c r="M58" s="1467"/>
    </row>
    <row r="59" spans="1:13" ht="15.75" x14ac:dyDescent="0.25">
      <c r="A59" s="1420" t="s">
        <v>346</v>
      </c>
      <c r="B59" s="1421" t="s">
        <v>806</v>
      </c>
      <c r="C59" s="1430" t="s">
        <v>309</v>
      </c>
      <c r="D59" s="1430" t="s">
        <v>307</v>
      </c>
      <c r="E59" s="1425">
        <v>37500</v>
      </c>
      <c r="F59" s="1431">
        <v>0</v>
      </c>
      <c r="G59" s="1425">
        <v>37500</v>
      </c>
      <c r="H59" s="1425">
        <v>1076.25</v>
      </c>
      <c r="I59" s="1431">
        <v>89.81</v>
      </c>
      <c r="J59" s="1425">
        <v>1140</v>
      </c>
      <c r="K59" s="1426">
        <v>525</v>
      </c>
      <c r="L59" s="1425">
        <f>+H59+I59+J59+K59</f>
        <v>2831.06</v>
      </c>
      <c r="M59" s="1425">
        <f>+G59-L59</f>
        <v>34668.94</v>
      </c>
    </row>
    <row r="60" spans="1:13" ht="15.75" x14ac:dyDescent="0.25">
      <c r="A60" s="1420" t="s">
        <v>1658</v>
      </c>
      <c r="B60" s="1421" t="s">
        <v>806</v>
      </c>
      <c r="C60" s="1430" t="s">
        <v>309</v>
      </c>
      <c r="D60" s="1430" t="s">
        <v>307</v>
      </c>
      <c r="E60" s="1425">
        <v>37500</v>
      </c>
      <c r="F60" s="1431">
        <v>0</v>
      </c>
      <c r="G60" s="1425">
        <v>37500</v>
      </c>
      <c r="H60" s="1425">
        <v>1076.25</v>
      </c>
      <c r="I60" s="1431">
        <v>0</v>
      </c>
      <c r="J60" s="1425">
        <v>1140</v>
      </c>
      <c r="K60" s="1426">
        <v>2374.2800000000002</v>
      </c>
      <c r="L60" s="1425">
        <f>SUM(H60:K60)</f>
        <v>4590.5300000000007</v>
      </c>
      <c r="M60" s="1425">
        <f>+G60-L60</f>
        <v>32909.47</v>
      </c>
    </row>
    <row r="61" spans="1:13" ht="15.75" x14ac:dyDescent="0.25">
      <c r="A61" s="1432" t="s">
        <v>749</v>
      </c>
      <c r="B61" s="1421"/>
      <c r="C61" s="1433">
        <v>2</v>
      </c>
      <c r="D61" s="1433"/>
      <c r="E61" s="1434">
        <f>SUM(E59:E60)</f>
        <v>75000</v>
      </c>
      <c r="F61" s="1441">
        <v>0</v>
      </c>
      <c r="G61" s="1434">
        <f t="shared" ref="G61:M61" si="6">SUM(G59:G60)</f>
        <v>75000</v>
      </c>
      <c r="H61" s="1434">
        <f t="shared" si="6"/>
        <v>2152.5</v>
      </c>
      <c r="I61" s="1434">
        <f t="shared" si="6"/>
        <v>89.81</v>
      </c>
      <c r="J61" s="1434">
        <f t="shared" si="6"/>
        <v>2280</v>
      </c>
      <c r="K61" s="1437">
        <f t="shared" si="6"/>
        <v>2899.28</v>
      </c>
      <c r="L61" s="1434">
        <f t="shared" si="6"/>
        <v>7421.59</v>
      </c>
      <c r="M61" s="1434">
        <f t="shared" si="6"/>
        <v>67578.41</v>
      </c>
    </row>
    <row r="62" spans="1:13" ht="15.75" x14ac:dyDescent="0.25">
      <c r="A62" s="1432"/>
      <c r="B62" s="1421"/>
      <c r="C62" s="1438"/>
      <c r="D62" s="1438"/>
      <c r="E62" s="1434"/>
      <c r="F62" s="1435"/>
      <c r="G62" s="1436"/>
      <c r="H62" s="1434"/>
      <c r="I62" s="1434"/>
      <c r="J62" s="1441"/>
      <c r="K62" s="1437"/>
      <c r="L62" s="1434"/>
      <c r="M62" s="1436"/>
    </row>
    <row r="63" spans="1:13" ht="15.75" x14ac:dyDescent="0.25">
      <c r="A63" s="1432" t="s">
        <v>1135</v>
      </c>
      <c r="B63" s="1421"/>
      <c r="C63" s="1438"/>
      <c r="D63" s="1438"/>
      <c r="E63" s="1434"/>
      <c r="F63" s="1435"/>
      <c r="G63" s="1436"/>
      <c r="H63" s="1434"/>
      <c r="I63" s="1434"/>
      <c r="J63" s="1434"/>
      <c r="K63" s="1437"/>
      <c r="L63" s="1434"/>
      <c r="M63" s="1436"/>
    </row>
    <row r="64" spans="1:13" ht="15.75" x14ac:dyDescent="0.25">
      <c r="A64" s="1420" t="s">
        <v>545</v>
      </c>
      <c r="B64" s="1421" t="s">
        <v>806</v>
      </c>
      <c r="C64" s="1430" t="s">
        <v>1139</v>
      </c>
      <c r="D64" s="1430" t="s">
        <v>307</v>
      </c>
      <c r="E64" s="1425">
        <v>43500</v>
      </c>
      <c r="F64" s="1423">
        <v>0</v>
      </c>
      <c r="G64" s="1427">
        <v>43500</v>
      </c>
      <c r="H64" s="1425">
        <v>1248.45</v>
      </c>
      <c r="I64" s="1425">
        <v>936.62</v>
      </c>
      <c r="J64" s="1425">
        <v>1322.4</v>
      </c>
      <c r="K64" s="1426">
        <v>25</v>
      </c>
      <c r="L64" s="1425">
        <f t="shared" ref="L64:L77" si="7">+H64+I64+J64+K64</f>
        <v>3532.4700000000003</v>
      </c>
      <c r="M64" s="1427">
        <f>+G64-L64</f>
        <v>39967.53</v>
      </c>
    </row>
    <row r="65" spans="1:13" ht="15.75" x14ac:dyDescent="0.25">
      <c r="A65" s="1428" t="s">
        <v>1347</v>
      </c>
      <c r="B65" s="1421" t="s">
        <v>807</v>
      </c>
      <c r="C65" s="1469" t="s">
        <v>327</v>
      </c>
      <c r="D65" s="1430" t="s">
        <v>321</v>
      </c>
      <c r="E65" s="1425">
        <v>43500</v>
      </c>
      <c r="F65" s="1423">
        <v>0</v>
      </c>
      <c r="G65" s="1427">
        <v>43500</v>
      </c>
      <c r="H65" s="1425">
        <v>1248.45</v>
      </c>
      <c r="I65" s="1431">
        <v>936.62</v>
      </c>
      <c r="J65" s="1425">
        <v>1322.4</v>
      </c>
      <c r="K65" s="1426">
        <v>25</v>
      </c>
      <c r="L65" s="1425">
        <f>+H65+I65+J65+K65</f>
        <v>3532.4700000000003</v>
      </c>
      <c r="M65" s="1427">
        <f>+G65-L65</f>
        <v>39967.53</v>
      </c>
    </row>
    <row r="66" spans="1:13" ht="15.75" x14ac:dyDescent="0.25">
      <c r="A66" s="1428" t="s">
        <v>1660</v>
      </c>
      <c r="B66" s="1421" t="s">
        <v>806</v>
      </c>
      <c r="C66" s="1430" t="s">
        <v>1461</v>
      </c>
      <c r="D66" s="1430" t="s">
        <v>1067</v>
      </c>
      <c r="E66" s="1425">
        <v>30000</v>
      </c>
      <c r="F66" s="1431">
        <v>0</v>
      </c>
      <c r="G66" s="1425">
        <v>30000</v>
      </c>
      <c r="H66" s="1425">
        <v>861</v>
      </c>
      <c r="I66" s="1431">
        <v>0</v>
      </c>
      <c r="J66" s="1425">
        <v>912</v>
      </c>
      <c r="K66" s="1426">
        <v>25</v>
      </c>
      <c r="L66" s="1425">
        <f>+H66+I66+J66+K66</f>
        <v>1798</v>
      </c>
      <c r="M66" s="1427">
        <f>+G66-L66</f>
        <v>28202</v>
      </c>
    </row>
    <row r="67" spans="1:13" ht="15.75" x14ac:dyDescent="0.25">
      <c r="A67" s="1428" t="s">
        <v>99</v>
      </c>
      <c r="B67" s="1421" t="s">
        <v>806</v>
      </c>
      <c r="C67" s="1430" t="s">
        <v>1461</v>
      </c>
      <c r="D67" s="1430" t="s">
        <v>1067</v>
      </c>
      <c r="E67" s="1425">
        <v>35000</v>
      </c>
      <c r="F67" s="1423">
        <v>0</v>
      </c>
      <c r="G67" s="1427">
        <v>35000</v>
      </c>
      <c r="H67" s="1425">
        <v>1004.5</v>
      </c>
      <c r="I67" s="1431">
        <v>0</v>
      </c>
      <c r="J67" s="1425">
        <v>1064</v>
      </c>
      <c r="K67" s="1426">
        <v>125</v>
      </c>
      <c r="L67" s="1425">
        <f>+H67+I67+J67+K67</f>
        <v>2193.5</v>
      </c>
      <c r="M67" s="1427">
        <f>+G67-L67</f>
        <v>32806.5</v>
      </c>
    </row>
    <row r="68" spans="1:13" s="259" customFormat="1" ht="15.75" x14ac:dyDescent="0.25">
      <c r="A68" s="1470" t="s">
        <v>1659</v>
      </c>
      <c r="B68" s="1454" t="s">
        <v>806</v>
      </c>
      <c r="C68" s="1456" t="s">
        <v>92</v>
      </c>
      <c r="D68" s="1456" t="s">
        <v>1067</v>
      </c>
      <c r="E68" s="1426">
        <v>30000</v>
      </c>
      <c r="F68" s="1457">
        <v>0</v>
      </c>
      <c r="G68" s="1426">
        <v>30000</v>
      </c>
      <c r="H68" s="1425">
        <v>861</v>
      </c>
      <c r="I68" s="1431">
        <v>0</v>
      </c>
      <c r="J68" s="1425">
        <v>912</v>
      </c>
      <c r="K68" s="1426">
        <v>6341.6</v>
      </c>
      <c r="L68" s="1425">
        <f>+H68+I68+J68+K68</f>
        <v>8114.6</v>
      </c>
      <c r="M68" s="1426">
        <f>+G68-L68</f>
        <v>21885.4</v>
      </c>
    </row>
    <row r="69" spans="1:13" ht="15.75" x14ac:dyDescent="0.25">
      <c r="A69" s="1428" t="s">
        <v>1661</v>
      </c>
      <c r="B69" s="1421" t="s">
        <v>806</v>
      </c>
      <c r="C69" s="1430" t="s">
        <v>92</v>
      </c>
      <c r="D69" s="1430" t="s">
        <v>1067</v>
      </c>
      <c r="E69" s="1425">
        <v>30000</v>
      </c>
      <c r="F69" s="1423">
        <v>0</v>
      </c>
      <c r="G69" s="1427">
        <v>30000</v>
      </c>
      <c r="H69" s="1425">
        <v>861</v>
      </c>
      <c r="I69" s="1431">
        <v>0</v>
      </c>
      <c r="J69" s="1425">
        <v>912</v>
      </c>
      <c r="K69" s="1426">
        <v>25</v>
      </c>
      <c r="L69" s="1425">
        <f t="shared" si="7"/>
        <v>1798</v>
      </c>
      <c r="M69" s="1427">
        <f t="shared" ref="M69:M77" si="8">+G69-L69</f>
        <v>28202</v>
      </c>
    </row>
    <row r="70" spans="1:13" ht="15.75" x14ac:dyDescent="0.25">
      <c r="A70" s="1420" t="s">
        <v>1662</v>
      </c>
      <c r="B70" s="1421" t="s">
        <v>806</v>
      </c>
      <c r="C70" s="1430" t="s">
        <v>92</v>
      </c>
      <c r="D70" s="1430" t="s">
        <v>1067</v>
      </c>
      <c r="E70" s="1425">
        <v>30000</v>
      </c>
      <c r="F70" s="1431">
        <v>0</v>
      </c>
      <c r="G70" s="1425">
        <v>30000</v>
      </c>
      <c r="H70" s="1425">
        <v>861</v>
      </c>
      <c r="I70" s="1431">
        <v>0</v>
      </c>
      <c r="J70" s="1425">
        <v>912</v>
      </c>
      <c r="K70" s="1426">
        <v>25</v>
      </c>
      <c r="L70" s="1425">
        <f t="shared" si="7"/>
        <v>1798</v>
      </c>
      <c r="M70" s="1427">
        <f t="shared" si="8"/>
        <v>28202</v>
      </c>
    </row>
    <row r="71" spans="1:13" ht="15.75" x14ac:dyDescent="0.25">
      <c r="A71" s="1428" t="s">
        <v>1663</v>
      </c>
      <c r="B71" s="1421" t="s">
        <v>806</v>
      </c>
      <c r="C71" s="1430" t="s">
        <v>92</v>
      </c>
      <c r="D71" s="1430" t="s">
        <v>1067</v>
      </c>
      <c r="E71" s="1425">
        <v>30000</v>
      </c>
      <c r="F71" s="1431">
        <v>0</v>
      </c>
      <c r="G71" s="1425">
        <v>30000</v>
      </c>
      <c r="H71" s="1425">
        <v>861</v>
      </c>
      <c r="I71" s="1431">
        <v>0</v>
      </c>
      <c r="J71" s="1425">
        <v>912</v>
      </c>
      <c r="K71" s="1426">
        <v>2568.4</v>
      </c>
      <c r="L71" s="1425">
        <f t="shared" si="7"/>
        <v>4341.3999999999996</v>
      </c>
      <c r="M71" s="1427">
        <f t="shared" si="8"/>
        <v>25658.6</v>
      </c>
    </row>
    <row r="72" spans="1:13" ht="15.75" x14ac:dyDescent="0.25">
      <c r="A72" s="1428" t="s">
        <v>1146</v>
      </c>
      <c r="B72" s="1421" t="s">
        <v>806</v>
      </c>
      <c r="C72" s="1430" t="s">
        <v>92</v>
      </c>
      <c r="D72" s="1430" t="s">
        <v>1067</v>
      </c>
      <c r="E72" s="1425">
        <v>30000</v>
      </c>
      <c r="F72" s="1431">
        <v>0</v>
      </c>
      <c r="G72" s="1425">
        <v>30000</v>
      </c>
      <c r="H72" s="1425">
        <v>861</v>
      </c>
      <c r="I72" s="1431">
        <v>0</v>
      </c>
      <c r="J72" s="1425">
        <v>912</v>
      </c>
      <c r="K72" s="1426">
        <v>2317.4</v>
      </c>
      <c r="L72" s="1425">
        <f t="shared" si="7"/>
        <v>4090.4</v>
      </c>
      <c r="M72" s="1427">
        <f t="shared" si="8"/>
        <v>25909.599999999999</v>
      </c>
    </row>
    <row r="73" spans="1:13" ht="15.75" x14ac:dyDescent="0.25">
      <c r="A73" s="1428" t="s">
        <v>1317</v>
      </c>
      <c r="B73" s="1421" t="s">
        <v>806</v>
      </c>
      <c r="C73" s="1430" t="s">
        <v>268</v>
      </c>
      <c r="D73" s="1430" t="s">
        <v>1067</v>
      </c>
      <c r="E73" s="1425">
        <v>30000</v>
      </c>
      <c r="F73" s="1431">
        <v>0</v>
      </c>
      <c r="G73" s="1425">
        <v>30000</v>
      </c>
      <c r="H73" s="1425">
        <v>861</v>
      </c>
      <c r="I73" s="1431">
        <v>0</v>
      </c>
      <c r="J73" s="1425">
        <v>912</v>
      </c>
      <c r="K73" s="1426">
        <v>25</v>
      </c>
      <c r="L73" s="1425">
        <f t="shared" si="7"/>
        <v>1798</v>
      </c>
      <c r="M73" s="1427">
        <f t="shared" si="8"/>
        <v>28202</v>
      </c>
    </row>
    <row r="74" spans="1:13" ht="15.75" x14ac:dyDescent="0.25">
      <c r="A74" s="1420" t="s">
        <v>1664</v>
      </c>
      <c r="B74" s="1440" t="s">
        <v>806</v>
      </c>
      <c r="C74" s="1430" t="s">
        <v>268</v>
      </c>
      <c r="D74" s="1430" t="s">
        <v>1067</v>
      </c>
      <c r="E74" s="1425">
        <v>30000</v>
      </c>
      <c r="F74" s="1431">
        <v>0</v>
      </c>
      <c r="G74" s="1425">
        <v>30000</v>
      </c>
      <c r="H74" s="1425">
        <v>861</v>
      </c>
      <c r="I74" s="1431">
        <v>0</v>
      </c>
      <c r="J74" s="1425">
        <v>912</v>
      </c>
      <c r="K74" s="1426">
        <v>1944.78</v>
      </c>
      <c r="L74" s="1425">
        <f t="shared" si="7"/>
        <v>3717.7799999999997</v>
      </c>
      <c r="M74" s="1427">
        <f t="shared" si="8"/>
        <v>26282.22</v>
      </c>
    </row>
    <row r="75" spans="1:13" ht="15.75" x14ac:dyDescent="0.25">
      <c r="A75" s="1428" t="s">
        <v>1439</v>
      </c>
      <c r="B75" s="1421" t="s">
        <v>806</v>
      </c>
      <c r="C75" s="1430" t="s">
        <v>268</v>
      </c>
      <c r="D75" s="1430" t="s">
        <v>1067</v>
      </c>
      <c r="E75" s="1425">
        <v>30000</v>
      </c>
      <c r="F75" s="1431">
        <v>0</v>
      </c>
      <c r="G75" s="1425">
        <v>30000</v>
      </c>
      <c r="H75" s="1425">
        <v>861</v>
      </c>
      <c r="I75" s="1431">
        <v>0</v>
      </c>
      <c r="J75" s="1425">
        <v>912</v>
      </c>
      <c r="K75" s="1426">
        <v>25</v>
      </c>
      <c r="L75" s="1425">
        <f t="shared" si="7"/>
        <v>1798</v>
      </c>
      <c r="M75" s="1427">
        <f t="shared" si="8"/>
        <v>28202</v>
      </c>
    </row>
    <row r="76" spans="1:13" ht="15.75" x14ac:dyDescent="0.25">
      <c r="A76" s="1428" t="s">
        <v>1747</v>
      </c>
      <c r="B76" s="1421" t="s">
        <v>806</v>
      </c>
      <c r="C76" s="1430" t="s">
        <v>268</v>
      </c>
      <c r="D76" s="1430" t="s">
        <v>1067</v>
      </c>
      <c r="E76" s="1425">
        <v>30000</v>
      </c>
      <c r="F76" s="1431">
        <v>0</v>
      </c>
      <c r="G76" s="1425">
        <v>30000</v>
      </c>
      <c r="H76" s="1425">
        <v>861</v>
      </c>
      <c r="I76" s="1431">
        <v>0</v>
      </c>
      <c r="J76" s="1425">
        <v>912</v>
      </c>
      <c r="K76" s="1426">
        <v>25</v>
      </c>
      <c r="L76" s="1425">
        <f t="shared" si="7"/>
        <v>1798</v>
      </c>
      <c r="M76" s="1427">
        <f t="shared" si="8"/>
        <v>28202</v>
      </c>
    </row>
    <row r="77" spans="1:13" ht="15.75" x14ac:dyDescent="0.25">
      <c r="A77" s="1428" t="s">
        <v>1808</v>
      </c>
      <c r="B77" s="1421" t="s">
        <v>806</v>
      </c>
      <c r="C77" s="1430" t="s">
        <v>268</v>
      </c>
      <c r="D77" s="1430" t="s">
        <v>1067</v>
      </c>
      <c r="E77" s="1425">
        <v>30000</v>
      </c>
      <c r="F77" s="1431">
        <v>0</v>
      </c>
      <c r="G77" s="1425">
        <v>30000</v>
      </c>
      <c r="H77" s="1425">
        <v>861</v>
      </c>
      <c r="I77" s="1431">
        <v>0</v>
      </c>
      <c r="J77" s="1425">
        <v>912</v>
      </c>
      <c r="K77" s="1426">
        <v>25</v>
      </c>
      <c r="L77" s="1425">
        <f t="shared" si="7"/>
        <v>1798</v>
      </c>
      <c r="M77" s="1427">
        <f t="shared" si="8"/>
        <v>28202</v>
      </c>
    </row>
    <row r="78" spans="1:13" ht="15.75" x14ac:dyDescent="0.25">
      <c r="A78" s="1428" t="s">
        <v>1836</v>
      </c>
      <c r="B78" s="1421" t="s">
        <v>806</v>
      </c>
      <c r="C78" s="1430" t="s">
        <v>268</v>
      </c>
      <c r="D78" s="1430" t="s">
        <v>1067</v>
      </c>
      <c r="E78" s="1425">
        <v>30000</v>
      </c>
      <c r="F78" s="1431">
        <v>0</v>
      </c>
      <c r="G78" s="1425">
        <v>30000</v>
      </c>
      <c r="H78" s="1425">
        <v>861</v>
      </c>
      <c r="I78" s="1431">
        <v>0</v>
      </c>
      <c r="J78" s="1425">
        <v>912</v>
      </c>
      <c r="K78" s="1426">
        <v>3025</v>
      </c>
      <c r="L78" s="1425">
        <f>+H78+I78+J78+K78</f>
        <v>4798</v>
      </c>
      <c r="M78" s="1427">
        <f>+G78-L78</f>
        <v>25202</v>
      </c>
    </row>
    <row r="79" spans="1:13" ht="15.75" x14ac:dyDescent="0.25">
      <c r="A79" s="1432" t="s">
        <v>755</v>
      </c>
      <c r="B79" s="1421"/>
      <c r="C79" s="1433">
        <v>15</v>
      </c>
      <c r="D79" s="1433"/>
      <c r="E79" s="1434">
        <f>SUM(E64:E78)</f>
        <v>482000</v>
      </c>
      <c r="F79" s="1441">
        <v>0</v>
      </c>
      <c r="G79" s="1434">
        <f t="shared" ref="G79:M79" si="9">SUM(G64:G78)</f>
        <v>482000</v>
      </c>
      <c r="H79" s="1434">
        <f t="shared" si="9"/>
        <v>13833.4</v>
      </c>
      <c r="I79" s="1434">
        <f t="shared" si="9"/>
        <v>1873.24</v>
      </c>
      <c r="J79" s="1434">
        <f t="shared" si="9"/>
        <v>14652.8</v>
      </c>
      <c r="K79" s="1437">
        <f>SUM(K64:K78)</f>
        <v>16547.18</v>
      </c>
      <c r="L79" s="1434">
        <f t="shared" si="9"/>
        <v>46906.62</v>
      </c>
      <c r="M79" s="1434">
        <f t="shared" si="9"/>
        <v>435093.38</v>
      </c>
    </row>
    <row r="80" spans="1:13" ht="15.75" x14ac:dyDescent="0.25">
      <c r="A80" s="1428"/>
      <c r="B80" s="1421"/>
      <c r="C80" s="1430"/>
      <c r="D80" s="1430"/>
      <c r="E80" s="1425"/>
      <c r="F80" s="1423"/>
      <c r="G80" s="1427"/>
      <c r="H80" s="1425"/>
      <c r="I80" s="1425"/>
      <c r="J80" s="1425"/>
      <c r="K80" s="1426"/>
      <c r="L80" s="1425"/>
      <c r="M80" s="1427"/>
    </row>
    <row r="81" spans="1:13" ht="15.75" x14ac:dyDescent="0.25">
      <c r="A81" s="1471" t="s">
        <v>1665</v>
      </c>
      <c r="B81" s="1421"/>
      <c r="C81" s="1438"/>
      <c r="D81" s="1438"/>
      <c r="E81" s="1434"/>
      <c r="F81" s="1435"/>
      <c r="G81" s="1436"/>
      <c r="H81" s="1434"/>
      <c r="I81" s="1434"/>
      <c r="J81" s="1434"/>
      <c r="K81" s="1437"/>
      <c r="L81" s="1434"/>
      <c r="M81" s="1436"/>
    </row>
    <row r="82" spans="1:13" ht="15.75" x14ac:dyDescent="0.25">
      <c r="A82" s="1420" t="s">
        <v>1666</v>
      </c>
      <c r="B82" s="1421" t="s">
        <v>807</v>
      </c>
      <c r="C82" s="1430" t="s">
        <v>1778</v>
      </c>
      <c r="D82" s="1430" t="s">
        <v>307</v>
      </c>
      <c r="E82" s="1425">
        <v>43500</v>
      </c>
      <c r="F82" s="1423">
        <v>0</v>
      </c>
      <c r="G82" s="1427">
        <v>43500</v>
      </c>
      <c r="H82" s="1425">
        <v>1248.45</v>
      </c>
      <c r="I82" s="1431">
        <v>936.62</v>
      </c>
      <c r="J82" s="1425">
        <v>1322.4</v>
      </c>
      <c r="K82" s="1426">
        <v>1125</v>
      </c>
      <c r="L82" s="1425">
        <f t="shared" ref="L82:L89" si="10">+H82+I82+J82+K82</f>
        <v>4632.47</v>
      </c>
      <c r="M82" s="1427">
        <f>+G82-L82</f>
        <v>38867.53</v>
      </c>
    </row>
    <row r="83" spans="1:13" ht="15.75" x14ac:dyDescent="0.25">
      <c r="A83" s="1420" t="s">
        <v>760</v>
      </c>
      <c r="B83" s="1421" t="s">
        <v>807</v>
      </c>
      <c r="C83" s="1430" t="s">
        <v>105</v>
      </c>
      <c r="D83" s="1430" t="s">
        <v>1067</v>
      </c>
      <c r="E83" s="1425">
        <v>25000</v>
      </c>
      <c r="F83" s="1423">
        <v>0</v>
      </c>
      <c r="G83" s="1427">
        <v>25000</v>
      </c>
      <c r="H83" s="1425">
        <v>717.5</v>
      </c>
      <c r="I83" s="1431">
        <v>0</v>
      </c>
      <c r="J83" s="1425">
        <v>760</v>
      </c>
      <c r="K83" s="1426">
        <v>125</v>
      </c>
      <c r="L83" s="1425">
        <f t="shared" si="10"/>
        <v>1602.5</v>
      </c>
      <c r="M83" s="1427">
        <f t="shared" ref="M83:M90" si="11">+G83-L83</f>
        <v>23397.5</v>
      </c>
    </row>
    <row r="84" spans="1:13" ht="15.75" x14ac:dyDescent="0.25">
      <c r="A84" s="1420" t="s">
        <v>860</v>
      </c>
      <c r="B84" s="1421" t="s">
        <v>807</v>
      </c>
      <c r="C84" s="1430" t="s">
        <v>105</v>
      </c>
      <c r="D84" s="1430" t="s">
        <v>1067</v>
      </c>
      <c r="E84" s="1425">
        <v>25000</v>
      </c>
      <c r="F84" s="1431">
        <v>0</v>
      </c>
      <c r="G84" s="1425">
        <v>25000</v>
      </c>
      <c r="H84" s="1425">
        <v>717.5</v>
      </c>
      <c r="I84" s="1431">
        <v>0</v>
      </c>
      <c r="J84" s="1425">
        <v>760</v>
      </c>
      <c r="K84" s="1426">
        <v>125</v>
      </c>
      <c r="L84" s="1425">
        <f t="shared" si="10"/>
        <v>1602.5</v>
      </c>
      <c r="M84" s="1427">
        <f t="shared" si="11"/>
        <v>23397.5</v>
      </c>
    </row>
    <row r="85" spans="1:13" ht="15.75" x14ac:dyDescent="0.25">
      <c r="A85" s="1420" t="s">
        <v>1667</v>
      </c>
      <c r="B85" s="1421" t="s">
        <v>807</v>
      </c>
      <c r="C85" s="1430" t="s">
        <v>105</v>
      </c>
      <c r="D85" s="1430" t="s">
        <v>1067</v>
      </c>
      <c r="E85" s="1425">
        <v>25000</v>
      </c>
      <c r="F85" s="1431">
        <v>0</v>
      </c>
      <c r="G85" s="1425">
        <v>25000</v>
      </c>
      <c r="H85" s="1425">
        <v>717.5</v>
      </c>
      <c r="I85" s="1431">
        <v>0</v>
      </c>
      <c r="J85" s="1425">
        <v>760</v>
      </c>
      <c r="K85" s="1426">
        <v>2309.75</v>
      </c>
      <c r="L85" s="1425">
        <f t="shared" si="10"/>
        <v>3787.25</v>
      </c>
      <c r="M85" s="1427">
        <f t="shared" si="11"/>
        <v>21212.75</v>
      </c>
    </row>
    <row r="86" spans="1:13" ht="21" customHeight="1" x14ac:dyDescent="0.25">
      <c r="A86" s="1420" t="s">
        <v>1668</v>
      </c>
      <c r="B86" s="1421" t="s">
        <v>807</v>
      </c>
      <c r="C86" s="1430" t="s">
        <v>105</v>
      </c>
      <c r="D86" s="1430" t="s">
        <v>1067</v>
      </c>
      <c r="E86" s="1425">
        <v>25000</v>
      </c>
      <c r="F86" s="1431">
        <v>0</v>
      </c>
      <c r="G86" s="1425">
        <v>25000</v>
      </c>
      <c r="H86" s="1425">
        <v>717.5</v>
      </c>
      <c r="I86" s="1431">
        <v>0</v>
      </c>
      <c r="J86" s="1425">
        <v>760</v>
      </c>
      <c r="K86" s="1426">
        <v>1025</v>
      </c>
      <c r="L86" s="1425">
        <f t="shared" si="10"/>
        <v>2502.5</v>
      </c>
      <c r="M86" s="1427">
        <f t="shared" si="11"/>
        <v>22497.5</v>
      </c>
    </row>
    <row r="87" spans="1:13" ht="15.75" x14ac:dyDescent="0.25">
      <c r="A87" s="1420" t="s">
        <v>1669</v>
      </c>
      <c r="B87" s="1440" t="s">
        <v>807</v>
      </c>
      <c r="C87" s="1430" t="s">
        <v>105</v>
      </c>
      <c r="D87" s="1430" t="s">
        <v>1067</v>
      </c>
      <c r="E87" s="1425">
        <v>25000</v>
      </c>
      <c r="F87" s="1431">
        <v>0</v>
      </c>
      <c r="G87" s="1425">
        <v>25000</v>
      </c>
      <c r="H87" s="1425">
        <v>717.5</v>
      </c>
      <c r="I87" s="1431">
        <v>0</v>
      </c>
      <c r="J87" s="1425">
        <v>760</v>
      </c>
      <c r="K87" s="1426">
        <v>25</v>
      </c>
      <c r="L87" s="1425">
        <f t="shared" si="10"/>
        <v>1502.5</v>
      </c>
      <c r="M87" s="1427">
        <f t="shared" si="11"/>
        <v>23497.5</v>
      </c>
    </row>
    <row r="88" spans="1:13" ht="15.75" x14ac:dyDescent="0.25">
      <c r="A88" s="1420" t="s">
        <v>1671</v>
      </c>
      <c r="B88" s="1440" t="s">
        <v>807</v>
      </c>
      <c r="C88" s="1430" t="s">
        <v>105</v>
      </c>
      <c r="D88" s="1430" t="s">
        <v>1067</v>
      </c>
      <c r="E88" s="1425">
        <v>25000</v>
      </c>
      <c r="F88" s="1431">
        <v>0</v>
      </c>
      <c r="G88" s="1425">
        <v>25000</v>
      </c>
      <c r="H88" s="1425">
        <v>717.5</v>
      </c>
      <c r="I88" s="1431">
        <v>0</v>
      </c>
      <c r="J88" s="1425">
        <v>760</v>
      </c>
      <c r="K88" s="1426">
        <v>25</v>
      </c>
      <c r="L88" s="1425">
        <f t="shared" si="10"/>
        <v>1502.5</v>
      </c>
      <c r="M88" s="1427">
        <f t="shared" si="11"/>
        <v>23497.5</v>
      </c>
    </row>
    <row r="89" spans="1:13" ht="15.75" x14ac:dyDescent="0.25">
      <c r="A89" s="1420" t="s">
        <v>1672</v>
      </c>
      <c r="B89" s="1421" t="s">
        <v>807</v>
      </c>
      <c r="C89" s="1430" t="s">
        <v>105</v>
      </c>
      <c r="D89" s="1430" t="s">
        <v>1067</v>
      </c>
      <c r="E89" s="1425">
        <v>25000</v>
      </c>
      <c r="F89" s="1431">
        <v>0</v>
      </c>
      <c r="G89" s="1425">
        <v>25000</v>
      </c>
      <c r="H89" s="1425">
        <v>717.5</v>
      </c>
      <c r="I89" s="1431">
        <v>0</v>
      </c>
      <c r="J89" s="1425">
        <v>760</v>
      </c>
      <c r="K89" s="1426">
        <v>25</v>
      </c>
      <c r="L89" s="1425">
        <f t="shared" si="10"/>
        <v>1502.5</v>
      </c>
      <c r="M89" s="1427">
        <f t="shared" si="11"/>
        <v>23497.5</v>
      </c>
    </row>
    <row r="90" spans="1:13" s="259" customFormat="1" ht="19.5" customHeight="1" x14ac:dyDescent="0.25">
      <c r="A90" s="1472" t="s">
        <v>1075</v>
      </c>
      <c r="B90" s="1454" t="s">
        <v>807</v>
      </c>
      <c r="C90" s="1456" t="s">
        <v>105</v>
      </c>
      <c r="D90" s="1456" t="s">
        <v>1067</v>
      </c>
      <c r="E90" s="1426">
        <v>25000</v>
      </c>
      <c r="F90" s="1457">
        <v>0</v>
      </c>
      <c r="G90" s="1426">
        <v>25000</v>
      </c>
      <c r="H90" s="1426">
        <v>717.5</v>
      </c>
      <c r="I90" s="1457">
        <v>0</v>
      </c>
      <c r="J90" s="1426">
        <v>760</v>
      </c>
      <c r="K90" s="1426">
        <v>5079.66</v>
      </c>
      <c r="L90" s="1426">
        <f>+H90+I90+J90+K90</f>
        <v>6557.16</v>
      </c>
      <c r="M90" s="1426">
        <f t="shared" si="11"/>
        <v>18442.84</v>
      </c>
    </row>
    <row r="91" spans="1:13" ht="15.75" x14ac:dyDescent="0.25">
      <c r="A91" s="1432" t="s">
        <v>763</v>
      </c>
      <c r="B91" s="1421"/>
      <c r="C91" s="1433">
        <v>9</v>
      </c>
      <c r="D91" s="1433"/>
      <c r="E91" s="1434">
        <f>SUM(E82:E90)</f>
        <v>243500</v>
      </c>
      <c r="F91" s="1441">
        <v>0</v>
      </c>
      <c r="G91" s="1434">
        <f t="shared" ref="G91:M91" si="12">SUM(G82:G90)</f>
        <v>243500</v>
      </c>
      <c r="H91" s="1434">
        <f t="shared" si="12"/>
        <v>6988.45</v>
      </c>
      <c r="I91" s="1434">
        <f t="shared" si="12"/>
        <v>936.62</v>
      </c>
      <c r="J91" s="1434">
        <f t="shared" si="12"/>
        <v>7402.4</v>
      </c>
      <c r="K91" s="1437">
        <f t="shared" si="12"/>
        <v>9864.41</v>
      </c>
      <c r="L91" s="1434">
        <f t="shared" si="12"/>
        <v>25191.88</v>
      </c>
      <c r="M91" s="1434">
        <f t="shared" si="12"/>
        <v>218308.12</v>
      </c>
    </row>
    <row r="92" spans="1:13" ht="15.75" x14ac:dyDescent="0.25">
      <c r="A92" s="1428"/>
      <c r="B92" s="1421"/>
      <c r="C92" s="1438"/>
      <c r="D92" s="1438"/>
      <c r="E92" s="1425"/>
      <c r="F92" s="1423"/>
      <c r="G92" s="1427"/>
      <c r="H92" s="1425"/>
      <c r="I92" s="1425"/>
      <c r="J92" s="1425"/>
      <c r="K92" s="1426"/>
      <c r="L92" s="1425"/>
      <c r="M92" s="1427"/>
    </row>
    <row r="93" spans="1:13" ht="15.75" x14ac:dyDescent="0.25">
      <c r="A93" s="1432" t="s">
        <v>1126</v>
      </c>
      <c r="B93" s="1421"/>
      <c r="C93" s="1430"/>
      <c r="D93" s="1430"/>
      <c r="E93" s="1425"/>
      <c r="F93" s="1435"/>
      <c r="G93" s="1427"/>
      <c r="H93" s="1425"/>
      <c r="I93" s="1425"/>
      <c r="J93" s="1425"/>
      <c r="K93" s="1426"/>
      <c r="L93" s="1425"/>
      <c r="M93" s="1427"/>
    </row>
    <row r="94" spans="1:13" ht="15.75" x14ac:dyDescent="0.25">
      <c r="A94" s="1420" t="s">
        <v>1641</v>
      </c>
      <c r="B94" s="1421" t="s">
        <v>807</v>
      </c>
      <c r="C94" s="1430" t="s">
        <v>1673</v>
      </c>
      <c r="D94" s="1430" t="s">
        <v>1069</v>
      </c>
      <c r="E94" s="1425">
        <v>55000</v>
      </c>
      <c r="F94" s="1423">
        <v>0</v>
      </c>
      <c r="G94" s="1427">
        <v>55000</v>
      </c>
      <c r="H94" s="1425">
        <v>1578.5</v>
      </c>
      <c r="I94" s="1422">
        <v>2559.6799999999998</v>
      </c>
      <c r="J94" s="1425">
        <v>1672</v>
      </c>
      <c r="K94" s="1426">
        <v>25</v>
      </c>
      <c r="L94" s="1425">
        <f>+H94+I94+J94+K94</f>
        <v>5835.18</v>
      </c>
      <c r="M94" s="1427">
        <f>+G94-L94</f>
        <v>49164.82</v>
      </c>
    </row>
    <row r="95" spans="1:13" s="259" customFormat="1" ht="15.75" x14ac:dyDescent="0.25">
      <c r="A95" s="1472" t="s">
        <v>1842</v>
      </c>
      <c r="B95" s="1454" t="s">
        <v>807</v>
      </c>
      <c r="C95" s="1456" t="s">
        <v>276</v>
      </c>
      <c r="D95" s="1456" t="s">
        <v>321</v>
      </c>
      <c r="E95" s="1426">
        <v>43500</v>
      </c>
      <c r="F95" s="1457">
        <v>0</v>
      </c>
      <c r="G95" s="1426">
        <v>43500</v>
      </c>
      <c r="H95" s="1426">
        <v>1248.45</v>
      </c>
      <c r="I95" s="1457">
        <v>936.62</v>
      </c>
      <c r="J95" s="1426">
        <v>1322.4</v>
      </c>
      <c r="K95" s="1426">
        <v>25</v>
      </c>
      <c r="L95" s="1426">
        <f>SUM(H95:K95)</f>
        <v>3532.4700000000003</v>
      </c>
      <c r="M95" s="1426">
        <f>+G95-L95</f>
        <v>39967.53</v>
      </c>
    </row>
    <row r="96" spans="1:13" ht="15.75" x14ac:dyDescent="0.25">
      <c r="A96" s="1432" t="s">
        <v>749</v>
      </c>
      <c r="B96" s="1421"/>
      <c r="C96" s="1433">
        <v>2</v>
      </c>
      <c r="D96" s="1433"/>
      <c r="E96" s="1434">
        <f>SUM(E94:E95)</f>
        <v>98500</v>
      </c>
      <c r="F96" s="1473">
        <v>0</v>
      </c>
      <c r="G96" s="1434">
        <f t="shared" ref="G96:M96" si="13">SUM(G94:G95)</f>
        <v>98500</v>
      </c>
      <c r="H96" s="1434">
        <f t="shared" si="13"/>
        <v>2826.95</v>
      </c>
      <c r="I96" s="1434">
        <f t="shared" si="13"/>
        <v>3496.2999999999997</v>
      </c>
      <c r="J96" s="1434">
        <f t="shared" si="13"/>
        <v>2994.4</v>
      </c>
      <c r="K96" s="1434">
        <f t="shared" si="13"/>
        <v>50</v>
      </c>
      <c r="L96" s="1434">
        <f t="shared" si="13"/>
        <v>9367.6500000000015</v>
      </c>
      <c r="M96" s="1434">
        <f t="shared" si="13"/>
        <v>89132.35</v>
      </c>
    </row>
    <row r="97" spans="1:13" ht="15.75" x14ac:dyDescent="0.25">
      <c r="A97" s="1428"/>
      <c r="B97" s="1421"/>
      <c r="C97" s="1430"/>
      <c r="D97" s="1430"/>
      <c r="E97" s="1425"/>
      <c r="F97" s="1423"/>
      <c r="G97" s="1427"/>
      <c r="H97" s="1425"/>
      <c r="I97" s="1425"/>
      <c r="J97" s="1425"/>
      <c r="K97" s="1426"/>
      <c r="L97" s="1425"/>
      <c r="M97" s="1427"/>
    </row>
    <row r="98" spans="1:13" ht="15.75" x14ac:dyDescent="0.25">
      <c r="A98" s="1474" t="s">
        <v>1492</v>
      </c>
      <c r="B98" s="1421"/>
      <c r="C98" s="1430"/>
      <c r="D98" s="1430"/>
      <c r="E98" s="1425"/>
      <c r="F98" s="1423"/>
      <c r="G98" s="1427"/>
      <c r="H98" s="1425"/>
      <c r="I98" s="1425"/>
      <c r="J98" s="1425"/>
      <c r="K98" s="1426"/>
      <c r="L98" s="1425"/>
      <c r="M98" s="1427"/>
    </row>
    <row r="99" spans="1:13" s="259" customFormat="1" ht="15.75" x14ac:dyDescent="0.25">
      <c r="A99" s="1472" t="s">
        <v>1670</v>
      </c>
      <c r="B99" s="1475" t="s">
        <v>807</v>
      </c>
      <c r="C99" s="1456" t="s">
        <v>276</v>
      </c>
      <c r="D99" s="1456" t="s">
        <v>1067</v>
      </c>
      <c r="E99" s="1426">
        <v>36000</v>
      </c>
      <c r="F99" s="1457">
        <v>0</v>
      </c>
      <c r="G99" s="1426">
        <v>36000</v>
      </c>
      <c r="H99" s="1426">
        <v>1033.2</v>
      </c>
      <c r="I99" s="1457">
        <v>0</v>
      </c>
      <c r="J99" s="1426">
        <v>1094.4000000000001</v>
      </c>
      <c r="K99" s="1426">
        <v>25</v>
      </c>
      <c r="L99" s="1426">
        <f>+H99+I99+J99+K99</f>
        <v>2152.6000000000004</v>
      </c>
      <c r="M99" s="1426">
        <f>+G99-L99</f>
        <v>33847.4</v>
      </c>
    </row>
    <row r="100" spans="1:13" ht="15.75" x14ac:dyDescent="0.25">
      <c r="A100" s="1432" t="s">
        <v>763</v>
      </c>
      <c r="B100" s="1421"/>
      <c r="C100" s="1433">
        <v>1</v>
      </c>
      <c r="D100" s="1430"/>
      <c r="E100" s="1437">
        <v>36000</v>
      </c>
      <c r="F100" s="1473">
        <v>0</v>
      </c>
      <c r="G100" s="1437">
        <v>36000</v>
      </c>
      <c r="H100" s="1437">
        <v>1033.2</v>
      </c>
      <c r="I100" s="1473">
        <v>0</v>
      </c>
      <c r="J100" s="1437">
        <v>1094.4000000000001</v>
      </c>
      <c r="K100" s="1437">
        <v>25</v>
      </c>
      <c r="L100" s="1437">
        <f>+H100+I100+J100+K100</f>
        <v>2152.6000000000004</v>
      </c>
      <c r="M100" s="1437">
        <f>+G100-L100</f>
        <v>33847.4</v>
      </c>
    </row>
    <row r="101" spans="1:13" ht="15.75" x14ac:dyDescent="0.25">
      <c r="A101" s="1428"/>
      <c r="B101" s="1421"/>
      <c r="C101" s="1430"/>
      <c r="D101" s="1430"/>
      <c r="E101" s="1425"/>
      <c r="F101" s="1423"/>
      <c r="G101" s="1427"/>
      <c r="H101" s="1425"/>
      <c r="I101" s="1425"/>
      <c r="J101" s="1425"/>
      <c r="K101" s="1426"/>
      <c r="L101" s="1425"/>
      <c r="M101" s="1427"/>
    </row>
    <row r="102" spans="1:13" ht="15.75" x14ac:dyDescent="0.25">
      <c r="A102" s="1432" t="s">
        <v>1127</v>
      </c>
      <c r="B102" s="1421"/>
      <c r="C102" s="1430"/>
      <c r="D102" s="1430"/>
      <c r="E102" s="1425"/>
      <c r="F102" s="1423"/>
      <c r="G102" s="1427"/>
      <c r="H102" s="1425"/>
      <c r="I102" s="1425"/>
      <c r="J102" s="1425"/>
      <c r="K102" s="1426"/>
      <c r="L102" s="1425"/>
      <c r="M102" s="1427"/>
    </row>
    <row r="103" spans="1:13" ht="15.75" x14ac:dyDescent="0.25">
      <c r="A103" s="1420" t="s">
        <v>1642</v>
      </c>
      <c r="B103" s="1421" t="s">
        <v>806</v>
      </c>
      <c r="C103" s="1430" t="s">
        <v>1675</v>
      </c>
      <c r="D103" s="1430" t="s">
        <v>1069</v>
      </c>
      <c r="E103" s="1425">
        <v>55000</v>
      </c>
      <c r="F103" s="1431">
        <v>0</v>
      </c>
      <c r="G103" s="1425">
        <v>55000</v>
      </c>
      <c r="H103" s="1425">
        <v>1578.5</v>
      </c>
      <c r="I103" s="1425">
        <v>2559.6799999999998</v>
      </c>
      <c r="J103" s="1425">
        <v>1672</v>
      </c>
      <c r="K103" s="1426">
        <v>1296.7</v>
      </c>
      <c r="L103" s="1425">
        <f>+H103+I103+J103+K103</f>
        <v>7106.88</v>
      </c>
      <c r="M103" s="1427">
        <f>+G103-L103</f>
        <v>47893.120000000003</v>
      </c>
    </row>
    <row r="104" spans="1:13" ht="15.75" x14ac:dyDescent="0.25">
      <c r="A104" s="1420" t="s">
        <v>1315</v>
      </c>
      <c r="B104" s="1440" t="s">
        <v>806</v>
      </c>
      <c r="C104" s="1430" t="s">
        <v>276</v>
      </c>
      <c r="D104" s="1430" t="s">
        <v>321</v>
      </c>
      <c r="E104" s="1425">
        <v>43500</v>
      </c>
      <c r="F104" s="1431">
        <v>0</v>
      </c>
      <c r="G104" s="1425">
        <v>43500</v>
      </c>
      <c r="H104" s="1425">
        <v>1248.45</v>
      </c>
      <c r="I104" s="1431">
        <v>936.62</v>
      </c>
      <c r="J104" s="1425">
        <v>1322.4</v>
      </c>
      <c r="K104" s="1426">
        <v>1296.7</v>
      </c>
      <c r="L104" s="1425">
        <f>+H104+I104+J104+K104</f>
        <v>4804.17</v>
      </c>
      <c r="M104" s="1427">
        <f>+G104-L104</f>
        <v>38695.83</v>
      </c>
    </row>
    <row r="105" spans="1:13" ht="15.75" x14ac:dyDescent="0.25">
      <c r="A105" s="1432" t="s">
        <v>749</v>
      </c>
      <c r="B105" s="1421"/>
      <c r="C105" s="1433">
        <v>2</v>
      </c>
      <c r="D105" s="1433"/>
      <c r="E105" s="1434">
        <f>SUM(E103:E104)</f>
        <v>98500</v>
      </c>
      <c r="F105" s="1423">
        <v>0</v>
      </c>
      <c r="G105" s="1434">
        <f t="shared" ref="G105:M105" si="14">SUM(G103:G104)</f>
        <v>98500</v>
      </c>
      <c r="H105" s="1434">
        <f t="shared" si="14"/>
        <v>2826.95</v>
      </c>
      <c r="I105" s="1434">
        <f t="shared" si="14"/>
        <v>3496.2999999999997</v>
      </c>
      <c r="J105" s="1434">
        <f t="shared" si="14"/>
        <v>2994.4</v>
      </c>
      <c r="K105" s="1437">
        <f>SUM(K103:K104)</f>
        <v>2593.4</v>
      </c>
      <c r="L105" s="1434">
        <f t="shared" si="14"/>
        <v>11911.05</v>
      </c>
      <c r="M105" s="1434">
        <f t="shared" si="14"/>
        <v>86588.950000000012</v>
      </c>
    </row>
    <row r="106" spans="1:13" ht="15.75" x14ac:dyDescent="0.25">
      <c r="A106" s="1428"/>
      <c r="B106" s="1421"/>
      <c r="C106" s="1430"/>
      <c r="D106" s="1430"/>
      <c r="E106" s="1425"/>
      <c r="F106" s="1423"/>
      <c r="G106" s="1427"/>
      <c r="H106" s="1425"/>
      <c r="I106" s="1425"/>
      <c r="J106" s="1425"/>
      <c r="K106" s="1426"/>
      <c r="L106" s="1425"/>
      <c r="M106" s="1427"/>
    </row>
    <row r="107" spans="1:13" ht="15.75" x14ac:dyDescent="0.25">
      <c r="A107" s="1432" t="s">
        <v>839</v>
      </c>
      <c r="B107" s="1421"/>
      <c r="C107" s="1438"/>
      <c r="D107" s="1438"/>
      <c r="E107" s="1434"/>
      <c r="F107" s="1435"/>
      <c r="G107" s="1436"/>
      <c r="H107" s="1434"/>
      <c r="I107" s="1434"/>
      <c r="J107" s="1434"/>
      <c r="K107" s="1437"/>
      <c r="L107" s="1434"/>
      <c r="M107" s="1436"/>
    </row>
    <row r="108" spans="1:13" ht="15.75" x14ac:dyDescent="0.25">
      <c r="A108" s="1420" t="s">
        <v>1676</v>
      </c>
      <c r="B108" s="1440" t="s">
        <v>807</v>
      </c>
      <c r="C108" s="1430" t="s">
        <v>604</v>
      </c>
      <c r="D108" s="1430" t="s">
        <v>1069</v>
      </c>
      <c r="E108" s="1425">
        <v>70000</v>
      </c>
      <c r="F108" s="1431">
        <v>0</v>
      </c>
      <c r="G108" s="1425">
        <v>70000</v>
      </c>
      <c r="H108" s="1425">
        <v>2009</v>
      </c>
      <c r="I108" s="1425">
        <v>5368.48</v>
      </c>
      <c r="J108" s="1425">
        <v>2128</v>
      </c>
      <c r="K108" s="1426">
        <v>25</v>
      </c>
      <c r="L108" s="1425">
        <f>+H108+I108+J108+K108</f>
        <v>9530.48</v>
      </c>
      <c r="M108" s="1425">
        <f>+G108-L108</f>
        <v>60469.520000000004</v>
      </c>
    </row>
    <row r="109" spans="1:13" ht="15.75" x14ac:dyDescent="0.25">
      <c r="A109" s="1420" t="s">
        <v>124</v>
      </c>
      <c r="B109" s="1440" t="s">
        <v>807</v>
      </c>
      <c r="C109" s="1430" t="s">
        <v>604</v>
      </c>
      <c r="D109" s="1430" t="s">
        <v>1069</v>
      </c>
      <c r="E109" s="1425">
        <v>70000</v>
      </c>
      <c r="F109" s="1431">
        <v>0</v>
      </c>
      <c r="G109" s="1425">
        <v>70000</v>
      </c>
      <c r="H109" s="1425">
        <v>2009</v>
      </c>
      <c r="I109" s="1425">
        <v>4600.5600000000004</v>
      </c>
      <c r="J109" s="1425">
        <v>2128</v>
      </c>
      <c r="K109" s="1426">
        <v>3964.56</v>
      </c>
      <c r="L109" s="1425">
        <f>SUM(H109:K109)</f>
        <v>12702.12</v>
      </c>
      <c r="M109" s="1425">
        <f>+G109-L109</f>
        <v>57297.88</v>
      </c>
    </row>
    <row r="110" spans="1:13" ht="15.75" x14ac:dyDescent="0.25">
      <c r="A110" s="1432" t="s">
        <v>749</v>
      </c>
      <c r="B110" s="1421"/>
      <c r="C110" s="1433">
        <v>2</v>
      </c>
      <c r="D110" s="1433"/>
      <c r="E110" s="1434">
        <f>SUM(E108:E109)</f>
        <v>140000</v>
      </c>
      <c r="F110" s="1441">
        <v>0</v>
      </c>
      <c r="G110" s="1434">
        <f t="shared" ref="G110:M110" si="15">SUM(G108:G109)</f>
        <v>140000</v>
      </c>
      <c r="H110" s="1434">
        <f t="shared" si="15"/>
        <v>4018</v>
      </c>
      <c r="I110" s="1434">
        <f t="shared" si="15"/>
        <v>9969.0400000000009</v>
      </c>
      <c r="J110" s="1434">
        <f t="shared" si="15"/>
        <v>4256</v>
      </c>
      <c r="K110" s="1437">
        <f t="shared" si="15"/>
        <v>3989.56</v>
      </c>
      <c r="L110" s="1434">
        <f t="shared" si="15"/>
        <v>22232.6</v>
      </c>
      <c r="M110" s="1434">
        <f t="shared" si="15"/>
        <v>117767.4</v>
      </c>
    </row>
    <row r="111" spans="1:13" ht="15.75" x14ac:dyDescent="0.25">
      <c r="A111" s="1432"/>
      <c r="B111" s="1421"/>
      <c r="C111" s="1433"/>
      <c r="D111" s="1433"/>
      <c r="E111" s="1434"/>
      <c r="F111" s="1435"/>
      <c r="G111" s="1436"/>
      <c r="H111" s="1434"/>
      <c r="I111" s="1434"/>
      <c r="J111" s="1434"/>
      <c r="K111" s="1437"/>
      <c r="L111" s="1434"/>
      <c r="M111" s="1436"/>
    </row>
    <row r="112" spans="1:13" ht="38.25" customHeight="1" x14ac:dyDescent="0.25">
      <c r="A112" s="1476" t="s">
        <v>1167</v>
      </c>
      <c r="B112" s="1421"/>
      <c r="C112" s="1433"/>
      <c r="D112" s="1433"/>
      <c r="E112" s="1434"/>
      <c r="F112" s="1435"/>
      <c r="G112" s="1436"/>
      <c r="H112" s="1434"/>
      <c r="I112" s="1434"/>
      <c r="J112" s="1434"/>
      <c r="K112" s="1437"/>
      <c r="L112" s="1434"/>
      <c r="M112" s="1436"/>
    </row>
    <row r="113" spans="1:13" s="259" customFormat="1" ht="15.75" x14ac:dyDescent="0.25">
      <c r="A113" s="1472" t="s">
        <v>1168</v>
      </c>
      <c r="B113" s="1454" t="s">
        <v>807</v>
      </c>
      <c r="C113" s="1456" t="s">
        <v>1564</v>
      </c>
      <c r="D113" s="1456" t="s">
        <v>1069</v>
      </c>
      <c r="E113" s="1426">
        <v>80000</v>
      </c>
      <c r="F113" s="1457">
        <v>0</v>
      </c>
      <c r="G113" s="1426">
        <v>80000</v>
      </c>
      <c r="H113" s="1425">
        <v>2296</v>
      </c>
      <c r="I113" s="1425">
        <v>7400.87</v>
      </c>
      <c r="J113" s="1425">
        <v>2432</v>
      </c>
      <c r="K113" s="1426">
        <v>2134</v>
      </c>
      <c r="L113" s="1425">
        <f>SUM(H113:K113)</f>
        <v>14262.869999999999</v>
      </c>
      <c r="M113" s="1426">
        <f>+E113-L113</f>
        <v>65737.13</v>
      </c>
    </row>
    <row r="114" spans="1:13" s="259" customFormat="1" ht="15.75" x14ac:dyDescent="0.25">
      <c r="A114" s="1472" t="s">
        <v>1053</v>
      </c>
      <c r="B114" s="1454" t="s">
        <v>807</v>
      </c>
      <c r="C114" s="1456" t="s">
        <v>276</v>
      </c>
      <c r="D114" s="1456" t="s">
        <v>307</v>
      </c>
      <c r="E114" s="1426">
        <v>43500</v>
      </c>
      <c r="F114" s="1457">
        <v>0</v>
      </c>
      <c r="G114" s="1426">
        <v>43500</v>
      </c>
      <c r="H114" s="1426">
        <v>1248.45</v>
      </c>
      <c r="I114" s="1457">
        <v>648.66</v>
      </c>
      <c r="J114" s="1426">
        <v>1322.4</v>
      </c>
      <c r="K114" s="1426">
        <v>1944.78</v>
      </c>
      <c r="L114" s="1426">
        <f>SUM(H114:K114)</f>
        <v>5164.29</v>
      </c>
      <c r="M114" s="1426">
        <f>+G114-L114</f>
        <v>38335.71</v>
      </c>
    </row>
    <row r="115" spans="1:13" ht="15.75" x14ac:dyDescent="0.25">
      <c r="A115" s="1420" t="s">
        <v>1147</v>
      </c>
      <c r="B115" s="1421" t="s">
        <v>807</v>
      </c>
      <c r="C115" s="1430" t="s">
        <v>276</v>
      </c>
      <c r="D115" s="1430" t="s">
        <v>307</v>
      </c>
      <c r="E115" s="1425">
        <v>43500</v>
      </c>
      <c r="F115" s="1431">
        <v>0</v>
      </c>
      <c r="G115" s="1425">
        <v>43500</v>
      </c>
      <c r="H115" s="1425">
        <v>1248.45</v>
      </c>
      <c r="I115" s="1431">
        <v>936.62</v>
      </c>
      <c r="J115" s="1425">
        <v>1322.4</v>
      </c>
      <c r="K115" s="1426">
        <v>25</v>
      </c>
      <c r="L115" s="1425">
        <f>SUM(H115:K115)</f>
        <v>3532.4700000000003</v>
      </c>
      <c r="M115" s="1425">
        <f>+G115-L115</f>
        <v>39967.53</v>
      </c>
    </row>
    <row r="116" spans="1:13" ht="15.75" x14ac:dyDescent="0.25">
      <c r="A116" s="1432" t="s">
        <v>749</v>
      </c>
      <c r="B116" s="1421"/>
      <c r="C116" s="1433">
        <v>3</v>
      </c>
      <c r="D116" s="1433"/>
      <c r="E116" s="1434">
        <f>SUM(E113:E115)</f>
        <v>167000</v>
      </c>
      <c r="F116" s="1441">
        <v>0</v>
      </c>
      <c r="G116" s="1434">
        <f t="shared" ref="G116:M116" si="16">SUM(G113:G115)</f>
        <v>167000</v>
      </c>
      <c r="H116" s="1434">
        <f t="shared" si="16"/>
        <v>4792.8999999999996</v>
      </c>
      <c r="I116" s="1434">
        <f t="shared" si="16"/>
        <v>8986.15</v>
      </c>
      <c r="J116" s="1434">
        <f t="shared" si="16"/>
        <v>5076.8</v>
      </c>
      <c r="K116" s="1437">
        <f>SUM(K113:K115)</f>
        <v>4103.78</v>
      </c>
      <c r="L116" s="1434">
        <f>SUM(L113:L115)</f>
        <v>22959.63</v>
      </c>
      <c r="M116" s="1434">
        <f t="shared" si="16"/>
        <v>144040.37</v>
      </c>
    </row>
    <row r="117" spans="1:13" ht="15.75" x14ac:dyDescent="0.25">
      <c r="A117" s="1432"/>
      <c r="B117" s="1421"/>
      <c r="C117" s="1433"/>
      <c r="D117" s="1433"/>
      <c r="E117" s="1434"/>
      <c r="F117" s="1435"/>
      <c r="G117" s="1436"/>
      <c r="H117" s="1434"/>
      <c r="I117" s="1434"/>
      <c r="J117" s="1434"/>
      <c r="K117" s="1437"/>
      <c r="L117" s="1434"/>
      <c r="M117" s="1436"/>
    </row>
    <row r="118" spans="1:13" ht="15.75" x14ac:dyDescent="0.25">
      <c r="A118" s="1432" t="s">
        <v>1128</v>
      </c>
      <c r="B118" s="1421"/>
      <c r="C118" s="1438"/>
      <c r="D118" s="1438"/>
      <c r="E118" s="1434"/>
      <c r="F118" s="1435"/>
      <c r="G118" s="1436"/>
      <c r="H118" s="1434"/>
      <c r="I118" s="1434"/>
      <c r="J118" s="1434"/>
      <c r="K118" s="1437"/>
      <c r="L118" s="1434"/>
      <c r="M118" s="1436"/>
    </row>
    <row r="119" spans="1:13" ht="15.75" x14ac:dyDescent="0.25">
      <c r="A119" s="1428" t="s">
        <v>47</v>
      </c>
      <c r="B119" s="1421" t="s">
        <v>806</v>
      </c>
      <c r="C119" s="1430" t="s">
        <v>1677</v>
      </c>
      <c r="D119" s="1430" t="s">
        <v>1069</v>
      </c>
      <c r="E119" s="1425">
        <v>80000</v>
      </c>
      <c r="F119" s="1423">
        <v>0</v>
      </c>
      <c r="G119" s="1427">
        <v>80000</v>
      </c>
      <c r="H119" s="1425">
        <v>2296</v>
      </c>
      <c r="I119" s="1425">
        <v>6920.92</v>
      </c>
      <c r="J119" s="1425">
        <v>2432</v>
      </c>
      <c r="K119" s="1426">
        <v>1944.78</v>
      </c>
      <c r="L119" s="1425">
        <f>+H119+I119+J119+K119</f>
        <v>13593.7</v>
      </c>
      <c r="M119" s="1427">
        <f>+G119-L119</f>
        <v>66406.3</v>
      </c>
    </row>
    <row r="120" spans="1:13" ht="15.75" x14ac:dyDescent="0.25">
      <c r="A120" s="1432" t="s">
        <v>749</v>
      </c>
      <c r="B120" s="1421"/>
      <c r="C120" s="1433">
        <v>1</v>
      </c>
      <c r="D120" s="1433"/>
      <c r="E120" s="1434">
        <f>SUM(E119:E119)</f>
        <v>80000</v>
      </c>
      <c r="F120" s="1423">
        <v>0</v>
      </c>
      <c r="G120" s="1436">
        <f t="shared" ref="G120:L120" si="17">SUM(G119:G119)</f>
        <v>80000</v>
      </c>
      <c r="H120" s="1434">
        <f t="shared" si="17"/>
        <v>2296</v>
      </c>
      <c r="I120" s="1434">
        <f t="shared" si="17"/>
        <v>6920.92</v>
      </c>
      <c r="J120" s="1434">
        <f t="shared" si="17"/>
        <v>2432</v>
      </c>
      <c r="K120" s="1437">
        <f>SUM(K119:K119)</f>
        <v>1944.78</v>
      </c>
      <c r="L120" s="1434">
        <f t="shared" si="17"/>
        <v>13593.7</v>
      </c>
      <c r="M120" s="1436">
        <f>SUM(M119:M119)</f>
        <v>66406.3</v>
      </c>
    </row>
    <row r="121" spans="1:13" ht="15.75" x14ac:dyDescent="0.25">
      <c r="A121" s="1432"/>
      <c r="B121" s="1421"/>
      <c r="C121" s="1438"/>
      <c r="D121" s="1438"/>
      <c r="E121" s="1434"/>
      <c r="F121" s="1435"/>
      <c r="G121" s="1436"/>
      <c r="H121" s="1434"/>
      <c r="I121" s="1434"/>
      <c r="J121" s="1434"/>
      <c r="K121" s="1437"/>
      <c r="L121" s="1434"/>
      <c r="M121" s="1436"/>
    </row>
    <row r="122" spans="1:13" ht="22.5" customHeight="1" x14ac:dyDescent="0.25">
      <c r="A122" s="1477" t="s">
        <v>1462</v>
      </c>
      <c r="B122" s="1421"/>
      <c r="C122" s="1438"/>
      <c r="D122" s="1438"/>
      <c r="E122" s="1434"/>
      <c r="F122" s="1435"/>
      <c r="G122" s="1436"/>
      <c r="H122" s="1434"/>
      <c r="I122" s="1434"/>
      <c r="J122" s="1434"/>
      <c r="K122" s="1437"/>
      <c r="L122" s="1434"/>
      <c r="M122" s="1436"/>
    </row>
    <row r="123" spans="1:13" ht="20.25" customHeight="1" x14ac:dyDescent="0.25">
      <c r="A123" s="1478" t="s">
        <v>1678</v>
      </c>
      <c r="B123" s="1421" t="s">
        <v>806</v>
      </c>
      <c r="C123" s="1430" t="s">
        <v>1265</v>
      </c>
      <c r="D123" s="1430" t="s">
        <v>1066</v>
      </c>
      <c r="E123" s="1425">
        <v>185000</v>
      </c>
      <c r="F123" s="1423">
        <v>0</v>
      </c>
      <c r="G123" s="1427">
        <v>185000</v>
      </c>
      <c r="H123" s="1425">
        <v>5309.5</v>
      </c>
      <c r="I123" s="1425">
        <v>32099.49</v>
      </c>
      <c r="J123" s="1425">
        <v>5624</v>
      </c>
      <c r="K123" s="1426">
        <v>25</v>
      </c>
      <c r="L123" s="1425">
        <f>+H123+I123+J123+K123</f>
        <v>43057.990000000005</v>
      </c>
      <c r="M123" s="1427">
        <f>+G123-L123</f>
        <v>141942.01</v>
      </c>
    </row>
    <row r="124" spans="1:13" ht="15.75" x14ac:dyDescent="0.25">
      <c r="A124" s="1420" t="s">
        <v>65</v>
      </c>
      <c r="B124" s="1440" t="s">
        <v>806</v>
      </c>
      <c r="C124" s="1430" t="s">
        <v>1174</v>
      </c>
      <c r="D124" s="1430" t="s">
        <v>1069</v>
      </c>
      <c r="E124" s="1425">
        <v>70000</v>
      </c>
      <c r="F124" s="1431">
        <v>0</v>
      </c>
      <c r="G124" s="1425">
        <v>70000</v>
      </c>
      <c r="H124" s="1425">
        <v>2009</v>
      </c>
      <c r="I124" s="1431">
        <v>5368.48</v>
      </c>
      <c r="J124" s="1425">
        <v>2128</v>
      </c>
      <c r="K124" s="1426">
        <v>125</v>
      </c>
      <c r="L124" s="1425">
        <f>+H124+I124+J124+K124</f>
        <v>9630.48</v>
      </c>
      <c r="M124" s="1427">
        <f>+G124-L124</f>
        <v>60369.520000000004</v>
      </c>
    </row>
    <row r="125" spans="1:13" ht="15.75" x14ac:dyDescent="0.25">
      <c r="A125" s="1420" t="s">
        <v>843</v>
      </c>
      <c r="B125" s="1440" t="s">
        <v>806</v>
      </c>
      <c r="C125" s="1430" t="s">
        <v>1199</v>
      </c>
      <c r="D125" s="1430" t="s">
        <v>1069</v>
      </c>
      <c r="E125" s="1425">
        <v>80000</v>
      </c>
      <c r="F125" s="1423">
        <v>0</v>
      </c>
      <c r="G125" s="1427">
        <v>80000</v>
      </c>
      <c r="H125" s="1425">
        <v>2296</v>
      </c>
      <c r="I125" s="1479">
        <v>7400.87</v>
      </c>
      <c r="J125" s="1425">
        <v>2432</v>
      </c>
      <c r="K125" s="1426">
        <v>25</v>
      </c>
      <c r="L125" s="1425">
        <f>+H125+I125+J125+K125</f>
        <v>12153.869999999999</v>
      </c>
      <c r="M125" s="1427">
        <f>+G125-L125</f>
        <v>67846.13</v>
      </c>
    </row>
    <row r="126" spans="1:13" ht="15.75" x14ac:dyDescent="0.25">
      <c r="A126" s="1428" t="s">
        <v>1679</v>
      </c>
      <c r="B126" s="1421" t="s">
        <v>807</v>
      </c>
      <c r="C126" s="1469" t="s">
        <v>327</v>
      </c>
      <c r="D126" s="1430" t="s">
        <v>321</v>
      </c>
      <c r="E126" s="1425">
        <v>31500</v>
      </c>
      <c r="F126" s="1431">
        <v>0</v>
      </c>
      <c r="G126" s="1427">
        <v>31500</v>
      </c>
      <c r="H126" s="1425">
        <v>904.05</v>
      </c>
      <c r="I126" s="1431">
        <v>0</v>
      </c>
      <c r="J126" s="1425">
        <v>957.6</v>
      </c>
      <c r="K126" s="1426">
        <v>25</v>
      </c>
      <c r="L126" s="1425">
        <v>1886.65</v>
      </c>
      <c r="M126" s="1427">
        <f>+G126-L126</f>
        <v>29613.35</v>
      </c>
    </row>
    <row r="127" spans="1:13" ht="15.75" x14ac:dyDescent="0.25">
      <c r="A127" s="1428" t="s">
        <v>1680</v>
      </c>
      <c r="B127" s="1421" t="s">
        <v>1151</v>
      </c>
      <c r="C127" s="1469" t="s">
        <v>327</v>
      </c>
      <c r="D127" s="1430" t="s">
        <v>321</v>
      </c>
      <c r="E127" s="1425">
        <v>43500</v>
      </c>
      <c r="F127" s="1431">
        <v>0</v>
      </c>
      <c r="G127" s="1427">
        <v>43500</v>
      </c>
      <c r="H127" s="1425">
        <v>1248.45</v>
      </c>
      <c r="I127" s="1431">
        <v>936.62</v>
      </c>
      <c r="J127" s="1425">
        <v>1322.4</v>
      </c>
      <c r="K127" s="1426">
        <v>25</v>
      </c>
      <c r="L127" s="1425">
        <f>+H127+I127+J127+K127</f>
        <v>3532.4700000000003</v>
      </c>
      <c r="M127" s="1427">
        <f>+G127-L127</f>
        <v>39967.53</v>
      </c>
    </row>
    <row r="128" spans="1:13" ht="15.75" x14ac:dyDescent="0.25">
      <c r="A128" s="1432" t="s">
        <v>749</v>
      </c>
      <c r="B128" s="1421"/>
      <c r="C128" s="1433">
        <v>5</v>
      </c>
      <c r="D128" s="1433"/>
      <c r="E128" s="1434">
        <f t="shared" ref="E128:M128" si="18">SUM(E123:E127)</f>
        <v>410000</v>
      </c>
      <c r="F128" s="1435">
        <f t="shared" si="18"/>
        <v>0</v>
      </c>
      <c r="G128" s="1434">
        <f t="shared" si="18"/>
        <v>410000</v>
      </c>
      <c r="H128" s="1434">
        <f t="shared" si="18"/>
        <v>11767</v>
      </c>
      <c r="I128" s="1434">
        <f t="shared" si="18"/>
        <v>45805.460000000006</v>
      </c>
      <c r="J128" s="1434">
        <f t="shared" si="18"/>
        <v>12464</v>
      </c>
      <c r="K128" s="1437">
        <f t="shared" si="18"/>
        <v>225</v>
      </c>
      <c r="L128" s="1434">
        <f t="shared" si="18"/>
        <v>70261.459999999992</v>
      </c>
      <c r="M128" s="1434">
        <f t="shared" si="18"/>
        <v>339738.54000000004</v>
      </c>
    </row>
    <row r="129" spans="1:13" ht="15.75" x14ac:dyDescent="0.25">
      <c r="A129" s="1432"/>
      <c r="B129" s="1421"/>
      <c r="C129" s="1433"/>
      <c r="D129" s="1433"/>
      <c r="E129" s="1434"/>
      <c r="F129" s="1435"/>
      <c r="G129" s="1434"/>
      <c r="H129" s="1434"/>
      <c r="I129" s="1434"/>
      <c r="J129" s="1434"/>
      <c r="K129" s="1437"/>
      <c r="L129" s="1434"/>
      <c r="M129" s="1434"/>
    </row>
    <row r="130" spans="1:13" ht="36" customHeight="1" x14ac:dyDescent="0.25">
      <c r="A130" s="1480" t="s">
        <v>1681</v>
      </c>
      <c r="B130" s="1421"/>
      <c r="C130" s="1433"/>
      <c r="D130" s="1433"/>
      <c r="E130" s="1434"/>
      <c r="F130" s="1435"/>
      <c r="G130" s="1434"/>
      <c r="H130" s="1434"/>
      <c r="I130" s="1434"/>
      <c r="J130" s="1434"/>
      <c r="K130" s="1437"/>
      <c r="L130" s="1434"/>
      <c r="M130" s="1434"/>
    </row>
    <row r="131" spans="1:13" s="259" customFormat="1" ht="15.75" x14ac:dyDescent="0.25">
      <c r="A131" s="1472" t="s">
        <v>232</v>
      </c>
      <c r="B131" s="1475" t="s">
        <v>807</v>
      </c>
      <c r="C131" s="1456" t="s">
        <v>1174</v>
      </c>
      <c r="D131" s="1456" t="s">
        <v>1069</v>
      </c>
      <c r="E131" s="1426">
        <v>80000</v>
      </c>
      <c r="F131" s="1457">
        <v>0</v>
      </c>
      <c r="G131" s="1426">
        <v>80000</v>
      </c>
      <c r="H131" s="1425">
        <v>2296</v>
      </c>
      <c r="I131" s="1425">
        <v>6920.92</v>
      </c>
      <c r="J131" s="1425">
        <v>2432</v>
      </c>
      <c r="K131" s="1426">
        <v>6089.18</v>
      </c>
      <c r="L131" s="1425">
        <f>+H131+I131+J131+K131</f>
        <v>17738.099999999999</v>
      </c>
      <c r="M131" s="1426">
        <f>+G131-L131</f>
        <v>62261.9</v>
      </c>
    </row>
    <row r="132" spans="1:13" ht="15.75" x14ac:dyDescent="0.25">
      <c r="A132" s="1432" t="s">
        <v>749</v>
      </c>
      <c r="B132" s="1421"/>
      <c r="C132" s="1433">
        <v>1</v>
      </c>
      <c r="D132" s="1433"/>
      <c r="E132" s="1434">
        <f>SUM(E131:E131)</f>
        <v>80000</v>
      </c>
      <c r="F132" s="1423">
        <v>0</v>
      </c>
      <c r="G132" s="1436">
        <f t="shared" ref="G132:L132" si="19">SUM(G131:G131)</f>
        <v>80000</v>
      </c>
      <c r="H132" s="1434">
        <f t="shared" si="19"/>
        <v>2296</v>
      </c>
      <c r="I132" s="1434">
        <f t="shared" si="19"/>
        <v>6920.92</v>
      </c>
      <c r="J132" s="1434">
        <f t="shared" si="19"/>
        <v>2432</v>
      </c>
      <c r="K132" s="1437">
        <f>SUM(K131:K131)</f>
        <v>6089.18</v>
      </c>
      <c r="L132" s="1434">
        <f t="shared" si="19"/>
        <v>17738.099999999999</v>
      </c>
      <c r="M132" s="1436">
        <f>SUM(M131:M131)</f>
        <v>62261.9</v>
      </c>
    </row>
    <row r="133" spans="1:13" ht="15.75" x14ac:dyDescent="0.25">
      <c r="A133" s="1432"/>
      <c r="B133" s="1421"/>
      <c r="C133" s="1433"/>
      <c r="D133" s="1433"/>
      <c r="E133" s="1434"/>
      <c r="F133" s="1423"/>
      <c r="G133" s="1436"/>
      <c r="H133" s="1434"/>
      <c r="I133" s="1434"/>
      <c r="J133" s="1434"/>
      <c r="K133" s="1437"/>
      <c r="L133" s="1434"/>
      <c r="M133" s="1436"/>
    </row>
    <row r="134" spans="1:13" ht="42" customHeight="1" x14ac:dyDescent="0.25">
      <c r="A134" s="1477" t="s">
        <v>1682</v>
      </c>
      <c r="B134" s="1421"/>
      <c r="C134" s="1438"/>
      <c r="D134" s="1438"/>
      <c r="E134" s="1434"/>
      <c r="F134" s="1435"/>
      <c r="G134" s="1436"/>
      <c r="H134" s="1434"/>
      <c r="I134" s="1434"/>
      <c r="J134" s="1434"/>
      <c r="K134" s="1437"/>
      <c r="L134" s="1434"/>
      <c r="M134" s="1436"/>
    </row>
    <row r="135" spans="1:13" ht="15.75" x14ac:dyDescent="0.25">
      <c r="A135" s="1420" t="s">
        <v>419</v>
      </c>
      <c r="B135" s="1421" t="s">
        <v>806</v>
      </c>
      <c r="C135" s="1430" t="s">
        <v>1683</v>
      </c>
      <c r="D135" s="1430" t="s">
        <v>1069</v>
      </c>
      <c r="E135" s="1425">
        <v>50000</v>
      </c>
      <c r="F135" s="1423">
        <v>0</v>
      </c>
      <c r="G135" s="1427">
        <v>50000</v>
      </c>
      <c r="H135" s="1425">
        <v>1435</v>
      </c>
      <c r="I135" s="1425">
        <v>1854</v>
      </c>
      <c r="J135" s="1425">
        <v>1520</v>
      </c>
      <c r="K135" s="1426">
        <v>728</v>
      </c>
      <c r="L135" s="1425">
        <f>+H135+I135+J135+K135</f>
        <v>5537</v>
      </c>
      <c r="M135" s="1427">
        <f>+G135-L135</f>
        <v>44463</v>
      </c>
    </row>
    <row r="136" spans="1:13" ht="15.75" x14ac:dyDescent="0.25">
      <c r="A136" s="1432" t="s">
        <v>749</v>
      </c>
      <c r="B136" s="1421"/>
      <c r="C136" s="1433">
        <v>1</v>
      </c>
      <c r="D136" s="1433"/>
      <c r="E136" s="1434">
        <f>SUM(E135:E135)</f>
        <v>50000</v>
      </c>
      <c r="F136" s="1435">
        <f t="shared" ref="F136:M136" si="20">SUM(F135:F135)</f>
        <v>0</v>
      </c>
      <c r="G136" s="1434">
        <f t="shared" si="20"/>
        <v>50000</v>
      </c>
      <c r="H136" s="1434">
        <f t="shared" si="20"/>
        <v>1435</v>
      </c>
      <c r="I136" s="1434">
        <f t="shared" si="20"/>
        <v>1854</v>
      </c>
      <c r="J136" s="1434">
        <f t="shared" si="20"/>
        <v>1520</v>
      </c>
      <c r="K136" s="1437">
        <f>SUM(K135:K135)</f>
        <v>728</v>
      </c>
      <c r="L136" s="1434">
        <f t="shared" si="20"/>
        <v>5537</v>
      </c>
      <c r="M136" s="1434">
        <f t="shared" si="20"/>
        <v>44463</v>
      </c>
    </row>
    <row r="137" spans="1:13" ht="15.75" x14ac:dyDescent="0.25">
      <c r="A137" s="1428"/>
      <c r="B137" s="1421"/>
      <c r="C137" s="1430"/>
      <c r="D137" s="1430"/>
      <c r="E137" s="1425"/>
      <c r="F137" s="1423"/>
      <c r="G137" s="1427"/>
      <c r="H137" s="1425"/>
      <c r="I137" s="1425"/>
      <c r="J137" s="1434"/>
      <c r="K137" s="1426"/>
      <c r="L137" s="1425"/>
      <c r="M137" s="1427"/>
    </row>
    <row r="138" spans="1:13" ht="15.75" x14ac:dyDescent="0.25">
      <c r="A138" s="1432" t="s">
        <v>842</v>
      </c>
      <c r="B138" s="1421"/>
      <c r="C138" s="1438"/>
      <c r="D138" s="1438"/>
      <c r="E138" s="1434"/>
      <c r="F138" s="1435"/>
      <c r="G138" s="1436"/>
      <c r="H138" s="1434"/>
      <c r="I138" s="1434"/>
      <c r="J138" s="1434"/>
      <c r="K138" s="1437"/>
      <c r="L138" s="1434"/>
      <c r="M138" s="1436"/>
    </row>
    <row r="139" spans="1:13" ht="15.75" x14ac:dyDescent="0.25">
      <c r="A139" s="1420" t="s">
        <v>1131</v>
      </c>
      <c r="B139" s="1421" t="s">
        <v>806</v>
      </c>
      <c r="C139" s="1430" t="s">
        <v>905</v>
      </c>
      <c r="D139" s="1430" t="s">
        <v>307</v>
      </c>
      <c r="E139" s="1425">
        <v>80000</v>
      </c>
      <c r="F139" s="1431">
        <v>0</v>
      </c>
      <c r="G139" s="1425">
        <v>80000</v>
      </c>
      <c r="H139" s="1425">
        <v>2296</v>
      </c>
      <c r="I139" s="1425">
        <v>7400.87</v>
      </c>
      <c r="J139" s="1425">
        <v>2432</v>
      </c>
      <c r="K139" s="1426">
        <v>828</v>
      </c>
      <c r="L139" s="1425">
        <f>+H139+I139+J139+K139</f>
        <v>12956.869999999999</v>
      </c>
      <c r="M139" s="1425">
        <f>+G139-L139</f>
        <v>67043.13</v>
      </c>
    </row>
    <row r="140" spans="1:13" ht="15.75" x14ac:dyDescent="0.25">
      <c r="A140" s="1420" t="s">
        <v>773</v>
      </c>
      <c r="B140" s="1421" t="s">
        <v>807</v>
      </c>
      <c r="C140" s="1430" t="s">
        <v>774</v>
      </c>
      <c r="D140" s="1430" t="s">
        <v>307</v>
      </c>
      <c r="E140" s="1425">
        <v>55000</v>
      </c>
      <c r="F140" s="1431">
        <v>0</v>
      </c>
      <c r="G140" s="1425">
        <v>55000</v>
      </c>
      <c r="H140" s="1425">
        <v>1578.5</v>
      </c>
      <c r="I140" s="1425">
        <v>2559.6799999999998</v>
      </c>
      <c r="J140" s="1425">
        <v>1672</v>
      </c>
      <c r="K140" s="1426">
        <v>125</v>
      </c>
      <c r="L140" s="1425">
        <v>5935.18</v>
      </c>
      <c r="M140" s="1425">
        <f>+G140-L140</f>
        <v>49064.82</v>
      </c>
    </row>
    <row r="141" spans="1:13" ht="15.75" x14ac:dyDescent="0.25">
      <c r="A141" s="1420" t="s">
        <v>1142</v>
      </c>
      <c r="B141" s="1421" t="s">
        <v>806</v>
      </c>
      <c r="C141" s="1430" t="s">
        <v>1684</v>
      </c>
      <c r="D141" s="1430" t="s">
        <v>307</v>
      </c>
      <c r="E141" s="1425">
        <v>55000</v>
      </c>
      <c r="F141" s="1431">
        <v>0</v>
      </c>
      <c r="G141" s="1425">
        <v>55000</v>
      </c>
      <c r="H141" s="1425">
        <v>1578.5</v>
      </c>
      <c r="I141" s="1425">
        <v>2559.6799999999998</v>
      </c>
      <c r="J141" s="1425">
        <v>1672</v>
      </c>
      <c r="K141" s="1426">
        <v>728</v>
      </c>
      <c r="L141" s="1425">
        <f>+H141+I141+J141+K141</f>
        <v>6538.18</v>
      </c>
      <c r="M141" s="1425">
        <f>+G141-L141</f>
        <v>48461.82</v>
      </c>
    </row>
    <row r="142" spans="1:13" ht="15.75" x14ac:dyDescent="0.25">
      <c r="A142" s="1420" t="s">
        <v>444</v>
      </c>
      <c r="B142" s="1421" t="s">
        <v>806</v>
      </c>
      <c r="C142" s="1430" t="s">
        <v>1777</v>
      </c>
      <c r="D142" s="1430" t="s">
        <v>307</v>
      </c>
      <c r="E142" s="1425">
        <v>43500</v>
      </c>
      <c r="F142" s="1431">
        <v>0</v>
      </c>
      <c r="G142" s="1425">
        <v>43500</v>
      </c>
      <c r="H142" s="1425">
        <v>1248.45</v>
      </c>
      <c r="I142" s="1431">
        <v>936.62</v>
      </c>
      <c r="J142" s="1425">
        <v>1322.4</v>
      </c>
      <c r="K142" s="1426">
        <v>25</v>
      </c>
      <c r="L142" s="1425">
        <f>+H142+I142+J142+K142</f>
        <v>3532.4700000000003</v>
      </c>
      <c r="M142" s="1425">
        <f>+G142-L142</f>
        <v>39967.53</v>
      </c>
    </row>
    <row r="143" spans="1:13" ht="15.75" x14ac:dyDescent="0.25">
      <c r="A143" s="1420" t="s">
        <v>1820</v>
      </c>
      <c r="B143" s="1421" t="s">
        <v>807</v>
      </c>
      <c r="C143" s="1430" t="s">
        <v>276</v>
      </c>
      <c r="D143" s="1430" t="s">
        <v>307</v>
      </c>
      <c r="E143" s="1425">
        <v>43500</v>
      </c>
      <c r="F143" s="1431">
        <v>0</v>
      </c>
      <c r="G143" s="1425">
        <v>43500</v>
      </c>
      <c r="H143" s="1425">
        <v>1248.45</v>
      </c>
      <c r="I143" s="1431">
        <v>936.62</v>
      </c>
      <c r="J143" s="1425">
        <v>1322.4</v>
      </c>
      <c r="K143" s="1426">
        <v>25</v>
      </c>
      <c r="L143" s="1425">
        <f>+H143+I143+J143+K143</f>
        <v>3532.4700000000003</v>
      </c>
      <c r="M143" s="1425">
        <f>+G143-L143</f>
        <v>39967.53</v>
      </c>
    </row>
    <row r="144" spans="1:13" ht="15.75" x14ac:dyDescent="0.25">
      <c r="A144" s="1432" t="s">
        <v>749</v>
      </c>
      <c r="B144" s="1421"/>
      <c r="C144" s="1433">
        <v>5</v>
      </c>
      <c r="D144" s="1433"/>
      <c r="E144" s="1434">
        <f>SUM(E139:E143)</f>
        <v>277000</v>
      </c>
      <c r="F144" s="1441">
        <v>0</v>
      </c>
      <c r="G144" s="1434">
        <f t="shared" ref="G144:L144" si="21">SUM(G139:G143)</f>
        <v>277000</v>
      </c>
      <c r="H144" s="1434">
        <f t="shared" si="21"/>
        <v>7949.9</v>
      </c>
      <c r="I144" s="1434">
        <f t="shared" si="21"/>
        <v>14393.470000000001</v>
      </c>
      <c r="J144" s="1434">
        <f t="shared" si="21"/>
        <v>8420.7999999999993</v>
      </c>
      <c r="K144" s="1437">
        <f t="shared" si="21"/>
        <v>1731</v>
      </c>
      <c r="L144" s="1434">
        <f t="shared" si="21"/>
        <v>32495.170000000002</v>
      </c>
      <c r="M144" s="1434">
        <f>SUM(M139:M143)</f>
        <v>244504.83000000002</v>
      </c>
    </row>
    <row r="145" spans="1:13" ht="15.75" x14ac:dyDescent="0.25">
      <c r="A145" s="1428"/>
      <c r="B145" s="1421"/>
      <c r="C145" s="1430"/>
      <c r="D145" s="1430"/>
      <c r="E145" s="1425"/>
      <c r="F145" s="1423"/>
      <c r="G145" s="1427"/>
      <c r="H145" s="1425"/>
      <c r="I145" s="1425"/>
      <c r="J145" s="1425"/>
      <c r="K145" s="1426"/>
      <c r="L145" s="1425"/>
      <c r="M145" s="1427"/>
    </row>
    <row r="146" spans="1:13" ht="15.75" x14ac:dyDescent="0.25">
      <c r="A146" s="1432" t="s">
        <v>1515</v>
      </c>
      <c r="B146" s="1421"/>
      <c r="C146" s="1438"/>
      <c r="D146" s="1438"/>
      <c r="E146" s="1434"/>
      <c r="F146" s="1435"/>
      <c r="G146" s="1436"/>
      <c r="H146" s="1434"/>
      <c r="I146" s="1434"/>
      <c r="J146" s="1434"/>
      <c r="K146" s="1437"/>
      <c r="L146" s="1434"/>
      <c r="M146" s="1436"/>
    </row>
    <row r="147" spans="1:13" ht="15.75" x14ac:dyDescent="0.25">
      <c r="A147" s="1428" t="s">
        <v>1686</v>
      </c>
      <c r="B147" s="1421" t="s">
        <v>806</v>
      </c>
      <c r="C147" s="1430" t="s">
        <v>1687</v>
      </c>
      <c r="D147" s="1430" t="s">
        <v>307</v>
      </c>
      <c r="E147" s="1425">
        <v>185000</v>
      </c>
      <c r="F147" s="1423">
        <v>0</v>
      </c>
      <c r="G147" s="1427">
        <v>185000</v>
      </c>
      <c r="H147" s="1425">
        <v>5309.5</v>
      </c>
      <c r="I147" s="1425">
        <v>32099.49</v>
      </c>
      <c r="J147" s="1425">
        <v>5624</v>
      </c>
      <c r="K147" s="1426">
        <v>2568.4</v>
      </c>
      <c r="L147" s="1425">
        <f>+H147+I147+J147+K147</f>
        <v>45601.390000000007</v>
      </c>
      <c r="M147" s="1427">
        <f>+G147-L147</f>
        <v>139398.60999999999</v>
      </c>
    </row>
    <row r="148" spans="1:13" ht="15.75" x14ac:dyDescent="0.25">
      <c r="A148" s="1420" t="s">
        <v>77</v>
      </c>
      <c r="B148" s="1481" t="s">
        <v>807</v>
      </c>
      <c r="C148" s="1430" t="s">
        <v>1734</v>
      </c>
      <c r="D148" s="1430" t="s">
        <v>1069</v>
      </c>
      <c r="E148" s="1425">
        <v>70000</v>
      </c>
      <c r="F148" s="1431">
        <v>0</v>
      </c>
      <c r="G148" s="1482">
        <v>70000</v>
      </c>
      <c r="H148" s="1422">
        <v>2009</v>
      </c>
      <c r="I148" s="1422">
        <v>5368.48</v>
      </c>
      <c r="J148" s="1425">
        <v>2128</v>
      </c>
      <c r="K148" s="1483">
        <v>828</v>
      </c>
      <c r="L148" s="1425">
        <f>+H148+I148+J148+K148</f>
        <v>10333.48</v>
      </c>
      <c r="M148" s="1427">
        <f>+G148-L148</f>
        <v>59666.520000000004</v>
      </c>
    </row>
    <row r="149" spans="1:13" ht="15.75" x14ac:dyDescent="0.25">
      <c r="A149" s="1420" t="s">
        <v>1437</v>
      </c>
      <c r="B149" s="1421" t="s">
        <v>807</v>
      </c>
      <c r="C149" s="1430" t="s">
        <v>276</v>
      </c>
      <c r="D149" s="1430" t="s">
        <v>307</v>
      </c>
      <c r="E149" s="1425">
        <v>43500</v>
      </c>
      <c r="F149" s="1431">
        <v>0</v>
      </c>
      <c r="G149" s="1425">
        <v>43500</v>
      </c>
      <c r="H149" s="1425">
        <v>1248.45</v>
      </c>
      <c r="I149" s="1431">
        <v>936.62</v>
      </c>
      <c r="J149" s="1425">
        <v>1322.4</v>
      </c>
      <c r="K149" s="1426">
        <v>25</v>
      </c>
      <c r="L149" s="1425">
        <f>+H149+I149+J149+K149</f>
        <v>3532.4700000000003</v>
      </c>
      <c r="M149" s="1427">
        <f>+G149-L149</f>
        <v>39967.53</v>
      </c>
    </row>
    <row r="150" spans="1:13" ht="15.75" x14ac:dyDescent="0.25">
      <c r="A150" s="1428" t="s">
        <v>310</v>
      </c>
      <c r="B150" s="1421" t="s">
        <v>807</v>
      </c>
      <c r="C150" s="1430" t="s">
        <v>276</v>
      </c>
      <c r="D150" s="1430" t="s">
        <v>307</v>
      </c>
      <c r="E150" s="1425">
        <v>50000</v>
      </c>
      <c r="F150" s="1423">
        <v>0</v>
      </c>
      <c r="G150" s="1427">
        <v>50000</v>
      </c>
      <c r="H150" s="1425">
        <v>1435</v>
      </c>
      <c r="I150" s="1425">
        <v>1854</v>
      </c>
      <c r="J150" s="1425">
        <v>1520</v>
      </c>
      <c r="K150" s="1426">
        <v>5944.07</v>
      </c>
      <c r="L150" s="1425">
        <f>+H150+I150+J150+K150</f>
        <v>10753.07</v>
      </c>
      <c r="M150" s="1427">
        <f>+G150-L150</f>
        <v>39246.93</v>
      </c>
    </row>
    <row r="151" spans="1:13" ht="15.75" x14ac:dyDescent="0.25">
      <c r="A151" s="1432" t="s">
        <v>749</v>
      </c>
      <c r="B151" s="1421"/>
      <c r="C151" s="1433">
        <v>4</v>
      </c>
      <c r="D151" s="1433"/>
      <c r="E151" s="1434">
        <f>SUM(E147:E150)</f>
        <v>348500</v>
      </c>
      <c r="F151" s="1435">
        <f ca="1">SUM(F147:F170)</f>
        <v>0</v>
      </c>
      <c r="G151" s="1436">
        <f t="shared" ref="G151:M151" si="22">SUM(G147:G150)</f>
        <v>348500</v>
      </c>
      <c r="H151" s="1434">
        <f t="shared" si="22"/>
        <v>10001.950000000001</v>
      </c>
      <c r="I151" s="1434">
        <f t="shared" si="22"/>
        <v>40258.590000000004</v>
      </c>
      <c r="J151" s="1434">
        <f t="shared" si="22"/>
        <v>10594.4</v>
      </c>
      <c r="K151" s="1437">
        <f t="shared" si="22"/>
        <v>9365.4699999999993</v>
      </c>
      <c r="L151" s="1434">
        <f t="shared" si="22"/>
        <v>70220.41</v>
      </c>
      <c r="M151" s="1436">
        <f t="shared" si="22"/>
        <v>278279.59000000003</v>
      </c>
    </row>
    <row r="152" spans="1:13" ht="15.75" x14ac:dyDescent="0.25">
      <c r="A152" s="1432"/>
      <c r="B152" s="1421"/>
      <c r="C152" s="1433"/>
      <c r="D152" s="1433"/>
      <c r="E152" s="1434"/>
      <c r="F152" s="1435"/>
      <c r="G152" s="1436"/>
      <c r="H152" s="1434"/>
      <c r="I152" s="1434"/>
      <c r="J152" s="1434"/>
      <c r="K152" s="1437"/>
      <c r="L152" s="1434"/>
      <c r="M152" s="1436"/>
    </row>
    <row r="153" spans="1:13" ht="15.75" x14ac:dyDescent="0.25">
      <c r="A153" s="1438" t="s">
        <v>1458</v>
      </c>
      <c r="B153" s="1484"/>
      <c r="C153" s="1485"/>
      <c r="D153" s="1485"/>
      <c r="E153" s="1486"/>
      <c r="F153" s="1486"/>
      <c r="G153" s="1487"/>
      <c r="H153" s="1488"/>
      <c r="I153" s="1434"/>
      <c r="J153" s="1434"/>
      <c r="K153" s="1437"/>
      <c r="L153" s="1434"/>
      <c r="M153" s="1436"/>
    </row>
    <row r="154" spans="1:13" ht="15.75" x14ac:dyDescent="0.25">
      <c r="A154" s="1430" t="s">
        <v>1689</v>
      </c>
      <c r="B154" s="1421" t="s">
        <v>807</v>
      </c>
      <c r="C154" s="1430" t="s">
        <v>1772</v>
      </c>
      <c r="D154" s="1430" t="s">
        <v>1069</v>
      </c>
      <c r="E154" s="1425">
        <v>80000</v>
      </c>
      <c r="F154" s="1444">
        <v>0</v>
      </c>
      <c r="G154" s="1445">
        <v>80000</v>
      </c>
      <c r="H154" s="1425">
        <v>2296</v>
      </c>
      <c r="I154" s="1425">
        <v>7400.87</v>
      </c>
      <c r="J154" s="1425">
        <v>2432</v>
      </c>
      <c r="K154" s="1426">
        <v>2097.1999999999998</v>
      </c>
      <c r="L154" s="1425">
        <f>+H154+I154+J154+K154</f>
        <v>14226.07</v>
      </c>
      <c r="M154" s="1427">
        <f>+G154-L154</f>
        <v>65773.929999999993</v>
      </c>
    </row>
    <row r="155" spans="1:13" ht="15.75" x14ac:dyDescent="0.25">
      <c r="A155" s="1430" t="s">
        <v>1690</v>
      </c>
      <c r="B155" s="1421" t="s">
        <v>807</v>
      </c>
      <c r="C155" s="1430" t="s">
        <v>276</v>
      </c>
      <c r="D155" s="1430" t="s">
        <v>307</v>
      </c>
      <c r="E155" s="1425">
        <v>43500</v>
      </c>
      <c r="F155" s="1431">
        <v>0</v>
      </c>
      <c r="G155" s="1425">
        <v>43500</v>
      </c>
      <c r="H155" s="1425">
        <v>1248.45</v>
      </c>
      <c r="I155" s="1431">
        <v>648.66</v>
      </c>
      <c r="J155" s="1425">
        <v>1322.4</v>
      </c>
      <c r="K155" s="1425">
        <v>1944.78</v>
      </c>
      <c r="L155" s="1425">
        <f>SUM(H155:K155)</f>
        <v>5164.29</v>
      </c>
      <c r="M155" s="1425">
        <f>+E155-L155</f>
        <v>38335.71</v>
      </c>
    </row>
    <row r="156" spans="1:13" ht="15.75" x14ac:dyDescent="0.25">
      <c r="A156" s="1432" t="s">
        <v>847</v>
      </c>
      <c r="B156" s="1489"/>
      <c r="C156" s="1433">
        <v>2</v>
      </c>
      <c r="D156" s="1433"/>
      <c r="E156" s="1434">
        <f>SUM(E154:E155)</f>
        <v>123500</v>
      </c>
      <c r="F156" s="1441">
        <v>0</v>
      </c>
      <c r="G156" s="1434">
        <f t="shared" ref="G156:M156" si="23">SUM(G154:G155)</f>
        <v>123500</v>
      </c>
      <c r="H156" s="1434">
        <f t="shared" si="23"/>
        <v>3544.45</v>
      </c>
      <c r="I156" s="1434">
        <f t="shared" si="23"/>
        <v>8049.53</v>
      </c>
      <c r="J156" s="1434">
        <f t="shared" si="23"/>
        <v>3754.4</v>
      </c>
      <c r="K156" s="1437">
        <f t="shared" si="23"/>
        <v>4041.9799999999996</v>
      </c>
      <c r="L156" s="1434">
        <f t="shared" si="23"/>
        <v>19390.36</v>
      </c>
      <c r="M156" s="1434">
        <f t="shared" si="23"/>
        <v>104109.63999999998</v>
      </c>
    </row>
    <row r="157" spans="1:13" ht="15.75" x14ac:dyDescent="0.25">
      <c r="A157" s="1432"/>
      <c r="B157" s="1421"/>
      <c r="C157" s="1433"/>
      <c r="D157" s="1433"/>
      <c r="E157" s="1434"/>
      <c r="F157" s="1435"/>
      <c r="G157" s="1436"/>
      <c r="H157" s="1434"/>
      <c r="I157" s="1434"/>
      <c r="J157" s="1434"/>
      <c r="K157" s="1437"/>
      <c r="L157" s="1434"/>
      <c r="M157" s="1436"/>
    </row>
    <row r="158" spans="1:13" ht="38.25" customHeight="1" x14ac:dyDescent="0.25">
      <c r="A158" s="1477" t="s">
        <v>1692</v>
      </c>
      <c r="B158" s="1421"/>
      <c r="C158" s="1438"/>
      <c r="D158" s="1438"/>
      <c r="E158" s="1434"/>
      <c r="F158" s="1435"/>
      <c r="G158" s="1436"/>
      <c r="H158" s="1434"/>
      <c r="I158" s="1434"/>
      <c r="J158" s="1434"/>
      <c r="K158" s="1437"/>
      <c r="L158" s="1434"/>
      <c r="M158" s="1436"/>
    </row>
    <row r="159" spans="1:13" ht="15.75" x14ac:dyDescent="0.25">
      <c r="A159" s="1420" t="s">
        <v>1693</v>
      </c>
      <c r="B159" s="1421" t="s">
        <v>807</v>
      </c>
      <c r="C159" s="1430" t="s">
        <v>1734</v>
      </c>
      <c r="D159" s="1430" t="s">
        <v>307</v>
      </c>
      <c r="E159" s="1425">
        <v>70000</v>
      </c>
      <c r="F159" s="1431">
        <v>0</v>
      </c>
      <c r="G159" s="1425">
        <v>70000</v>
      </c>
      <c r="H159" s="1425">
        <v>2009</v>
      </c>
      <c r="I159" s="1425">
        <v>5368.48</v>
      </c>
      <c r="J159" s="1425">
        <v>2128</v>
      </c>
      <c r="K159" s="1426">
        <v>4296.7</v>
      </c>
      <c r="L159" s="1425">
        <f>+H159+I159+J159+K159</f>
        <v>13802.18</v>
      </c>
      <c r="M159" s="1427">
        <f>+G159-L159</f>
        <v>56197.82</v>
      </c>
    </row>
    <row r="160" spans="1:13" ht="15.75" x14ac:dyDescent="0.25">
      <c r="A160" s="1420" t="s">
        <v>1694</v>
      </c>
      <c r="B160" s="1421" t="s">
        <v>806</v>
      </c>
      <c r="C160" s="1430" t="s">
        <v>551</v>
      </c>
      <c r="D160" s="1430" t="s">
        <v>307</v>
      </c>
      <c r="E160" s="1425">
        <v>43500</v>
      </c>
      <c r="F160" s="1423">
        <v>0</v>
      </c>
      <c r="G160" s="1427">
        <v>43500</v>
      </c>
      <c r="H160" s="1425">
        <v>1248.45</v>
      </c>
      <c r="I160" s="1431">
        <v>936.62</v>
      </c>
      <c r="J160" s="1425">
        <v>1322.4</v>
      </c>
      <c r="K160" s="1426">
        <v>2025</v>
      </c>
      <c r="L160" s="1425">
        <f>+H160+I160+J160+K160</f>
        <v>5532.47</v>
      </c>
      <c r="M160" s="1427">
        <f>+G160-L160</f>
        <v>37967.53</v>
      </c>
    </row>
    <row r="161" spans="1:13" ht="15.75" x14ac:dyDescent="0.25">
      <c r="A161" s="1420" t="s">
        <v>1695</v>
      </c>
      <c r="B161" s="1421" t="s">
        <v>806</v>
      </c>
      <c r="C161" s="1430" t="s">
        <v>551</v>
      </c>
      <c r="D161" s="1430" t="s">
        <v>321</v>
      </c>
      <c r="E161" s="1425">
        <v>43500</v>
      </c>
      <c r="F161" s="1423">
        <v>0</v>
      </c>
      <c r="G161" s="1427">
        <v>43500</v>
      </c>
      <c r="H161" s="1425">
        <v>1248.45</v>
      </c>
      <c r="I161" s="1431">
        <v>936.62</v>
      </c>
      <c r="J161" s="1425">
        <v>1322.4</v>
      </c>
      <c r="K161" s="1426">
        <v>25</v>
      </c>
      <c r="L161" s="1425">
        <f>+H161+I161+J161+K161</f>
        <v>3532.4700000000003</v>
      </c>
      <c r="M161" s="1427">
        <f>+G161-L161</f>
        <v>39967.53</v>
      </c>
    </row>
    <row r="162" spans="1:13" ht="15.75" x14ac:dyDescent="0.25">
      <c r="A162" s="1432" t="s">
        <v>847</v>
      </c>
      <c r="B162" s="1421"/>
      <c r="C162" s="1433">
        <v>3</v>
      </c>
      <c r="D162" s="1433"/>
      <c r="E162" s="1434">
        <f>SUM(E159:E161)</f>
        <v>157000</v>
      </c>
      <c r="F162" s="1490">
        <f>SUM(F161)</f>
        <v>0</v>
      </c>
      <c r="G162" s="1434">
        <f t="shared" ref="G162:M162" si="24">SUM(G159:G161)</f>
        <v>157000</v>
      </c>
      <c r="H162" s="1434">
        <f t="shared" si="24"/>
        <v>4505.8999999999996</v>
      </c>
      <c r="I162" s="1434">
        <f t="shared" si="24"/>
        <v>7241.7199999999993</v>
      </c>
      <c r="J162" s="1434">
        <f t="shared" si="24"/>
        <v>4772.8</v>
      </c>
      <c r="K162" s="1437">
        <f>SUM(K159:K161)</f>
        <v>6346.7</v>
      </c>
      <c r="L162" s="1434">
        <f t="shared" si="24"/>
        <v>22867.120000000003</v>
      </c>
      <c r="M162" s="1434">
        <f t="shared" si="24"/>
        <v>134132.88</v>
      </c>
    </row>
    <row r="163" spans="1:13" ht="15.75" x14ac:dyDescent="0.25">
      <c r="A163" s="1428"/>
      <c r="B163" s="1421"/>
      <c r="C163" s="1430"/>
      <c r="D163" s="1430"/>
      <c r="E163" s="1425"/>
      <c r="F163" s="1423"/>
      <c r="G163" s="1427"/>
      <c r="H163" s="1425"/>
      <c r="I163" s="1425"/>
      <c r="J163" s="1425"/>
      <c r="K163" s="1426"/>
      <c r="L163" s="1425"/>
      <c r="M163" s="1427"/>
    </row>
    <row r="164" spans="1:13" ht="37.5" customHeight="1" x14ac:dyDescent="0.25">
      <c r="A164" s="1477" t="s">
        <v>1138</v>
      </c>
      <c r="B164" s="1421"/>
      <c r="C164" s="1438"/>
      <c r="D164" s="1438"/>
      <c r="E164" s="1434"/>
      <c r="F164" s="1435"/>
      <c r="G164" s="1436"/>
      <c r="H164" s="1434"/>
      <c r="I164" s="1434"/>
      <c r="J164" s="1434"/>
      <c r="K164" s="1437"/>
      <c r="L164" s="1434"/>
      <c r="M164" s="1436"/>
    </row>
    <row r="165" spans="1:13" ht="15.75" x14ac:dyDescent="0.25">
      <c r="A165" s="1428" t="s">
        <v>1640</v>
      </c>
      <c r="B165" s="1421" t="s">
        <v>806</v>
      </c>
      <c r="C165" s="1430" t="s">
        <v>417</v>
      </c>
      <c r="D165" s="1430" t="s">
        <v>1069</v>
      </c>
      <c r="E165" s="1425">
        <v>80000</v>
      </c>
      <c r="F165" s="1423">
        <v>0</v>
      </c>
      <c r="G165" s="1427">
        <v>80000</v>
      </c>
      <c r="H165" s="1425">
        <v>2296</v>
      </c>
      <c r="I165" s="1425">
        <v>7400.87</v>
      </c>
      <c r="J165" s="1425">
        <v>2432</v>
      </c>
      <c r="K165" s="1426">
        <v>728</v>
      </c>
      <c r="L165" s="1425">
        <f>+H165+I165+J165+K165</f>
        <v>12856.869999999999</v>
      </c>
      <c r="M165" s="1427">
        <f>+G165-L165</f>
        <v>67143.13</v>
      </c>
    </row>
    <row r="166" spans="1:13" ht="15.75" x14ac:dyDescent="0.25">
      <c r="A166" s="1432" t="s">
        <v>847</v>
      </c>
      <c r="B166" s="1421"/>
      <c r="C166" s="1433">
        <v>1</v>
      </c>
      <c r="D166" s="1433"/>
      <c r="E166" s="1434">
        <f>SUM(E165:E165)</f>
        <v>80000</v>
      </c>
      <c r="F166" s="1441">
        <v>0</v>
      </c>
      <c r="G166" s="1434">
        <f t="shared" ref="G166:M166" si="25">SUM(G165:G165)</f>
        <v>80000</v>
      </c>
      <c r="H166" s="1434">
        <f t="shared" si="25"/>
        <v>2296</v>
      </c>
      <c r="I166" s="1434">
        <f t="shared" si="25"/>
        <v>7400.87</v>
      </c>
      <c r="J166" s="1434">
        <f t="shared" si="25"/>
        <v>2432</v>
      </c>
      <c r="K166" s="1437">
        <f>SUM(K165:K165)</f>
        <v>728</v>
      </c>
      <c r="L166" s="1434">
        <f t="shared" si="25"/>
        <v>12856.869999999999</v>
      </c>
      <c r="M166" s="1434">
        <f t="shared" si="25"/>
        <v>67143.13</v>
      </c>
    </row>
    <row r="167" spans="1:13" ht="15.75" x14ac:dyDescent="0.25">
      <c r="A167" s="1428"/>
      <c r="B167" s="1421"/>
      <c r="C167" s="1430"/>
      <c r="D167" s="1430"/>
      <c r="E167" s="1425"/>
      <c r="F167" s="1423"/>
      <c r="G167" s="1427"/>
      <c r="H167" s="1425"/>
      <c r="I167" s="1425"/>
      <c r="J167" s="1425"/>
      <c r="K167" s="1426"/>
      <c r="L167" s="1425"/>
      <c r="M167" s="1427"/>
    </row>
    <row r="168" spans="1:13" ht="18.75" customHeight="1" x14ac:dyDescent="0.25">
      <c r="A168" s="1477" t="s">
        <v>1195</v>
      </c>
      <c r="B168" s="1421"/>
      <c r="C168" s="1438"/>
      <c r="D168" s="1438"/>
      <c r="E168" s="1434"/>
      <c r="F168" s="1435"/>
      <c r="G168" s="1436"/>
      <c r="H168" s="1434"/>
      <c r="I168" s="1434"/>
      <c r="J168" s="1434"/>
      <c r="K168" s="1437"/>
      <c r="L168" s="1434"/>
      <c r="M168" s="1436"/>
    </row>
    <row r="169" spans="1:13" ht="15.75" x14ac:dyDescent="0.25">
      <c r="A169" s="1420" t="s">
        <v>217</v>
      </c>
      <c r="B169" s="1421" t="s">
        <v>807</v>
      </c>
      <c r="C169" s="1430" t="s">
        <v>1734</v>
      </c>
      <c r="D169" s="1430" t="s">
        <v>1069</v>
      </c>
      <c r="E169" s="1425">
        <v>80000</v>
      </c>
      <c r="F169" s="1423">
        <v>0</v>
      </c>
      <c r="G169" s="1427">
        <v>80000</v>
      </c>
      <c r="H169" s="1425">
        <v>2296</v>
      </c>
      <c r="I169" s="1425">
        <v>7400.87</v>
      </c>
      <c r="J169" s="1425">
        <v>2432</v>
      </c>
      <c r="K169" s="1426">
        <v>3639.14</v>
      </c>
      <c r="L169" s="1425">
        <f>+H169+I169+J169+K169</f>
        <v>15768.009999999998</v>
      </c>
      <c r="M169" s="1427">
        <f>+G169-L169</f>
        <v>64231.990000000005</v>
      </c>
    </row>
    <row r="170" spans="1:13" ht="15.75" x14ac:dyDescent="0.25">
      <c r="A170" s="1420" t="s">
        <v>1688</v>
      </c>
      <c r="B170" s="1421" t="s">
        <v>806</v>
      </c>
      <c r="C170" s="1430" t="s">
        <v>1683</v>
      </c>
      <c r="D170" s="1430" t="s">
        <v>1069</v>
      </c>
      <c r="E170" s="1425">
        <v>55000</v>
      </c>
      <c r="F170" s="1431">
        <v>0</v>
      </c>
      <c r="G170" s="1425">
        <v>55000</v>
      </c>
      <c r="H170" s="1425">
        <v>1578.5</v>
      </c>
      <c r="I170" s="1425">
        <v>2559.6799999999998</v>
      </c>
      <c r="J170" s="1425">
        <v>1672</v>
      </c>
      <c r="K170" s="1426">
        <v>1396.7</v>
      </c>
      <c r="L170" s="1425">
        <f>+H170+I170+J170+K170</f>
        <v>7206.88</v>
      </c>
      <c r="M170" s="1427">
        <f>+G170-L170</f>
        <v>47793.120000000003</v>
      </c>
    </row>
    <row r="171" spans="1:13" ht="15.75" x14ac:dyDescent="0.25">
      <c r="A171" s="1432" t="s">
        <v>749</v>
      </c>
      <c r="B171" s="1421"/>
      <c r="C171" s="1433">
        <v>2</v>
      </c>
      <c r="D171" s="1433"/>
      <c r="E171" s="1434">
        <f>SUM(E169:E170)</f>
        <v>135000</v>
      </c>
      <c r="F171" s="1435">
        <f t="shared" ref="F171:M171" si="26">SUM(F169:F170)</f>
        <v>0</v>
      </c>
      <c r="G171" s="1436">
        <f t="shared" si="26"/>
        <v>135000</v>
      </c>
      <c r="H171" s="1434">
        <f t="shared" si="26"/>
        <v>3874.5</v>
      </c>
      <c r="I171" s="1434">
        <f t="shared" si="26"/>
        <v>9960.5499999999993</v>
      </c>
      <c r="J171" s="1434">
        <f t="shared" si="26"/>
        <v>4104</v>
      </c>
      <c r="K171" s="1437">
        <f>SUM(K169:K170)</f>
        <v>5035.84</v>
      </c>
      <c r="L171" s="1434">
        <f t="shared" si="26"/>
        <v>22974.89</v>
      </c>
      <c r="M171" s="1436">
        <f t="shared" si="26"/>
        <v>112025.11000000002</v>
      </c>
    </row>
    <row r="172" spans="1:13" ht="15.75" x14ac:dyDescent="0.25">
      <c r="A172" s="1432"/>
      <c r="B172" s="1421"/>
      <c r="C172" s="1433"/>
      <c r="D172" s="1433"/>
      <c r="E172" s="1434"/>
      <c r="F172" s="1435"/>
      <c r="G172" s="1436"/>
      <c r="H172" s="1434"/>
      <c r="I172" s="1434"/>
      <c r="J172" s="1434"/>
      <c r="K172" s="1437"/>
      <c r="L172" s="1434"/>
      <c r="M172" s="1436"/>
    </row>
    <row r="173" spans="1:13" ht="15.75" x14ac:dyDescent="0.25">
      <c r="A173" s="1477" t="s">
        <v>1421</v>
      </c>
      <c r="B173" s="1421"/>
      <c r="C173" s="1433"/>
      <c r="D173" s="1433"/>
      <c r="E173" s="1434"/>
      <c r="F173" s="1435"/>
      <c r="G173" s="1436"/>
      <c r="H173" s="1434"/>
      <c r="I173" s="1434"/>
      <c r="J173" s="1434"/>
      <c r="K173" s="1437"/>
      <c r="L173" s="1434"/>
      <c r="M173" s="1436"/>
    </row>
    <row r="174" spans="1:13" ht="15.75" x14ac:dyDescent="0.25">
      <c r="A174" s="1491" t="s">
        <v>1780</v>
      </c>
      <c r="B174" s="1421" t="s">
        <v>806</v>
      </c>
      <c r="C174" s="1492" t="s">
        <v>551</v>
      </c>
      <c r="D174" s="1430" t="s">
        <v>307</v>
      </c>
      <c r="E174" s="1425">
        <v>43500</v>
      </c>
      <c r="F174" s="1423">
        <v>0</v>
      </c>
      <c r="G174" s="1427">
        <v>43500</v>
      </c>
      <c r="H174" s="1425">
        <v>1248.45</v>
      </c>
      <c r="I174" s="1425">
        <v>936.62</v>
      </c>
      <c r="J174" s="1425">
        <v>1322.4</v>
      </c>
      <c r="K174" s="1426">
        <v>25</v>
      </c>
      <c r="L174" s="1425">
        <v>3532.47</v>
      </c>
      <c r="M174" s="1427">
        <v>39967.53</v>
      </c>
    </row>
    <row r="175" spans="1:13" ht="15.75" x14ac:dyDescent="0.25">
      <c r="A175" s="1432" t="s">
        <v>749</v>
      </c>
      <c r="B175" s="1421"/>
      <c r="C175" s="1433">
        <v>1</v>
      </c>
      <c r="D175" s="1433"/>
      <c r="E175" s="1434">
        <v>43500</v>
      </c>
      <c r="F175" s="1435">
        <v>0</v>
      </c>
      <c r="G175" s="1436">
        <v>43500</v>
      </c>
      <c r="H175" s="1434">
        <v>1248.45</v>
      </c>
      <c r="I175" s="1434">
        <v>936.62</v>
      </c>
      <c r="J175" s="1434">
        <v>1322.4</v>
      </c>
      <c r="K175" s="1437">
        <v>25</v>
      </c>
      <c r="L175" s="1434">
        <v>3532.47</v>
      </c>
      <c r="M175" s="1436">
        <v>39967.53</v>
      </c>
    </row>
    <row r="176" spans="1:13" ht="15.75" x14ac:dyDescent="0.25">
      <c r="A176" s="1432"/>
      <c r="B176" s="1421"/>
      <c r="C176" s="1433"/>
      <c r="D176" s="1433"/>
      <c r="E176" s="1434"/>
      <c r="F176" s="1435"/>
      <c r="G176" s="1436"/>
      <c r="H176" s="1434"/>
      <c r="I176" s="1434"/>
      <c r="J176" s="1434"/>
      <c r="K176" s="1437"/>
      <c r="L176" s="1434"/>
      <c r="M176" s="1436"/>
    </row>
    <row r="177" spans="1:13" ht="15.75" x14ac:dyDescent="0.25">
      <c r="A177" s="1432" t="s">
        <v>803</v>
      </c>
      <c r="B177" s="1421"/>
      <c r="C177" s="1438"/>
      <c r="D177" s="1438"/>
      <c r="E177" s="1434"/>
      <c r="F177" s="1435"/>
      <c r="G177" s="1436"/>
      <c r="H177" s="1434"/>
      <c r="I177" s="1434"/>
      <c r="J177" s="1434"/>
      <c r="K177" s="1437"/>
      <c r="L177" s="1434"/>
      <c r="M177" s="1436"/>
    </row>
    <row r="178" spans="1:13" ht="15.75" x14ac:dyDescent="0.25">
      <c r="A178" s="1420" t="s">
        <v>1698</v>
      </c>
      <c r="B178" s="1421" t="s">
        <v>806</v>
      </c>
      <c r="C178" s="1455" t="s">
        <v>1844</v>
      </c>
      <c r="D178" s="1430" t="s">
        <v>307</v>
      </c>
      <c r="E178" s="1425">
        <v>43500</v>
      </c>
      <c r="F178" s="1431">
        <v>0</v>
      </c>
      <c r="G178" s="1425">
        <v>43500</v>
      </c>
      <c r="H178" s="1425">
        <v>1248.45</v>
      </c>
      <c r="I178" s="1431">
        <v>936.62</v>
      </c>
      <c r="J178" s="1425">
        <v>1322.4</v>
      </c>
      <c r="K178" s="1426">
        <v>25</v>
      </c>
      <c r="L178" s="1425">
        <f>+H178+I178+J178+K178</f>
        <v>3532.4700000000003</v>
      </c>
      <c r="M178" s="1425">
        <f>+G178-L178</f>
        <v>39967.53</v>
      </c>
    </row>
    <row r="179" spans="1:13" ht="15.75" x14ac:dyDescent="0.25">
      <c r="A179" s="1420" t="s">
        <v>1699</v>
      </c>
      <c r="B179" s="1421" t="s">
        <v>806</v>
      </c>
      <c r="C179" s="1455" t="s">
        <v>1844</v>
      </c>
      <c r="D179" s="1430" t="s">
        <v>307</v>
      </c>
      <c r="E179" s="1425">
        <v>43500</v>
      </c>
      <c r="F179" s="1431">
        <v>0</v>
      </c>
      <c r="G179" s="1425">
        <v>43500</v>
      </c>
      <c r="H179" s="1425">
        <v>1248.45</v>
      </c>
      <c r="I179" s="1431">
        <v>936.62</v>
      </c>
      <c r="J179" s="1425">
        <v>1322.4</v>
      </c>
      <c r="K179" s="1426">
        <v>25</v>
      </c>
      <c r="L179" s="1425">
        <f>+H179+I179+J179+K179</f>
        <v>3532.4700000000003</v>
      </c>
      <c r="M179" s="1425">
        <f>+G179-L179</f>
        <v>39967.53</v>
      </c>
    </row>
    <row r="180" spans="1:13" ht="15.75" x14ac:dyDescent="0.25">
      <c r="A180" s="1420" t="s">
        <v>1700</v>
      </c>
      <c r="B180" s="1421" t="s">
        <v>806</v>
      </c>
      <c r="C180" s="1455" t="s">
        <v>1844</v>
      </c>
      <c r="D180" s="1430" t="s">
        <v>307</v>
      </c>
      <c r="E180" s="1425">
        <v>43500</v>
      </c>
      <c r="F180" s="1431">
        <v>0</v>
      </c>
      <c r="G180" s="1425">
        <v>43500</v>
      </c>
      <c r="H180" s="1425">
        <v>1248.45</v>
      </c>
      <c r="I180" s="1431">
        <v>936.62</v>
      </c>
      <c r="J180" s="1425">
        <v>1322.4</v>
      </c>
      <c r="K180" s="1426">
        <v>25</v>
      </c>
      <c r="L180" s="1425">
        <f>+H180+I180+J180+K180</f>
        <v>3532.4700000000003</v>
      </c>
      <c r="M180" s="1425">
        <f>+G180-L180</f>
        <v>39967.53</v>
      </c>
    </row>
    <row r="181" spans="1:13" ht="16.5" customHeight="1" x14ac:dyDescent="0.25">
      <c r="A181" s="1493" t="s">
        <v>1701</v>
      </c>
      <c r="B181" s="1421" t="s">
        <v>806</v>
      </c>
      <c r="C181" s="1455" t="s">
        <v>1844</v>
      </c>
      <c r="D181" s="1430" t="s">
        <v>307</v>
      </c>
      <c r="E181" s="1425">
        <v>43500</v>
      </c>
      <c r="F181" s="1431">
        <v>0</v>
      </c>
      <c r="G181" s="1425">
        <v>43500</v>
      </c>
      <c r="H181" s="1425">
        <v>1248.45</v>
      </c>
      <c r="I181" s="1431">
        <v>360.69</v>
      </c>
      <c r="J181" s="1425">
        <v>1322.4</v>
      </c>
      <c r="K181" s="1426">
        <v>5270.56</v>
      </c>
      <c r="L181" s="1425">
        <f>+H181+I181+J181+K181</f>
        <v>8202.1</v>
      </c>
      <c r="M181" s="1425">
        <f>+G181-L181</f>
        <v>35297.9</v>
      </c>
    </row>
    <row r="182" spans="1:13" ht="15.75" x14ac:dyDescent="0.25">
      <c r="A182" s="1494" t="s">
        <v>1702</v>
      </c>
      <c r="B182" s="1421" t="s">
        <v>1296</v>
      </c>
      <c r="C182" s="1455" t="s">
        <v>1844</v>
      </c>
      <c r="D182" s="1430" t="s">
        <v>321</v>
      </c>
      <c r="E182" s="1425">
        <v>43500</v>
      </c>
      <c r="F182" s="1423">
        <v>0</v>
      </c>
      <c r="G182" s="1427">
        <v>43500</v>
      </c>
      <c r="H182" s="1425">
        <v>1248.45</v>
      </c>
      <c r="I182" s="1431">
        <v>936.62</v>
      </c>
      <c r="J182" s="1425">
        <v>1322.4</v>
      </c>
      <c r="K182" s="1426">
        <v>25</v>
      </c>
      <c r="L182" s="1425">
        <f>+H182+I182+J182+K182</f>
        <v>3532.4700000000003</v>
      </c>
      <c r="M182" s="1425">
        <f>+G182-L182</f>
        <v>39967.53</v>
      </c>
    </row>
    <row r="183" spans="1:13" ht="15.75" x14ac:dyDescent="0.25">
      <c r="A183" s="1432" t="s">
        <v>847</v>
      </c>
      <c r="B183" s="1421"/>
      <c r="C183" s="1433">
        <v>5</v>
      </c>
      <c r="D183" s="1433"/>
      <c r="E183" s="1434">
        <f>SUM(E178:E182)</f>
        <v>217500</v>
      </c>
      <c r="F183" s="1435">
        <v>0</v>
      </c>
      <c r="G183" s="1434">
        <f t="shared" ref="G183:M183" si="27">SUM(G178:G182)</f>
        <v>217500</v>
      </c>
      <c r="H183" s="1434">
        <f t="shared" si="27"/>
        <v>6242.25</v>
      </c>
      <c r="I183" s="1434">
        <f t="shared" si="27"/>
        <v>4107.17</v>
      </c>
      <c r="J183" s="1434">
        <f t="shared" si="27"/>
        <v>6612</v>
      </c>
      <c r="K183" s="1437">
        <f>SUM(K178:K182)</f>
        <v>5370.56</v>
      </c>
      <c r="L183" s="1434">
        <f t="shared" si="27"/>
        <v>22331.980000000003</v>
      </c>
      <c r="M183" s="1434">
        <f t="shared" si="27"/>
        <v>195168.02</v>
      </c>
    </row>
    <row r="184" spans="1:13" ht="15.75" x14ac:dyDescent="0.25">
      <c r="A184" s="1432"/>
      <c r="B184" s="1421"/>
      <c r="C184" s="1433"/>
      <c r="D184" s="1433"/>
      <c r="E184" s="1434"/>
      <c r="F184" s="1435"/>
      <c r="G184" s="1434"/>
      <c r="H184" s="1434"/>
      <c r="I184" s="1434"/>
      <c r="J184" s="1434"/>
      <c r="K184" s="1437"/>
      <c r="L184" s="1434"/>
      <c r="M184" s="1434"/>
    </row>
    <row r="185" spans="1:13" ht="15.75" x14ac:dyDescent="0.25">
      <c r="A185" s="1432" t="s">
        <v>1490</v>
      </c>
      <c r="B185" s="1421"/>
      <c r="C185" s="1433"/>
      <c r="D185" s="1433"/>
      <c r="E185" s="1434"/>
      <c r="F185" s="1435"/>
      <c r="G185" s="1434"/>
      <c r="H185" s="1434"/>
      <c r="I185" s="1434"/>
      <c r="J185" s="1434"/>
      <c r="K185" s="1437"/>
      <c r="L185" s="1434"/>
      <c r="M185" s="1434"/>
    </row>
    <row r="186" spans="1:13" ht="21" customHeight="1" x14ac:dyDescent="0.25">
      <c r="A186" s="1439" t="s">
        <v>1386</v>
      </c>
      <c r="B186" s="1421" t="s">
        <v>806</v>
      </c>
      <c r="C186" s="1456" t="s">
        <v>1844</v>
      </c>
      <c r="D186" s="1430" t="s">
        <v>321</v>
      </c>
      <c r="E186" s="1425">
        <v>43500</v>
      </c>
      <c r="F186" s="1431">
        <v>0</v>
      </c>
      <c r="G186" s="1425">
        <v>43500</v>
      </c>
      <c r="H186" s="1425">
        <v>1248.45</v>
      </c>
      <c r="I186" s="1431">
        <v>936.62</v>
      </c>
      <c r="J186" s="1425">
        <v>1322.4</v>
      </c>
      <c r="K186" s="1426">
        <v>25</v>
      </c>
      <c r="L186" s="1425">
        <f>+H186+I186+J186+K186</f>
        <v>3532.4700000000003</v>
      </c>
      <c r="M186" s="1425">
        <f>+G186-L186</f>
        <v>39967.53</v>
      </c>
    </row>
    <row r="187" spans="1:13" ht="21" customHeight="1" x14ac:dyDescent="0.25">
      <c r="A187" s="1439" t="s">
        <v>1704</v>
      </c>
      <c r="B187" s="1421" t="s">
        <v>806</v>
      </c>
      <c r="C187" s="1456" t="s">
        <v>1844</v>
      </c>
      <c r="D187" s="1430" t="s">
        <v>307</v>
      </c>
      <c r="E187" s="1425">
        <v>43500</v>
      </c>
      <c r="F187" s="1431">
        <v>0</v>
      </c>
      <c r="G187" s="1425">
        <v>43500</v>
      </c>
      <c r="H187" s="1425">
        <v>1248.45</v>
      </c>
      <c r="I187" s="1431">
        <v>936.62</v>
      </c>
      <c r="J187" s="1425">
        <v>1322.4</v>
      </c>
      <c r="K187" s="1426">
        <v>25</v>
      </c>
      <c r="L187" s="1425">
        <f>+H187+I187+J187+K187</f>
        <v>3532.4700000000003</v>
      </c>
      <c r="M187" s="1425">
        <f>+G187-L187</f>
        <v>39967.53</v>
      </c>
    </row>
    <row r="188" spans="1:13" ht="21" customHeight="1" x14ac:dyDescent="0.25">
      <c r="A188" s="1439" t="s">
        <v>1328</v>
      </c>
      <c r="B188" s="1421" t="s">
        <v>1296</v>
      </c>
      <c r="C188" s="1456" t="s">
        <v>1844</v>
      </c>
      <c r="D188" s="1430" t="s">
        <v>321</v>
      </c>
      <c r="E188" s="1425">
        <v>43500</v>
      </c>
      <c r="F188" s="1431">
        <v>0</v>
      </c>
      <c r="G188" s="1425">
        <v>43500</v>
      </c>
      <c r="H188" s="1425">
        <v>1248.45</v>
      </c>
      <c r="I188" s="1431">
        <v>936.62</v>
      </c>
      <c r="J188" s="1425">
        <v>1322.4</v>
      </c>
      <c r="K188" s="1426">
        <v>25</v>
      </c>
      <c r="L188" s="1425">
        <f>+H188+I188+J188+K188</f>
        <v>3532.4700000000003</v>
      </c>
      <c r="M188" s="1425">
        <f>+G188-L188</f>
        <v>39967.53</v>
      </c>
    </row>
    <row r="189" spans="1:13" ht="15.75" x14ac:dyDescent="0.25">
      <c r="A189" s="1420" t="s">
        <v>1705</v>
      </c>
      <c r="B189" s="1421" t="s">
        <v>806</v>
      </c>
      <c r="C189" s="1456" t="s">
        <v>1844</v>
      </c>
      <c r="D189" s="1430" t="s">
        <v>307</v>
      </c>
      <c r="E189" s="1425">
        <v>43500</v>
      </c>
      <c r="F189" s="1431">
        <v>0</v>
      </c>
      <c r="G189" s="1495">
        <v>43500</v>
      </c>
      <c r="H189" s="1425">
        <v>1248.45</v>
      </c>
      <c r="I189" s="1496">
        <v>936.62</v>
      </c>
      <c r="J189" s="1425">
        <v>1322.4</v>
      </c>
      <c r="K189" s="1426">
        <v>25</v>
      </c>
      <c r="L189" s="1495">
        <v>3532.4700000000003</v>
      </c>
      <c r="M189" s="1495">
        <v>39967.53</v>
      </c>
    </row>
    <row r="190" spans="1:13" ht="15.75" x14ac:dyDescent="0.25">
      <c r="A190" s="1420" t="s">
        <v>1781</v>
      </c>
      <c r="B190" s="1421" t="s">
        <v>807</v>
      </c>
      <c r="C190" s="1456" t="s">
        <v>1844</v>
      </c>
      <c r="D190" s="1430" t="s">
        <v>307</v>
      </c>
      <c r="E190" s="1425">
        <v>43500</v>
      </c>
      <c r="F190" s="1431">
        <v>0</v>
      </c>
      <c r="G190" s="1495">
        <v>43500</v>
      </c>
      <c r="H190" s="1425">
        <v>1248.45</v>
      </c>
      <c r="I190" s="1496">
        <v>936.62</v>
      </c>
      <c r="J190" s="1425">
        <v>1322.4</v>
      </c>
      <c r="K190" s="1426">
        <v>25</v>
      </c>
      <c r="L190" s="1495">
        <v>3532.4700000000003</v>
      </c>
      <c r="M190" s="1495">
        <v>39967.53</v>
      </c>
    </row>
    <row r="191" spans="1:13" ht="15.75" x14ac:dyDescent="0.25">
      <c r="A191" s="1420" t="s">
        <v>1843</v>
      </c>
      <c r="B191" s="1421" t="s">
        <v>806</v>
      </c>
      <c r="C191" s="1456" t="s">
        <v>1844</v>
      </c>
      <c r="D191" s="1430" t="s">
        <v>307</v>
      </c>
      <c r="E191" s="1425">
        <v>43500</v>
      </c>
      <c r="F191" s="1431">
        <v>0</v>
      </c>
      <c r="G191" s="1495">
        <v>43500</v>
      </c>
      <c r="H191" s="1425">
        <v>1248.45</v>
      </c>
      <c r="I191" s="1496">
        <v>936.62</v>
      </c>
      <c r="J191" s="1425">
        <v>1322.4</v>
      </c>
      <c r="K191" s="1426">
        <v>25</v>
      </c>
      <c r="L191" s="1495">
        <v>3532.4700000000003</v>
      </c>
      <c r="M191" s="1495">
        <v>39967.53</v>
      </c>
    </row>
    <row r="192" spans="1:13" ht="15.75" x14ac:dyDescent="0.25">
      <c r="A192" s="1420" t="s">
        <v>1691</v>
      </c>
      <c r="B192" s="1421" t="s">
        <v>806</v>
      </c>
      <c r="C192" s="1430" t="s">
        <v>551</v>
      </c>
      <c r="D192" s="1430" t="s">
        <v>307</v>
      </c>
      <c r="E192" s="1425">
        <v>43500</v>
      </c>
      <c r="F192" s="1423">
        <v>0</v>
      </c>
      <c r="G192" s="1427">
        <v>43500</v>
      </c>
      <c r="H192" s="1425">
        <v>1248.45</v>
      </c>
      <c r="I192" s="1431">
        <v>936.62</v>
      </c>
      <c r="J192" s="1425">
        <v>1322.4</v>
      </c>
      <c r="K192" s="1426">
        <v>25</v>
      </c>
      <c r="L192" s="1425">
        <f>SUM(H192:K192)</f>
        <v>3532.4700000000003</v>
      </c>
      <c r="M192" s="1427">
        <f>+G192-L192</f>
        <v>39967.53</v>
      </c>
    </row>
    <row r="193" spans="1:13" ht="15.75" x14ac:dyDescent="0.25">
      <c r="A193" s="1432" t="s">
        <v>847</v>
      </c>
      <c r="B193" s="1421"/>
      <c r="C193" s="1433">
        <v>7</v>
      </c>
      <c r="D193" s="1433"/>
      <c r="E193" s="1434">
        <f>SUM(E186:E192)</f>
        <v>304500</v>
      </c>
      <c r="F193" s="1435">
        <v>0</v>
      </c>
      <c r="G193" s="1434">
        <f t="shared" ref="G193:M193" si="28">SUM(G186:G192)</f>
        <v>304500</v>
      </c>
      <c r="H193" s="1434">
        <f t="shared" si="28"/>
        <v>8739.15</v>
      </c>
      <c r="I193" s="1434">
        <f t="shared" si="28"/>
        <v>6556.34</v>
      </c>
      <c r="J193" s="1434">
        <f t="shared" si="28"/>
        <v>9256.7999999999993</v>
      </c>
      <c r="K193" s="1434">
        <f t="shared" si="28"/>
        <v>175</v>
      </c>
      <c r="L193" s="1434">
        <f t="shared" si="28"/>
        <v>24727.290000000005</v>
      </c>
      <c r="M193" s="1434">
        <f t="shared" si="28"/>
        <v>279772.70999999996</v>
      </c>
    </row>
    <row r="194" spans="1:13" ht="15.75" x14ac:dyDescent="0.25">
      <c r="A194" s="1432"/>
      <c r="B194" s="1421"/>
      <c r="C194" s="1433"/>
      <c r="D194" s="1433"/>
      <c r="E194" s="1434"/>
      <c r="F194" s="1435"/>
      <c r="G194" s="1434"/>
      <c r="H194" s="1434"/>
      <c r="I194" s="1434"/>
      <c r="J194" s="1434"/>
      <c r="K194" s="1437"/>
      <c r="L194" s="1434"/>
      <c r="M194" s="1434"/>
    </row>
    <row r="195" spans="1:13" ht="15.75" x14ac:dyDescent="0.25">
      <c r="A195" s="1432" t="s">
        <v>1221</v>
      </c>
      <c r="B195" s="1421"/>
      <c r="C195" s="1438"/>
      <c r="D195" s="1438"/>
      <c r="E195" s="1434"/>
      <c r="F195" s="1435"/>
      <c r="G195" s="1436"/>
      <c r="H195" s="1434"/>
      <c r="I195" s="1434"/>
      <c r="J195" s="1434"/>
      <c r="K195" s="1437"/>
      <c r="L195" s="1434"/>
      <c r="M195" s="1436"/>
    </row>
    <row r="196" spans="1:13" ht="15.75" x14ac:dyDescent="0.25">
      <c r="A196" s="1432" t="s">
        <v>1845</v>
      </c>
      <c r="B196" s="1421"/>
      <c r="C196" s="1497"/>
      <c r="D196" s="1430"/>
      <c r="E196" s="1425"/>
      <c r="F196" s="1431"/>
      <c r="G196" s="1495"/>
      <c r="H196" s="1425"/>
      <c r="I196" s="1496"/>
      <c r="J196" s="1425"/>
      <c r="K196" s="1426"/>
      <c r="L196" s="1495"/>
      <c r="M196" s="1495"/>
    </row>
    <row r="197" spans="1:13" ht="15.75" x14ac:dyDescent="0.25">
      <c r="A197" s="1498" t="s">
        <v>1478</v>
      </c>
      <c r="B197" s="1421" t="s">
        <v>806</v>
      </c>
      <c r="C197" s="1493" t="s">
        <v>1706</v>
      </c>
      <c r="D197" s="1430" t="s">
        <v>1069</v>
      </c>
      <c r="E197" s="1425">
        <v>120000</v>
      </c>
      <c r="F197" s="1431">
        <v>0</v>
      </c>
      <c r="G197" s="1495">
        <v>120000</v>
      </c>
      <c r="H197" s="1425">
        <v>3444</v>
      </c>
      <c r="I197" s="1495">
        <v>16809.87</v>
      </c>
      <c r="J197" s="1425">
        <v>3648</v>
      </c>
      <c r="K197" s="1426">
        <v>25</v>
      </c>
      <c r="L197" s="1495">
        <f>+H197+I197+J197+K197</f>
        <v>23926.87</v>
      </c>
      <c r="M197" s="1495">
        <f t="shared" ref="M197:M203" si="29">+G197-L197</f>
        <v>96073.13</v>
      </c>
    </row>
    <row r="198" spans="1:13" ht="15.75" x14ac:dyDescent="0.25">
      <c r="A198" s="1498" t="s">
        <v>244</v>
      </c>
      <c r="B198" s="1421" t="s">
        <v>806</v>
      </c>
      <c r="C198" s="1493" t="s">
        <v>489</v>
      </c>
      <c r="D198" s="1430" t="s">
        <v>1064</v>
      </c>
      <c r="E198" s="1425">
        <v>80000</v>
      </c>
      <c r="F198" s="1431">
        <v>0</v>
      </c>
      <c r="G198" s="1495">
        <v>80000</v>
      </c>
      <c r="H198" s="1425">
        <v>2296</v>
      </c>
      <c r="I198" s="1495">
        <v>7400.87</v>
      </c>
      <c r="J198" s="1425">
        <v>2432</v>
      </c>
      <c r="K198" s="1426">
        <v>25</v>
      </c>
      <c r="L198" s="1495">
        <f>+H198+I198+J198+K198</f>
        <v>12153.869999999999</v>
      </c>
      <c r="M198" s="1495">
        <f t="shared" si="29"/>
        <v>67846.13</v>
      </c>
    </row>
    <row r="199" spans="1:13" ht="15.75" x14ac:dyDescent="0.25">
      <c r="A199" s="1498" t="s">
        <v>84</v>
      </c>
      <c r="B199" s="1421" t="s">
        <v>806</v>
      </c>
      <c r="C199" s="1493" t="s">
        <v>417</v>
      </c>
      <c r="D199" s="1430" t="s">
        <v>307</v>
      </c>
      <c r="E199" s="1425">
        <v>70000</v>
      </c>
      <c r="F199" s="1431">
        <v>0</v>
      </c>
      <c r="G199" s="1425">
        <v>70000</v>
      </c>
      <c r="H199" s="1425">
        <v>2009</v>
      </c>
      <c r="I199" s="1495">
        <v>5368.48</v>
      </c>
      <c r="J199" s="1425">
        <v>2128</v>
      </c>
      <c r="K199" s="1426">
        <v>25</v>
      </c>
      <c r="L199" s="1495">
        <f>+H199+I199+J199+K199</f>
        <v>9530.48</v>
      </c>
      <c r="M199" s="1495">
        <f t="shared" si="29"/>
        <v>60469.520000000004</v>
      </c>
    </row>
    <row r="200" spans="1:13" s="259" customFormat="1" ht="15.75" x14ac:dyDescent="0.25">
      <c r="A200" s="1499" t="s">
        <v>94</v>
      </c>
      <c r="B200" s="1454" t="s">
        <v>807</v>
      </c>
      <c r="C200" s="1455" t="s">
        <v>417</v>
      </c>
      <c r="D200" s="1456" t="s">
        <v>1069</v>
      </c>
      <c r="E200" s="1426">
        <v>70000</v>
      </c>
      <c r="F200" s="1457">
        <v>0</v>
      </c>
      <c r="G200" s="1426">
        <v>70000</v>
      </c>
      <c r="H200" s="1426">
        <v>2009</v>
      </c>
      <c r="I200" s="1500">
        <v>4984.5200000000004</v>
      </c>
      <c r="J200" s="1426">
        <v>2128</v>
      </c>
      <c r="K200" s="1426">
        <v>1944.78</v>
      </c>
      <c r="L200" s="1500">
        <f>SUM(H200:K200)</f>
        <v>11066.300000000001</v>
      </c>
      <c r="M200" s="1500">
        <f t="shared" si="29"/>
        <v>58933.7</v>
      </c>
    </row>
    <row r="201" spans="1:13" s="259" customFormat="1" ht="15.75" x14ac:dyDescent="0.25">
      <c r="A201" s="1499" t="s">
        <v>156</v>
      </c>
      <c r="B201" s="1454" t="s">
        <v>806</v>
      </c>
      <c r="C201" s="1455" t="s">
        <v>1773</v>
      </c>
      <c r="D201" s="1456" t="s">
        <v>1069</v>
      </c>
      <c r="E201" s="1426">
        <v>80000</v>
      </c>
      <c r="F201" s="1457">
        <v>0</v>
      </c>
      <c r="G201" s="1426">
        <v>80000</v>
      </c>
      <c r="H201" s="1426">
        <v>2296</v>
      </c>
      <c r="I201" s="1500">
        <v>6920.92</v>
      </c>
      <c r="J201" s="1426">
        <v>2432</v>
      </c>
      <c r="K201" s="1426">
        <v>1944.78</v>
      </c>
      <c r="L201" s="1500">
        <f>+H201+I201+J201+K201</f>
        <v>13593.7</v>
      </c>
      <c r="M201" s="1500">
        <f t="shared" si="29"/>
        <v>66406.3</v>
      </c>
    </row>
    <row r="202" spans="1:13" ht="15.75" x14ac:dyDescent="0.25">
      <c r="A202" s="1501" t="s">
        <v>177</v>
      </c>
      <c r="B202" s="1502" t="s">
        <v>807</v>
      </c>
      <c r="C202" s="1503" t="s">
        <v>1204</v>
      </c>
      <c r="D202" s="1493" t="s">
        <v>1069</v>
      </c>
      <c r="E202" s="1425">
        <v>55000</v>
      </c>
      <c r="F202" s="1431">
        <v>0</v>
      </c>
      <c r="G202" s="1495">
        <v>55000</v>
      </c>
      <c r="H202" s="1422">
        <v>1578.5</v>
      </c>
      <c r="I202" s="1504">
        <v>2559.6799999999998</v>
      </c>
      <c r="J202" s="1425">
        <v>1672</v>
      </c>
      <c r="K202" s="1483">
        <v>25</v>
      </c>
      <c r="L202" s="1495">
        <f>+H202+I202+J202+K202</f>
        <v>5835.18</v>
      </c>
      <c r="M202" s="1495">
        <f t="shared" si="29"/>
        <v>49164.82</v>
      </c>
    </row>
    <row r="203" spans="1:13" s="259" customFormat="1" ht="15.75" x14ac:dyDescent="0.25">
      <c r="A203" s="1472" t="s">
        <v>1710</v>
      </c>
      <c r="B203" s="1475" t="s">
        <v>807</v>
      </c>
      <c r="C203" s="1456" t="s">
        <v>521</v>
      </c>
      <c r="D203" s="1456" t="s">
        <v>307</v>
      </c>
      <c r="E203" s="1426">
        <v>43500</v>
      </c>
      <c r="F203" s="1457">
        <v>0</v>
      </c>
      <c r="G203" s="1426">
        <v>43500</v>
      </c>
      <c r="H203" s="1426">
        <v>1248.45</v>
      </c>
      <c r="I203" s="1457">
        <v>648.66</v>
      </c>
      <c r="J203" s="1426">
        <v>1322.4</v>
      </c>
      <c r="K203" s="1426">
        <v>1944.78</v>
      </c>
      <c r="L203" s="1426">
        <f>+H203+I203+J203+K203</f>
        <v>5164.29</v>
      </c>
      <c r="M203" s="1426">
        <f t="shared" si="29"/>
        <v>38335.71</v>
      </c>
    </row>
    <row r="204" spans="1:13" ht="15.75" x14ac:dyDescent="0.25">
      <c r="A204" s="1498" t="s">
        <v>1717</v>
      </c>
      <c r="B204" s="1421" t="s">
        <v>806</v>
      </c>
      <c r="C204" s="1455" t="s">
        <v>1844</v>
      </c>
      <c r="D204" s="1430" t="s">
        <v>307</v>
      </c>
      <c r="E204" s="1425">
        <v>43500</v>
      </c>
      <c r="F204" s="1431">
        <v>0</v>
      </c>
      <c r="G204" s="1495">
        <v>43500</v>
      </c>
      <c r="H204" s="1425">
        <v>1248.45</v>
      </c>
      <c r="I204" s="1496">
        <v>936.62</v>
      </c>
      <c r="J204" s="1425">
        <v>1322.4</v>
      </c>
      <c r="K204" s="1426">
        <v>25</v>
      </c>
      <c r="L204" s="1495">
        <v>3532.4700000000003</v>
      </c>
      <c r="M204" s="1495">
        <v>39967.53</v>
      </c>
    </row>
    <row r="205" spans="1:13" ht="15.75" x14ac:dyDescent="0.25">
      <c r="A205" s="1498" t="s">
        <v>1718</v>
      </c>
      <c r="B205" s="1421" t="s">
        <v>806</v>
      </c>
      <c r="C205" s="1493" t="s">
        <v>1332</v>
      </c>
      <c r="D205" s="1430" t="s">
        <v>321</v>
      </c>
      <c r="E205" s="1425">
        <v>43500</v>
      </c>
      <c r="F205" s="1431">
        <v>0</v>
      </c>
      <c r="G205" s="1495">
        <v>43500</v>
      </c>
      <c r="H205" s="1425">
        <v>1248.45</v>
      </c>
      <c r="I205" s="1496">
        <v>936.62</v>
      </c>
      <c r="J205" s="1425">
        <v>1322.4</v>
      </c>
      <c r="K205" s="1426">
        <v>25</v>
      </c>
      <c r="L205" s="1495">
        <f>+H205+I205+J205+K205</f>
        <v>3532.4700000000003</v>
      </c>
      <c r="M205" s="1495">
        <f t="shared" ref="M205:M210" si="30">+G205-L205</f>
        <v>39967.53</v>
      </c>
    </row>
    <row r="206" spans="1:13" ht="15.75" x14ac:dyDescent="0.25">
      <c r="A206" s="1498" t="s">
        <v>1721</v>
      </c>
      <c r="B206" s="1421" t="s">
        <v>807</v>
      </c>
      <c r="C206" s="1493" t="s">
        <v>105</v>
      </c>
      <c r="D206" s="1430" t="s">
        <v>1067</v>
      </c>
      <c r="E206" s="1425">
        <v>25000</v>
      </c>
      <c r="F206" s="1431">
        <v>0</v>
      </c>
      <c r="G206" s="1495">
        <v>25000</v>
      </c>
      <c r="H206" s="1425">
        <v>717.5</v>
      </c>
      <c r="I206" s="1496">
        <v>0</v>
      </c>
      <c r="J206" s="1425">
        <v>760</v>
      </c>
      <c r="K206" s="1426">
        <v>25</v>
      </c>
      <c r="L206" s="1495">
        <f>+H206+I206+J206+K206</f>
        <v>1502.5</v>
      </c>
      <c r="M206" s="1495">
        <f t="shared" si="30"/>
        <v>23497.5</v>
      </c>
    </row>
    <row r="207" spans="1:13" ht="15.75" x14ac:dyDescent="0.25">
      <c r="A207" s="1498" t="s">
        <v>1722</v>
      </c>
      <c r="B207" s="1421" t="s">
        <v>1151</v>
      </c>
      <c r="C207" s="1493" t="s">
        <v>105</v>
      </c>
      <c r="D207" s="1430" t="s">
        <v>1067</v>
      </c>
      <c r="E207" s="1425">
        <v>25000</v>
      </c>
      <c r="F207" s="1431">
        <v>0</v>
      </c>
      <c r="G207" s="1495">
        <v>25000</v>
      </c>
      <c r="H207" s="1425">
        <v>717.5</v>
      </c>
      <c r="I207" s="1496">
        <v>0</v>
      </c>
      <c r="J207" s="1425">
        <v>760</v>
      </c>
      <c r="K207" s="1426">
        <v>25</v>
      </c>
      <c r="L207" s="1495">
        <f>+H207+I207+J207+K207</f>
        <v>1502.5</v>
      </c>
      <c r="M207" s="1495">
        <f t="shared" si="30"/>
        <v>23497.5</v>
      </c>
    </row>
    <row r="208" spans="1:13" ht="15.75" x14ac:dyDescent="0.25">
      <c r="A208" s="1493" t="s">
        <v>830</v>
      </c>
      <c r="B208" s="1421" t="s">
        <v>806</v>
      </c>
      <c r="C208" s="1497" t="s">
        <v>92</v>
      </c>
      <c r="D208" s="1430" t="s">
        <v>1067</v>
      </c>
      <c r="E208" s="1505">
        <v>30000</v>
      </c>
      <c r="F208" s="1506">
        <v>0</v>
      </c>
      <c r="G208" s="1495">
        <v>30000</v>
      </c>
      <c r="H208" s="1425">
        <v>861</v>
      </c>
      <c r="I208" s="1496">
        <v>0</v>
      </c>
      <c r="J208" s="1425">
        <v>912</v>
      </c>
      <c r="K208" s="1426">
        <v>25</v>
      </c>
      <c r="L208" s="1495">
        <f>+H208+I208+J208+K208</f>
        <v>1798</v>
      </c>
      <c r="M208" s="1495">
        <f t="shared" si="30"/>
        <v>28202</v>
      </c>
    </row>
    <row r="209" spans="1:13" ht="15.75" x14ac:dyDescent="0.25">
      <c r="A209" s="1498" t="s">
        <v>1723</v>
      </c>
      <c r="B209" s="1421" t="s">
        <v>806</v>
      </c>
      <c r="C209" s="1497" t="s">
        <v>92</v>
      </c>
      <c r="D209" s="1430" t="s">
        <v>1067</v>
      </c>
      <c r="E209" s="1425">
        <v>30000</v>
      </c>
      <c r="F209" s="1431">
        <v>0</v>
      </c>
      <c r="G209" s="1495">
        <v>30000</v>
      </c>
      <c r="H209" s="1425">
        <v>861</v>
      </c>
      <c r="I209" s="1496">
        <v>0</v>
      </c>
      <c r="J209" s="1425">
        <v>912</v>
      </c>
      <c r="K209" s="1426">
        <v>25</v>
      </c>
      <c r="L209" s="1495">
        <f>+H209+I209+J209+K209</f>
        <v>1798</v>
      </c>
      <c r="M209" s="1495">
        <f t="shared" si="30"/>
        <v>28202</v>
      </c>
    </row>
    <row r="210" spans="1:13" s="259" customFormat="1" ht="15.75" x14ac:dyDescent="0.25">
      <c r="A210" s="1499" t="s">
        <v>1729</v>
      </c>
      <c r="B210" s="1454" t="s">
        <v>806</v>
      </c>
      <c r="C210" s="1507" t="s">
        <v>92</v>
      </c>
      <c r="D210" s="1456" t="s">
        <v>1067</v>
      </c>
      <c r="E210" s="1426">
        <v>30000</v>
      </c>
      <c r="F210" s="1457">
        <v>0</v>
      </c>
      <c r="G210" s="1500">
        <v>30000</v>
      </c>
      <c r="H210" s="1426">
        <v>861</v>
      </c>
      <c r="I210" s="1508">
        <v>0</v>
      </c>
      <c r="J210" s="1426">
        <v>912</v>
      </c>
      <c r="K210" s="1426">
        <v>1944.78</v>
      </c>
      <c r="L210" s="1500">
        <f>SUM(H210:K210)</f>
        <v>3717.7799999999997</v>
      </c>
      <c r="M210" s="1500">
        <f t="shared" si="30"/>
        <v>26282.22</v>
      </c>
    </row>
    <row r="211" spans="1:13" ht="15.75" x14ac:dyDescent="0.25">
      <c r="A211" s="1486" t="s">
        <v>847</v>
      </c>
      <c r="B211" s="1509"/>
      <c r="C211" s="1433">
        <v>14</v>
      </c>
      <c r="D211" s="1433"/>
      <c r="E211" s="1434">
        <f>SUM(E197:E210)</f>
        <v>745500</v>
      </c>
      <c r="F211" s="1435">
        <v>0</v>
      </c>
      <c r="G211" s="1434">
        <f t="shared" ref="G211:M211" si="31">SUM(G197:G210)</f>
        <v>745500</v>
      </c>
      <c r="H211" s="1434">
        <f t="shared" si="31"/>
        <v>21395.850000000002</v>
      </c>
      <c r="I211" s="1434">
        <f t="shared" si="31"/>
        <v>46566.240000000005</v>
      </c>
      <c r="J211" s="1434">
        <f t="shared" si="31"/>
        <v>22663.200000000001</v>
      </c>
      <c r="K211" s="1437">
        <f>SUM(K197:K210)</f>
        <v>8029.12</v>
      </c>
      <c r="L211" s="1434">
        <f t="shared" si="31"/>
        <v>98654.409999999989</v>
      </c>
      <c r="M211" s="1434">
        <f t="shared" si="31"/>
        <v>646845.59000000008</v>
      </c>
    </row>
    <row r="212" spans="1:13" ht="15.75" x14ac:dyDescent="0.25">
      <c r="A212" s="1486"/>
      <c r="B212" s="1509"/>
      <c r="C212" s="1433"/>
      <c r="D212" s="1433"/>
      <c r="E212" s="1434"/>
      <c r="F212" s="205"/>
      <c r="G212" s="1434"/>
      <c r="H212" s="1434"/>
      <c r="I212" s="1434"/>
      <c r="J212" s="1434"/>
      <c r="K212" s="1437"/>
      <c r="L212" s="1434"/>
      <c r="M212" s="1434"/>
    </row>
    <row r="213" spans="1:13" ht="36" customHeight="1" x14ac:dyDescent="0.25">
      <c r="A213" s="1480" t="s">
        <v>1774</v>
      </c>
      <c r="B213" s="1421"/>
      <c r="C213" s="1438"/>
      <c r="D213" s="1438"/>
      <c r="E213" s="1434"/>
      <c r="F213" s="1435"/>
      <c r="G213" s="1436"/>
      <c r="H213" s="1434"/>
      <c r="I213" s="1434"/>
      <c r="J213" s="1434"/>
      <c r="K213" s="1437"/>
      <c r="L213" s="1434"/>
      <c r="M213" s="1436"/>
    </row>
    <row r="214" spans="1:13" ht="15.75" x14ac:dyDescent="0.25">
      <c r="A214" s="1498" t="s">
        <v>1707</v>
      </c>
      <c r="B214" s="1421" t="s">
        <v>806</v>
      </c>
      <c r="C214" s="1493" t="s">
        <v>1708</v>
      </c>
      <c r="D214" s="1430" t="s">
        <v>1069</v>
      </c>
      <c r="E214" s="1425">
        <v>120000</v>
      </c>
      <c r="F214" s="1431">
        <v>0</v>
      </c>
      <c r="G214" s="1495">
        <v>120000</v>
      </c>
      <c r="H214" s="1425">
        <v>3444</v>
      </c>
      <c r="I214" s="1495">
        <v>16809.87</v>
      </c>
      <c r="J214" s="1425">
        <v>3648</v>
      </c>
      <c r="K214" s="1426">
        <v>25</v>
      </c>
      <c r="L214" s="1495">
        <f>+H214+I214+J214+K214</f>
        <v>23926.87</v>
      </c>
      <c r="M214" s="1510">
        <f>+G214-L214</f>
        <v>96073.13</v>
      </c>
    </row>
    <row r="215" spans="1:13" ht="15.75" x14ac:dyDescent="0.25">
      <c r="A215" s="1498" t="s">
        <v>1709</v>
      </c>
      <c r="B215" s="1421" t="s">
        <v>807</v>
      </c>
      <c r="C215" s="1493" t="s">
        <v>417</v>
      </c>
      <c r="D215" s="1430" t="s">
        <v>1069</v>
      </c>
      <c r="E215" s="1425">
        <v>80000</v>
      </c>
      <c r="F215" s="1431">
        <v>0</v>
      </c>
      <c r="G215" s="1425">
        <v>80000</v>
      </c>
      <c r="H215" s="1425">
        <v>2296</v>
      </c>
      <c r="I215" s="1495">
        <v>6482.36</v>
      </c>
      <c r="J215" s="1425">
        <v>2432</v>
      </c>
      <c r="K215" s="1426">
        <v>4567.5600000000004</v>
      </c>
      <c r="L215" s="1495">
        <f>+H215+I215+J215+K215</f>
        <v>15777.920000000002</v>
      </c>
      <c r="M215" s="1510">
        <f>+G215-L215</f>
        <v>64222.080000000002</v>
      </c>
    </row>
    <row r="216" spans="1:13" ht="15.75" x14ac:dyDescent="0.25">
      <c r="A216" s="1498" t="s">
        <v>1713</v>
      </c>
      <c r="B216" s="1421" t="s">
        <v>807</v>
      </c>
      <c r="C216" s="1493" t="s">
        <v>276</v>
      </c>
      <c r="D216" s="1430" t="s">
        <v>307</v>
      </c>
      <c r="E216" s="1425">
        <v>37500</v>
      </c>
      <c r="F216" s="1431">
        <v>0</v>
      </c>
      <c r="G216" s="1495">
        <v>37500</v>
      </c>
      <c r="H216" s="1425">
        <v>1076.25</v>
      </c>
      <c r="I216" s="1496">
        <v>89.81</v>
      </c>
      <c r="J216" s="1425">
        <v>1140</v>
      </c>
      <c r="K216" s="1426">
        <v>25</v>
      </c>
      <c r="L216" s="1495">
        <f>+H216+I216+J216+K216</f>
        <v>2331.06</v>
      </c>
      <c r="M216" s="1495">
        <f>+G216-L216</f>
        <v>35168.94</v>
      </c>
    </row>
    <row r="217" spans="1:13" ht="18" customHeight="1" x14ac:dyDescent="0.25">
      <c r="A217" s="1498" t="s">
        <v>1716</v>
      </c>
      <c r="B217" s="1421" t="s">
        <v>806</v>
      </c>
      <c r="C217" s="1455" t="s">
        <v>1844</v>
      </c>
      <c r="D217" s="1430" t="s">
        <v>307</v>
      </c>
      <c r="E217" s="1425">
        <v>43500</v>
      </c>
      <c r="F217" s="1431">
        <v>0</v>
      </c>
      <c r="G217" s="1495">
        <v>43500</v>
      </c>
      <c r="H217" s="1425">
        <v>1248.45</v>
      </c>
      <c r="I217" s="1496">
        <v>936.62</v>
      </c>
      <c r="J217" s="1425">
        <v>1322.4</v>
      </c>
      <c r="K217" s="1426">
        <v>25</v>
      </c>
      <c r="L217" s="1495">
        <v>3532.4700000000003</v>
      </c>
      <c r="M217" s="1495">
        <v>39967.53</v>
      </c>
    </row>
    <row r="218" spans="1:13" ht="15.75" x14ac:dyDescent="0.25">
      <c r="A218" s="1498" t="s">
        <v>698</v>
      </c>
      <c r="B218" s="1421" t="s">
        <v>807</v>
      </c>
      <c r="C218" s="1493" t="s">
        <v>105</v>
      </c>
      <c r="D218" s="1430" t="s">
        <v>1067</v>
      </c>
      <c r="E218" s="1425">
        <v>25000</v>
      </c>
      <c r="F218" s="1431">
        <v>0</v>
      </c>
      <c r="G218" s="1495">
        <v>25000</v>
      </c>
      <c r="H218" s="1425">
        <v>717.5</v>
      </c>
      <c r="I218" s="1496">
        <v>0</v>
      </c>
      <c r="J218" s="1425">
        <v>760</v>
      </c>
      <c r="K218" s="1426">
        <v>25</v>
      </c>
      <c r="L218" s="1495">
        <f>+H218+I218+J218+K218</f>
        <v>1502.5</v>
      </c>
      <c r="M218" s="1495">
        <f>+G218-L218</f>
        <v>23497.5</v>
      </c>
    </row>
    <row r="219" spans="1:13" ht="15.75" x14ac:dyDescent="0.25">
      <c r="A219" s="1498" t="s">
        <v>1725</v>
      </c>
      <c r="B219" s="1421" t="s">
        <v>806</v>
      </c>
      <c r="C219" s="1497" t="s">
        <v>92</v>
      </c>
      <c r="D219" s="1430" t="s">
        <v>1067</v>
      </c>
      <c r="E219" s="1425">
        <v>30000</v>
      </c>
      <c r="F219" s="1431">
        <v>0</v>
      </c>
      <c r="G219" s="1495">
        <v>30000</v>
      </c>
      <c r="H219" s="1425">
        <v>861</v>
      </c>
      <c r="I219" s="1496">
        <v>0</v>
      </c>
      <c r="J219" s="1425">
        <v>912</v>
      </c>
      <c r="K219" s="1426">
        <v>2134</v>
      </c>
      <c r="L219" s="1495">
        <f>+H219+I219+J219+K219</f>
        <v>3907</v>
      </c>
      <c r="M219" s="1495">
        <f>+G219-L219</f>
        <v>26093</v>
      </c>
    </row>
    <row r="220" spans="1:13" ht="17.25" customHeight="1" x14ac:dyDescent="0.25">
      <c r="A220" s="1498" t="s">
        <v>1727</v>
      </c>
      <c r="B220" s="1421" t="s">
        <v>806</v>
      </c>
      <c r="C220" s="1497" t="s">
        <v>92</v>
      </c>
      <c r="D220" s="1430" t="s">
        <v>1067</v>
      </c>
      <c r="E220" s="1425">
        <v>30000</v>
      </c>
      <c r="F220" s="1431">
        <v>0</v>
      </c>
      <c r="G220" s="1495">
        <v>30000</v>
      </c>
      <c r="H220" s="1425">
        <v>861</v>
      </c>
      <c r="I220" s="1496">
        <v>0</v>
      </c>
      <c r="J220" s="1425">
        <v>912</v>
      </c>
      <c r="K220" s="1426">
        <v>25</v>
      </c>
      <c r="L220" s="1495">
        <f>+H220+I220+J220+K220</f>
        <v>1798</v>
      </c>
      <c r="M220" s="1495">
        <f>+G220-L220</f>
        <v>28202</v>
      </c>
    </row>
    <row r="221" spans="1:13" ht="15.75" x14ac:dyDescent="0.25">
      <c r="A221" s="1498" t="s">
        <v>1730</v>
      </c>
      <c r="B221" s="1421" t="s">
        <v>806</v>
      </c>
      <c r="C221" s="1497" t="s">
        <v>92</v>
      </c>
      <c r="D221" s="1430" t="s">
        <v>1067</v>
      </c>
      <c r="E221" s="1425">
        <v>30000</v>
      </c>
      <c r="F221" s="1431">
        <v>0</v>
      </c>
      <c r="G221" s="1495">
        <v>30000</v>
      </c>
      <c r="H221" s="1425">
        <v>861</v>
      </c>
      <c r="I221" s="1496">
        <v>0</v>
      </c>
      <c r="J221" s="1425">
        <v>912</v>
      </c>
      <c r="K221" s="1426">
        <v>25</v>
      </c>
      <c r="L221" s="1495">
        <v>1798</v>
      </c>
      <c r="M221" s="1495">
        <f>+G221-L221</f>
        <v>28202</v>
      </c>
    </row>
    <row r="222" spans="1:13" ht="15.75" x14ac:dyDescent="0.25">
      <c r="A222" s="1432" t="s">
        <v>847</v>
      </c>
      <c r="B222" s="1421"/>
      <c r="C222" s="1433">
        <v>8</v>
      </c>
      <c r="D222" s="1430"/>
      <c r="E222" s="1434">
        <f>SUM(E214:E221)</f>
        <v>396000</v>
      </c>
      <c r="F222" s="1435">
        <v>0</v>
      </c>
      <c r="G222" s="1434">
        <f t="shared" ref="G222:M222" si="32">SUM(G214:G221)</f>
        <v>396000</v>
      </c>
      <c r="H222" s="1434">
        <f t="shared" si="32"/>
        <v>11365.2</v>
      </c>
      <c r="I222" s="1434">
        <f t="shared" si="32"/>
        <v>24318.66</v>
      </c>
      <c r="J222" s="1434">
        <f t="shared" si="32"/>
        <v>12038.4</v>
      </c>
      <c r="K222" s="1437">
        <f t="shared" si="32"/>
        <v>6851.56</v>
      </c>
      <c r="L222" s="1434">
        <f t="shared" si="32"/>
        <v>54573.82</v>
      </c>
      <c r="M222" s="1434">
        <f t="shared" si="32"/>
        <v>341426.18000000005</v>
      </c>
    </row>
    <row r="223" spans="1:13" ht="15.75" x14ac:dyDescent="0.25">
      <c r="A223" s="1432"/>
      <c r="B223" s="1421"/>
      <c r="C223" s="1433"/>
      <c r="D223" s="1430"/>
      <c r="E223" s="205"/>
      <c r="F223" s="1431"/>
      <c r="G223" s="1495"/>
      <c r="H223" s="1425"/>
      <c r="I223" s="1496"/>
      <c r="J223" s="1425"/>
      <c r="K223" s="1426"/>
      <c r="L223" s="1495"/>
      <c r="M223" s="1495"/>
    </row>
    <row r="224" spans="1:13" ht="15.75" x14ac:dyDescent="0.25">
      <c r="A224" s="1480" t="s">
        <v>1846</v>
      </c>
      <c r="B224" s="1421"/>
      <c r="C224" s="1497"/>
      <c r="D224" s="1430"/>
      <c r="E224" s="1425"/>
      <c r="F224" s="1431"/>
      <c r="G224" s="1495"/>
      <c r="H224" s="1425"/>
      <c r="I224" s="1496"/>
      <c r="J224" s="1425"/>
      <c r="K224" s="1426"/>
      <c r="L224" s="1495"/>
      <c r="M224" s="1495"/>
    </row>
    <row r="225" spans="1:13" ht="15.75" x14ac:dyDescent="0.25">
      <c r="A225" s="1498" t="s">
        <v>1712</v>
      </c>
      <c r="B225" s="1421" t="s">
        <v>807</v>
      </c>
      <c r="C225" s="1493" t="s">
        <v>276</v>
      </c>
      <c r="D225" s="1430" t="s">
        <v>307</v>
      </c>
      <c r="E225" s="1425">
        <v>37500</v>
      </c>
      <c r="F225" s="1431">
        <v>0</v>
      </c>
      <c r="G225" s="1495">
        <v>37500</v>
      </c>
      <c r="H225" s="1425">
        <v>1076.25</v>
      </c>
      <c r="I225" s="1496">
        <v>89.81</v>
      </c>
      <c r="J225" s="1425">
        <v>1140</v>
      </c>
      <c r="K225" s="1426">
        <v>25</v>
      </c>
      <c r="L225" s="1495">
        <f>+H225+I225+J225+K225</f>
        <v>2331.06</v>
      </c>
      <c r="M225" s="1495">
        <f>+G225-L225</f>
        <v>35168.94</v>
      </c>
    </row>
    <row r="226" spans="1:13" ht="15.75" x14ac:dyDescent="0.25">
      <c r="A226" s="1498" t="s">
        <v>1715</v>
      </c>
      <c r="B226" s="1421" t="s">
        <v>806</v>
      </c>
      <c r="C226" s="1455" t="s">
        <v>1844</v>
      </c>
      <c r="D226" s="1430" t="s">
        <v>307</v>
      </c>
      <c r="E226" s="1425">
        <v>43500</v>
      </c>
      <c r="F226" s="1431">
        <v>0</v>
      </c>
      <c r="G226" s="1495">
        <v>43500</v>
      </c>
      <c r="H226" s="1425">
        <v>1248.45</v>
      </c>
      <c r="I226" s="1496">
        <v>936.62</v>
      </c>
      <c r="J226" s="1425">
        <v>1322.4</v>
      </c>
      <c r="K226" s="1426">
        <v>25</v>
      </c>
      <c r="L226" s="1495">
        <f>+H226+I226+J226+K226</f>
        <v>3532.4700000000003</v>
      </c>
      <c r="M226" s="1495">
        <f>+G226-L226</f>
        <v>39967.53</v>
      </c>
    </row>
    <row r="227" spans="1:13" ht="15.75" x14ac:dyDescent="0.25">
      <c r="A227" s="1498" t="s">
        <v>1336</v>
      </c>
      <c r="B227" s="1421" t="s">
        <v>806</v>
      </c>
      <c r="C227" s="1455" t="s">
        <v>1844</v>
      </c>
      <c r="D227" s="1430" t="s">
        <v>307</v>
      </c>
      <c r="E227" s="1425">
        <v>43500</v>
      </c>
      <c r="F227" s="1431">
        <v>0</v>
      </c>
      <c r="G227" s="1495">
        <v>43500</v>
      </c>
      <c r="H227" s="1425">
        <v>1248.45</v>
      </c>
      <c r="I227" s="1496">
        <v>936.62</v>
      </c>
      <c r="J227" s="1425">
        <v>1322.4</v>
      </c>
      <c r="K227" s="1426">
        <v>25</v>
      </c>
      <c r="L227" s="1495">
        <v>3532.4700000000003</v>
      </c>
      <c r="M227" s="1495">
        <v>39967.53</v>
      </c>
    </row>
    <row r="228" spans="1:13" ht="15.75" x14ac:dyDescent="0.25">
      <c r="A228" s="1498" t="s">
        <v>1719</v>
      </c>
      <c r="B228" s="1509" t="s">
        <v>807</v>
      </c>
      <c r="C228" s="1493" t="s">
        <v>105</v>
      </c>
      <c r="D228" s="1430" t="s">
        <v>1067</v>
      </c>
      <c r="E228" s="1425">
        <v>25000</v>
      </c>
      <c r="F228" s="1431">
        <v>0</v>
      </c>
      <c r="G228" s="1495">
        <v>25000</v>
      </c>
      <c r="H228" s="1425">
        <v>717.5</v>
      </c>
      <c r="I228" s="1496">
        <v>0</v>
      </c>
      <c r="J228" s="1425">
        <v>760</v>
      </c>
      <c r="K228" s="1426">
        <v>25</v>
      </c>
      <c r="L228" s="1495">
        <f>+H228+I228+J228+K228</f>
        <v>1502.5</v>
      </c>
      <c r="M228" s="1495">
        <f>+G228-L228</f>
        <v>23497.5</v>
      </c>
    </row>
    <row r="229" spans="1:13" ht="15.75" x14ac:dyDescent="0.25">
      <c r="A229" s="1498" t="s">
        <v>1726</v>
      </c>
      <c r="B229" s="1421" t="s">
        <v>806</v>
      </c>
      <c r="C229" s="1497" t="s">
        <v>92</v>
      </c>
      <c r="D229" s="1430" t="s">
        <v>1067</v>
      </c>
      <c r="E229" s="1425">
        <v>30000</v>
      </c>
      <c r="F229" s="1431">
        <v>0</v>
      </c>
      <c r="G229" s="1495">
        <v>30000</v>
      </c>
      <c r="H229" s="1425">
        <v>861</v>
      </c>
      <c r="I229" s="1496">
        <v>0</v>
      </c>
      <c r="J229" s="1425">
        <v>912</v>
      </c>
      <c r="K229" s="1426">
        <v>25</v>
      </c>
      <c r="L229" s="1495">
        <f>+H229+I229+J229+K229</f>
        <v>1798</v>
      </c>
      <c r="M229" s="1495">
        <f>+G229-L229</f>
        <v>28202</v>
      </c>
    </row>
    <row r="230" spans="1:13" ht="15.75" x14ac:dyDescent="0.25">
      <c r="A230" s="1498" t="s">
        <v>1728</v>
      </c>
      <c r="B230" s="1421" t="s">
        <v>806</v>
      </c>
      <c r="C230" s="1497" t="s">
        <v>92</v>
      </c>
      <c r="D230" s="1430" t="s">
        <v>1067</v>
      </c>
      <c r="E230" s="1425">
        <v>30000</v>
      </c>
      <c r="F230" s="1431">
        <v>0</v>
      </c>
      <c r="G230" s="1495">
        <v>30000</v>
      </c>
      <c r="H230" s="1425">
        <v>861</v>
      </c>
      <c r="I230" s="1496">
        <v>0</v>
      </c>
      <c r="J230" s="1425">
        <v>912</v>
      </c>
      <c r="K230" s="1426">
        <v>25</v>
      </c>
      <c r="L230" s="1495">
        <v>1798</v>
      </c>
      <c r="M230" s="1495">
        <f>+G230-L230</f>
        <v>28202</v>
      </c>
    </row>
    <row r="231" spans="1:13" ht="15.75" x14ac:dyDescent="0.25">
      <c r="A231" s="1498" t="s">
        <v>1731</v>
      </c>
      <c r="B231" s="1421" t="s">
        <v>806</v>
      </c>
      <c r="C231" s="1497" t="s">
        <v>92</v>
      </c>
      <c r="D231" s="1430" t="s">
        <v>1067</v>
      </c>
      <c r="E231" s="1425">
        <v>30000</v>
      </c>
      <c r="F231" s="1431">
        <v>0</v>
      </c>
      <c r="G231" s="1495">
        <v>30000</v>
      </c>
      <c r="H231" s="1425">
        <v>861</v>
      </c>
      <c r="I231" s="1496">
        <v>0</v>
      </c>
      <c r="J231" s="1425">
        <v>912</v>
      </c>
      <c r="K231" s="1426">
        <v>25</v>
      </c>
      <c r="L231" s="1495">
        <v>1798</v>
      </c>
      <c r="M231" s="1495">
        <f>+G231-L231</f>
        <v>28202</v>
      </c>
    </row>
    <row r="232" spans="1:13" ht="15.75" x14ac:dyDescent="0.25">
      <c r="A232" s="1432" t="s">
        <v>847</v>
      </c>
      <c r="B232" s="1421"/>
      <c r="C232" s="1433">
        <v>7</v>
      </c>
      <c r="D232" s="1430"/>
      <c r="E232" s="1434">
        <f>SUM(E225:E231)</f>
        <v>239500</v>
      </c>
      <c r="F232" s="1435">
        <v>0</v>
      </c>
      <c r="G232" s="1434">
        <f t="shared" ref="G232:M232" si="33">SUM(G225:G231)</f>
        <v>239500</v>
      </c>
      <c r="H232" s="1434">
        <f t="shared" si="33"/>
        <v>6873.65</v>
      </c>
      <c r="I232" s="1434">
        <f t="shared" si="33"/>
        <v>1963.0500000000002</v>
      </c>
      <c r="J232" s="1434">
        <f t="shared" si="33"/>
        <v>7280.8</v>
      </c>
      <c r="K232" s="1437">
        <f>SUM(K225:K231)</f>
        <v>175</v>
      </c>
      <c r="L232" s="1434">
        <f t="shared" si="33"/>
        <v>16292.5</v>
      </c>
      <c r="M232" s="1434">
        <f t="shared" si="33"/>
        <v>223207.5</v>
      </c>
    </row>
    <row r="233" spans="1:13" ht="15.75" x14ac:dyDescent="0.25">
      <c r="A233" s="1432"/>
      <c r="B233" s="1421"/>
      <c r="C233" s="1433"/>
      <c r="D233" s="1430"/>
      <c r="E233" s="1425"/>
      <c r="F233" s="1431"/>
      <c r="G233" s="1495"/>
      <c r="H233" s="1425"/>
      <c r="I233" s="1496"/>
      <c r="J233" s="1425"/>
      <c r="K233" s="1426"/>
      <c r="L233" s="1495"/>
      <c r="M233" s="1495"/>
    </row>
    <row r="234" spans="1:13" ht="15.75" x14ac:dyDescent="0.25">
      <c r="A234" s="1480" t="s">
        <v>1776</v>
      </c>
      <c r="B234" s="1421"/>
      <c r="C234" s="1497"/>
      <c r="D234" s="1430"/>
      <c r="E234" s="1425"/>
      <c r="F234" s="1431"/>
      <c r="G234" s="1495"/>
      <c r="H234" s="1425"/>
      <c r="I234" s="1496"/>
      <c r="J234" s="1425"/>
      <c r="K234" s="1426"/>
      <c r="L234" s="1495"/>
      <c r="M234" s="1495"/>
    </row>
    <row r="235" spans="1:13" ht="15.75" x14ac:dyDescent="0.25">
      <c r="A235" s="1498" t="s">
        <v>1711</v>
      </c>
      <c r="B235" s="1421" t="s">
        <v>807</v>
      </c>
      <c r="C235" s="1493" t="s">
        <v>521</v>
      </c>
      <c r="D235" s="1430" t="s">
        <v>307</v>
      </c>
      <c r="E235" s="1425">
        <v>37500</v>
      </c>
      <c r="F235" s="1431">
        <v>0</v>
      </c>
      <c r="G235" s="1495">
        <v>37500</v>
      </c>
      <c r="H235" s="1425">
        <v>1076.25</v>
      </c>
      <c r="I235" s="1496">
        <v>89.81</v>
      </c>
      <c r="J235" s="1425">
        <v>1140</v>
      </c>
      <c r="K235" s="1426">
        <v>25</v>
      </c>
      <c r="L235" s="1495">
        <f>+H235+I235+J235+K235</f>
        <v>2331.06</v>
      </c>
      <c r="M235" s="1495">
        <f t="shared" ref="M235:M241" si="34">+G235-L235</f>
        <v>35168.94</v>
      </c>
    </row>
    <row r="236" spans="1:13" ht="15.75" x14ac:dyDescent="0.25">
      <c r="A236" s="1498" t="s">
        <v>1714</v>
      </c>
      <c r="B236" s="1421" t="s">
        <v>807</v>
      </c>
      <c r="C236" s="1493" t="s">
        <v>276</v>
      </c>
      <c r="D236" s="1430" t="s">
        <v>307</v>
      </c>
      <c r="E236" s="1425">
        <v>43500</v>
      </c>
      <c r="F236" s="1431">
        <v>0</v>
      </c>
      <c r="G236" s="1495">
        <v>43500</v>
      </c>
      <c r="H236" s="1425">
        <v>1248.45</v>
      </c>
      <c r="I236" s="1496">
        <v>936.62</v>
      </c>
      <c r="J236" s="1425">
        <v>1322.4</v>
      </c>
      <c r="K236" s="1426">
        <v>25</v>
      </c>
      <c r="L236" s="1495">
        <f>+H236+I236+J236+K236</f>
        <v>3532.4700000000003</v>
      </c>
      <c r="M236" s="1495">
        <f t="shared" si="34"/>
        <v>39967.53</v>
      </c>
    </row>
    <row r="237" spans="1:13" ht="15.75" x14ac:dyDescent="0.25">
      <c r="A237" s="1498" t="s">
        <v>1440</v>
      </c>
      <c r="B237" s="1421" t="s">
        <v>807</v>
      </c>
      <c r="C237" s="1493" t="s">
        <v>276</v>
      </c>
      <c r="D237" s="1430" t="s">
        <v>307</v>
      </c>
      <c r="E237" s="1425">
        <v>37500</v>
      </c>
      <c r="F237" s="1431">
        <v>0</v>
      </c>
      <c r="G237" s="1495">
        <v>37500</v>
      </c>
      <c r="H237" s="1425">
        <v>1076.25</v>
      </c>
      <c r="I237" s="1496">
        <v>89.81</v>
      </c>
      <c r="J237" s="1425">
        <v>1140</v>
      </c>
      <c r="K237" s="1426">
        <v>25</v>
      </c>
      <c r="L237" s="1495">
        <v>2331.06</v>
      </c>
      <c r="M237" s="1495">
        <f t="shared" si="34"/>
        <v>35168.94</v>
      </c>
    </row>
    <row r="238" spans="1:13" ht="15.75" x14ac:dyDescent="0.25">
      <c r="A238" s="1498" t="s">
        <v>1847</v>
      </c>
      <c r="B238" s="1421" t="s">
        <v>806</v>
      </c>
      <c r="C238" s="1493" t="s">
        <v>551</v>
      </c>
      <c r="D238" s="1430" t="s">
        <v>307</v>
      </c>
      <c r="E238" s="1425">
        <v>43500</v>
      </c>
      <c r="F238" s="1431">
        <v>0</v>
      </c>
      <c r="G238" s="1495">
        <v>43500</v>
      </c>
      <c r="H238" s="1425">
        <v>1248.45</v>
      </c>
      <c r="I238" s="1496">
        <v>936.62</v>
      </c>
      <c r="J238" s="1425">
        <v>1322.4</v>
      </c>
      <c r="K238" s="1426">
        <v>25</v>
      </c>
      <c r="L238" s="1495">
        <f>+H238+I238+J238+K238</f>
        <v>3532.4700000000003</v>
      </c>
      <c r="M238" s="1495">
        <f>+G238-L238</f>
        <v>39967.53</v>
      </c>
    </row>
    <row r="239" spans="1:13" ht="15.75" x14ac:dyDescent="0.25">
      <c r="A239" s="1498" t="s">
        <v>1720</v>
      </c>
      <c r="B239" s="1509" t="s">
        <v>807</v>
      </c>
      <c r="C239" s="1493" t="s">
        <v>105</v>
      </c>
      <c r="D239" s="1430" t="s">
        <v>1067</v>
      </c>
      <c r="E239" s="1425">
        <v>25000</v>
      </c>
      <c r="F239" s="1431">
        <v>0</v>
      </c>
      <c r="G239" s="1495">
        <v>25000</v>
      </c>
      <c r="H239" s="1425">
        <v>717.5</v>
      </c>
      <c r="I239" s="1496">
        <v>0</v>
      </c>
      <c r="J239" s="1425">
        <v>760</v>
      </c>
      <c r="K239" s="1426">
        <v>25</v>
      </c>
      <c r="L239" s="1495">
        <f>+H239+I239+J239+K239</f>
        <v>1502.5</v>
      </c>
      <c r="M239" s="1495">
        <f t="shared" si="34"/>
        <v>23497.5</v>
      </c>
    </row>
    <row r="240" spans="1:13" ht="15.75" x14ac:dyDescent="0.25">
      <c r="A240" s="1493" t="s">
        <v>1056</v>
      </c>
      <c r="B240" s="1421" t="s">
        <v>806</v>
      </c>
      <c r="C240" s="1497" t="s">
        <v>92</v>
      </c>
      <c r="D240" s="1430" t="s">
        <v>1067</v>
      </c>
      <c r="E240" s="1505">
        <v>30000</v>
      </c>
      <c r="F240" s="1506">
        <v>0</v>
      </c>
      <c r="G240" s="1495">
        <v>30000</v>
      </c>
      <c r="H240" s="1425">
        <v>861</v>
      </c>
      <c r="I240" s="1496">
        <v>0</v>
      </c>
      <c r="J240" s="1425">
        <v>912</v>
      </c>
      <c r="K240" s="1426">
        <v>25</v>
      </c>
      <c r="L240" s="1495">
        <f>+H240+I240+J240+K240</f>
        <v>1798</v>
      </c>
      <c r="M240" s="1495">
        <f t="shared" si="34"/>
        <v>28202</v>
      </c>
    </row>
    <row r="241" spans="1:13" ht="15.75" x14ac:dyDescent="0.25">
      <c r="A241" s="1498" t="s">
        <v>1724</v>
      </c>
      <c r="B241" s="1421" t="s">
        <v>1296</v>
      </c>
      <c r="C241" s="1497" t="s">
        <v>92</v>
      </c>
      <c r="D241" s="1430" t="s">
        <v>1067</v>
      </c>
      <c r="E241" s="1425">
        <v>30000</v>
      </c>
      <c r="F241" s="1431">
        <v>0</v>
      </c>
      <c r="G241" s="1495">
        <v>30000</v>
      </c>
      <c r="H241" s="1425">
        <v>861</v>
      </c>
      <c r="I241" s="1496">
        <v>0</v>
      </c>
      <c r="J241" s="1425">
        <v>912</v>
      </c>
      <c r="K241" s="1426">
        <v>25</v>
      </c>
      <c r="L241" s="1495">
        <f>+H241+I241+J241+K241</f>
        <v>1798</v>
      </c>
      <c r="M241" s="1495">
        <f t="shared" si="34"/>
        <v>28202</v>
      </c>
    </row>
    <row r="242" spans="1:13" ht="15.75" x14ac:dyDescent="0.25">
      <c r="A242" s="1432" t="s">
        <v>847</v>
      </c>
      <c r="B242" s="1421"/>
      <c r="C242" s="1433">
        <v>7</v>
      </c>
      <c r="D242" s="1430"/>
      <c r="E242" s="1434">
        <f>SUM(E235:E241)</f>
        <v>247000</v>
      </c>
      <c r="F242" s="1441">
        <v>0</v>
      </c>
      <c r="G242" s="1434">
        <f t="shared" ref="G242:M242" si="35">SUM(G235:G241)</f>
        <v>247000</v>
      </c>
      <c r="H242" s="1434">
        <f t="shared" si="35"/>
        <v>7088.9</v>
      </c>
      <c r="I242" s="1434">
        <f t="shared" si="35"/>
        <v>2052.86</v>
      </c>
      <c r="J242" s="1434">
        <f t="shared" si="35"/>
        <v>7508.8</v>
      </c>
      <c r="K242" s="1437">
        <f>SUM(K235:K241)</f>
        <v>175</v>
      </c>
      <c r="L242" s="1434">
        <f t="shared" si="35"/>
        <v>16825.560000000001</v>
      </c>
      <c r="M242" s="1434">
        <f t="shared" si="35"/>
        <v>230174.44</v>
      </c>
    </row>
    <row r="243" spans="1:13" ht="15.75" x14ac:dyDescent="0.25">
      <c r="A243" s="1432"/>
      <c r="B243" s="1421"/>
      <c r="C243" s="1433"/>
      <c r="D243" s="1430"/>
      <c r="E243" s="1434">
        <f>+E211+E222+E232+E242</f>
        <v>1628000</v>
      </c>
      <c r="F243" s="1435">
        <v>0</v>
      </c>
      <c r="G243" s="1434">
        <f t="shared" ref="G243:M243" si="36">+G211+G222+G232+G242</f>
        <v>1628000</v>
      </c>
      <c r="H243" s="1434">
        <f t="shared" si="36"/>
        <v>46723.600000000006</v>
      </c>
      <c r="I243" s="1434">
        <f t="shared" si="36"/>
        <v>74900.810000000012</v>
      </c>
      <c r="J243" s="1434">
        <f t="shared" si="36"/>
        <v>49491.200000000004</v>
      </c>
      <c r="K243" s="1437">
        <f t="shared" si="36"/>
        <v>15230.68</v>
      </c>
      <c r="L243" s="1434">
        <f t="shared" si="36"/>
        <v>186346.28999999998</v>
      </c>
      <c r="M243" s="1434">
        <f t="shared" si="36"/>
        <v>1441653.71</v>
      </c>
    </row>
    <row r="244" spans="1:13" ht="15.75" x14ac:dyDescent="0.25">
      <c r="A244" s="1432"/>
      <c r="B244" s="1428"/>
      <c r="C244" s="1433"/>
      <c r="D244" s="1433"/>
      <c r="E244" s="1434"/>
      <c r="F244" s="1435"/>
      <c r="G244" s="1436"/>
      <c r="H244" s="1434"/>
      <c r="I244" s="1434"/>
      <c r="J244" s="1434"/>
      <c r="K244" s="1437"/>
      <c r="L244" s="1434"/>
      <c r="M244" s="1436"/>
    </row>
    <row r="245" spans="1:13" ht="27.75" customHeight="1" x14ac:dyDescent="0.25">
      <c r="A245" s="1511" t="s">
        <v>865</v>
      </c>
      <c r="B245" s="1512"/>
      <c r="C245" s="1511">
        <f>+C222+C193+C183+C171+C166+C162+C156+C151+C144+C136+C128+C120+C116+C105++C91+C79+C61+C56+C48+C43+C39+C24+C96+C110+C31+C132+C242+C232+C211+C175+C100</f>
        <v>132</v>
      </c>
      <c r="D245" s="1511"/>
      <c r="E245" s="1513">
        <f>+E24+E31+E39+E43+E48+E56+E61+E79+E91+E96+E105+E110+E116+E120+E128+E132+E136+E144+E151+E156+E162+E166+E171+E175+E183+E193+E211+E222+E232+E242+E100</f>
        <v>7056000</v>
      </c>
      <c r="F245" s="1514">
        <v>0</v>
      </c>
      <c r="G245" s="1513">
        <f t="shared" ref="G245:M245" si="37">+G24+G31+G39+G43+G48+G56+G61+G79+G91+G96+G105+G110+G116+G120+G128+G132+G136+G144+G151+G156+G162+G166+G171+G175+G183+G193+G211+G222+G232+G242+G100</f>
        <v>7056000</v>
      </c>
      <c r="H245" s="1513">
        <f t="shared" si="37"/>
        <v>202507.19999999998</v>
      </c>
      <c r="I245" s="1513">
        <f t="shared" si="37"/>
        <v>467363.05999999994</v>
      </c>
      <c r="J245" s="1513">
        <f t="shared" si="37"/>
        <v>213187.53999999992</v>
      </c>
      <c r="K245" s="1513">
        <f t="shared" si="37"/>
        <v>151938.28999999998</v>
      </c>
      <c r="L245" s="1513">
        <f t="shared" si="37"/>
        <v>1034996.0900000001</v>
      </c>
      <c r="M245" s="1513">
        <f t="shared" si="37"/>
        <v>6021003.9099999992</v>
      </c>
    </row>
    <row r="246" spans="1:13" ht="15.75" x14ac:dyDescent="0.25">
      <c r="A246" s="853"/>
      <c r="B246" s="871"/>
      <c r="C246" s="853"/>
      <c r="D246" s="853"/>
      <c r="E246" s="213"/>
      <c r="F246" s="853"/>
      <c r="G246" s="271"/>
      <c r="H246" s="1324"/>
      <c r="I246" s="1324"/>
      <c r="J246" s="1324"/>
      <c r="K246" s="271"/>
      <c r="L246" s="1324"/>
      <c r="M246" s="271"/>
    </row>
    <row r="247" spans="1:13" ht="14.25" customHeight="1" x14ac:dyDescent="0.25">
      <c r="A247" s="853"/>
      <c r="B247" s="871"/>
      <c r="C247" s="853"/>
      <c r="D247" s="853"/>
      <c r="E247" s="213"/>
      <c r="F247" s="853"/>
      <c r="G247" s="1022"/>
      <c r="H247" s="1093"/>
      <c r="I247" s="1093"/>
      <c r="J247" s="1093"/>
      <c r="K247" s="1022"/>
      <c r="L247" s="1093"/>
      <c r="M247" s="1022"/>
    </row>
    <row r="248" spans="1:13" ht="31.5" x14ac:dyDescent="0.5">
      <c r="A248" s="853"/>
      <c r="B248" s="871"/>
      <c r="C248" s="1575"/>
      <c r="D248" s="853"/>
      <c r="E248" s="1093"/>
      <c r="F248" s="853"/>
      <c r="G248" s="853"/>
      <c r="H248" s="869"/>
      <c r="I248" s="1092"/>
      <c r="J248" s="1093"/>
      <c r="K248" s="1022"/>
      <c r="L248" s="1093"/>
      <c r="M248" s="1022"/>
    </row>
    <row r="249" spans="1:13" ht="15.75" x14ac:dyDescent="0.25">
      <c r="A249" s="853"/>
      <c r="B249" s="871"/>
      <c r="C249" s="1022"/>
      <c r="D249" s="1244"/>
      <c r="E249" s="869"/>
      <c r="F249" s="853"/>
      <c r="G249" s="853"/>
      <c r="H249" s="869"/>
      <c r="I249" s="1092"/>
      <c r="J249" s="1093"/>
      <c r="K249" s="1022"/>
      <c r="L249" s="1093"/>
      <c r="M249" s="1022"/>
    </row>
    <row r="250" spans="1:13" ht="68.25" customHeight="1" x14ac:dyDescent="0.25">
      <c r="A250" s="853"/>
      <c r="B250" s="871"/>
      <c r="C250" s="1022"/>
      <c r="D250" s="1244"/>
      <c r="E250" s="869"/>
      <c r="F250" s="853"/>
      <c r="G250" s="853"/>
      <c r="H250" s="869"/>
      <c r="I250" s="1092"/>
      <c r="J250" s="1093"/>
      <c r="K250" s="1022"/>
      <c r="L250" s="1093"/>
      <c r="M250" s="1022"/>
    </row>
    <row r="251" spans="1:13" ht="15.75" x14ac:dyDescent="0.25">
      <c r="A251" s="853"/>
      <c r="B251" s="871"/>
      <c r="C251" s="1022"/>
      <c r="E251" s="869"/>
      <c r="F251" s="853"/>
      <c r="G251" s="853"/>
      <c r="H251" s="869"/>
      <c r="I251" s="1093"/>
      <c r="J251" s="1093"/>
      <c r="K251" s="1022"/>
      <c r="L251" s="1093"/>
      <c r="M251" s="1022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69"/>
      <c r="K252" s="853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69"/>
      <c r="K253" s="853"/>
      <c r="L253" s="869"/>
      <c r="M253" s="853"/>
    </row>
    <row r="254" spans="1:13" ht="32.2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69"/>
      <c r="K254" s="853"/>
      <c r="L254" s="869"/>
      <c r="M254" s="853"/>
    </row>
    <row r="255" spans="1:13" ht="17.25" customHeight="1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69"/>
      <c r="K255" s="853"/>
      <c r="L255" s="869"/>
      <c r="M255" s="853"/>
    </row>
    <row r="256" spans="1:13" ht="25.5" customHeight="1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69"/>
      <c r="K256" s="853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69"/>
      <c r="K257" s="853"/>
      <c r="L257" s="869"/>
      <c r="M257" s="853"/>
    </row>
    <row r="258" spans="1:14" ht="31.5" customHeight="1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69"/>
      <c r="K258" s="853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69"/>
      <c r="I259" s="869"/>
      <c r="J259" s="869"/>
      <c r="K259" s="853"/>
      <c r="L259" s="869"/>
      <c r="M259" s="853"/>
    </row>
    <row r="260" spans="1:14" ht="15.75" x14ac:dyDescent="0.25">
      <c r="A260" s="853"/>
      <c r="B260" s="871"/>
      <c r="C260" s="853"/>
      <c r="D260" s="853"/>
      <c r="E260" s="852"/>
      <c r="F260" s="853"/>
      <c r="G260" s="853"/>
      <c r="H260" s="869"/>
      <c r="I260" s="869"/>
      <c r="J260" s="869"/>
      <c r="K260" s="853"/>
      <c r="L260" s="869"/>
      <c r="M260" s="853"/>
    </row>
    <row r="261" spans="1:14" ht="28.5" customHeight="1" x14ac:dyDescent="0.25">
      <c r="A261" s="853"/>
      <c r="B261" s="871"/>
      <c r="C261" s="853"/>
      <c r="D261" s="853"/>
      <c r="E261" s="852"/>
      <c r="F261" s="853"/>
      <c r="G261" s="853"/>
      <c r="H261" s="869"/>
      <c r="I261" s="869"/>
      <c r="J261" s="869"/>
      <c r="K261" s="853"/>
      <c r="L261" s="869"/>
      <c r="M261" s="853"/>
    </row>
    <row r="262" spans="1:14" ht="15.75" x14ac:dyDescent="0.25">
      <c r="A262" s="873"/>
      <c r="B262" s="874"/>
      <c r="C262" s="873"/>
      <c r="D262" s="873"/>
      <c r="E262" s="875"/>
      <c r="F262" s="873"/>
      <c r="G262" s="873"/>
      <c r="H262" s="1094"/>
      <c r="I262" s="1094"/>
      <c r="J262" s="1094"/>
      <c r="K262" s="873"/>
      <c r="L262" s="1094"/>
      <c r="M262" s="873"/>
    </row>
    <row r="263" spans="1:14" ht="15.75" x14ac:dyDescent="0.25">
      <c r="A263" s="873"/>
      <c r="B263" s="871"/>
      <c r="C263" s="873"/>
      <c r="D263" s="873"/>
      <c r="E263" s="875"/>
      <c r="F263" s="873"/>
      <c r="G263" s="873"/>
      <c r="H263" s="1094"/>
      <c r="I263" s="1094"/>
      <c r="J263" s="1094"/>
      <c r="K263" s="873"/>
      <c r="L263" s="1094"/>
      <c r="M263" s="873"/>
    </row>
    <row r="264" spans="1:14" ht="15.75" x14ac:dyDescent="0.25">
      <c r="A264" s="871"/>
      <c r="B264" s="871"/>
      <c r="C264" s="871"/>
      <c r="D264" s="871"/>
      <c r="E264" s="876"/>
      <c r="F264" s="877"/>
      <c r="G264" s="878"/>
      <c r="H264" s="1380"/>
      <c r="I264" s="1095"/>
      <c r="J264" s="1095"/>
      <c r="K264" s="1200"/>
      <c r="L264" s="1095"/>
      <c r="M264" s="880"/>
    </row>
    <row r="265" spans="1:14" ht="15.75" x14ac:dyDescent="0.25">
      <c r="A265" s="1889" t="s">
        <v>1271</v>
      </c>
      <c r="B265" s="1889"/>
      <c r="C265" s="874"/>
      <c r="D265" s="874"/>
      <c r="E265" s="875"/>
      <c r="F265" s="873"/>
      <c r="G265" s="873"/>
      <c r="H265" s="1869" t="s">
        <v>852</v>
      </c>
      <c r="I265" s="1869"/>
      <c r="J265" s="1869"/>
      <c r="K265" s="1869"/>
      <c r="L265" s="1869"/>
      <c r="M265" s="1869"/>
    </row>
    <row r="266" spans="1:14" ht="15.75" x14ac:dyDescent="0.25">
      <c r="A266" s="930" t="s">
        <v>1376</v>
      </c>
      <c r="B266" s="871"/>
      <c r="C266" s="871"/>
      <c r="D266" s="871"/>
      <c r="E266" s="875"/>
      <c r="F266" s="873"/>
      <c r="H266" s="520"/>
      <c r="I266" s="1795" t="s">
        <v>1504</v>
      </c>
      <c r="J266" s="1795"/>
      <c r="K266" s="1870"/>
      <c r="L266" s="1795"/>
      <c r="M266" s="622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519"/>
      <c r="K267" s="928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519"/>
      <c r="K268" s="928"/>
      <c r="L268" s="519"/>
      <c r="M268" s="928"/>
      <c r="N268" s="537"/>
    </row>
    <row r="269" spans="1:14" ht="308.25" customHeight="1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519"/>
      <c r="K269" s="928"/>
      <c r="L269" s="519"/>
      <c r="M269" s="928"/>
      <c r="N269" s="537"/>
    </row>
    <row r="270" spans="1:14" ht="19.5" customHeight="1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519"/>
      <c r="K270" s="928"/>
      <c r="L270" s="519"/>
      <c r="M270" s="928"/>
      <c r="N270" s="537"/>
    </row>
    <row r="271" spans="1:14" ht="6.75" customHeight="1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519"/>
      <c r="K271" s="928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519"/>
      <c r="K272" s="928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519"/>
      <c r="K273" s="928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519"/>
      <c r="K274" s="928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519"/>
      <c r="K275" s="928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519"/>
      <c r="K276" s="928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519"/>
      <c r="I277" s="519"/>
      <c r="J277" s="519"/>
      <c r="K277" s="928"/>
      <c r="L277" s="519"/>
      <c r="M277" s="928"/>
      <c r="N277" s="537"/>
    </row>
    <row r="278" spans="1:14" ht="15.75" x14ac:dyDescent="0.25">
      <c r="A278" s="928"/>
      <c r="B278" s="871"/>
      <c r="C278" s="871"/>
      <c r="D278" s="871"/>
      <c r="E278" s="875"/>
      <c r="F278" s="873"/>
      <c r="G278" s="928"/>
      <c r="H278" s="519"/>
      <c r="I278" s="519"/>
      <c r="J278" s="519"/>
      <c r="K278" s="928"/>
      <c r="L278" s="519"/>
      <c r="M278" s="928"/>
      <c r="N278" s="537"/>
    </row>
    <row r="279" spans="1:14" ht="15.75" x14ac:dyDescent="0.25">
      <c r="A279" s="928"/>
      <c r="B279" s="871"/>
      <c r="C279" s="871"/>
      <c r="D279" s="871"/>
      <c r="E279" s="875"/>
      <c r="F279" s="873"/>
      <c r="G279" s="928"/>
      <c r="H279" s="519"/>
      <c r="I279" s="519"/>
      <c r="J279" s="519"/>
      <c r="K279" s="928"/>
      <c r="L279" s="519"/>
      <c r="M279" s="928"/>
      <c r="N279" s="537"/>
    </row>
    <row r="280" spans="1:14" ht="15.75" x14ac:dyDescent="0.25">
      <c r="A280" s="874"/>
      <c r="B280" s="851"/>
      <c r="C280" s="874"/>
      <c r="D280" s="874"/>
      <c r="E280" s="883"/>
      <c r="F280" s="874"/>
      <c r="G280" s="884"/>
      <c r="H280" s="1381"/>
      <c r="I280" s="1094"/>
      <c r="J280" s="1096"/>
      <c r="K280" s="885"/>
      <c r="L280" s="1096"/>
      <c r="M280" s="885"/>
    </row>
  </sheetData>
  <mergeCells count="20">
    <mergeCell ref="M16:M17"/>
    <mergeCell ref="A265:B265"/>
    <mergeCell ref="H265:M265"/>
    <mergeCell ref="I266:L266"/>
    <mergeCell ref="G16:G17"/>
    <mergeCell ref="H16:H17"/>
    <mergeCell ref="I16:I17"/>
    <mergeCell ref="J16:J17"/>
    <mergeCell ref="K16:K17"/>
    <mergeCell ref="L16:L17"/>
    <mergeCell ref="A16:A17"/>
    <mergeCell ref="B16:B17"/>
    <mergeCell ref="C16:C17"/>
    <mergeCell ref="D16:D17"/>
    <mergeCell ref="F16:F17"/>
    <mergeCell ref="A10:M10"/>
    <mergeCell ref="A11:N11"/>
    <mergeCell ref="A12:M12"/>
    <mergeCell ref="A13:M13"/>
    <mergeCell ref="A14:M14"/>
  </mergeCells>
  <pageMargins left="0.22" right="0.23622047244094491" top="0.27" bottom="0" header="0.12" footer="0"/>
  <pageSetup paperSize="345" scale="39" fitToHeight="0" orientation="landscape" r:id="rId1"/>
  <rowBreaks count="3" manualBreakCount="3">
    <brk id="80" max="12" man="1"/>
    <brk id="157" max="12" man="1"/>
    <brk id="232" max="12" man="1"/>
  </rowBreaks>
  <drawing r:id="rId2"/>
</worksheet>
</file>

<file path=xl/worksheets/sheet3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D59A7A-D284-471E-B9C2-22A63B1D2125}">
  <dimension ref="A1:Q206"/>
  <sheetViews>
    <sheetView topLeftCell="B1" zoomScaleNormal="100" zoomScaleSheetLayoutView="89" workbookViewId="0">
      <pane ySplit="11" topLeftCell="A167" activePane="bottomLeft" state="frozen"/>
      <selection pane="bottomLeft" activeCell="B174" sqref="B174"/>
    </sheetView>
  </sheetViews>
  <sheetFormatPr baseColWidth="10" defaultRowHeight="15" x14ac:dyDescent="0.25"/>
  <cols>
    <col min="1" max="1" width="4.140625" style="259" hidden="1" customWidth="1"/>
    <col min="2" max="2" width="53.42578125" customWidth="1"/>
    <col min="3" max="3" width="9.7109375" style="1229" customWidth="1"/>
    <col min="4" max="4" width="39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3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735" t="s">
        <v>1502</v>
      </c>
      <c r="C4" s="1735"/>
      <c r="D4" s="1735"/>
      <c r="E4" s="1735"/>
      <c r="F4" s="1735"/>
      <c r="G4" s="1735"/>
      <c r="H4" s="1735"/>
      <c r="I4" s="1735"/>
      <c r="J4" s="1735"/>
      <c r="K4" s="1735"/>
      <c r="L4" s="1735"/>
      <c r="M4" s="1735"/>
      <c r="N4" s="1735"/>
      <c r="O4" s="1735"/>
      <c r="P4" s="1735"/>
    </row>
    <row r="5" spans="1:16" x14ac:dyDescent="0.25">
      <c r="B5" s="1735" t="s">
        <v>1</v>
      </c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  <c r="N5" s="1735"/>
      <c r="O5" s="1735"/>
      <c r="P5" s="1735"/>
    </row>
    <row r="6" spans="1:16" x14ac:dyDescent="0.25">
      <c r="B6" s="1735" t="s">
        <v>3</v>
      </c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  <c r="N6" s="1735"/>
      <c r="O6" s="1735"/>
      <c r="P6" s="1735"/>
    </row>
    <row r="7" spans="1:16" x14ac:dyDescent="0.25">
      <c r="B7" s="1735" t="s">
        <v>1848</v>
      </c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  <c r="N7" s="1735"/>
      <c r="O7" s="1735"/>
      <c r="P7" s="1735"/>
    </row>
    <row r="8" spans="1:16" x14ac:dyDescent="0.25">
      <c r="B8" s="1820" t="s">
        <v>441</v>
      </c>
      <c r="C8" s="1820"/>
      <c r="D8" s="1820"/>
      <c r="E8" s="1820"/>
      <c r="F8" s="1820"/>
      <c r="G8" s="1820"/>
      <c r="H8" s="1820"/>
      <c r="I8" s="1820"/>
      <c r="J8" s="1820"/>
      <c r="K8" s="1820"/>
      <c r="L8" s="1820"/>
      <c r="M8" s="1820"/>
      <c r="N8" s="1820"/>
      <c r="O8" s="1820"/>
      <c r="P8" s="1820"/>
    </row>
    <row r="9" spans="1:16" x14ac:dyDescent="0.25">
      <c r="B9" s="615"/>
      <c r="C9" s="1221"/>
      <c r="D9" s="616"/>
      <c r="E9" s="617"/>
      <c r="F9" s="617"/>
      <c r="G9" s="617"/>
      <c r="H9" s="344"/>
      <c r="I9" s="618"/>
      <c r="J9" s="615"/>
      <c r="K9" s="615"/>
      <c r="L9" s="615"/>
      <c r="M9" s="345"/>
      <c r="N9" s="344"/>
      <c r="O9" s="344"/>
      <c r="P9" s="615"/>
    </row>
    <row r="10" spans="1:16" x14ac:dyDescent="0.25">
      <c r="B10" s="1892" t="s">
        <v>7</v>
      </c>
      <c r="C10" s="1892" t="s">
        <v>937</v>
      </c>
      <c r="D10" s="1894" t="s">
        <v>10</v>
      </c>
      <c r="E10" s="1892" t="s">
        <v>832</v>
      </c>
      <c r="F10" s="1892" t="s">
        <v>834</v>
      </c>
      <c r="G10" s="1892" t="s">
        <v>209</v>
      </c>
      <c r="H10" s="1051" t="s">
        <v>12</v>
      </c>
      <c r="I10" s="1896" t="s">
        <v>13</v>
      </c>
      <c r="J10" s="1893" t="s">
        <v>14</v>
      </c>
      <c r="K10" s="1893" t="s">
        <v>15</v>
      </c>
      <c r="L10" s="1893" t="s">
        <v>16</v>
      </c>
      <c r="M10" s="1906" t="s">
        <v>17</v>
      </c>
      <c r="N10" s="1906" t="s">
        <v>18</v>
      </c>
      <c r="O10" s="1906" t="s">
        <v>19</v>
      </c>
      <c r="P10" s="1893" t="s">
        <v>20</v>
      </c>
    </row>
    <row r="11" spans="1:16" x14ac:dyDescent="0.25">
      <c r="A11" s="1378"/>
      <c r="B11" s="1892"/>
      <c r="C11" s="1892"/>
      <c r="D11" s="1894"/>
      <c r="E11" s="1892"/>
      <c r="F11" s="1892"/>
      <c r="G11" s="1892"/>
      <c r="H11" s="1051" t="s">
        <v>21</v>
      </c>
      <c r="I11" s="1896"/>
      <c r="J11" s="1893"/>
      <c r="K11" s="1893"/>
      <c r="L11" s="1893"/>
      <c r="M11" s="1906"/>
      <c r="N11" s="1906"/>
      <c r="O11" s="1906"/>
      <c r="P11" s="1893"/>
    </row>
    <row r="12" spans="1:16" ht="21" customHeight="1" x14ac:dyDescent="0.25">
      <c r="B12" s="1326" t="s">
        <v>872</v>
      </c>
      <c r="C12" s="1327"/>
      <c r="D12" s="1328"/>
      <c r="E12" s="1327"/>
      <c r="F12" s="1327"/>
      <c r="G12" s="1327"/>
      <c r="H12" s="1329"/>
      <c r="I12" s="1330"/>
      <c r="J12" s="1329"/>
      <c r="K12" s="1329"/>
      <c r="L12" s="1329"/>
      <c r="M12" s="1329"/>
      <c r="N12" s="1329"/>
      <c r="O12" s="1329"/>
      <c r="P12" s="1329"/>
    </row>
    <row r="13" spans="1:16" ht="21" customHeight="1" x14ac:dyDescent="0.25">
      <c r="B13" s="153" t="s">
        <v>1577</v>
      </c>
      <c r="C13" s="685" t="s">
        <v>807</v>
      </c>
      <c r="D13" s="282" t="s">
        <v>1408</v>
      </c>
      <c r="E13" s="281" t="s">
        <v>1281</v>
      </c>
      <c r="F13" s="855">
        <v>45992</v>
      </c>
      <c r="G13" s="855">
        <v>46143</v>
      </c>
      <c r="H13" s="626">
        <v>100000</v>
      </c>
      <c r="I13" s="1169">
        <v>0</v>
      </c>
      <c r="J13" s="626">
        <v>100000</v>
      </c>
      <c r="K13" s="468">
        <v>2870</v>
      </c>
      <c r="L13" s="468">
        <v>12105.37</v>
      </c>
      <c r="M13" s="1149">
        <v>3040</v>
      </c>
      <c r="N13" s="468">
        <v>25</v>
      </c>
      <c r="O13" s="468">
        <v>18040.37</v>
      </c>
      <c r="P13" s="468">
        <f>+J13-O13</f>
        <v>81959.63</v>
      </c>
    </row>
    <row r="14" spans="1:16" ht="21" customHeight="1" x14ac:dyDescent="0.25">
      <c r="B14" s="286" t="s">
        <v>1406</v>
      </c>
      <c r="C14" s="685" t="s">
        <v>806</v>
      </c>
      <c r="D14" s="282" t="s">
        <v>268</v>
      </c>
      <c r="E14" s="281" t="s">
        <v>1281</v>
      </c>
      <c r="F14" s="855">
        <v>45992</v>
      </c>
      <c r="G14" s="855">
        <v>46143</v>
      </c>
      <c r="H14" s="626">
        <v>30000</v>
      </c>
      <c r="I14" s="1169">
        <v>0</v>
      </c>
      <c r="J14" s="626">
        <v>30000</v>
      </c>
      <c r="K14" s="468">
        <v>861</v>
      </c>
      <c r="L14" s="487">
        <v>0</v>
      </c>
      <c r="M14" s="1149">
        <v>912</v>
      </c>
      <c r="N14" s="468">
        <v>25</v>
      </c>
      <c r="O14" s="468">
        <f>+K14+L14+M14+N14</f>
        <v>1798</v>
      </c>
      <c r="P14" s="468">
        <f>+J14-O14</f>
        <v>28202</v>
      </c>
    </row>
    <row r="15" spans="1:16" ht="21" customHeight="1" x14ac:dyDescent="0.25">
      <c r="B15" s="466" t="s">
        <v>813</v>
      </c>
      <c r="C15" s="569"/>
      <c r="D15" s="707">
        <v>2</v>
      </c>
      <c r="E15" s="465"/>
      <c r="F15" s="465"/>
      <c r="G15" s="465"/>
      <c r="H15" s="1145">
        <f>SUM(H13:H14)</f>
        <v>130000</v>
      </c>
      <c r="I15" s="1144">
        <v>0</v>
      </c>
      <c r="J15" s="1145">
        <f>SUM(J13:J14)</f>
        <v>130000</v>
      </c>
      <c r="K15" s="1145">
        <f t="shared" ref="K15:P15" si="0">SUM(K13:K14)</f>
        <v>3731</v>
      </c>
      <c r="L15" s="1146">
        <f t="shared" si="0"/>
        <v>12105.37</v>
      </c>
      <c r="M15" s="1145">
        <f t="shared" si="0"/>
        <v>3952</v>
      </c>
      <c r="N15" s="1145">
        <f>SUM(N13:N14)</f>
        <v>50</v>
      </c>
      <c r="O15" s="1145">
        <f t="shared" si="0"/>
        <v>19838.37</v>
      </c>
      <c r="P15" s="1145">
        <f t="shared" si="0"/>
        <v>110161.63</v>
      </c>
    </row>
    <row r="16" spans="1:16" ht="21" customHeight="1" x14ac:dyDescent="0.25">
      <c r="B16" s="466"/>
      <c r="C16" s="569"/>
      <c r="D16" s="570"/>
      <c r="E16" s="569"/>
      <c r="F16" s="569"/>
      <c r="G16" s="569"/>
      <c r="H16" s="571"/>
      <c r="I16" s="1170"/>
      <c r="J16" s="571"/>
      <c r="K16" s="571"/>
      <c r="L16" s="571"/>
      <c r="M16" s="571"/>
      <c r="N16" s="571"/>
      <c r="O16" s="571"/>
      <c r="P16" s="571"/>
    </row>
    <row r="17" spans="1:16" ht="21" customHeight="1" x14ac:dyDescent="0.25">
      <c r="B17" s="466" t="s">
        <v>1458</v>
      </c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7" customHeight="1" x14ac:dyDescent="0.25">
      <c r="B18" s="286" t="s">
        <v>1279</v>
      </c>
      <c r="C18" s="685" t="s">
        <v>807</v>
      </c>
      <c r="D18" s="282" t="s">
        <v>1548</v>
      </c>
      <c r="E18" s="281" t="s">
        <v>1281</v>
      </c>
      <c r="F18" s="855">
        <v>45931</v>
      </c>
      <c r="G18" s="855">
        <v>46082</v>
      </c>
      <c r="H18" s="626">
        <v>120000</v>
      </c>
      <c r="I18" s="1169">
        <v>0</v>
      </c>
      <c r="J18" s="468">
        <v>120000</v>
      </c>
      <c r="K18" s="468">
        <v>3444</v>
      </c>
      <c r="L18" s="468">
        <v>16809.87</v>
      </c>
      <c r="M18" s="1149">
        <v>3648</v>
      </c>
      <c r="N18" s="468">
        <v>2097.1999999999998</v>
      </c>
      <c r="O18" s="468">
        <f>+K18+L18+M18+N18</f>
        <v>25999.07</v>
      </c>
      <c r="P18" s="468">
        <f>+J18-O18</f>
        <v>94000.93</v>
      </c>
    </row>
    <row r="19" spans="1:16" s="25" customFormat="1" ht="21" customHeight="1" x14ac:dyDescent="0.25">
      <c r="A19" s="531"/>
      <c r="B19" s="466" t="s">
        <v>813</v>
      </c>
      <c r="C19" s="569"/>
      <c r="D19" s="707">
        <v>1</v>
      </c>
      <c r="E19" s="465"/>
      <c r="F19" s="465"/>
      <c r="G19" s="465"/>
      <c r="H19" s="1145">
        <f>SUM(H18)</f>
        <v>120000</v>
      </c>
      <c r="I19" s="1144">
        <f t="shared" ref="I19:P19" si="1">SUM(I18)</f>
        <v>0</v>
      </c>
      <c r="J19" s="1145">
        <f t="shared" si="1"/>
        <v>120000</v>
      </c>
      <c r="K19" s="1145">
        <f t="shared" si="1"/>
        <v>3444</v>
      </c>
      <c r="L19" s="1146">
        <f t="shared" si="1"/>
        <v>16809.87</v>
      </c>
      <c r="M19" s="1145">
        <f t="shared" si="1"/>
        <v>3648</v>
      </c>
      <c r="N19" s="1145">
        <f>SUM(N18)</f>
        <v>2097.1999999999998</v>
      </c>
      <c r="O19" s="1145">
        <f t="shared" si="1"/>
        <v>25999.07</v>
      </c>
      <c r="P19" s="1145">
        <f t="shared" si="1"/>
        <v>94000.93</v>
      </c>
    </row>
    <row r="20" spans="1:16" s="25" customFormat="1" ht="21" customHeight="1" x14ac:dyDescent="0.25">
      <c r="A20" s="531"/>
      <c r="B20" s="466"/>
      <c r="C20" s="569"/>
      <c r="D20" s="707"/>
      <c r="E20" s="465"/>
      <c r="F20" s="465"/>
      <c r="G20" s="465"/>
      <c r="H20" s="1145"/>
      <c r="I20" s="1144"/>
      <c r="J20" s="1145"/>
      <c r="K20" s="1145"/>
      <c r="L20" s="1145"/>
      <c r="M20" s="1145"/>
      <c r="N20" s="1145"/>
      <c r="O20" s="1145"/>
      <c r="P20" s="1145"/>
    </row>
    <row r="21" spans="1:16" ht="21" customHeight="1" x14ac:dyDescent="0.25">
      <c r="B21" s="490" t="s">
        <v>837</v>
      </c>
      <c r="C21" s="1223"/>
      <c r="D21" s="492"/>
      <c r="E21" s="1015"/>
      <c r="F21" s="492"/>
      <c r="G21" s="492"/>
      <c r="H21" s="695"/>
      <c r="I21" s="1112"/>
      <c r="J21" s="463"/>
      <c r="K21" s="463"/>
      <c r="L21" s="463"/>
      <c r="M21" s="1145"/>
      <c r="N21" s="697"/>
      <c r="O21" s="697"/>
      <c r="P21" s="463"/>
    </row>
    <row r="22" spans="1:16" ht="21.75" customHeight="1" x14ac:dyDescent="0.25">
      <c r="B22" s="496" t="s">
        <v>989</v>
      </c>
      <c r="C22" s="684" t="s">
        <v>807</v>
      </c>
      <c r="D22" s="282" t="s">
        <v>1573</v>
      </c>
      <c r="E22" s="281" t="s">
        <v>1281</v>
      </c>
      <c r="F22" s="1084">
        <v>45870</v>
      </c>
      <c r="G22" s="1084">
        <v>46023</v>
      </c>
      <c r="H22" s="626">
        <v>150000</v>
      </c>
      <c r="I22" s="1111">
        <v>0</v>
      </c>
      <c r="J22" s="457">
        <v>150000</v>
      </c>
      <c r="K22" s="457">
        <v>4305</v>
      </c>
      <c r="L22" s="457">
        <v>23866.62</v>
      </c>
      <c r="M22" s="1149">
        <v>4560</v>
      </c>
      <c r="N22" s="468">
        <v>25</v>
      </c>
      <c r="O22" s="468">
        <v>32756.62</v>
      </c>
      <c r="P22" s="457">
        <v>117243.38</v>
      </c>
    </row>
    <row r="23" spans="1:16" ht="21" customHeight="1" x14ac:dyDescent="0.25">
      <c r="B23" s="496" t="s">
        <v>1578</v>
      </c>
      <c r="C23" s="684" t="s">
        <v>807</v>
      </c>
      <c r="D23" s="282" t="s">
        <v>1180</v>
      </c>
      <c r="E23" s="281" t="s">
        <v>1063</v>
      </c>
      <c r="F23" s="855">
        <v>45901</v>
      </c>
      <c r="G23" s="855">
        <v>46054</v>
      </c>
      <c r="H23" s="626">
        <v>70000</v>
      </c>
      <c r="I23" s="1111">
        <v>0</v>
      </c>
      <c r="J23" s="457">
        <v>70000</v>
      </c>
      <c r="K23" s="457">
        <v>2009</v>
      </c>
      <c r="L23" s="457">
        <v>5368.48</v>
      </c>
      <c r="M23" s="1149">
        <v>2128</v>
      </c>
      <c r="N23" s="468">
        <v>14760.71</v>
      </c>
      <c r="O23" s="468">
        <f>+K23+L23+M23+N23</f>
        <v>24266.19</v>
      </c>
      <c r="P23" s="457">
        <f>+J23-O23</f>
        <v>45733.81</v>
      </c>
    </row>
    <row r="24" spans="1:16" ht="21" customHeight="1" x14ac:dyDescent="0.25">
      <c r="B24" s="496" t="s">
        <v>1652</v>
      </c>
      <c r="C24" s="497" t="s">
        <v>806</v>
      </c>
      <c r="D24" s="282" t="s">
        <v>1180</v>
      </c>
      <c r="E24" s="281" t="s">
        <v>1063</v>
      </c>
      <c r="F24" s="855">
        <v>45992</v>
      </c>
      <c r="G24" s="855">
        <v>46143</v>
      </c>
      <c r="H24" s="626">
        <v>60000</v>
      </c>
      <c r="I24" s="1111">
        <v>0</v>
      </c>
      <c r="J24" s="457">
        <v>60000</v>
      </c>
      <c r="K24" s="457">
        <v>1722</v>
      </c>
      <c r="L24" s="457">
        <v>3486.68</v>
      </c>
      <c r="M24" s="1149">
        <v>1824</v>
      </c>
      <c r="N24" s="468">
        <v>1296.7</v>
      </c>
      <c r="O24" s="468">
        <f>SUM(K24:N24)</f>
        <v>8329.380000000001</v>
      </c>
      <c r="P24" s="457">
        <f>+H24-O24</f>
        <v>51670.619999999995</v>
      </c>
    </row>
    <row r="25" spans="1:16" ht="21" customHeight="1" x14ac:dyDescent="0.25">
      <c r="B25" s="466" t="s">
        <v>813</v>
      </c>
      <c r="C25" s="569"/>
      <c r="D25" s="492">
        <v>3</v>
      </c>
      <c r="E25" s="281"/>
      <c r="F25" s="1019"/>
      <c r="G25" s="857"/>
      <c r="H25" s="1145">
        <f>SUM(H22:H24)</f>
        <v>280000</v>
      </c>
      <c r="I25" s="1112">
        <v>0</v>
      </c>
      <c r="J25" s="1145">
        <f t="shared" ref="J25:P25" si="2">SUM(J22:J24)</f>
        <v>280000</v>
      </c>
      <c r="K25" s="1145">
        <f t="shared" si="2"/>
        <v>8036</v>
      </c>
      <c r="L25" s="1146">
        <f>SUM(L22:L24)</f>
        <v>32721.78</v>
      </c>
      <c r="M25" s="1145">
        <f t="shared" si="2"/>
        <v>8512</v>
      </c>
      <c r="N25" s="1145">
        <f t="shared" si="2"/>
        <v>16082.41</v>
      </c>
      <c r="O25" s="1145">
        <f t="shared" si="2"/>
        <v>65352.19</v>
      </c>
      <c r="P25" s="1145">
        <f t="shared" si="2"/>
        <v>214647.81</v>
      </c>
    </row>
    <row r="26" spans="1:16" ht="21" customHeight="1" x14ac:dyDescent="0.25">
      <c r="B26" s="466"/>
      <c r="C26" s="569"/>
      <c r="D26" s="492"/>
      <c r="E26" s="281"/>
      <c r="F26" s="1019"/>
      <c r="G26" s="857"/>
      <c r="H26" s="1145"/>
      <c r="I26" s="1112"/>
      <c r="J26" s="1145"/>
      <c r="K26" s="1145"/>
      <c r="L26" s="1145"/>
      <c r="M26" s="1145"/>
      <c r="N26" s="1145"/>
      <c r="O26" s="1145"/>
      <c r="P26" s="1145"/>
    </row>
    <row r="27" spans="1:16" s="25" customFormat="1" ht="21" customHeight="1" x14ac:dyDescent="0.25">
      <c r="A27" s="531"/>
      <c r="B27" s="466" t="s">
        <v>1144</v>
      </c>
      <c r="C27" s="569"/>
      <c r="D27" s="707"/>
      <c r="E27" s="465"/>
      <c r="F27" s="465"/>
      <c r="G27" s="465"/>
      <c r="H27" s="1145"/>
      <c r="I27" s="1144"/>
      <c r="J27" s="1145"/>
      <c r="K27" s="1145"/>
      <c r="L27" s="1145"/>
      <c r="M27" s="1145"/>
      <c r="N27" s="1145"/>
      <c r="O27" s="1145"/>
      <c r="P27" s="1145"/>
    </row>
    <row r="28" spans="1:16" s="25" customFormat="1" ht="21" customHeight="1" x14ac:dyDescent="0.25">
      <c r="A28" s="531"/>
      <c r="B28" s="286" t="s">
        <v>1821</v>
      </c>
      <c r="C28" s="685" t="s">
        <v>807</v>
      </c>
      <c r="D28" s="749" t="s">
        <v>925</v>
      </c>
      <c r="E28" s="281" t="s">
        <v>1281</v>
      </c>
      <c r="F28" s="855">
        <v>45901</v>
      </c>
      <c r="G28" s="855">
        <v>46054</v>
      </c>
      <c r="H28" s="1149">
        <v>80000</v>
      </c>
      <c r="I28" s="1169">
        <v>0</v>
      </c>
      <c r="J28" s="1149">
        <v>80000</v>
      </c>
      <c r="K28" s="1149">
        <v>2296</v>
      </c>
      <c r="L28" s="1149">
        <v>7400.87</v>
      </c>
      <c r="M28" s="1149">
        <v>2432</v>
      </c>
      <c r="N28" s="1149">
        <v>25</v>
      </c>
      <c r="O28" s="1149">
        <f>SUM(K28:N28)</f>
        <v>12153.869999999999</v>
      </c>
      <c r="P28" s="1149">
        <f>+J28-O28</f>
        <v>67846.13</v>
      </c>
    </row>
    <row r="29" spans="1:16" s="25" customFormat="1" ht="21" customHeight="1" x14ac:dyDescent="0.25">
      <c r="A29" s="531"/>
      <c r="B29" s="466"/>
      <c r="C29" s="569"/>
      <c r="D29" s="707">
        <v>1</v>
      </c>
      <c r="E29" s="465"/>
      <c r="F29" s="465"/>
      <c r="G29" s="855"/>
      <c r="H29" s="1145">
        <v>80000</v>
      </c>
      <c r="I29" s="1144">
        <v>0</v>
      </c>
      <c r="J29" s="1145">
        <v>80000</v>
      </c>
      <c r="K29" s="1145">
        <v>2296</v>
      </c>
      <c r="L29" s="1146">
        <v>7400.87</v>
      </c>
      <c r="M29" s="1145">
        <v>2432</v>
      </c>
      <c r="N29" s="1145">
        <v>25</v>
      </c>
      <c r="O29" s="1145">
        <f>SUM(K29:N29)</f>
        <v>12153.869999999999</v>
      </c>
      <c r="P29" s="1145">
        <f>+J29-O29</f>
        <v>67846.13</v>
      </c>
    </row>
    <row r="30" spans="1:16" ht="21" customHeight="1" x14ac:dyDescent="0.25">
      <c r="B30" s="466" t="s">
        <v>1492</v>
      </c>
      <c r="C30" s="569"/>
      <c r="D30" s="492"/>
      <c r="E30" s="465"/>
      <c r="F30" s="500"/>
      <c r="G30" s="855"/>
      <c r="H30" s="695"/>
      <c r="I30" s="1144"/>
      <c r="J30" s="695"/>
      <c r="K30" s="695"/>
      <c r="L30" s="695"/>
      <c r="M30" s="1145"/>
      <c r="N30" s="695"/>
      <c r="O30" s="695"/>
      <c r="P30" s="695"/>
    </row>
    <row r="31" spans="1:16" s="259" customFormat="1" ht="21" customHeight="1" x14ac:dyDescent="0.25">
      <c r="B31" s="1251" t="s">
        <v>917</v>
      </c>
      <c r="C31" s="1252" t="s">
        <v>807</v>
      </c>
      <c r="D31" s="1246" t="s">
        <v>1494</v>
      </c>
      <c r="E31" s="1247" t="s">
        <v>1063</v>
      </c>
      <c r="F31" s="855">
        <v>45962</v>
      </c>
      <c r="G31" s="855">
        <v>46113</v>
      </c>
      <c r="H31" s="1100">
        <v>90000</v>
      </c>
      <c r="I31" s="1249">
        <v>0</v>
      </c>
      <c r="J31" s="1100">
        <v>90000</v>
      </c>
      <c r="K31" s="1100">
        <v>2583</v>
      </c>
      <c r="L31" s="1100">
        <v>9753.1200000000008</v>
      </c>
      <c r="M31" s="1250">
        <v>2736</v>
      </c>
      <c r="N31" s="626">
        <v>8903.93</v>
      </c>
      <c r="O31" s="626">
        <f>SUM(K31:N31)</f>
        <v>23976.050000000003</v>
      </c>
      <c r="P31" s="1100">
        <f>+H31-O31</f>
        <v>66023.95</v>
      </c>
    </row>
    <row r="32" spans="1:16" ht="21" customHeight="1" x14ac:dyDescent="0.25">
      <c r="B32" s="466" t="s">
        <v>813</v>
      </c>
      <c r="C32" s="569"/>
      <c r="D32" s="492">
        <v>1</v>
      </c>
      <c r="E32" s="465"/>
      <c r="F32" s="695"/>
      <c r="G32" s="696"/>
      <c r="H32" s="1099">
        <v>90000</v>
      </c>
      <c r="I32" s="1253">
        <v>0</v>
      </c>
      <c r="J32" s="1099">
        <v>90000</v>
      </c>
      <c r="K32" s="1099">
        <v>2583</v>
      </c>
      <c r="L32" s="1099">
        <v>9753.1200000000008</v>
      </c>
      <c r="M32" s="1146">
        <v>2736</v>
      </c>
      <c r="N32" s="695">
        <v>8903.93</v>
      </c>
      <c r="O32" s="695">
        <f>SUM(K32:N32)</f>
        <v>23976.050000000003</v>
      </c>
      <c r="P32" s="1099">
        <f>+H32-O32</f>
        <v>66023.95</v>
      </c>
    </row>
    <row r="33" spans="2:16" ht="21" customHeight="1" x14ac:dyDescent="0.25">
      <c r="B33" s="466"/>
      <c r="C33" s="569"/>
      <c r="D33" s="492"/>
      <c r="E33" s="465"/>
      <c r="F33" s="695"/>
      <c r="G33" s="696"/>
      <c r="H33" s="695"/>
      <c r="I33" s="1144"/>
      <c r="J33" s="695"/>
      <c r="K33" s="695"/>
      <c r="L33" s="695"/>
      <c r="M33" s="1145"/>
      <c r="N33" s="695"/>
      <c r="O33" s="695"/>
      <c r="P33" s="1099"/>
    </row>
    <row r="34" spans="2:16" ht="21" customHeight="1" x14ac:dyDescent="0.25">
      <c r="B34" s="466" t="s">
        <v>1145</v>
      </c>
      <c r="C34" s="569"/>
      <c r="D34" s="466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1099"/>
    </row>
    <row r="35" spans="2:16" ht="21" customHeight="1" x14ac:dyDescent="0.25">
      <c r="B35" s="286" t="s">
        <v>1839</v>
      </c>
      <c r="C35" s="685" t="s">
        <v>807</v>
      </c>
      <c r="D35" s="286" t="s">
        <v>1158</v>
      </c>
      <c r="E35" s="1247" t="s">
        <v>1063</v>
      </c>
      <c r="F35" s="855">
        <v>45962</v>
      </c>
      <c r="G35" s="855">
        <v>46113</v>
      </c>
      <c r="H35" s="626">
        <v>90000</v>
      </c>
      <c r="I35" s="1169">
        <v>0</v>
      </c>
      <c r="J35" s="626">
        <v>90000</v>
      </c>
      <c r="K35" s="626">
        <v>2583</v>
      </c>
      <c r="L35" s="626">
        <v>9753.1200000000008</v>
      </c>
      <c r="M35" s="1149">
        <v>2736</v>
      </c>
      <c r="N35" s="626">
        <v>25</v>
      </c>
      <c r="O35" s="626">
        <f>SUM(K35:N35)</f>
        <v>15097.12</v>
      </c>
      <c r="P35" s="1100">
        <f>+J35-O35</f>
        <v>74902.880000000005</v>
      </c>
    </row>
    <row r="36" spans="2:16" ht="21" customHeight="1" x14ac:dyDescent="0.25">
      <c r="B36" s="466" t="s">
        <v>813</v>
      </c>
      <c r="C36" s="569"/>
      <c r="D36" s="492">
        <v>1</v>
      </c>
      <c r="E36" s="465"/>
      <c r="F36" s="695"/>
      <c r="G36" s="696"/>
      <c r="H36" s="695">
        <v>90000</v>
      </c>
      <c r="I36" s="1144">
        <v>0</v>
      </c>
      <c r="J36" s="695">
        <v>90000</v>
      </c>
      <c r="K36" s="695">
        <v>2583</v>
      </c>
      <c r="L36" s="1099">
        <v>9753.1200000000008</v>
      </c>
      <c r="M36" s="1145">
        <v>2736</v>
      </c>
      <c r="N36" s="695">
        <v>25</v>
      </c>
      <c r="O36" s="695">
        <f>SUM(K36:N36)</f>
        <v>15097.12</v>
      </c>
      <c r="P36" s="1099">
        <f>+J36-O36</f>
        <v>74902.880000000005</v>
      </c>
    </row>
    <row r="37" spans="2:16" ht="21" customHeight="1" x14ac:dyDescent="0.25">
      <c r="B37" s="466"/>
      <c r="C37" s="569"/>
      <c r="D37" s="492"/>
      <c r="E37" s="465"/>
      <c r="F37" s="695"/>
      <c r="G37" s="696"/>
      <c r="H37" s="695"/>
      <c r="I37" s="1144"/>
      <c r="J37" s="695"/>
      <c r="K37" s="695"/>
      <c r="L37" s="695"/>
      <c r="M37" s="1145"/>
      <c r="N37" s="695"/>
      <c r="O37" s="695"/>
      <c r="P37" s="695"/>
    </row>
    <row r="38" spans="2:16" ht="21" customHeight="1" x14ac:dyDescent="0.25">
      <c r="B38" s="466" t="s">
        <v>1783</v>
      </c>
      <c r="C38" s="569"/>
      <c r="D38" s="492"/>
      <c r="E38" s="465"/>
      <c r="F38" s="695"/>
      <c r="G38" s="696"/>
      <c r="H38" s="695"/>
      <c r="I38" s="1144"/>
      <c r="J38" s="695"/>
      <c r="K38" s="695"/>
      <c r="L38" s="695"/>
      <c r="M38" s="1145"/>
      <c r="N38" s="695"/>
      <c r="O38" s="695"/>
      <c r="P38" s="695"/>
    </row>
    <row r="39" spans="2:16" ht="21" customHeight="1" x14ac:dyDescent="0.25">
      <c r="B39" s="275" t="s">
        <v>1654</v>
      </c>
      <c r="C39" s="1245" t="s">
        <v>807</v>
      </c>
      <c r="D39" s="1246" t="s">
        <v>1784</v>
      </c>
      <c r="E39" s="1247" t="s">
        <v>1063</v>
      </c>
      <c r="F39" s="855">
        <v>45992</v>
      </c>
      <c r="G39" s="855">
        <v>46143</v>
      </c>
      <c r="H39" s="626">
        <v>70000</v>
      </c>
      <c r="I39" s="1169">
        <v>0</v>
      </c>
      <c r="J39" s="626">
        <v>70000</v>
      </c>
      <c r="K39" s="626">
        <v>2009</v>
      </c>
      <c r="L39" s="626">
        <v>5368.48</v>
      </c>
      <c r="M39" s="1149">
        <v>2128</v>
      </c>
      <c r="N39" s="626">
        <v>2104.56</v>
      </c>
      <c r="O39" s="626">
        <f>SUM(K39:N39)</f>
        <v>11610.039999999999</v>
      </c>
      <c r="P39" s="626">
        <f>+H39-O39</f>
        <v>58389.96</v>
      </c>
    </row>
    <row r="40" spans="2:16" ht="21" customHeight="1" x14ac:dyDescent="0.25">
      <c r="B40" s="460" t="s">
        <v>1785</v>
      </c>
      <c r="C40" s="685" t="s">
        <v>807</v>
      </c>
      <c r="D40" s="1246" t="s">
        <v>1784</v>
      </c>
      <c r="E40" s="1247" t="s">
        <v>1063</v>
      </c>
      <c r="F40" s="855">
        <v>45992</v>
      </c>
      <c r="G40" s="855">
        <v>46143</v>
      </c>
      <c r="H40" s="626">
        <v>70000</v>
      </c>
      <c r="I40" s="1169">
        <v>0</v>
      </c>
      <c r="J40" s="626">
        <v>70000</v>
      </c>
      <c r="K40" s="626">
        <v>2009</v>
      </c>
      <c r="L40" s="626">
        <v>4984.5200000000004</v>
      </c>
      <c r="M40" s="1149">
        <v>2128</v>
      </c>
      <c r="N40" s="626">
        <v>1944.78</v>
      </c>
      <c r="O40" s="626">
        <f>SUM(K40:N40)</f>
        <v>11066.300000000001</v>
      </c>
      <c r="P40" s="626">
        <f>+H40-O40</f>
        <v>58933.7</v>
      </c>
    </row>
    <row r="41" spans="2:16" ht="21" customHeight="1" x14ac:dyDescent="0.25">
      <c r="B41" s="466" t="s">
        <v>813</v>
      </c>
      <c r="C41" s="569"/>
      <c r="D41" s="492">
        <v>2</v>
      </c>
      <c r="E41" s="465"/>
      <c r="F41" s="500"/>
      <c r="G41" s="855"/>
      <c r="H41" s="695">
        <f>SUM(H39:H40)</f>
        <v>140000</v>
      </c>
      <c r="I41" s="1253">
        <v>0</v>
      </c>
      <c r="J41" s="695">
        <f t="shared" ref="J41:P41" si="3">SUM(J39:J40)</f>
        <v>140000</v>
      </c>
      <c r="K41" s="695">
        <f t="shared" si="3"/>
        <v>4018</v>
      </c>
      <c r="L41" s="1099">
        <f t="shared" si="3"/>
        <v>10353</v>
      </c>
      <c r="M41" s="695">
        <f t="shared" si="3"/>
        <v>4256</v>
      </c>
      <c r="N41" s="695">
        <f t="shared" si="3"/>
        <v>4049.34</v>
      </c>
      <c r="O41" s="695">
        <f t="shared" si="3"/>
        <v>22676.34</v>
      </c>
      <c r="P41" s="695">
        <f t="shared" si="3"/>
        <v>117323.66</v>
      </c>
    </row>
    <row r="42" spans="2:16" ht="21" customHeight="1" x14ac:dyDescent="0.25">
      <c r="B42" s="466"/>
      <c r="C42" s="569"/>
      <c r="D42" s="492"/>
      <c r="E42" s="465"/>
      <c r="F42" s="500"/>
      <c r="G42" s="855"/>
      <c r="H42" s="695"/>
      <c r="I42" s="1253"/>
      <c r="J42" s="695"/>
      <c r="K42" s="695"/>
      <c r="L42" s="695"/>
      <c r="M42" s="695"/>
      <c r="N42" s="695"/>
      <c r="O42" s="695"/>
      <c r="P42" s="695"/>
    </row>
    <row r="43" spans="2:16" ht="21" customHeight="1" x14ac:dyDescent="0.25">
      <c r="B43" s="466" t="s">
        <v>1531</v>
      </c>
      <c r="C43" s="569"/>
      <c r="D43" s="492"/>
      <c r="E43" s="465"/>
      <c r="F43" s="500"/>
      <c r="G43" s="855"/>
      <c r="H43" s="695"/>
      <c r="I43" s="1253"/>
      <c r="J43" s="695"/>
      <c r="K43" s="695"/>
      <c r="L43" s="695"/>
      <c r="M43" s="695"/>
      <c r="N43" s="695"/>
      <c r="O43" s="695"/>
      <c r="P43" s="695"/>
    </row>
    <row r="44" spans="2:16" ht="21" customHeight="1" x14ac:dyDescent="0.25">
      <c r="B44" s="286" t="s">
        <v>169</v>
      </c>
      <c r="C44" s="281" t="s">
        <v>807</v>
      </c>
      <c r="D44" s="286" t="s">
        <v>1838</v>
      </c>
      <c r="E44" s="1247" t="s">
        <v>1063</v>
      </c>
      <c r="F44" s="855">
        <v>45962</v>
      </c>
      <c r="G44" s="855">
        <v>46113</v>
      </c>
      <c r="H44" s="626">
        <v>95000</v>
      </c>
      <c r="I44" s="1249">
        <v>0</v>
      </c>
      <c r="J44" s="626">
        <v>95000</v>
      </c>
      <c r="K44" s="626">
        <v>2726.5</v>
      </c>
      <c r="L44" s="626">
        <v>10929.24</v>
      </c>
      <c r="M44" s="626">
        <v>2888</v>
      </c>
      <c r="N44" s="626">
        <v>1296.7</v>
      </c>
      <c r="O44" s="626">
        <f>SUM(K44:N44)</f>
        <v>17840.439999999999</v>
      </c>
      <c r="P44" s="626">
        <f>+H44-O44</f>
        <v>77159.56</v>
      </c>
    </row>
    <row r="45" spans="2:16" ht="21" customHeight="1" x14ac:dyDescent="0.25">
      <c r="B45" s="466" t="s">
        <v>813</v>
      </c>
      <c r="C45" s="569"/>
      <c r="D45" s="282">
        <v>1</v>
      </c>
      <c r="E45" s="465"/>
      <c r="F45" s="500"/>
      <c r="G45" s="855"/>
      <c r="H45" s="695">
        <v>95000</v>
      </c>
      <c r="I45" s="1253">
        <v>0</v>
      </c>
      <c r="J45" s="695">
        <v>95000</v>
      </c>
      <c r="K45" s="695">
        <v>2726.5</v>
      </c>
      <c r="L45" s="1099">
        <v>10929.24</v>
      </c>
      <c r="M45" s="695">
        <v>2888</v>
      </c>
      <c r="N45" s="695">
        <v>1296.7</v>
      </c>
      <c r="O45" s="695">
        <f>SUM(K45:N45)</f>
        <v>17840.439999999999</v>
      </c>
      <c r="P45" s="695">
        <f>+H45-O45</f>
        <v>77159.56</v>
      </c>
    </row>
    <row r="46" spans="2:16" ht="21" customHeight="1" x14ac:dyDescent="0.25">
      <c r="B46" s="466"/>
      <c r="C46" s="569"/>
      <c r="D46" s="492"/>
      <c r="E46" s="465"/>
      <c r="F46" s="500"/>
      <c r="G46" s="855"/>
      <c r="H46" s="695"/>
      <c r="I46" s="695"/>
      <c r="J46" s="695"/>
      <c r="K46" s="695"/>
      <c r="L46" s="695"/>
      <c r="M46" s="695"/>
      <c r="N46" s="695"/>
      <c r="O46" s="695"/>
      <c r="P46" s="695"/>
    </row>
    <row r="47" spans="2:16" ht="21" customHeight="1" x14ac:dyDescent="0.25">
      <c r="B47" s="466" t="s">
        <v>1126</v>
      </c>
      <c r="C47" s="569"/>
      <c r="D47" s="492"/>
      <c r="E47" s="465"/>
      <c r="F47" s="695"/>
      <c r="G47" s="696"/>
      <c r="H47" s="695"/>
      <c r="I47" s="1145"/>
      <c r="J47" s="695"/>
      <c r="K47" s="695"/>
      <c r="L47" s="695"/>
      <c r="M47" s="1145"/>
      <c r="N47" s="695"/>
      <c r="O47" s="153"/>
      <c r="P47" s="153"/>
    </row>
    <row r="48" spans="2:16" s="259" customFormat="1" ht="18.75" customHeight="1" x14ac:dyDescent="0.25">
      <c r="B48" s="275" t="s">
        <v>1580</v>
      </c>
      <c r="C48" s="1247" t="s">
        <v>806</v>
      </c>
      <c r="D48" s="1246" t="s">
        <v>1837</v>
      </c>
      <c r="E48" s="1247" t="s">
        <v>1063</v>
      </c>
      <c r="F48" s="855">
        <v>45962</v>
      </c>
      <c r="G48" s="855">
        <v>46113</v>
      </c>
      <c r="H48" s="1100">
        <v>105000</v>
      </c>
      <c r="I48" s="1249">
        <v>0</v>
      </c>
      <c r="J48" s="1100">
        <v>105000</v>
      </c>
      <c r="K48" s="1100">
        <v>3013.5</v>
      </c>
      <c r="L48" s="1100">
        <v>13281.49</v>
      </c>
      <c r="M48" s="1250">
        <v>3192</v>
      </c>
      <c r="N48" s="626">
        <v>2837</v>
      </c>
      <c r="O48" s="626">
        <f>SUM(K48:N48)</f>
        <v>22323.989999999998</v>
      </c>
      <c r="P48" s="1100">
        <f>+H48-O48</f>
        <v>82676.010000000009</v>
      </c>
    </row>
    <row r="49" spans="2:16" s="259" customFormat="1" ht="21" customHeight="1" x14ac:dyDescent="0.25">
      <c r="B49" s="1251" t="s">
        <v>1674</v>
      </c>
      <c r="C49" s="1252" t="s">
        <v>807</v>
      </c>
      <c r="D49" s="1246" t="s">
        <v>607</v>
      </c>
      <c r="E49" s="1247" t="s">
        <v>1063</v>
      </c>
      <c r="F49" s="855">
        <v>45992</v>
      </c>
      <c r="G49" s="855">
        <v>46143</v>
      </c>
      <c r="H49" s="1100">
        <v>70000</v>
      </c>
      <c r="I49" s="1249">
        <v>0</v>
      </c>
      <c r="J49" s="1100">
        <v>70000</v>
      </c>
      <c r="K49" s="1100">
        <v>2009</v>
      </c>
      <c r="L49" s="1103">
        <v>4984.5200000000004</v>
      </c>
      <c r="M49" s="1250">
        <v>2128</v>
      </c>
      <c r="N49" s="626">
        <v>1944.78</v>
      </c>
      <c r="O49" s="468">
        <f>SUM(K49:N49)</f>
        <v>11066.300000000001</v>
      </c>
      <c r="P49" s="675">
        <f>+H49-O49</f>
        <v>58933.7</v>
      </c>
    </row>
    <row r="50" spans="2:16" ht="21" customHeight="1" x14ac:dyDescent="0.25">
      <c r="B50" s="466" t="s">
        <v>813</v>
      </c>
      <c r="C50" s="569"/>
      <c r="D50" s="492">
        <v>2</v>
      </c>
      <c r="E50" s="465"/>
      <c r="F50" s="695"/>
      <c r="G50" s="696"/>
      <c r="H50" s="1099">
        <f>SUM(H48:H49)</f>
        <v>175000</v>
      </c>
      <c r="I50" s="1253">
        <v>0</v>
      </c>
      <c r="J50" s="1099">
        <f t="shared" ref="J50:P50" si="4">SUM(J48:J49)</f>
        <v>175000</v>
      </c>
      <c r="K50" s="1099">
        <f t="shared" si="4"/>
        <v>5022.5</v>
      </c>
      <c r="L50" s="1099">
        <f t="shared" si="4"/>
        <v>18266.010000000002</v>
      </c>
      <c r="M50" s="1099">
        <f t="shared" si="4"/>
        <v>5320</v>
      </c>
      <c r="N50" s="1099">
        <f t="shared" si="4"/>
        <v>4781.78</v>
      </c>
      <c r="O50" s="1099">
        <f t="shared" si="4"/>
        <v>33390.29</v>
      </c>
      <c r="P50" s="1099">
        <f t="shared" si="4"/>
        <v>141609.71000000002</v>
      </c>
    </row>
    <row r="51" spans="2:16" ht="21" customHeight="1" x14ac:dyDescent="0.25">
      <c r="B51" s="466"/>
      <c r="C51" s="569"/>
      <c r="D51" s="492"/>
      <c r="E51" s="465"/>
      <c r="F51" s="695"/>
      <c r="G51" s="696"/>
      <c r="H51" s="1099"/>
      <c r="I51" s="1253"/>
      <c r="J51" s="1099"/>
      <c r="K51" s="1099"/>
      <c r="L51" s="1099"/>
      <c r="M51" s="1099"/>
      <c r="N51" s="695"/>
      <c r="O51" s="695"/>
      <c r="P51" s="1099"/>
    </row>
    <row r="52" spans="2:16" ht="21" customHeight="1" x14ac:dyDescent="0.25">
      <c r="B52" s="466" t="s">
        <v>1443</v>
      </c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695"/>
    </row>
    <row r="53" spans="2:16" s="259" customFormat="1" ht="21" customHeight="1" x14ac:dyDescent="0.25">
      <c r="B53" s="1251" t="s">
        <v>382</v>
      </c>
      <c r="C53" s="1252" t="s">
        <v>807</v>
      </c>
      <c r="D53" s="1246" t="s">
        <v>1749</v>
      </c>
      <c r="E53" s="1247" t="s">
        <v>1063</v>
      </c>
      <c r="F53" s="855">
        <v>45992</v>
      </c>
      <c r="G53" s="855">
        <v>46143</v>
      </c>
      <c r="H53" s="1100">
        <v>70000</v>
      </c>
      <c r="I53" s="1249">
        <v>0</v>
      </c>
      <c r="J53" s="1100">
        <v>70000</v>
      </c>
      <c r="K53" s="1100">
        <v>2009</v>
      </c>
      <c r="L53" s="1103">
        <v>5368.48</v>
      </c>
      <c r="M53" s="1250">
        <v>2128</v>
      </c>
      <c r="N53" s="626">
        <v>25</v>
      </c>
      <c r="O53" s="468">
        <f>+K53+L53+M53+N53</f>
        <v>9530.48</v>
      </c>
      <c r="P53" s="675">
        <f>+J53-O53</f>
        <v>60469.520000000004</v>
      </c>
    </row>
    <row r="54" spans="2:16" s="259" customFormat="1" ht="21" customHeight="1" x14ac:dyDescent="0.25">
      <c r="B54" s="466" t="s">
        <v>813</v>
      </c>
      <c r="C54" s="1252"/>
      <c r="D54" s="1325">
        <v>1</v>
      </c>
      <c r="E54" s="1247"/>
      <c r="F54" s="1248"/>
      <c r="G54" s="1248"/>
      <c r="H54" s="1099">
        <v>70000</v>
      </c>
      <c r="I54" s="1253">
        <v>0</v>
      </c>
      <c r="J54" s="1099">
        <v>70000</v>
      </c>
      <c r="K54" s="1099">
        <v>2009</v>
      </c>
      <c r="L54" s="1099">
        <v>5368.48</v>
      </c>
      <c r="M54" s="1099">
        <v>2128</v>
      </c>
      <c r="N54" s="695">
        <v>25</v>
      </c>
      <c r="O54" s="695">
        <f>SUM(K54:N54)</f>
        <v>9530.48</v>
      </c>
      <c r="P54" s="1099">
        <f>+H54-O54</f>
        <v>60469.520000000004</v>
      </c>
    </row>
    <row r="55" spans="2:16" ht="23.25" customHeight="1" x14ac:dyDescent="0.25">
      <c r="B55" s="466"/>
      <c r="C55" s="569"/>
      <c r="D55" s="492"/>
      <c r="E55" s="1247"/>
      <c r="F55" s="500"/>
      <c r="G55" s="855"/>
      <c r="H55" s="1099"/>
      <c r="I55" s="1253"/>
      <c r="J55" s="1099"/>
      <c r="K55" s="1099"/>
      <c r="L55" s="1099"/>
      <c r="M55" s="1099"/>
      <c r="N55" s="695"/>
      <c r="O55" s="695"/>
      <c r="P55" s="1099"/>
    </row>
    <row r="56" spans="2:16" ht="21" customHeight="1" x14ac:dyDescent="0.25">
      <c r="B56" s="466" t="s">
        <v>839</v>
      </c>
      <c r="C56" s="569"/>
      <c r="D56" s="492"/>
      <c r="E56" s="465"/>
      <c r="F56" s="500"/>
      <c r="G56" s="855"/>
      <c r="H56" s="695"/>
      <c r="I56" s="1144"/>
      <c r="J56" s="695"/>
      <c r="K56" s="695"/>
      <c r="L56" s="695"/>
      <c r="M56" s="1145"/>
      <c r="N56" s="695"/>
      <c r="O56" s="695"/>
      <c r="P56" s="695"/>
    </row>
    <row r="57" spans="2:16" ht="27.75" customHeight="1" x14ac:dyDescent="0.25">
      <c r="B57" s="286" t="s">
        <v>1581</v>
      </c>
      <c r="C57" s="685" t="s">
        <v>807</v>
      </c>
      <c r="D57" s="282" t="s">
        <v>1570</v>
      </c>
      <c r="E57" s="281" t="s">
        <v>1063</v>
      </c>
      <c r="F57" s="855">
        <v>45931</v>
      </c>
      <c r="G57" s="855">
        <v>46082</v>
      </c>
      <c r="H57" s="626">
        <v>150000</v>
      </c>
      <c r="I57" s="1169">
        <v>0</v>
      </c>
      <c r="J57" s="626">
        <v>150000</v>
      </c>
      <c r="K57" s="626">
        <v>4305</v>
      </c>
      <c r="L57" s="626">
        <v>23386.67</v>
      </c>
      <c r="M57" s="1149">
        <v>4560</v>
      </c>
      <c r="N57" s="626">
        <v>4116.9799999999996</v>
      </c>
      <c r="O57" s="626">
        <f>SUM(K57:N57)</f>
        <v>36368.649999999994</v>
      </c>
      <c r="P57" s="626">
        <f>+H57-O57</f>
        <v>113631.35</v>
      </c>
    </row>
    <row r="58" spans="2:16" ht="21" customHeight="1" x14ac:dyDescent="0.25">
      <c r="B58" s="453" t="s">
        <v>813</v>
      </c>
      <c r="C58" s="569"/>
      <c r="D58" s="492">
        <v>1</v>
      </c>
      <c r="E58" s="465"/>
      <c r="F58" s="500"/>
      <c r="G58" s="855"/>
      <c r="H58" s="695">
        <v>150000</v>
      </c>
      <c r="I58" s="1144">
        <v>0</v>
      </c>
      <c r="J58" s="695">
        <v>150000</v>
      </c>
      <c r="K58" s="695">
        <v>4305</v>
      </c>
      <c r="L58" s="1099">
        <v>23386.67</v>
      </c>
      <c r="M58" s="1145">
        <v>4560</v>
      </c>
      <c r="N58" s="695">
        <v>4116.9799999999996</v>
      </c>
      <c r="O58" s="695">
        <f>SUM(K58:N58)</f>
        <v>36368.649999999994</v>
      </c>
      <c r="P58" s="695">
        <f>+H58-O58</f>
        <v>113631.35</v>
      </c>
    </row>
    <row r="59" spans="2:16" ht="21" customHeight="1" x14ac:dyDescent="0.25">
      <c r="B59" s="453"/>
      <c r="C59" s="569"/>
      <c r="D59" s="492"/>
      <c r="E59" s="465"/>
      <c r="F59" s="500"/>
      <c r="G59" s="855"/>
      <c r="H59" s="695"/>
      <c r="I59" s="1144"/>
      <c r="J59" s="695"/>
      <c r="K59" s="695"/>
      <c r="L59" s="695"/>
      <c r="M59" s="1145"/>
      <c r="N59" s="695"/>
      <c r="O59" s="695"/>
      <c r="P59" s="695"/>
    </row>
    <row r="60" spans="2:16" ht="30" customHeight="1" x14ac:dyDescent="0.25">
      <c r="B60" s="492" t="s">
        <v>1822</v>
      </c>
      <c r="C60" s="569"/>
      <c r="D60" s="492"/>
      <c r="E60" s="46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ht="21" customHeight="1" x14ac:dyDescent="0.25">
      <c r="B61" s="280" t="s">
        <v>1823</v>
      </c>
      <c r="C61" s="685" t="s">
        <v>807</v>
      </c>
      <c r="D61" s="282" t="s">
        <v>1824</v>
      </c>
      <c r="E61" s="281" t="s">
        <v>1063</v>
      </c>
      <c r="F61" s="855">
        <v>45931</v>
      </c>
      <c r="G61" s="855">
        <v>46082</v>
      </c>
      <c r="H61" s="1100">
        <v>70000</v>
      </c>
      <c r="I61" s="1249">
        <v>0</v>
      </c>
      <c r="J61" s="1100">
        <v>70000</v>
      </c>
      <c r="K61" s="1100">
        <v>2009</v>
      </c>
      <c r="L61" s="1103">
        <v>4984.5200000000004</v>
      </c>
      <c r="M61" s="1250">
        <v>2128</v>
      </c>
      <c r="N61" s="626">
        <v>1944.78</v>
      </c>
      <c r="O61" s="468">
        <f>SUM(K61:N61)</f>
        <v>11066.300000000001</v>
      </c>
      <c r="P61" s="675">
        <f>+H61-O61</f>
        <v>58933.7</v>
      </c>
    </row>
    <row r="62" spans="2:16" ht="21" customHeight="1" x14ac:dyDescent="0.25">
      <c r="B62" s="496"/>
      <c r="C62" s="684"/>
      <c r="D62" s="492">
        <v>1</v>
      </c>
      <c r="E62" s="281"/>
      <c r="F62" s="858"/>
      <c r="G62" s="855"/>
      <c r="H62" s="1099">
        <v>70000</v>
      </c>
      <c r="I62" s="1253">
        <v>0</v>
      </c>
      <c r="J62" s="1099">
        <v>70000</v>
      </c>
      <c r="K62" s="1099">
        <v>2009</v>
      </c>
      <c r="L62" s="1254">
        <v>4984.5200000000004</v>
      </c>
      <c r="M62" s="1146">
        <v>2128</v>
      </c>
      <c r="N62" s="695">
        <v>1944.78</v>
      </c>
      <c r="O62" s="697">
        <f>SUM(K62:N62)</f>
        <v>11066.300000000001</v>
      </c>
      <c r="P62" s="676">
        <f>+H62-O62</f>
        <v>58933.7</v>
      </c>
    </row>
    <row r="63" spans="2:16" ht="21" customHeight="1" x14ac:dyDescent="0.25">
      <c r="B63" s="453" t="s">
        <v>1128</v>
      </c>
      <c r="C63" s="569"/>
      <c r="D63" s="280"/>
      <c r="E63" s="281"/>
      <c r="F63" s="858"/>
      <c r="G63" s="855"/>
      <c r="H63" s="280"/>
      <c r="I63" s="1113"/>
      <c r="J63" s="487"/>
      <c r="K63" s="457"/>
      <c r="L63" s="457"/>
      <c r="M63" s="1149"/>
      <c r="N63" s="468"/>
      <c r="O63" s="468"/>
      <c r="P63" s="457"/>
    </row>
    <row r="64" spans="2:16" ht="29.25" customHeight="1" x14ac:dyDescent="0.25">
      <c r="B64" s="280" t="s">
        <v>461</v>
      </c>
      <c r="C64" s="685" t="s">
        <v>807</v>
      </c>
      <c r="D64" s="282" t="s">
        <v>1574</v>
      </c>
      <c r="E64" s="281" t="s">
        <v>1063</v>
      </c>
      <c r="F64" s="855">
        <v>45931</v>
      </c>
      <c r="G64" s="855">
        <v>46082</v>
      </c>
      <c r="H64" s="468">
        <v>115000</v>
      </c>
      <c r="I64" s="1111">
        <v>0</v>
      </c>
      <c r="J64" s="489">
        <v>115000</v>
      </c>
      <c r="K64" s="489">
        <v>3300.5</v>
      </c>
      <c r="L64" s="489">
        <v>15633.74</v>
      </c>
      <c r="M64" s="1149">
        <v>3496</v>
      </c>
      <c r="N64" s="861">
        <v>1431</v>
      </c>
      <c r="O64" s="468">
        <f>+K64+L64+M64+N64</f>
        <v>23861.239999999998</v>
      </c>
      <c r="P64" s="457">
        <f>+J64-O64</f>
        <v>91138.760000000009</v>
      </c>
    </row>
    <row r="65" spans="2:16" ht="21" customHeight="1" x14ac:dyDescent="0.25">
      <c r="B65" s="280" t="s">
        <v>1283</v>
      </c>
      <c r="C65" s="685" t="s">
        <v>807</v>
      </c>
      <c r="D65" s="282" t="s">
        <v>1495</v>
      </c>
      <c r="E65" s="281" t="s">
        <v>1281</v>
      </c>
      <c r="F65" s="855">
        <v>45931</v>
      </c>
      <c r="G65" s="855">
        <v>46082</v>
      </c>
      <c r="H65" s="468">
        <v>60000</v>
      </c>
      <c r="I65" s="1169">
        <v>0</v>
      </c>
      <c r="J65" s="628">
        <v>60000</v>
      </c>
      <c r="K65" s="628">
        <v>1722</v>
      </c>
      <c r="L65" s="628">
        <v>3486.68</v>
      </c>
      <c r="M65" s="1149">
        <v>1824</v>
      </c>
      <c r="N65" s="861">
        <v>728</v>
      </c>
      <c r="O65" s="468">
        <f>+K65+L65+M65+N65</f>
        <v>7760.68</v>
      </c>
      <c r="P65" s="468">
        <f>+J65-O65</f>
        <v>52239.32</v>
      </c>
    </row>
    <row r="66" spans="2:16" ht="21" customHeight="1" x14ac:dyDescent="0.25">
      <c r="B66" s="453" t="s">
        <v>813</v>
      </c>
      <c r="C66" s="569"/>
      <c r="D66" s="453">
        <v>2</v>
      </c>
      <c r="E66" s="1396"/>
      <c r="F66" s="500"/>
      <c r="G66" s="855"/>
      <c r="H66" s="695">
        <f>SUM(H64:H65)</f>
        <v>175000</v>
      </c>
      <c r="I66" s="1144">
        <f>SUM(I65)</f>
        <v>0</v>
      </c>
      <c r="J66" s="695">
        <f t="shared" ref="J66:P66" si="5">SUM(J64:J65)</f>
        <v>175000</v>
      </c>
      <c r="K66" s="695">
        <f t="shared" si="5"/>
        <v>5022.5</v>
      </c>
      <c r="L66" s="1099">
        <f t="shared" si="5"/>
        <v>19120.419999999998</v>
      </c>
      <c r="M66" s="1145">
        <f t="shared" si="5"/>
        <v>5320</v>
      </c>
      <c r="N66" s="695">
        <f>SUM(N64:N65)</f>
        <v>2159</v>
      </c>
      <c r="O66" s="695">
        <f t="shared" si="5"/>
        <v>31621.919999999998</v>
      </c>
      <c r="P66" s="695">
        <f t="shared" si="5"/>
        <v>143378.08000000002</v>
      </c>
    </row>
    <row r="67" spans="2:16" ht="21" customHeight="1" x14ac:dyDescent="0.25">
      <c r="B67" s="453"/>
      <c r="C67" s="569"/>
      <c r="D67" s="453"/>
      <c r="E67" s="1396"/>
      <c r="F67" s="500"/>
      <c r="G67" s="855"/>
      <c r="H67" s="695"/>
      <c r="I67" s="1144"/>
      <c r="J67" s="695"/>
      <c r="K67" s="695"/>
      <c r="L67" s="695"/>
      <c r="M67" s="1145"/>
      <c r="N67" s="695"/>
      <c r="O67" s="695"/>
      <c r="P67" s="695"/>
    </row>
    <row r="68" spans="2:16" ht="21" customHeight="1" x14ac:dyDescent="0.25">
      <c r="B68" s="453" t="s">
        <v>1462</v>
      </c>
      <c r="C68" s="569"/>
      <c r="D68" s="453"/>
      <c r="E68" s="1396"/>
      <c r="F68" s="500"/>
      <c r="G68" s="855"/>
      <c r="H68" s="695"/>
      <c r="I68" s="1144"/>
      <c r="J68" s="695"/>
      <c r="K68" s="695"/>
      <c r="L68" s="695"/>
      <c r="M68" s="1145"/>
      <c r="N68" s="695"/>
      <c r="O68" s="695"/>
      <c r="P68" s="695"/>
    </row>
    <row r="69" spans="2:16" ht="21" customHeight="1" x14ac:dyDescent="0.25">
      <c r="B69" s="280" t="s">
        <v>1825</v>
      </c>
      <c r="C69" s="685" t="s">
        <v>807</v>
      </c>
      <c r="D69" s="280" t="s">
        <v>1826</v>
      </c>
      <c r="E69" s="281" t="s">
        <v>1281</v>
      </c>
      <c r="F69" s="855">
        <v>45931</v>
      </c>
      <c r="G69" s="855">
        <v>46082</v>
      </c>
      <c r="H69" s="468">
        <v>60000</v>
      </c>
      <c r="I69" s="1169">
        <v>0</v>
      </c>
      <c r="J69" s="628">
        <v>60000</v>
      </c>
      <c r="K69" s="628">
        <v>1722</v>
      </c>
      <c r="L69" s="628">
        <v>3486.68</v>
      </c>
      <c r="M69" s="1149">
        <v>1824</v>
      </c>
      <c r="N69" s="861">
        <v>25</v>
      </c>
      <c r="O69" s="468">
        <f>+K69+L69+M69+N69</f>
        <v>7057.68</v>
      </c>
      <c r="P69" s="468">
        <f>+J69-O69</f>
        <v>52942.32</v>
      </c>
    </row>
    <row r="70" spans="2:16" ht="21" customHeight="1" x14ac:dyDescent="0.25">
      <c r="B70" s="461"/>
      <c r="C70" s="1223"/>
      <c r="D70" s="453">
        <v>1</v>
      </c>
      <c r="E70" s="1396"/>
      <c r="F70" s="858"/>
      <c r="G70" s="855"/>
      <c r="H70" s="697">
        <v>60000</v>
      </c>
      <c r="I70" s="1144">
        <v>0</v>
      </c>
      <c r="J70" s="698">
        <v>60000</v>
      </c>
      <c r="K70" s="698">
        <v>1722</v>
      </c>
      <c r="L70" s="1400">
        <v>3486.68</v>
      </c>
      <c r="M70" s="1145">
        <v>1824</v>
      </c>
      <c r="N70" s="1173">
        <v>25</v>
      </c>
      <c r="O70" s="697">
        <f>+K70+L70+M70+N70</f>
        <v>7057.68</v>
      </c>
      <c r="P70" s="697">
        <f>+J70-O70</f>
        <v>52942.32</v>
      </c>
    </row>
    <row r="71" spans="2:16" ht="21" customHeight="1" x14ac:dyDescent="0.25">
      <c r="B71" s="1014" t="s">
        <v>1575</v>
      </c>
      <c r="C71" s="569"/>
      <c r="D71" s="492"/>
      <c r="E71" s="465"/>
      <c r="F71" s="500"/>
      <c r="G71" s="855"/>
      <c r="H71" s="695"/>
      <c r="I71" s="1144"/>
      <c r="J71" s="695"/>
      <c r="K71" s="695"/>
      <c r="L71" s="695"/>
      <c r="M71" s="1145"/>
      <c r="N71" s="695"/>
      <c r="O71" s="695"/>
      <c r="P71" s="695"/>
    </row>
    <row r="72" spans="2:16" s="259" customFormat="1" ht="30.75" customHeight="1" x14ac:dyDescent="0.25">
      <c r="B72" s="1251" t="s">
        <v>1582</v>
      </c>
      <c r="C72" s="1252" t="s">
        <v>807</v>
      </c>
      <c r="D72" s="1246" t="s">
        <v>1571</v>
      </c>
      <c r="E72" s="1247" t="s">
        <v>1063</v>
      </c>
      <c r="F72" s="1084">
        <v>45870</v>
      </c>
      <c r="G72" s="1084">
        <v>46023</v>
      </c>
      <c r="H72" s="1100">
        <v>95000</v>
      </c>
      <c r="I72" s="1249">
        <v>0</v>
      </c>
      <c r="J72" s="1100">
        <v>95000</v>
      </c>
      <c r="K72" s="1100">
        <v>2726.5</v>
      </c>
      <c r="L72" s="1103">
        <v>10929.24</v>
      </c>
      <c r="M72" s="1250">
        <v>2888</v>
      </c>
      <c r="N72" s="626">
        <v>18566.330000000002</v>
      </c>
      <c r="O72" s="468">
        <f>+K72+L72+M72+N72</f>
        <v>35110.07</v>
      </c>
      <c r="P72" s="675">
        <f>+J72-O72</f>
        <v>59889.93</v>
      </c>
    </row>
    <row r="73" spans="2:16" ht="21" customHeight="1" x14ac:dyDescent="0.25">
      <c r="B73" s="453" t="s">
        <v>813</v>
      </c>
      <c r="C73" s="685"/>
      <c r="D73" s="453">
        <v>1</v>
      </c>
      <c r="E73" s="281"/>
      <c r="F73" s="1019"/>
      <c r="G73" s="857"/>
      <c r="H73" s="697">
        <f>SUM(H72)</f>
        <v>95000</v>
      </c>
      <c r="I73" s="1144">
        <f>SUM(I72)</f>
        <v>0</v>
      </c>
      <c r="J73" s="697">
        <f t="shared" ref="J73:P73" si="6">SUM(J72)</f>
        <v>95000</v>
      </c>
      <c r="K73" s="697">
        <f t="shared" si="6"/>
        <v>2726.5</v>
      </c>
      <c r="L73" s="676">
        <f t="shared" si="6"/>
        <v>10929.24</v>
      </c>
      <c r="M73" s="1145">
        <f t="shared" si="6"/>
        <v>2888</v>
      </c>
      <c r="N73" s="697">
        <f>SUM(N72)</f>
        <v>18566.330000000002</v>
      </c>
      <c r="O73" s="697">
        <f t="shared" si="6"/>
        <v>35110.07</v>
      </c>
      <c r="P73" s="697">
        <f t="shared" si="6"/>
        <v>59889.93</v>
      </c>
    </row>
    <row r="74" spans="2:16" ht="21" customHeight="1" x14ac:dyDescent="0.25">
      <c r="B74" s="496"/>
      <c r="C74" s="684"/>
      <c r="D74" s="282"/>
      <c r="E74" s="281"/>
      <c r="F74" s="856"/>
      <c r="G74" s="857"/>
      <c r="H74" s="626"/>
      <c r="I74" s="1111"/>
      <c r="J74" s="457"/>
      <c r="K74" s="457"/>
      <c r="L74" s="457"/>
      <c r="M74" s="1149"/>
      <c r="N74" s="468"/>
      <c r="O74" s="468"/>
      <c r="P74" s="457"/>
    </row>
    <row r="75" spans="2:16" ht="32.25" customHeight="1" x14ac:dyDescent="0.25">
      <c r="B75" s="1014" t="s">
        <v>1136</v>
      </c>
      <c r="C75" s="570"/>
      <c r="D75" s="492"/>
      <c r="E75" s="465"/>
      <c r="F75" s="1019"/>
      <c r="G75" s="857"/>
      <c r="H75" s="695"/>
      <c r="I75" s="1144"/>
      <c r="J75" s="697"/>
      <c r="K75" s="697"/>
      <c r="L75" s="697"/>
      <c r="M75" s="1145"/>
      <c r="N75" s="697"/>
      <c r="O75" s="697"/>
      <c r="P75" s="697"/>
    </row>
    <row r="76" spans="2:16" ht="31.5" customHeight="1" x14ac:dyDescent="0.25">
      <c r="B76" s="153" t="s">
        <v>1583</v>
      </c>
      <c r="C76" s="685" t="s">
        <v>806</v>
      </c>
      <c r="D76" s="749" t="s">
        <v>1572</v>
      </c>
      <c r="E76" s="281" t="s">
        <v>1063</v>
      </c>
      <c r="F76" s="855">
        <v>45992</v>
      </c>
      <c r="G76" s="855">
        <v>46143</v>
      </c>
      <c r="H76" s="626">
        <v>120000</v>
      </c>
      <c r="I76" s="1169">
        <v>0</v>
      </c>
      <c r="J76" s="468">
        <v>120000</v>
      </c>
      <c r="K76" s="468">
        <v>3444</v>
      </c>
      <c r="L76" s="468">
        <v>16809.87</v>
      </c>
      <c r="M76" s="1149">
        <v>3648</v>
      </c>
      <c r="N76" s="468">
        <v>2568.4</v>
      </c>
      <c r="O76" s="468">
        <f>+K76+L76+M76+N76</f>
        <v>26470.27</v>
      </c>
      <c r="P76" s="626">
        <f>+J76-O76</f>
        <v>93529.73</v>
      </c>
    </row>
    <row r="77" spans="2:16" s="259" customFormat="1" ht="21" customHeight="1" x14ac:dyDescent="0.25">
      <c r="B77" s="1251" t="s">
        <v>1750</v>
      </c>
      <c r="C77" s="1252" t="s">
        <v>807</v>
      </c>
      <c r="D77" s="1246" t="s">
        <v>1751</v>
      </c>
      <c r="E77" s="1247" t="s">
        <v>1063</v>
      </c>
      <c r="F77" s="855">
        <v>45992</v>
      </c>
      <c r="G77" s="855">
        <v>46143</v>
      </c>
      <c r="H77" s="1100">
        <v>50000</v>
      </c>
      <c r="I77" s="1249">
        <v>0</v>
      </c>
      <c r="J77" s="1100">
        <v>50000</v>
      </c>
      <c r="K77" s="1100">
        <v>1435</v>
      </c>
      <c r="L77" s="1103">
        <v>1854</v>
      </c>
      <c r="M77" s="1250">
        <v>1520</v>
      </c>
      <c r="N77" s="626">
        <v>25</v>
      </c>
      <c r="O77" s="468">
        <f>+K77+L77+M77+N77</f>
        <v>4834</v>
      </c>
      <c r="P77" s="675">
        <f>+J77-O77</f>
        <v>45166</v>
      </c>
    </row>
    <row r="78" spans="2:16" ht="21" customHeight="1" x14ac:dyDescent="0.25">
      <c r="B78" s="496" t="s">
        <v>1352</v>
      </c>
      <c r="C78" s="684" t="s">
        <v>806</v>
      </c>
      <c r="D78" s="286" t="s">
        <v>1635</v>
      </c>
      <c r="E78" s="281" t="s">
        <v>1063</v>
      </c>
      <c r="F78" s="855">
        <v>45931</v>
      </c>
      <c r="G78" s="855">
        <v>46082</v>
      </c>
      <c r="H78" s="626">
        <v>55000</v>
      </c>
      <c r="I78" s="1111">
        <v>0</v>
      </c>
      <c r="J78" s="457">
        <v>55000</v>
      </c>
      <c r="K78" s="457">
        <v>1578.5</v>
      </c>
      <c r="L78" s="457">
        <v>2559.6799999999998</v>
      </c>
      <c r="M78" s="1149">
        <v>1672</v>
      </c>
      <c r="N78" s="468">
        <v>25</v>
      </c>
      <c r="O78" s="468">
        <v>5835.18</v>
      </c>
      <c r="P78" s="498">
        <f>+J78-O78</f>
        <v>49164.82</v>
      </c>
    </row>
    <row r="79" spans="2:16" ht="21" customHeight="1" x14ac:dyDescent="0.25">
      <c r="B79" s="275" t="s">
        <v>875</v>
      </c>
      <c r="C79" s="1245" t="s">
        <v>807</v>
      </c>
      <c r="D79" s="1246" t="s">
        <v>1784</v>
      </c>
      <c r="E79" s="1247" t="s">
        <v>1063</v>
      </c>
      <c r="F79" s="855">
        <v>45992</v>
      </c>
      <c r="G79" s="855">
        <v>46143</v>
      </c>
      <c r="H79" s="626">
        <v>70000</v>
      </c>
      <c r="I79" s="1169">
        <v>0</v>
      </c>
      <c r="J79" s="626">
        <v>70000</v>
      </c>
      <c r="K79" s="626">
        <v>2009</v>
      </c>
      <c r="L79" s="626">
        <v>5368.48</v>
      </c>
      <c r="M79" s="1149">
        <v>2128</v>
      </c>
      <c r="N79" s="626">
        <v>2517.7399999999998</v>
      </c>
      <c r="O79" s="626">
        <f>SUM(K79:N79)</f>
        <v>12023.22</v>
      </c>
      <c r="P79" s="626">
        <f>+H79-O79</f>
        <v>57976.78</v>
      </c>
    </row>
    <row r="80" spans="2:16" ht="21" customHeight="1" x14ac:dyDescent="0.25">
      <c r="B80" s="466" t="s">
        <v>813</v>
      </c>
      <c r="C80" s="569"/>
      <c r="D80" s="492">
        <v>4</v>
      </c>
      <c r="E80" s="465"/>
      <c r="F80" s="500"/>
      <c r="G80" s="855"/>
      <c r="H80" s="697">
        <f>SUM(H76:H79)</f>
        <v>295000</v>
      </c>
      <c r="I80" s="1144">
        <v>0</v>
      </c>
      <c r="J80" s="697">
        <f t="shared" ref="J80:P80" si="7">SUM(J76:J79)</f>
        <v>295000</v>
      </c>
      <c r="K80" s="697">
        <f t="shared" si="7"/>
        <v>8466.5</v>
      </c>
      <c r="L80" s="676">
        <f t="shared" si="7"/>
        <v>26592.03</v>
      </c>
      <c r="M80" s="697">
        <f t="shared" si="7"/>
        <v>8968</v>
      </c>
      <c r="N80" s="697">
        <f t="shared" si="7"/>
        <v>5136.1399999999994</v>
      </c>
      <c r="O80" s="697">
        <f t="shared" si="7"/>
        <v>49162.67</v>
      </c>
      <c r="P80" s="697">
        <f t="shared" si="7"/>
        <v>245837.33</v>
      </c>
    </row>
    <row r="81" spans="2:16" ht="21" customHeight="1" x14ac:dyDescent="0.25">
      <c r="B81" s="466"/>
      <c r="C81" s="569"/>
      <c r="D81" s="492"/>
      <c r="E81" s="465"/>
      <c r="F81" s="500"/>
      <c r="G81" s="855"/>
      <c r="H81" s="697"/>
      <c r="I81" s="1144"/>
      <c r="J81" s="697"/>
      <c r="K81" s="697"/>
      <c r="L81" s="697"/>
      <c r="M81" s="1145"/>
      <c r="N81" s="697"/>
      <c r="O81" s="697"/>
      <c r="P81" s="697"/>
    </row>
    <row r="82" spans="2:16" ht="21" customHeight="1" x14ac:dyDescent="0.25">
      <c r="B82" s="466" t="s">
        <v>1791</v>
      </c>
      <c r="C82" s="569"/>
      <c r="D82" s="492"/>
      <c r="E82" s="465"/>
      <c r="F82" s="500"/>
      <c r="G82" s="855"/>
      <c r="H82" s="697"/>
      <c r="I82" s="1144"/>
      <c r="J82" s="697"/>
      <c r="K82" s="697"/>
      <c r="L82" s="697"/>
      <c r="M82" s="1145"/>
      <c r="N82" s="697"/>
      <c r="O82" s="697"/>
      <c r="P82" s="697"/>
    </row>
    <row r="83" spans="2:16" ht="21" customHeight="1" x14ac:dyDescent="0.25">
      <c r="B83" s="286" t="s">
        <v>1793</v>
      </c>
      <c r="C83" s="685" t="s">
        <v>807</v>
      </c>
      <c r="D83" s="282" t="s">
        <v>1794</v>
      </c>
      <c r="E83" s="281" t="s">
        <v>1063</v>
      </c>
      <c r="F83" s="855">
        <v>45992</v>
      </c>
      <c r="G83" s="855">
        <v>46143</v>
      </c>
      <c r="H83" s="626">
        <v>120000</v>
      </c>
      <c r="I83" s="1169">
        <v>0</v>
      </c>
      <c r="J83" s="468">
        <v>120000</v>
      </c>
      <c r="K83" s="468">
        <v>3444</v>
      </c>
      <c r="L83" s="468">
        <v>16809.87</v>
      </c>
      <c r="M83" s="1149">
        <v>3648</v>
      </c>
      <c r="N83" s="468">
        <v>25</v>
      </c>
      <c r="O83" s="468">
        <f>SUM(K83:N83)</f>
        <v>23926.87</v>
      </c>
      <c r="P83" s="468">
        <f>+H83-O83</f>
        <v>96073.13</v>
      </c>
    </row>
    <row r="84" spans="2:16" ht="21" customHeight="1" x14ac:dyDescent="0.25">
      <c r="B84" s="466" t="s">
        <v>813</v>
      </c>
      <c r="C84" s="569"/>
      <c r="D84" s="492">
        <v>1</v>
      </c>
      <c r="E84" s="465"/>
      <c r="F84" s="500"/>
      <c r="G84" s="855"/>
      <c r="H84" s="695">
        <v>120000</v>
      </c>
      <c r="I84" s="1144">
        <v>0</v>
      </c>
      <c r="J84" s="697">
        <v>120000</v>
      </c>
      <c r="K84" s="697">
        <v>3444</v>
      </c>
      <c r="L84" s="676">
        <v>16809.87</v>
      </c>
      <c r="M84" s="1145">
        <v>3648</v>
      </c>
      <c r="N84" s="697">
        <v>25</v>
      </c>
      <c r="O84" s="697">
        <f>SUM(K84:N84)</f>
        <v>23926.87</v>
      </c>
      <c r="P84" s="697">
        <f>+H84-O84</f>
        <v>96073.13</v>
      </c>
    </row>
    <row r="85" spans="2:16" ht="21" customHeight="1" x14ac:dyDescent="0.25">
      <c r="B85" s="466"/>
      <c r="C85" s="569"/>
      <c r="D85" s="492"/>
      <c r="E85" s="465"/>
      <c r="F85" s="500"/>
      <c r="G85" s="855"/>
      <c r="H85" s="697"/>
      <c r="I85" s="1144"/>
      <c r="J85" s="697"/>
      <c r="K85" s="697"/>
      <c r="L85" s="697"/>
      <c r="M85" s="1145"/>
      <c r="N85" s="697"/>
      <c r="O85" s="697"/>
      <c r="P85" s="697"/>
    </row>
    <row r="86" spans="2:16" ht="21" customHeight="1" x14ac:dyDescent="0.25">
      <c r="B86" s="453" t="s">
        <v>1515</v>
      </c>
      <c r="C86" s="569"/>
      <c r="D86" s="492"/>
      <c r="E86" s="465"/>
      <c r="F86" s="1019"/>
      <c r="G86" s="857"/>
      <c r="H86" s="695"/>
      <c r="I86" s="1144"/>
      <c r="J86" s="697"/>
      <c r="K86" s="697"/>
      <c r="L86" s="697"/>
      <c r="M86" s="1145"/>
      <c r="N86" s="697"/>
      <c r="O86" s="697"/>
      <c r="P86" s="697"/>
    </row>
    <row r="87" spans="2:16" ht="32.25" customHeight="1" x14ac:dyDescent="0.25">
      <c r="B87" s="280" t="s">
        <v>1584</v>
      </c>
      <c r="C87" s="685" t="s">
        <v>806</v>
      </c>
      <c r="D87" s="282" t="s">
        <v>1357</v>
      </c>
      <c r="E87" s="281" t="s">
        <v>1063</v>
      </c>
      <c r="F87" s="855">
        <v>45931</v>
      </c>
      <c r="G87" s="855">
        <v>46082</v>
      </c>
      <c r="H87" s="626">
        <v>125000</v>
      </c>
      <c r="I87" s="1111">
        <v>0</v>
      </c>
      <c r="J87" s="1038">
        <v>125000</v>
      </c>
      <c r="K87" s="1038">
        <v>3587.5</v>
      </c>
      <c r="L87" s="1037">
        <v>17985.990000000002</v>
      </c>
      <c r="M87" s="1150">
        <v>3800</v>
      </c>
      <c r="N87" s="1038">
        <v>25</v>
      </c>
      <c r="O87" s="468">
        <f t="shared" ref="O87:O92" si="8">+K87+L87+M87+N87</f>
        <v>25398.49</v>
      </c>
      <c r="P87" s="498">
        <f t="shared" ref="P87:P92" si="9">+J87-O87</f>
        <v>99601.51</v>
      </c>
    </row>
    <row r="88" spans="2:16" ht="32.25" customHeight="1" x14ac:dyDescent="0.25">
      <c r="B88" s="280" t="s">
        <v>1585</v>
      </c>
      <c r="C88" s="685" t="s">
        <v>806</v>
      </c>
      <c r="D88" s="282" t="s">
        <v>1357</v>
      </c>
      <c r="E88" s="281" t="s">
        <v>1063</v>
      </c>
      <c r="F88" s="855">
        <v>45931</v>
      </c>
      <c r="G88" s="855">
        <v>45717</v>
      </c>
      <c r="H88" s="626">
        <v>125000</v>
      </c>
      <c r="I88" s="1111">
        <v>0</v>
      </c>
      <c r="J88" s="1038">
        <v>125000</v>
      </c>
      <c r="K88" s="1038">
        <v>3587.5</v>
      </c>
      <c r="L88" s="1037">
        <v>17985.990000000002</v>
      </c>
      <c r="M88" s="1150">
        <v>3800</v>
      </c>
      <c r="N88" s="1038">
        <v>25</v>
      </c>
      <c r="O88" s="468">
        <f t="shared" si="8"/>
        <v>25398.49</v>
      </c>
      <c r="P88" s="498">
        <f t="shared" si="9"/>
        <v>99601.51</v>
      </c>
    </row>
    <row r="89" spans="2:16" ht="32.25" customHeight="1" x14ac:dyDescent="0.25">
      <c r="B89" s="280" t="s">
        <v>1586</v>
      </c>
      <c r="C89" s="685" t="s">
        <v>806</v>
      </c>
      <c r="D89" s="282" t="s">
        <v>1355</v>
      </c>
      <c r="E89" s="281" t="s">
        <v>1063</v>
      </c>
      <c r="F89" s="855">
        <v>45931</v>
      </c>
      <c r="G89" s="855">
        <v>46082</v>
      </c>
      <c r="H89" s="626">
        <v>125000</v>
      </c>
      <c r="I89" s="1111">
        <v>0</v>
      </c>
      <c r="J89" s="1038">
        <v>125000</v>
      </c>
      <c r="K89" s="1038">
        <v>3587.5</v>
      </c>
      <c r="L89" s="1037">
        <v>17985.990000000002</v>
      </c>
      <c r="M89" s="1150">
        <v>3800</v>
      </c>
      <c r="N89" s="1038">
        <v>25</v>
      </c>
      <c r="O89" s="468">
        <f t="shared" si="8"/>
        <v>25398.49</v>
      </c>
      <c r="P89" s="498">
        <f t="shared" si="9"/>
        <v>99601.51</v>
      </c>
    </row>
    <row r="90" spans="2:16" ht="32.25" customHeight="1" x14ac:dyDescent="0.25">
      <c r="B90" s="153" t="s">
        <v>1587</v>
      </c>
      <c r="C90" s="685" t="s">
        <v>806</v>
      </c>
      <c r="D90" s="282" t="s">
        <v>1357</v>
      </c>
      <c r="E90" s="281" t="s">
        <v>1063</v>
      </c>
      <c r="F90" s="855">
        <v>45931</v>
      </c>
      <c r="G90" s="855">
        <v>46082</v>
      </c>
      <c r="H90" s="626">
        <v>125000</v>
      </c>
      <c r="I90" s="1111">
        <v>0</v>
      </c>
      <c r="J90" s="1038">
        <v>125000</v>
      </c>
      <c r="K90" s="1038">
        <v>3587.5</v>
      </c>
      <c r="L90" s="1037">
        <v>17985.990000000002</v>
      </c>
      <c r="M90" s="1150">
        <v>3800</v>
      </c>
      <c r="N90" s="1038">
        <v>25</v>
      </c>
      <c r="O90" s="468">
        <f t="shared" si="8"/>
        <v>25398.49</v>
      </c>
      <c r="P90" s="498">
        <f t="shared" si="9"/>
        <v>99601.51</v>
      </c>
    </row>
    <row r="91" spans="2:16" ht="32.25" customHeight="1" x14ac:dyDescent="0.25">
      <c r="B91" s="280" t="s">
        <v>1588</v>
      </c>
      <c r="C91" s="685" t="s">
        <v>806</v>
      </c>
      <c r="D91" s="282" t="s">
        <v>1357</v>
      </c>
      <c r="E91" s="281" t="s">
        <v>1063</v>
      </c>
      <c r="F91" s="855">
        <v>45931</v>
      </c>
      <c r="G91" s="855">
        <v>46082</v>
      </c>
      <c r="H91" s="626">
        <v>125000</v>
      </c>
      <c r="I91" s="1169">
        <v>0</v>
      </c>
      <c r="J91" s="1038">
        <v>125000</v>
      </c>
      <c r="K91" s="1038">
        <v>3587.5</v>
      </c>
      <c r="L91" s="1037">
        <v>17985.990000000002</v>
      </c>
      <c r="M91" s="1150">
        <v>3800</v>
      </c>
      <c r="N91" s="1038">
        <v>25</v>
      </c>
      <c r="O91" s="468">
        <f t="shared" si="8"/>
        <v>25398.49</v>
      </c>
      <c r="P91" s="626">
        <f t="shared" si="9"/>
        <v>99601.51</v>
      </c>
    </row>
    <row r="92" spans="2:16" ht="32.25" customHeight="1" x14ac:dyDescent="0.25">
      <c r="B92" s="280" t="s">
        <v>1589</v>
      </c>
      <c r="C92" s="685" t="s">
        <v>807</v>
      </c>
      <c r="D92" s="282" t="s">
        <v>1357</v>
      </c>
      <c r="E92" s="281" t="s">
        <v>1063</v>
      </c>
      <c r="F92" s="855">
        <v>45931</v>
      </c>
      <c r="G92" s="855">
        <v>46082</v>
      </c>
      <c r="H92" s="626">
        <v>135000</v>
      </c>
      <c r="I92" s="1169">
        <v>0</v>
      </c>
      <c r="J92" s="1038">
        <v>135000</v>
      </c>
      <c r="K92" s="1038">
        <v>3874.5</v>
      </c>
      <c r="L92" s="1038">
        <v>19858.3</v>
      </c>
      <c r="M92" s="1150">
        <v>4104</v>
      </c>
      <c r="N92" s="1038">
        <v>1944.78</v>
      </c>
      <c r="O92" s="468">
        <f t="shared" si="8"/>
        <v>29781.579999999998</v>
      </c>
      <c r="P92" s="626">
        <f t="shared" si="9"/>
        <v>105218.42</v>
      </c>
    </row>
    <row r="93" spans="2:16" ht="33" customHeight="1" x14ac:dyDescent="0.25">
      <c r="B93" s="153" t="s">
        <v>1590</v>
      </c>
      <c r="C93" s="685" t="s">
        <v>807</v>
      </c>
      <c r="D93" s="282" t="s">
        <v>1357</v>
      </c>
      <c r="E93" s="281" t="s">
        <v>1063</v>
      </c>
      <c r="F93" s="855">
        <v>45931</v>
      </c>
      <c r="G93" s="855">
        <v>46082</v>
      </c>
      <c r="H93" s="626">
        <v>125000</v>
      </c>
      <c r="I93" s="1111">
        <v>0</v>
      </c>
      <c r="J93" s="1038">
        <v>125000</v>
      </c>
      <c r="K93" s="1038">
        <v>3587.5</v>
      </c>
      <c r="L93" s="1038">
        <v>17985.990000000002</v>
      </c>
      <c r="M93" s="1150">
        <v>3800</v>
      </c>
      <c r="N93" s="1038">
        <v>25</v>
      </c>
      <c r="O93" s="468">
        <v>25398.49</v>
      </c>
      <c r="P93" s="498">
        <v>99601.51</v>
      </c>
    </row>
    <row r="94" spans="2:16" ht="21" customHeight="1" x14ac:dyDescent="0.25">
      <c r="B94" s="466" t="s">
        <v>813</v>
      </c>
      <c r="C94" s="569"/>
      <c r="D94" s="492">
        <v>7</v>
      </c>
      <c r="E94" s="465"/>
      <c r="F94" s="500"/>
      <c r="G94" s="855"/>
      <c r="H94" s="697">
        <f>SUM(H87:H93)</f>
        <v>885000</v>
      </c>
      <c r="I94" s="1112">
        <v>0</v>
      </c>
      <c r="J94" s="697">
        <f t="shared" ref="J94:P94" si="10">SUM(J87:J93)</f>
        <v>885000</v>
      </c>
      <c r="K94" s="697">
        <f t="shared" si="10"/>
        <v>25399.5</v>
      </c>
      <c r="L94" s="676">
        <f t="shared" si="10"/>
        <v>127774.24000000002</v>
      </c>
      <c r="M94" s="1145">
        <f t="shared" si="10"/>
        <v>26904</v>
      </c>
      <c r="N94" s="697">
        <f t="shared" si="10"/>
        <v>2094.7799999999997</v>
      </c>
      <c r="O94" s="697">
        <f t="shared" si="10"/>
        <v>182172.52</v>
      </c>
      <c r="P94" s="697">
        <f t="shared" si="10"/>
        <v>702827.48</v>
      </c>
    </row>
    <row r="95" spans="2:16" ht="21" customHeight="1" x14ac:dyDescent="0.25">
      <c r="B95" s="466"/>
      <c r="C95" s="569"/>
      <c r="D95" s="492"/>
      <c r="E95" s="465"/>
      <c r="F95" s="500"/>
      <c r="G95" s="855"/>
      <c r="H95" s="697"/>
      <c r="I95" s="1145"/>
      <c r="J95" s="697"/>
      <c r="K95" s="697"/>
      <c r="L95" s="697"/>
      <c r="M95" s="1145"/>
      <c r="N95" s="697"/>
      <c r="O95" s="697"/>
      <c r="P95" s="697"/>
    </row>
    <row r="96" spans="2:16" ht="21" customHeight="1" x14ac:dyDescent="0.25">
      <c r="B96" s="466" t="s">
        <v>821</v>
      </c>
      <c r="C96" s="569"/>
      <c r="D96" s="492"/>
      <c r="E96" s="465"/>
      <c r="F96" s="500"/>
      <c r="G96" s="855"/>
      <c r="H96" s="695"/>
      <c r="I96" s="1144"/>
      <c r="J96" s="697"/>
      <c r="K96" s="697"/>
      <c r="L96" s="697"/>
      <c r="M96" s="1145"/>
      <c r="N96" s="697"/>
      <c r="O96" s="697"/>
      <c r="P96" s="697"/>
    </row>
    <row r="97" spans="2:16" ht="30.75" customHeight="1" x14ac:dyDescent="0.25">
      <c r="B97" s="286" t="s">
        <v>593</v>
      </c>
      <c r="C97" s="685" t="s">
        <v>806</v>
      </c>
      <c r="D97" s="282" t="s">
        <v>1541</v>
      </c>
      <c r="E97" s="281" t="s">
        <v>1063</v>
      </c>
      <c r="F97" s="855">
        <v>45931</v>
      </c>
      <c r="G97" s="855">
        <v>46082</v>
      </c>
      <c r="H97" s="626">
        <v>150000</v>
      </c>
      <c r="I97" s="1169">
        <v>0</v>
      </c>
      <c r="J97" s="468">
        <v>150000</v>
      </c>
      <c r="K97" s="468">
        <v>4305</v>
      </c>
      <c r="L97" s="468">
        <v>23866.62</v>
      </c>
      <c r="M97" s="1149">
        <v>4560</v>
      </c>
      <c r="N97" s="468">
        <v>2568.4</v>
      </c>
      <c r="O97" s="468">
        <v>35300.019999999997</v>
      </c>
      <c r="P97" s="468">
        <f t="shared" ref="P97:P103" si="11">+J97-O97</f>
        <v>114699.98000000001</v>
      </c>
    </row>
    <row r="98" spans="2:16" ht="24.75" customHeight="1" x14ac:dyDescent="0.25">
      <c r="B98" s="286" t="s">
        <v>1591</v>
      </c>
      <c r="C98" s="684" t="s">
        <v>806</v>
      </c>
      <c r="D98" s="282" t="s">
        <v>489</v>
      </c>
      <c r="E98" s="281" t="s">
        <v>1063</v>
      </c>
      <c r="F98" s="855">
        <v>45931</v>
      </c>
      <c r="G98" s="855">
        <v>46082</v>
      </c>
      <c r="H98" s="626">
        <v>70000</v>
      </c>
      <c r="I98" s="1111">
        <v>0</v>
      </c>
      <c r="J98" s="457">
        <v>70000</v>
      </c>
      <c r="K98" s="457">
        <v>2009</v>
      </c>
      <c r="L98" s="457">
        <v>5368.48</v>
      </c>
      <c r="M98" s="1149">
        <v>2128</v>
      </c>
      <c r="N98" s="468">
        <v>25</v>
      </c>
      <c r="O98" s="468">
        <f t="shared" ref="O98:O103" si="12">+K98+L98+M98+N98</f>
        <v>9530.48</v>
      </c>
      <c r="P98" s="457">
        <f t="shared" si="11"/>
        <v>60469.520000000004</v>
      </c>
    </row>
    <row r="99" spans="2:16" ht="24.75" customHeight="1" x14ac:dyDescent="0.25">
      <c r="B99" s="286" t="s">
        <v>1288</v>
      </c>
      <c r="C99" s="685" t="s">
        <v>807</v>
      </c>
      <c r="D99" s="282" t="s">
        <v>417</v>
      </c>
      <c r="E99" s="281" t="s">
        <v>1063</v>
      </c>
      <c r="F99" s="855">
        <v>45931</v>
      </c>
      <c r="G99" s="855">
        <v>46082</v>
      </c>
      <c r="H99" s="626">
        <v>70000</v>
      </c>
      <c r="I99" s="1169">
        <v>0</v>
      </c>
      <c r="J99" s="468">
        <v>70000</v>
      </c>
      <c r="K99" s="468">
        <v>2009</v>
      </c>
      <c r="L99" s="468">
        <v>5368.48</v>
      </c>
      <c r="M99" s="1149">
        <v>2128</v>
      </c>
      <c r="N99" s="468">
        <v>25</v>
      </c>
      <c r="O99" s="468">
        <f t="shared" si="12"/>
        <v>9530.48</v>
      </c>
      <c r="P99" s="468">
        <f t="shared" si="11"/>
        <v>60469.520000000004</v>
      </c>
    </row>
    <row r="100" spans="2:16" ht="24.75" customHeight="1" x14ac:dyDescent="0.25">
      <c r="B100" s="286" t="s">
        <v>1496</v>
      </c>
      <c r="C100" s="685" t="s">
        <v>806</v>
      </c>
      <c r="D100" s="282" t="s">
        <v>489</v>
      </c>
      <c r="E100" s="281" t="s">
        <v>1063</v>
      </c>
      <c r="F100" s="855">
        <v>45931</v>
      </c>
      <c r="G100" s="855">
        <v>46082</v>
      </c>
      <c r="H100" s="626">
        <v>70000</v>
      </c>
      <c r="I100" s="1169">
        <v>0</v>
      </c>
      <c r="J100" s="468">
        <v>70000</v>
      </c>
      <c r="K100" s="468">
        <v>2009</v>
      </c>
      <c r="L100" s="468">
        <v>5368.48</v>
      </c>
      <c r="M100" s="1149">
        <v>2128</v>
      </c>
      <c r="N100" s="468">
        <v>2025</v>
      </c>
      <c r="O100" s="468">
        <f t="shared" si="12"/>
        <v>11530.48</v>
      </c>
      <c r="P100" s="468">
        <f t="shared" si="11"/>
        <v>58469.520000000004</v>
      </c>
    </row>
    <row r="101" spans="2:16" ht="21" customHeight="1" x14ac:dyDescent="0.25">
      <c r="B101" s="153" t="s">
        <v>1599</v>
      </c>
      <c r="C101" s="684" t="s">
        <v>806</v>
      </c>
      <c r="D101" s="282" t="s">
        <v>417</v>
      </c>
      <c r="E101" s="281" t="s">
        <v>1063</v>
      </c>
      <c r="F101" s="855">
        <v>45931</v>
      </c>
      <c r="G101" s="855">
        <v>46082</v>
      </c>
      <c r="H101" s="626">
        <v>70000</v>
      </c>
      <c r="I101" s="1111">
        <v>0</v>
      </c>
      <c r="J101" s="457">
        <v>70000</v>
      </c>
      <c r="K101" s="457">
        <v>2009</v>
      </c>
      <c r="L101" s="457">
        <v>5368.48</v>
      </c>
      <c r="M101" s="1149">
        <v>2128</v>
      </c>
      <c r="N101" s="468">
        <v>25</v>
      </c>
      <c r="O101" s="468">
        <f t="shared" si="12"/>
        <v>9530.48</v>
      </c>
      <c r="P101" s="457">
        <f t="shared" si="11"/>
        <v>60469.520000000004</v>
      </c>
    </row>
    <row r="102" spans="2:16" ht="21" customHeight="1" x14ac:dyDescent="0.25">
      <c r="B102" s="153" t="s">
        <v>1786</v>
      </c>
      <c r="C102" s="684" t="s">
        <v>806</v>
      </c>
      <c r="D102" s="282" t="s">
        <v>417</v>
      </c>
      <c r="E102" s="281" t="s">
        <v>1063</v>
      </c>
      <c r="F102" s="855">
        <v>45931</v>
      </c>
      <c r="G102" s="855">
        <v>46082</v>
      </c>
      <c r="H102" s="626">
        <v>60000</v>
      </c>
      <c r="I102" s="1111">
        <v>0</v>
      </c>
      <c r="J102" s="457">
        <v>60000</v>
      </c>
      <c r="K102" s="457">
        <v>1722</v>
      </c>
      <c r="L102" s="457">
        <v>3486.68</v>
      </c>
      <c r="M102" s="1149">
        <v>1824</v>
      </c>
      <c r="N102" s="468">
        <v>25</v>
      </c>
      <c r="O102" s="468">
        <f t="shared" si="12"/>
        <v>7057.68</v>
      </c>
      <c r="P102" s="457">
        <f t="shared" si="11"/>
        <v>52942.32</v>
      </c>
    </row>
    <row r="103" spans="2:16" ht="21" customHeight="1" x14ac:dyDescent="0.25">
      <c r="B103" s="153" t="s">
        <v>1849</v>
      </c>
      <c r="C103" s="684" t="s">
        <v>806</v>
      </c>
      <c r="D103" s="282" t="s">
        <v>417</v>
      </c>
      <c r="E103" s="281" t="s">
        <v>1063</v>
      </c>
      <c r="F103" s="855">
        <v>45992</v>
      </c>
      <c r="G103" s="855">
        <v>46143</v>
      </c>
      <c r="H103" s="626">
        <v>80000</v>
      </c>
      <c r="I103" s="1111">
        <v>0</v>
      </c>
      <c r="J103" s="457">
        <v>80000</v>
      </c>
      <c r="K103" s="457">
        <v>2296</v>
      </c>
      <c r="L103" s="457">
        <v>7400.87</v>
      </c>
      <c r="M103" s="1149">
        <v>2432</v>
      </c>
      <c r="N103" s="468">
        <v>25</v>
      </c>
      <c r="O103" s="468">
        <f t="shared" si="12"/>
        <v>12153.869999999999</v>
      </c>
      <c r="P103" s="457">
        <f t="shared" si="11"/>
        <v>67846.13</v>
      </c>
    </row>
    <row r="104" spans="2:16" ht="21" customHeight="1" x14ac:dyDescent="0.25">
      <c r="B104" s="466" t="s">
        <v>813</v>
      </c>
      <c r="C104" s="569"/>
      <c r="D104" s="492">
        <v>7</v>
      </c>
      <c r="E104" s="465"/>
      <c r="F104" s="500"/>
      <c r="G104" s="855"/>
      <c r="H104" s="695">
        <f>SUM(H97:H103)</f>
        <v>570000</v>
      </c>
      <c r="I104" s="1112">
        <v>0</v>
      </c>
      <c r="J104" s="695">
        <f t="shared" ref="J104:P104" si="13">SUM(J97:J103)</f>
        <v>570000</v>
      </c>
      <c r="K104" s="695">
        <f t="shared" si="13"/>
        <v>16359</v>
      </c>
      <c r="L104" s="1099">
        <f t="shared" si="13"/>
        <v>56228.09</v>
      </c>
      <c r="M104" s="695">
        <f t="shared" si="13"/>
        <v>17328</v>
      </c>
      <c r="N104" s="695">
        <f t="shared" si="13"/>
        <v>4718.3999999999996</v>
      </c>
      <c r="O104" s="695">
        <f t="shared" si="13"/>
        <v>94633.489999999991</v>
      </c>
      <c r="P104" s="695">
        <f t="shared" si="13"/>
        <v>475366.51000000007</v>
      </c>
    </row>
    <row r="105" spans="2:16" ht="21" customHeight="1" x14ac:dyDescent="0.25">
      <c r="B105" s="490"/>
      <c r="C105" s="1223"/>
      <c r="D105" s="492"/>
      <c r="E105" s="465"/>
      <c r="F105" s="856"/>
      <c r="G105" s="857"/>
      <c r="H105" s="695"/>
      <c r="I105" s="1112"/>
      <c r="J105" s="494"/>
      <c r="K105" s="494"/>
      <c r="L105" s="494"/>
      <c r="M105" s="1145"/>
      <c r="N105" s="695"/>
      <c r="O105" s="695"/>
      <c r="P105" s="494"/>
    </row>
    <row r="106" spans="2:16" ht="21" customHeight="1" x14ac:dyDescent="0.25">
      <c r="B106" s="490" t="s">
        <v>1542</v>
      </c>
      <c r="C106" s="1223"/>
      <c r="D106" s="492"/>
      <c r="E106" s="1015"/>
      <c r="F106" s="856"/>
      <c r="G106" s="857"/>
      <c r="H106" s="695"/>
      <c r="I106" s="1112"/>
      <c r="J106" s="463"/>
      <c r="K106" s="463"/>
      <c r="L106" s="463"/>
      <c r="M106" s="1145"/>
      <c r="N106" s="697"/>
      <c r="O106" s="697"/>
      <c r="P106" s="463"/>
    </row>
    <row r="107" spans="2:16" ht="21" customHeight="1" x14ac:dyDescent="0.25">
      <c r="B107" s="496" t="s">
        <v>1592</v>
      </c>
      <c r="C107" s="684" t="s">
        <v>807</v>
      </c>
      <c r="D107" s="282" t="s">
        <v>1427</v>
      </c>
      <c r="E107" s="281" t="s">
        <v>1063</v>
      </c>
      <c r="F107" s="855">
        <v>45931</v>
      </c>
      <c r="G107" s="855">
        <v>46082</v>
      </c>
      <c r="H107" s="626">
        <v>185000</v>
      </c>
      <c r="I107" s="1111">
        <v>0</v>
      </c>
      <c r="J107" s="457">
        <v>185000</v>
      </c>
      <c r="K107" s="457">
        <v>5309.5</v>
      </c>
      <c r="L107" s="457">
        <v>32099.49</v>
      </c>
      <c r="M107" s="1149">
        <v>5624</v>
      </c>
      <c r="N107" s="468">
        <v>5010.4799999999996</v>
      </c>
      <c r="O107" s="468">
        <f>+K107+L107+M107+N107</f>
        <v>48043.47</v>
      </c>
      <c r="P107" s="457">
        <f>+J107-O107</f>
        <v>136956.53</v>
      </c>
    </row>
    <row r="108" spans="2:16" ht="21" customHeight="1" x14ac:dyDescent="0.25">
      <c r="B108" s="466" t="s">
        <v>813</v>
      </c>
      <c r="C108" s="569"/>
      <c r="D108" s="492">
        <v>1</v>
      </c>
      <c r="E108" s="1015"/>
      <c r="F108" s="1016"/>
      <c r="G108" s="855"/>
      <c r="H108" s="695">
        <f>+H107</f>
        <v>185000</v>
      </c>
      <c r="I108" s="1144">
        <f t="shared" ref="I108:P108" si="14">SUM(I107)</f>
        <v>0</v>
      </c>
      <c r="J108" s="695">
        <f t="shared" si="14"/>
        <v>185000</v>
      </c>
      <c r="K108" s="695">
        <f t="shared" si="14"/>
        <v>5309.5</v>
      </c>
      <c r="L108" s="1099">
        <f t="shared" si="14"/>
        <v>32099.49</v>
      </c>
      <c r="M108" s="1145">
        <f t="shared" si="14"/>
        <v>5624</v>
      </c>
      <c r="N108" s="695">
        <f>SUM(N107)</f>
        <v>5010.4799999999996</v>
      </c>
      <c r="O108" s="695">
        <f t="shared" si="14"/>
        <v>48043.47</v>
      </c>
      <c r="P108" s="695">
        <f t="shared" si="14"/>
        <v>136956.53</v>
      </c>
    </row>
    <row r="109" spans="2:16" ht="21" customHeight="1" x14ac:dyDescent="0.25">
      <c r="B109" s="490"/>
      <c r="C109" s="1223"/>
      <c r="D109" s="492"/>
      <c r="E109" s="1015"/>
      <c r="F109" s="856"/>
      <c r="G109" s="857"/>
      <c r="H109" s="695"/>
      <c r="I109" s="1112"/>
      <c r="J109" s="494"/>
      <c r="K109" s="494"/>
      <c r="L109" s="494"/>
      <c r="M109" s="1145"/>
      <c r="N109" s="695"/>
      <c r="O109" s="695"/>
      <c r="P109" s="494"/>
    </row>
    <row r="110" spans="2:16" ht="30" customHeight="1" x14ac:dyDescent="0.25">
      <c r="B110" s="469" t="s">
        <v>1565</v>
      </c>
      <c r="C110" s="1223"/>
      <c r="D110" s="625"/>
      <c r="E110" s="281"/>
      <c r="F110" s="856"/>
      <c r="G110" s="857"/>
      <c r="H110" s="695"/>
      <c r="I110" s="1112"/>
      <c r="J110" s="494"/>
      <c r="K110" s="494"/>
      <c r="L110" s="494"/>
      <c r="M110" s="1145"/>
      <c r="N110" s="695"/>
      <c r="O110" s="695"/>
      <c r="P110" s="494"/>
    </row>
    <row r="111" spans="2:16" s="259" customFormat="1" ht="21" customHeight="1" x14ac:dyDescent="0.25">
      <c r="B111" s="1251" t="s">
        <v>946</v>
      </c>
      <c r="C111" s="1252" t="s">
        <v>806</v>
      </c>
      <c r="D111" s="1246" t="s">
        <v>945</v>
      </c>
      <c r="E111" s="1247" t="s">
        <v>1063</v>
      </c>
      <c r="F111" s="855">
        <v>45931</v>
      </c>
      <c r="G111" s="855">
        <v>46082</v>
      </c>
      <c r="H111" s="1100">
        <v>65000</v>
      </c>
      <c r="I111" s="1249">
        <v>0</v>
      </c>
      <c r="J111" s="1100">
        <v>65000</v>
      </c>
      <c r="K111" s="1100">
        <v>1865.5</v>
      </c>
      <c r="L111" s="1103">
        <v>4043.62</v>
      </c>
      <c r="M111" s="1250">
        <v>1976</v>
      </c>
      <c r="N111" s="626">
        <v>10233.58</v>
      </c>
      <c r="O111" s="468">
        <f>SUM(K111:N111)</f>
        <v>18118.7</v>
      </c>
      <c r="P111" s="675">
        <f>+J111-O111</f>
        <v>46881.3</v>
      </c>
    </row>
    <row r="112" spans="2:16" ht="21" customHeight="1" x14ac:dyDescent="0.25">
      <c r="B112" s="1384" t="s">
        <v>1697</v>
      </c>
      <c r="C112" s="1322" t="s">
        <v>806</v>
      </c>
      <c r="D112" s="1246" t="s">
        <v>945</v>
      </c>
      <c r="E112" s="1247" t="s">
        <v>1063</v>
      </c>
      <c r="F112" s="855">
        <v>45931</v>
      </c>
      <c r="G112" s="855">
        <v>46082</v>
      </c>
      <c r="H112" s="626">
        <v>70000</v>
      </c>
      <c r="I112" s="1249">
        <v>0</v>
      </c>
      <c r="J112" s="1323">
        <v>70000</v>
      </c>
      <c r="K112" s="1323">
        <v>2009</v>
      </c>
      <c r="L112" s="1323">
        <v>5368.48</v>
      </c>
      <c r="M112" s="1150">
        <v>2128</v>
      </c>
      <c r="N112" s="1323">
        <v>25</v>
      </c>
      <c r="O112" s="1038">
        <f>SUM(K112:N112)</f>
        <v>9530.48</v>
      </c>
      <c r="P112" s="1038">
        <f>+H112-O112</f>
        <v>60469.520000000004</v>
      </c>
    </row>
    <row r="113" spans="2:16" ht="21" customHeight="1" x14ac:dyDescent="0.25">
      <c r="B113" s="460" t="s">
        <v>1593</v>
      </c>
      <c r="C113" s="1226" t="s">
        <v>806</v>
      </c>
      <c r="D113" s="625" t="s">
        <v>1773</v>
      </c>
      <c r="E113" s="281" t="s">
        <v>1063</v>
      </c>
      <c r="F113" s="855">
        <v>45931</v>
      </c>
      <c r="G113" s="855">
        <v>46082</v>
      </c>
      <c r="H113" s="626">
        <v>65000</v>
      </c>
      <c r="I113" s="1169">
        <v>0</v>
      </c>
      <c r="J113" s="626">
        <v>65000</v>
      </c>
      <c r="K113" s="626">
        <v>1865.5</v>
      </c>
      <c r="L113" s="626">
        <v>4427.58</v>
      </c>
      <c r="M113" s="1149">
        <v>1976</v>
      </c>
      <c r="N113" s="626">
        <v>25</v>
      </c>
      <c r="O113" s="468">
        <f>+K113+L113+M113+N113</f>
        <v>8294.08</v>
      </c>
      <c r="P113" s="468">
        <f>+J113-O113</f>
        <v>56705.919999999998</v>
      </c>
    </row>
    <row r="114" spans="2:16" ht="21" customHeight="1" x14ac:dyDescent="0.25">
      <c r="B114" s="466" t="s">
        <v>813</v>
      </c>
      <c r="C114" s="569"/>
      <c r="D114" s="492">
        <v>3</v>
      </c>
      <c r="E114" s="1015"/>
      <c r="F114" s="1016"/>
      <c r="G114" s="860"/>
      <c r="H114" s="695">
        <f>SUM(H111:H113)</f>
        <v>200000</v>
      </c>
      <c r="I114" s="1144">
        <f>SUM(I113)</f>
        <v>0</v>
      </c>
      <c r="J114" s="695">
        <f t="shared" ref="J114:P114" si="15">SUM(J111:J113)</f>
        <v>200000</v>
      </c>
      <c r="K114" s="695">
        <f t="shared" si="15"/>
        <v>5740</v>
      </c>
      <c r="L114" s="1099">
        <f t="shared" si="15"/>
        <v>13839.679999999998</v>
      </c>
      <c r="M114" s="1145">
        <f t="shared" si="15"/>
        <v>6080</v>
      </c>
      <c r="N114" s="695">
        <f t="shared" si="15"/>
        <v>10283.58</v>
      </c>
      <c r="O114" s="695">
        <f t="shared" si="15"/>
        <v>35943.26</v>
      </c>
      <c r="P114" s="695">
        <f t="shared" si="15"/>
        <v>164056.74</v>
      </c>
    </row>
    <row r="115" spans="2:16" ht="21" customHeight="1" x14ac:dyDescent="0.25">
      <c r="B115" s="490"/>
      <c r="C115" s="1223"/>
      <c r="D115" s="492"/>
      <c r="E115" s="1015"/>
      <c r="F115" s="859"/>
      <c r="G115" s="860"/>
      <c r="H115" s="695"/>
      <c r="I115" s="1112"/>
      <c r="J115" s="494"/>
      <c r="K115" s="494"/>
      <c r="L115" s="494"/>
      <c r="M115" s="1145"/>
      <c r="N115" s="695"/>
      <c r="O115" s="695"/>
      <c r="P115" s="494"/>
    </row>
    <row r="116" spans="2:16" ht="21" customHeight="1" x14ac:dyDescent="0.25">
      <c r="B116" s="490" t="s">
        <v>1421</v>
      </c>
      <c r="C116" s="1223"/>
      <c r="D116" s="492"/>
      <c r="E116" s="1015"/>
      <c r="F116" s="859"/>
      <c r="G116" s="860"/>
      <c r="H116" s="695"/>
      <c r="I116" s="1112"/>
      <c r="J116" s="494"/>
      <c r="K116" s="494"/>
      <c r="L116" s="494"/>
      <c r="M116" s="1145"/>
      <c r="N116" s="695"/>
      <c r="O116" s="695"/>
      <c r="P116" s="494"/>
    </row>
    <row r="117" spans="2:16" ht="30.75" customHeight="1" x14ac:dyDescent="0.25">
      <c r="B117" s="153" t="s">
        <v>1594</v>
      </c>
      <c r="C117" s="685" t="s">
        <v>807</v>
      </c>
      <c r="D117" s="282" t="s">
        <v>1422</v>
      </c>
      <c r="E117" s="281" t="s">
        <v>1063</v>
      </c>
      <c r="F117" s="855">
        <v>45931</v>
      </c>
      <c r="G117" s="855">
        <v>46082</v>
      </c>
      <c r="H117" s="626">
        <v>100000</v>
      </c>
      <c r="I117" s="1111">
        <v>0</v>
      </c>
      <c r="J117" s="498">
        <v>100000</v>
      </c>
      <c r="K117" s="498">
        <v>2870</v>
      </c>
      <c r="L117" s="498">
        <v>11625.42</v>
      </c>
      <c r="M117" s="1149">
        <v>3040</v>
      </c>
      <c r="N117" s="626">
        <v>5558.92</v>
      </c>
      <c r="O117" s="468">
        <f>+K117+L117+M117+N117</f>
        <v>23094.339999999997</v>
      </c>
      <c r="P117" s="468">
        <f>+J117-O117</f>
        <v>76905.66</v>
      </c>
    </row>
    <row r="118" spans="2:16" ht="21" customHeight="1" x14ac:dyDescent="0.25">
      <c r="B118" s="466" t="s">
        <v>813</v>
      </c>
      <c r="C118" s="685"/>
      <c r="D118" s="492">
        <v>1</v>
      </c>
      <c r="E118" s="281"/>
      <c r="F118" s="859"/>
      <c r="G118" s="860"/>
      <c r="H118" s="695">
        <v>100000</v>
      </c>
      <c r="I118" s="1112">
        <v>0</v>
      </c>
      <c r="J118" s="494">
        <v>100000</v>
      </c>
      <c r="K118" s="494">
        <v>2870</v>
      </c>
      <c r="L118" s="1099">
        <v>11625.42</v>
      </c>
      <c r="M118" s="1145">
        <v>3040</v>
      </c>
      <c r="N118" s="695">
        <f>SUM(N117)</f>
        <v>5558.92</v>
      </c>
      <c r="O118" s="697">
        <f>SUM(O117)</f>
        <v>23094.339999999997</v>
      </c>
      <c r="P118" s="494">
        <f>SUM(P117)</f>
        <v>76905.66</v>
      </c>
    </row>
    <row r="119" spans="2:16" ht="21" customHeight="1" x14ac:dyDescent="0.25">
      <c r="B119" s="286"/>
      <c r="C119" s="685"/>
      <c r="D119" s="282"/>
      <c r="E119" s="1015"/>
      <c r="F119" s="859"/>
      <c r="G119" s="860"/>
      <c r="H119" s="695"/>
      <c r="I119" s="1112"/>
      <c r="J119" s="494"/>
      <c r="K119" s="494"/>
      <c r="L119" s="494"/>
      <c r="M119" s="1145"/>
      <c r="N119" s="695"/>
      <c r="O119" s="695"/>
      <c r="P119" s="494"/>
    </row>
    <row r="120" spans="2:16" ht="28.5" customHeight="1" x14ac:dyDescent="0.25">
      <c r="B120" s="1014" t="s">
        <v>1477</v>
      </c>
      <c r="C120" s="570"/>
      <c r="D120" s="492"/>
      <c r="E120" s="465"/>
      <c r="F120" s="1016"/>
      <c r="G120" s="860"/>
      <c r="H120" s="695"/>
      <c r="I120" s="1144"/>
      <c r="J120" s="697"/>
      <c r="K120" s="697"/>
      <c r="L120" s="697"/>
      <c r="M120" s="1145"/>
      <c r="N120" s="697"/>
      <c r="O120" s="697"/>
      <c r="P120" s="697"/>
    </row>
    <row r="121" spans="2:16" s="259" customFormat="1" ht="33" customHeight="1" x14ac:dyDescent="0.25">
      <c r="B121" s="1251" t="s">
        <v>1752</v>
      </c>
      <c r="C121" s="1252" t="s">
        <v>807</v>
      </c>
      <c r="D121" s="1246" t="s">
        <v>1753</v>
      </c>
      <c r="E121" s="1247" t="s">
        <v>1063</v>
      </c>
      <c r="F121" s="855">
        <v>45992</v>
      </c>
      <c r="G121" s="855">
        <v>46143</v>
      </c>
      <c r="H121" s="1100">
        <v>120000</v>
      </c>
      <c r="I121" s="1249">
        <v>0</v>
      </c>
      <c r="J121" s="1100">
        <v>120000</v>
      </c>
      <c r="K121" s="1100">
        <v>3444</v>
      </c>
      <c r="L121" s="1103">
        <v>16809.87</v>
      </c>
      <c r="M121" s="1250">
        <v>3648</v>
      </c>
      <c r="N121" s="626">
        <v>1296.7</v>
      </c>
      <c r="O121" s="468">
        <f t="shared" ref="O121:O127" si="16">+K121+L121+M121+N121</f>
        <v>25198.57</v>
      </c>
      <c r="P121" s="675">
        <f t="shared" ref="P121:P127" si="17">+J121-O121</f>
        <v>94801.43</v>
      </c>
    </row>
    <row r="122" spans="2:16" ht="21" customHeight="1" x14ac:dyDescent="0.25">
      <c r="B122" s="1017" t="s">
        <v>1595</v>
      </c>
      <c r="C122" s="1227" t="s">
        <v>806</v>
      </c>
      <c r="D122" s="282" t="s">
        <v>414</v>
      </c>
      <c r="E122" s="281" t="s">
        <v>1063</v>
      </c>
      <c r="F122" s="855">
        <v>45931</v>
      </c>
      <c r="G122" s="855">
        <v>46082</v>
      </c>
      <c r="H122" s="626">
        <v>70000</v>
      </c>
      <c r="I122" s="1169">
        <v>0</v>
      </c>
      <c r="J122" s="468">
        <v>70000</v>
      </c>
      <c r="K122" s="468">
        <v>2009</v>
      </c>
      <c r="L122" s="468">
        <v>5368.48</v>
      </c>
      <c r="M122" s="1149">
        <v>2128</v>
      </c>
      <c r="N122" s="468">
        <v>25</v>
      </c>
      <c r="O122" s="468">
        <f t="shared" si="16"/>
        <v>9530.48</v>
      </c>
      <c r="P122" s="468">
        <f t="shared" si="17"/>
        <v>60469.520000000004</v>
      </c>
    </row>
    <row r="123" spans="2:16" ht="21" customHeight="1" x14ac:dyDescent="0.25">
      <c r="B123" s="153" t="s">
        <v>1596</v>
      </c>
      <c r="C123" s="685" t="s">
        <v>807</v>
      </c>
      <c r="D123" s="282" t="s">
        <v>414</v>
      </c>
      <c r="E123" s="281" t="s">
        <v>1063</v>
      </c>
      <c r="F123" s="855">
        <v>45931</v>
      </c>
      <c r="G123" s="855">
        <v>46082</v>
      </c>
      <c r="H123" s="626">
        <v>70000</v>
      </c>
      <c r="I123" s="1169">
        <v>0</v>
      </c>
      <c r="J123" s="468">
        <v>70000</v>
      </c>
      <c r="K123" s="468">
        <v>2009</v>
      </c>
      <c r="L123" s="468">
        <v>4984.5200000000004</v>
      </c>
      <c r="M123" s="1149">
        <v>2128</v>
      </c>
      <c r="N123" s="468">
        <v>1944.78</v>
      </c>
      <c r="O123" s="468">
        <f t="shared" si="16"/>
        <v>11066.300000000001</v>
      </c>
      <c r="P123" s="468">
        <f t="shared" si="17"/>
        <v>58933.7</v>
      </c>
    </row>
    <row r="124" spans="2:16" ht="21" customHeight="1" x14ac:dyDescent="0.25">
      <c r="B124" s="286" t="s">
        <v>610</v>
      </c>
      <c r="C124" s="685" t="s">
        <v>806</v>
      </c>
      <c r="D124" s="282" t="s">
        <v>414</v>
      </c>
      <c r="E124" s="281" t="s">
        <v>1063</v>
      </c>
      <c r="F124" s="855">
        <v>45931</v>
      </c>
      <c r="G124" s="855">
        <v>46082</v>
      </c>
      <c r="H124" s="626">
        <v>70000</v>
      </c>
      <c r="I124" s="1169">
        <v>0</v>
      </c>
      <c r="J124" s="468">
        <v>70000</v>
      </c>
      <c r="K124" s="468">
        <v>2009</v>
      </c>
      <c r="L124" s="468">
        <v>5368.48</v>
      </c>
      <c r="M124" s="1149">
        <v>2128</v>
      </c>
      <c r="N124" s="468">
        <v>25</v>
      </c>
      <c r="O124" s="468">
        <f t="shared" si="16"/>
        <v>9530.48</v>
      </c>
      <c r="P124" s="468">
        <f t="shared" si="17"/>
        <v>60469.520000000004</v>
      </c>
    </row>
    <row r="125" spans="2:16" ht="21" customHeight="1" x14ac:dyDescent="0.25">
      <c r="B125" s="153" t="s">
        <v>1792</v>
      </c>
      <c r="C125" s="685" t="s">
        <v>806</v>
      </c>
      <c r="D125" s="282" t="s">
        <v>414</v>
      </c>
      <c r="E125" s="281" t="s">
        <v>1063</v>
      </c>
      <c r="F125" s="855">
        <v>45931</v>
      </c>
      <c r="G125" s="855">
        <v>46082</v>
      </c>
      <c r="H125" s="626">
        <v>70000</v>
      </c>
      <c r="I125" s="1169">
        <v>0</v>
      </c>
      <c r="J125" s="468">
        <v>70000</v>
      </c>
      <c r="K125" s="468">
        <v>2009</v>
      </c>
      <c r="L125" s="468">
        <v>5368.48</v>
      </c>
      <c r="M125" s="1149">
        <v>2128</v>
      </c>
      <c r="N125" s="468">
        <v>25</v>
      </c>
      <c r="O125" s="468">
        <f t="shared" si="16"/>
        <v>9530.48</v>
      </c>
      <c r="P125" s="468">
        <f t="shared" si="17"/>
        <v>60469.520000000004</v>
      </c>
    </row>
    <row r="126" spans="2:16" ht="21" customHeight="1" x14ac:dyDescent="0.25">
      <c r="B126" s="286" t="s">
        <v>1295</v>
      </c>
      <c r="C126" s="685" t="s">
        <v>1296</v>
      </c>
      <c r="D126" s="282" t="s">
        <v>414</v>
      </c>
      <c r="E126" s="281" t="s">
        <v>1063</v>
      </c>
      <c r="F126" s="855">
        <v>45931</v>
      </c>
      <c r="G126" s="855">
        <v>46082</v>
      </c>
      <c r="H126" s="626">
        <v>70000</v>
      </c>
      <c r="I126" s="1169">
        <v>0</v>
      </c>
      <c r="J126" s="468">
        <v>70000</v>
      </c>
      <c r="K126" s="468">
        <v>2009</v>
      </c>
      <c r="L126" s="468">
        <v>4984.5200000000004</v>
      </c>
      <c r="M126" s="1149">
        <v>2128</v>
      </c>
      <c r="N126" s="468">
        <v>1944.78</v>
      </c>
      <c r="O126" s="468">
        <f t="shared" si="16"/>
        <v>11066.300000000001</v>
      </c>
      <c r="P126" s="468">
        <f t="shared" si="17"/>
        <v>58933.7</v>
      </c>
    </row>
    <row r="127" spans="2:16" ht="21" customHeight="1" x14ac:dyDescent="0.25">
      <c r="B127" s="286" t="s">
        <v>1293</v>
      </c>
      <c r="C127" s="685" t="s">
        <v>807</v>
      </c>
      <c r="D127" s="282" t="s">
        <v>1294</v>
      </c>
      <c r="E127" s="281" t="s">
        <v>1063</v>
      </c>
      <c r="F127" s="1084">
        <v>45870</v>
      </c>
      <c r="G127" s="1084">
        <v>46023</v>
      </c>
      <c r="H127" s="626">
        <v>55000</v>
      </c>
      <c r="I127" s="1169">
        <v>0</v>
      </c>
      <c r="J127" s="468">
        <v>55000</v>
      </c>
      <c r="K127" s="468">
        <v>1578.5</v>
      </c>
      <c r="L127" s="468">
        <v>2559.6799999999998</v>
      </c>
      <c r="M127" s="1149">
        <v>1672</v>
      </c>
      <c r="N127" s="468">
        <v>25</v>
      </c>
      <c r="O127" s="468">
        <f t="shared" si="16"/>
        <v>5835.18</v>
      </c>
      <c r="P127" s="468">
        <f t="shared" si="17"/>
        <v>49164.82</v>
      </c>
    </row>
    <row r="128" spans="2:16" ht="21" customHeight="1" x14ac:dyDescent="0.25">
      <c r="B128" s="466" t="s">
        <v>813</v>
      </c>
      <c r="C128" s="569"/>
      <c r="D128" s="492">
        <v>7</v>
      </c>
      <c r="E128" s="465"/>
      <c r="F128" s="1016"/>
      <c r="G128" s="860"/>
      <c r="H128" s="695">
        <f>SUM(H121:H127)</f>
        <v>525000</v>
      </c>
      <c r="I128" s="1144">
        <f>SUM(I127)</f>
        <v>0</v>
      </c>
      <c r="J128" s="695">
        <f t="shared" ref="J128:P128" si="18">SUM(J121:J127)</f>
        <v>525000</v>
      </c>
      <c r="K128" s="695">
        <f t="shared" si="18"/>
        <v>15067.5</v>
      </c>
      <c r="L128" s="1099">
        <f t="shared" si="18"/>
        <v>45444.030000000006</v>
      </c>
      <c r="M128" s="695">
        <f t="shared" si="18"/>
        <v>15960</v>
      </c>
      <c r="N128" s="695">
        <f t="shared" si="18"/>
        <v>5286.26</v>
      </c>
      <c r="O128" s="695">
        <f t="shared" si="18"/>
        <v>81757.790000000008</v>
      </c>
      <c r="P128" s="695">
        <f t="shared" si="18"/>
        <v>443242.21000000008</v>
      </c>
    </row>
    <row r="129" spans="2:16" ht="21" customHeight="1" x14ac:dyDescent="0.25">
      <c r="B129" s="490"/>
      <c r="C129" s="1223"/>
      <c r="D129" s="492"/>
      <c r="E129" s="465"/>
      <c r="F129" s="856"/>
      <c r="G129" s="857"/>
      <c r="H129" s="695"/>
      <c r="I129" s="1112"/>
      <c r="J129" s="463"/>
      <c r="K129" s="463"/>
      <c r="L129" s="463"/>
      <c r="M129" s="1145"/>
      <c r="N129" s="697"/>
      <c r="O129" s="697"/>
      <c r="P129" s="463"/>
    </row>
    <row r="130" spans="2:16" ht="30" customHeight="1" x14ac:dyDescent="0.25">
      <c r="B130" s="1014" t="s">
        <v>1476</v>
      </c>
      <c r="C130" s="570"/>
      <c r="D130" s="492"/>
      <c r="E130" s="465"/>
      <c r="F130" s="1019"/>
      <c r="G130" s="857"/>
      <c r="H130" s="695"/>
      <c r="I130" s="1144"/>
      <c r="J130" s="697"/>
      <c r="K130" s="697"/>
      <c r="L130" s="697"/>
      <c r="M130" s="1145"/>
      <c r="N130" s="697"/>
      <c r="O130" s="697"/>
      <c r="P130" s="697"/>
    </row>
    <row r="131" spans="2:16" ht="28.5" customHeight="1" x14ac:dyDescent="0.25">
      <c r="B131" s="153" t="s">
        <v>1754</v>
      </c>
      <c r="C131" s="684" t="s">
        <v>807</v>
      </c>
      <c r="D131" s="749" t="s">
        <v>1755</v>
      </c>
      <c r="E131" s="637" t="s">
        <v>1281</v>
      </c>
      <c r="F131" s="855">
        <v>45992</v>
      </c>
      <c r="G131" s="855">
        <v>46143</v>
      </c>
      <c r="H131" s="626">
        <v>120000</v>
      </c>
      <c r="I131" s="1111">
        <v>0</v>
      </c>
      <c r="J131" s="498">
        <v>120000</v>
      </c>
      <c r="K131" s="498">
        <v>3444</v>
      </c>
      <c r="L131" s="498">
        <v>16809.87</v>
      </c>
      <c r="M131" s="1149">
        <v>3648</v>
      </c>
      <c r="N131" s="626">
        <v>2568.4</v>
      </c>
      <c r="O131" s="468">
        <f>+K131+L131+M131+N131</f>
        <v>26470.27</v>
      </c>
      <c r="P131" s="457">
        <f>+J131-O131</f>
        <v>93529.73</v>
      </c>
    </row>
    <row r="132" spans="2:16" ht="28.5" customHeight="1" x14ac:dyDescent="0.25">
      <c r="B132" s="466" t="s">
        <v>813</v>
      </c>
      <c r="C132" s="684"/>
      <c r="D132" s="492">
        <v>1</v>
      </c>
      <c r="E132" s="637"/>
      <c r="F132" s="855"/>
      <c r="G132" s="855"/>
      <c r="H132" s="695">
        <f>SUM(H130:H131)</f>
        <v>120000</v>
      </c>
      <c r="I132" s="1112">
        <v>0</v>
      </c>
      <c r="J132" s="695">
        <f t="shared" ref="J132:O132" si="19">SUM(J130:J131)</f>
        <v>120000</v>
      </c>
      <c r="K132" s="695">
        <f t="shared" si="19"/>
        <v>3444</v>
      </c>
      <c r="L132" s="1099">
        <f t="shared" si="19"/>
        <v>16809.87</v>
      </c>
      <c r="M132" s="695">
        <f t="shared" si="19"/>
        <v>3648</v>
      </c>
      <c r="N132" s="695">
        <f>SUM(N130:N131)</f>
        <v>2568.4</v>
      </c>
      <c r="O132" s="695">
        <f t="shared" si="19"/>
        <v>26470.27</v>
      </c>
      <c r="P132" s="695">
        <f>SUM(P130:P131)</f>
        <v>93529.73</v>
      </c>
    </row>
    <row r="133" spans="2:16" ht="21" customHeight="1" x14ac:dyDescent="0.25">
      <c r="B133" s="490"/>
      <c r="C133" s="1223"/>
      <c r="D133" s="492"/>
      <c r="E133" s="465"/>
      <c r="F133" s="859"/>
      <c r="G133" s="860"/>
      <c r="H133" s="695"/>
      <c r="I133" s="1112"/>
      <c r="J133" s="494"/>
      <c r="K133" s="494"/>
      <c r="L133" s="494"/>
      <c r="M133" s="1145"/>
      <c r="N133" s="695"/>
      <c r="O133" s="695"/>
      <c r="P133" s="494"/>
    </row>
    <row r="134" spans="2:16" ht="21" customHeight="1" x14ac:dyDescent="0.25">
      <c r="B134" s="466" t="s">
        <v>827</v>
      </c>
      <c r="C134" s="569"/>
      <c r="D134" s="492"/>
      <c r="E134" s="465"/>
      <c r="F134" s="1272"/>
      <c r="G134" s="711"/>
      <c r="H134" s="695"/>
      <c r="I134" s="1144"/>
      <c r="J134" s="697"/>
      <c r="K134" s="697"/>
      <c r="L134" s="697"/>
      <c r="M134" s="1145"/>
      <c r="N134" s="697"/>
      <c r="O134" s="697"/>
      <c r="P134" s="697"/>
    </row>
    <row r="135" spans="2:16" ht="21" customHeight="1" x14ac:dyDescent="0.25">
      <c r="B135" s="490" t="s">
        <v>1788</v>
      </c>
      <c r="C135" s="1223"/>
      <c r="D135" s="492"/>
      <c r="E135" s="465"/>
      <c r="F135" s="710"/>
      <c r="G135" s="711"/>
      <c r="H135" s="695"/>
      <c r="I135" s="1112"/>
      <c r="J135" s="463"/>
      <c r="K135" s="463"/>
      <c r="L135" s="463"/>
      <c r="M135" s="1145"/>
      <c r="N135" s="697"/>
      <c r="O135" s="697"/>
      <c r="P135" s="463"/>
    </row>
    <row r="136" spans="2:16" ht="30" customHeight="1" x14ac:dyDescent="0.25">
      <c r="B136" s="153" t="s">
        <v>1602</v>
      </c>
      <c r="C136" s="281" t="s">
        <v>807</v>
      </c>
      <c r="D136" s="282" t="s">
        <v>1032</v>
      </c>
      <c r="E136" s="281" t="s">
        <v>1063</v>
      </c>
      <c r="F136" s="855">
        <v>45931</v>
      </c>
      <c r="G136" s="855">
        <v>46082</v>
      </c>
      <c r="H136" s="626">
        <v>70000</v>
      </c>
      <c r="I136" s="1169">
        <v>0</v>
      </c>
      <c r="J136" s="468">
        <v>70000</v>
      </c>
      <c r="K136" s="468">
        <v>2009</v>
      </c>
      <c r="L136" s="468">
        <v>5368.48</v>
      </c>
      <c r="M136" s="1149">
        <v>2128</v>
      </c>
      <c r="N136" s="468">
        <v>25</v>
      </c>
      <c r="O136" s="468">
        <f>+K136+L136+M136+N136</f>
        <v>9530.48</v>
      </c>
      <c r="P136" s="468">
        <f>+J136-O136</f>
        <v>60469.520000000004</v>
      </c>
    </row>
    <row r="137" spans="2:16" ht="30" customHeight="1" x14ac:dyDescent="0.25">
      <c r="B137" s="153" t="s">
        <v>1613</v>
      </c>
      <c r="C137" s="281" t="s">
        <v>807</v>
      </c>
      <c r="D137" s="282" t="s">
        <v>417</v>
      </c>
      <c r="E137" s="281" t="s">
        <v>1063</v>
      </c>
      <c r="F137" s="855">
        <v>45931</v>
      </c>
      <c r="G137" s="855">
        <v>46082</v>
      </c>
      <c r="H137" s="626">
        <v>70000</v>
      </c>
      <c r="I137" s="1169">
        <v>0</v>
      </c>
      <c r="J137" s="468">
        <v>70000</v>
      </c>
      <c r="K137" s="468">
        <v>2009</v>
      </c>
      <c r="L137" s="468">
        <v>4216.6099999999997</v>
      </c>
      <c r="M137" s="1149">
        <v>2128</v>
      </c>
      <c r="N137" s="468">
        <v>5784.34</v>
      </c>
      <c r="O137" s="468">
        <f>+K137+L137+M137+N137</f>
        <v>14137.95</v>
      </c>
      <c r="P137" s="468">
        <f>+J137-O137</f>
        <v>55862.05</v>
      </c>
    </row>
    <row r="138" spans="2:16" ht="30" customHeight="1" x14ac:dyDescent="0.25">
      <c r="B138" s="153" t="s">
        <v>1606</v>
      </c>
      <c r="C138" s="281" t="s">
        <v>807</v>
      </c>
      <c r="D138" s="282" t="s">
        <v>414</v>
      </c>
      <c r="E138" s="281" t="s">
        <v>1063</v>
      </c>
      <c r="F138" s="855">
        <v>45931</v>
      </c>
      <c r="G138" s="855">
        <v>46082</v>
      </c>
      <c r="H138" s="626">
        <v>70000</v>
      </c>
      <c r="I138" s="1169">
        <v>0</v>
      </c>
      <c r="J138" s="468">
        <v>70000</v>
      </c>
      <c r="K138" s="468">
        <v>2009</v>
      </c>
      <c r="L138" s="861">
        <v>4984.5200000000004</v>
      </c>
      <c r="M138" s="1149">
        <v>2128</v>
      </c>
      <c r="N138" s="468">
        <v>1944.78</v>
      </c>
      <c r="O138" s="468">
        <f t="shared" ref="O138:O143" si="20">+K138+L138+M138+N138</f>
        <v>11066.300000000001</v>
      </c>
      <c r="P138" s="468">
        <f t="shared" ref="P138:P145" si="21">+J138-O138</f>
        <v>58933.7</v>
      </c>
    </row>
    <row r="139" spans="2:16" ht="30" customHeight="1" x14ac:dyDescent="0.25">
      <c r="B139" s="286" t="s">
        <v>725</v>
      </c>
      <c r="C139" s="281" t="s">
        <v>806</v>
      </c>
      <c r="D139" s="282" t="s">
        <v>823</v>
      </c>
      <c r="E139" s="281" t="s">
        <v>1063</v>
      </c>
      <c r="F139" s="855">
        <v>45931</v>
      </c>
      <c r="G139" s="855">
        <v>46082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5368.48</v>
      </c>
      <c r="M139" s="1149">
        <v>2128</v>
      </c>
      <c r="N139" s="468">
        <v>25</v>
      </c>
      <c r="O139" s="468">
        <f t="shared" si="20"/>
        <v>9530.48</v>
      </c>
      <c r="P139" s="468">
        <f t="shared" si="21"/>
        <v>60469.520000000004</v>
      </c>
    </row>
    <row r="140" spans="2:16" ht="30" customHeight="1" x14ac:dyDescent="0.25">
      <c r="B140" s="153" t="s">
        <v>1735</v>
      </c>
      <c r="C140" s="281" t="s">
        <v>806</v>
      </c>
      <c r="D140" s="282" t="s">
        <v>414</v>
      </c>
      <c r="E140" s="281" t="s">
        <v>1063</v>
      </c>
      <c r="F140" s="855">
        <v>45931</v>
      </c>
      <c r="G140" s="855">
        <v>46082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5368.48</v>
      </c>
      <c r="M140" s="1149">
        <v>2128</v>
      </c>
      <c r="N140" s="468">
        <v>25</v>
      </c>
      <c r="O140" s="468">
        <f t="shared" si="20"/>
        <v>9530.48</v>
      </c>
      <c r="P140" s="468">
        <f t="shared" si="21"/>
        <v>60469.520000000004</v>
      </c>
    </row>
    <row r="141" spans="2:16" ht="30" customHeight="1" x14ac:dyDescent="0.25">
      <c r="B141" s="153" t="s">
        <v>1609</v>
      </c>
      <c r="C141" s="281" t="s">
        <v>807</v>
      </c>
      <c r="D141" s="282" t="s">
        <v>414</v>
      </c>
      <c r="E141" s="281" t="s">
        <v>1063</v>
      </c>
      <c r="F141" s="855">
        <v>45931</v>
      </c>
      <c r="G141" s="855">
        <v>46082</v>
      </c>
      <c r="H141" s="626">
        <v>70000</v>
      </c>
      <c r="I141" s="1169">
        <v>0</v>
      </c>
      <c r="J141" s="468">
        <v>70000</v>
      </c>
      <c r="K141" s="468">
        <v>2009</v>
      </c>
      <c r="L141" s="468">
        <v>5368.48</v>
      </c>
      <c r="M141" s="1149">
        <v>2128</v>
      </c>
      <c r="N141" s="468">
        <v>25</v>
      </c>
      <c r="O141" s="468">
        <f t="shared" si="20"/>
        <v>9530.48</v>
      </c>
      <c r="P141" s="468">
        <f t="shared" si="21"/>
        <v>60469.520000000004</v>
      </c>
    </row>
    <row r="142" spans="2:16" ht="30" customHeight="1" x14ac:dyDescent="0.25">
      <c r="B142" s="286" t="s">
        <v>1409</v>
      </c>
      <c r="C142" s="281" t="s">
        <v>807</v>
      </c>
      <c r="D142" s="282" t="s">
        <v>414</v>
      </c>
      <c r="E142" s="281" t="s">
        <v>1063</v>
      </c>
      <c r="F142" s="855">
        <v>45992</v>
      </c>
      <c r="G142" s="855">
        <v>46143</v>
      </c>
      <c r="H142" s="626">
        <v>70000</v>
      </c>
      <c r="I142" s="1169">
        <v>0</v>
      </c>
      <c r="J142" s="468">
        <v>70000</v>
      </c>
      <c r="K142" s="468">
        <v>2009</v>
      </c>
      <c r="L142" s="468">
        <v>5368.48</v>
      </c>
      <c r="M142" s="1149">
        <v>2128</v>
      </c>
      <c r="N142" s="468">
        <v>25</v>
      </c>
      <c r="O142" s="468">
        <f t="shared" si="20"/>
        <v>9530.48</v>
      </c>
      <c r="P142" s="468">
        <f t="shared" si="21"/>
        <v>60469.520000000004</v>
      </c>
    </row>
    <row r="143" spans="2:16" ht="30" customHeight="1" x14ac:dyDescent="0.25">
      <c r="B143" s="286" t="s">
        <v>1787</v>
      </c>
      <c r="C143" s="281" t="s">
        <v>806</v>
      </c>
      <c r="D143" s="282" t="s">
        <v>823</v>
      </c>
      <c r="E143" s="281" t="s">
        <v>1063</v>
      </c>
      <c r="F143" s="855">
        <v>45992</v>
      </c>
      <c r="G143" s="855">
        <v>46143</v>
      </c>
      <c r="H143" s="626">
        <v>70000</v>
      </c>
      <c r="I143" s="1169">
        <v>0</v>
      </c>
      <c r="J143" s="468">
        <v>70000</v>
      </c>
      <c r="K143" s="468">
        <v>2009</v>
      </c>
      <c r="L143" s="468">
        <v>5368.48</v>
      </c>
      <c r="M143" s="1149">
        <v>2128</v>
      </c>
      <c r="N143" s="468">
        <v>25</v>
      </c>
      <c r="O143" s="468">
        <f t="shared" si="20"/>
        <v>9530.48</v>
      </c>
      <c r="P143" s="468">
        <f t="shared" si="21"/>
        <v>60469.520000000004</v>
      </c>
    </row>
    <row r="144" spans="2:16" ht="30" customHeight="1" x14ac:dyDescent="0.25">
      <c r="B144" s="153" t="s">
        <v>1622</v>
      </c>
      <c r="C144" s="281" t="s">
        <v>806</v>
      </c>
      <c r="D144" s="282" t="s">
        <v>1357</v>
      </c>
      <c r="E144" s="281" t="s">
        <v>1063</v>
      </c>
      <c r="F144" s="855">
        <v>45931</v>
      </c>
      <c r="G144" s="855">
        <v>46082</v>
      </c>
      <c r="H144" s="626">
        <v>125000</v>
      </c>
      <c r="I144" s="1169">
        <v>0</v>
      </c>
      <c r="J144" s="468">
        <v>125000</v>
      </c>
      <c r="K144" s="1038">
        <v>3587.5</v>
      </c>
      <c r="L144" s="1037">
        <v>17985.990000000002</v>
      </c>
      <c r="M144" s="1150">
        <v>3800</v>
      </c>
      <c r="N144" s="1038">
        <v>25</v>
      </c>
      <c r="O144" s="468">
        <f>+K144+L144+M144+N144</f>
        <v>25398.49</v>
      </c>
      <c r="P144" s="468">
        <f t="shared" si="21"/>
        <v>99601.51</v>
      </c>
    </row>
    <row r="145" spans="2:16" ht="30" customHeight="1" x14ac:dyDescent="0.25">
      <c r="B145" s="153" t="s">
        <v>1624</v>
      </c>
      <c r="C145" s="281" t="s">
        <v>806</v>
      </c>
      <c r="D145" s="282" t="s">
        <v>1683</v>
      </c>
      <c r="E145" s="281" t="s">
        <v>1063</v>
      </c>
      <c r="F145" s="855">
        <v>45931</v>
      </c>
      <c r="G145" s="855">
        <v>46082</v>
      </c>
      <c r="H145" s="626">
        <v>55000</v>
      </c>
      <c r="I145" s="1169">
        <v>0</v>
      </c>
      <c r="J145" s="468">
        <v>55000</v>
      </c>
      <c r="K145" s="468">
        <v>1578.5</v>
      </c>
      <c r="L145" s="468">
        <v>2271.71</v>
      </c>
      <c r="M145" s="1149">
        <v>1672</v>
      </c>
      <c r="N145" s="468">
        <v>1944.78</v>
      </c>
      <c r="O145" s="468">
        <f>+K145+L145+M145+N145</f>
        <v>7466.99</v>
      </c>
      <c r="P145" s="468">
        <f t="shared" si="21"/>
        <v>47533.01</v>
      </c>
    </row>
    <row r="146" spans="2:16" ht="21" customHeight="1" x14ac:dyDescent="0.25">
      <c r="B146" s="466" t="s">
        <v>813</v>
      </c>
      <c r="C146" s="569"/>
      <c r="D146" s="492">
        <v>10</v>
      </c>
      <c r="E146" s="465"/>
      <c r="F146" s="1016"/>
      <c r="G146" s="860"/>
      <c r="H146" s="695">
        <f>SUM(H136:H145)</f>
        <v>740000</v>
      </c>
      <c r="I146" s="1144">
        <v>0</v>
      </c>
      <c r="J146" s="695">
        <f t="shared" ref="J146:P146" si="22">SUM(J136:J145)</f>
        <v>740000</v>
      </c>
      <c r="K146" s="695">
        <f t="shared" si="22"/>
        <v>21238</v>
      </c>
      <c r="L146" s="695">
        <f t="shared" si="22"/>
        <v>61669.71</v>
      </c>
      <c r="M146" s="695">
        <f t="shared" si="22"/>
        <v>22496</v>
      </c>
      <c r="N146" s="695">
        <f t="shared" si="22"/>
        <v>9848.9</v>
      </c>
      <c r="O146" s="695">
        <f t="shared" si="22"/>
        <v>115252.61</v>
      </c>
      <c r="P146" s="695">
        <f t="shared" si="22"/>
        <v>624747.39000000013</v>
      </c>
    </row>
    <row r="147" spans="2:16" ht="28.5" customHeight="1" x14ac:dyDescent="0.25">
      <c r="B147" s="286"/>
      <c r="C147" s="569"/>
      <c r="D147" s="282"/>
      <c r="E147" s="465"/>
      <c r="F147" s="1272"/>
      <c r="G147" s="711"/>
      <c r="H147" s="695"/>
      <c r="I147" s="1144"/>
      <c r="J147" s="697"/>
      <c r="K147" s="697"/>
      <c r="L147" s="697"/>
      <c r="M147" s="1145"/>
      <c r="N147" s="697"/>
      <c r="O147" s="697"/>
      <c r="P147" s="697"/>
    </row>
    <row r="148" spans="2:16" ht="28.5" customHeight="1" x14ac:dyDescent="0.25">
      <c r="B148" s="1014" t="s">
        <v>1804</v>
      </c>
      <c r="C148" s="569"/>
      <c r="D148" s="282"/>
      <c r="E148" s="465"/>
      <c r="F148" s="1272"/>
      <c r="G148" s="711"/>
      <c r="H148" s="695"/>
      <c r="I148" s="1144"/>
      <c r="J148" s="697"/>
      <c r="K148" s="697"/>
      <c r="L148" s="697"/>
      <c r="M148" s="1145"/>
      <c r="N148" s="697"/>
      <c r="O148" s="697"/>
      <c r="P148" s="697"/>
    </row>
    <row r="149" spans="2:16" ht="28.5" customHeight="1" x14ac:dyDescent="0.25">
      <c r="B149" s="153" t="s">
        <v>1087</v>
      </c>
      <c r="C149" s="680" t="s">
        <v>807</v>
      </c>
      <c r="D149" s="282" t="s">
        <v>414</v>
      </c>
      <c r="E149" s="281" t="s">
        <v>1063</v>
      </c>
      <c r="F149" s="855">
        <v>45931</v>
      </c>
      <c r="G149" s="855">
        <v>46082</v>
      </c>
      <c r="H149" s="626">
        <v>70000</v>
      </c>
      <c r="I149" s="1169">
        <v>0</v>
      </c>
      <c r="J149" s="628">
        <v>70000</v>
      </c>
      <c r="K149" s="628">
        <v>2009</v>
      </c>
      <c r="L149" s="628">
        <v>5368.48</v>
      </c>
      <c r="M149" s="1149">
        <v>2128</v>
      </c>
      <c r="N149" s="628">
        <v>25</v>
      </c>
      <c r="O149" s="628">
        <f t="shared" ref="O149:O155" si="23">+K149+L149+M149+N149</f>
        <v>9530.48</v>
      </c>
      <c r="P149" s="628">
        <f t="shared" ref="P149:P155" si="24">+J149-O149</f>
        <v>60469.520000000004</v>
      </c>
    </row>
    <row r="150" spans="2:16" ht="28.5" customHeight="1" x14ac:dyDescent="0.25">
      <c r="B150" s="153" t="s">
        <v>1603</v>
      </c>
      <c r="C150" s="281" t="s">
        <v>806</v>
      </c>
      <c r="D150" s="282" t="s">
        <v>489</v>
      </c>
      <c r="E150" s="281" t="s">
        <v>1063</v>
      </c>
      <c r="F150" s="855">
        <v>45931</v>
      </c>
      <c r="G150" s="855">
        <v>46082</v>
      </c>
      <c r="H150" s="626">
        <v>70000</v>
      </c>
      <c r="I150" s="1169">
        <v>0</v>
      </c>
      <c r="J150" s="628">
        <v>70000</v>
      </c>
      <c r="K150" s="628">
        <v>2009</v>
      </c>
      <c r="L150" s="628">
        <v>5368.48</v>
      </c>
      <c r="M150" s="1149">
        <v>2128</v>
      </c>
      <c r="N150" s="628">
        <v>25</v>
      </c>
      <c r="O150" s="628">
        <f t="shared" si="23"/>
        <v>9530.48</v>
      </c>
      <c r="P150" s="628">
        <f t="shared" si="24"/>
        <v>60469.520000000004</v>
      </c>
    </row>
    <row r="151" spans="2:16" ht="28.5" customHeight="1" x14ac:dyDescent="0.25">
      <c r="B151" s="153" t="s">
        <v>1618</v>
      </c>
      <c r="C151" s="281" t="s">
        <v>807</v>
      </c>
      <c r="D151" s="282" t="s">
        <v>414</v>
      </c>
      <c r="E151" s="281" t="s">
        <v>1063</v>
      </c>
      <c r="F151" s="855">
        <v>45931</v>
      </c>
      <c r="G151" s="855">
        <v>46082</v>
      </c>
      <c r="H151" s="626">
        <v>70000</v>
      </c>
      <c r="I151" s="1169">
        <v>0</v>
      </c>
      <c r="J151" s="628">
        <v>70000</v>
      </c>
      <c r="K151" s="628">
        <v>2009</v>
      </c>
      <c r="L151" s="628">
        <v>5368.48</v>
      </c>
      <c r="M151" s="1149">
        <v>2128</v>
      </c>
      <c r="N151" s="628">
        <v>25</v>
      </c>
      <c r="O151" s="628">
        <f t="shared" si="23"/>
        <v>9530.48</v>
      </c>
      <c r="P151" s="628">
        <f t="shared" si="24"/>
        <v>60469.520000000004</v>
      </c>
    </row>
    <row r="152" spans="2:16" ht="28.5" customHeight="1" x14ac:dyDescent="0.25">
      <c r="B152" s="153" t="s">
        <v>1612</v>
      </c>
      <c r="C152" s="281" t="s">
        <v>1296</v>
      </c>
      <c r="D152" s="282" t="s">
        <v>417</v>
      </c>
      <c r="E152" s="281" t="s">
        <v>1063</v>
      </c>
      <c r="F152" s="855">
        <v>45931</v>
      </c>
      <c r="G152" s="855">
        <v>46082</v>
      </c>
      <c r="H152" s="626">
        <v>70000</v>
      </c>
      <c r="I152" s="1169">
        <v>0</v>
      </c>
      <c r="J152" s="628">
        <v>70000</v>
      </c>
      <c r="K152" s="628">
        <v>2009</v>
      </c>
      <c r="L152" s="628">
        <v>5368.48</v>
      </c>
      <c r="M152" s="1149">
        <v>2128</v>
      </c>
      <c r="N152" s="628">
        <v>25</v>
      </c>
      <c r="O152" s="628">
        <f t="shared" si="23"/>
        <v>9530.48</v>
      </c>
      <c r="P152" s="628">
        <f t="shared" si="24"/>
        <v>60469.520000000004</v>
      </c>
    </row>
    <row r="153" spans="2:16" ht="28.5" customHeight="1" x14ac:dyDescent="0.25">
      <c r="B153" s="153" t="s">
        <v>1619</v>
      </c>
      <c r="C153" s="281" t="s">
        <v>806</v>
      </c>
      <c r="D153" s="282" t="s">
        <v>823</v>
      </c>
      <c r="E153" s="281" t="s">
        <v>1063</v>
      </c>
      <c r="F153" s="855">
        <v>45931</v>
      </c>
      <c r="G153" s="855">
        <v>46082</v>
      </c>
      <c r="H153" s="626">
        <v>70000</v>
      </c>
      <c r="I153" s="1169">
        <v>0</v>
      </c>
      <c r="J153" s="628">
        <v>70000</v>
      </c>
      <c r="K153" s="628">
        <v>2009</v>
      </c>
      <c r="L153" s="628">
        <v>4984.5200000000004</v>
      </c>
      <c r="M153" s="1149">
        <v>2128</v>
      </c>
      <c r="N153" s="628">
        <v>1944.78</v>
      </c>
      <c r="O153" s="628">
        <f t="shared" si="23"/>
        <v>11066.300000000001</v>
      </c>
      <c r="P153" s="628">
        <f t="shared" si="24"/>
        <v>58933.7</v>
      </c>
    </row>
    <row r="154" spans="2:16" ht="28.5" customHeight="1" x14ac:dyDescent="0.25">
      <c r="B154" s="153" t="s">
        <v>1626</v>
      </c>
      <c r="C154" s="281" t="s">
        <v>1296</v>
      </c>
      <c r="D154" s="282" t="s">
        <v>1637</v>
      </c>
      <c r="E154" s="281" t="s">
        <v>1063</v>
      </c>
      <c r="F154" s="855">
        <v>45931</v>
      </c>
      <c r="G154" s="855">
        <v>46082</v>
      </c>
      <c r="H154" s="626">
        <v>43500</v>
      </c>
      <c r="I154" s="1169">
        <v>0</v>
      </c>
      <c r="J154" s="628">
        <v>43500</v>
      </c>
      <c r="K154" s="628">
        <v>1248.45</v>
      </c>
      <c r="L154" s="628">
        <v>936.62</v>
      </c>
      <c r="M154" s="1149">
        <v>1322.4</v>
      </c>
      <c r="N154" s="628">
        <v>25</v>
      </c>
      <c r="O154" s="628">
        <f>+K154+L154+M154+N154</f>
        <v>3532.4700000000003</v>
      </c>
      <c r="P154" s="628">
        <f t="shared" si="24"/>
        <v>39967.53</v>
      </c>
    </row>
    <row r="155" spans="2:16" ht="28.5" customHeight="1" x14ac:dyDescent="0.25">
      <c r="B155" s="153" t="s">
        <v>1627</v>
      </c>
      <c r="C155" s="281" t="s">
        <v>806</v>
      </c>
      <c r="D155" s="282" t="s">
        <v>105</v>
      </c>
      <c r="E155" s="281" t="s">
        <v>1063</v>
      </c>
      <c r="F155" s="855">
        <v>45992</v>
      </c>
      <c r="G155" s="855">
        <v>46143</v>
      </c>
      <c r="H155" s="626">
        <v>25000</v>
      </c>
      <c r="I155" s="1169">
        <v>0</v>
      </c>
      <c r="J155" s="628">
        <v>25000</v>
      </c>
      <c r="K155" s="628">
        <v>717.5</v>
      </c>
      <c r="L155" s="627">
        <v>0</v>
      </c>
      <c r="M155" s="1149">
        <v>760</v>
      </c>
      <c r="N155" s="628">
        <v>25</v>
      </c>
      <c r="O155" s="628">
        <f t="shared" si="23"/>
        <v>1502.5</v>
      </c>
      <c r="P155" s="628">
        <f t="shared" si="24"/>
        <v>23497.5</v>
      </c>
    </row>
    <row r="156" spans="2:16" ht="21" customHeight="1" x14ac:dyDescent="0.25">
      <c r="B156" s="466" t="s">
        <v>813</v>
      </c>
      <c r="C156" s="569"/>
      <c r="D156" s="492">
        <v>7</v>
      </c>
      <c r="E156" s="465"/>
      <c r="F156" s="1016"/>
      <c r="G156" s="860"/>
      <c r="H156" s="695">
        <f>SUM(H149:H155)</f>
        <v>418500</v>
      </c>
      <c r="I156" s="1144">
        <v>0</v>
      </c>
      <c r="J156" s="695">
        <f t="shared" ref="J156:P156" si="25">SUM(J149:J155)</f>
        <v>418500</v>
      </c>
      <c r="K156" s="695">
        <f t="shared" si="25"/>
        <v>12010.95</v>
      </c>
      <c r="L156" s="695">
        <f t="shared" si="25"/>
        <v>27395.059999999998</v>
      </c>
      <c r="M156" s="695">
        <f t="shared" si="25"/>
        <v>12722.4</v>
      </c>
      <c r="N156" s="695">
        <f t="shared" si="25"/>
        <v>2094.7799999999997</v>
      </c>
      <c r="O156" s="695">
        <f t="shared" si="25"/>
        <v>54223.19</v>
      </c>
      <c r="P156" s="695">
        <f t="shared" si="25"/>
        <v>364276.81000000006</v>
      </c>
    </row>
    <row r="157" spans="2:16" ht="25.5" customHeight="1" x14ac:dyDescent="0.25">
      <c r="B157" s="466"/>
      <c r="C157" s="569"/>
      <c r="D157" s="492"/>
      <c r="E157" s="465"/>
      <c r="F157" s="1272"/>
      <c r="G157" s="711"/>
      <c r="H157" s="695"/>
      <c r="I157" s="1144"/>
      <c r="J157" s="697"/>
      <c r="K157" s="697"/>
      <c r="L157" s="697"/>
      <c r="M157" s="1145"/>
      <c r="N157" s="697"/>
      <c r="O157" s="697"/>
      <c r="P157" s="697"/>
    </row>
    <row r="158" spans="2:16" ht="28.5" customHeight="1" x14ac:dyDescent="0.25">
      <c r="B158" s="466" t="s">
        <v>1789</v>
      </c>
      <c r="C158" s="569"/>
      <c r="D158" s="492"/>
      <c r="E158" s="465"/>
      <c r="F158" s="1272"/>
      <c r="G158" s="711"/>
      <c r="H158" s="695"/>
      <c r="I158" s="1144"/>
      <c r="J158" s="697"/>
      <c r="K158" s="697"/>
      <c r="L158" s="697"/>
      <c r="M158" s="1145"/>
      <c r="N158" s="697"/>
      <c r="O158" s="697"/>
      <c r="P158" s="697"/>
    </row>
    <row r="159" spans="2:16" ht="28.5" customHeight="1" x14ac:dyDescent="0.25">
      <c r="B159" s="153" t="s">
        <v>1601</v>
      </c>
      <c r="C159" s="497" t="s">
        <v>806</v>
      </c>
      <c r="D159" s="749" t="s">
        <v>1782</v>
      </c>
      <c r="E159" s="637" t="s">
        <v>1063</v>
      </c>
      <c r="F159" s="855">
        <v>45931</v>
      </c>
      <c r="G159" s="855">
        <v>46082</v>
      </c>
      <c r="H159" s="626">
        <v>120000</v>
      </c>
      <c r="I159" s="1111">
        <v>0</v>
      </c>
      <c r="J159" s="498">
        <v>120000</v>
      </c>
      <c r="K159" s="498">
        <v>3444</v>
      </c>
      <c r="L159" s="498">
        <v>16329.92</v>
      </c>
      <c r="M159" s="1149">
        <v>3648</v>
      </c>
      <c r="N159" s="626">
        <v>1944.78</v>
      </c>
      <c r="O159" s="468">
        <f>+K159+L159+M159+N159</f>
        <v>25366.699999999997</v>
      </c>
      <c r="P159" s="457">
        <f>+J159-O159</f>
        <v>94633.3</v>
      </c>
    </row>
    <row r="160" spans="2:16" ht="28.5" customHeight="1" x14ac:dyDescent="0.25">
      <c r="B160" s="153" t="s">
        <v>1607</v>
      </c>
      <c r="C160" s="281" t="s">
        <v>807</v>
      </c>
      <c r="D160" s="282" t="s">
        <v>414</v>
      </c>
      <c r="E160" s="281" t="s">
        <v>1063</v>
      </c>
      <c r="F160" s="855">
        <v>45931</v>
      </c>
      <c r="G160" s="855">
        <v>46082</v>
      </c>
      <c r="H160" s="626">
        <v>70000</v>
      </c>
      <c r="I160" s="1169">
        <v>0</v>
      </c>
      <c r="J160" s="468">
        <v>70000</v>
      </c>
      <c r="K160" s="468">
        <v>2009</v>
      </c>
      <c r="L160" s="468">
        <v>5368.48</v>
      </c>
      <c r="M160" s="1149">
        <v>2128</v>
      </c>
      <c r="N160" s="468">
        <v>25</v>
      </c>
      <c r="O160" s="468">
        <f t="shared" ref="O160:O165" si="26">+K160+L160+M160+N160</f>
        <v>9530.48</v>
      </c>
      <c r="P160" s="468">
        <f t="shared" ref="P160:P165" si="27">+J160-O160</f>
        <v>60469.520000000004</v>
      </c>
    </row>
    <row r="161" spans="2:16" ht="28.5" customHeight="1" x14ac:dyDescent="0.25">
      <c r="B161" s="153" t="s">
        <v>1608</v>
      </c>
      <c r="C161" s="281" t="s">
        <v>807</v>
      </c>
      <c r="D161" s="282" t="s">
        <v>417</v>
      </c>
      <c r="E161" s="281" t="s">
        <v>1063</v>
      </c>
      <c r="F161" s="855">
        <v>45931</v>
      </c>
      <c r="G161" s="855">
        <v>46082</v>
      </c>
      <c r="H161" s="626">
        <v>70000</v>
      </c>
      <c r="I161" s="1169">
        <v>0</v>
      </c>
      <c r="J161" s="468">
        <v>70000</v>
      </c>
      <c r="K161" s="468">
        <v>2009</v>
      </c>
      <c r="L161" s="468">
        <v>5368.48</v>
      </c>
      <c r="M161" s="1149">
        <v>2128</v>
      </c>
      <c r="N161" s="468">
        <v>25</v>
      </c>
      <c r="O161" s="468">
        <f t="shared" si="26"/>
        <v>9530.48</v>
      </c>
      <c r="P161" s="468">
        <f t="shared" si="27"/>
        <v>60469.520000000004</v>
      </c>
    </row>
    <row r="162" spans="2:16" ht="28.5" customHeight="1" x14ac:dyDescent="0.25">
      <c r="B162" s="153" t="s">
        <v>1614</v>
      </c>
      <c r="C162" s="281" t="s">
        <v>806</v>
      </c>
      <c r="D162" s="282" t="s">
        <v>417</v>
      </c>
      <c r="E162" s="281" t="s">
        <v>1063</v>
      </c>
      <c r="F162" s="855">
        <v>45931</v>
      </c>
      <c r="G162" s="855">
        <v>46082</v>
      </c>
      <c r="H162" s="626">
        <v>70000</v>
      </c>
      <c r="I162" s="1169">
        <v>0</v>
      </c>
      <c r="J162" s="468">
        <v>70000</v>
      </c>
      <c r="K162" s="468">
        <v>2009</v>
      </c>
      <c r="L162" s="468">
        <v>5368.48</v>
      </c>
      <c r="M162" s="1149">
        <v>2128</v>
      </c>
      <c r="N162" s="468">
        <v>25</v>
      </c>
      <c r="O162" s="468">
        <f t="shared" si="26"/>
        <v>9530.48</v>
      </c>
      <c r="P162" s="468">
        <f t="shared" si="27"/>
        <v>60469.520000000004</v>
      </c>
    </row>
    <row r="163" spans="2:16" ht="28.5" customHeight="1" x14ac:dyDescent="0.25">
      <c r="B163" s="153" t="s">
        <v>1617</v>
      </c>
      <c r="C163" s="281" t="s">
        <v>807</v>
      </c>
      <c r="D163" s="282" t="s">
        <v>414</v>
      </c>
      <c r="E163" s="281" t="s">
        <v>1063</v>
      </c>
      <c r="F163" s="855">
        <v>45931</v>
      </c>
      <c r="G163" s="855">
        <v>46082</v>
      </c>
      <c r="H163" s="626">
        <v>70000</v>
      </c>
      <c r="I163" s="1169">
        <v>0</v>
      </c>
      <c r="J163" s="468">
        <v>70000</v>
      </c>
      <c r="K163" s="468">
        <v>2009</v>
      </c>
      <c r="L163" s="468">
        <v>5368.48</v>
      </c>
      <c r="M163" s="1149">
        <v>2128</v>
      </c>
      <c r="N163" s="468">
        <v>25</v>
      </c>
      <c r="O163" s="468">
        <f t="shared" si="26"/>
        <v>9530.48</v>
      </c>
      <c r="P163" s="468">
        <f t="shared" si="27"/>
        <v>60469.520000000004</v>
      </c>
    </row>
    <row r="164" spans="2:16" ht="28.5" customHeight="1" x14ac:dyDescent="0.25">
      <c r="B164" s="153" t="s">
        <v>1363</v>
      </c>
      <c r="C164" s="281" t="s">
        <v>806</v>
      </c>
      <c r="D164" s="282" t="s">
        <v>414</v>
      </c>
      <c r="E164" s="281" t="s">
        <v>1063</v>
      </c>
      <c r="F164" s="855">
        <v>45931</v>
      </c>
      <c r="G164" s="855">
        <v>46082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5368.48</v>
      </c>
      <c r="M164" s="1149">
        <v>2128</v>
      </c>
      <c r="N164" s="468">
        <v>25</v>
      </c>
      <c r="O164" s="468">
        <f t="shared" si="26"/>
        <v>9530.48</v>
      </c>
      <c r="P164" s="468">
        <f t="shared" si="27"/>
        <v>60469.520000000004</v>
      </c>
    </row>
    <row r="165" spans="2:16" ht="28.5" customHeight="1" x14ac:dyDescent="0.25">
      <c r="B165" s="153" t="s">
        <v>1620</v>
      </c>
      <c r="C165" s="281" t="s">
        <v>807</v>
      </c>
      <c r="D165" s="280" t="s">
        <v>417</v>
      </c>
      <c r="E165" s="281" t="s">
        <v>1063</v>
      </c>
      <c r="F165" s="855">
        <v>45931</v>
      </c>
      <c r="G165" s="855">
        <v>46082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5368.48</v>
      </c>
      <c r="M165" s="1149">
        <v>2128</v>
      </c>
      <c r="N165" s="468">
        <v>25</v>
      </c>
      <c r="O165" s="468">
        <f t="shared" si="26"/>
        <v>9530.48</v>
      </c>
      <c r="P165" s="468">
        <f t="shared" si="27"/>
        <v>60469.520000000004</v>
      </c>
    </row>
    <row r="166" spans="2:16" ht="28.5" customHeight="1" x14ac:dyDescent="0.25">
      <c r="B166" s="286" t="s">
        <v>1299</v>
      </c>
      <c r="C166" s="281" t="s">
        <v>1296</v>
      </c>
      <c r="D166" s="282" t="s">
        <v>1636</v>
      </c>
      <c r="E166" s="281" t="s">
        <v>1063</v>
      </c>
      <c r="F166" s="855">
        <v>45931</v>
      </c>
      <c r="G166" s="855">
        <v>46082</v>
      </c>
      <c r="H166" s="626">
        <v>43500</v>
      </c>
      <c r="I166" s="1169">
        <v>0</v>
      </c>
      <c r="J166" s="468">
        <v>43500</v>
      </c>
      <c r="K166" s="468">
        <v>1248.45</v>
      </c>
      <c r="L166" s="468">
        <v>936.62</v>
      </c>
      <c r="M166" s="1149">
        <v>1322.4</v>
      </c>
      <c r="N166" s="468">
        <v>25</v>
      </c>
      <c r="O166" s="468">
        <f>+K166+L166+M166+N166</f>
        <v>3532.4700000000003</v>
      </c>
      <c r="P166" s="468">
        <f>+J166-O166</f>
        <v>39967.53</v>
      </c>
    </row>
    <row r="167" spans="2:16" ht="28.5" customHeight="1" x14ac:dyDescent="0.25">
      <c r="B167" s="153" t="s">
        <v>1623</v>
      </c>
      <c r="C167" s="281" t="s">
        <v>806</v>
      </c>
      <c r="D167" s="282" t="s">
        <v>529</v>
      </c>
      <c r="E167" s="281" t="s">
        <v>1063</v>
      </c>
      <c r="F167" s="855">
        <v>45931</v>
      </c>
      <c r="G167" s="855">
        <v>46082</v>
      </c>
      <c r="H167" s="626">
        <v>55000</v>
      </c>
      <c r="I167" s="1169">
        <v>0</v>
      </c>
      <c r="J167" s="468">
        <v>55000</v>
      </c>
      <c r="K167" s="468">
        <v>1578.5</v>
      </c>
      <c r="L167" s="468">
        <v>2559.6799999999998</v>
      </c>
      <c r="M167" s="1149">
        <v>1672</v>
      </c>
      <c r="N167" s="468">
        <v>25</v>
      </c>
      <c r="O167" s="468">
        <f>+K167+L167+M167+N167</f>
        <v>5835.18</v>
      </c>
      <c r="P167" s="468">
        <f>+J167-O167</f>
        <v>49164.82</v>
      </c>
    </row>
    <row r="168" spans="2:16" ht="21" customHeight="1" x14ac:dyDescent="0.25">
      <c r="B168" s="466" t="s">
        <v>813</v>
      </c>
      <c r="C168" s="569"/>
      <c r="D168" s="492">
        <v>9</v>
      </c>
      <c r="E168" s="465"/>
      <c r="F168" s="1016"/>
      <c r="G168" s="860"/>
      <c r="H168" s="695">
        <f>SUM(H159:H167)</f>
        <v>638500</v>
      </c>
      <c r="I168" s="1144">
        <v>0</v>
      </c>
      <c r="J168" s="695">
        <f t="shared" ref="J168:P168" si="28">SUM(J159:J167)</f>
        <v>638500</v>
      </c>
      <c r="K168" s="695">
        <f t="shared" si="28"/>
        <v>18324.95</v>
      </c>
      <c r="L168" s="695">
        <f t="shared" si="28"/>
        <v>52037.099999999991</v>
      </c>
      <c r="M168" s="695">
        <f t="shared" si="28"/>
        <v>19410.400000000001</v>
      </c>
      <c r="N168" s="695">
        <f t="shared" si="28"/>
        <v>2144.7799999999997</v>
      </c>
      <c r="O168" s="695">
        <f t="shared" si="28"/>
        <v>91917.229999999981</v>
      </c>
      <c r="P168" s="695">
        <f t="shared" si="28"/>
        <v>546582.77</v>
      </c>
    </row>
    <row r="169" spans="2:16" ht="23.25" customHeight="1" x14ac:dyDescent="0.25">
      <c r="B169" s="466"/>
      <c r="C169" s="569"/>
      <c r="D169" s="492"/>
      <c r="E169" s="465"/>
      <c r="F169" s="1272"/>
      <c r="G169" s="711"/>
      <c r="H169" s="695"/>
      <c r="I169" s="1144"/>
      <c r="J169" s="697"/>
      <c r="K169" s="697"/>
      <c r="L169" s="697"/>
      <c r="M169" s="1145"/>
      <c r="N169" s="697"/>
      <c r="O169" s="697"/>
      <c r="P169" s="697"/>
    </row>
    <row r="170" spans="2:16" ht="28.5" customHeight="1" x14ac:dyDescent="0.25">
      <c r="B170" s="466" t="s">
        <v>1790</v>
      </c>
      <c r="C170" s="569"/>
      <c r="D170" s="492"/>
      <c r="E170" s="465"/>
      <c r="F170" s="1272"/>
      <c r="G170" s="711"/>
      <c r="H170" s="695"/>
      <c r="I170" s="1144"/>
      <c r="J170" s="697"/>
      <c r="K170" s="697"/>
      <c r="L170" s="697"/>
      <c r="M170" s="1145"/>
      <c r="N170" s="697"/>
      <c r="O170" s="697"/>
      <c r="P170" s="697"/>
    </row>
    <row r="171" spans="2:16" ht="24" customHeight="1" x14ac:dyDescent="0.25">
      <c r="B171" s="153" t="s">
        <v>1600</v>
      </c>
      <c r="C171" s="281" t="s">
        <v>806</v>
      </c>
      <c r="D171" s="282" t="s">
        <v>1463</v>
      </c>
      <c r="E171" s="281" t="s">
        <v>1063</v>
      </c>
      <c r="F171" s="855">
        <v>45931</v>
      </c>
      <c r="G171" s="855">
        <v>46082</v>
      </c>
      <c r="H171" s="626">
        <v>120000</v>
      </c>
      <c r="I171" s="1169">
        <v>0</v>
      </c>
      <c r="J171" s="468">
        <v>120000</v>
      </c>
      <c r="K171" s="468">
        <v>3444</v>
      </c>
      <c r="L171" s="468">
        <v>16809.87</v>
      </c>
      <c r="M171" s="1149">
        <v>3648</v>
      </c>
      <c r="N171" s="468">
        <v>25</v>
      </c>
      <c r="O171" s="468">
        <f t="shared" ref="O171:O178" si="29">+K171+L171+M171+N171</f>
        <v>23926.87</v>
      </c>
      <c r="P171" s="468">
        <f t="shared" ref="P171:P178" si="30">+J171-O171</f>
        <v>96073.13</v>
      </c>
    </row>
    <row r="172" spans="2:16" ht="24" customHeight="1" x14ac:dyDescent="0.25">
      <c r="B172" s="153" t="s">
        <v>1604</v>
      </c>
      <c r="C172" s="685" t="s">
        <v>806</v>
      </c>
      <c r="D172" s="282" t="s">
        <v>417</v>
      </c>
      <c r="E172" s="281" t="s">
        <v>1063</v>
      </c>
      <c r="F172" s="855">
        <v>45931</v>
      </c>
      <c r="G172" s="855">
        <v>46082</v>
      </c>
      <c r="H172" s="626">
        <v>70000</v>
      </c>
      <c r="I172" s="1169">
        <v>0</v>
      </c>
      <c r="J172" s="468">
        <v>70000</v>
      </c>
      <c r="K172" s="468">
        <v>2009</v>
      </c>
      <c r="L172" s="468">
        <v>4984.5200000000004</v>
      </c>
      <c r="M172" s="1149">
        <v>2128</v>
      </c>
      <c r="N172" s="468">
        <v>1944.78</v>
      </c>
      <c r="O172" s="468">
        <f t="shared" si="29"/>
        <v>11066.300000000001</v>
      </c>
      <c r="P172" s="468">
        <f t="shared" si="30"/>
        <v>58933.7</v>
      </c>
    </row>
    <row r="173" spans="2:16" ht="24" customHeight="1" x14ac:dyDescent="0.25">
      <c r="B173" s="153" t="s">
        <v>1605</v>
      </c>
      <c r="C173" s="685" t="s">
        <v>806</v>
      </c>
      <c r="D173" s="282" t="s">
        <v>1773</v>
      </c>
      <c r="E173" s="281" t="s">
        <v>1063</v>
      </c>
      <c r="F173" s="855">
        <v>45931</v>
      </c>
      <c r="G173" s="855">
        <v>46082</v>
      </c>
      <c r="H173" s="626">
        <v>70000</v>
      </c>
      <c r="I173" s="1169">
        <v>0</v>
      </c>
      <c r="J173" s="468">
        <v>70000</v>
      </c>
      <c r="K173" s="468">
        <v>2009</v>
      </c>
      <c r="L173" s="468">
        <v>4600.5600000000004</v>
      </c>
      <c r="M173" s="1149">
        <v>2128</v>
      </c>
      <c r="N173" s="468">
        <v>3864.56</v>
      </c>
      <c r="O173" s="468">
        <f t="shared" si="29"/>
        <v>12602.12</v>
      </c>
      <c r="P173" s="468">
        <f t="shared" si="30"/>
        <v>57397.88</v>
      </c>
    </row>
    <row r="174" spans="2:16" ht="24" customHeight="1" x14ac:dyDescent="0.25">
      <c r="B174" s="153" t="s">
        <v>1833</v>
      </c>
      <c r="C174" s="685" t="s">
        <v>807</v>
      </c>
      <c r="D174" s="282" t="s">
        <v>1773</v>
      </c>
      <c r="E174" s="281" t="s">
        <v>1063</v>
      </c>
      <c r="F174" s="855">
        <v>45931</v>
      </c>
      <c r="G174" s="855">
        <v>46082</v>
      </c>
      <c r="H174" s="626">
        <v>70000</v>
      </c>
      <c r="I174" s="1169">
        <v>0</v>
      </c>
      <c r="J174" s="468">
        <v>70000</v>
      </c>
      <c r="K174" s="468">
        <v>2009</v>
      </c>
      <c r="L174" s="468">
        <v>5368.48</v>
      </c>
      <c r="M174" s="1149">
        <v>2128</v>
      </c>
      <c r="N174" s="468">
        <v>25</v>
      </c>
      <c r="O174" s="468">
        <f t="shared" si="29"/>
        <v>9530.48</v>
      </c>
      <c r="P174" s="468">
        <f t="shared" si="30"/>
        <v>60469.520000000004</v>
      </c>
    </row>
    <row r="175" spans="2:16" ht="24" customHeight="1" x14ac:dyDescent="0.25">
      <c r="B175" s="153" t="s">
        <v>1611</v>
      </c>
      <c r="C175" s="685" t="s">
        <v>806</v>
      </c>
      <c r="D175" s="282" t="s">
        <v>417</v>
      </c>
      <c r="E175" s="281" t="s">
        <v>1063</v>
      </c>
      <c r="F175" s="855">
        <v>45931</v>
      </c>
      <c r="G175" s="855">
        <v>46082</v>
      </c>
      <c r="H175" s="626">
        <v>70000</v>
      </c>
      <c r="I175" s="1169">
        <v>0</v>
      </c>
      <c r="J175" s="468">
        <v>70000</v>
      </c>
      <c r="K175" s="468">
        <v>2009</v>
      </c>
      <c r="L175" s="468">
        <v>4984.5200000000004</v>
      </c>
      <c r="M175" s="1149">
        <v>2128</v>
      </c>
      <c r="N175" s="468">
        <v>1944.78</v>
      </c>
      <c r="O175" s="468">
        <f t="shared" si="29"/>
        <v>11066.300000000001</v>
      </c>
      <c r="P175" s="468">
        <f t="shared" si="30"/>
        <v>58933.7</v>
      </c>
    </row>
    <row r="176" spans="2:16" ht="24" customHeight="1" x14ac:dyDescent="0.25">
      <c r="B176" s="153" t="s">
        <v>1610</v>
      </c>
      <c r="C176" s="685" t="s">
        <v>806</v>
      </c>
      <c r="D176" s="282" t="s">
        <v>417</v>
      </c>
      <c r="E176" s="281" t="s">
        <v>1063</v>
      </c>
      <c r="F176" s="855">
        <v>45931</v>
      </c>
      <c r="G176" s="855">
        <v>46082</v>
      </c>
      <c r="H176" s="626">
        <v>70000</v>
      </c>
      <c r="I176" s="1169">
        <v>0</v>
      </c>
      <c r="J176" s="468">
        <v>70000</v>
      </c>
      <c r="K176" s="468">
        <v>2009</v>
      </c>
      <c r="L176" s="468">
        <v>4984.5200000000004</v>
      </c>
      <c r="M176" s="1149">
        <v>2128</v>
      </c>
      <c r="N176" s="468">
        <v>1944.78</v>
      </c>
      <c r="O176" s="468">
        <f t="shared" si="29"/>
        <v>11066.300000000001</v>
      </c>
      <c r="P176" s="468">
        <f t="shared" si="30"/>
        <v>58933.7</v>
      </c>
    </row>
    <row r="177" spans="2:17" ht="24" customHeight="1" x14ac:dyDescent="0.25">
      <c r="B177" s="153" t="s">
        <v>1616</v>
      </c>
      <c r="C177" s="685" t="s">
        <v>806</v>
      </c>
      <c r="D177" s="282" t="s">
        <v>414</v>
      </c>
      <c r="E177" s="281" t="s">
        <v>1063</v>
      </c>
      <c r="F177" s="1084">
        <v>45870</v>
      </c>
      <c r="G177" s="1084">
        <v>46023</v>
      </c>
      <c r="H177" s="626">
        <v>70000</v>
      </c>
      <c r="I177" s="1169">
        <v>0</v>
      </c>
      <c r="J177" s="468">
        <v>70000</v>
      </c>
      <c r="K177" s="468">
        <v>2009</v>
      </c>
      <c r="L177" s="468">
        <v>5368.48</v>
      </c>
      <c r="M177" s="1149">
        <v>2128</v>
      </c>
      <c r="N177" s="468">
        <v>25</v>
      </c>
      <c r="O177" s="468">
        <f t="shared" si="29"/>
        <v>9530.48</v>
      </c>
      <c r="P177" s="468">
        <f t="shared" si="30"/>
        <v>60469.520000000004</v>
      </c>
    </row>
    <row r="178" spans="2:17" ht="24" customHeight="1" x14ac:dyDescent="0.25">
      <c r="B178" s="153" t="s">
        <v>1615</v>
      </c>
      <c r="C178" s="685" t="s">
        <v>1296</v>
      </c>
      <c r="D178" s="282" t="s">
        <v>414</v>
      </c>
      <c r="E178" s="281" t="s">
        <v>1063</v>
      </c>
      <c r="F178" s="1084">
        <v>45870</v>
      </c>
      <c r="G178" s="1084">
        <v>46023</v>
      </c>
      <c r="H178" s="626">
        <v>70000</v>
      </c>
      <c r="I178" s="1169">
        <v>0</v>
      </c>
      <c r="J178" s="468">
        <v>70000</v>
      </c>
      <c r="K178" s="468">
        <v>2009</v>
      </c>
      <c r="L178" s="468">
        <v>5368.48</v>
      </c>
      <c r="M178" s="1149">
        <v>2128</v>
      </c>
      <c r="N178" s="468">
        <v>25</v>
      </c>
      <c r="O178" s="468">
        <f t="shared" si="29"/>
        <v>9530.48</v>
      </c>
      <c r="P178" s="468">
        <f t="shared" si="30"/>
        <v>60469.520000000004</v>
      </c>
    </row>
    <row r="179" spans="2:17" ht="24" customHeight="1" x14ac:dyDescent="0.25">
      <c r="B179" s="153" t="s">
        <v>1625</v>
      </c>
      <c r="C179" s="685" t="s">
        <v>1296</v>
      </c>
      <c r="D179" s="282" t="s">
        <v>1636</v>
      </c>
      <c r="E179" s="281" t="s">
        <v>1063</v>
      </c>
      <c r="F179" s="1084">
        <v>45870</v>
      </c>
      <c r="G179" s="1084">
        <v>46023</v>
      </c>
      <c r="H179" s="626">
        <v>43500</v>
      </c>
      <c r="I179" s="1169">
        <v>0</v>
      </c>
      <c r="J179" s="468">
        <v>43500</v>
      </c>
      <c r="K179" s="468">
        <v>1248.45</v>
      </c>
      <c r="L179" s="468">
        <v>936.62</v>
      </c>
      <c r="M179" s="1149">
        <v>1322.4</v>
      </c>
      <c r="N179" s="468">
        <v>25</v>
      </c>
      <c r="O179" s="468">
        <f>+K179+L179+M179+N179</f>
        <v>3532.4700000000003</v>
      </c>
      <c r="P179" s="468">
        <f>+J179-O179</f>
        <v>39967.53</v>
      </c>
    </row>
    <row r="180" spans="2:17" ht="21" customHeight="1" x14ac:dyDescent="0.25">
      <c r="B180" s="466" t="s">
        <v>813</v>
      </c>
      <c r="C180" s="569"/>
      <c r="D180" s="492">
        <v>9</v>
      </c>
      <c r="E180" s="465"/>
      <c r="F180" s="1016"/>
      <c r="G180" s="860"/>
      <c r="H180" s="695">
        <f>SUM(H171:H179)</f>
        <v>653500</v>
      </c>
      <c r="I180" s="1144">
        <v>0</v>
      </c>
      <c r="J180" s="695">
        <f t="shared" ref="J180:P180" si="31">SUM(J171:J179)</f>
        <v>653500</v>
      </c>
      <c r="K180" s="695">
        <f t="shared" si="31"/>
        <v>18755.45</v>
      </c>
      <c r="L180" s="695">
        <f t="shared" si="31"/>
        <v>53406.049999999996</v>
      </c>
      <c r="M180" s="695">
        <f t="shared" si="31"/>
        <v>19866.400000000001</v>
      </c>
      <c r="N180" s="695">
        <f t="shared" si="31"/>
        <v>9823.9</v>
      </c>
      <c r="O180" s="695">
        <f t="shared" si="31"/>
        <v>101851.8</v>
      </c>
      <c r="P180" s="695">
        <f t="shared" si="31"/>
        <v>551648.20000000007</v>
      </c>
    </row>
    <row r="181" spans="2:17" ht="21" customHeight="1" x14ac:dyDescent="0.25">
      <c r="B181" s="466"/>
      <c r="C181" s="569"/>
      <c r="D181" s="492"/>
      <c r="E181" s="465"/>
      <c r="F181" s="1016"/>
      <c r="G181" s="860"/>
      <c r="H181" s="695">
        <f>+H180+H168+H156+H146</f>
        <v>2450500</v>
      </c>
      <c r="I181" s="1144">
        <v>0</v>
      </c>
      <c r="J181" s="695">
        <f t="shared" ref="J181:P181" si="32">+J180+J168+J156+J146</f>
        <v>2450500</v>
      </c>
      <c r="K181" s="695">
        <f t="shared" si="32"/>
        <v>70329.350000000006</v>
      </c>
      <c r="L181" s="695">
        <f t="shared" si="32"/>
        <v>194507.91999999998</v>
      </c>
      <c r="M181" s="695">
        <f t="shared" si="32"/>
        <v>74495.200000000012</v>
      </c>
      <c r="N181" s="695">
        <f t="shared" si="32"/>
        <v>23912.36</v>
      </c>
      <c r="O181" s="695">
        <f t="shared" si="32"/>
        <v>363244.82999999996</v>
      </c>
      <c r="P181" s="695">
        <f t="shared" si="32"/>
        <v>2087255.1700000004</v>
      </c>
    </row>
    <row r="182" spans="2:17" ht="21" customHeight="1" x14ac:dyDescent="0.25">
      <c r="B182" s="490"/>
      <c r="C182" s="1223"/>
      <c r="D182" s="492"/>
      <c r="E182" s="465"/>
      <c r="F182" s="710"/>
      <c r="G182" s="711"/>
      <c r="H182" s="695"/>
      <c r="I182" s="1112"/>
      <c r="J182" s="463"/>
      <c r="K182" s="463"/>
      <c r="L182" s="463"/>
      <c r="M182" s="1145"/>
      <c r="N182" s="697"/>
      <c r="O182" s="697"/>
      <c r="P182" s="463"/>
    </row>
    <row r="183" spans="2:17" ht="23.25" customHeight="1" x14ac:dyDescent="0.25">
      <c r="B183" s="1048" t="s">
        <v>865</v>
      </c>
      <c r="C183" s="1053"/>
      <c r="D183" s="1125">
        <f>+D180+D168+D156+D146+D15+D19+D25+D32+D50+D54+D58+D66+D73+D80+D94+D104+D108+D114+D118+D128+D132+D41+D84+D29+D62+D70+D45+D36</f>
        <v>88</v>
      </c>
      <c r="E183" s="1397"/>
      <c r="F183" s="1125"/>
      <c r="G183" s="1125"/>
      <c r="H183" s="1126">
        <f>+H15+H19+H25+H32+H41+H50+H54+H58+H66+H73+H80+H94+H104+H108+H114+H118+H128+H132+H146+H156+H168+H180+H84+H70+H62+H29+H45+H36</f>
        <v>7270500</v>
      </c>
      <c r="I183" s="1413">
        <v>0</v>
      </c>
      <c r="J183" s="1126">
        <f t="shared" ref="J183:P183" si="33">+J15+J19+J25+J32+J41+J50+J54+J58+J66+J73+J80+J94+J104+J108+J114+J118+J128+J132+J146+J156+J168+J180+J84+J70+J62+J29+J45+J36</f>
        <v>7270500</v>
      </c>
      <c r="K183" s="1126">
        <f t="shared" si="33"/>
        <v>208663.35000000003</v>
      </c>
      <c r="L183" s="1126">
        <f>+L15+L19+L25+L32+L41+L50+L54+L58+L66+L73+L80+L94+L104+L108+L114+L118+L128+L132+L146+L156+L168+L180+L84+L70+L62+L29+L45+L36</f>
        <v>737099.02999999991</v>
      </c>
      <c r="M183" s="1126">
        <f t="shared" si="33"/>
        <v>221023.19999999998</v>
      </c>
      <c r="N183" s="1126">
        <f t="shared" si="33"/>
        <v>128742.76999999996</v>
      </c>
      <c r="O183" s="1126">
        <f t="shared" si="33"/>
        <v>1295528.3500000003</v>
      </c>
      <c r="P183" s="1126">
        <f t="shared" si="33"/>
        <v>5974971.6500000004</v>
      </c>
    </row>
    <row r="184" spans="2:17" ht="17.25" customHeight="1" x14ac:dyDescent="0.25">
      <c r="B184" s="259"/>
      <c r="C184" s="1220"/>
      <c r="D184" s="259"/>
      <c r="E184" s="546"/>
      <c r="F184" s="546"/>
      <c r="G184" s="546"/>
      <c r="H184" s="862"/>
      <c r="I184" s="259"/>
      <c r="J184" s="259"/>
      <c r="K184" s="660"/>
      <c r="L184" s="660"/>
      <c r="M184" s="531"/>
      <c r="N184" s="660"/>
      <c r="O184" s="660"/>
      <c r="P184" s="259"/>
      <c r="Q184" s="259"/>
    </row>
    <row r="185" spans="2:17" ht="17.25" customHeight="1" x14ac:dyDescent="0.25">
      <c r="B185" s="259"/>
      <c r="C185" s="1220"/>
      <c r="D185" s="259"/>
      <c r="E185" s="546"/>
      <c r="F185" s="546"/>
      <c r="G185" s="546"/>
      <c r="H185" s="1179"/>
      <c r="I185" s="259"/>
      <c r="J185" s="259"/>
      <c r="K185" s="660"/>
      <c r="L185" s="660"/>
      <c r="M185" s="531"/>
      <c r="N185" s="660"/>
      <c r="O185" s="660"/>
      <c r="P185" s="259"/>
      <c r="Q185" s="259"/>
    </row>
    <row r="186" spans="2:17" ht="17.25" customHeight="1" x14ac:dyDescent="0.3">
      <c r="B186" s="259"/>
      <c r="C186" s="1220"/>
      <c r="D186" s="1576">
        <f>88-D180-D168-D156-D146</f>
        <v>53</v>
      </c>
      <c r="E186" s="546"/>
      <c r="F186" s="546"/>
      <c r="G186" s="546"/>
      <c r="H186" s="1179"/>
      <c r="I186" s="259"/>
      <c r="J186" s="259"/>
      <c r="K186" s="660"/>
      <c r="L186" s="660"/>
      <c r="M186" s="531"/>
      <c r="N186" s="660"/>
      <c r="O186" s="660"/>
      <c r="P186" s="259"/>
      <c r="Q186" s="259"/>
    </row>
    <row r="187" spans="2:17" ht="17.25" customHeight="1" x14ac:dyDescent="0.25">
      <c r="B187" s="259"/>
      <c r="C187" s="1220"/>
      <c r="D187" s="259"/>
      <c r="E187" s="531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ht="17.25" customHeight="1" x14ac:dyDescent="0.25">
      <c r="B188" s="259"/>
      <c r="C188" s="1220"/>
      <c r="D188" s="259"/>
      <c r="E188" s="531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ht="17.25" customHeight="1" x14ac:dyDescent="0.25">
      <c r="B189" s="259"/>
      <c r="C189" s="1220"/>
      <c r="D189" s="259"/>
      <c r="E189" s="531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ht="17.25" customHeight="1" x14ac:dyDescent="0.25">
      <c r="B190" s="259"/>
      <c r="C190" s="1220"/>
      <c r="D190" s="259"/>
      <c r="E190" s="531"/>
      <c r="F190" s="259"/>
      <c r="G190" s="259"/>
      <c r="H190" s="259"/>
      <c r="I190" s="259"/>
      <c r="J190" s="259"/>
      <c r="K190" s="660"/>
      <c r="L190" s="259"/>
      <c r="M190" s="1152"/>
      <c r="N190" s="660"/>
      <c r="O190" s="660"/>
      <c r="P190" s="660"/>
      <c r="Q190" s="259"/>
    </row>
    <row r="191" spans="2:17" ht="17.25" customHeight="1" x14ac:dyDescent="0.25">
      <c r="B191" s="259"/>
      <c r="C191" s="1220"/>
      <c r="D191" s="259"/>
      <c r="E191" s="531"/>
      <c r="F191" s="259"/>
      <c r="G191" s="259"/>
      <c r="H191" s="259"/>
      <c r="I191" s="259"/>
      <c r="J191" s="259"/>
      <c r="K191" s="660"/>
      <c r="L191" s="259"/>
      <c r="M191" s="1152"/>
      <c r="N191" s="660"/>
      <c r="O191" s="660"/>
      <c r="P191" s="660"/>
      <c r="Q191" s="259"/>
    </row>
    <row r="192" spans="2:17" ht="17.25" customHeight="1" x14ac:dyDescent="0.25">
      <c r="B192" s="259"/>
      <c r="C192" s="1220"/>
      <c r="D192" s="259"/>
      <c r="E192" s="531"/>
      <c r="F192" s="259"/>
      <c r="G192" s="259"/>
      <c r="H192" s="259"/>
      <c r="I192" s="259"/>
      <c r="J192" s="259"/>
      <c r="K192" s="660"/>
      <c r="L192" s="259"/>
      <c r="M192" s="1152"/>
      <c r="N192" s="660"/>
      <c r="O192" s="660"/>
      <c r="P192" s="660"/>
      <c r="Q192" s="259"/>
    </row>
    <row r="193" spans="2:17" ht="17.25" customHeight="1" x14ac:dyDescent="0.25">
      <c r="B193" s="259"/>
      <c r="C193" s="1220"/>
      <c r="D193" s="259"/>
      <c r="E193" s="531"/>
      <c r="F193" s="259"/>
      <c r="G193" s="259"/>
      <c r="H193" s="259"/>
      <c r="I193" s="259"/>
      <c r="J193" s="259"/>
      <c r="K193" s="660" t="s">
        <v>641</v>
      </c>
      <c r="L193" s="259"/>
      <c r="M193" s="1152"/>
      <c r="N193" s="660"/>
      <c r="O193" s="660"/>
      <c r="P193" s="660"/>
      <c r="Q193" s="259"/>
    </row>
    <row r="194" spans="2:17" ht="17.25" customHeight="1" x14ac:dyDescent="0.25">
      <c r="B194" s="259"/>
      <c r="C194" s="1220"/>
      <c r="D194" s="259"/>
      <c r="E194" s="531"/>
      <c r="F194" s="259"/>
      <c r="G194" s="259"/>
      <c r="H194" s="259"/>
      <c r="I194" s="259"/>
      <c r="J194" s="259"/>
      <c r="K194" s="660"/>
      <c r="L194" s="259"/>
      <c r="M194" s="1152"/>
      <c r="N194" s="660"/>
      <c r="O194" s="660"/>
      <c r="P194" s="660"/>
      <c r="Q194" s="259"/>
    </row>
    <row r="195" spans="2:17" ht="17.25" customHeight="1" x14ac:dyDescent="0.25">
      <c r="B195" s="259"/>
      <c r="C195" s="1220"/>
      <c r="D195" s="259"/>
      <c r="E195" s="531"/>
      <c r="F195" s="259"/>
      <c r="G195" s="259"/>
      <c r="H195" s="259"/>
      <c r="I195" s="259"/>
      <c r="J195" s="259"/>
      <c r="K195" s="660"/>
      <c r="L195" s="259"/>
      <c r="M195" s="1152"/>
      <c r="N195" s="660"/>
      <c r="O195" s="660"/>
      <c r="P195" s="660"/>
      <c r="Q195" s="259"/>
    </row>
    <row r="196" spans="2:17" ht="17.25" customHeight="1" x14ac:dyDescent="0.25">
      <c r="B196" s="259"/>
      <c r="C196" s="1220"/>
      <c r="D196" s="259"/>
      <c r="E196" s="531"/>
      <c r="F196" s="259"/>
      <c r="G196" s="259"/>
      <c r="H196" s="259"/>
      <c r="I196" s="259"/>
      <c r="J196" s="259"/>
      <c r="K196" s="660"/>
      <c r="L196" s="259"/>
      <c r="M196" s="1152"/>
      <c r="N196" s="660"/>
      <c r="O196" s="660"/>
      <c r="P196" s="660"/>
      <c r="Q196" s="259"/>
    </row>
    <row r="197" spans="2:17" ht="17.25" customHeight="1" x14ac:dyDescent="0.25">
      <c r="B197" s="537"/>
      <c r="C197" s="1062"/>
      <c r="D197" s="537"/>
      <c r="E197" s="1398"/>
      <c r="F197" s="692"/>
      <c r="G197" s="692"/>
      <c r="H197" s="537"/>
      <c r="I197" s="537"/>
      <c r="J197" s="537"/>
      <c r="K197" s="537"/>
      <c r="L197" s="537"/>
      <c r="M197" s="542"/>
      <c r="N197" s="537"/>
      <c r="O197" s="537"/>
      <c r="P197" s="537"/>
      <c r="Q197" s="537"/>
    </row>
    <row r="198" spans="2:17" ht="17.25" customHeight="1" x14ac:dyDescent="0.25">
      <c r="B198" s="537"/>
      <c r="C198" s="1062"/>
      <c r="D198" s="537"/>
      <c r="E198" s="1398"/>
      <c r="F198" s="692"/>
      <c r="G198" s="692"/>
      <c r="H198" s="537"/>
      <c r="I198" s="537"/>
      <c r="J198" s="537"/>
      <c r="K198" s="537"/>
      <c r="L198" s="537"/>
      <c r="M198" s="542"/>
      <c r="N198" s="537"/>
      <c r="O198" s="537"/>
      <c r="P198" s="537"/>
      <c r="Q198" s="537"/>
    </row>
    <row r="199" spans="2:17" ht="17.25" customHeight="1" x14ac:dyDescent="0.25">
      <c r="B199" s="537"/>
      <c r="C199" s="1062"/>
      <c r="D199" s="537"/>
      <c r="E199" s="542"/>
      <c r="F199" s="537"/>
      <c r="G199" s="537"/>
      <c r="H199" s="537"/>
      <c r="I199" s="537"/>
      <c r="J199" s="537"/>
      <c r="K199" s="537"/>
      <c r="L199" s="537"/>
      <c r="M199" s="542"/>
      <c r="N199" s="537"/>
      <c r="O199" s="537"/>
      <c r="P199" s="537"/>
      <c r="Q199" s="537"/>
    </row>
    <row r="200" spans="2:17" ht="17.25" customHeight="1" x14ac:dyDescent="0.25">
      <c r="B200" s="542" t="s">
        <v>1449</v>
      </c>
      <c r="C200" s="1202"/>
      <c r="D200" s="542"/>
      <c r="E200" s="691"/>
      <c r="F200" s="691"/>
      <c r="G200" s="691"/>
      <c r="H200" s="866"/>
      <c r="I200" s="674" t="s">
        <v>1377</v>
      </c>
      <c r="K200" s="674"/>
      <c r="L200" s="674"/>
      <c r="M200" s="1153"/>
      <c r="N200" s="1097"/>
      <c r="P200" s="674"/>
      <c r="Q200" s="544"/>
    </row>
    <row r="201" spans="2:17" ht="17.25" customHeight="1" x14ac:dyDescent="0.25">
      <c r="B201" s="546" t="s">
        <v>935</v>
      </c>
      <c r="C201" s="1203"/>
      <c r="D201" s="546"/>
      <c r="E201" s="1399"/>
      <c r="F201" s="538"/>
      <c r="G201" s="538"/>
      <c r="H201" s="467"/>
      <c r="I201" s="537"/>
      <c r="J201" s="1895" t="s">
        <v>1375</v>
      </c>
      <c r="K201" s="1895"/>
      <c r="L201" s="1895"/>
      <c r="M201" s="1895"/>
      <c r="N201" s="1895"/>
      <c r="O201" s="1895"/>
      <c r="P201" s="1895"/>
      <c r="Q201" s="539"/>
    </row>
    <row r="202" spans="2:17" ht="17.25" customHeight="1" x14ac:dyDescent="0.25">
      <c r="B202" s="542" t="s">
        <v>1231</v>
      </c>
      <c r="C202" s="1202"/>
      <c r="D202" s="542"/>
      <c r="E202" s="542"/>
      <c r="G202" s="1062"/>
      <c r="H202" s="1062"/>
      <c r="I202" s="1062"/>
      <c r="J202" s="1876" t="s">
        <v>1554</v>
      </c>
      <c r="K202" s="1876"/>
      <c r="L202" s="1876"/>
      <c r="M202" s="1876"/>
      <c r="N202" s="1876"/>
      <c r="O202" s="1876"/>
      <c r="P202" s="1876"/>
      <c r="Q202" s="537"/>
    </row>
    <row r="203" spans="2:17" ht="213" customHeight="1" x14ac:dyDescent="0.25">
      <c r="B203" s="546"/>
      <c r="C203" s="1203"/>
      <c r="D203" s="546"/>
      <c r="E203" s="546"/>
      <c r="F203" s="547"/>
      <c r="G203" s="547"/>
      <c r="H203" s="546"/>
      <c r="I203" s="541"/>
      <c r="J203" s="540"/>
      <c r="K203" s="537"/>
      <c r="L203" s="673" t="s">
        <v>1374</v>
      </c>
      <c r="M203" s="758"/>
      <c r="N203" s="513"/>
      <c r="O203" s="513"/>
      <c r="P203" s="673"/>
      <c r="Q203" s="673"/>
    </row>
    <row r="204" spans="2:17" ht="12" customHeight="1" x14ac:dyDescent="0.25">
      <c r="B204" s="267"/>
      <c r="C204" s="1228"/>
      <c r="D204" s="267"/>
      <c r="E204" s="267"/>
      <c r="F204" s="268"/>
      <c r="G204" s="268"/>
      <c r="H204" s="268"/>
      <c r="I204" s="269"/>
      <c r="J204" s="268"/>
      <c r="K204" s="268"/>
      <c r="L204" s="268"/>
      <c r="M204" s="267"/>
      <c r="N204" s="205"/>
      <c r="O204" s="1324"/>
      <c r="P204" s="271"/>
      <c r="Q204" s="259"/>
    </row>
    <row r="205" spans="2:17" s="259" customFormat="1" ht="24" hidden="1" customHeight="1" x14ac:dyDescent="0.25">
      <c r="C205" s="1220"/>
      <c r="E205" s="668"/>
      <c r="F205" s="668"/>
      <c r="G205" s="668"/>
      <c r="M205" s="531"/>
      <c r="N205"/>
      <c r="O205"/>
    </row>
    <row r="206" spans="2:17" x14ac:dyDescent="0.25">
      <c r="L206" s="259"/>
      <c r="M206" s="531"/>
    </row>
  </sheetData>
  <mergeCells count="21">
    <mergeCell ref="N10:N11"/>
    <mergeCell ref="O10:O11"/>
    <mergeCell ref="P10:P11"/>
    <mergeCell ref="J201:P201"/>
    <mergeCell ref="J202:P202"/>
    <mergeCell ref="M10:M11"/>
    <mergeCell ref="G10:G11"/>
    <mergeCell ref="I10:I11"/>
    <mergeCell ref="J10:J11"/>
    <mergeCell ref="K10:K11"/>
    <mergeCell ref="L10:L11"/>
    <mergeCell ref="B4:P4"/>
    <mergeCell ref="B5:P5"/>
    <mergeCell ref="B6:P6"/>
    <mergeCell ref="B7:P7"/>
    <mergeCell ref="B8:P8"/>
    <mergeCell ref="B10:B11"/>
    <mergeCell ref="C10:C11"/>
    <mergeCell ref="D10:D11"/>
    <mergeCell ref="E10:E11"/>
    <mergeCell ref="F10:F11"/>
  </mergeCells>
  <pageMargins left="1.0236220472440944" right="0.11811023622047245" top="0.23622047244094491" bottom="7.874015748031496E-2" header="0.15" footer="3.937007874015748E-2"/>
  <pageSetup paperSize="5" scale="50" fitToHeight="0" orientation="landscape" r:id="rId1"/>
  <rowBreaks count="3" manualBreakCount="3">
    <brk id="58" min="1" max="15" man="1"/>
    <brk id="109" min="1" max="15" man="1"/>
    <brk id="156" min="1" max="15" man="1"/>
  </rowBreaks>
  <drawing r:id="rId2"/>
</worksheet>
</file>

<file path=xl/worksheets/sheet3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D0209D-507F-44DC-9CC1-A83F5A7DC53E}">
  <sheetPr>
    <pageSetUpPr fitToPage="1"/>
  </sheetPr>
  <dimension ref="A1:M83"/>
  <sheetViews>
    <sheetView showGridLines="0" topLeftCell="B37" zoomScale="110" zoomScaleNormal="110" workbookViewId="0">
      <selection activeCell="D51" sqref="D51"/>
    </sheetView>
  </sheetViews>
  <sheetFormatPr baseColWidth="10" defaultRowHeight="15" x14ac:dyDescent="0.25"/>
  <cols>
    <col min="1" max="1" width="1.42578125" hidden="1" customWidth="1"/>
    <col min="2" max="2" width="66.7109375" customWidth="1"/>
    <col min="3" max="3" width="10.85546875" customWidth="1"/>
    <col min="4" max="4" width="47.28515625" customWidth="1"/>
    <col min="5" max="5" width="15.42578125" customWidth="1"/>
    <col min="6" max="6" width="11.7109375" bestFit="1" customWidth="1"/>
    <col min="7" max="7" width="13.42578125" bestFit="1" customWidth="1"/>
    <col min="8" max="8" width="11.5703125" bestFit="1" customWidth="1"/>
    <col min="9" max="9" width="12.28515625" bestFit="1" customWidth="1"/>
    <col min="10" max="11" width="11.5703125" bestFit="1" customWidth="1"/>
    <col min="12" max="12" width="13.5703125" customWidth="1"/>
    <col min="13" max="13" width="13.140625" customWidth="1"/>
  </cols>
  <sheetData>
    <row r="1" spans="2:13" s="1412" customFormat="1" ht="12.75" customHeight="1" x14ac:dyDescent="0.2"/>
    <row r="2" spans="2:13" s="1412" customFormat="1" ht="12.75" customHeight="1" x14ac:dyDescent="0.2"/>
    <row r="3" spans="2:13" s="1412" customFormat="1" ht="12.75" customHeight="1" x14ac:dyDescent="0.2"/>
    <row r="4" spans="2:13" s="1412" customFormat="1" ht="12.75" customHeight="1" x14ac:dyDescent="0.2"/>
    <row r="5" spans="2:13" s="1412" customFormat="1" ht="12.75" customHeight="1" x14ac:dyDescent="0.2"/>
    <row r="6" spans="2:13" s="1412" customFormat="1" ht="12.75" customHeight="1" x14ac:dyDescent="0.2">
      <c r="B6" s="1949" t="s">
        <v>0</v>
      </c>
      <c r="C6" s="1949"/>
      <c r="D6" s="1949"/>
      <c r="E6" s="1949"/>
      <c r="F6" s="1949"/>
      <c r="G6" s="1949"/>
      <c r="H6" s="1949"/>
      <c r="I6" s="1949"/>
      <c r="J6" s="1949"/>
      <c r="K6" s="1949"/>
      <c r="L6" s="1949"/>
      <c r="M6" s="1949"/>
    </row>
    <row r="7" spans="2:13" s="1412" customFormat="1" ht="12.75" customHeight="1" x14ac:dyDescent="0.2">
      <c r="B7" s="1949" t="s">
        <v>1</v>
      </c>
      <c r="C7" s="1949"/>
      <c r="D7" s="1949"/>
      <c r="E7" s="1949"/>
      <c r="F7" s="1949"/>
      <c r="G7" s="1949"/>
      <c r="H7" s="1949"/>
      <c r="I7" s="1949"/>
      <c r="J7" s="1949"/>
      <c r="K7" s="1949"/>
      <c r="L7" s="1949"/>
      <c r="M7" s="1949"/>
    </row>
    <row r="8" spans="2:13" s="1412" customFormat="1" ht="12.75" customHeight="1" x14ac:dyDescent="0.2">
      <c r="B8" s="1949" t="s">
        <v>3</v>
      </c>
      <c r="C8" s="1949"/>
      <c r="D8" s="1949"/>
      <c r="E8" s="1949"/>
      <c r="F8" s="1949"/>
      <c r="G8" s="1949"/>
      <c r="H8" s="1949"/>
      <c r="I8" s="1949"/>
      <c r="J8" s="1949"/>
      <c r="K8" s="1949"/>
      <c r="L8" s="1949"/>
      <c r="M8" s="1949"/>
    </row>
    <row r="9" spans="2:13" s="1412" customFormat="1" ht="12.75" customHeight="1" x14ac:dyDescent="0.2">
      <c r="B9" s="1949" t="s">
        <v>1857</v>
      </c>
      <c r="C9" s="1949"/>
      <c r="D9" s="1949"/>
      <c r="E9" s="1949"/>
      <c r="F9" s="1949"/>
      <c r="G9" s="1949"/>
      <c r="H9" s="1949"/>
      <c r="I9" s="1949"/>
      <c r="J9" s="1949"/>
      <c r="K9" s="1949"/>
      <c r="L9" s="1949"/>
      <c r="M9" s="1949"/>
    </row>
    <row r="10" spans="2:13" s="1412" customFormat="1" ht="12.75" customHeight="1" x14ac:dyDescent="0.2">
      <c r="B10" s="1823" t="s">
        <v>1197</v>
      </c>
      <c r="C10" s="1823"/>
      <c r="D10" s="1823"/>
      <c r="E10" s="1823"/>
      <c r="F10" s="1823"/>
      <c r="G10" s="1823"/>
      <c r="H10" s="1823"/>
      <c r="I10" s="1823"/>
      <c r="J10" s="1823"/>
      <c r="K10" s="1823"/>
      <c r="L10" s="1823"/>
      <c r="M10" s="1823"/>
    </row>
    <row r="11" spans="2:13" ht="6.75" customHeight="1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s="205" customFormat="1" ht="9.75" customHeight="1" x14ac:dyDescent="0.25">
      <c r="B12" s="1625" t="s">
        <v>7</v>
      </c>
      <c r="C12" s="1626" t="s">
        <v>802</v>
      </c>
      <c r="D12" s="1626" t="s">
        <v>9</v>
      </c>
      <c r="E12" s="1541" t="s">
        <v>12</v>
      </c>
      <c r="F12" s="1627" t="s">
        <v>13</v>
      </c>
      <c r="G12" s="1623" t="s">
        <v>14</v>
      </c>
      <c r="H12" s="1623" t="s">
        <v>15</v>
      </c>
      <c r="I12" s="1623" t="s">
        <v>16</v>
      </c>
      <c r="J12" s="1623" t="s">
        <v>17</v>
      </c>
      <c r="K12" s="1623" t="s">
        <v>18</v>
      </c>
      <c r="L12" s="1623" t="s">
        <v>19</v>
      </c>
      <c r="M12" s="1623" t="s">
        <v>20</v>
      </c>
    </row>
    <row r="13" spans="2:13" s="205" customFormat="1" ht="15" customHeight="1" x14ac:dyDescent="0.25">
      <c r="B13" s="1625"/>
      <c r="C13" s="1626"/>
      <c r="D13" s="1626"/>
      <c r="E13" s="1541" t="s">
        <v>21</v>
      </c>
      <c r="F13" s="1627"/>
      <c r="G13" s="1623"/>
      <c r="H13" s="1623"/>
      <c r="I13" s="1623"/>
      <c r="J13" s="1623"/>
      <c r="K13" s="1623"/>
      <c r="L13" s="1623"/>
      <c r="M13" s="1623"/>
    </row>
    <row r="14" spans="2:13" s="268" customFormat="1" ht="37.5" customHeight="1" x14ac:dyDescent="0.25">
      <c r="B14" s="1542" t="s">
        <v>1138</v>
      </c>
      <c r="C14" s="1502"/>
      <c r="D14" s="1543"/>
      <c r="E14" s="1544"/>
      <c r="F14" s="1545"/>
      <c r="G14" s="1544"/>
      <c r="H14" s="1544"/>
      <c r="I14" s="1544"/>
      <c r="J14" s="1544"/>
      <c r="K14" s="1544"/>
      <c r="L14" s="1544"/>
      <c r="M14" s="1544"/>
    </row>
    <row r="15" spans="2:13" s="268" customFormat="1" ht="37.5" customHeight="1" x14ac:dyDescent="0.25">
      <c r="B15" s="1546" t="s">
        <v>1640</v>
      </c>
      <c r="C15" s="1502" t="s">
        <v>806</v>
      </c>
      <c r="D15" s="1547" t="s">
        <v>1208</v>
      </c>
      <c r="E15" s="1548">
        <v>40000</v>
      </c>
      <c r="F15" s="1549">
        <v>0</v>
      </c>
      <c r="G15" s="1550">
        <v>40000</v>
      </c>
      <c r="H15" s="1550">
        <v>1148</v>
      </c>
      <c r="I15" s="1550">
        <v>9409</v>
      </c>
      <c r="J15" s="1550">
        <v>1216</v>
      </c>
      <c r="K15" s="1551">
        <v>0</v>
      </c>
      <c r="L15" s="1550">
        <f>+H15+I15+J15</f>
        <v>11773</v>
      </c>
      <c r="M15" s="1550">
        <f>+G15-L15</f>
        <v>28227</v>
      </c>
    </row>
    <row r="16" spans="2:13" s="206" customFormat="1" ht="37.5" customHeight="1" x14ac:dyDescent="0.25">
      <c r="B16" s="1552" t="s">
        <v>813</v>
      </c>
      <c r="C16" s="1552"/>
      <c r="D16" s="1553">
        <v>1</v>
      </c>
      <c r="E16" s="1554">
        <f>SUM(E15)</f>
        <v>40000</v>
      </c>
      <c r="F16" s="1555">
        <f>+F15</f>
        <v>0</v>
      </c>
      <c r="G16" s="1554">
        <f>SUM(G15)</f>
        <v>40000</v>
      </c>
      <c r="H16" s="1554">
        <f>SUM(H15)</f>
        <v>1148</v>
      </c>
      <c r="I16" s="1554">
        <f>SUM(I15)</f>
        <v>9409</v>
      </c>
      <c r="J16" s="1554">
        <f>SUM(J15)</f>
        <v>1216</v>
      </c>
      <c r="K16" s="1556">
        <f>+K15</f>
        <v>0</v>
      </c>
      <c r="L16" s="1554">
        <f>SUM(L15)</f>
        <v>11773</v>
      </c>
      <c r="M16" s="1554">
        <f>SUM(M15)</f>
        <v>28227</v>
      </c>
    </row>
    <row r="17" spans="2:13" s="206" customFormat="1" ht="37.5" customHeight="1" x14ac:dyDescent="0.25">
      <c r="B17" s="1552"/>
      <c r="C17" s="1552"/>
      <c r="D17" s="1553"/>
      <c r="E17" s="1554"/>
      <c r="F17" s="1555"/>
      <c r="G17" s="1554"/>
      <c r="H17" s="1554"/>
      <c r="I17" s="1554"/>
      <c r="J17" s="1554"/>
      <c r="K17" s="1556"/>
      <c r="L17" s="1554"/>
      <c r="M17" s="1554"/>
    </row>
    <row r="18" spans="2:13" s="205" customFormat="1" ht="37.5" customHeight="1" x14ac:dyDescent="0.25">
      <c r="B18" s="1542" t="s">
        <v>1195</v>
      </c>
      <c r="C18" s="1502"/>
      <c r="D18" s="1557"/>
      <c r="E18" s="1558"/>
      <c r="F18" s="1558"/>
      <c r="G18" s="1550"/>
      <c r="H18" s="1559"/>
      <c r="I18" s="1550"/>
      <c r="J18" s="1550"/>
      <c r="K18" s="1560"/>
      <c r="L18" s="1550"/>
      <c r="M18" s="1550"/>
    </row>
    <row r="19" spans="2:13" s="205" customFormat="1" ht="37.5" customHeight="1" x14ac:dyDescent="0.25">
      <c r="B19" s="1558" t="s">
        <v>217</v>
      </c>
      <c r="C19" s="1502" t="s">
        <v>807</v>
      </c>
      <c r="D19" s="1547" t="s">
        <v>1465</v>
      </c>
      <c r="E19" s="1548">
        <v>40000</v>
      </c>
      <c r="F19" s="1549">
        <v>0</v>
      </c>
      <c r="G19" s="1550">
        <v>40000</v>
      </c>
      <c r="H19" s="1550">
        <v>1148</v>
      </c>
      <c r="I19" s="1550">
        <v>9409</v>
      </c>
      <c r="J19" s="1550">
        <v>1216</v>
      </c>
      <c r="K19" s="1551">
        <v>0</v>
      </c>
      <c r="L19" s="1550">
        <f>+H19+I19+J19</f>
        <v>11773</v>
      </c>
      <c r="M19" s="1550">
        <f>+G19-L19</f>
        <v>28227</v>
      </c>
    </row>
    <row r="20" spans="2:13" s="206" customFormat="1" ht="37.5" customHeight="1" x14ac:dyDescent="0.25">
      <c r="B20" s="1552" t="s">
        <v>813</v>
      </c>
      <c r="C20" s="1552"/>
      <c r="D20" s="1553">
        <v>1</v>
      </c>
      <c r="E20" s="1554">
        <f>+E19</f>
        <v>40000</v>
      </c>
      <c r="F20" s="1555">
        <f t="shared" ref="F20:L20" si="0">+F19</f>
        <v>0</v>
      </c>
      <c r="G20" s="1561">
        <f>+G19</f>
        <v>40000</v>
      </c>
      <c r="H20" s="1561">
        <f t="shared" si="0"/>
        <v>1148</v>
      </c>
      <c r="I20" s="1561">
        <f t="shared" si="0"/>
        <v>9409</v>
      </c>
      <c r="J20" s="1561">
        <f t="shared" si="0"/>
        <v>1216</v>
      </c>
      <c r="K20" s="1556">
        <f t="shared" si="0"/>
        <v>0</v>
      </c>
      <c r="L20" s="1561">
        <f t="shared" si="0"/>
        <v>11773</v>
      </c>
      <c r="M20" s="1561">
        <f>+G20-L20</f>
        <v>28227</v>
      </c>
    </row>
    <row r="21" spans="2:13" s="206" customFormat="1" ht="37.5" customHeight="1" x14ac:dyDescent="0.25">
      <c r="B21" s="1552"/>
      <c r="C21" s="1552"/>
      <c r="D21" s="1553"/>
      <c r="E21" s="1554"/>
      <c r="F21" s="1555"/>
      <c r="G21" s="1561"/>
      <c r="H21" s="1561"/>
      <c r="I21" s="1561"/>
      <c r="J21" s="1561"/>
      <c r="K21" s="1556"/>
      <c r="L21" s="1561"/>
      <c r="M21" s="1561"/>
    </row>
    <row r="22" spans="2:13" s="206" customFormat="1" ht="37.5" customHeight="1" x14ac:dyDescent="0.25">
      <c r="B22" s="1562" t="s">
        <v>1744</v>
      </c>
      <c r="C22" s="1552"/>
      <c r="D22" s="1553"/>
      <c r="E22" s="1554"/>
      <c r="F22" s="1555"/>
      <c r="G22" s="1561"/>
      <c r="H22" s="1561"/>
      <c r="I22" s="1561"/>
      <c r="J22" s="1561"/>
      <c r="K22" s="1556"/>
      <c r="L22" s="1561"/>
      <c r="M22" s="1561"/>
    </row>
    <row r="23" spans="2:13" s="206" customFormat="1" ht="37.5" customHeight="1" x14ac:dyDescent="0.25">
      <c r="B23" s="1558" t="s">
        <v>1168</v>
      </c>
      <c r="C23" s="1502" t="s">
        <v>807</v>
      </c>
      <c r="D23" s="1563" t="s">
        <v>1743</v>
      </c>
      <c r="E23" s="1548">
        <v>20000</v>
      </c>
      <c r="F23" s="1564">
        <v>0</v>
      </c>
      <c r="G23" s="1548">
        <v>20000</v>
      </c>
      <c r="H23" s="1548">
        <v>574</v>
      </c>
      <c r="I23" s="1548">
        <v>4704.5</v>
      </c>
      <c r="J23" s="1548">
        <v>608</v>
      </c>
      <c r="K23" s="1565">
        <v>0</v>
      </c>
      <c r="L23" s="1548">
        <f>+H23+I23+J23</f>
        <v>5886.5</v>
      </c>
      <c r="M23" s="1548">
        <f>+G23-L23</f>
        <v>14113.5</v>
      </c>
    </row>
    <row r="24" spans="2:13" s="206" customFormat="1" ht="37.5" customHeight="1" x14ac:dyDescent="0.25">
      <c r="B24" s="1552" t="s">
        <v>813</v>
      </c>
      <c r="C24" s="1552"/>
      <c r="D24" s="1553">
        <v>1</v>
      </c>
      <c r="E24" s="1554">
        <f>SUM(E23)</f>
        <v>20000</v>
      </c>
      <c r="F24" s="1555">
        <v>0</v>
      </c>
      <c r="G24" s="1554">
        <f>SUM(G23)</f>
        <v>20000</v>
      </c>
      <c r="H24" s="1554">
        <f>SUM(H23)</f>
        <v>574</v>
      </c>
      <c r="I24" s="1554">
        <f>SUM(I23)</f>
        <v>4704.5</v>
      </c>
      <c r="J24" s="1554">
        <f>SUM(J23)</f>
        <v>608</v>
      </c>
      <c r="K24" s="1556">
        <f>+K23</f>
        <v>0</v>
      </c>
      <c r="L24" s="1561">
        <f>+H24+I24+J24</f>
        <v>5886.5</v>
      </c>
      <c r="M24" s="1561">
        <f>+G24-L24</f>
        <v>14113.5</v>
      </c>
    </row>
    <row r="25" spans="2:13" s="206" customFormat="1" ht="37.5" customHeight="1" x14ac:dyDescent="0.25">
      <c r="B25" s="1552"/>
      <c r="C25" s="1552"/>
      <c r="D25" s="1553"/>
      <c r="E25" s="1554"/>
      <c r="F25" s="1555"/>
      <c r="G25" s="1561"/>
      <c r="H25" s="1561"/>
      <c r="I25" s="1561"/>
      <c r="J25" s="1561"/>
      <c r="K25" s="1556"/>
      <c r="L25" s="1561"/>
      <c r="M25" s="1561"/>
    </row>
    <row r="26" spans="2:13" s="206" customFormat="1" ht="37.5" customHeight="1" x14ac:dyDescent="0.25">
      <c r="B26" s="1552" t="s">
        <v>1126</v>
      </c>
      <c r="C26" s="1552"/>
      <c r="D26" s="1553"/>
      <c r="E26" s="1554"/>
      <c r="F26" s="1555"/>
      <c r="G26" s="1561"/>
      <c r="H26" s="1561"/>
      <c r="I26" s="1561"/>
      <c r="J26" s="1561"/>
      <c r="K26" s="1556"/>
      <c r="L26" s="1561"/>
      <c r="M26" s="1561"/>
    </row>
    <row r="27" spans="2:13" s="206" customFormat="1" ht="37.5" customHeight="1" x14ac:dyDescent="0.25">
      <c r="B27" s="1558" t="s">
        <v>1641</v>
      </c>
      <c r="C27" s="1502" t="s">
        <v>807</v>
      </c>
      <c r="D27" s="1558" t="s">
        <v>607</v>
      </c>
      <c r="E27" s="1548">
        <v>25000</v>
      </c>
      <c r="F27" s="1564">
        <v>0</v>
      </c>
      <c r="G27" s="1548">
        <v>25000</v>
      </c>
      <c r="H27" s="1548">
        <v>717.5</v>
      </c>
      <c r="I27" s="1548">
        <v>4841.1899999999996</v>
      </c>
      <c r="J27" s="1548">
        <v>760</v>
      </c>
      <c r="K27" s="1565">
        <v>0</v>
      </c>
      <c r="L27" s="1548">
        <f>+H27+I27+J27</f>
        <v>6318.69</v>
      </c>
      <c r="M27" s="1548">
        <f>+G27-L27</f>
        <v>18681.310000000001</v>
      </c>
    </row>
    <row r="28" spans="2:13" s="206" customFormat="1" ht="37.5" customHeight="1" x14ac:dyDescent="0.25">
      <c r="B28" s="1552" t="s">
        <v>813</v>
      </c>
      <c r="C28" s="1552"/>
      <c r="D28" s="1553">
        <v>1</v>
      </c>
      <c r="E28" s="1554">
        <v>25000</v>
      </c>
      <c r="F28" s="1555">
        <v>0</v>
      </c>
      <c r="G28" s="1561">
        <v>25000</v>
      </c>
      <c r="H28" s="1561">
        <v>717.5</v>
      </c>
      <c r="I28" s="1561">
        <v>4841.1899999999996</v>
      </c>
      <c r="J28" s="1561">
        <v>760</v>
      </c>
      <c r="K28" s="1556">
        <v>0</v>
      </c>
      <c r="L28" s="1561">
        <f>+H28+I28+J28</f>
        <v>6318.69</v>
      </c>
      <c r="M28" s="1561">
        <f>+G28-L28</f>
        <v>18681.310000000001</v>
      </c>
    </row>
    <row r="29" spans="2:13" s="206" customFormat="1" ht="37.5" customHeight="1" x14ac:dyDescent="0.25">
      <c r="B29" s="1552"/>
      <c r="C29" s="1552"/>
      <c r="D29" s="1553"/>
      <c r="E29" s="1554"/>
      <c r="F29" s="1555"/>
      <c r="G29" s="1561"/>
      <c r="H29" s="1561"/>
      <c r="I29" s="1561"/>
      <c r="J29" s="1561"/>
      <c r="K29" s="1556"/>
      <c r="L29" s="1561"/>
      <c r="M29" s="1561"/>
    </row>
    <row r="30" spans="2:13" s="206" customFormat="1" ht="37.5" customHeight="1" x14ac:dyDescent="0.25">
      <c r="B30" s="1552" t="s">
        <v>1144</v>
      </c>
      <c r="C30" s="1552"/>
      <c r="D30" s="1553"/>
      <c r="E30" s="1554"/>
      <c r="F30" s="1555"/>
      <c r="G30" s="1561"/>
      <c r="H30" s="1561"/>
      <c r="I30" s="1561"/>
      <c r="J30" s="1561"/>
      <c r="K30" s="1556"/>
      <c r="L30" s="1561"/>
      <c r="M30" s="1561"/>
    </row>
    <row r="31" spans="2:13" s="206" customFormat="1" ht="37.5" customHeight="1" x14ac:dyDescent="0.25">
      <c r="B31" s="1546" t="s">
        <v>1655</v>
      </c>
      <c r="C31" s="1566" t="s">
        <v>807</v>
      </c>
      <c r="D31" s="1546" t="s">
        <v>1840</v>
      </c>
      <c r="E31" s="1548">
        <v>15000</v>
      </c>
      <c r="F31" s="1549">
        <v>0</v>
      </c>
      <c r="G31" s="1550">
        <v>15000</v>
      </c>
      <c r="H31" s="1550">
        <v>430.5</v>
      </c>
      <c r="I31" s="1550">
        <v>3443.74</v>
      </c>
      <c r="J31" s="1550">
        <v>456</v>
      </c>
      <c r="K31" s="1551">
        <v>0</v>
      </c>
      <c r="L31" s="1550">
        <f>SUM(H31:K31)</f>
        <v>4330.24</v>
      </c>
      <c r="M31" s="1550">
        <f>+E31-L31</f>
        <v>10669.76</v>
      </c>
    </row>
    <row r="32" spans="2:13" s="206" customFormat="1" ht="37.5" customHeight="1" x14ac:dyDescent="0.25">
      <c r="B32" s="1552" t="s">
        <v>813</v>
      </c>
      <c r="C32" s="1552"/>
      <c r="D32" s="1553">
        <v>1</v>
      </c>
      <c r="E32" s="1554">
        <v>15000</v>
      </c>
      <c r="F32" s="1555">
        <v>0</v>
      </c>
      <c r="G32" s="1561">
        <v>15000</v>
      </c>
      <c r="H32" s="1561">
        <v>430.5</v>
      </c>
      <c r="I32" s="1561">
        <v>3443.74</v>
      </c>
      <c r="J32" s="1561">
        <v>456</v>
      </c>
      <c r="K32" s="1556">
        <v>0</v>
      </c>
      <c r="L32" s="1561">
        <f>SUM(H32:K32)</f>
        <v>4330.24</v>
      </c>
      <c r="M32" s="1561">
        <f>+E32-L32</f>
        <v>10669.76</v>
      </c>
    </row>
    <row r="33" spans="2:13" s="206" customFormat="1" ht="37.5" customHeight="1" x14ac:dyDescent="0.25">
      <c r="B33" s="1552"/>
      <c r="C33" s="1552"/>
      <c r="D33" s="1553"/>
      <c r="E33" s="1554"/>
      <c r="F33" s="1555"/>
      <c r="G33" s="1561"/>
      <c r="H33" s="1561"/>
      <c r="I33" s="1561"/>
      <c r="J33" s="1561"/>
      <c r="K33" s="1556"/>
      <c r="L33" s="1561"/>
      <c r="M33" s="1561"/>
    </row>
    <row r="34" spans="2:13" s="206" customFormat="1" ht="37.5" customHeight="1" x14ac:dyDescent="0.25">
      <c r="B34" s="1552"/>
      <c r="C34" s="1552"/>
      <c r="D34" s="1553"/>
      <c r="E34" s="1554"/>
      <c r="F34" s="1555"/>
      <c r="G34" s="1561"/>
      <c r="H34" s="1561"/>
      <c r="I34" s="1561"/>
      <c r="J34" s="1561"/>
      <c r="K34" s="1556"/>
      <c r="L34" s="1561"/>
      <c r="M34" s="1561"/>
    </row>
    <row r="35" spans="2:13" s="206" customFormat="1" ht="37.5" customHeight="1" x14ac:dyDescent="0.25">
      <c r="B35" s="1562" t="s">
        <v>1568</v>
      </c>
      <c r="C35" s="1552"/>
      <c r="D35" s="1553"/>
      <c r="E35" s="1554"/>
      <c r="F35" s="1555"/>
      <c r="G35" s="1561"/>
      <c r="H35" s="1561"/>
      <c r="I35" s="1561"/>
      <c r="J35" s="1561"/>
      <c r="K35" s="1556"/>
      <c r="L35" s="1561"/>
      <c r="M35" s="1561"/>
    </row>
    <row r="36" spans="2:13" s="206" customFormat="1" ht="48.75" customHeight="1" x14ac:dyDescent="0.25">
      <c r="B36" s="1546" t="s">
        <v>232</v>
      </c>
      <c r="C36" s="1566" t="s">
        <v>807</v>
      </c>
      <c r="D36" s="1547" t="s">
        <v>1569</v>
      </c>
      <c r="E36" s="1548">
        <v>20000</v>
      </c>
      <c r="F36" s="1549">
        <v>0</v>
      </c>
      <c r="G36" s="1550">
        <v>20000</v>
      </c>
      <c r="H36" s="1550">
        <v>574</v>
      </c>
      <c r="I36" s="1550">
        <v>4704.5</v>
      </c>
      <c r="J36" s="1550">
        <v>608</v>
      </c>
      <c r="K36" s="1551">
        <v>0</v>
      </c>
      <c r="L36" s="1550">
        <f>SUM(H36:K36)</f>
        <v>5886.5</v>
      </c>
      <c r="M36" s="1550">
        <f>+E36-L36</f>
        <v>14113.5</v>
      </c>
    </row>
    <row r="37" spans="2:13" s="206" customFormat="1" ht="37.5" customHeight="1" x14ac:dyDescent="0.25">
      <c r="B37" s="1552" t="s">
        <v>813</v>
      </c>
      <c r="C37" s="1552"/>
      <c r="D37" s="1553">
        <v>1</v>
      </c>
      <c r="E37" s="1554">
        <v>20000</v>
      </c>
      <c r="F37" s="1555">
        <v>0</v>
      </c>
      <c r="G37" s="1561">
        <v>20000</v>
      </c>
      <c r="H37" s="1561">
        <v>574</v>
      </c>
      <c r="I37" s="1561">
        <v>4704.5</v>
      </c>
      <c r="J37" s="1561">
        <v>608</v>
      </c>
      <c r="K37" s="1556">
        <v>0</v>
      </c>
      <c r="L37" s="1561">
        <f>SUM(H37:K37)</f>
        <v>5886.5</v>
      </c>
      <c r="M37" s="1561">
        <f>+E37-L37</f>
        <v>14113.5</v>
      </c>
    </row>
    <row r="38" spans="2:13" s="206" customFormat="1" ht="37.5" customHeight="1" x14ac:dyDescent="0.25">
      <c r="B38" s="1552"/>
      <c r="C38" s="1552"/>
      <c r="D38" s="1553"/>
      <c r="E38" s="1554"/>
      <c r="F38" s="1555"/>
      <c r="G38" s="1561"/>
      <c r="H38" s="1561"/>
      <c r="I38" s="1561"/>
      <c r="J38" s="1561"/>
      <c r="K38" s="1556"/>
      <c r="L38" s="1561"/>
      <c r="M38" s="1561"/>
    </row>
    <row r="39" spans="2:13" s="206" customFormat="1" ht="37.5" customHeight="1" x14ac:dyDescent="0.25">
      <c r="B39" s="1567" t="s">
        <v>1443</v>
      </c>
      <c r="C39" s="1568"/>
      <c r="D39" s="1520"/>
      <c r="E39" s="1548"/>
      <c r="F39" s="1549"/>
      <c r="G39" s="1550"/>
      <c r="H39" s="1550"/>
      <c r="I39" s="1550"/>
      <c r="J39" s="1550"/>
      <c r="K39" s="1551"/>
      <c r="L39" s="1550"/>
      <c r="M39" s="1550"/>
    </row>
    <row r="40" spans="2:13" s="206" customFormat="1" ht="37.5" customHeight="1" x14ac:dyDescent="0.25">
      <c r="B40" s="1569" t="s">
        <v>1642</v>
      </c>
      <c r="C40" s="1568" t="s">
        <v>806</v>
      </c>
      <c r="D40" s="1574" t="s">
        <v>1480</v>
      </c>
      <c r="E40" s="1548">
        <v>45000</v>
      </c>
      <c r="F40" s="1549">
        <v>0</v>
      </c>
      <c r="G40" s="1550">
        <v>45000</v>
      </c>
      <c r="H40" s="1550">
        <v>1291.5</v>
      </c>
      <c r="I40" s="1550">
        <v>9545.69</v>
      </c>
      <c r="J40" s="1550">
        <v>1368</v>
      </c>
      <c r="K40" s="1551">
        <v>0</v>
      </c>
      <c r="L40" s="1550">
        <v>12205.19</v>
      </c>
      <c r="M40" s="1550">
        <v>32794.81</v>
      </c>
    </row>
    <row r="41" spans="2:13" s="206" customFormat="1" ht="37.5" customHeight="1" x14ac:dyDescent="0.25">
      <c r="B41" s="1569"/>
      <c r="C41" s="1568"/>
      <c r="D41" s="1515">
        <v>1</v>
      </c>
      <c r="E41" s="1554">
        <v>45000</v>
      </c>
      <c r="F41" s="1555">
        <v>0</v>
      </c>
      <c r="G41" s="1561">
        <v>45000</v>
      </c>
      <c r="H41" s="1561">
        <v>1291.5</v>
      </c>
      <c r="I41" s="1561">
        <v>9545.69</v>
      </c>
      <c r="J41" s="1561">
        <v>1368</v>
      </c>
      <c r="K41" s="1556">
        <v>0</v>
      </c>
      <c r="L41" s="1561">
        <v>12205.19</v>
      </c>
      <c r="M41" s="1561">
        <v>32794.81</v>
      </c>
    </row>
    <row r="42" spans="2:13" s="206" customFormat="1" ht="37.5" customHeight="1" x14ac:dyDescent="0.25">
      <c r="B42" s="1567" t="s">
        <v>1732</v>
      </c>
      <c r="C42" s="1568"/>
      <c r="D42" s="1515"/>
      <c r="E42" s="1554"/>
      <c r="F42" s="1555"/>
      <c r="G42" s="1561"/>
      <c r="H42" s="1561"/>
      <c r="I42" s="1561"/>
      <c r="J42" s="1561"/>
      <c r="K42" s="1556"/>
      <c r="L42" s="1561"/>
      <c r="M42" s="1561"/>
    </row>
    <row r="43" spans="2:13" s="206" customFormat="1" ht="37.5" customHeight="1" x14ac:dyDescent="0.25">
      <c r="B43" s="1569" t="s">
        <v>1643</v>
      </c>
      <c r="C43" s="1568" t="s">
        <v>807</v>
      </c>
      <c r="D43" s="1520" t="s">
        <v>1204</v>
      </c>
      <c r="E43" s="1548">
        <v>12500</v>
      </c>
      <c r="F43" s="1549">
        <v>0</v>
      </c>
      <c r="G43" s="1550">
        <v>12500</v>
      </c>
      <c r="H43" s="1550">
        <v>358.75</v>
      </c>
      <c r="I43" s="1550">
        <v>1797.34</v>
      </c>
      <c r="J43" s="1550">
        <v>380</v>
      </c>
      <c r="K43" s="1551">
        <v>0</v>
      </c>
      <c r="L43" s="1550">
        <f>SUM(H43:K43)</f>
        <v>2536.09</v>
      </c>
      <c r="M43" s="1550">
        <f>+G43-L43</f>
        <v>9963.91</v>
      </c>
    </row>
    <row r="44" spans="2:13" s="206" customFormat="1" ht="37.5" customHeight="1" x14ac:dyDescent="0.25">
      <c r="B44" s="1569"/>
      <c r="C44" s="1568"/>
      <c r="D44" s="1515">
        <v>1</v>
      </c>
      <c r="E44" s="1554">
        <v>12500</v>
      </c>
      <c r="F44" s="1555">
        <v>0</v>
      </c>
      <c r="G44" s="1561">
        <v>12500</v>
      </c>
      <c r="H44" s="1561">
        <v>358.75</v>
      </c>
      <c r="I44" s="1561">
        <v>1797.34</v>
      </c>
      <c r="J44" s="1561">
        <v>380</v>
      </c>
      <c r="K44" s="1556">
        <v>0</v>
      </c>
      <c r="L44" s="1561">
        <f>SUM(H44:K44)</f>
        <v>2536.09</v>
      </c>
      <c r="M44" s="1561">
        <f>+G44-L44</f>
        <v>9963.91</v>
      </c>
    </row>
    <row r="45" spans="2:13" s="206" customFormat="1" ht="37.5" customHeight="1" x14ac:dyDescent="0.25">
      <c r="B45" s="1552"/>
      <c r="C45" s="1552"/>
      <c r="D45" s="1553"/>
      <c r="E45" s="1554"/>
      <c r="F45" s="1555"/>
      <c r="G45" s="1561"/>
      <c r="H45" s="1561"/>
      <c r="I45" s="1561"/>
      <c r="J45" s="1561"/>
      <c r="K45" s="1556"/>
      <c r="L45" s="1561"/>
      <c r="M45" s="1561"/>
    </row>
    <row r="46" spans="2:13" s="205" customFormat="1" ht="37.5" customHeight="1" x14ac:dyDescent="0.25">
      <c r="B46" s="1180" t="s">
        <v>865</v>
      </c>
      <c r="C46" s="1570"/>
      <c r="D46" s="1571">
        <f>+D16+D20+D28+D41+D44+D37+D24+D32</f>
        <v>8</v>
      </c>
      <c r="E46" s="1572">
        <f>+E16+E20+E24+E28+E37+E41+E44+E32</f>
        <v>217500</v>
      </c>
      <c r="F46" s="1573">
        <v>0</v>
      </c>
      <c r="G46" s="1572">
        <f t="shared" ref="G46:M46" si="1">+G16+G20+G24+G28+G37+G41+G44+G32</f>
        <v>217500</v>
      </c>
      <c r="H46" s="1572">
        <f t="shared" si="1"/>
        <v>6242.25</v>
      </c>
      <c r="I46" s="1572">
        <f t="shared" si="1"/>
        <v>47854.96</v>
      </c>
      <c r="J46" s="1572">
        <f t="shared" si="1"/>
        <v>6612</v>
      </c>
      <c r="K46" s="1413">
        <v>0</v>
      </c>
      <c r="L46" s="1572">
        <f t="shared" si="1"/>
        <v>60709.21</v>
      </c>
      <c r="M46" s="1572">
        <f t="shared" si="1"/>
        <v>156790.79</v>
      </c>
    </row>
    <row r="47" spans="2:13" x14ac:dyDescent="0.25">
      <c r="B47" s="99"/>
      <c r="C47" s="99"/>
      <c r="D47" s="99"/>
      <c r="E47" s="99"/>
      <c r="F47" s="99"/>
      <c r="G47" s="99"/>
      <c r="H47" s="99"/>
      <c r="I47" s="99"/>
      <c r="J47" s="99"/>
      <c r="K47" s="99"/>
      <c r="L47" s="99"/>
      <c r="M47" s="99"/>
    </row>
    <row r="48" spans="2:13" x14ac:dyDescent="0.25">
      <c r="B48" s="99"/>
      <c r="C48" s="99"/>
      <c r="D48" s="99"/>
      <c r="E48" s="99"/>
      <c r="F48" s="99"/>
      <c r="G48" s="99"/>
      <c r="H48" s="99"/>
      <c r="I48" s="99"/>
      <c r="J48" s="99"/>
      <c r="K48" s="99"/>
      <c r="L48" s="99"/>
      <c r="M48" s="99"/>
    </row>
    <row r="49" spans="2:13" x14ac:dyDescent="0.25">
      <c r="B49" s="99"/>
      <c r="C49" s="99"/>
      <c r="D49" s="99"/>
      <c r="E49" s="99"/>
      <c r="F49" s="99"/>
      <c r="G49" s="99"/>
      <c r="H49" s="99"/>
      <c r="I49" s="99"/>
      <c r="J49" s="99"/>
      <c r="K49" s="99"/>
      <c r="L49" s="99"/>
      <c r="M49" s="99"/>
    </row>
    <row r="50" spans="2:13" ht="9.75" customHeight="1" x14ac:dyDescent="0.25">
      <c r="B50" s="99"/>
      <c r="C50" s="99"/>
      <c r="D50" s="99"/>
      <c r="E50" s="99"/>
      <c r="F50" s="99"/>
      <c r="G50" s="99"/>
      <c r="H50" s="99"/>
      <c r="I50" s="99"/>
      <c r="J50" s="99"/>
      <c r="K50" s="99"/>
      <c r="L50" s="99"/>
      <c r="M50" s="99"/>
    </row>
    <row r="51" spans="2:13" ht="16.5" customHeight="1" x14ac:dyDescent="0.25">
      <c r="B51" s="99"/>
      <c r="C51" s="99"/>
      <c r="D51" s="99"/>
      <c r="E51" s="99"/>
      <c r="F51" s="99"/>
      <c r="G51" s="99"/>
      <c r="H51" s="99"/>
      <c r="I51" s="99"/>
      <c r="J51" s="99"/>
      <c r="K51" s="99"/>
      <c r="L51" s="99"/>
      <c r="M51" s="99"/>
    </row>
    <row r="52" spans="2:13" ht="27.75" customHeight="1" x14ac:dyDescent="0.25">
      <c r="B52" s="99"/>
      <c r="C52" s="99"/>
      <c r="D52" s="99"/>
      <c r="E52" s="99"/>
      <c r="F52" s="99"/>
      <c r="G52" s="99"/>
      <c r="H52" s="99"/>
      <c r="I52" s="99"/>
      <c r="J52" s="99"/>
      <c r="K52" s="99"/>
      <c r="L52" s="99"/>
      <c r="M52" s="99"/>
    </row>
    <row r="53" spans="2:13" ht="18" customHeight="1" x14ac:dyDescent="0.25">
      <c r="B53" s="99"/>
      <c r="C53" s="99"/>
      <c r="D53" s="99"/>
      <c r="E53" s="99"/>
      <c r="F53" s="99"/>
      <c r="G53" s="99"/>
      <c r="H53" s="99"/>
      <c r="I53" s="99"/>
      <c r="J53" s="99"/>
      <c r="K53" s="99"/>
      <c r="L53" s="99"/>
      <c r="M53" s="99"/>
    </row>
    <row r="54" spans="2:13" ht="39.75" customHeight="1" x14ac:dyDescent="0.25">
      <c r="B54" s="99"/>
      <c r="C54" s="99"/>
      <c r="D54" s="99"/>
      <c r="E54" s="99"/>
      <c r="F54" s="99"/>
      <c r="G54" s="99"/>
      <c r="H54" s="99"/>
      <c r="I54" s="99"/>
      <c r="J54" s="99"/>
      <c r="K54" s="99"/>
      <c r="L54" s="99"/>
      <c r="M54" s="99"/>
    </row>
    <row r="55" spans="2:13" x14ac:dyDescent="0.25">
      <c r="B55" s="99"/>
      <c r="C55" s="99"/>
      <c r="D55" s="99"/>
      <c r="E55" s="99"/>
      <c r="F55" s="99"/>
      <c r="G55" s="99"/>
      <c r="H55" s="99"/>
      <c r="I55" s="99"/>
      <c r="J55" s="99"/>
      <c r="K55" s="99"/>
      <c r="L55" s="99"/>
      <c r="M55" s="99"/>
    </row>
    <row r="56" spans="2:13" x14ac:dyDescent="0.25">
      <c r="B56" s="99"/>
      <c r="C56" s="99"/>
      <c r="D56" s="99"/>
      <c r="E56" s="99"/>
      <c r="F56" s="99"/>
      <c r="G56" s="99"/>
      <c r="H56" s="99"/>
      <c r="I56" s="99"/>
      <c r="J56" s="99"/>
      <c r="K56" s="99"/>
      <c r="L56" s="99"/>
      <c r="M56" s="99"/>
    </row>
    <row r="57" spans="2:13" ht="38.25" customHeight="1" x14ac:dyDescent="0.25">
      <c r="B57" s="619"/>
      <c r="C57" s="619"/>
      <c r="D57" s="1401"/>
      <c r="E57" s="1402"/>
      <c r="F57" s="1403"/>
      <c r="G57" s="1618" t="s">
        <v>1250</v>
      </c>
      <c r="H57" s="1618"/>
      <c r="I57" s="1618"/>
      <c r="J57" s="1618"/>
      <c r="K57" s="1618"/>
      <c r="L57" s="1618"/>
      <c r="M57" s="1402"/>
    </row>
    <row r="58" spans="2:13" x14ac:dyDescent="0.25">
      <c r="B58" s="1404" t="s">
        <v>1532</v>
      </c>
      <c r="C58" s="620"/>
      <c r="D58" s="1405"/>
      <c r="E58" s="1406"/>
      <c r="F58" s="1406"/>
      <c r="G58" s="1619" t="s">
        <v>852</v>
      </c>
      <c r="H58" s="1619"/>
      <c r="I58" s="1619"/>
      <c r="J58" s="1619"/>
      <c r="K58" s="1619"/>
      <c r="L58" s="1619"/>
      <c r="M58" s="1407"/>
    </row>
    <row r="59" spans="2:13" x14ac:dyDescent="0.25">
      <c r="B59" s="619" t="s">
        <v>1256</v>
      </c>
      <c r="C59" s="619"/>
      <c r="D59" s="1406"/>
      <c r="E59" s="1406"/>
      <c r="F59" s="1408"/>
      <c r="G59" s="1620" t="s">
        <v>1506</v>
      </c>
      <c r="H59" s="1620"/>
      <c r="I59" s="1620"/>
      <c r="J59" s="1620"/>
      <c r="K59" s="1620"/>
      <c r="L59" s="1620"/>
      <c r="M59" s="1406"/>
    </row>
    <row r="60" spans="2:13" ht="14.25" customHeight="1" x14ac:dyDescent="0.25">
      <c r="B60" s="620"/>
      <c r="C60" s="620"/>
      <c r="D60" s="1409"/>
      <c r="E60" s="1410"/>
      <c r="F60" s="1408"/>
      <c r="G60" s="1406"/>
      <c r="H60" s="1621"/>
      <c r="I60" s="1621"/>
      <c r="J60" s="1621"/>
      <c r="K60" s="1621"/>
      <c r="L60" s="1621"/>
      <c r="M60" s="1621"/>
    </row>
    <row r="61" spans="2:13" ht="14.25" customHeight="1" x14ac:dyDescent="0.25">
      <c r="B61" s="620"/>
      <c r="C61" s="620"/>
      <c r="D61" s="1409"/>
      <c r="E61" s="1410"/>
      <c r="F61" s="1408"/>
      <c r="G61" s="1406"/>
      <c r="H61" s="1411"/>
      <c r="I61" s="1411"/>
      <c r="J61" s="1411"/>
      <c r="K61" s="1411"/>
      <c r="L61" s="1411"/>
      <c r="M61" s="1411"/>
    </row>
    <row r="62" spans="2:13" ht="14.25" customHeight="1" x14ac:dyDescent="0.25">
      <c r="B62" s="620"/>
      <c r="C62" s="620"/>
      <c r="D62" s="1409"/>
      <c r="E62" s="1410"/>
      <c r="F62" s="1408"/>
      <c r="G62" s="1406"/>
      <c r="H62" s="1411"/>
      <c r="I62" s="1411"/>
      <c r="J62" s="1411"/>
      <c r="K62" s="1411"/>
      <c r="L62" s="1411"/>
      <c r="M62" s="1411"/>
    </row>
    <row r="63" spans="2:13" ht="29.25" customHeight="1" x14ac:dyDescent="0.25">
      <c r="B63" s="620"/>
      <c r="C63" s="620"/>
      <c r="D63" s="1409"/>
      <c r="E63" s="1410"/>
      <c r="F63" s="1408"/>
      <c r="G63" s="1406"/>
      <c r="H63" s="1411"/>
      <c r="I63" s="1411"/>
      <c r="J63" s="1411"/>
      <c r="K63" s="1411"/>
      <c r="L63" s="1411"/>
      <c r="M63" s="1411"/>
    </row>
    <row r="64" spans="2:13" ht="14.25" customHeight="1" x14ac:dyDescent="0.25">
      <c r="B64" s="620"/>
      <c r="C64" s="620"/>
      <c r="D64" s="1409"/>
      <c r="E64" s="1410"/>
      <c r="F64" s="1408"/>
      <c r="G64" s="1406"/>
      <c r="H64" s="1411"/>
      <c r="I64" s="1411"/>
      <c r="J64" s="1411"/>
      <c r="K64" s="1411"/>
      <c r="L64" s="1411"/>
      <c r="M64" s="1411"/>
    </row>
    <row r="65" spans="2:13" ht="14.25" customHeight="1" x14ac:dyDescent="0.25">
      <c r="B65" s="620"/>
      <c r="C65" s="620"/>
      <c r="D65" s="1409"/>
      <c r="E65" s="1410"/>
      <c r="F65" s="1408"/>
      <c r="G65" s="1406"/>
      <c r="H65" s="1411"/>
      <c r="I65" s="1411"/>
      <c r="J65" s="1411"/>
      <c r="K65" s="1411"/>
      <c r="L65" s="1411"/>
      <c r="M65" s="1411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ht="18.75" customHeight="1" x14ac:dyDescent="0.25">
      <c r="B68" s="546"/>
      <c r="C68" s="546"/>
      <c r="D68" s="547"/>
      <c r="E68" s="541"/>
      <c r="F68" s="540"/>
      <c r="G68" s="537"/>
      <c r="H68" s="866"/>
      <c r="I68" s="866"/>
      <c r="J68" s="866"/>
      <c r="K68" s="866"/>
      <c r="L68" s="866"/>
      <c r="M68" s="866"/>
    </row>
    <row r="69" spans="2:13" ht="14.25" customHeight="1" x14ac:dyDescent="0.25">
      <c r="B69" s="546"/>
      <c r="C69" s="546"/>
      <c r="D69" s="547"/>
      <c r="E69" s="541"/>
      <c r="F69" s="540"/>
      <c r="G69" s="537"/>
      <c r="H69" s="866"/>
      <c r="I69" s="866"/>
      <c r="J69" s="866"/>
      <c r="K69" s="866"/>
      <c r="L69" s="866"/>
      <c r="M69" s="866"/>
    </row>
    <row r="70" spans="2:13" ht="14.25" customHeight="1" x14ac:dyDescent="0.25">
      <c r="B70" s="546"/>
      <c r="C70" s="546"/>
      <c r="D70" s="547"/>
      <c r="E70" s="541"/>
      <c r="F70" s="540"/>
      <c r="G70" s="537"/>
      <c r="H70" s="866"/>
      <c r="I70" s="866"/>
      <c r="J70" s="866"/>
      <c r="K70" s="866"/>
      <c r="L70" s="866"/>
      <c r="M70" s="866"/>
    </row>
    <row r="71" spans="2:13" ht="14.25" customHeight="1" x14ac:dyDescent="0.25">
      <c r="B71" s="546"/>
      <c r="C71" s="546"/>
      <c r="D71" s="547"/>
      <c r="E71" s="541"/>
      <c r="F71" s="540"/>
      <c r="G71" s="537"/>
      <c r="H71" s="866"/>
      <c r="I71" s="866"/>
      <c r="J71" s="866"/>
      <c r="K71" s="866"/>
      <c r="L71" s="866"/>
      <c r="M71" s="866"/>
    </row>
    <row r="72" spans="2:13" ht="14.25" customHeight="1" x14ac:dyDescent="0.25">
      <c r="B72" s="546"/>
      <c r="C72" s="546"/>
      <c r="D72" s="547"/>
      <c r="E72" s="541"/>
      <c r="F72" s="540"/>
      <c r="G72" s="537"/>
      <c r="H72" s="866"/>
      <c r="I72" s="866"/>
      <c r="J72" s="866"/>
      <c r="K72" s="866"/>
      <c r="L72" s="866"/>
      <c r="M72" s="866"/>
    </row>
    <row r="73" spans="2:13" x14ac:dyDescent="0.25">
      <c r="B73" s="531"/>
      <c r="C73" s="531"/>
      <c r="D73" s="259"/>
      <c r="E73" s="1174"/>
      <c r="F73" s="1622"/>
      <c r="G73" s="1622"/>
      <c r="H73" s="1622"/>
      <c r="I73" s="1622"/>
      <c r="J73" s="1622"/>
      <c r="K73" s="1175"/>
      <c r="L73" s="1175"/>
      <c r="M73" s="259"/>
    </row>
    <row r="74" spans="2:13" ht="15" customHeight="1" x14ac:dyDescent="0.25">
      <c r="E74" t="s">
        <v>641</v>
      </c>
    </row>
    <row r="78" spans="2:13" ht="12" customHeight="1" x14ac:dyDescent="0.25"/>
    <row r="79" spans="2:13" hidden="1" x14ac:dyDescent="0.25"/>
    <row r="80" spans="2:13" hidden="1" x14ac:dyDescent="0.25"/>
    <row r="81" ht="3" hidden="1" customHeight="1" x14ac:dyDescent="0.25"/>
    <row r="82" hidden="1" x14ac:dyDescent="0.25"/>
    <row r="83" hidden="1" x14ac:dyDescent="0.25"/>
  </sheetData>
  <mergeCells count="21">
    <mergeCell ref="G57:L57"/>
    <mergeCell ref="G58:L58"/>
    <mergeCell ref="G59:L59"/>
    <mergeCell ref="H60:M60"/>
    <mergeCell ref="F73:J73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5" right="0.21" top="0.15" bottom="0.01" header="0.12" footer="0.02"/>
  <pageSetup scale="51" fitToHeight="0" orientation="landscape" r:id="rId1"/>
  <rowBreaks count="1" manualBreakCount="1">
    <brk id="37" max="13" man="1"/>
  </rowBreaks>
  <colBreaks count="1" manualBreakCount="1">
    <brk id="3" max="64" man="1"/>
  </colBreaks>
  <drawing r:id="rId2"/>
</worksheet>
</file>

<file path=xl/worksheets/sheet3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1CF484-B882-4154-B2D5-E365088E3610}">
  <sheetPr>
    <pageSetUpPr fitToPage="1"/>
  </sheetPr>
  <dimension ref="A1:M84"/>
  <sheetViews>
    <sheetView zoomScale="80" zoomScaleNormal="80" zoomScaleSheetLayoutView="80" workbookViewId="0">
      <selection activeCell="A53" sqref="A53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28.85546875" customWidth="1"/>
    <col min="4" max="4" width="23.5703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ht="15.75" x14ac:dyDescent="0.25">
      <c r="A7" s="1768" t="s">
        <v>0</v>
      </c>
      <c r="B7" s="1768"/>
      <c r="C7" s="1768"/>
      <c r="D7" s="1768"/>
      <c r="E7" s="1768"/>
      <c r="F7" s="1768"/>
      <c r="G7" s="1768"/>
      <c r="H7" s="1768"/>
      <c r="I7" s="1768"/>
      <c r="J7" s="1768"/>
      <c r="K7" s="1768"/>
      <c r="L7" s="1768"/>
      <c r="M7" s="1768"/>
    </row>
    <row r="8" spans="1:13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1:13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1:13" x14ac:dyDescent="0.25">
      <c r="A10" s="1624" t="s">
        <v>1856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</row>
    <row r="11" spans="1:13" x14ac:dyDescent="0.25">
      <c r="A11" s="1622" t="s">
        <v>5</v>
      </c>
      <c r="B11" s="1622"/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97" t="s">
        <v>7</v>
      </c>
      <c r="B13" s="1897" t="s">
        <v>937</v>
      </c>
      <c r="C13" s="1897" t="s">
        <v>10</v>
      </c>
      <c r="D13" s="1897" t="s">
        <v>11</v>
      </c>
      <c r="E13" s="1047" t="s">
        <v>12</v>
      </c>
      <c r="F13" s="1897" t="s">
        <v>13</v>
      </c>
      <c r="G13" s="1897" t="s">
        <v>14</v>
      </c>
      <c r="H13" s="1897" t="s">
        <v>15</v>
      </c>
      <c r="I13" s="1897" t="s">
        <v>16</v>
      </c>
      <c r="J13" s="1897" t="s">
        <v>17</v>
      </c>
      <c r="K13" s="1897" t="s">
        <v>18</v>
      </c>
      <c r="L13" s="1897" t="s">
        <v>19</v>
      </c>
      <c r="M13" s="1897" t="s">
        <v>20</v>
      </c>
    </row>
    <row r="14" spans="1:13" x14ac:dyDescent="0.25">
      <c r="A14" s="1897"/>
      <c r="B14" s="1897"/>
      <c r="C14" s="1897"/>
      <c r="D14" s="1897"/>
      <c r="E14" s="1047" t="s">
        <v>21</v>
      </c>
      <c r="F14" s="1897"/>
      <c r="G14" s="1897"/>
      <c r="H14" s="1897"/>
      <c r="I14" s="1897"/>
      <c r="J14" s="1897"/>
      <c r="K14" s="1897"/>
      <c r="L14" s="1897"/>
      <c r="M14" s="1897"/>
    </row>
    <row r="15" spans="1:13" s="259" customFormat="1" ht="31.5" customHeight="1" x14ac:dyDescent="0.25">
      <c r="A15" s="1515" t="s">
        <v>1634</v>
      </c>
      <c r="B15" s="1516"/>
      <c r="C15" s="1517"/>
      <c r="D15" s="1516"/>
      <c r="E15" s="1516"/>
      <c r="F15" s="1516"/>
      <c r="G15" s="1518"/>
      <c r="H15" s="1519"/>
      <c r="I15" s="1518"/>
      <c r="J15" s="1518"/>
      <c r="K15" s="1518"/>
      <c r="L15" s="1518"/>
      <c r="M15" s="1518"/>
    </row>
    <row r="16" spans="1:13" s="259" customFormat="1" ht="31.5" customHeight="1" x14ac:dyDescent="0.25">
      <c r="A16" s="1520" t="s">
        <v>613</v>
      </c>
      <c r="B16" s="1521" t="s">
        <v>807</v>
      </c>
      <c r="C16" s="1522" t="s">
        <v>559</v>
      </c>
      <c r="D16" s="1523" t="s">
        <v>236</v>
      </c>
      <c r="E16" s="1524">
        <v>60000</v>
      </c>
      <c r="F16" s="1525">
        <v>0</v>
      </c>
      <c r="G16" s="1524">
        <v>60000</v>
      </c>
      <c r="H16" s="1524">
        <v>0</v>
      </c>
      <c r="I16" s="1524">
        <v>4195.88</v>
      </c>
      <c r="J16" s="1525">
        <v>0</v>
      </c>
      <c r="K16" s="1525">
        <v>0</v>
      </c>
      <c r="L16" s="1524">
        <v>4195.88</v>
      </c>
      <c r="M16" s="1526">
        <f>+E16-L16</f>
        <v>55804.12</v>
      </c>
    </row>
    <row r="17" spans="1:13" s="259" customFormat="1" ht="31.5" customHeight="1" x14ac:dyDescent="0.25">
      <c r="A17" s="1520" t="s">
        <v>1275</v>
      </c>
      <c r="B17" s="1521" t="s">
        <v>806</v>
      </c>
      <c r="C17" s="1522" t="s">
        <v>235</v>
      </c>
      <c r="D17" s="1523" t="s">
        <v>236</v>
      </c>
      <c r="E17" s="1524">
        <v>12000</v>
      </c>
      <c r="F17" s="1525">
        <v>0</v>
      </c>
      <c r="G17" s="1524">
        <v>12000</v>
      </c>
      <c r="H17" s="1525">
        <v>0</v>
      </c>
      <c r="I17" s="1525">
        <v>0</v>
      </c>
      <c r="J17" s="1525">
        <v>0</v>
      </c>
      <c r="K17" s="1525">
        <v>0</v>
      </c>
      <c r="L17" s="1524">
        <f t="shared" ref="L17:L37" si="0">+H17+I17+J17+K17</f>
        <v>0</v>
      </c>
      <c r="M17" s="1524">
        <v>12000</v>
      </c>
    </row>
    <row r="18" spans="1:13" s="259" customFormat="1" ht="31.5" customHeight="1" x14ac:dyDescent="0.25">
      <c r="A18" s="1520" t="s">
        <v>622</v>
      </c>
      <c r="B18" s="1521" t="s">
        <v>806</v>
      </c>
      <c r="C18" s="1522" t="s">
        <v>235</v>
      </c>
      <c r="D18" s="1523" t="s">
        <v>236</v>
      </c>
      <c r="E18" s="1524">
        <v>12000</v>
      </c>
      <c r="F18" s="1525">
        <v>0</v>
      </c>
      <c r="G18" s="1524">
        <v>12000</v>
      </c>
      <c r="H18" s="1525">
        <v>0</v>
      </c>
      <c r="I18" s="1525">
        <v>0</v>
      </c>
      <c r="J18" s="1525">
        <v>0</v>
      </c>
      <c r="K18" s="1525">
        <v>0</v>
      </c>
      <c r="L18" s="1524">
        <f t="shared" si="0"/>
        <v>0</v>
      </c>
      <c r="M18" s="1524">
        <v>12000</v>
      </c>
    </row>
    <row r="19" spans="1:13" s="259" customFormat="1" ht="31.5" customHeight="1" x14ac:dyDescent="0.25">
      <c r="A19" s="1520" t="s">
        <v>1122</v>
      </c>
      <c r="B19" s="1521" t="s">
        <v>807</v>
      </c>
      <c r="C19" s="1522" t="s">
        <v>235</v>
      </c>
      <c r="D19" s="1523" t="s">
        <v>236</v>
      </c>
      <c r="E19" s="1524">
        <v>12000</v>
      </c>
      <c r="F19" s="1525">
        <v>0</v>
      </c>
      <c r="G19" s="1524">
        <v>12000</v>
      </c>
      <c r="H19" s="1525">
        <v>0</v>
      </c>
      <c r="I19" s="1525">
        <v>0</v>
      </c>
      <c r="J19" s="1525">
        <v>0</v>
      </c>
      <c r="K19" s="1525">
        <v>0</v>
      </c>
      <c r="L19" s="1524">
        <f t="shared" si="0"/>
        <v>0</v>
      </c>
      <c r="M19" s="1524">
        <v>12000</v>
      </c>
    </row>
    <row r="20" spans="1:13" s="259" customFormat="1" ht="31.5" customHeight="1" x14ac:dyDescent="0.25">
      <c r="A20" s="1527" t="s">
        <v>1629</v>
      </c>
      <c r="B20" s="1528" t="s">
        <v>806</v>
      </c>
      <c r="C20" s="1522" t="s">
        <v>235</v>
      </c>
      <c r="D20" s="1523" t="s">
        <v>236</v>
      </c>
      <c r="E20" s="1524">
        <v>12000</v>
      </c>
      <c r="F20" s="1525">
        <v>0</v>
      </c>
      <c r="G20" s="1524">
        <v>12000</v>
      </c>
      <c r="H20" s="1525">
        <v>0</v>
      </c>
      <c r="I20" s="1525">
        <v>0</v>
      </c>
      <c r="J20" s="1525">
        <v>0</v>
      </c>
      <c r="K20" s="1525">
        <v>0</v>
      </c>
      <c r="L20" s="1524">
        <f t="shared" si="0"/>
        <v>0</v>
      </c>
      <c r="M20" s="1524">
        <v>12000</v>
      </c>
    </row>
    <row r="21" spans="1:13" s="259" customFormat="1" ht="31.5" customHeight="1" x14ac:dyDescent="0.25">
      <c r="A21" s="1527" t="s">
        <v>1080</v>
      </c>
      <c r="B21" s="1528" t="s">
        <v>806</v>
      </c>
      <c r="C21" s="1522" t="s">
        <v>235</v>
      </c>
      <c r="D21" s="1523" t="s">
        <v>236</v>
      </c>
      <c r="E21" s="1524">
        <v>12000</v>
      </c>
      <c r="F21" s="1525">
        <v>0</v>
      </c>
      <c r="G21" s="1524">
        <v>12000</v>
      </c>
      <c r="H21" s="1525">
        <v>0</v>
      </c>
      <c r="I21" s="1525">
        <v>0</v>
      </c>
      <c r="J21" s="1525">
        <v>0</v>
      </c>
      <c r="K21" s="1525">
        <v>0</v>
      </c>
      <c r="L21" s="1524">
        <f t="shared" si="0"/>
        <v>0</v>
      </c>
      <c r="M21" s="1524">
        <v>12000</v>
      </c>
    </row>
    <row r="22" spans="1:13" s="259" customFormat="1" ht="31.5" customHeight="1" x14ac:dyDescent="0.25">
      <c r="A22" s="1527" t="s">
        <v>1630</v>
      </c>
      <c r="B22" s="1528" t="s">
        <v>806</v>
      </c>
      <c r="C22" s="1522" t="s">
        <v>235</v>
      </c>
      <c r="D22" s="1523" t="s">
        <v>236</v>
      </c>
      <c r="E22" s="1524">
        <v>12000</v>
      </c>
      <c r="F22" s="1525">
        <v>0</v>
      </c>
      <c r="G22" s="1524">
        <v>12000</v>
      </c>
      <c r="H22" s="1525">
        <v>0</v>
      </c>
      <c r="I22" s="1525">
        <v>0</v>
      </c>
      <c r="J22" s="1525">
        <v>0</v>
      </c>
      <c r="K22" s="1525">
        <v>0</v>
      </c>
      <c r="L22" s="1524">
        <f t="shared" si="0"/>
        <v>0</v>
      </c>
      <c r="M22" s="1524">
        <v>12000</v>
      </c>
    </row>
    <row r="23" spans="1:13" s="259" customFormat="1" ht="31.5" customHeight="1" x14ac:dyDescent="0.25">
      <c r="A23" s="1527" t="s">
        <v>1192</v>
      </c>
      <c r="B23" s="1528" t="s">
        <v>806</v>
      </c>
      <c r="C23" s="1522" t="s">
        <v>235</v>
      </c>
      <c r="D23" s="1523" t="s">
        <v>236</v>
      </c>
      <c r="E23" s="1524">
        <v>12000</v>
      </c>
      <c r="F23" s="1525">
        <v>0</v>
      </c>
      <c r="G23" s="1524">
        <v>12000</v>
      </c>
      <c r="H23" s="1525">
        <v>0</v>
      </c>
      <c r="I23" s="1525">
        <v>0</v>
      </c>
      <c r="J23" s="1525">
        <v>0</v>
      </c>
      <c r="K23" s="1525">
        <v>0</v>
      </c>
      <c r="L23" s="1524">
        <f t="shared" si="0"/>
        <v>0</v>
      </c>
      <c r="M23" s="1524">
        <v>12000</v>
      </c>
    </row>
    <row r="24" spans="1:13" s="259" customFormat="1" ht="31.5" customHeight="1" x14ac:dyDescent="0.25">
      <c r="A24" s="1527" t="s">
        <v>1046</v>
      </c>
      <c r="B24" s="1528" t="s">
        <v>806</v>
      </c>
      <c r="C24" s="1522" t="s">
        <v>235</v>
      </c>
      <c r="D24" s="1523" t="s">
        <v>236</v>
      </c>
      <c r="E24" s="1524">
        <v>12000</v>
      </c>
      <c r="F24" s="1525">
        <v>0</v>
      </c>
      <c r="G24" s="1524">
        <v>12000</v>
      </c>
      <c r="H24" s="1525">
        <v>0</v>
      </c>
      <c r="I24" s="1525">
        <v>0</v>
      </c>
      <c r="J24" s="1525">
        <v>0</v>
      </c>
      <c r="K24" s="1525">
        <v>0</v>
      </c>
      <c r="L24" s="1524">
        <f t="shared" si="0"/>
        <v>0</v>
      </c>
      <c r="M24" s="1524">
        <v>12000</v>
      </c>
    </row>
    <row r="25" spans="1:13" s="259" customFormat="1" ht="31.5" customHeight="1" x14ac:dyDescent="0.25">
      <c r="A25" s="1527" t="s">
        <v>1246</v>
      </c>
      <c r="B25" s="1528" t="s">
        <v>806</v>
      </c>
      <c r="C25" s="1522" t="s">
        <v>235</v>
      </c>
      <c r="D25" s="1523" t="s">
        <v>236</v>
      </c>
      <c r="E25" s="1524">
        <v>12000</v>
      </c>
      <c r="F25" s="1525">
        <v>0</v>
      </c>
      <c r="G25" s="1524">
        <v>12000</v>
      </c>
      <c r="H25" s="1525">
        <v>0</v>
      </c>
      <c r="I25" s="1525">
        <v>0</v>
      </c>
      <c r="J25" s="1525">
        <v>0</v>
      </c>
      <c r="K25" s="1525">
        <v>0</v>
      </c>
      <c r="L25" s="1524">
        <f t="shared" si="0"/>
        <v>0</v>
      </c>
      <c r="M25" s="1524">
        <v>12000</v>
      </c>
    </row>
    <row r="26" spans="1:13" s="259" customFormat="1" ht="31.5" customHeight="1" x14ac:dyDescent="0.25">
      <c r="A26" s="1527" t="s">
        <v>1247</v>
      </c>
      <c r="B26" s="1528" t="s">
        <v>806</v>
      </c>
      <c r="C26" s="1522" t="s">
        <v>235</v>
      </c>
      <c r="D26" s="1523" t="s">
        <v>236</v>
      </c>
      <c r="E26" s="1524">
        <v>12000</v>
      </c>
      <c r="F26" s="1525">
        <v>0</v>
      </c>
      <c r="G26" s="1524">
        <v>12000</v>
      </c>
      <c r="H26" s="1525">
        <v>0</v>
      </c>
      <c r="I26" s="1525">
        <v>0</v>
      </c>
      <c r="J26" s="1525">
        <v>0</v>
      </c>
      <c r="K26" s="1525">
        <v>0</v>
      </c>
      <c r="L26" s="1524">
        <f t="shared" si="0"/>
        <v>0</v>
      </c>
      <c r="M26" s="1524">
        <v>12000</v>
      </c>
    </row>
    <row r="27" spans="1:13" s="259" customFormat="1" ht="31.5" customHeight="1" x14ac:dyDescent="0.25">
      <c r="A27" s="1527" t="s">
        <v>1631</v>
      </c>
      <c r="B27" s="1528" t="s">
        <v>806</v>
      </c>
      <c r="C27" s="1522" t="s">
        <v>235</v>
      </c>
      <c r="D27" s="1523" t="s">
        <v>236</v>
      </c>
      <c r="E27" s="1524">
        <v>12000</v>
      </c>
      <c r="F27" s="1525">
        <v>0</v>
      </c>
      <c r="G27" s="1524">
        <v>12000</v>
      </c>
      <c r="H27" s="1525">
        <v>0</v>
      </c>
      <c r="I27" s="1525">
        <v>0</v>
      </c>
      <c r="J27" s="1525">
        <v>0</v>
      </c>
      <c r="K27" s="1525">
        <v>0</v>
      </c>
      <c r="L27" s="1524">
        <f t="shared" si="0"/>
        <v>0</v>
      </c>
      <c r="M27" s="1524">
        <v>12000</v>
      </c>
    </row>
    <row r="28" spans="1:13" s="259" customFormat="1" ht="31.5" customHeight="1" x14ac:dyDescent="0.25">
      <c r="A28" s="1527" t="s">
        <v>1632</v>
      </c>
      <c r="B28" s="1528" t="s">
        <v>806</v>
      </c>
      <c r="C28" s="1522" t="s">
        <v>235</v>
      </c>
      <c r="D28" s="1523" t="s">
        <v>236</v>
      </c>
      <c r="E28" s="1524">
        <v>12000</v>
      </c>
      <c r="F28" s="1525">
        <v>0</v>
      </c>
      <c r="G28" s="1524">
        <v>12000</v>
      </c>
      <c r="H28" s="1525">
        <v>0</v>
      </c>
      <c r="I28" s="1525">
        <v>0</v>
      </c>
      <c r="J28" s="1525">
        <v>0</v>
      </c>
      <c r="K28" s="1525">
        <v>0</v>
      </c>
      <c r="L28" s="1524">
        <f t="shared" si="0"/>
        <v>0</v>
      </c>
      <c r="M28" s="1524">
        <v>12000</v>
      </c>
    </row>
    <row r="29" spans="1:13" s="259" customFormat="1" ht="31.5" customHeight="1" x14ac:dyDescent="0.25">
      <c r="A29" s="1527" t="s">
        <v>1633</v>
      </c>
      <c r="B29" s="1528" t="s">
        <v>806</v>
      </c>
      <c r="C29" s="1522" t="s">
        <v>235</v>
      </c>
      <c r="D29" s="1523" t="s">
        <v>236</v>
      </c>
      <c r="E29" s="1524">
        <v>12000</v>
      </c>
      <c r="F29" s="1525">
        <v>0</v>
      </c>
      <c r="G29" s="1524">
        <v>12000</v>
      </c>
      <c r="H29" s="1525">
        <v>0</v>
      </c>
      <c r="I29" s="1525">
        <v>0</v>
      </c>
      <c r="J29" s="1525">
        <v>0</v>
      </c>
      <c r="K29" s="1525">
        <v>0</v>
      </c>
      <c r="L29" s="1524">
        <f t="shared" si="0"/>
        <v>0</v>
      </c>
      <c r="M29" s="1524">
        <v>12000</v>
      </c>
    </row>
    <row r="30" spans="1:13" s="259" customFormat="1" ht="31.5" customHeight="1" x14ac:dyDescent="0.25">
      <c r="A30" s="1527" t="s">
        <v>1834</v>
      </c>
      <c r="B30" s="1528" t="s">
        <v>806</v>
      </c>
      <c r="C30" s="1522" t="s">
        <v>235</v>
      </c>
      <c r="D30" s="1523" t="s">
        <v>236</v>
      </c>
      <c r="E30" s="1524">
        <v>12000</v>
      </c>
      <c r="F30" s="1525">
        <v>0</v>
      </c>
      <c r="G30" s="1524">
        <v>12000</v>
      </c>
      <c r="H30" s="1525">
        <v>0</v>
      </c>
      <c r="I30" s="1525">
        <v>0</v>
      </c>
      <c r="J30" s="1525">
        <v>0</v>
      </c>
      <c r="K30" s="1525">
        <v>0</v>
      </c>
      <c r="L30" s="1524">
        <f t="shared" si="0"/>
        <v>0</v>
      </c>
      <c r="M30" s="1524">
        <v>12000</v>
      </c>
    </row>
    <row r="31" spans="1:13" s="259" customFormat="1" ht="31.5" customHeight="1" x14ac:dyDescent="0.25">
      <c r="A31" s="1527" t="s">
        <v>1766</v>
      </c>
      <c r="B31" s="1528" t="s">
        <v>806</v>
      </c>
      <c r="C31" s="1522" t="s">
        <v>235</v>
      </c>
      <c r="D31" s="1523" t="s">
        <v>236</v>
      </c>
      <c r="E31" s="1524">
        <v>12000</v>
      </c>
      <c r="F31" s="1525">
        <v>0</v>
      </c>
      <c r="G31" s="1524">
        <v>12000</v>
      </c>
      <c r="H31" s="1525">
        <v>0</v>
      </c>
      <c r="I31" s="1525">
        <v>0</v>
      </c>
      <c r="J31" s="1525">
        <v>0</v>
      </c>
      <c r="K31" s="1525">
        <v>0</v>
      </c>
      <c r="L31" s="1524">
        <f t="shared" si="0"/>
        <v>0</v>
      </c>
      <c r="M31" s="1524">
        <v>12000</v>
      </c>
    </row>
    <row r="32" spans="1:13" s="259" customFormat="1" ht="31.5" customHeight="1" x14ac:dyDescent="0.25">
      <c r="A32" s="1527" t="s">
        <v>1827</v>
      </c>
      <c r="B32" s="1528" t="s">
        <v>806</v>
      </c>
      <c r="C32" s="1522" t="s">
        <v>235</v>
      </c>
      <c r="D32" s="1523" t="s">
        <v>236</v>
      </c>
      <c r="E32" s="1524">
        <v>12000</v>
      </c>
      <c r="F32" s="1525">
        <v>0</v>
      </c>
      <c r="G32" s="1524">
        <v>12000</v>
      </c>
      <c r="H32" s="1525">
        <v>0</v>
      </c>
      <c r="I32" s="1525">
        <v>0</v>
      </c>
      <c r="J32" s="1525">
        <v>0</v>
      </c>
      <c r="K32" s="1525">
        <v>0</v>
      </c>
      <c r="L32" s="1524">
        <f t="shared" si="0"/>
        <v>0</v>
      </c>
      <c r="M32" s="1524">
        <v>12000</v>
      </c>
    </row>
    <row r="33" spans="1:13" s="259" customFormat="1" ht="31.5" customHeight="1" x14ac:dyDescent="0.25">
      <c r="A33" s="1527" t="s">
        <v>1796</v>
      </c>
      <c r="B33" s="1528" t="s">
        <v>806</v>
      </c>
      <c r="C33" s="1522" t="s">
        <v>235</v>
      </c>
      <c r="D33" s="1523" t="s">
        <v>236</v>
      </c>
      <c r="E33" s="1524">
        <v>12000</v>
      </c>
      <c r="F33" s="1525">
        <v>0</v>
      </c>
      <c r="G33" s="1524">
        <v>12000</v>
      </c>
      <c r="H33" s="1525">
        <v>0</v>
      </c>
      <c r="I33" s="1525">
        <v>0</v>
      </c>
      <c r="J33" s="1525">
        <v>0</v>
      </c>
      <c r="K33" s="1525">
        <v>0</v>
      </c>
      <c r="L33" s="1524">
        <f t="shared" si="0"/>
        <v>0</v>
      </c>
      <c r="M33" s="1524">
        <v>12000</v>
      </c>
    </row>
    <row r="34" spans="1:13" s="259" customFormat="1" ht="31.5" customHeight="1" x14ac:dyDescent="0.25">
      <c r="A34" s="1527" t="s">
        <v>1797</v>
      </c>
      <c r="B34" s="1528" t="s">
        <v>806</v>
      </c>
      <c r="C34" s="1522" t="s">
        <v>235</v>
      </c>
      <c r="D34" s="1523" t="s">
        <v>236</v>
      </c>
      <c r="E34" s="1524">
        <v>12000</v>
      </c>
      <c r="F34" s="1525">
        <v>0</v>
      </c>
      <c r="G34" s="1524">
        <v>12000</v>
      </c>
      <c r="H34" s="1525">
        <v>0</v>
      </c>
      <c r="I34" s="1525">
        <v>0</v>
      </c>
      <c r="J34" s="1525">
        <v>0</v>
      </c>
      <c r="K34" s="1525">
        <v>0</v>
      </c>
      <c r="L34" s="1524">
        <f t="shared" si="0"/>
        <v>0</v>
      </c>
      <c r="M34" s="1524">
        <v>12000</v>
      </c>
    </row>
    <row r="35" spans="1:13" s="259" customFormat="1" ht="31.5" customHeight="1" x14ac:dyDescent="0.25">
      <c r="A35" s="1527" t="s">
        <v>1799</v>
      </c>
      <c r="B35" s="1528" t="s">
        <v>806</v>
      </c>
      <c r="C35" s="1522" t="s">
        <v>235</v>
      </c>
      <c r="D35" s="1523" t="s">
        <v>236</v>
      </c>
      <c r="E35" s="1524">
        <v>12000</v>
      </c>
      <c r="F35" s="1525">
        <v>0</v>
      </c>
      <c r="G35" s="1524">
        <v>12000</v>
      </c>
      <c r="H35" s="1525">
        <v>0</v>
      </c>
      <c r="I35" s="1525">
        <v>0</v>
      </c>
      <c r="J35" s="1525">
        <v>0</v>
      </c>
      <c r="K35" s="1525">
        <v>0</v>
      </c>
      <c r="L35" s="1524">
        <f t="shared" si="0"/>
        <v>0</v>
      </c>
      <c r="M35" s="1524">
        <v>12000</v>
      </c>
    </row>
    <row r="36" spans="1:13" s="259" customFormat="1" ht="31.5" customHeight="1" x14ac:dyDescent="0.25">
      <c r="A36" s="1527" t="s">
        <v>1800</v>
      </c>
      <c r="B36" s="1528" t="s">
        <v>806</v>
      </c>
      <c r="C36" s="1522" t="s">
        <v>235</v>
      </c>
      <c r="D36" s="1523" t="s">
        <v>236</v>
      </c>
      <c r="E36" s="1524">
        <v>12000</v>
      </c>
      <c r="F36" s="1525">
        <v>0</v>
      </c>
      <c r="G36" s="1524">
        <v>12000</v>
      </c>
      <c r="H36" s="1525">
        <v>0</v>
      </c>
      <c r="I36" s="1525">
        <v>0</v>
      </c>
      <c r="J36" s="1525">
        <v>0</v>
      </c>
      <c r="K36" s="1525">
        <v>0</v>
      </c>
      <c r="L36" s="1524">
        <f t="shared" si="0"/>
        <v>0</v>
      </c>
      <c r="M36" s="1524">
        <v>12000</v>
      </c>
    </row>
    <row r="37" spans="1:13" s="259" customFormat="1" ht="31.5" customHeight="1" x14ac:dyDescent="0.25">
      <c r="A37" s="1527" t="s">
        <v>1801</v>
      </c>
      <c r="B37" s="1528" t="s">
        <v>806</v>
      </c>
      <c r="C37" s="1522" t="s">
        <v>235</v>
      </c>
      <c r="D37" s="1523" t="s">
        <v>236</v>
      </c>
      <c r="E37" s="1524">
        <v>12000</v>
      </c>
      <c r="F37" s="1525">
        <v>0</v>
      </c>
      <c r="G37" s="1524">
        <v>12000</v>
      </c>
      <c r="H37" s="1525">
        <v>0</v>
      </c>
      <c r="I37" s="1525">
        <v>0</v>
      </c>
      <c r="J37" s="1525">
        <v>0</v>
      </c>
      <c r="K37" s="1525">
        <v>0</v>
      </c>
      <c r="L37" s="1524">
        <f t="shared" si="0"/>
        <v>0</v>
      </c>
      <c r="M37" s="1524">
        <v>12000</v>
      </c>
    </row>
    <row r="38" spans="1:13" s="259" customFormat="1" ht="31.5" customHeight="1" x14ac:dyDescent="0.25">
      <c r="A38" s="1527" t="s">
        <v>1850</v>
      </c>
      <c r="B38" s="1528" t="s">
        <v>806</v>
      </c>
      <c r="C38" s="1522" t="s">
        <v>235</v>
      </c>
      <c r="D38" s="1523" t="s">
        <v>236</v>
      </c>
      <c r="E38" s="1524">
        <v>12000</v>
      </c>
      <c r="F38" s="1525">
        <v>0</v>
      </c>
      <c r="G38" s="1524">
        <v>12000</v>
      </c>
      <c r="H38" s="1525">
        <v>0</v>
      </c>
      <c r="I38" s="1525">
        <v>0</v>
      </c>
      <c r="J38" s="1525">
        <v>0</v>
      </c>
      <c r="K38" s="1525">
        <v>0</v>
      </c>
      <c r="L38" s="1524">
        <f t="shared" ref="L38:L43" si="1">+H38+I38+J38+K38</f>
        <v>0</v>
      </c>
      <c r="M38" s="1524">
        <v>12000</v>
      </c>
    </row>
    <row r="39" spans="1:13" s="259" customFormat="1" ht="31.5" customHeight="1" x14ac:dyDescent="0.25">
      <c r="A39" s="1527" t="s">
        <v>1851</v>
      </c>
      <c r="B39" s="1528" t="s">
        <v>806</v>
      </c>
      <c r="C39" s="1522" t="s">
        <v>235</v>
      </c>
      <c r="D39" s="1523" t="s">
        <v>236</v>
      </c>
      <c r="E39" s="1524">
        <v>12000</v>
      </c>
      <c r="F39" s="1525">
        <v>0</v>
      </c>
      <c r="G39" s="1524">
        <v>12000</v>
      </c>
      <c r="H39" s="1525">
        <v>0</v>
      </c>
      <c r="I39" s="1525">
        <v>0</v>
      </c>
      <c r="J39" s="1525">
        <v>0</v>
      </c>
      <c r="K39" s="1525">
        <v>0</v>
      </c>
      <c r="L39" s="1524">
        <f t="shared" si="1"/>
        <v>0</v>
      </c>
      <c r="M39" s="1524">
        <v>12000</v>
      </c>
    </row>
    <row r="40" spans="1:13" s="259" customFormat="1" ht="31.5" customHeight="1" x14ac:dyDescent="0.25">
      <c r="A40" s="1527" t="s">
        <v>1852</v>
      </c>
      <c r="B40" s="1528" t="s">
        <v>806</v>
      </c>
      <c r="C40" s="1522" t="s">
        <v>235</v>
      </c>
      <c r="D40" s="1523" t="s">
        <v>236</v>
      </c>
      <c r="E40" s="1524">
        <v>12000</v>
      </c>
      <c r="F40" s="1525">
        <v>0</v>
      </c>
      <c r="G40" s="1524">
        <v>12000</v>
      </c>
      <c r="H40" s="1525">
        <v>0</v>
      </c>
      <c r="I40" s="1525">
        <v>0</v>
      </c>
      <c r="J40" s="1525">
        <v>0</v>
      </c>
      <c r="K40" s="1525">
        <v>0</v>
      </c>
      <c r="L40" s="1524">
        <f t="shared" si="1"/>
        <v>0</v>
      </c>
      <c r="M40" s="1524">
        <v>12000</v>
      </c>
    </row>
    <row r="41" spans="1:13" s="259" customFormat="1" ht="31.5" customHeight="1" x14ac:dyDescent="0.25">
      <c r="A41" s="1527" t="s">
        <v>1853</v>
      </c>
      <c r="B41" s="1528" t="s">
        <v>806</v>
      </c>
      <c r="C41" s="1522" t="s">
        <v>235</v>
      </c>
      <c r="D41" s="1523" t="s">
        <v>236</v>
      </c>
      <c r="E41" s="1524">
        <v>12000</v>
      </c>
      <c r="F41" s="1525">
        <v>0</v>
      </c>
      <c r="G41" s="1524">
        <v>12000</v>
      </c>
      <c r="H41" s="1525">
        <v>0</v>
      </c>
      <c r="I41" s="1525">
        <v>0</v>
      </c>
      <c r="J41" s="1525">
        <v>0</v>
      </c>
      <c r="K41" s="1525">
        <v>0</v>
      </c>
      <c r="L41" s="1524">
        <f t="shared" si="1"/>
        <v>0</v>
      </c>
      <c r="M41" s="1524">
        <v>12000</v>
      </c>
    </row>
    <row r="42" spans="1:13" s="259" customFormat="1" ht="31.5" customHeight="1" x14ac:dyDescent="0.25">
      <c r="A42" s="1527" t="s">
        <v>1854</v>
      </c>
      <c r="B42" s="1528" t="s">
        <v>806</v>
      </c>
      <c r="C42" s="1522" t="s">
        <v>235</v>
      </c>
      <c r="D42" s="1523" t="s">
        <v>236</v>
      </c>
      <c r="E42" s="1524">
        <v>12000</v>
      </c>
      <c r="F42" s="1525">
        <v>0</v>
      </c>
      <c r="G42" s="1524">
        <v>12000</v>
      </c>
      <c r="H42" s="1525">
        <v>0</v>
      </c>
      <c r="I42" s="1525">
        <v>0</v>
      </c>
      <c r="J42" s="1525">
        <v>0</v>
      </c>
      <c r="K42" s="1525">
        <v>0</v>
      </c>
      <c r="L42" s="1524">
        <f t="shared" si="1"/>
        <v>0</v>
      </c>
      <c r="M42" s="1524">
        <v>12000</v>
      </c>
    </row>
    <row r="43" spans="1:13" s="259" customFormat="1" ht="31.5" customHeight="1" x14ac:dyDescent="0.25">
      <c r="A43" s="1527" t="s">
        <v>1855</v>
      </c>
      <c r="B43" s="1528" t="s">
        <v>806</v>
      </c>
      <c r="C43" s="1522" t="s">
        <v>235</v>
      </c>
      <c r="D43" s="1523" t="s">
        <v>236</v>
      </c>
      <c r="E43" s="1524">
        <v>12000</v>
      </c>
      <c r="F43" s="1525">
        <v>0</v>
      </c>
      <c r="G43" s="1524">
        <v>12000</v>
      </c>
      <c r="H43" s="1525">
        <v>0</v>
      </c>
      <c r="I43" s="1525">
        <v>0</v>
      </c>
      <c r="J43" s="1525">
        <v>0</v>
      </c>
      <c r="K43" s="1525">
        <v>0</v>
      </c>
      <c r="L43" s="1524">
        <f t="shared" si="1"/>
        <v>0</v>
      </c>
      <c r="M43" s="1524">
        <v>12000</v>
      </c>
    </row>
    <row r="44" spans="1:13" ht="31.5" customHeight="1" x14ac:dyDescent="0.25">
      <c r="A44" s="1529" t="s">
        <v>1767</v>
      </c>
      <c r="B44" s="1530"/>
      <c r="C44" s="1531">
        <v>28</v>
      </c>
      <c r="D44" s="1532"/>
      <c r="E44" s="1533">
        <f>SUM(E16:E43)</f>
        <v>384000</v>
      </c>
      <c r="F44" s="1533">
        <f t="shared" ref="F44:M44" si="2">SUM(F16:F43)</f>
        <v>0</v>
      </c>
      <c r="G44" s="1533">
        <f t="shared" si="2"/>
        <v>384000</v>
      </c>
      <c r="H44" s="1533">
        <f t="shared" si="2"/>
        <v>0</v>
      </c>
      <c r="I44" s="1533">
        <f t="shared" si="2"/>
        <v>4195.88</v>
      </c>
      <c r="J44" s="1533">
        <f t="shared" si="2"/>
        <v>0</v>
      </c>
      <c r="K44" s="1533">
        <f t="shared" si="2"/>
        <v>0</v>
      </c>
      <c r="L44" s="1533">
        <f t="shared" si="2"/>
        <v>4195.88</v>
      </c>
      <c r="M44" s="1533">
        <f t="shared" si="2"/>
        <v>379804.12</v>
      </c>
    </row>
    <row r="45" spans="1:13" ht="24.75" customHeight="1" x14ac:dyDescent="0.25">
      <c r="A45" s="1529"/>
      <c r="B45" s="1530"/>
      <c r="C45" s="1531"/>
      <c r="D45" s="1532"/>
      <c r="E45" s="1533"/>
      <c r="F45" s="1533"/>
      <c r="G45" s="1533"/>
      <c r="H45" s="1533"/>
      <c r="I45" s="1533"/>
      <c r="J45" s="1533"/>
      <c r="K45" s="1533"/>
      <c r="L45" s="1533"/>
      <c r="M45" s="1533"/>
    </row>
    <row r="46" spans="1:13" ht="31.5" customHeight="1" x14ac:dyDescent="0.25">
      <c r="A46" s="1515" t="s">
        <v>1760</v>
      </c>
      <c r="B46" s="1530"/>
      <c r="C46" s="1534"/>
      <c r="D46" s="1532"/>
      <c r="E46" s="1535"/>
      <c r="F46" s="1536"/>
      <c r="G46" s="1535"/>
      <c r="H46" s="1536"/>
      <c r="I46" s="1536"/>
      <c r="J46" s="1536"/>
      <c r="K46" s="1536"/>
      <c r="L46" s="1535"/>
      <c r="M46" s="1535"/>
    </row>
    <row r="47" spans="1:13" ht="31.5" customHeight="1" x14ac:dyDescent="0.25">
      <c r="A47" s="1515" t="s">
        <v>1740</v>
      </c>
      <c r="B47" s="1530"/>
      <c r="C47" s="1534"/>
      <c r="D47" s="1532"/>
      <c r="E47" s="1535"/>
      <c r="F47" s="1536"/>
      <c r="G47" s="1535"/>
      <c r="H47" s="1536"/>
      <c r="I47" s="1536"/>
      <c r="J47" s="1536"/>
      <c r="K47" s="1536"/>
      <c r="L47" s="1535"/>
      <c r="M47" s="1535"/>
    </row>
    <row r="48" spans="1:13" ht="31.5" customHeight="1" x14ac:dyDescent="0.25">
      <c r="A48" s="1527" t="s">
        <v>1802</v>
      </c>
      <c r="B48" s="1528" t="s">
        <v>806</v>
      </c>
      <c r="C48" s="1522" t="s">
        <v>235</v>
      </c>
      <c r="D48" s="1523" t="s">
        <v>236</v>
      </c>
      <c r="E48" s="1524">
        <v>12000</v>
      </c>
      <c r="F48" s="1525">
        <v>0</v>
      </c>
      <c r="G48" s="1524">
        <v>12000</v>
      </c>
      <c r="H48" s="1525">
        <v>0</v>
      </c>
      <c r="I48" s="1525">
        <v>0</v>
      </c>
      <c r="J48" s="1525">
        <v>0</v>
      </c>
      <c r="K48" s="1525">
        <v>0</v>
      </c>
      <c r="L48" s="1524">
        <f>+H48+I48+J48+K48</f>
        <v>0</v>
      </c>
      <c r="M48" s="1524">
        <v>12000</v>
      </c>
    </row>
    <row r="49" spans="1:13" ht="31.5" customHeight="1" x14ac:dyDescent="0.25">
      <c r="A49" s="1529" t="s">
        <v>1767</v>
      </c>
      <c r="B49" s="1530"/>
      <c r="C49" s="1531">
        <v>1</v>
      </c>
      <c r="D49" s="1532"/>
      <c r="E49" s="1537">
        <f>SUM(E48)</f>
        <v>12000</v>
      </c>
      <c r="F49" s="1538">
        <f t="shared" ref="F49:M49" si="3">SUM(F48)</f>
        <v>0</v>
      </c>
      <c r="G49" s="1537">
        <f t="shared" si="3"/>
        <v>12000</v>
      </c>
      <c r="H49" s="1538">
        <f t="shared" si="3"/>
        <v>0</v>
      </c>
      <c r="I49" s="1538">
        <f t="shared" si="3"/>
        <v>0</v>
      </c>
      <c r="J49" s="1538">
        <f t="shared" si="3"/>
        <v>0</v>
      </c>
      <c r="K49" s="1538">
        <f t="shared" si="3"/>
        <v>0</v>
      </c>
      <c r="L49" s="1537">
        <f t="shared" si="3"/>
        <v>0</v>
      </c>
      <c r="M49" s="1537">
        <f t="shared" si="3"/>
        <v>12000</v>
      </c>
    </row>
    <row r="50" spans="1:13" ht="31.5" customHeight="1" x14ac:dyDescent="0.25">
      <c r="A50" s="1539"/>
      <c r="B50" s="1540"/>
      <c r="C50" s="1531"/>
      <c r="D50" s="1532"/>
      <c r="E50" s="1524"/>
      <c r="F50" s="1524"/>
      <c r="G50" s="1524"/>
      <c r="H50" s="1524"/>
      <c r="I50" s="1524"/>
      <c r="J50" s="1524"/>
      <c r="K50" s="1524"/>
      <c r="L50" s="1524"/>
      <c r="M50" s="1524"/>
    </row>
    <row r="51" spans="1:13" ht="33" customHeight="1" x14ac:dyDescent="0.3">
      <c r="A51" s="1375" t="s">
        <v>865</v>
      </c>
      <c r="B51" s="1375"/>
      <c r="C51" s="1374">
        <f>+C44+C49</f>
        <v>29</v>
      </c>
      <c r="D51" s="1374"/>
      <c r="E51" s="1376">
        <f>+E44+E49</f>
        <v>396000</v>
      </c>
      <c r="F51" s="1376">
        <f t="shared" ref="F51:M51" si="4">+F44+F49</f>
        <v>0</v>
      </c>
      <c r="G51" s="1376">
        <f t="shared" si="4"/>
        <v>396000</v>
      </c>
      <c r="H51" s="1376">
        <f t="shared" si="4"/>
        <v>0</v>
      </c>
      <c r="I51" s="1376">
        <f t="shared" si="4"/>
        <v>4195.88</v>
      </c>
      <c r="J51" s="1376">
        <f t="shared" si="4"/>
        <v>0</v>
      </c>
      <c r="K51" s="1376">
        <f t="shared" si="4"/>
        <v>0</v>
      </c>
      <c r="L51" s="1376">
        <f t="shared" si="4"/>
        <v>4195.88</v>
      </c>
      <c r="M51" s="1376">
        <f t="shared" si="4"/>
        <v>391804.12</v>
      </c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21.7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21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9.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0.75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15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9.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542"/>
      <c r="B67" s="542"/>
      <c r="C67" s="753"/>
      <c r="D67" s="753"/>
      <c r="E67" s="754"/>
      <c r="F67" s="755"/>
      <c r="G67" s="674"/>
      <c r="H67" s="674"/>
      <c r="I67" s="674"/>
      <c r="J67" s="674"/>
      <c r="K67" s="674"/>
      <c r="L67" s="674"/>
      <c r="M67" s="756"/>
    </row>
    <row r="68" spans="1:13" s="259" customFormat="1" ht="19.5" customHeight="1" x14ac:dyDescent="0.25">
      <c r="A68" s="1874" t="s">
        <v>1269</v>
      </c>
      <c r="B68" s="1874"/>
      <c r="C68" s="753"/>
      <c r="D68" s="753"/>
      <c r="E68" s="754"/>
      <c r="F68" s="755"/>
      <c r="H68" s="1875" t="s">
        <v>852</v>
      </c>
      <c r="I68" s="1875"/>
      <c r="J68" s="1875"/>
      <c r="K68" s="1875"/>
      <c r="L68" s="1875"/>
      <c r="M68" s="1875"/>
    </row>
    <row r="69" spans="1:13" s="259" customFormat="1" ht="19.5" customHeight="1" x14ac:dyDescent="0.25">
      <c r="A69" s="1812" t="s">
        <v>1813</v>
      </c>
      <c r="B69" s="1812"/>
      <c r="C69" s="753"/>
      <c r="D69" s="753"/>
      <c r="E69" s="754"/>
      <c r="F69" s="755"/>
      <c r="H69" s="1876" t="s">
        <v>1505</v>
      </c>
      <c r="I69" s="1876"/>
      <c r="J69" s="1876"/>
      <c r="K69" s="1876"/>
      <c r="L69" s="1876"/>
      <c r="M69" s="1876"/>
    </row>
    <row r="70" spans="1:13" ht="129.75" customHeight="1" x14ac:dyDescent="0.25">
      <c r="A70" s="546"/>
      <c r="B70" s="546"/>
      <c r="C70" s="259"/>
      <c r="D70" s="259"/>
      <c r="E70" s="259"/>
      <c r="F70" s="259"/>
      <c r="G70" s="259"/>
      <c r="H70" s="259"/>
      <c r="I70" s="259"/>
      <c r="J70" s="259"/>
      <c r="K70" s="259"/>
      <c r="L70" s="259"/>
      <c r="M70" s="667"/>
    </row>
    <row r="71" spans="1:13" ht="94.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64.5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18.7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39.75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15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9.5" customHeight="1" x14ac:dyDescent="0.25">
      <c r="A76" s="537"/>
      <c r="B76" s="542"/>
      <c r="C76" s="537"/>
      <c r="D76" s="537"/>
      <c r="E76" s="537"/>
      <c r="F76" s="537"/>
      <c r="G76" s="537"/>
      <c r="H76" s="537"/>
      <c r="I76" s="537"/>
      <c r="J76" s="537"/>
      <c r="K76" s="537"/>
      <c r="L76" s="537"/>
      <c r="M76" s="53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x14ac:dyDescent="0.25">
      <c r="C78" s="543"/>
      <c r="D78" s="543"/>
      <c r="E78" s="544"/>
      <c r="F78" s="545"/>
      <c r="M78" s="544"/>
    </row>
    <row r="79" spans="1:13" x14ac:dyDescent="0.25">
      <c r="C79" s="538"/>
      <c r="D79" s="537"/>
      <c r="E79" s="537"/>
      <c r="F79" s="537"/>
      <c r="M79" s="539"/>
    </row>
    <row r="80" spans="1:13" x14ac:dyDescent="0.25">
      <c r="C80" s="537"/>
      <c r="D80" s="537"/>
      <c r="E80" s="537"/>
      <c r="F80" s="540"/>
      <c r="M80" s="537"/>
    </row>
    <row r="81" spans="1:13" x14ac:dyDescent="0.25">
      <c r="C81" s="547"/>
      <c r="D81" s="546"/>
      <c r="E81" s="541"/>
      <c r="F81" s="540"/>
      <c r="G81" s="537"/>
      <c r="H81" s="1813"/>
      <c r="I81" s="1813"/>
      <c r="J81" s="1813"/>
      <c r="K81" s="1813"/>
      <c r="L81" s="1813"/>
      <c r="M81" s="1813"/>
    </row>
    <row r="82" spans="1:13" ht="15.75" x14ac:dyDescent="0.25">
      <c r="A82" s="267"/>
      <c r="B82" s="267"/>
      <c r="C82" s="268"/>
      <c r="D82" s="268"/>
      <c r="E82" s="269"/>
      <c r="F82" s="1741"/>
      <c r="G82" s="1741"/>
      <c r="H82" s="1741"/>
      <c r="I82" s="1741"/>
      <c r="J82" s="1741"/>
      <c r="K82" s="271"/>
      <c r="L82" s="271"/>
      <c r="M82" s="259"/>
    </row>
    <row r="83" spans="1:13" x14ac:dyDescent="0.25">
      <c r="B83" s="531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259"/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</sheetData>
  <mergeCells count="23">
    <mergeCell ref="F82:J82"/>
    <mergeCell ref="M13:M14"/>
    <mergeCell ref="A68:B68"/>
    <mergeCell ref="H68:M68"/>
    <mergeCell ref="A69:B69"/>
    <mergeCell ref="H69:M69"/>
    <mergeCell ref="H81:M81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2.66" right="0.39370078740157483" top="0" bottom="0.01" header="0" footer="0"/>
  <pageSetup paperSize="5" scale="30" orientation="landscape" r:id="rId1"/>
  <drawing r:id="rId2"/>
</worksheet>
</file>

<file path=xl/worksheets/sheet3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B7E91B-5297-41CE-BABB-AE0C57AA904D}">
  <sheetPr>
    <pageSetUpPr fitToPage="1"/>
  </sheetPr>
  <dimension ref="A1:N280"/>
  <sheetViews>
    <sheetView showGridLines="0" topLeftCell="A5" zoomScale="84" zoomScaleNormal="84" workbookViewId="0">
      <pane ySplit="13" topLeftCell="A18" activePane="bottomLeft" state="frozen"/>
      <selection activeCell="A5" sqref="A5"/>
      <selection pane="bottomLeft" activeCell="A191" sqref="A191"/>
    </sheetView>
  </sheetViews>
  <sheetFormatPr baseColWidth="10" defaultRowHeight="15" x14ac:dyDescent="0.25"/>
  <cols>
    <col min="1" max="1" width="71.85546875" customWidth="1"/>
    <col min="2" max="2" width="14.7109375" customWidth="1"/>
    <col min="3" max="3" width="56.28515625" customWidth="1"/>
    <col min="4" max="4" width="45.855468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7.140625" style="259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1089"/>
      <c r="K2" s="867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1089"/>
      <c r="K3" s="867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1089"/>
      <c r="K4" s="867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1089"/>
      <c r="K5" s="867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1089"/>
      <c r="K6" s="867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1089"/>
      <c r="K7" s="867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1089"/>
      <c r="K8" s="867"/>
      <c r="L8" s="1089"/>
      <c r="M8" s="867"/>
    </row>
    <row r="9" spans="1:14" ht="27" customHeight="1" x14ac:dyDescent="0.25">
      <c r="A9" s="853" t="s">
        <v>641</v>
      </c>
      <c r="B9" s="851"/>
      <c r="C9" s="853"/>
      <c r="D9" s="853"/>
      <c r="E9" s="867"/>
      <c r="F9" s="868"/>
      <c r="G9" s="867"/>
      <c r="H9" s="1089" t="s">
        <v>1539</v>
      </c>
      <c r="I9" s="1089"/>
      <c r="J9" s="1089"/>
      <c r="K9" s="867"/>
      <c r="L9" s="1089"/>
      <c r="M9" s="867"/>
    </row>
    <row r="10" spans="1:14" ht="15.75" x14ac:dyDescent="0.25">
      <c r="A10" s="1871" t="s">
        <v>1502</v>
      </c>
      <c r="B10" s="1871"/>
      <c r="C10" s="1871"/>
      <c r="D10" s="1871"/>
      <c r="E10" s="1871"/>
      <c r="F10" s="1871"/>
      <c r="G10" s="1871"/>
      <c r="H10" s="1871"/>
      <c r="I10" s="1871"/>
      <c r="J10" s="1871"/>
      <c r="K10" s="1871"/>
      <c r="L10" s="1871"/>
      <c r="M10" s="1871"/>
    </row>
    <row r="11" spans="1:14" ht="0.75" customHeight="1" x14ac:dyDescent="0.25">
      <c r="A11" s="1871"/>
      <c r="B11" s="1871"/>
      <c r="C11" s="1871"/>
      <c r="D11" s="1871"/>
      <c r="E11" s="1871"/>
      <c r="F11" s="1871"/>
      <c r="G11" s="1871"/>
      <c r="H11" s="1871"/>
      <c r="I11" s="1871"/>
      <c r="J11" s="1871"/>
      <c r="K11" s="1871"/>
      <c r="L11" s="1871"/>
      <c r="M11" s="1871"/>
      <c r="N11" s="1871"/>
    </row>
    <row r="12" spans="1:14" ht="15.75" x14ac:dyDescent="0.25">
      <c r="A12" s="1871" t="s">
        <v>1460</v>
      </c>
      <c r="B12" s="1871"/>
      <c r="C12" s="1871"/>
      <c r="D12" s="1871"/>
      <c r="E12" s="1871"/>
      <c r="F12" s="1871"/>
      <c r="G12" s="1871"/>
      <c r="H12" s="1871"/>
      <c r="I12" s="1871"/>
      <c r="J12" s="1871"/>
      <c r="K12" s="1871"/>
      <c r="L12" s="1871"/>
      <c r="M12" s="1871"/>
    </row>
    <row r="13" spans="1:14" ht="15.75" x14ac:dyDescent="0.25">
      <c r="A13" s="1871" t="s">
        <v>1858</v>
      </c>
      <c r="B13" s="1871"/>
      <c r="C13" s="1871"/>
      <c r="D13" s="1871"/>
      <c r="E13" s="1871"/>
      <c r="F13" s="1871"/>
      <c r="G13" s="1871"/>
      <c r="H13" s="1871"/>
      <c r="I13" s="1871"/>
      <c r="J13" s="1871"/>
      <c r="K13" s="1871"/>
      <c r="L13" s="1871"/>
      <c r="M13" s="1871"/>
    </row>
    <row r="14" spans="1:14" ht="15.75" x14ac:dyDescent="0.25">
      <c r="A14" s="1887" t="s">
        <v>404</v>
      </c>
      <c r="B14" s="1887"/>
      <c r="C14" s="1887"/>
      <c r="D14" s="1887"/>
      <c r="E14" s="1887"/>
      <c r="F14" s="1887"/>
      <c r="G14" s="1887"/>
      <c r="H14" s="1887"/>
      <c r="I14" s="1887"/>
      <c r="J14" s="1887"/>
      <c r="K14" s="1887"/>
      <c r="L14" s="1887"/>
      <c r="M14" s="1887"/>
    </row>
    <row r="15" spans="1:14" ht="16.5" thickBot="1" x14ac:dyDescent="0.3">
      <c r="A15" s="851"/>
      <c r="B15" s="851"/>
      <c r="C15" s="851"/>
      <c r="D15" s="851"/>
      <c r="E15" s="851"/>
      <c r="F15" s="851"/>
      <c r="G15" s="851"/>
      <c r="H15" s="1090"/>
      <c r="I15" s="1090"/>
      <c r="J15" s="1090"/>
      <c r="K15" s="851"/>
      <c r="L15" s="1090"/>
      <c r="M15" s="851"/>
    </row>
    <row r="16" spans="1:14" ht="15.75" x14ac:dyDescent="0.25">
      <c r="A16" s="1939" t="s">
        <v>7</v>
      </c>
      <c r="B16" s="1941" t="s">
        <v>802</v>
      </c>
      <c r="C16" s="1941" t="s">
        <v>9</v>
      </c>
      <c r="D16" s="1941" t="s">
        <v>11</v>
      </c>
      <c r="E16" s="1390" t="s">
        <v>12</v>
      </c>
      <c r="F16" s="1943" t="s">
        <v>13</v>
      </c>
      <c r="G16" s="1935" t="s">
        <v>14</v>
      </c>
      <c r="H16" s="1937" t="s">
        <v>15</v>
      </c>
      <c r="I16" s="1893" t="s">
        <v>16</v>
      </c>
      <c r="J16" s="1937" t="s">
        <v>17</v>
      </c>
      <c r="K16" s="1937" t="s">
        <v>18</v>
      </c>
      <c r="L16" s="1937" t="s">
        <v>19</v>
      </c>
      <c r="M16" s="1933" t="s">
        <v>20</v>
      </c>
    </row>
    <row r="17" spans="1:13" ht="16.5" thickBot="1" x14ac:dyDescent="0.3">
      <c r="A17" s="1940"/>
      <c r="B17" s="1942"/>
      <c r="C17" s="1942"/>
      <c r="D17" s="1942"/>
      <c r="E17" s="1391" t="s">
        <v>21</v>
      </c>
      <c r="F17" s="1944"/>
      <c r="G17" s="1936"/>
      <c r="H17" s="1938"/>
      <c r="I17" s="1893"/>
      <c r="J17" s="1938"/>
      <c r="K17" s="1938"/>
      <c r="L17" s="1938"/>
      <c r="M17" s="1934"/>
    </row>
    <row r="18" spans="1:13" ht="15.75" x14ac:dyDescent="0.25">
      <c r="A18" s="1414" t="s">
        <v>1140</v>
      </c>
      <c r="B18" s="1415"/>
      <c r="C18" s="1414"/>
      <c r="D18" s="1414"/>
      <c r="E18" s="1416"/>
      <c r="F18" s="1417"/>
      <c r="G18" s="1418"/>
      <c r="H18" s="1416"/>
      <c r="I18" s="1416"/>
      <c r="J18" s="1416"/>
      <c r="K18" s="1419"/>
      <c r="L18" s="1416"/>
      <c r="M18" s="1418"/>
    </row>
    <row r="19" spans="1:13" ht="15.75" x14ac:dyDescent="0.25">
      <c r="A19" s="1420" t="s">
        <v>1645</v>
      </c>
      <c r="B19" s="1421" t="s">
        <v>806</v>
      </c>
      <c r="C19" s="1420" t="s">
        <v>142</v>
      </c>
      <c r="D19" s="1420" t="s">
        <v>1065</v>
      </c>
      <c r="E19" s="1422">
        <v>260000</v>
      </c>
      <c r="F19" s="1423">
        <v>0</v>
      </c>
      <c r="G19" s="1424">
        <v>260000</v>
      </c>
      <c r="H19" s="1425">
        <v>7462</v>
      </c>
      <c r="I19" s="1425">
        <v>50070.080000000002</v>
      </c>
      <c r="J19" s="1425">
        <v>6589.14</v>
      </c>
      <c r="K19" s="1426">
        <v>4169.3999999999996</v>
      </c>
      <c r="L19" s="1425">
        <f>+H19+I19+J19+K19</f>
        <v>68290.62</v>
      </c>
      <c r="M19" s="1427">
        <f>+G19-L19</f>
        <v>191709.38</v>
      </c>
    </row>
    <row r="20" spans="1:13" ht="15.75" x14ac:dyDescent="0.25">
      <c r="A20" s="1428" t="s">
        <v>1646</v>
      </c>
      <c r="B20" s="1421" t="s">
        <v>806</v>
      </c>
      <c r="C20" s="1429" t="s">
        <v>30</v>
      </c>
      <c r="D20" s="1420" t="s">
        <v>1065</v>
      </c>
      <c r="E20" s="1425">
        <v>210000</v>
      </c>
      <c r="F20" s="1423">
        <v>0</v>
      </c>
      <c r="G20" s="1427">
        <v>210000</v>
      </c>
      <c r="H20" s="1425">
        <v>6027</v>
      </c>
      <c r="I20" s="1425">
        <v>37980.120000000003</v>
      </c>
      <c r="J20" s="1425">
        <v>6384</v>
      </c>
      <c r="K20" s="1426">
        <v>4169.3999999999996</v>
      </c>
      <c r="L20" s="1425">
        <f>+H20+I20+J20+K20</f>
        <v>54560.520000000004</v>
      </c>
      <c r="M20" s="1427">
        <f>+G20-L20</f>
        <v>155439.47999999998</v>
      </c>
    </row>
    <row r="21" spans="1:13" ht="15.75" x14ac:dyDescent="0.25">
      <c r="A21" s="1428" t="s">
        <v>1598</v>
      </c>
      <c r="B21" s="1421" t="s">
        <v>807</v>
      </c>
      <c r="C21" s="1429" t="s">
        <v>1806</v>
      </c>
      <c r="D21" s="1420" t="s">
        <v>1065</v>
      </c>
      <c r="E21" s="1425">
        <v>210000</v>
      </c>
      <c r="F21" s="1423">
        <v>0</v>
      </c>
      <c r="G21" s="1427">
        <v>210000</v>
      </c>
      <c r="H21" s="1425">
        <v>6027</v>
      </c>
      <c r="I21" s="1425">
        <v>37980.120000000003</v>
      </c>
      <c r="J21" s="1425">
        <v>6384</v>
      </c>
      <c r="K21" s="1426">
        <v>4169.3999999999996</v>
      </c>
      <c r="L21" s="1425">
        <f>SUM(H21:K21)</f>
        <v>54560.520000000004</v>
      </c>
      <c r="M21" s="1427">
        <f>+G21-L21</f>
        <v>155439.47999999998</v>
      </c>
    </row>
    <row r="22" spans="1:13" ht="15.75" x14ac:dyDescent="0.25">
      <c r="A22" s="1428" t="s">
        <v>1647</v>
      </c>
      <c r="B22" s="1421" t="s">
        <v>807</v>
      </c>
      <c r="C22" s="1430" t="s">
        <v>693</v>
      </c>
      <c r="D22" s="1430" t="s">
        <v>1066</v>
      </c>
      <c r="E22" s="1425">
        <v>130000</v>
      </c>
      <c r="F22" s="1423">
        <v>0</v>
      </c>
      <c r="G22" s="1427">
        <v>130000</v>
      </c>
      <c r="H22" s="1425">
        <v>3731</v>
      </c>
      <c r="I22" s="1425">
        <v>18202.23</v>
      </c>
      <c r="J22" s="1425">
        <v>3952</v>
      </c>
      <c r="K22" s="1426">
        <v>6357.3</v>
      </c>
      <c r="L22" s="1425">
        <f>SUM(H22:K22)</f>
        <v>32242.53</v>
      </c>
      <c r="M22" s="1427">
        <f>+G22-L22</f>
        <v>97757.47</v>
      </c>
    </row>
    <row r="23" spans="1:13" ht="15.75" x14ac:dyDescent="0.25">
      <c r="A23" s="1420" t="s">
        <v>1648</v>
      </c>
      <c r="B23" s="1421" t="s">
        <v>806</v>
      </c>
      <c r="C23" s="1430" t="s">
        <v>92</v>
      </c>
      <c r="D23" s="1430" t="s">
        <v>1067</v>
      </c>
      <c r="E23" s="1425">
        <v>60000</v>
      </c>
      <c r="F23" s="1431">
        <v>0</v>
      </c>
      <c r="G23" s="1425">
        <v>60000</v>
      </c>
      <c r="H23" s="1425">
        <v>1722</v>
      </c>
      <c r="I23" s="1425">
        <v>3486.68</v>
      </c>
      <c r="J23" s="1425">
        <v>1824</v>
      </c>
      <c r="K23" s="1426">
        <v>25</v>
      </c>
      <c r="L23" s="1425">
        <f>+H23+I23+J23+K23</f>
        <v>7057.68</v>
      </c>
      <c r="M23" s="1425">
        <f>+E23-L23</f>
        <v>52942.32</v>
      </c>
    </row>
    <row r="24" spans="1:13" ht="15.75" x14ac:dyDescent="0.25">
      <c r="A24" s="1432" t="s">
        <v>752</v>
      </c>
      <c r="B24" s="1421"/>
      <c r="C24" s="1433">
        <v>5</v>
      </c>
      <c r="D24" s="1433"/>
      <c r="E24" s="1434">
        <f t="shared" ref="E24:M24" si="0">SUM(E19:E23)</f>
        <v>870000</v>
      </c>
      <c r="F24" s="1435">
        <f t="shared" si="0"/>
        <v>0</v>
      </c>
      <c r="G24" s="1436">
        <f t="shared" si="0"/>
        <v>870000</v>
      </c>
      <c r="H24" s="1434">
        <f t="shared" si="0"/>
        <v>24969</v>
      </c>
      <c r="I24" s="1434">
        <f t="shared" si="0"/>
        <v>147719.23000000001</v>
      </c>
      <c r="J24" s="1434">
        <f t="shared" si="0"/>
        <v>25133.14</v>
      </c>
      <c r="K24" s="1437">
        <f t="shared" si="0"/>
        <v>18890.5</v>
      </c>
      <c r="L24" s="1434">
        <f t="shared" si="0"/>
        <v>216711.87</v>
      </c>
      <c r="M24" s="1436">
        <f t="shared" si="0"/>
        <v>653288.12999999989</v>
      </c>
    </row>
    <row r="25" spans="1:13" ht="15.75" x14ac:dyDescent="0.25">
      <c r="A25" s="1432"/>
      <c r="B25" s="1421"/>
      <c r="C25" s="1433"/>
      <c r="D25" s="1433"/>
      <c r="E25" s="1425"/>
      <c r="F25" s="1423"/>
      <c r="G25" s="1427"/>
      <c r="H25" s="1425"/>
      <c r="I25" s="1425"/>
      <c r="J25" s="1425"/>
      <c r="K25" s="1426"/>
      <c r="L25" s="1425"/>
      <c r="M25" s="1427"/>
    </row>
    <row r="26" spans="1:13" ht="15.75" x14ac:dyDescent="0.25">
      <c r="A26" s="1432" t="s">
        <v>1732</v>
      </c>
      <c r="B26" s="1421"/>
      <c r="C26" s="1438"/>
      <c r="D26" s="1438"/>
      <c r="E26" s="1425"/>
      <c r="F26" s="1423"/>
      <c r="G26" s="1427"/>
      <c r="H26" s="1425"/>
      <c r="I26" s="1425"/>
      <c r="J26" s="1425"/>
      <c r="K26" s="1426"/>
      <c r="L26" s="1425"/>
      <c r="M26" s="1427"/>
    </row>
    <row r="27" spans="1:13" ht="39.75" customHeight="1" x14ac:dyDescent="0.25">
      <c r="A27" s="1428" t="s">
        <v>1649</v>
      </c>
      <c r="B27" s="1421" t="s">
        <v>806</v>
      </c>
      <c r="C27" s="1439" t="s">
        <v>1403</v>
      </c>
      <c r="D27" s="1430" t="s">
        <v>1069</v>
      </c>
      <c r="E27" s="1425">
        <v>95000</v>
      </c>
      <c r="F27" s="1423">
        <v>0</v>
      </c>
      <c r="G27" s="1425">
        <v>95000</v>
      </c>
      <c r="H27" s="1425">
        <v>2726.5</v>
      </c>
      <c r="I27" s="1425">
        <v>10449.299999999999</v>
      </c>
      <c r="J27" s="1425">
        <v>2888</v>
      </c>
      <c r="K27" s="1426">
        <v>12714.69</v>
      </c>
      <c r="L27" s="1425">
        <f>+H27+I27+J27+K27</f>
        <v>28778.489999999998</v>
      </c>
      <c r="M27" s="1427">
        <f>+G27-L27</f>
        <v>66221.510000000009</v>
      </c>
    </row>
    <row r="28" spans="1:13" ht="15.75" x14ac:dyDescent="0.25">
      <c r="A28" s="1420" t="s">
        <v>1650</v>
      </c>
      <c r="B28" s="1440" t="s">
        <v>807</v>
      </c>
      <c r="C28" s="1430" t="s">
        <v>276</v>
      </c>
      <c r="D28" s="1430" t="s">
        <v>307</v>
      </c>
      <c r="E28" s="1425">
        <v>43500</v>
      </c>
      <c r="F28" s="1431">
        <v>0</v>
      </c>
      <c r="G28" s="1425">
        <v>43500</v>
      </c>
      <c r="H28" s="1425">
        <v>1248.45</v>
      </c>
      <c r="I28" s="1431">
        <v>936.62</v>
      </c>
      <c r="J28" s="1425">
        <v>1322.4</v>
      </c>
      <c r="K28" s="1426">
        <v>1125</v>
      </c>
      <c r="L28" s="1425">
        <f>+H28+I28+J28+K28</f>
        <v>4632.47</v>
      </c>
      <c r="M28" s="1427">
        <f>+G28-L28</f>
        <v>38867.53</v>
      </c>
    </row>
    <row r="29" spans="1:13" ht="15.75" x14ac:dyDescent="0.25">
      <c r="A29" s="1420" t="s">
        <v>1643</v>
      </c>
      <c r="B29" s="1440" t="s">
        <v>807</v>
      </c>
      <c r="C29" s="1430" t="s">
        <v>276</v>
      </c>
      <c r="D29" s="1430" t="s">
        <v>1069</v>
      </c>
      <c r="E29" s="1425">
        <v>43500</v>
      </c>
      <c r="F29" s="1431">
        <v>0</v>
      </c>
      <c r="G29" s="1425">
        <v>43500</v>
      </c>
      <c r="H29" s="1425">
        <v>1248.45</v>
      </c>
      <c r="I29" s="1431">
        <v>936.62</v>
      </c>
      <c r="J29" s="1425">
        <v>1322.4</v>
      </c>
      <c r="K29" s="1426">
        <v>25</v>
      </c>
      <c r="L29" s="1425">
        <f>+H29+I29+J29+K29</f>
        <v>3532.4700000000003</v>
      </c>
      <c r="M29" s="1427">
        <f>+G29-L29</f>
        <v>39967.53</v>
      </c>
    </row>
    <row r="30" spans="1:13" ht="15.75" x14ac:dyDescent="0.25">
      <c r="A30" s="1420" t="s">
        <v>1651</v>
      </c>
      <c r="B30" s="1440" t="s">
        <v>806</v>
      </c>
      <c r="C30" s="1430" t="s">
        <v>276</v>
      </c>
      <c r="D30" s="1430" t="s">
        <v>307</v>
      </c>
      <c r="E30" s="1425">
        <v>37500</v>
      </c>
      <c r="F30" s="1431">
        <v>0</v>
      </c>
      <c r="G30" s="1425">
        <v>37500</v>
      </c>
      <c r="H30" s="1425">
        <v>1076.25</v>
      </c>
      <c r="I30" s="1431">
        <v>89.81</v>
      </c>
      <c r="J30" s="1425">
        <v>1140</v>
      </c>
      <c r="K30" s="1426">
        <v>25</v>
      </c>
      <c r="L30" s="1425">
        <f>+H30+I30+J30+K30</f>
        <v>2331.06</v>
      </c>
      <c r="M30" s="1427">
        <f>+G30-L30</f>
        <v>35168.94</v>
      </c>
    </row>
    <row r="31" spans="1:13" ht="15.75" x14ac:dyDescent="0.25">
      <c r="A31" s="1432" t="s">
        <v>752</v>
      </c>
      <c r="B31" s="1421"/>
      <c r="C31" s="1433">
        <v>4</v>
      </c>
      <c r="D31" s="1433"/>
      <c r="E31" s="1434">
        <f>SUM(E27:E30)</f>
        <v>219500</v>
      </c>
      <c r="F31" s="1441">
        <v>0</v>
      </c>
      <c r="G31" s="1434">
        <f t="shared" ref="G31:L31" si="1">SUM(G27:G30)</f>
        <v>219500</v>
      </c>
      <c r="H31" s="1434">
        <f>SUM(H27:H30)</f>
        <v>6299.65</v>
      </c>
      <c r="I31" s="1434">
        <f t="shared" si="1"/>
        <v>12412.35</v>
      </c>
      <c r="J31" s="1434">
        <f t="shared" si="1"/>
        <v>6672.7999999999993</v>
      </c>
      <c r="K31" s="1437">
        <f>SUM(K27:K30)</f>
        <v>13889.69</v>
      </c>
      <c r="L31" s="1434">
        <f t="shared" si="1"/>
        <v>39274.49</v>
      </c>
      <c r="M31" s="1434">
        <f>SUM(M27:M30)</f>
        <v>180225.51</v>
      </c>
    </row>
    <row r="32" spans="1:13" ht="15.75" x14ac:dyDescent="0.25">
      <c r="A32" s="1428"/>
      <c r="B32" s="1421"/>
      <c r="C32" s="1430"/>
      <c r="D32" s="1430"/>
      <c r="E32" s="1425"/>
      <c r="F32" s="1423"/>
      <c r="G32" s="1427"/>
      <c r="H32" s="1425"/>
      <c r="I32" s="1425"/>
      <c r="J32" s="1425"/>
      <c r="K32" s="1426"/>
      <c r="L32" s="1425"/>
      <c r="M32" s="1427"/>
    </row>
    <row r="33" spans="1:13" ht="15.75" x14ac:dyDescent="0.25">
      <c r="A33" s="1432" t="s">
        <v>838</v>
      </c>
      <c r="B33" s="1421"/>
      <c r="C33" s="1438"/>
      <c r="D33" s="1438"/>
      <c r="E33" s="1434"/>
      <c r="F33" s="1435"/>
      <c r="G33" s="1436"/>
      <c r="H33" s="1434"/>
      <c r="I33" s="1434"/>
      <c r="J33" s="1434"/>
      <c r="K33" s="1437"/>
      <c r="L33" s="1434"/>
      <c r="M33" s="1436"/>
    </row>
    <row r="34" spans="1:13" ht="15.75" x14ac:dyDescent="0.25">
      <c r="A34" s="1428" t="s">
        <v>1653</v>
      </c>
      <c r="B34" s="1421" t="s">
        <v>807</v>
      </c>
      <c r="C34" s="1430" t="s">
        <v>1218</v>
      </c>
      <c r="D34" s="1430" t="s">
        <v>1066</v>
      </c>
      <c r="E34" s="1425">
        <v>185000</v>
      </c>
      <c r="F34" s="1423">
        <v>0</v>
      </c>
      <c r="G34" s="1427">
        <v>185000</v>
      </c>
      <c r="H34" s="1425">
        <v>5309.5</v>
      </c>
      <c r="I34" s="1425">
        <v>30659.66</v>
      </c>
      <c r="J34" s="1425">
        <v>5624</v>
      </c>
      <c r="K34" s="1426">
        <v>5784.34</v>
      </c>
      <c r="L34" s="1425">
        <f>SUM(H34:K34)</f>
        <v>47377.5</v>
      </c>
      <c r="M34" s="1427">
        <f>+G34-L34</f>
        <v>137622.5</v>
      </c>
    </row>
    <row r="35" spans="1:13" ht="15.75" x14ac:dyDescent="0.25">
      <c r="A35" s="1428" t="s">
        <v>1054</v>
      </c>
      <c r="B35" s="1421" t="s">
        <v>807</v>
      </c>
      <c r="C35" s="1430" t="s">
        <v>276</v>
      </c>
      <c r="D35" s="1430" t="s">
        <v>307</v>
      </c>
      <c r="E35" s="1425">
        <v>43500</v>
      </c>
      <c r="F35" s="1423">
        <v>0</v>
      </c>
      <c r="G35" s="1427">
        <v>43500</v>
      </c>
      <c r="H35" s="1425">
        <v>1248.45</v>
      </c>
      <c r="I35" s="1425">
        <v>648.66</v>
      </c>
      <c r="J35" s="1425">
        <v>1322.4</v>
      </c>
      <c r="K35" s="1426">
        <v>1944.78</v>
      </c>
      <c r="L35" s="1425">
        <f>+H35+I35+J35+K35</f>
        <v>5164.29</v>
      </c>
      <c r="M35" s="1427">
        <f>+G35-L35</f>
        <v>38335.71</v>
      </c>
    </row>
    <row r="36" spans="1:13" ht="15.75" x14ac:dyDescent="0.25">
      <c r="A36" s="1428" t="s">
        <v>1314</v>
      </c>
      <c r="B36" s="1421" t="s">
        <v>807</v>
      </c>
      <c r="C36" s="1430" t="s">
        <v>276</v>
      </c>
      <c r="D36" s="1430" t="s">
        <v>321</v>
      </c>
      <c r="E36" s="1425">
        <v>43500</v>
      </c>
      <c r="F36" s="1423">
        <v>0</v>
      </c>
      <c r="G36" s="1427">
        <v>43500</v>
      </c>
      <c r="H36" s="1425">
        <v>1248.45</v>
      </c>
      <c r="I36" s="1425">
        <v>936.62</v>
      </c>
      <c r="J36" s="1425">
        <v>1322.4</v>
      </c>
      <c r="K36" s="1426">
        <v>1111.95</v>
      </c>
      <c r="L36" s="1425">
        <f>+H36+I36+J36+K36</f>
        <v>4619.42</v>
      </c>
      <c r="M36" s="1427">
        <f>+G36-L36</f>
        <v>38880.58</v>
      </c>
    </row>
    <row r="37" spans="1:13" ht="15.75" x14ac:dyDescent="0.25">
      <c r="A37" s="1428" t="s">
        <v>1835</v>
      </c>
      <c r="B37" s="1421" t="s">
        <v>807</v>
      </c>
      <c r="C37" s="1430" t="s">
        <v>276</v>
      </c>
      <c r="D37" s="1430" t="s">
        <v>321</v>
      </c>
      <c r="E37" s="1425">
        <v>37500</v>
      </c>
      <c r="F37" s="1423">
        <v>0</v>
      </c>
      <c r="G37" s="1427">
        <v>37500</v>
      </c>
      <c r="H37" s="1425">
        <v>1076.25</v>
      </c>
      <c r="I37" s="1425">
        <v>89.81</v>
      </c>
      <c r="J37" s="1425">
        <v>1140</v>
      </c>
      <c r="K37" s="1426">
        <v>25</v>
      </c>
      <c r="L37" s="1425">
        <f>+H37+I37+J37+K37</f>
        <v>2331.06</v>
      </c>
      <c r="M37" s="1427">
        <f>+G37-L37</f>
        <v>35168.94</v>
      </c>
    </row>
    <row r="38" spans="1:13" ht="15.75" x14ac:dyDescent="0.25">
      <c r="A38" s="1428" t="s">
        <v>1323</v>
      </c>
      <c r="B38" s="1421" t="s">
        <v>807</v>
      </c>
      <c r="C38" s="1430" t="s">
        <v>337</v>
      </c>
      <c r="D38" s="1430" t="s">
        <v>321</v>
      </c>
      <c r="E38" s="1425">
        <v>55000</v>
      </c>
      <c r="F38" s="1423">
        <v>0</v>
      </c>
      <c r="G38" s="1427">
        <v>55000</v>
      </c>
      <c r="H38" s="1425">
        <v>1578.5</v>
      </c>
      <c r="I38" s="1425">
        <v>2559.6799999999998</v>
      </c>
      <c r="J38" s="1425">
        <v>1672</v>
      </c>
      <c r="K38" s="1426">
        <v>3339.81</v>
      </c>
      <c r="L38" s="1425">
        <f>+H38+I38+J38+K38</f>
        <v>9149.99</v>
      </c>
      <c r="M38" s="1427">
        <f>+G38-L38</f>
        <v>45850.01</v>
      </c>
    </row>
    <row r="39" spans="1:13" ht="15.75" x14ac:dyDescent="0.25">
      <c r="A39" s="1432" t="s">
        <v>749</v>
      </c>
      <c r="B39" s="1421"/>
      <c r="C39" s="1433">
        <v>5</v>
      </c>
      <c r="D39" s="1433"/>
      <c r="E39" s="1434">
        <f>SUM(E34:E38)</f>
        <v>364500</v>
      </c>
      <c r="F39" s="1441">
        <v>0</v>
      </c>
      <c r="G39" s="1434">
        <f t="shared" ref="G39:M39" si="2">SUM(G34:G38)</f>
        <v>364500</v>
      </c>
      <c r="H39" s="1434">
        <f t="shared" si="2"/>
        <v>10461.15</v>
      </c>
      <c r="I39" s="1434">
        <f t="shared" si="2"/>
        <v>34894.43</v>
      </c>
      <c r="J39" s="1434">
        <f t="shared" si="2"/>
        <v>11080.8</v>
      </c>
      <c r="K39" s="1437">
        <f t="shared" si="2"/>
        <v>12205.88</v>
      </c>
      <c r="L39" s="1434">
        <f t="shared" si="2"/>
        <v>68642.259999999995</v>
      </c>
      <c r="M39" s="1434">
        <f t="shared" si="2"/>
        <v>295857.74</v>
      </c>
    </row>
    <row r="40" spans="1:13" ht="15.75" x14ac:dyDescent="0.25">
      <c r="A40" s="1432"/>
      <c r="B40" s="1421"/>
      <c r="C40" s="1433"/>
      <c r="D40" s="1433"/>
      <c r="E40" s="1434"/>
      <c r="F40" s="1435"/>
      <c r="G40" s="1436"/>
      <c r="H40" s="1434"/>
      <c r="I40" s="1434"/>
      <c r="J40" s="1434"/>
      <c r="K40" s="1437"/>
      <c r="L40" s="1434"/>
      <c r="M40" s="1436"/>
    </row>
    <row r="41" spans="1:13" ht="15.75" x14ac:dyDescent="0.25">
      <c r="A41" s="1432" t="s">
        <v>1144</v>
      </c>
      <c r="B41" s="1421"/>
      <c r="C41" s="1433"/>
      <c r="D41" s="1433"/>
      <c r="E41" s="1434"/>
      <c r="F41" s="1435"/>
      <c r="G41" s="1436"/>
      <c r="H41" s="1434"/>
      <c r="I41" s="1434"/>
      <c r="J41" s="1434"/>
      <c r="K41" s="1437"/>
      <c r="L41" s="1434"/>
      <c r="M41" s="1436"/>
    </row>
    <row r="42" spans="1:13" ht="18.75" customHeight="1" x14ac:dyDescent="0.25">
      <c r="A42" s="1420" t="s">
        <v>1655</v>
      </c>
      <c r="B42" s="1442" t="s">
        <v>807</v>
      </c>
      <c r="C42" s="1443" t="s">
        <v>925</v>
      </c>
      <c r="D42" s="1430" t="s">
        <v>1069</v>
      </c>
      <c r="E42" s="1425">
        <v>75000</v>
      </c>
      <c r="F42" s="1444">
        <v>0</v>
      </c>
      <c r="G42" s="1445">
        <v>75000</v>
      </c>
      <c r="H42" s="1425">
        <v>2152.5</v>
      </c>
      <c r="I42" s="1425">
        <v>6309.38</v>
      </c>
      <c r="J42" s="1425">
        <v>2280</v>
      </c>
      <c r="K42" s="1426">
        <v>25</v>
      </c>
      <c r="L42" s="1425">
        <f>+H42+I42+J42+K42</f>
        <v>10766.880000000001</v>
      </c>
      <c r="M42" s="1427">
        <f>+G42-L42</f>
        <v>64233.119999999995</v>
      </c>
    </row>
    <row r="43" spans="1:13" ht="15.75" x14ac:dyDescent="0.25">
      <c r="A43" s="1432" t="s">
        <v>749</v>
      </c>
      <c r="B43" s="1421"/>
      <c r="C43" s="1433">
        <v>1</v>
      </c>
      <c r="D43" s="1433"/>
      <c r="E43" s="1434">
        <f>SUM(E42)</f>
        <v>75000</v>
      </c>
      <c r="F43" s="1435">
        <f>SUM(F42)</f>
        <v>0</v>
      </c>
      <c r="G43" s="1436">
        <v>75000</v>
      </c>
      <c r="H43" s="1434">
        <f t="shared" ref="H43:M43" si="3">SUM(H42)</f>
        <v>2152.5</v>
      </c>
      <c r="I43" s="1434">
        <f t="shared" si="3"/>
        <v>6309.38</v>
      </c>
      <c r="J43" s="1434">
        <f t="shared" si="3"/>
        <v>2280</v>
      </c>
      <c r="K43" s="1437">
        <f t="shared" si="3"/>
        <v>25</v>
      </c>
      <c r="L43" s="1434">
        <f t="shared" si="3"/>
        <v>10766.880000000001</v>
      </c>
      <c r="M43" s="1436">
        <f t="shared" si="3"/>
        <v>64233.119999999995</v>
      </c>
    </row>
    <row r="44" spans="1:13" ht="15.75" x14ac:dyDescent="0.25">
      <c r="A44" s="1432"/>
      <c r="B44" s="1421"/>
      <c r="C44" s="1433"/>
      <c r="D44" s="1433"/>
      <c r="E44" s="1434"/>
      <c r="F44" s="1435"/>
      <c r="G44" s="1436"/>
      <c r="H44" s="1434"/>
      <c r="I44" s="1434"/>
      <c r="J44" s="1434"/>
      <c r="K44" s="1437"/>
      <c r="L44" s="1434"/>
      <c r="M44" s="1436"/>
    </row>
    <row r="45" spans="1:13" ht="15.75" x14ac:dyDescent="0.25">
      <c r="A45" s="1432" t="s">
        <v>1530</v>
      </c>
      <c r="B45" s="1421"/>
      <c r="C45" s="1438"/>
      <c r="D45" s="1438"/>
      <c r="E45" s="1434"/>
      <c r="F45" s="1423"/>
      <c r="G45" s="1436"/>
      <c r="H45" s="1434"/>
      <c r="I45" s="1434"/>
      <c r="J45" s="1434"/>
      <c r="K45" s="1437"/>
      <c r="L45" s="1434"/>
      <c r="M45" s="1436"/>
    </row>
    <row r="46" spans="1:13" ht="15.75" x14ac:dyDescent="0.25">
      <c r="A46" s="1428" t="s">
        <v>1656</v>
      </c>
      <c r="B46" s="1421" t="s">
        <v>806</v>
      </c>
      <c r="C46" s="1430" t="s">
        <v>120</v>
      </c>
      <c r="D46" s="1430" t="s">
        <v>1067</v>
      </c>
      <c r="E46" s="1425">
        <v>30000</v>
      </c>
      <c r="F46" s="1423">
        <v>0</v>
      </c>
      <c r="G46" s="1427">
        <v>30000</v>
      </c>
      <c r="H46" s="1425">
        <v>861</v>
      </c>
      <c r="I46" s="1431">
        <v>0</v>
      </c>
      <c r="J46" s="1425">
        <v>912</v>
      </c>
      <c r="K46" s="1426">
        <v>1944.78</v>
      </c>
      <c r="L46" s="1425">
        <f>+H46+I46+J46+K46</f>
        <v>3717.7799999999997</v>
      </c>
      <c r="M46" s="1427">
        <f>+G46-L46</f>
        <v>26282.22</v>
      </c>
    </row>
    <row r="47" spans="1:13" ht="15.75" x14ac:dyDescent="0.25">
      <c r="A47" s="1420" t="s">
        <v>1657</v>
      </c>
      <c r="B47" s="1421" t="s">
        <v>807</v>
      </c>
      <c r="C47" s="1430" t="s">
        <v>125</v>
      </c>
      <c r="D47" s="1430" t="s">
        <v>307</v>
      </c>
      <c r="E47" s="1425">
        <v>43500</v>
      </c>
      <c r="F47" s="1423">
        <v>0</v>
      </c>
      <c r="G47" s="1427">
        <v>43500</v>
      </c>
      <c r="H47" s="1425">
        <v>1248.45</v>
      </c>
      <c r="I47" s="1431">
        <v>936.62</v>
      </c>
      <c r="J47" s="1425">
        <v>1322.4</v>
      </c>
      <c r="K47" s="1426">
        <v>25</v>
      </c>
      <c r="L47" s="1425">
        <f>+H47+I47+J47+K47</f>
        <v>3532.4700000000003</v>
      </c>
      <c r="M47" s="1427">
        <f>+G47-L47</f>
        <v>39967.53</v>
      </c>
    </row>
    <row r="48" spans="1:13" ht="15.75" x14ac:dyDescent="0.25">
      <c r="A48" s="1432" t="s">
        <v>749</v>
      </c>
      <c r="B48" s="1421"/>
      <c r="C48" s="1433">
        <v>2</v>
      </c>
      <c r="D48" s="1433"/>
      <c r="E48" s="1434">
        <f>SUM(E46:E47)</f>
        <v>73500</v>
      </c>
      <c r="F48" s="1435">
        <f t="shared" ref="F48:L48" si="4">SUM(F46:F47)</f>
        <v>0</v>
      </c>
      <c r="G48" s="1436">
        <f t="shared" si="4"/>
        <v>73500</v>
      </c>
      <c r="H48" s="1434">
        <f t="shared" si="4"/>
        <v>2109.4499999999998</v>
      </c>
      <c r="I48" s="1441">
        <f t="shared" si="4"/>
        <v>936.62</v>
      </c>
      <c r="J48" s="1434">
        <f t="shared" si="4"/>
        <v>2234.4</v>
      </c>
      <c r="K48" s="1437">
        <f>SUM(K46:K47)</f>
        <v>1969.78</v>
      </c>
      <c r="L48" s="1434">
        <f t="shared" si="4"/>
        <v>7250.25</v>
      </c>
      <c r="M48" s="1436">
        <f>SUM(M46:M47)</f>
        <v>66249.75</v>
      </c>
    </row>
    <row r="49" spans="1:13" ht="15.75" x14ac:dyDescent="0.25">
      <c r="A49" s="1432"/>
      <c r="B49" s="1421"/>
      <c r="C49" s="1438"/>
      <c r="D49" s="1438"/>
      <c r="E49" s="1434"/>
      <c r="F49" s="1435"/>
      <c r="G49" s="1436"/>
      <c r="H49" s="1434"/>
      <c r="I49" s="1434"/>
      <c r="J49" s="1434"/>
      <c r="K49" s="1437"/>
      <c r="L49" s="1434"/>
      <c r="M49" s="1436"/>
    </row>
    <row r="50" spans="1:13" ht="15.75" x14ac:dyDescent="0.25">
      <c r="A50" s="1432" t="s">
        <v>1531</v>
      </c>
      <c r="B50" s="1421"/>
      <c r="C50" s="1438"/>
      <c r="D50" s="1438"/>
      <c r="E50" s="1434"/>
      <c r="F50" s="1435"/>
      <c r="G50" s="1436"/>
      <c r="H50" s="1434"/>
      <c r="I50" s="1434"/>
      <c r="J50" s="1434"/>
      <c r="K50" s="1437"/>
      <c r="L50" s="1434"/>
      <c r="M50" s="1436"/>
    </row>
    <row r="51" spans="1:13" ht="15.75" x14ac:dyDescent="0.25">
      <c r="A51" s="1428" t="s">
        <v>226</v>
      </c>
      <c r="B51" s="1421" t="s">
        <v>806</v>
      </c>
      <c r="C51" s="1429" t="s">
        <v>1461</v>
      </c>
      <c r="D51" s="1430" t="s">
        <v>307</v>
      </c>
      <c r="E51" s="1425">
        <v>35000</v>
      </c>
      <c r="F51" s="1423">
        <v>0</v>
      </c>
      <c r="G51" s="1427">
        <v>35000</v>
      </c>
      <c r="H51" s="1425">
        <v>1004.5</v>
      </c>
      <c r="I51" s="1431">
        <v>0</v>
      </c>
      <c r="J51" s="1425">
        <v>1064</v>
      </c>
      <c r="K51" s="1426">
        <v>25</v>
      </c>
      <c r="L51" s="1425">
        <f>+H51+I51+J51+K51</f>
        <v>2093.5</v>
      </c>
      <c r="M51" s="1427">
        <f>+G51-L51</f>
        <v>32906.5</v>
      </c>
    </row>
    <row r="52" spans="1:13" ht="15.75" x14ac:dyDescent="0.25">
      <c r="A52" s="1428" t="s">
        <v>1779</v>
      </c>
      <c r="B52" s="1421" t="s">
        <v>806</v>
      </c>
      <c r="C52" s="1430" t="s">
        <v>912</v>
      </c>
      <c r="D52" s="1430" t="s">
        <v>1067</v>
      </c>
      <c r="E52" s="1425">
        <v>30000</v>
      </c>
      <c r="F52" s="1423">
        <v>0</v>
      </c>
      <c r="G52" s="1427">
        <v>30000</v>
      </c>
      <c r="H52" s="1425">
        <v>861</v>
      </c>
      <c r="I52" s="1425">
        <v>0</v>
      </c>
      <c r="J52" s="1425">
        <v>912</v>
      </c>
      <c r="K52" s="1426">
        <v>5025</v>
      </c>
      <c r="L52" s="1425">
        <f>SUM(H52:K52)</f>
        <v>6798</v>
      </c>
      <c r="M52" s="1427">
        <f>+E52-L52</f>
        <v>23202</v>
      </c>
    </row>
    <row r="53" spans="1:13" ht="15.75" x14ac:dyDescent="0.25">
      <c r="A53" s="1420" t="s">
        <v>119</v>
      </c>
      <c r="B53" s="1440" t="s">
        <v>806</v>
      </c>
      <c r="C53" s="1430" t="s">
        <v>912</v>
      </c>
      <c r="D53" s="1430" t="s">
        <v>1067</v>
      </c>
      <c r="E53" s="1425">
        <v>35000</v>
      </c>
      <c r="F53" s="1431">
        <v>0</v>
      </c>
      <c r="G53" s="1425">
        <v>35000</v>
      </c>
      <c r="H53" s="1425">
        <v>1004.5</v>
      </c>
      <c r="I53" s="1431">
        <v>0</v>
      </c>
      <c r="J53" s="1425">
        <v>1064</v>
      </c>
      <c r="K53" s="1426">
        <v>7721.54</v>
      </c>
      <c r="L53" s="1425">
        <f>+H53+I53+J53+K53</f>
        <v>9790.0400000000009</v>
      </c>
      <c r="M53" s="1425">
        <f>+G53-L53</f>
        <v>25209.96</v>
      </c>
    </row>
    <row r="54" spans="1:13" ht="15.75" x14ac:dyDescent="0.25">
      <c r="A54" s="1420" t="s">
        <v>1335</v>
      </c>
      <c r="B54" s="1421" t="s">
        <v>806</v>
      </c>
      <c r="C54" s="1430" t="s">
        <v>912</v>
      </c>
      <c r="D54" s="1430" t="s">
        <v>1067</v>
      </c>
      <c r="E54" s="1425">
        <v>35000</v>
      </c>
      <c r="F54" s="1431">
        <v>0</v>
      </c>
      <c r="G54" s="1425">
        <v>35000</v>
      </c>
      <c r="H54" s="1425">
        <v>1004.5</v>
      </c>
      <c r="I54" s="1431">
        <v>0</v>
      </c>
      <c r="J54" s="1425">
        <v>1064</v>
      </c>
      <c r="K54" s="1426">
        <v>25</v>
      </c>
      <c r="L54" s="1425">
        <f>+H54+I54+J54+K54</f>
        <v>2093.5</v>
      </c>
      <c r="M54" s="1425">
        <f>+G54-L54</f>
        <v>32906.5</v>
      </c>
    </row>
    <row r="55" spans="1:13" s="259" customFormat="1" ht="15.75" x14ac:dyDescent="0.25">
      <c r="A55" s="1453" t="s">
        <v>1327</v>
      </c>
      <c r="B55" s="1454" t="s">
        <v>806</v>
      </c>
      <c r="C55" s="1455" t="s">
        <v>1844</v>
      </c>
      <c r="D55" s="1456" t="s">
        <v>1067</v>
      </c>
      <c r="E55" s="1426">
        <v>43500</v>
      </c>
      <c r="F55" s="1457">
        <v>0</v>
      </c>
      <c r="G55" s="1426">
        <v>43500</v>
      </c>
      <c r="H55" s="1426">
        <v>1248.45</v>
      </c>
      <c r="I55" s="1457">
        <v>936.62</v>
      </c>
      <c r="J55" s="1426">
        <v>1322.4</v>
      </c>
      <c r="K55" s="1426">
        <v>25</v>
      </c>
      <c r="L55" s="1426">
        <f>+H55+I55+J55+K55</f>
        <v>3532.4700000000003</v>
      </c>
      <c r="M55" s="1426">
        <f>+G55-L55</f>
        <v>39967.53</v>
      </c>
    </row>
    <row r="56" spans="1:13" ht="15.75" x14ac:dyDescent="0.25">
      <c r="A56" s="1458" t="s">
        <v>749</v>
      </c>
      <c r="B56" s="1447"/>
      <c r="C56" s="1459">
        <v>5</v>
      </c>
      <c r="D56" s="1459"/>
      <c r="E56" s="1460">
        <f>SUM(E51:E55)</f>
        <v>178500</v>
      </c>
      <c r="F56" s="1435">
        <v>0</v>
      </c>
      <c r="G56" s="1460">
        <f t="shared" ref="G56:M56" si="5">SUM(G51:G55)</f>
        <v>178500</v>
      </c>
      <c r="H56" s="1460">
        <f t="shared" si="5"/>
        <v>5122.95</v>
      </c>
      <c r="I56" s="1460">
        <f t="shared" si="5"/>
        <v>936.62</v>
      </c>
      <c r="J56" s="1460">
        <f t="shared" si="5"/>
        <v>5426.4</v>
      </c>
      <c r="K56" s="1461">
        <f t="shared" si="5"/>
        <v>12821.54</v>
      </c>
      <c r="L56" s="1460">
        <f t="shared" si="5"/>
        <v>24307.510000000002</v>
      </c>
      <c r="M56" s="1460">
        <f t="shared" si="5"/>
        <v>154192.49</v>
      </c>
    </row>
    <row r="57" spans="1:13" ht="23.25" customHeight="1" x14ac:dyDescent="0.25">
      <c r="A57" s="1462"/>
      <c r="B57" s="1462"/>
      <c r="C57" s="1462"/>
      <c r="D57" s="1462"/>
      <c r="E57" s="1462"/>
      <c r="F57" s="1462"/>
      <c r="G57" s="1462"/>
      <c r="H57" s="1462"/>
      <c r="I57" s="1462"/>
      <c r="J57" s="1462"/>
      <c r="K57" s="1463"/>
      <c r="L57" s="1462"/>
      <c r="M57" s="1462"/>
    </row>
    <row r="58" spans="1:13" ht="15.75" x14ac:dyDescent="0.25">
      <c r="A58" s="1464" t="s">
        <v>1145</v>
      </c>
      <c r="B58" s="1415"/>
      <c r="C58" s="1465"/>
      <c r="D58" s="1465"/>
      <c r="E58" s="1466"/>
      <c r="F58" s="1417"/>
      <c r="G58" s="1467"/>
      <c r="H58" s="1466"/>
      <c r="I58" s="1466"/>
      <c r="J58" s="1466"/>
      <c r="K58" s="1468"/>
      <c r="L58" s="1466"/>
      <c r="M58" s="1467"/>
    </row>
    <row r="59" spans="1:13" ht="15.75" x14ac:dyDescent="0.25">
      <c r="A59" s="1420" t="s">
        <v>346</v>
      </c>
      <c r="B59" s="1421" t="s">
        <v>806</v>
      </c>
      <c r="C59" s="1430" t="s">
        <v>309</v>
      </c>
      <c r="D59" s="1430" t="s">
        <v>307</v>
      </c>
      <c r="E59" s="1425">
        <v>37500</v>
      </c>
      <c r="F59" s="1431">
        <v>0</v>
      </c>
      <c r="G59" s="1425">
        <v>37500</v>
      </c>
      <c r="H59" s="1425">
        <v>1076.25</v>
      </c>
      <c r="I59" s="1431">
        <v>89.81</v>
      </c>
      <c r="J59" s="1425">
        <v>1140</v>
      </c>
      <c r="K59" s="1426">
        <v>525</v>
      </c>
      <c r="L59" s="1425">
        <f>+H59+I59+J59+K59</f>
        <v>2831.06</v>
      </c>
      <c r="M59" s="1425">
        <f>+G59-L59</f>
        <v>34668.94</v>
      </c>
    </row>
    <row r="60" spans="1:13" ht="15.75" x14ac:dyDescent="0.25">
      <c r="A60" s="1420" t="s">
        <v>1658</v>
      </c>
      <c r="B60" s="1421" t="s">
        <v>806</v>
      </c>
      <c r="C60" s="1430" t="s">
        <v>309</v>
      </c>
      <c r="D60" s="1430" t="s">
        <v>307</v>
      </c>
      <c r="E60" s="1425">
        <v>37500</v>
      </c>
      <c r="F60" s="1431">
        <v>0</v>
      </c>
      <c r="G60" s="1425">
        <v>37500</v>
      </c>
      <c r="H60" s="1425">
        <v>1076.25</v>
      </c>
      <c r="I60" s="1431">
        <v>0</v>
      </c>
      <c r="J60" s="1425">
        <v>1140</v>
      </c>
      <c r="K60" s="1426">
        <v>2374.2800000000002</v>
      </c>
      <c r="L60" s="1425">
        <f>SUM(H60:K60)</f>
        <v>4590.5300000000007</v>
      </c>
      <c r="M60" s="1425">
        <f>+G60-L60</f>
        <v>32909.47</v>
      </c>
    </row>
    <row r="61" spans="1:13" ht="15.75" x14ac:dyDescent="0.25">
      <c r="A61" s="1432" t="s">
        <v>749</v>
      </c>
      <c r="B61" s="1421"/>
      <c r="C61" s="1433">
        <v>2</v>
      </c>
      <c r="D61" s="1433"/>
      <c r="E61" s="1434">
        <f>SUM(E59:E60)</f>
        <v>75000</v>
      </c>
      <c r="F61" s="1441">
        <v>0</v>
      </c>
      <c r="G61" s="1434">
        <f t="shared" ref="G61:M61" si="6">SUM(G59:G60)</f>
        <v>75000</v>
      </c>
      <c r="H61" s="1434">
        <f t="shared" si="6"/>
        <v>2152.5</v>
      </c>
      <c r="I61" s="1434">
        <f t="shared" si="6"/>
        <v>89.81</v>
      </c>
      <c r="J61" s="1434">
        <f t="shared" si="6"/>
        <v>2280</v>
      </c>
      <c r="K61" s="1437">
        <f t="shared" si="6"/>
        <v>2899.28</v>
      </c>
      <c r="L61" s="1434">
        <f t="shared" si="6"/>
        <v>7421.59</v>
      </c>
      <c r="M61" s="1434">
        <f t="shared" si="6"/>
        <v>67578.41</v>
      </c>
    </row>
    <row r="62" spans="1:13" ht="15.75" x14ac:dyDescent="0.25">
      <c r="A62" s="1432"/>
      <c r="B62" s="1421"/>
      <c r="C62" s="1438"/>
      <c r="D62" s="1438"/>
      <c r="E62" s="1434"/>
      <c r="F62" s="1435"/>
      <c r="G62" s="1436"/>
      <c r="H62" s="1434"/>
      <c r="I62" s="1434"/>
      <c r="J62" s="1441"/>
      <c r="K62" s="1437"/>
      <c r="L62" s="1434"/>
      <c r="M62" s="1436"/>
    </row>
    <row r="63" spans="1:13" ht="15.75" x14ac:dyDescent="0.25">
      <c r="A63" s="1432" t="s">
        <v>1135</v>
      </c>
      <c r="B63" s="1421"/>
      <c r="C63" s="1438"/>
      <c r="D63" s="1438"/>
      <c r="E63" s="1434"/>
      <c r="F63" s="1435"/>
      <c r="G63" s="1436"/>
      <c r="H63" s="1434"/>
      <c r="I63" s="1434"/>
      <c r="J63" s="1434"/>
      <c r="K63" s="1437"/>
      <c r="L63" s="1434"/>
      <c r="M63" s="1436"/>
    </row>
    <row r="64" spans="1:13" ht="15.75" x14ac:dyDescent="0.25">
      <c r="A64" s="1420" t="s">
        <v>545</v>
      </c>
      <c r="B64" s="1421" t="s">
        <v>806</v>
      </c>
      <c r="C64" s="1430" t="s">
        <v>1139</v>
      </c>
      <c r="D64" s="1430" t="s">
        <v>307</v>
      </c>
      <c r="E64" s="1425">
        <v>43500</v>
      </c>
      <c r="F64" s="1423">
        <v>0</v>
      </c>
      <c r="G64" s="1427">
        <v>43500</v>
      </c>
      <c r="H64" s="1425">
        <v>1248.45</v>
      </c>
      <c r="I64" s="1425">
        <v>936.62</v>
      </c>
      <c r="J64" s="1425">
        <v>1322.4</v>
      </c>
      <c r="K64" s="1426">
        <v>25</v>
      </c>
      <c r="L64" s="1425">
        <f t="shared" ref="L64:L77" si="7">+H64+I64+J64+K64</f>
        <v>3532.4700000000003</v>
      </c>
      <c r="M64" s="1427">
        <f>+G64-L64</f>
        <v>39967.53</v>
      </c>
    </row>
    <row r="65" spans="1:13" ht="15.75" x14ac:dyDescent="0.25">
      <c r="A65" s="1428" t="s">
        <v>1347</v>
      </c>
      <c r="B65" s="1421" t="s">
        <v>807</v>
      </c>
      <c r="C65" s="1469" t="s">
        <v>327</v>
      </c>
      <c r="D65" s="1430" t="s">
        <v>321</v>
      </c>
      <c r="E65" s="1425">
        <v>43500</v>
      </c>
      <c r="F65" s="1423">
        <v>0</v>
      </c>
      <c r="G65" s="1427">
        <v>43500</v>
      </c>
      <c r="H65" s="1425">
        <v>1248.45</v>
      </c>
      <c r="I65" s="1431">
        <v>936.62</v>
      </c>
      <c r="J65" s="1425">
        <v>1322.4</v>
      </c>
      <c r="K65" s="1426">
        <v>25</v>
      </c>
      <c r="L65" s="1425">
        <f>+H65+I65+J65+K65</f>
        <v>3532.4700000000003</v>
      </c>
      <c r="M65" s="1427">
        <f>+G65-L65</f>
        <v>39967.53</v>
      </c>
    </row>
    <row r="66" spans="1:13" ht="15.75" x14ac:dyDescent="0.25">
      <c r="A66" s="1428" t="s">
        <v>1660</v>
      </c>
      <c r="B66" s="1421" t="s">
        <v>806</v>
      </c>
      <c r="C66" s="1430" t="s">
        <v>1461</v>
      </c>
      <c r="D66" s="1430" t="s">
        <v>1067</v>
      </c>
      <c r="E66" s="1425">
        <v>30000</v>
      </c>
      <c r="F66" s="1431">
        <v>0</v>
      </c>
      <c r="G66" s="1425">
        <v>30000</v>
      </c>
      <c r="H66" s="1425">
        <v>861</v>
      </c>
      <c r="I66" s="1431">
        <v>0</v>
      </c>
      <c r="J66" s="1425">
        <v>912</v>
      </c>
      <c r="K66" s="1426">
        <v>25</v>
      </c>
      <c r="L66" s="1425">
        <f>+H66+I66+J66+K66</f>
        <v>1798</v>
      </c>
      <c r="M66" s="1427">
        <f>+G66-L66</f>
        <v>28202</v>
      </c>
    </row>
    <row r="67" spans="1:13" ht="15.75" x14ac:dyDescent="0.25">
      <c r="A67" s="1428" t="s">
        <v>99</v>
      </c>
      <c r="B67" s="1421" t="s">
        <v>806</v>
      </c>
      <c r="C67" s="1430" t="s">
        <v>1461</v>
      </c>
      <c r="D67" s="1430" t="s">
        <v>1067</v>
      </c>
      <c r="E67" s="1425">
        <v>35000</v>
      </c>
      <c r="F67" s="1423">
        <v>0</v>
      </c>
      <c r="G67" s="1427">
        <v>35000</v>
      </c>
      <c r="H67" s="1425">
        <v>1004.5</v>
      </c>
      <c r="I67" s="1431">
        <v>0</v>
      </c>
      <c r="J67" s="1425">
        <v>1064</v>
      </c>
      <c r="K67" s="1426">
        <v>125</v>
      </c>
      <c r="L67" s="1425">
        <f>+H67+I67+J67+K67</f>
        <v>2193.5</v>
      </c>
      <c r="M67" s="1427">
        <f>+G67-L67</f>
        <v>32806.5</v>
      </c>
    </row>
    <row r="68" spans="1:13" s="259" customFormat="1" ht="15.75" x14ac:dyDescent="0.25">
      <c r="A68" s="1470" t="s">
        <v>1659</v>
      </c>
      <c r="B68" s="1454" t="s">
        <v>806</v>
      </c>
      <c r="C68" s="1456" t="s">
        <v>92</v>
      </c>
      <c r="D68" s="1456" t="s">
        <v>1067</v>
      </c>
      <c r="E68" s="1426">
        <v>30000</v>
      </c>
      <c r="F68" s="1457">
        <v>0</v>
      </c>
      <c r="G68" s="1426">
        <v>30000</v>
      </c>
      <c r="H68" s="1425">
        <v>861</v>
      </c>
      <c r="I68" s="1431">
        <v>0</v>
      </c>
      <c r="J68" s="1425">
        <v>912</v>
      </c>
      <c r="K68" s="1426">
        <v>6341.6</v>
      </c>
      <c r="L68" s="1425">
        <f>+H68+I68+J68+K68</f>
        <v>8114.6</v>
      </c>
      <c r="M68" s="1426">
        <f>+G68-L68</f>
        <v>21885.4</v>
      </c>
    </row>
    <row r="69" spans="1:13" ht="15.75" x14ac:dyDescent="0.25">
      <c r="A69" s="1428" t="s">
        <v>1661</v>
      </c>
      <c r="B69" s="1421" t="s">
        <v>806</v>
      </c>
      <c r="C69" s="1430" t="s">
        <v>92</v>
      </c>
      <c r="D69" s="1430" t="s">
        <v>1067</v>
      </c>
      <c r="E69" s="1425">
        <v>30000</v>
      </c>
      <c r="F69" s="1423">
        <v>0</v>
      </c>
      <c r="G69" s="1427">
        <v>30000</v>
      </c>
      <c r="H69" s="1425">
        <v>861</v>
      </c>
      <c r="I69" s="1431">
        <v>0</v>
      </c>
      <c r="J69" s="1425">
        <v>912</v>
      </c>
      <c r="K69" s="1426">
        <v>25</v>
      </c>
      <c r="L69" s="1425">
        <f t="shared" si="7"/>
        <v>1798</v>
      </c>
      <c r="M69" s="1427">
        <f t="shared" ref="M69:M77" si="8">+G69-L69</f>
        <v>28202</v>
      </c>
    </row>
    <row r="70" spans="1:13" ht="15.75" x14ac:dyDescent="0.25">
      <c r="A70" s="1420" t="s">
        <v>1662</v>
      </c>
      <c r="B70" s="1421" t="s">
        <v>806</v>
      </c>
      <c r="C70" s="1430" t="s">
        <v>92</v>
      </c>
      <c r="D70" s="1430" t="s">
        <v>1067</v>
      </c>
      <c r="E70" s="1425">
        <v>30000</v>
      </c>
      <c r="F70" s="1431">
        <v>0</v>
      </c>
      <c r="G70" s="1425">
        <v>30000</v>
      </c>
      <c r="H70" s="1425">
        <v>861</v>
      </c>
      <c r="I70" s="1431">
        <v>0</v>
      </c>
      <c r="J70" s="1425">
        <v>912</v>
      </c>
      <c r="K70" s="1426">
        <v>25</v>
      </c>
      <c r="L70" s="1425">
        <f t="shared" si="7"/>
        <v>1798</v>
      </c>
      <c r="M70" s="1427">
        <f t="shared" si="8"/>
        <v>28202</v>
      </c>
    </row>
    <row r="71" spans="1:13" ht="15.75" x14ac:dyDescent="0.25">
      <c r="A71" s="1428" t="s">
        <v>1663</v>
      </c>
      <c r="B71" s="1421" t="s">
        <v>806</v>
      </c>
      <c r="C71" s="1430" t="s">
        <v>92</v>
      </c>
      <c r="D71" s="1430" t="s">
        <v>1067</v>
      </c>
      <c r="E71" s="1425">
        <v>30000</v>
      </c>
      <c r="F71" s="1431">
        <v>0</v>
      </c>
      <c r="G71" s="1425">
        <v>30000</v>
      </c>
      <c r="H71" s="1425">
        <v>861</v>
      </c>
      <c r="I71" s="1431">
        <v>0</v>
      </c>
      <c r="J71" s="1425">
        <v>912</v>
      </c>
      <c r="K71" s="1426">
        <v>2568.4</v>
      </c>
      <c r="L71" s="1425">
        <f t="shared" si="7"/>
        <v>4341.3999999999996</v>
      </c>
      <c r="M71" s="1427">
        <f t="shared" si="8"/>
        <v>25658.6</v>
      </c>
    </row>
    <row r="72" spans="1:13" ht="15.75" x14ac:dyDescent="0.25">
      <c r="A72" s="1428" t="s">
        <v>1146</v>
      </c>
      <c r="B72" s="1421" t="s">
        <v>806</v>
      </c>
      <c r="C72" s="1430" t="s">
        <v>92</v>
      </c>
      <c r="D72" s="1430" t="s">
        <v>1067</v>
      </c>
      <c r="E72" s="1425">
        <v>30000</v>
      </c>
      <c r="F72" s="1423">
        <v>0</v>
      </c>
      <c r="G72" s="1427">
        <v>30000</v>
      </c>
      <c r="H72" s="1425">
        <v>861</v>
      </c>
      <c r="I72" s="1425">
        <v>0</v>
      </c>
      <c r="J72" s="1425">
        <v>912</v>
      </c>
      <c r="K72" s="1426">
        <v>2304.35</v>
      </c>
      <c r="L72" s="1425">
        <f t="shared" si="7"/>
        <v>4077.35</v>
      </c>
      <c r="M72" s="1427">
        <f t="shared" si="8"/>
        <v>25922.65</v>
      </c>
    </row>
    <row r="73" spans="1:13" ht="15.75" x14ac:dyDescent="0.25">
      <c r="A73" s="1428" t="s">
        <v>1317</v>
      </c>
      <c r="B73" s="1421" t="s">
        <v>806</v>
      </c>
      <c r="C73" s="1430" t="s">
        <v>268</v>
      </c>
      <c r="D73" s="1430" t="s">
        <v>1067</v>
      </c>
      <c r="E73" s="1425">
        <v>30000</v>
      </c>
      <c r="F73" s="1431">
        <v>0</v>
      </c>
      <c r="G73" s="1425">
        <v>30000</v>
      </c>
      <c r="H73" s="1425">
        <v>861</v>
      </c>
      <c r="I73" s="1431">
        <v>0</v>
      </c>
      <c r="J73" s="1425">
        <v>912</v>
      </c>
      <c r="K73" s="1426">
        <v>25</v>
      </c>
      <c r="L73" s="1425">
        <f t="shared" si="7"/>
        <v>1798</v>
      </c>
      <c r="M73" s="1427">
        <f t="shared" si="8"/>
        <v>28202</v>
      </c>
    </row>
    <row r="74" spans="1:13" ht="15.75" x14ac:dyDescent="0.25">
      <c r="A74" s="1420" t="s">
        <v>1664</v>
      </c>
      <c r="B74" s="1440" t="s">
        <v>806</v>
      </c>
      <c r="C74" s="1430" t="s">
        <v>268</v>
      </c>
      <c r="D74" s="1430" t="s">
        <v>1067</v>
      </c>
      <c r="E74" s="1425">
        <v>30000</v>
      </c>
      <c r="F74" s="1431">
        <v>0</v>
      </c>
      <c r="G74" s="1425">
        <v>30000</v>
      </c>
      <c r="H74" s="1425">
        <v>861</v>
      </c>
      <c r="I74" s="1431">
        <v>0</v>
      </c>
      <c r="J74" s="1425">
        <v>912</v>
      </c>
      <c r="K74" s="1426">
        <v>1944.78</v>
      </c>
      <c r="L74" s="1425">
        <f t="shared" si="7"/>
        <v>3717.7799999999997</v>
      </c>
      <c r="M74" s="1427">
        <f t="shared" si="8"/>
        <v>26282.22</v>
      </c>
    </row>
    <row r="75" spans="1:13" ht="15.75" x14ac:dyDescent="0.25">
      <c r="A75" s="1428" t="s">
        <v>1439</v>
      </c>
      <c r="B75" s="1421" t="s">
        <v>806</v>
      </c>
      <c r="C75" s="1430" t="s">
        <v>268</v>
      </c>
      <c r="D75" s="1430" t="s">
        <v>1067</v>
      </c>
      <c r="E75" s="1425">
        <v>30000</v>
      </c>
      <c r="F75" s="1431">
        <v>0</v>
      </c>
      <c r="G75" s="1425">
        <v>30000</v>
      </c>
      <c r="H75" s="1425">
        <v>861</v>
      </c>
      <c r="I75" s="1431">
        <v>0</v>
      </c>
      <c r="J75" s="1425">
        <v>912</v>
      </c>
      <c r="K75" s="1426">
        <v>25</v>
      </c>
      <c r="L75" s="1425">
        <f t="shared" si="7"/>
        <v>1798</v>
      </c>
      <c r="M75" s="1427">
        <f t="shared" si="8"/>
        <v>28202</v>
      </c>
    </row>
    <row r="76" spans="1:13" ht="15.75" x14ac:dyDescent="0.25">
      <c r="A76" s="1428" t="s">
        <v>1747</v>
      </c>
      <c r="B76" s="1421" t="s">
        <v>806</v>
      </c>
      <c r="C76" s="1430" t="s">
        <v>268</v>
      </c>
      <c r="D76" s="1430" t="s">
        <v>1067</v>
      </c>
      <c r="E76" s="1425">
        <v>30000</v>
      </c>
      <c r="F76" s="1431">
        <v>0</v>
      </c>
      <c r="G76" s="1425">
        <v>30000</v>
      </c>
      <c r="H76" s="1425">
        <v>861</v>
      </c>
      <c r="I76" s="1431">
        <v>0</v>
      </c>
      <c r="J76" s="1425">
        <v>912</v>
      </c>
      <c r="K76" s="1426">
        <v>25</v>
      </c>
      <c r="L76" s="1425">
        <f t="shared" si="7"/>
        <v>1798</v>
      </c>
      <c r="M76" s="1427">
        <f t="shared" si="8"/>
        <v>28202</v>
      </c>
    </row>
    <row r="77" spans="1:13" ht="15.75" x14ac:dyDescent="0.25">
      <c r="A77" s="1428" t="s">
        <v>1808</v>
      </c>
      <c r="B77" s="1421" t="s">
        <v>806</v>
      </c>
      <c r="C77" s="1430" t="s">
        <v>268</v>
      </c>
      <c r="D77" s="1430" t="s">
        <v>1067</v>
      </c>
      <c r="E77" s="1425">
        <v>30000</v>
      </c>
      <c r="F77" s="1431">
        <v>0</v>
      </c>
      <c r="G77" s="1425">
        <v>30000</v>
      </c>
      <c r="H77" s="1425">
        <v>861</v>
      </c>
      <c r="I77" s="1431">
        <v>0</v>
      </c>
      <c r="J77" s="1425">
        <v>912</v>
      </c>
      <c r="K77" s="1426">
        <v>25</v>
      </c>
      <c r="L77" s="1425">
        <f t="shared" si="7"/>
        <v>1798</v>
      </c>
      <c r="M77" s="1427">
        <f t="shared" si="8"/>
        <v>28202</v>
      </c>
    </row>
    <row r="78" spans="1:13" ht="15.75" x14ac:dyDescent="0.25">
      <c r="A78" s="1428" t="s">
        <v>1836</v>
      </c>
      <c r="B78" s="1421" t="s">
        <v>806</v>
      </c>
      <c r="C78" s="1430" t="s">
        <v>268</v>
      </c>
      <c r="D78" s="1430" t="s">
        <v>1067</v>
      </c>
      <c r="E78" s="1425">
        <v>30000</v>
      </c>
      <c r="F78" s="1423">
        <v>0</v>
      </c>
      <c r="G78" s="1427">
        <v>30000</v>
      </c>
      <c r="H78" s="1425">
        <v>861</v>
      </c>
      <c r="I78" s="1425">
        <v>0</v>
      </c>
      <c r="J78" s="1425">
        <v>912</v>
      </c>
      <c r="K78" s="1426">
        <v>3011.95</v>
      </c>
      <c r="L78" s="1425">
        <f>+H78+I78+J78+K78</f>
        <v>4784.95</v>
      </c>
      <c r="M78" s="1427">
        <f>+G78-L78</f>
        <v>25215.05</v>
      </c>
    </row>
    <row r="79" spans="1:13" ht="15.75" x14ac:dyDescent="0.25">
      <c r="A79" s="1432" t="s">
        <v>755</v>
      </c>
      <c r="B79" s="1421"/>
      <c r="C79" s="1433">
        <v>15</v>
      </c>
      <c r="D79" s="1433"/>
      <c r="E79" s="1434">
        <f>SUM(E64:E78)</f>
        <v>482000</v>
      </c>
      <c r="F79" s="1441">
        <v>0</v>
      </c>
      <c r="G79" s="1434">
        <f t="shared" ref="G79:M79" si="9">SUM(G64:G78)</f>
        <v>482000</v>
      </c>
      <c r="H79" s="1434">
        <f t="shared" si="9"/>
        <v>13833.4</v>
      </c>
      <c r="I79" s="1434">
        <f t="shared" si="9"/>
        <v>1873.24</v>
      </c>
      <c r="J79" s="1434">
        <f t="shared" si="9"/>
        <v>14652.8</v>
      </c>
      <c r="K79" s="1437">
        <f>SUM(K64:K78)</f>
        <v>16521.080000000002</v>
      </c>
      <c r="L79" s="1434">
        <f t="shared" si="9"/>
        <v>46880.52</v>
      </c>
      <c r="M79" s="1434">
        <f t="shared" si="9"/>
        <v>435119.48000000004</v>
      </c>
    </row>
    <row r="80" spans="1:13" ht="15.75" x14ac:dyDescent="0.25">
      <c r="A80" s="1428"/>
      <c r="B80" s="1421"/>
      <c r="C80" s="1430"/>
      <c r="D80" s="1430"/>
      <c r="E80" s="1425"/>
      <c r="F80" s="1423"/>
      <c r="G80" s="1427"/>
      <c r="H80" s="1425"/>
      <c r="I80" s="1425"/>
      <c r="J80" s="1425"/>
      <c r="K80" s="1426"/>
      <c r="L80" s="1425"/>
      <c r="M80" s="1427"/>
    </row>
    <row r="81" spans="1:13" ht="15.75" x14ac:dyDescent="0.25">
      <c r="A81" s="1471" t="s">
        <v>1665</v>
      </c>
      <c r="B81" s="1421"/>
      <c r="C81" s="1438"/>
      <c r="D81" s="1438"/>
      <c r="E81" s="1434"/>
      <c r="F81" s="1435"/>
      <c r="G81" s="1436"/>
      <c r="H81" s="1434"/>
      <c r="I81" s="1434"/>
      <c r="J81" s="1434"/>
      <c r="K81" s="1437"/>
      <c r="L81" s="1434"/>
      <c r="M81" s="1436"/>
    </row>
    <row r="82" spans="1:13" ht="15.75" x14ac:dyDescent="0.25">
      <c r="A82" s="1420" t="s">
        <v>1666</v>
      </c>
      <c r="B82" s="1421" t="s">
        <v>807</v>
      </c>
      <c r="C82" s="1430" t="s">
        <v>1778</v>
      </c>
      <c r="D82" s="1430" t="s">
        <v>307</v>
      </c>
      <c r="E82" s="1425">
        <v>43500</v>
      </c>
      <c r="F82" s="1423">
        <v>0</v>
      </c>
      <c r="G82" s="1427">
        <v>43500</v>
      </c>
      <c r="H82" s="1425">
        <v>1248.45</v>
      </c>
      <c r="I82" s="1431">
        <v>936.62</v>
      </c>
      <c r="J82" s="1425">
        <v>1322.4</v>
      </c>
      <c r="K82" s="1426">
        <v>1125</v>
      </c>
      <c r="L82" s="1425">
        <f t="shared" ref="L82:L89" si="10">+H82+I82+J82+K82</f>
        <v>4632.47</v>
      </c>
      <c r="M82" s="1427">
        <f>+G82-L82</f>
        <v>38867.53</v>
      </c>
    </row>
    <row r="83" spans="1:13" ht="15.75" x14ac:dyDescent="0.25">
      <c r="A83" s="1420" t="s">
        <v>760</v>
      </c>
      <c r="B83" s="1421" t="s">
        <v>807</v>
      </c>
      <c r="C83" s="1430" t="s">
        <v>105</v>
      </c>
      <c r="D83" s="1430" t="s">
        <v>1067</v>
      </c>
      <c r="E83" s="1425">
        <v>25000</v>
      </c>
      <c r="F83" s="1423">
        <v>0</v>
      </c>
      <c r="G83" s="1427">
        <v>25000</v>
      </c>
      <c r="H83" s="1425">
        <v>717.5</v>
      </c>
      <c r="I83" s="1431">
        <v>0</v>
      </c>
      <c r="J83" s="1425">
        <v>760</v>
      </c>
      <c r="K83" s="1426">
        <v>125</v>
      </c>
      <c r="L83" s="1425">
        <f t="shared" si="10"/>
        <v>1602.5</v>
      </c>
      <c r="M83" s="1427">
        <f t="shared" ref="M83:M90" si="11">+G83-L83</f>
        <v>23397.5</v>
      </c>
    </row>
    <row r="84" spans="1:13" ht="15.75" x14ac:dyDescent="0.25">
      <c r="A84" s="1420" t="s">
        <v>860</v>
      </c>
      <c r="B84" s="1421" t="s">
        <v>807</v>
      </c>
      <c r="C84" s="1430" t="s">
        <v>105</v>
      </c>
      <c r="D84" s="1430" t="s">
        <v>1067</v>
      </c>
      <c r="E84" s="1425">
        <v>25000</v>
      </c>
      <c r="F84" s="1431">
        <v>0</v>
      </c>
      <c r="G84" s="1425">
        <v>25000</v>
      </c>
      <c r="H84" s="1425">
        <v>717.5</v>
      </c>
      <c r="I84" s="1431">
        <v>0</v>
      </c>
      <c r="J84" s="1425">
        <v>760</v>
      </c>
      <c r="K84" s="1426">
        <v>125</v>
      </c>
      <c r="L84" s="1425">
        <f t="shared" si="10"/>
        <v>1602.5</v>
      </c>
      <c r="M84" s="1427">
        <f t="shared" si="11"/>
        <v>23397.5</v>
      </c>
    </row>
    <row r="85" spans="1:13" ht="15.75" x14ac:dyDescent="0.25">
      <c r="A85" s="1428" t="s">
        <v>1667</v>
      </c>
      <c r="B85" s="1421" t="s">
        <v>807</v>
      </c>
      <c r="C85" s="1430" t="s">
        <v>105</v>
      </c>
      <c r="D85" s="1430" t="s">
        <v>1067</v>
      </c>
      <c r="E85" s="1425">
        <v>25000</v>
      </c>
      <c r="F85" s="1423">
        <v>0</v>
      </c>
      <c r="G85" s="1427">
        <v>25000</v>
      </c>
      <c r="H85" s="1425">
        <v>717.5</v>
      </c>
      <c r="I85" s="1425">
        <v>0</v>
      </c>
      <c r="J85" s="1425">
        <v>760</v>
      </c>
      <c r="K85" s="1426">
        <v>2296.6999999999998</v>
      </c>
      <c r="L85" s="1425">
        <f t="shared" si="10"/>
        <v>3774.2</v>
      </c>
      <c r="M85" s="1427">
        <f t="shared" si="11"/>
        <v>21225.8</v>
      </c>
    </row>
    <row r="86" spans="1:13" ht="15.75" x14ac:dyDescent="0.25">
      <c r="A86" s="1428" t="s">
        <v>1668</v>
      </c>
      <c r="B86" s="1421" t="s">
        <v>807</v>
      </c>
      <c r="C86" s="1430" t="s">
        <v>105</v>
      </c>
      <c r="D86" s="1430" t="s">
        <v>1067</v>
      </c>
      <c r="E86" s="1425">
        <v>25000</v>
      </c>
      <c r="F86" s="1423">
        <v>0</v>
      </c>
      <c r="G86" s="1427">
        <v>25000</v>
      </c>
      <c r="H86" s="1425">
        <v>717.5</v>
      </c>
      <c r="I86" s="1425">
        <v>0</v>
      </c>
      <c r="J86" s="1425">
        <v>760</v>
      </c>
      <c r="K86" s="1426">
        <v>1011.95</v>
      </c>
      <c r="L86" s="1425">
        <f t="shared" si="10"/>
        <v>2489.4499999999998</v>
      </c>
      <c r="M86" s="1427">
        <f t="shared" si="11"/>
        <v>22510.55</v>
      </c>
    </row>
    <row r="87" spans="1:13" ht="15.75" x14ac:dyDescent="0.25">
      <c r="A87" s="1420" t="s">
        <v>1669</v>
      </c>
      <c r="B87" s="1440" t="s">
        <v>807</v>
      </c>
      <c r="C87" s="1430" t="s">
        <v>105</v>
      </c>
      <c r="D87" s="1430" t="s">
        <v>1067</v>
      </c>
      <c r="E87" s="1425">
        <v>25000</v>
      </c>
      <c r="F87" s="1431">
        <v>0</v>
      </c>
      <c r="G87" s="1425">
        <v>25000</v>
      </c>
      <c r="H87" s="1425">
        <v>717.5</v>
      </c>
      <c r="I87" s="1431">
        <v>0</v>
      </c>
      <c r="J87" s="1425">
        <v>760</v>
      </c>
      <c r="K87" s="1426">
        <v>25</v>
      </c>
      <c r="L87" s="1425">
        <f t="shared" si="10"/>
        <v>1502.5</v>
      </c>
      <c r="M87" s="1427">
        <f t="shared" si="11"/>
        <v>23497.5</v>
      </c>
    </row>
    <row r="88" spans="1:13" ht="15.75" x14ac:dyDescent="0.25">
      <c r="A88" s="1420" t="s">
        <v>1671</v>
      </c>
      <c r="B88" s="1440" t="s">
        <v>807</v>
      </c>
      <c r="C88" s="1430" t="s">
        <v>105</v>
      </c>
      <c r="D88" s="1430" t="s">
        <v>1067</v>
      </c>
      <c r="E88" s="1425">
        <v>25000</v>
      </c>
      <c r="F88" s="1431">
        <v>0</v>
      </c>
      <c r="G88" s="1425">
        <v>25000</v>
      </c>
      <c r="H88" s="1425">
        <v>717.5</v>
      </c>
      <c r="I88" s="1431">
        <v>0</v>
      </c>
      <c r="J88" s="1425">
        <v>760</v>
      </c>
      <c r="K88" s="1426">
        <v>25</v>
      </c>
      <c r="L88" s="1425">
        <f t="shared" si="10"/>
        <v>1502.5</v>
      </c>
      <c r="M88" s="1427">
        <f t="shared" si="11"/>
        <v>23497.5</v>
      </c>
    </row>
    <row r="89" spans="1:13" ht="15.75" x14ac:dyDescent="0.25">
      <c r="A89" s="1420" t="s">
        <v>1672</v>
      </c>
      <c r="B89" s="1421" t="s">
        <v>807</v>
      </c>
      <c r="C89" s="1430" t="s">
        <v>105</v>
      </c>
      <c r="D89" s="1430" t="s">
        <v>1067</v>
      </c>
      <c r="E89" s="1425">
        <v>25000</v>
      </c>
      <c r="F89" s="1431">
        <v>0</v>
      </c>
      <c r="G89" s="1425">
        <v>25000</v>
      </c>
      <c r="H89" s="1425">
        <v>717.5</v>
      </c>
      <c r="I89" s="1431">
        <v>0</v>
      </c>
      <c r="J89" s="1425">
        <v>760</v>
      </c>
      <c r="K89" s="1426">
        <v>25</v>
      </c>
      <c r="L89" s="1425">
        <f t="shared" si="10"/>
        <v>1502.5</v>
      </c>
      <c r="M89" s="1427">
        <f t="shared" si="11"/>
        <v>23497.5</v>
      </c>
    </row>
    <row r="90" spans="1:13" s="259" customFormat="1" ht="19.5" customHeight="1" x14ac:dyDescent="0.25">
      <c r="A90" s="1472" t="s">
        <v>1075</v>
      </c>
      <c r="B90" s="1454" t="s">
        <v>807</v>
      </c>
      <c r="C90" s="1456" t="s">
        <v>105</v>
      </c>
      <c r="D90" s="1456" t="s">
        <v>1067</v>
      </c>
      <c r="E90" s="1426">
        <v>25000</v>
      </c>
      <c r="F90" s="1457">
        <v>0</v>
      </c>
      <c r="G90" s="1426">
        <v>25000</v>
      </c>
      <c r="H90" s="1426">
        <v>717.5</v>
      </c>
      <c r="I90" s="1457">
        <v>0</v>
      </c>
      <c r="J90" s="1426">
        <v>760</v>
      </c>
      <c r="K90" s="1426">
        <v>5079.66</v>
      </c>
      <c r="L90" s="1426">
        <f>+H90+I90+J90+K90</f>
        <v>6557.16</v>
      </c>
      <c r="M90" s="1426">
        <f t="shared" si="11"/>
        <v>18442.84</v>
      </c>
    </row>
    <row r="91" spans="1:13" ht="15.75" x14ac:dyDescent="0.25">
      <c r="A91" s="1432" t="s">
        <v>763</v>
      </c>
      <c r="B91" s="1421"/>
      <c r="C91" s="1433">
        <v>9</v>
      </c>
      <c r="D91" s="1433"/>
      <c r="E91" s="1434">
        <f>SUM(E82:E90)</f>
        <v>243500</v>
      </c>
      <c r="F91" s="1441">
        <v>0</v>
      </c>
      <c r="G91" s="1434">
        <f t="shared" ref="G91:M91" si="12">SUM(G82:G90)</f>
        <v>243500</v>
      </c>
      <c r="H91" s="1434">
        <f t="shared" si="12"/>
        <v>6988.45</v>
      </c>
      <c r="I91" s="1434">
        <f t="shared" si="12"/>
        <v>936.62</v>
      </c>
      <c r="J91" s="1434">
        <f t="shared" si="12"/>
        <v>7402.4</v>
      </c>
      <c r="K91" s="1437">
        <f t="shared" si="12"/>
        <v>9838.31</v>
      </c>
      <c r="L91" s="1434">
        <f t="shared" si="12"/>
        <v>25165.78</v>
      </c>
      <c r="M91" s="1434">
        <f t="shared" si="12"/>
        <v>218334.22</v>
      </c>
    </row>
    <row r="92" spans="1:13" ht="15.75" x14ac:dyDescent="0.25">
      <c r="A92" s="1428"/>
      <c r="B92" s="1421"/>
      <c r="C92" s="1438"/>
      <c r="D92" s="1438"/>
      <c r="E92" s="1425"/>
      <c r="F92" s="1423"/>
      <c r="G92" s="1427"/>
      <c r="H92" s="1425"/>
      <c r="I92" s="1425"/>
      <c r="J92" s="1425"/>
      <c r="K92" s="1426"/>
      <c r="L92" s="1425"/>
      <c r="M92" s="1427"/>
    </row>
    <row r="93" spans="1:13" ht="15.75" x14ac:dyDescent="0.25">
      <c r="A93" s="1432" t="s">
        <v>1126</v>
      </c>
      <c r="B93" s="1421"/>
      <c r="C93" s="1430"/>
      <c r="D93" s="1430"/>
      <c r="E93" s="1425"/>
      <c r="F93" s="1435"/>
      <c r="G93" s="1427"/>
      <c r="H93" s="1425"/>
      <c r="I93" s="1425"/>
      <c r="J93" s="1425"/>
      <c r="K93" s="1426"/>
      <c r="L93" s="1425"/>
      <c r="M93" s="1427"/>
    </row>
    <row r="94" spans="1:13" ht="15.75" x14ac:dyDescent="0.25">
      <c r="A94" s="1420" t="s">
        <v>1641</v>
      </c>
      <c r="B94" s="1421" t="s">
        <v>807</v>
      </c>
      <c r="C94" s="1430" t="s">
        <v>1673</v>
      </c>
      <c r="D94" s="1430" t="s">
        <v>1069</v>
      </c>
      <c r="E94" s="1425">
        <v>55000</v>
      </c>
      <c r="F94" s="1423">
        <v>0</v>
      </c>
      <c r="G94" s="1427">
        <v>55000</v>
      </c>
      <c r="H94" s="1425">
        <v>1578.5</v>
      </c>
      <c r="I94" s="1422">
        <v>2559.6799999999998</v>
      </c>
      <c r="J94" s="1425">
        <v>1672</v>
      </c>
      <c r="K94" s="1426">
        <v>25</v>
      </c>
      <c r="L94" s="1425">
        <f>+H94+I94+J94+K94</f>
        <v>5835.18</v>
      </c>
      <c r="M94" s="1427">
        <f>+G94-L94</f>
        <v>49164.82</v>
      </c>
    </row>
    <row r="95" spans="1:13" s="259" customFormat="1" ht="15.75" x14ac:dyDescent="0.25">
      <c r="A95" s="1472" t="s">
        <v>1842</v>
      </c>
      <c r="B95" s="1454" t="s">
        <v>807</v>
      </c>
      <c r="C95" s="1456" t="s">
        <v>276</v>
      </c>
      <c r="D95" s="1456" t="s">
        <v>321</v>
      </c>
      <c r="E95" s="1426">
        <v>43500</v>
      </c>
      <c r="F95" s="1457">
        <v>0</v>
      </c>
      <c r="G95" s="1426">
        <v>43500</v>
      </c>
      <c r="H95" s="1426">
        <v>1248.45</v>
      </c>
      <c r="I95" s="1457">
        <v>936.62</v>
      </c>
      <c r="J95" s="1426">
        <v>1322.4</v>
      </c>
      <c r="K95" s="1426">
        <v>25</v>
      </c>
      <c r="L95" s="1426">
        <f>SUM(H95:K95)</f>
        <v>3532.4700000000003</v>
      </c>
      <c r="M95" s="1426">
        <f>+G95-L95</f>
        <v>39967.53</v>
      </c>
    </row>
    <row r="96" spans="1:13" ht="15.75" x14ac:dyDescent="0.25">
      <c r="A96" s="1432" t="s">
        <v>749</v>
      </c>
      <c r="B96" s="1421"/>
      <c r="C96" s="1433">
        <v>2</v>
      </c>
      <c r="D96" s="1433"/>
      <c r="E96" s="1434">
        <f>SUM(E94:E95)</f>
        <v>98500</v>
      </c>
      <c r="F96" s="1473">
        <v>0</v>
      </c>
      <c r="G96" s="1434">
        <f t="shared" ref="G96:M96" si="13">SUM(G94:G95)</f>
        <v>98500</v>
      </c>
      <c r="H96" s="1434">
        <f t="shared" si="13"/>
        <v>2826.95</v>
      </c>
      <c r="I96" s="1434">
        <f t="shared" si="13"/>
        <v>3496.2999999999997</v>
      </c>
      <c r="J96" s="1434">
        <f t="shared" si="13"/>
        <v>2994.4</v>
      </c>
      <c r="K96" s="1434">
        <f t="shared" si="13"/>
        <v>50</v>
      </c>
      <c r="L96" s="1434">
        <f t="shared" si="13"/>
        <v>9367.6500000000015</v>
      </c>
      <c r="M96" s="1434">
        <f t="shared" si="13"/>
        <v>89132.35</v>
      </c>
    </row>
    <row r="97" spans="1:13" ht="15.75" x14ac:dyDescent="0.25">
      <c r="A97" s="1428"/>
      <c r="B97" s="1421"/>
      <c r="C97" s="1430"/>
      <c r="D97" s="1430"/>
      <c r="E97" s="1425"/>
      <c r="F97" s="1423"/>
      <c r="G97" s="1427"/>
      <c r="H97" s="1425"/>
      <c r="I97" s="1425"/>
      <c r="J97" s="1425"/>
      <c r="K97" s="1426"/>
      <c r="L97" s="1425"/>
      <c r="M97" s="1427"/>
    </row>
    <row r="98" spans="1:13" ht="15.75" x14ac:dyDescent="0.25">
      <c r="A98" s="1474" t="s">
        <v>1492</v>
      </c>
      <c r="B98" s="1421"/>
      <c r="C98" s="1430"/>
      <c r="D98" s="1430"/>
      <c r="E98" s="1425"/>
      <c r="F98" s="1423"/>
      <c r="G98" s="1427"/>
      <c r="H98" s="1425"/>
      <c r="I98" s="1425"/>
      <c r="J98" s="1425"/>
      <c r="K98" s="1426"/>
      <c r="L98" s="1425"/>
      <c r="M98" s="1427"/>
    </row>
    <row r="99" spans="1:13" s="259" customFormat="1" ht="15.75" x14ac:dyDescent="0.25">
      <c r="A99" s="1472" t="s">
        <v>1670</v>
      </c>
      <c r="B99" s="1475" t="s">
        <v>807</v>
      </c>
      <c r="C99" s="1456" t="s">
        <v>276</v>
      </c>
      <c r="D99" s="1456" t="s">
        <v>1067</v>
      </c>
      <c r="E99" s="1426">
        <v>36000</v>
      </c>
      <c r="F99" s="1457">
        <v>0</v>
      </c>
      <c r="G99" s="1426">
        <v>36000</v>
      </c>
      <c r="H99" s="1426">
        <v>1033.2</v>
      </c>
      <c r="I99" s="1457">
        <v>0</v>
      </c>
      <c r="J99" s="1426">
        <v>1094.4000000000001</v>
      </c>
      <c r="K99" s="1426">
        <v>25</v>
      </c>
      <c r="L99" s="1426">
        <f>+H99+I99+J99+K99</f>
        <v>2152.6000000000004</v>
      </c>
      <c r="M99" s="1426">
        <f>+G99-L99</f>
        <v>33847.4</v>
      </c>
    </row>
    <row r="100" spans="1:13" ht="15.75" x14ac:dyDescent="0.25">
      <c r="A100" s="1432" t="s">
        <v>763</v>
      </c>
      <c r="B100" s="1421"/>
      <c r="C100" s="1433">
        <v>1</v>
      </c>
      <c r="D100" s="1430"/>
      <c r="E100" s="1437">
        <v>36000</v>
      </c>
      <c r="F100" s="1473">
        <v>0</v>
      </c>
      <c r="G100" s="1437">
        <v>36000</v>
      </c>
      <c r="H100" s="1437">
        <v>1033.2</v>
      </c>
      <c r="I100" s="1473">
        <v>0</v>
      </c>
      <c r="J100" s="1437">
        <v>1094.4000000000001</v>
      </c>
      <c r="K100" s="1437">
        <v>25</v>
      </c>
      <c r="L100" s="1437">
        <f>+H100+I100+J100+K100</f>
        <v>2152.6000000000004</v>
      </c>
      <c r="M100" s="1437">
        <f>+G100-L100</f>
        <v>33847.4</v>
      </c>
    </row>
    <row r="101" spans="1:13" ht="15.75" x14ac:dyDescent="0.25">
      <c r="A101" s="1428"/>
      <c r="B101" s="1421"/>
      <c r="C101" s="1430"/>
      <c r="D101" s="1430"/>
      <c r="E101" s="1425"/>
      <c r="F101" s="1423"/>
      <c r="G101" s="1427"/>
      <c r="H101" s="1425"/>
      <c r="I101" s="1425"/>
      <c r="J101" s="1425"/>
      <c r="K101" s="1426"/>
      <c r="L101" s="1425"/>
      <c r="M101" s="1427"/>
    </row>
    <row r="102" spans="1:13" ht="15.75" x14ac:dyDescent="0.25">
      <c r="A102" s="1432" t="s">
        <v>1127</v>
      </c>
      <c r="B102" s="1421"/>
      <c r="C102" s="1430"/>
      <c r="D102" s="1430"/>
      <c r="E102" s="1425"/>
      <c r="F102" s="1423"/>
      <c r="G102" s="1427"/>
      <c r="H102" s="1425"/>
      <c r="I102" s="1425"/>
      <c r="J102" s="1425"/>
      <c r="K102" s="1426"/>
      <c r="L102" s="1425"/>
      <c r="M102" s="1427"/>
    </row>
    <row r="103" spans="1:13" ht="15.75" x14ac:dyDescent="0.25">
      <c r="A103" s="1420" t="s">
        <v>1642</v>
      </c>
      <c r="B103" s="1421" t="s">
        <v>806</v>
      </c>
      <c r="C103" s="1430" t="s">
        <v>1675</v>
      </c>
      <c r="D103" s="1430" t="s">
        <v>1069</v>
      </c>
      <c r="E103" s="1425">
        <v>55000</v>
      </c>
      <c r="F103" s="1431">
        <v>0</v>
      </c>
      <c r="G103" s="1425">
        <v>55000</v>
      </c>
      <c r="H103" s="1425">
        <v>1578.5</v>
      </c>
      <c r="I103" s="1425">
        <v>2559.6799999999998</v>
      </c>
      <c r="J103" s="1425">
        <v>1672</v>
      </c>
      <c r="K103" s="1426">
        <v>1296.7</v>
      </c>
      <c r="L103" s="1425">
        <f>+H103+I103+J103+K103</f>
        <v>7106.88</v>
      </c>
      <c r="M103" s="1427">
        <f>+G103-L103</f>
        <v>47893.120000000003</v>
      </c>
    </row>
    <row r="104" spans="1:13" ht="15.75" x14ac:dyDescent="0.25">
      <c r="A104" s="1420" t="s">
        <v>1315</v>
      </c>
      <c r="B104" s="1440" t="s">
        <v>806</v>
      </c>
      <c r="C104" s="1430" t="s">
        <v>276</v>
      </c>
      <c r="D104" s="1430" t="s">
        <v>321</v>
      </c>
      <c r="E104" s="1425">
        <v>43500</v>
      </c>
      <c r="F104" s="1431">
        <v>0</v>
      </c>
      <c r="G104" s="1425">
        <v>43500</v>
      </c>
      <c r="H104" s="1425">
        <v>1248.45</v>
      </c>
      <c r="I104" s="1431">
        <v>936.62</v>
      </c>
      <c r="J104" s="1425">
        <v>1322.4</v>
      </c>
      <c r="K104" s="1426">
        <v>1296.7</v>
      </c>
      <c r="L104" s="1425">
        <f>+H104+I104+J104+K104</f>
        <v>4804.17</v>
      </c>
      <c r="M104" s="1427">
        <f>+G104-L104</f>
        <v>38695.83</v>
      </c>
    </row>
    <row r="105" spans="1:13" ht="15.75" x14ac:dyDescent="0.25">
      <c r="A105" s="1432" t="s">
        <v>749</v>
      </c>
      <c r="B105" s="1421"/>
      <c r="C105" s="1433">
        <v>2</v>
      </c>
      <c r="D105" s="1433"/>
      <c r="E105" s="1434">
        <f>SUM(E103:E104)</f>
        <v>98500</v>
      </c>
      <c r="F105" s="1423">
        <v>0</v>
      </c>
      <c r="G105" s="1434">
        <f t="shared" ref="G105:M105" si="14">SUM(G103:G104)</f>
        <v>98500</v>
      </c>
      <c r="H105" s="1434">
        <f t="shared" si="14"/>
        <v>2826.95</v>
      </c>
      <c r="I105" s="1434">
        <f t="shared" si="14"/>
        <v>3496.2999999999997</v>
      </c>
      <c r="J105" s="1434">
        <f t="shared" si="14"/>
        <v>2994.4</v>
      </c>
      <c r="K105" s="1437">
        <f>SUM(K103:K104)</f>
        <v>2593.4</v>
      </c>
      <c r="L105" s="1434">
        <f t="shared" si="14"/>
        <v>11911.05</v>
      </c>
      <c r="M105" s="1434">
        <f t="shared" si="14"/>
        <v>86588.950000000012</v>
      </c>
    </row>
    <row r="106" spans="1:13" ht="15.75" x14ac:dyDescent="0.25">
      <c r="A106" s="1428"/>
      <c r="B106" s="1421"/>
      <c r="C106" s="1430"/>
      <c r="D106" s="1430"/>
      <c r="E106" s="1425"/>
      <c r="F106" s="1423"/>
      <c r="G106" s="1427"/>
      <c r="H106" s="1425"/>
      <c r="I106" s="1425"/>
      <c r="J106" s="1425"/>
      <c r="K106" s="1426"/>
      <c r="L106" s="1425"/>
      <c r="M106" s="1427"/>
    </row>
    <row r="107" spans="1:13" ht="15.75" x14ac:dyDescent="0.25">
      <c r="A107" s="1432" t="s">
        <v>839</v>
      </c>
      <c r="B107" s="1421"/>
      <c r="C107" s="1438"/>
      <c r="D107" s="1438"/>
      <c r="E107" s="1434"/>
      <c r="F107" s="1435"/>
      <c r="G107" s="1436"/>
      <c r="H107" s="1434"/>
      <c r="I107" s="1434"/>
      <c r="J107" s="1434"/>
      <c r="K107" s="1437"/>
      <c r="L107" s="1434"/>
      <c r="M107" s="1436"/>
    </row>
    <row r="108" spans="1:13" ht="15.75" x14ac:dyDescent="0.25">
      <c r="A108" s="1420" t="s">
        <v>1676</v>
      </c>
      <c r="B108" s="1440" t="s">
        <v>807</v>
      </c>
      <c r="C108" s="1430" t="s">
        <v>604</v>
      </c>
      <c r="D108" s="1430" t="s">
        <v>1069</v>
      </c>
      <c r="E108" s="1425">
        <v>70000</v>
      </c>
      <c r="F108" s="1431">
        <v>0</v>
      </c>
      <c r="G108" s="1425">
        <v>70000</v>
      </c>
      <c r="H108" s="1425">
        <v>2009</v>
      </c>
      <c r="I108" s="1425">
        <v>5368.48</v>
      </c>
      <c r="J108" s="1425">
        <v>2128</v>
      </c>
      <c r="K108" s="1426">
        <v>25</v>
      </c>
      <c r="L108" s="1425">
        <f>+H108+I108+J108+K108</f>
        <v>9530.48</v>
      </c>
      <c r="M108" s="1425">
        <f>+G108-L108</f>
        <v>60469.520000000004</v>
      </c>
    </row>
    <row r="109" spans="1:13" ht="15.75" x14ac:dyDescent="0.25">
      <c r="A109" s="1420" t="s">
        <v>124</v>
      </c>
      <c r="B109" s="1440" t="s">
        <v>807</v>
      </c>
      <c r="C109" s="1430" t="s">
        <v>604</v>
      </c>
      <c r="D109" s="1430" t="s">
        <v>1069</v>
      </c>
      <c r="E109" s="1425">
        <v>70000</v>
      </c>
      <c r="F109" s="1431">
        <v>0</v>
      </c>
      <c r="G109" s="1425">
        <v>70000</v>
      </c>
      <c r="H109" s="1425">
        <v>2009</v>
      </c>
      <c r="I109" s="1425">
        <v>4600.5600000000004</v>
      </c>
      <c r="J109" s="1425">
        <v>2128</v>
      </c>
      <c r="K109" s="1426">
        <v>3964.56</v>
      </c>
      <c r="L109" s="1425">
        <f>SUM(H109:K109)</f>
        <v>12702.12</v>
      </c>
      <c r="M109" s="1425">
        <f>+G109-L109</f>
        <v>57297.88</v>
      </c>
    </row>
    <row r="110" spans="1:13" ht="15.75" x14ac:dyDescent="0.25">
      <c r="A110" s="1432" t="s">
        <v>749</v>
      </c>
      <c r="B110" s="1421"/>
      <c r="C110" s="1433">
        <v>2</v>
      </c>
      <c r="D110" s="1433"/>
      <c r="E110" s="1434">
        <f>SUM(E108:E109)</f>
        <v>140000</v>
      </c>
      <c r="F110" s="1441">
        <v>0</v>
      </c>
      <c r="G110" s="1434">
        <f t="shared" ref="G110:M110" si="15">SUM(G108:G109)</f>
        <v>140000</v>
      </c>
      <c r="H110" s="1434">
        <f t="shared" si="15"/>
        <v>4018</v>
      </c>
      <c r="I110" s="1434">
        <f t="shared" si="15"/>
        <v>9969.0400000000009</v>
      </c>
      <c r="J110" s="1434">
        <f t="shared" si="15"/>
        <v>4256</v>
      </c>
      <c r="K110" s="1437">
        <f t="shared" si="15"/>
        <v>3989.56</v>
      </c>
      <c r="L110" s="1434">
        <f t="shared" si="15"/>
        <v>22232.6</v>
      </c>
      <c r="M110" s="1434">
        <f t="shared" si="15"/>
        <v>117767.4</v>
      </c>
    </row>
    <row r="111" spans="1:13" ht="15.75" x14ac:dyDescent="0.25">
      <c r="A111" s="1432"/>
      <c r="B111" s="1421"/>
      <c r="C111" s="1433"/>
      <c r="D111" s="1433"/>
      <c r="E111" s="1434"/>
      <c r="F111" s="1435"/>
      <c r="G111" s="1436"/>
      <c r="H111" s="1434"/>
      <c r="I111" s="1434"/>
      <c r="J111" s="1434"/>
      <c r="K111" s="1437"/>
      <c r="L111" s="1434"/>
      <c r="M111" s="1436"/>
    </row>
    <row r="112" spans="1:13" ht="38.25" customHeight="1" x14ac:dyDescent="0.25">
      <c r="A112" s="1476" t="s">
        <v>1167</v>
      </c>
      <c r="B112" s="1421"/>
      <c r="C112" s="1433"/>
      <c r="D112" s="1433"/>
      <c r="E112" s="1434"/>
      <c r="F112" s="1435"/>
      <c r="G112" s="1436"/>
      <c r="H112" s="1434"/>
      <c r="I112" s="1434"/>
      <c r="J112" s="1434"/>
      <c r="K112" s="1437"/>
      <c r="L112" s="1434"/>
      <c r="M112" s="1436"/>
    </row>
    <row r="113" spans="1:13" s="259" customFormat="1" ht="15.75" x14ac:dyDescent="0.25">
      <c r="A113" s="1472" t="s">
        <v>1168</v>
      </c>
      <c r="B113" s="1454" t="s">
        <v>807</v>
      </c>
      <c r="C113" s="1456" t="s">
        <v>1564</v>
      </c>
      <c r="D113" s="1456" t="s">
        <v>1069</v>
      </c>
      <c r="E113" s="1426">
        <v>80000</v>
      </c>
      <c r="F113" s="1457">
        <v>0</v>
      </c>
      <c r="G113" s="1426">
        <v>80000</v>
      </c>
      <c r="H113" s="1425">
        <v>2296</v>
      </c>
      <c r="I113" s="1425">
        <v>7400.87</v>
      </c>
      <c r="J113" s="1425">
        <v>2432</v>
      </c>
      <c r="K113" s="1426">
        <v>2134</v>
      </c>
      <c r="L113" s="1425">
        <f>SUM(H113:K113)</f>
        <v>14262.869999999999</v>
      </c>
      <c r="M113" s="1426">
        <f>+E113-L113</f>
        <v>65737.13</v>
      </c>
    </row>
    <row r="114" spans="1:13" s="259" customFormat="1" ht="15.75" x14ac:dyDescent="0.25">
      <c r="A114" s="1472" t="s">
        <v>1053</v>
      </c>
      <c r="B114" s="1454" t="s">
        <v>807</v>
      </c>
      <c r="C114" s="1456" t="s">
        <v>276</v>
      </c>
      <c r="D114" s="1456" t="s">
        <v>307</v>
      </c>
      <c r="E114" s="1426">
        <v>43500</v>
      </c>
      <c r="F114" s="1457">
        <v>0</v>
      </c>
      <c r="G114" s="1426">
        <v>43500</v>
      </c>
      <c r="H114" s="1426">
        <v>1248.45</v>
      </c>
      <c r="I114" s="1457">
        <v>648.66</v>
      </c>
      <c r="J114" s="1426">
        <v>1322.4</v>
      </c>
      <c r="K114" s="1426">
        <v>1944.78</v>
      </c>
      <c r="L114" s="1426">
        <f>SUM(H114:K114)</f>
        <v>5164.29</v>
      </c>
      <c r="M114" s="1426">
        <f>+G114-L114</f>
        <v>38335.71</v>
      </c>
    </row>
    <row r="115" spans="1:13" ht="15.75" x14ac:dyDescent="0.25">
      <c r="A115" s="1420" t="s">
        <v>1147</v>
      </c>
      <c r="B115" s="1421" t="s">
        <v>807</v>
      </c>
      <c r="C115" s="1430" t="s">
        <v>276</v>
      </c>
      <c r="D115" s="1430" t="s">
        <v>307</v>
      </c>
      <c r="E115" s="1425">
        <v>43500</v>
      </c>
      <c r="F115" s="1431">
        <v>0</v>
      </c>
      <c r="G115" s="1425">
        <v>43500</v>
      </c>
      <c r="H115" s="1425">
        <v>1248.45</v>
      </c>
      <c r="I115" s="1431">
        <v>936.62</v>
      </c>
      <c r="J115" s="1425">
        <v>1322.4</v>
      </c>
      <c r="K115" s="1426">
        <v>25</v>
      </c>
      <c r="L115" s="1425">
        <f>SUM(H115:K115)</f>
        <v>3532.4700000000003</v>
      </c>
      <c r="M115" s="1425">
        <f>+G115-L115</f>
        <v>39967.53</v>
      </c>
    </row>
    <row r="116" spans="1:13" ht="15.75" x14ac:dyDescent="0.25">
      <c r="A116" s="1432" t="s">
        <v>749</v>
      </c>
      <c r="B116" s="1421"/>
      <c r="C116" s="1433">
        <v>3</v>
      </c>
      <c r="D116" s="1433"/>
      <c r="E116" s="1434">
        <f>SUM(E113:E115)</f>
        <v>167000</v>
      </c>
      <c r="F116" s="1441">
        <v>0</v>
      </c>
      <c r="G116" s="1434">
        <f t="shared" ref="G116:M116" si="16">SUM(G113:G115)</f>
        <v>167000</v>
      </c>
      <c r="H116" s="1434">
        <f t="shared" si="16"/>
        <v>4792.8999999999996</v>
      </c>
      <c r="I116" s="1434">
        <f t="shared" si="16"/>
        <v>8986.15</v>
      </c>
      <c r="J116" s="1434">
        <f t="shared" si="16"/>
        <v>5076.8</v>
      </c>
      <c r="K116" s="1437">
        <f>SUM(K113:K115)</f>
        <v>4103.78</v>
      </c>
      <c r="L116" s="1434">
        <f>SUM(L113:L115)</f>
        <v>22959.63</v>
      </c>
      <c r="M116" s="1434">
        <f t="shared" si="16"/>
        <v>144040.37</v>
      </c>
    </row>
    <row r="117" spans="1:13" ht="15.75" x14ac:dyDescent="0.25">
      <c r="A117" s="1432"/>
      <c r="B117" s="1421"/>
      <c r="C117" s="1433"/>
      <c r="D117" s="1433"/>
      <c r="E117" s="1434"/>
      <c r="F117" s="1435"/>
      <c r="G117" s="1436"/>
      <c r="H117" s="1434"/>
      <c r="I117" s="1434"/>
      <c r="J117" s="1434"/>
      <c r="K117" s="1437"/>
      <c r="L117" s="1434"/>
      <c r="M117" s="1436"/>
    </row>
    <row r="118" spans="1:13" ht="15.75" x14ac:dyDescent="0.25">
      <c r="A118" s="1432" t="s">
        <v>1128</v>
      </c>
      <c r="B118" s="1421"/>
      <c r="C118" s="1438"/>
      <c r="D118" s="1438"/>
      <c r="E118" s="1434"/>
      <c r="F118" s="1435"/>
      <c r="G118" s="1436"/>
      <c r="H118" s="1434"/>
      <c r="I118" s="1434"/>
      <c r="J118" s="1434"/>
      <c r="K118" s="1437"/>
      <c r="L118" s="1434"/>
      <c r="M118" s="1436"/>
    </row>
    <row r="119" spans="1:13" ht="15.75" x14ac:dyDescent="0.25">
      <c r="A119" s="1428" t="s">
        <v>47</v>
      </c>
      <c r="B119" s="1421" t="s">
        <v>806</v>
      </c>
      <c r="C119" s="1430" t="s">
        <v>1677</v>
      </c>
      <c r="D119" s="1430" t="s">
        <v>1069</v>
      </c>
      <c r="E119" s="1425">
        <v>80000</v>
      </c>
      <c r="F119" s="1423">
        <v>0</v>
      </c>
      <c r="G119" s="1427">
        <v>80000</v>
      </c>
      <c r="H119" s="1425">
        <v>2296</v>
      </c>
      <c r="I119" s="1425">
        <v>6920.92</v>
      </c>
      <c r="J119" s="1425">
        <v>2432</v>
      </c>
      <c r="K119" s="1426">
        <v>1944.78</v>
      </c>
      <c r="L119" s="1425">
        <f>+H119+I119+J119+K119</f>
        <v>13593.7</v>
      </c>
      <c r="M119" s="1427">
        <f>+G119-L119</f>
        <v>66406.3</v>
      </c>
    </row>
    <row r="120" spans="1:13" ht="15.75" x14ac:dyDescent="0.25">
      <c r="A120" s="1432" t="s">
        <v>749</v>
      </c>
      <c r="B120" s="1421"/>
      <c r="C120" s="1433">
        <v>1</v>
      </c>
      <c r="D120" s="1433"/>
      <c r="E120" s="1434">
        <f>SUM(E119:E119)</f>
        <v>80000</v>
      </c>
      <c r="F120" s="1423">
        <v>0</v>
      </c>
      <c r="G120" s="1436">
        <f t="shared" ref="G120:L120" si="17">SUM(G119:G119)</f>
        <v>80000</v>
      </c>
      <c r="H120" s="1434">
        <f t="shared" si="17"/>
        <v>2296</v>
      </c>
      <c r="I120" s="1434">
        <f t="shared" si="17"/>
        <v>6920.92</v>
      </c>
      <c r="J120" s="1434">
        <f t="shared" si="17"/>
        <v>2432</v>
      </c>
      <c r="K120" s="1437">
        <f>SUM(K119:K119)</f>
        <v>1944.78</v>
      </c>
      <c r="L120" s="1434">
        <f t="shared" si="17"/>
        <v>13593.7</v>
      </c>
      <c r="M120" s="1436">
        <f>SUM(M119:M119)</f>
        <v>66406.3</v>
      </c>
    </row>
    <row r="121" spans="1:13" ht="15.75" x14ac:dyDescent="0.25">
      <c r="A121" s="1432"/>
      <c r="B121" s="1421"/>
      <c r="C121" s="1438"/>
      <c r="D121" s="1438"/>
      <c r="E121" s="1434"/>
      <c r="F121" s="1435"/>
      <c r="G121" s="1436"/>
      <c r="H121" s="1434"/>
      <c r="I121" s="1434"/>
      <c r="J121" s="1434"/>
      <c r="K121" s="1437"/>
      <c r="L121" s="1434"/>
      <c r="M121" s="1436"/>
    </row>
    <row r="122" spans="1:13" ht="22.5" customHeight="1" x14ac:dyDescent="0.25">
      <c r="A122" s="1477" t="s">
        <v>1462</v>
      </c>
      <c r="B122" s="1421"/>
      <c r="C122" s="1438"/>
      <c r="D122" s="1438"/>
      <c r="E122" s="1434"/>
      <c r="F122" s="1435"/>
      <c r="G122" s="1436"/>
      <c r="H122" s="1434"/>
      <c r="I122" s="1434"/>
      <c r="J122" s="1434"/>
      <c r="K122" s="1437"/>
      <c r="L122" s="1434"/>
      <c r="M122" s="1436"/>
    </row>
    <row r="123" spans="1:13" ht="20.25" customHeight="1" x14ac:dyDescent="0.25">
      <c r="A123" s="1478" t="s">
        <v>1678</v>
      </c>
      <c r="B123" s="1421" t="s">
        <v>806</v>
      </c>
      <c r="C123" s="1430" t="s">
        <v>1265</v>
      </c>
      <c r="D123" s="1430" t="s">
        <v>1066</v>
      </c>
      <c r="E123" s="1425">
        <v>185000</v>
      </c>
      <c r="F123" s="1423">
        <v>0</v>
      </c>
      <c r="G123" s="1427">
        <v>185000</v>
      </c>
      <c r="H123" s="1425">
        <v>5309.5</v>
      </c>
      <c r="I123" s="1425">
        <v>32099.49</v>
      </c>
      <c r="J123" s="1425">
        <v>5624</v>
      </c>
      <c r="K123" s="1426">
        <v>25</v>
      </c>
      <c r="L123" s="1425">
        <f>+H123+I123+J123+K123</f>
        <v>43057.990000000005</v>
      </c>
      <c r="M123" s="1427">
        <f>+G123-L123</f>
        <v>141942.01</v>
      </c>
    </row>
    <row r="124" spans="1:13" ht="15.75" x14ac:dyDescent="0.25">
      <c r="A124" s="1420" t="s">
        <v>65</v>
      </c>
      <c r="B124" s="1440" t="s">
        <v>806</v>
      </c>
      <c r="C124" s="1430" t="s">
        <v>1174</v>
      </c>
      <c r="D124" s="1430" t="s">
        <v>1069</v>
      </c>
      <c r="E124" s="1425">
        <v>70000</v>
      </c>
      <c r="F124" s="1431">
        <v>0</v>
      </c>
      <c r="G124" s="1425">
        <v>70000</v>
      </c>
      <c r="H124" s="1425">
        <v>2009</v>
      </c>
      <c r="I124" s="1431">
        <v>5368.48</v>
      </c>
      <c r="J124" s="1425">
        <v>2128</v>
      </c>
      <c r="K124" s="1426">
        <v>125</v>
      </c>
      <c r="L124" s="1425">
        <f>+H124+I124+J124+K124</f>
        <v>9630.48</v>
      </c>
      <c r="M124" s="1427">
        <f>+G124-L124</f>
        <v>60369.520000000004</v>
      </c>
    </row>
    <row r="125" spans="1:13" ht="15.75" x14ac:dyDescent="0.25">
      <c r="A125" s="1420" t="s">
        <v>843</v>
      </c>
      <c r="B125" s="1440" t="s">
        <v>806</v>
      </c>
      <c r="C125" s="1430" t="s">
        <v>1199</v>
      </c>
      <c r="D125" s="1430" t="s">
        <v>1069</v>
      </c>
      <c r="E125" s="1425">
        <v>80000</v>
      </c>
      <c r="F125" s="1423">
        <v>0</v>
      </c>
      <c r="G125" s="1427">
        <v>80000</v>
      </c>
      <c r="H125" s="1425">
        <v>2296</v>
      </c>
      <c r="I125" s="1479">
        <v>7400.87</v>
      </c>
      <c r="J125" s="1425">
        <v>2432</v>
      </c>
      <c r="K125" s="1426">
        <v>25</v>
      </c>
      <c r="L125" s="1425">
        <f>+H125+I125+J125+K125</f>
        <v>12153.869999999999</v>
      </c>
      <c r="M125" s="1427">
        <f>+G125-L125</f>
        <v>67846.13</v>
      </c>
    </row>
    <row r="126" spans="1:13" ht="15.75" x14ac:dyDescent="0.25">
      <c r="A126" s="1428" t="s">
        <v>1679</v>
      </c>
      <c r="B126" s="1421" t="s">
        <v>807</v>
      </c>
      <c r="C126" s="1469" t="s">
        <v>327</v>
      </c>
      <c r="D126" s="1430" t="s">
        <v>321</v>
      </c>
      <c r="E126" s="1425">
        <v>31500</v>
      </c>
      <c r="F126" s="1431">
        <v>0</v>
      </c>
      <c r="G126" s="1427">
        <v>31500</v>
      </c>
      <c r="H126" s="1425">
        <v>904.05</v>
      </c>
      <c r="I126" s="1431">
        <v>0</v>
      </c>
      <c r="J126" s="1425">
        <v>957.6</v>
      </c>
      <c r="K126" s="1426">
        <v>25</v>
      </c>
      <c r="L126" s="1425">
        <v>1886.65</v>
      </c>
      <c r="M126" s="1427">
        <f>+G126-L126</f>
        <v>29613.35</v>
      </c>
    </row>
    <row r="127" spans="1:13" ht="15.75" x14ac:dyDescent="0.25">
      <c r="A127" s="1428" t="s">
        <v>1680</v>
      </c>
      <c r="B127" s="1421" t="s">
        <v>1151</v>
      </c>
      <c r="C127" s="1469" t="s">
        <v>327</v>
      </c>
      <c r="D127" s="1430" t="s">
        <v>321</v>
      </c>
      <c r="E127" s="1425">
        <v>43500</v>
      </c>
      <c r="F127" s="1431">
        <v>0</v>
      </c>
      <c r="G127" s="1427">
        <v>43500</v>
      </c>
      <c r="H127" s="1425">
        <v>1248.45</v>
      </c>
      <c r="I127" s="1431">
        <v>936.62</v>
      </c>
      <c r="J127" s="1425">
        <v>1322.4</v>
      </c>
      <c r="K127" s="1426">
        <v>25</v>
      </c>
      <c r="L127" s="1425">
        <f>+H127+I127+J127+K127</f>
        <v>3532.4700000000003</v>
      </c>
      <c r="M127" s="1427">
        <f>+G127-L127</f>
        <v>39967.53</v>
      </c>
    </row>
    <row r="128" spans="1:13" ht="15.75" x14ac:dyDescent="0.25">
      <c r="A128" s="1432" t="s">
        <v>749</v>
      </c>
      <c r="B128" s="1421"/>
      <c r="C128" s="1433">
        <v>5</v>
      </c>
      <c r="D128" s="1433"/>
      <c r="E128" s="1434">
        <f t="shared" ref="E128:M128" si="18">SUM(E123:E127)</f>
        <v>410000</v>
      </c>
      <c r="F128" s="1435">
        <f t="shared" si="18"/>
        <v>0</v>
      </c>
      <c r="G128" s="1434">
        <f t="shared" si="18"/>
        <v>410000</v>
      </c>
      <c r="H128" s="1434">
        <f t="shared" si="18"/>
        <v>11767</v>
      </c>
      <c r="I128" s="1434">
        <f t="shared" si="18"/>
        <v>45805.460000000006</v>
      </c>
      <c r="J128" s="1434">
        <f t="shared" si="18"/>
        <v>12464</v>
      </c>
      <c r="K128" s="1437">
        <f t="shared" si="18"/>
        <v>225</v>
      </c>
      <c r="L128" s="1434">
        <f t="shared" si="18"/>
        <v>70261.459999999992</v>
      </c>
      <c r="M128" s="1434">
        <f t="shared" si="18"/>
        <v>339738.54000000004</v>
      </c>
    </row>
    <row r="129" spans="1:13" ht="15.75" x14ac:dyDescent="0.25">
      <c r="A129" s="1432"/>
      <c r="B129" s="1421"/>
      <c r="C129" s="1433"/>
      <c r="D129" s="1433"/>
      <c r="E129" s="1434"/>
      <c r="F129" s="1435"/>
      <c r="G129" s="1434"/>
      <c r="H129" s="1434"/>
      <c r="I129" s="1434"/>
      <c r="J129" s="1434"/>
      <c r="K129" s="1437"/>
      <c r="L129" s="1434"/>
      <c r="M129" s="1434"/>
    </row>
    <row r="130" spans="1:13" ht="36" customHeight="1" x14ac:dyDescent="0.25">
      <c r="A130" s="1480" t="s">
        <v>1681</v>
      </c>
      <c r="B130" s="1421"/>
      <c r="C130" s="1433"/>
      <c r="D130" s="1433"/>
      <c r="E130" s="1434"/>
      <c r="F130" s="1435"/>
      <c r="G130" s="1434"/>
      <c r="H130" s="1434"/>
      <c r="I130" s="1434"/>
      <c r="J130" s="1434"/>
      <c r="K130" s="1437"/>
      <c r="L130" s="1434"/>
      <c r="M130" s="1434"/>
    </row>
    <row r="131" spans="1:13" s="259" customFormat="1" ht="15.75" x14ac:dyDescent="0.25">
      <c r="A131" s="1472" t="s">
        <v>232</v>
      </c>
      <c r="B131" s="1475" t="s">
        <v>807</v>
      </c>
      <c r="C131" s="1456" t="s">
        <v>1174</v>
      </c>
      <c r="D131" s="1456" t="s">
        <v>1069</v>
      </c>
      <c r="E131" s="1426">
        <v>80000</v>
      </c>
      <c r="F131" s="1457">
        <v>0</v>
      </c>
      <c r="G131" s="1426">
        <v>80000</v>
      </c>
      <c r="H131" s="1425">
        <v>2296</v>
      </c>
      <c r="I131" s="1425">
        <v>6920.92</v>
      </c>
      <c r="J131" s="1425">
        <v>2432</v>
      </c>
      <c r="K131" s="1426">
        <v>6089.18</v>
      </c>
      <c r="L131" s="1425">
        <f>+H131+I131+J131+K131</f>
        <v>17738.099999999999</v>
      </c>
      <c r="M131" s="1426">
        <f>+G131-L131</f>
        <v>62261.9</v>
      </c>
    </row>
    <row r="132" spans="1:13" ht="15.75" x14ac:dyDescent="0.25">
      <c r="A132" s="1432" t="s">
        <v>749</v>
      </c>
      <c r="B132" s="1421"/>
      <c r="C132" s="1433">
        <v>1</v>
      </c>
      <c r="D132" s="1433"/>
      <c r="E132" s="1434">
        <f>SUM(E131:E131)</f>
        <v>80000</v>
      </c>
      <c r="F132" s="1423">
        <v>0</v>
      </c>
      <c r="G132" s="1436">
        <f t="shared" ref="G132:L132" si="19">SUM(G131:G131)</f>
        <v>80000</v>
      </c>
      <c r="H132" s="1434">
        <f t="shared" si="19"/>
        <v>2296</v>
      </c>
      <c r="I132" s="1434">
        <f t="shared" si="19"/>
        <v>6920.92</v>
      </c>
      <c r="J132" s="1434">
        <f t="shared" si="19"/>
        <v>2432</v>
      </c>
      <c r="K132" s="1437">
        <f>SUM(K131:K131)</f>
        <v>6089.18</v>
      </c>
      <c r="L132" s="1434">
        <f t="shared" si="19"/>
        <v>17738.099999999999</v>
      </c>
      <c r="M132" s="1436">
        <f>SUM(M131:M131)</f>
        <v>62261.9</v>
      </c>
    </row>
    <row r="133" spans="1:13" ht="15.75" x14ac:dyDescent="0.25">
      <c r="A133" s="1432"/>
      <c r="B133" s="1421"/>
      <c r="C133" s="1433"/>
      <c r="D133" s="1433"/>
      <c r="E133" s="1434"/>
      <c r="F133" s="1423"/>
      <c r="G133" s="1436"/>
      <c r="H133" s="1434"/>
      <c r="I133" s="1434"/>
      <c r="J133" s="1434"/>
      <c r="K133" s="1437"/>
      <c r="L133" s="1434"/>
      <c r="M133" s="1436"/>
    </row>
    <row r="134" spans="1:13" ht="42" customHeight="1" x14ac:dyDescent="0.25">
      <c r="A134" s="1477" t="s">
        <v>1682</v>
      </c>
      <c r="B134" s="1421"/>
      <c r="C134" s="1438"/>
      <c r="D134" s="1438"/>
      <c r="E134" s="1434"/>
      <c r="F134" s="1435"/>
      <c r="G134" s="1436"/>
      <c r="H134" s="1434"/>
      <c r="I134" s="1434"/>
      <c r="J134" s="1434"/>
      <c r="K134" s="1437"/>
      <c r="L134" s="1434"/>
      <c r="M134" s="1436"/>
    </row>
    <row r="135" spans="1:13" ht="15.75" x14ac:dyDescent="0.25">
      <c r="A135" s="1420" t="s">
        <v>419</v>
      </c>
      <c r="B135" s="1421" t="s">
        <v>806</v>
      </c>
      <c r="C135" s="1430" t="s">
        <v>1683</v>
      </c>
      <c r="D135" s="1430" t="s">
        <v>1069</v>
      </c>
      <c r="E135" s="1425">
        <v>50000</v>
      </c>
      <c r="F135" s="1423">
        <v>0</v>
      </c>
      <c r="G135" s="1427">
        <v>50000</v>
      </c>
      <c r="H135" s="1425">
        <v>1435</v>
      </c>
      <c r="I135" s="1425">
        <v>1854</v>
      </c>
      <c r="J135" s="1425">
        <v>1520</v>
      </c>
      <c r="K135" s="1426">
        <v>728</v>
      </c>
      <c r="L135" s="1425">
        <f>+H135+I135+J135+K135</f>
        <v>5537</v>
      </c>
      <c r="M135" s="1427">
        <f>+G135-L135</f>
        <v>44463</v>
      </c>
    </row>
    <row r="136" spans="1:13" ht="15.75" x14ac:dyDescent="0.25">
      <c r="A136" s="1432" t="s">
        <v>749</v>
      </c>
      <c r="B136" s="1421"/>
      <c r="C136" s="1433">
        <v>1</v>
      </c>
      <c r="D136" s="1433"/>
      <c r="E136" s="1434">
        <f>SUM(E135:E135)</f>
        <v>50000</v>
      </c>
      <c r="F136" s="1435">
        <f t="shared" ref="F136:M136" si="20">SUM(F135:F135)</f>
        <v>0</v>
      </c>
      <c r="G136" s="1434">
        <f t="shared" si="20"/>
        <v>50000</v>
      </c>
      <c r="H136" s="1434">
        <f t="shared" si="20"/>
        <v>1435</v>
      </c>
      <c r="I136" s="1434">
        <f t="shared" si="20"/>
        <v>1854</v>
      </c>
      <c r="J136" s="1434">
        <f t="shared" si="20"/>
        <v>1520</v>
      </c>
      <c r="K136" s="1437">
        <f>SUM(K135:K135)</f>
        <v>728</v>
      </c>
      <c r="L136" s="1434">
        <f t="shared" si="20"/>
        <v>5537</v>
      </c>
      <c r="M136" s="1434">
        <f t="shared" si="20"/>
        <v>44463</v>
      </c>
    </row>
    <row r="137" spans="1:13" ht="15.75" x14ac:dyDescent="0.25">
      <c r="A137" s="1428"/>
      <c r="B137" s="1421"/>
      <c r="C137" s="1430"/>
      <c r="D137" s="1430"/>
      <c r="E137" s="1425"/>
      <c r="F137" s="1423"/>
      <c r="G137" s="1427"/>
      <c r="H137" s="1425"/>
      <c r="I137" s="1425"/>
      <c r="J137" s="1434"/>
      <c r="K137" s="1426"/>
      <c r="L137" s="1425"/>
      <c r="M137" s="1427"/>
    </row>
    <row r="138" spans="1:13" ht="15.75" x14ac:dyDescent="0.25">
      <c r="A138" s="1432" t="s">
        <v>842</v>
      </c>
      <c r="B138" s="1421"/>
      <c r="C138" s="1438"/>
      <c r="D138" s="1438"/>
      <c r="E138" s="1434"/>
      <c r="F138" s="1435"/>
      <c r="G138" s="1436"/>
      <c r="H138" s="1434"/>
      <c r="I138" s="1434"/>
      <c r="J138" s="1434"/>
      <c r="K138" s="1437"/>
      <c r="L138" s="1434"/>
      <c r="M138" s="1436"/>
    </row>
    <row r="139" spans="1:13" ht="15.75" x14ac:dyDescent="0.25">
      <c r="A139" s="1420" t="s">
        <v>1131</v>
      </c>
      <c r="B139" s="1421" t="s">
        <v>806</v>
      </c>
      <c r="C139" s="1430" t="s">
        <v>905</v>
      </c>
      <c r="D139" s="1430" t="s">
        <v>307</v>
      </c>
      <c r="E139" s="1425">
        <v>80000</v>
      </c>
      <c r="F139" s="1431">
        <v>0</v>
      </c>
      <c r="G139" s="1425">
        <v>80000</v>
      </c>
      <c r="H139" s="1425">
        <v>2296</v>
      </c>
      <c r="I139" s="1425">
        <v>7400.87</v>
      </c>
      <c r="J139" s="1425">
        <v>2432</v>
      </c>
      <c r="K139" s="1426">
        <v>828</v>
      </c>
      <c r="L139" s="1425">
        <f>+H139+I139+J139+K139</f>
        <v>12956.869999999999</v>
      </c>
      <c r="M139" s="1425">
        <f>+G139-L139</f>
        <v>67043.13</v>
      </c>
    </row>
    <row r="140" spans="1:13" ht="15.75" x14ac:dyDescent="0.25">
      <c r="A140" s="1420" t="s">
        <v>773</v>
      </c>
      <c r="B140" s="1421" t="s">
        <v>807</v>
      </c>
      <c r="C140" s="1430" t="s">
        <v>774</v>
      </c>
      <c r="D140" s="1430" t="s">
        <v>307</v>
      </c>
      <c r="E140" s="1425">
        <v>55000</v>
      </c>
      <c r="F140" s="1431">
        <v>0</v>
      </c>
      <c r="G140" s="1425">
        <v>55000</v>
      </c>
      <c r="H140" s="1425">
        <v>1578.5</v>
      </c>
      <c r="I140" s="1425">
        <v>2559.6799999999998</v>
      </c>
      <c r="J140" s="1425">
        <v>1672</v>
      </c>
      <c r="K140" s="1426">
        <v>125</v>
      </c>
      <c r="L140" s="1425">
        <v>5935.18</v>
      </c>
      <c r="M140" s="1425">
        <f>+G140-L140</f>
        <v>49064.82</v>
      </c>
    </row>
    <row r="141" spans="1:13" ht="15.75" x14ac:dyDescent="0.25">
      <c r="A141" s="1420" t="s">
        <v>1142</v>
      </c>
      <c r="B141" s="1421" t="s">
        <v>806</v>
      </c>
      <c r="C141" s="1430" t="s">
        <v>1684</v>
      </c>
      <c r="D141" s="1430" t="s">
        <v>307</v>
      </c>
      <c r="E141" s="1425">
        <v>55000</v>
      </c>
      <c r="F141" s="1431">
        <v>0</v>
      </c>
      <c r="G141" s="1425">
        <v>55000</v>
      </c>
      <c r="H141" s="1425">
        <v>1578.5</v>
      </c>
      <c r="I141" s="1425">
        <v>2559.6799999999998</v>
      </c>
      <c r="J141" s="1425">
        <v>1672</v>
      </c>
      <c r="K141" s="1426">
        <v>728</v>
      </c>
      <c r="L141" s="1425">
        <f>+H141+I141+J141+K141</f>
        <v>6538.18</v>
      </c>
      <c r="M141" s="1425">
        <f>+G141-L141</f>
        <v>48461.82</v>
      </c>
    </row>
    <row r="142" spans="1:13" ht="15.75" x14ac:dyDescent="0.25">
      <c r="A142" s="1420" t="s">
        <v>444</v>
      </c>
      <c r="B142" s="1421" t="s">
        <v>806</v>
      </c>
      <c r="C142" s="1430" t="s">
        <v>1777</v>
      </c>
      <c r="D142" s="1430" t="s">
        <v>307</v>
      </c>
      <c r="E142" s="1425">
        <v>43500</v>
      </c>
      <c r="F142" s="1431">
        <v>0</v>
      </c>
      <c r="G142" s="1425">
        <v>43500</v>
      </c>
      <c r="H142" s="1425">
        <v>1248.45</v>
      </c>
      <c r="I142" s="1431">
        <v>936.62</v>
      </c>
      <c r="J142" s="1425">
        <v>1322.4</v>
      </c>
      <c r="K142" s="1426">
        <v>25</v>
      </c>
      <c r="L142" s="1425">
        <f>+H142+I142+J142+K142</f>
        <v>3532.4700000000003</v>
      </c>
      <c r="M142" s="1425">
        <f>+G142-L142</f>
        <v>39967.53</v>
      </c>
    </row>
    <row r="143" spans="1:13" ht="15.75" x14ac:dyDescent="0.25">
      <c r="A143" s="1420" t="s">
        <v>1820</v>
      </c>
      <c r="B143" s="1421" t="s">
        <v>807</v>
      </c>
      <c r="C143" s="1430" t="s">
        <v>276</v>
      </c>
      <c r="D143" s="1430" t="s">
        <v>307</v>
      </c>
      <c r="E143" s="1425">
        <v>43500</v>
      </c>
      <c r="F143" s="1431">
        <v>0</v>
      </c>
      <c r="G143" s="1425">
        <v>43500</v>
      </c>
      <c r="H143" s="1425">
        <v>1248.45</v>
      </c>
      <c r="I143" s="1431">
        <v>936.62</v>
      </c>
      <c r="J143" s="1425">
        <v>1322.4</v>
      </c>
      <c r="K143" s="1426">
        <v>25</v>
      </c>
      <c r="L143" s="1425">
        <f>+H143+I143+J143+K143</f>
        <v>3532.4700000000003</v>
      </c>
      <c r="M143" s="1425">
        <f>+G143-L143</f>
        <v>39967.53</v>
      </c>
    </row>
    <row r="144" spans="1:13" ht="15.75" x14ac:dyDescent="0.25">
      <c r="A144" s="1432" t="s">
        <v>749</v>
      </c>
      <c r="B144" s="1421"/>
      <c r="C144" s="1433">
        <v>5</v>
      </c>
      <c r="D144" s="1433"/>
      <c r="E144" s="1434">
        <f>SUM(E139:E143)</f>
        <v>277000</v>
      </c>
      <c r="F144" s="1441">
        <v>0</v>
      </c>
      <c r="G144" s="1434">
        <f t="shared" ref="G144:L144" si="21">SUM(G139:G143)</f>
        <v>277000</v>
      </c>
      <c r="H144" s="1434">
        <f t="shared" si="21"/>
        <v>7949.9</v>
      </c>
      <c r="I144" s="1434">
        <f t="shared" si="21"/>
        <v>14393.470000000001</v>
      </c>
      <c r="J144" s="1434">
        <f t="shared" si="21"/>
        <v>8420.7999999999993</v>
      </c>
      <c r="K144" s="1437">
        <f t="shared" si="21"/>
        <v>1731</v>
      </c>
      <c r="L144" s="1434">
        <f t="shared" si="21"/>
        <v>32495.170000000002</v>
      </c>
      <c r="M144" s="1434">
        <f>SUM(M139:M143)</f>
        <v>244504.83000000002</v>
      </c>
    </row>
    <row r="145" spans="1:13" ht="15.75" x14ac:dyDescent="0.25">
      <c r="A145" s="1428"/>
      <c r="B145" s="1421"/>
      <c r="C145" s="1430"/>
      <c r="D145" s="1430"/>
      <c r="E145" s="1425"/>
      <c r="F145" s="1423"/>
      <c r="G145" s="1427"/>
      <c r="H145" s="1425"/>
      <c r="I145" s="1425"/>
      <c r="J145" s="1425"/>
      <c r="K145" s="1426"/>
      <c r="L145" s="1425"/>
      <c r="M145" s="1427"/>
    </row>
    <row r="146" spans="1:13" ht="15.75" x14ac:dyDescent="0.25">
      <c r="A146" s="1432" t="s">
        <v>1515</v>
      </c>
      <c r="B146" s="1421"/>
      <c r="C146" s="1438"/>
      <c r="D146" s="1438"/>
      <c r="E146" s="1434"/>
      <c r="F146" s="1435"/>
      <c r="G146" s="1436"/>
      <c r="H146" s="1434"/>
      <c r="I146" s="1434"/>
      <c r="J146" s="1434"/>
      <c r="K146" s="1437"/>
      <c r="L146" s="1434"/>
      <c r="M146" s="1436"/>
    </row>
    <row r="147" spans="1:13" ht="15.75" x14ac:dyDescent="0.25">
      <c r="A147" s="1428" t="s">
        <v>1686</v>
      </c>
      <c r="B147" s="1421" t="s">
        <v>806</v>
      </c>
      <c r="C147" s="1430" t="s">
        <v>1687</v>
      </c>
      <c r="D147" s="1430" t="s">
        <v>307</v>
      </c>
      <c r="E147" s="1425">
        <v>185000</v>
      </c>
      <c r="F147" s="1423">
        <v>0</v>
      </c>
      <c r="G147" s="1427">
        <v>185000</v>
      </c>
      <c r="H147" s="1425">
        <v>5309.5</v>
      </c>
      <c r="I147" s="1425">
        <v>32099.49</v>
      </c>
      <c r="J147" s="1425">
        <v>5624</v>
      </c>
      <c r="K147" s="1426">
        <v>2568.4</v>
      </c>
      <c r="L147" s="1425">
        <f>+H147+I147+J147+K147</f>
        <v>45601.390000000007</v>
      </c>
      <c r="M147" s="1427">
        <f>+G147-L147</f>
        <v>139398.60999999999</v>
      </c>
    </row>
    <row r="148" spans="1:13" ht="15.75" x14ac:dyDescent="0.25">
      <c r="A148" s="1420" t="s">
        <v>77</v>
      </c>
      <c r="B148" s="1481" t="s">
        <v>807</v>
      </c>
      <c r="C148" s="1430" t="s">
        <v>1734</v>
      </c>
      <c r="D148" s="1430" t="s">
        <v>1069</v>
      </c>
      <c r="E148" s="1425">
        <v>70000</v>
      </c>
      <c r="F148" s="1431">
        <v>0</v>
      </c>
      <c r="G148" s="1482">
        <v>70000</v>
      </c>
      <c r="H148" s="1422">
        <v>2009</v>
      </c>
      <c r="I148" s="1422">
        <v>5368.48</v>
      </c>
      <c r="J148" s="1425">
        <v>2128</v>
      </c>
      <c r="K148" s="1483">
        <v>828</v>
      </c>
      <c r="L148" s="1425">
        <f>+H148+I148+J148+K148</f>
        <v>10333.48</v>
      </c>
      <c r="M148" s="1427">
        <f>+G148-L148</f>
        <v>59666.520000000004</v>
      </c>
    </row>
    <row r="149" spans="1:13" ht="15.75" x14ac:dyDescent="0.25">
      <c r="A149" s="1420" t="s">
        <v>1437</v>
      </c>
      <c r="B149" s="1421" t="s">
        <v>807</v>
      </c>
      <c r="C149" s="1430" t="s">
        <v>276</v>
      </c>
      <c r="D149" s="1430" t="s">
        <v>307</v>
      </c>
      <c r="E149" s="1425">
        <v>43500</v>
      </c>
      <c r="F149" s="1431">
        <v>0</v>
      </c>
      <c r="G149" s="1425">
        <v>43500</v>
      </c>
      <c r="H149" s="1425">
        <v>1248.45</v>
      </c>
      <c r="I149" s="1431">
        <v>936.62</v>
      </c>
      <c r="J149" s="1425">
        <v>1322.4</v>
      </c>
      <c r="K149" s="1426">
        <v>25</v>
      </c>
      <c r="L149" s="1425">
        <f>+H149+I149+J149+K149</f>
        <v>3532.4700000000003</v>
      </c>
      <c r="M149" s="1427">
        <f>+G149-L149</f>
        <v>39967.53</v>
      </c>
    </row>
    <row r="150" spans="1:13" ht="15.75" x14ac:dyDescent="0.25">
      <c r="A150" s="1428" t="s">
        <v>310</v>
      </c>
      <c r="B150" s="1421" t="s">
        <v>807</v>
      </c>
      <c r="C150" s="1430" t="s">
        <v>276</v>
      </c>
      <c r="D150" s="1430" t="s">
        <v>307</v>
      </c>
      <c r="E150" s="1425">
        <v>50000</v>
      </c>
      <c r="F150" s="1423">
        <v>0</v>
      </c>
      <c r="G150" s="1427">
        <v>50000</v>
      </c>
      <c r="H150" s="1425">
        <v>1435</v>
      </c>
      <c r="I150" s="1425">
        <v>1854</v>
      </c>
      <c r="J150" s="1425">
        <v>1520</v>
      </c>
      <c r="K150" s="1426">
        <v>5944.07</v>
      </c>
      <c r="L150" s="1425">
        <f>+H150+I150+J150+K150</f>
        <v>10753.07</v>
      </c>
      <c r="M150" s="1427">
        <f>+G150-L150</f>
        <v>39246.93</v>
      </c>
    </row>
    <row r="151" spans="1:13" ht="15.75" x14ac:dyDescent="0.25">
      <c r="A151" s="1432" t="s">
        <v>749</v>
      </c>
      <c r="B151" s="1421"/>
      <c r="C151" s="1433">
        <v>4</v>
      </c>
      <c r="D151" s="1433"/>
      <c r="E151" s="1434">
        <f>SUM(E147:E150)</f>
        <v>348500</v>
      </c>
      <c r="F151" s="1435">
        <f ca="1">SUM(F147:F170)</f>
        <v>0</v>
      </c>
      <c r="G151" s="1436">
        <f t="shared" ref="G151:M151" si="22">SUM(G147:G150)</f>
        <v>348500</v>
      </c>
      <c r="H151" s="1434">
        <f t="shared" si="22"/>
        <v>10001.950000000001</v>
      </c>
      <c r="I151" s="1434">
        <f t="shared" si="22"/>
        <v>40258.590000000004</v>
      </c>
      <c r="J151" s="1434">
        <f t="shared" si="22"/>
        <v>10594.4</v>
      </c>
      <c r="K151" s="1437">
        <f t="shared" si="22"/>
        <v>9365.4699999999993</v>
      </c>
      <c r="L151" s="1434">
        <f t="shared" si="22"/>
        <v>70220.41</v>
      </c>
      <c r="M151" s="1436">
        <f t="shared" si="22"/>
        <v>278279.59000000003</v>
      </c>
    </row>
    <row r="152" spans="1:13" ht="15.75" x14ac:dyDescent="0.25">
      <c r="A152" s="1432"/>
      <c r="B152" s="1421"/>
      <c r="C152" s="1433"/>
      <c r="D152" s="1433"/>
      <c r="E152" s="1434"/>
      <c r="F152" s="1435"/>
      <c r="G152" s="1436"/>
      <c r="H152" s="1434"/>
      <c r="I152" s="1434"/>
      <c r="J152" s="1434"/>
      <c r="K152" s="1437"/>
      <c r="L152" s="1434"/>
      <c r="M152" s="1436"/>
    </row>
    <row r="153" spans="1:13" ht="15.75" x14ac:dyDescent="0.25">
      <c r="A153" s="1438" t="s">
        <v>1458</v>
      </c>
      <c r="B153" s="1484"/>
      <c r="C153" s="1485"/>
      <c r="D153" s="1485"/>
      <c r="E153" s="1486"/>
      <c r="F153" s="1486"/>
      <c r="G153" s="1487"/>
      <c r="H153" s="1488"/>
      <c r="I153" s="1434"/>
      <c r="J153" s="1434"/>
      <c r="K153" s="1437"/>
      <c r="L153" s="1434"/>
      <c r="M153" s="1436"/>
    </row>
    <row r="154" spans="1:13" ht="15.75" x14ac:dyDescent="0.25">
      <c r="A154" s="1430" t="s">
        <v>1689</v>
      </c>
      <c r="B154" s="1421" t="s">
        <v>807</v>
      </c>
      <c r="C154" s="1430" t="s">
        <v>1772</v>
      </c>
      <c r="D154" s="1430" t="s">
        <v>1069</v>
      </c>
      <c r="E154" s="1425">
        <v>80000</v>
      </c>
      <c r="F154" s="1444">
        <v>0</v>
      </c>
      <c r="G154" s="1445">
        <v>80000</v>
      </c>
      <c r="H154" s="1425">
        <v>2296</v>
      </c>
      <c r="I154" s="1425">
        <v>7400.87</v>
      </c>
      <c r="J154" s="1425">
        <v>2432</v>
      </c>
      <c r="K154" s="1426">
        <v>2097.1999999999998</v>
      </c>
      <c r="L154" s="1425">
        <f>+H154+I154+J154+K154</f>
        <v>14226.07</v>
      </c>
      <c r="M154" s="1427">
        <f>+G154-L154</f>
        <v>65773.929999999993</v>
      </c>
    </row>
    <row r="155" spans="1:13" ht="15.75" x14ac:dyDescent="0.25">
      <c r="A155" s="1430" t="s">
        <v>1690</v>
      </c>
      <c r="B155" s="1421" t="s">
        <v>807</v>
      </c>
      <c r="C155" s="1430" t="s">
        <v>276</v>
      </c>
      <c r="D155" s="1430" t="s">
        <v>307</v>
      </c>
      <c r="E155" s="1425">
        <v>43500</v>
      </c>
      <c r="F155" s="1431">
        <v>0</v>
      </c>
      <c r="G155" s="1425">
        <v>43500</v>
      </c>
      <c r="H155" s="1425">
        <v>1248.45</v>
      </c>
      <c r="I155" s="1431">
        <v>648.66</v>
      </c>
      <c r="J155" s="1425">
        <v>1322.4</v>
      </c>
      <c r="K155" s="1425">
        <v>1944.78</v>
      </c>
      <c r="L155" s="1425">
        <f>SUM(H155:K155)</f>
        <v>5164.29</v>
      </c>
      <c r="M155" s="1425">
        <f>+E155-L155</f>
        <v>38335.71</v>
      </c>
    </row>
    <row r="156" spans="1:13" ht="15.75" x14ac:dyDescent="0.25">
      <c r="A156" s="1432" t="s">
        <v>847</v>
      </c>
      <c r="B156" s="1489"/>
      <c r="C156" s="1433">
        <v>2</v>
      </c>
      <c r="D156" s="1433"/>
      <c r="E156" s="1434">
        <f>SUM(E154:E155)</f>
        <v>123500</v>
      </c>
      <c r="F156" s="1441">
        <v>0</v>
      </c>
      <c r="G156" s="1434">
        <f t="shared" ref="G156:M156" si="23">SUM(G154:G155)</f>
        <v>123500</v>
      </c>
      <c r="H156" s="1434">
        <f t="shared" si="23"/>
        <v>3544.45</v>
      </c>
      <c r="I156" s="1434">
        <f t="shared" si="23"/>
        <v>8049.53</v>
      </c>
      <c r="J156" s="1434">
        <f t="shared" si="23"/>
        <v>3754.4</v>
      </c>
      <c r="K156" s="1437">
        <f t="shared" si="23"/>
        <v>4041.9799999999996</v>
      </c>
      <c r="L156" s="1434">
        <f t="shared" si="23"/>
        <v>19390.36</v>
      </c>
      <c r="M156" s="1434">
        <f t="shared" si="23"/>
        <v>104109.63999999998</v>
      </c>
    </row>
    <row r="157" spans="1:13" ht="15.75" x14ac:dyDescent="0.25">
      <c r="A157" s="1432"/>
      <c r="B157" s="1421"/>
      <c r="C157" s="1433"/>
      <c r="D157" s="1433"/>
      <c r="E157" s="1434"/>
      <c r="F157" s="1435"/>
      <c r="G157" s="1436"/>
      <c r="H157" s="1434"/>
      <c r="I157" s="1434"/>
      <c r="J157" s="1434"/>
      <c r="K157" s="1437"/>
      <c r="L157" s="1434"/>
      <c r="M157" s="1436"/>
    </row>
    <row r="158" spans="1:13" ht="38.25" customHeight="1" x14ac:dyDescent="0.25">
      <c r="A158" s="1477" t="s">
        <v>1692</v>
      </c>
      <c r="B158" s="1421"/>
      <c r="C158" s="1438"/>
      <c r="D158" s="1438"/>
      <c r="E158" s="1434"/>
      <c r="F158" s="1435"/>
      <c r="G158" s="1436"/>
      <c r="H158" s="1434"/>
      <c r="I158" s="1434"/>
      <c r="J158" s="1434"/>
      <c r="K158" s="1437"/>
      <c r="L158" s="1434"/>
      <c r="M158" s="1436"/>
    </row>
    <row r="159" spans="1:13" ht="15.75" x14ac:dyDescent="0.25">
      <c r="A159" s="1420" t="s">
        <v>1693</v>
      </c>
      <c r="B159" s="1421" t="s">
        <v>807</v>
      </c>
      <c r="C159" s="1430" t="s">
        <v>1734</v>
      </c>
      <c r="D159" s="1430" t="s">
        <v>307</v>
      </c>
      <c r="E159" s="1425">
        <v>70000</v>
      </c>
      <c r="F159" s="1423">
        <v>0</v>
      </c>
      <c r="G159" s="1427">
        <v>70000</v>
      </c>
      <c r="H159" s="1425">
        <v>2009</v>
      </c>
      <c r="I159" s="1431">
        <v>5368.48</v>
      </c>
      <c r="J159" s="1425">
        <v>2128</v>
      </c>
      <c r="K159" s="1426">
        <v>3283.65</v>
      </c>
      <c r="L159" s="1425">
        <f>+H159+I159+J159+K159</f>
        <v>12789.13</v>
      </c>
      <c r="M159" s="1427">
        <f>+G159-L159</f>
        <v>57210.87</v>
      </c>
    </row>
    <row r="160" spans="1:13" ht="15.75" x14ac:dyDescent="0.25">
      <c r="A160" s="1420" t="s">
        <v>1694</v>
      </c>
      <c r="B160" s="1421" t="s">
        <v>806</v>
      </c>
      <c r="C160" s="1430" t="s">
        <v>551</v>
      </c>
      <c r="D160" s="1430" t="s">
        <v>307</v>
      </c>
      <c r="E160" s="1425">
        <v>43500</v>
      </c>
      <c r="F160" s="1423">
        <v>0</v>
      </c>
      <c r="G160" s="1427">
        <v>43500</v>
      </c>
      <c r="H160" s="1425">
        <v>1248.45</v>
      </c>
      <c r="I160" s="1431">
        <v>936.62</v>
      </c>
      <c r="J160" s="1425">
        <v>1322.4</v>
      </c>
      <c r="K160" s="1426">
        <v>2025</v>
      </c>
      <c r="L160" s="1425">
        <f>+H160+I160+J160+K160</f>
        <v>5532.47</v>
      </c>
      <c r="M160" s="1427">
        <f>+G160-L160</f>
        <v>37967.53</v>
      </c>
    </row>
    <row r="161" spans="1:13" ht="15.75" x14ac:dyDescent="0.25">
      <c r="A161" s="1420" t="s">
        <v>1695</v>
      </c>
      <c r="B161" s="1421" t="s">
        <v>806</v>
      </c>
      <c r="C161" s="1430" t="s">
        <v>551</v>
      </c>
      <c r="D161" s="1430" t="s">
        <v>321</v>
      </c>
      <c r="E161" s="1425">
        <v>43500</v>
      </c>
      <c r="F161" s="1423">
        <v>0</v>
      </c>
      <c r="G161" s="1427">
        <v>43500</v>
      </c>
      <c r="H161" s="1425">
        <v>1248.45</v>
      </c>
      <c r="I161" s="1431">
        <v>936.62</v>
      </c>
      <c r="J161" s="1425">
        <v>1322.4</v>
      </c>
      <c r="K161" s="1426">
        <v>25</v>
      </c>
      <c r="L161" s="1425">
        <f>+H161+I161+J161+K161</f>
        <v>3532.4700000000003</v>
      </c>
      <c r="M161" s="1427">
        <f>+G161-L161</f>
        <v>39967.53</v>
      </c>
    </row>
    <row r="162" spans="1:13" ht="15.75" x14ac:dyDescent="0.25">
      <c r="A162" s="1432" t="s">
        <v>847</v>
      </c>
      <c r="B162" s="1421"/>
      <c r="C162" s="1433">
        <v>3</v>
      </c>
      <c r="D162" s="1433"/>
      <c r="E162" s="1434">
        <f>SUM(E159:E161)</f>
        <v>157000</v>
      </c>
      <c r="F162" s="1490">
        <f>SUM(F161)</f>
        <v>0</v>
      </c>
      <c r="G162" s="1434">
        <f t="shared" ref="G162:M162" si="24">SUM(G159:G161)</f>
        <v>157000</v>
      </c>
      <c r="H162" s="1434">
        <f t="shared" si="24"/>
        <v>4505.8999999999996</v>
      </c>
      <c r="I162" s="1434">
        <f t="shared" si="24"/>
        <v>7241.7199999999993</v>
      </c>
      <c r="J162" s="1434">
        <f t="shared" si="24"/>
        <v>4772.8</v>
      </c>
      <c r="K162" s="1437">
        <f>SUM(K159:K161)</f>
        <v>5333.65</v>
      </c>
      <c r="L162" s="1434">
        <f t="shared" si="24"/>
        <v>21854.07</v>
      </c>
      <c r="M162" s="1434">
        <f t="shared" si="24"/>
        <v>135145.93</v>
      </c>
    </row>
    <row r="163" spans="1:13" ht="15.75" x14ac:dyDescent="0.25">
      <c r="A163" s="1428"/>
      <c r="B163" s="1421"/>
      <c r="C163" s="1430"/>
      <c r="D163" s="1430"/>
      <c r="E163" s="1425"/>
      <c r="F163" s="1423"/>
      <c r="G163" s="1427"/>
      <c r="H163" s="1425"/>
      <c r="I163" s="1425"/>
      <c r="J163" s="1425"/>
      <c r="K163" s="1426"/>
      <c r="L163" s="1425"/>
      <c r="M163" s="1427"/>
    </row>
    <row r="164" spans="1:13" ht="37.5" customHeight="1" x14ac:dyDescent="0.25">
      <c r="A164" s="1477" t="s">
        <v>1138</v>
      </c>
      <c r="B164" s="1421"/>
      <c r="C164" s="1438"/>
      <c r="D164" s="1438"/>
      <c r="E164" s="1434"/>
      <c r="F164" s="1435"/>
      <c r="G164" s="1436"/>
      <c r="H164" s="1434"/>
      <c r="I164" s="1434"/>
      <c r="J164" s="1434"/>
      <c r="K164" s="1437"/>
      <c r="L164" s="1434"/>
      <c r="M164" s="1436"/>
    </row>
    <row r="165" spans="1:13" ht="15.75" x14ac:dyDescent="0.25">
      <c r="A165" s="1428" t="s">
        <v>1640</v>
      </c>
      <c r="B165" s="1421" t="s">
        <v>806</v>
      </c>
      <c r="C165" s="1430" t="s">
        <v>417</v>
      </c>
      <c r="D165" s="1430" t="s">
        <v>1069</v>
      </c>
      <c r="E165" s="1425">
        <v>80000</v>
      </c>
      <c r="F165" s="1423">
        <v>0</v>
      </c>
      <c r="G165" s="1427">
        <v>80000</v>
      </c>
      <c r="H165" s="1425">
        <v>2296</v>
      </c>
      <c r="I165" s="1425">
        <v>7400.87</v>
      </c>
      <c r="J165" s="1425">
        <v>2432</v>
      </c>
      <c r="K165" s="1426">
        <v>728</v>
      </c>
      <c r="L165" s="1425">
        <f>+H165+I165+J165+K165</f>
        <v>12856.869999999999</v>
      </c>
      <c r="M165" s="1427">
        <f>+G165-L165</f>
        <v>67143.13</v>
      </c>
    </row>
    <row r="166" spans="1:13" ht="15.75" x14ac:dyDescent="0.25">
      <c r="A166" s="1432" t="s">
        <v>847</v>
      </c>
      <c r="B166" s="1421"/>
      <c r="C166" s="1433">
        <v>1</v>
      </c>
      <c r="D166" s="1433"/>
      <c r="E166" s="1434">
        <f>SUM(E165:E165)</f>
        <v>80000</v>
      </c>
      <c r="F166" s="1441">
        <v>0</v>
      </c>
      <c r="G166" s="1434">
        <f t="shared" ref="G166:M166" si="25">SUM(G165:G165)</f>
        <v>80000</v>
      </c>
      <c r="H166" s="1434">
        <f t="shared" si="25"/>
        <v>2296</v>
      </c>
      <c r="I166" s="1434">
        <f t="shared" si="25"/>
        <v>7400.87</v>
      </c>
      <c r="J166" s="1434">
        <f t="shared" si="25"/>
        <v>2432</v>
      </c>
      <c r="K166" s="1437">
        <f>SUM(K165:K165)</f>
        <v>728</v>
      </c>
      <c r="L166" s="1434">
        <f t="shared" si="25"/>
        <v>12856.869999999999</v>
      </c>
      <c r="M166" s="1434">
        <f t="shared" si="25"/>
        <v>67143.13</v>
      </c>
    </row>
    <row r="167" spans="1:13" ht="15.75" x14ac:dyDescent="0.25">
      <c r="A167" s="1428"/>
      <c r="B167" s="1421"/>
      <c r="C167" s="1430"/>
      <c r="D167" s="1430"/>
      <c r="E167" s="1425"/>
      <c r="F167" s="1423"/>
      <c r="G167" s="1427"/>
      <c r="H167" s="1425"/>
      <c r="I167" s="1425"/>
      <c r="J167" s="1425"/>
      <c r="K167" s="1426"/>
      <c r="L167" s="1425"/>
      <c r="M167" s="1427"/>
    </row>
    <row r="168" spans="1:13" ht="18.75" customHeight="1" x14ac:dyDescent="0.25">
      <c r="A168" s="1477" t="s">
        <v>1195</v>
      </c>
      <c r="B168" s="1421"/>
      <c r="C168" s="1438"/>
      <c r="D168" s="1438"/>
      <c r="E168" s="1434"/>
      <c r="F168" s="1435"/>
      <c r="G168" s="1436"/>
      <c r="H168" s="1434"/>
      <c r="I168" s="1434"/>
      <c r="J168" s="1434"/>
      <c r="K168" s="1437"/>
      <c r="L168" s="1434"/>
      <c r="M168" s="1436"/>
    </row>
    <row r="169" spans="1:13" ht="15.75" x14ac:dyDescent="0.25">
      <c r="A169" s="1420" t="s">
        <v>217</v>
      </c>
      <c r="B169" s="1421" t="s">
        <v>807</v>
      </c>
      <c r="C169" s="1430" t="s">
        <v>1734</v>
      </c>
      <c r="D169" s="1430" t="s">
        <v>1069</v>
      </c>
      <c r="E169" s="1425">
        <v>80000</v>
      </c>
      <c r="F169" s="1423">
        <v>0</v>
      </c>
      <c r="G169" s="1427">
        <v>80000</v>
      </c>
      <c r="H169" s="1425">
        <v>2296</v>
      </c>
      <c r="I169" s="1425">
        <v>7400.87</v>
      </c>
      <c r="J169" s="1425">
        <v>2432</v>
      </c>
      <c r="K169" s="1426">
        <v>3639.14</v>
      </c>
      <c r="L169" s="1425">
        <f>+H169+I169+J169+K169</f>
        <v>15768.009999999998</v>
      </c>
      <c r="M169" s="1427">
        <f>+G169-L169</f>
        <v>64231.990000000005</v>
      </c>
    </row>
    <row r="170" spans="1:13" ht="15.75" x14ac:dyDescent="0.25">
      <c r="A170" s="1420" t="s">
        <v>1688</v>
      </c>
      <c r="B170" s="1421" t="s">
        <v>806</v>
      </c>
      <c r="C170" s="1430" t="s">
        <v>1683</v>
      </c>
      <c r="D170" s="1430" t="s">
        <v>1069</v>
      </c>
      <c r="E170" s="1425">
        <v>55000</v>
      </c>
      <c r="F170" s="1431">
        <v>0</v>
      </c>
      <c r="G170" s="1425">
        <v>55000</v>
      </c>
      <c r="H170" s="1425">
        <v>1578.5</v>
      </c>
      <c r="I170" s="1425">
        <v>2559.6799999999998</v>
      </c>
      <c r="J170" s="1425">
        <v>1672</v>
      </c>
      <c r="K170" s="1426">
        <v>1396.7</v>
      </c>
      <c r="L170" s="1425">
        <f>+H170+I170+J170+K170</f>
        <v>7206.88</v>
      </c>
      <c r="M170" s="1427">
        <f>+G170-L170</f>
        <v>47793.120000000003</v>
      </c>
    </row>
    <row r="171" spans="1:13" ht="15.75" x14ac:dyDescent="0.25">
      <c r="A171" s="1432" t="s">
        <v>749</v>
      </c>
      <c r="B171" s="1421"/>
      <c r="C171" s="1433">
        <v>2</v>
      </c>
      <c r="D171" s="1433"/>
      <c r="E171" s="1434">
        <f>SUM(E169:E170)</f>
        <v>135000</v>
      </c>
      <c r="F171" s="1435">
        <f t="shared" ref="F171:M171" si="26">SUM(F169:F170)</f>
        <v>0</v>
      </c>
      <c r="G171" s="1436">
        <f t="shared" si="26"/>
        <v>135000</v>
      </c>
      <c r="H171" s="1434">
        <f t="shared" si="26"/>
        <v>3874.5</v>
      </c>
      <c r="I171" s="1434">
        <f t="shared" si="26"/>
        <v>9960.5499999999993</v>
      </c>
      <c r="J171" s="1434">
        <f t="shared" si="26"/>
        <v>4104</v>
      </c>
      <c r="K171" s="1437">
        <f>SUM(K169:K170)</f>
        <v>5035.84</v>
      </c>
      <c r="L171" s="1434">
        <f t="shared" si="26"/>
        <v>22974.89</v>
      </c>
      <c r="M171" s="1436">
        <f t="shared" si="26"/>
        <v>112025.11000000002</v>
      </c>
    </row>
    <row r="172" spans="1:13" ht="15.75" x14ac:dyDescent="0.25">
      <c r="A172" s="1432"/>
      <c r="B172" s="1421"/>
      <c r="C172" s="1433"/>
      <c r="D172" s="1433"/>
      <c r="E172" s="1434"/>
      <c r="F172" s="1435"/>
      <c r="G172" s="1436"/>
      <c r="H172" s="1434"/>
      <c r="I172" s="1434"/>
      <c r="J172" s="1434"/>
      <c r="K172" s="1437"/>
      <c r="L172" s="1434"/>
      <c r="M172" s="1436"/>
    </row>
    <row r="173" spans="1:13" ht="15.75" x14ac:dyDescent="0.25">
      <c r="A173" s="1477" t="s">
        <v>1421</v>
      </c>
      <c r="B173" s="1421"/>
      <c r="C173" s="1433"/>
      <c r="D173" s="1433"/>
      <c r="E173" s="1434"/>
      <c r="F173" s="1435"/>
      <c r="G173" s="1436"/>
      <c r="H173" s="1434"/>
      <c r="I173" s="1434"/>
      <c r="J173" s="1434"/>
      <c r="K173" s="1437"/>
      <c r="L173" s="1434"/>
      <c r="M173" s="1436"/>
    </row>
    <row r="174" spans="1:13" ht="15.75" x14ac:dyDescent="0.25">
      <c r="A174" s="1491" t="s">
        <v>1780</v>
      </c>
      <c r="B174" s="1421" t="s">
        <v>806</v>
      </c>
      <c r="C174" s="1492" t="s">
        <v>551</v>
      </c>
      <c r="D174" s="1430" t="s">
        <v>307</v>
      </c>
      <c r="E174" s="1425">
        <v>43500</v>
      </c>
      <c r="F174" s="1423">
        <v>0</v>
      </c>
      <c r="G174" s="1427">
        <v>43500</v>
      </c>
      <c r="H174" s="1425">
        <v>1248.45</v>
      </c>
      <c r="I174" s="1425">
        <v>936.62</v>
      </c>
      <c r="J174" s="1425">
        <v>1322.4</v>
      </c>
      <c r="K174" s="1426">
        <v>25</v>
      </c>
      <c r="L174" s="1425">
        <v>3532.47</v>
      </c>
      <c r="M174" s="1427">
        <v>39967.53</v>
      </c>
    </row>
    <row r="175" spans="1:13" ht="15.75" x14ac:dyDescent="0.25">
      <c r="A175" s="1432" t="s">
        <v>749</v>
      </c>
      <c r="B175" s="1421"/>
      <c r="C175" s="1433">
        <v>1</v>
      </c>
      <c r="D175" s="1433"/>
      <c r="E175" s="1434">
        <v>43500</v>
      </c>
      <c r="F175" s="1435">
        <v>0</v>
      </c>
      <c r="G175" s="1436">
        <v>43500</v>
      </c>
      <c r="H175" s="1434">
        <v>1248.45</v>
      </c>
      <c r="I175" s="1434">
        <v>936.62</v>
      </c>
      <c r="J175" s="1434">
        <v>1322.4</v>
      </c>
      <c r="K175" s="1437">
        <v>25</v>
      </c>
      <c r="L175" s="1434">
        <v>3532.47</v>
      </c>
      <c r="M175" s="1436">
        <v>39967.53</v>
      </c>
    </row>
    <row r="176" spans="1:13" ht="15.75" x14ac:dyDescent="0.25">
      <c r="A176" s="1432"/>
      <c r="B176" s="1421"/>
      <c r="C176" s="1433"/>
      <c r="D176" s="1433"/>
      <c r="E176" s="1434"/>
      <c r="F176" s="1435"/>
      <c r="G176" s="1436"/>
      <c r="H176" s="1434"/>
      <c r="I176" s="1434"/>
      <c r="J176" s="1434"/>
      <c r="K176" s="1437"/>
      <c r="L176" s="1434"/>
      <c r="M176" s="1436"/>
    </row>
    <row r="177" spans="1:13" ht="15.75" x14ac:dyDescent="0.25">
      <c r="A177" s="1432" t="s">
        <v>803</v>
      </c>
      <c r="B177" s="1421"/>
      <c r="C177" s="1438"/>
      <c r="D177" s="1438"/>
      <c r="E177" s="1434"/>
      <c r="F177" s="1435"/>
      <c r="G177" s="1436"/>
      <c r="H177" s="1434"/>
      <c r="I177" s="1434"/>
      <c r="J177" s="1434"/>
      <c r="K177" s="1437"/>
      <c r="L177" s="1434"/>
      <c r="M177" s="1436"/>
    </row>
    <row r="178" spans="1:13" ht="15.75" x14ac:dyDescent="0.25">
      <c r="A178" s="1420" t="s">
        <v>1698</v>
      </c>
      <c r="B178" s="1421" t="s">
        <v>806</v>
      </c>
      <c r="C178" s="1455" t="s">
        <v>1844</v>
      </c>
      <c r="D178" s="1430" t="s">
        <v>307</v>
      </c>
      <c r="E178" s="1425">
        <v>43500</v>
      </c>
      <c r="F178" s="1431">
        <v>0</v>
      </c>
      <c r="G178" s="1425">
        <v>43500</v>
      </c>
      <c r="H178" s="1425">
        <v>1248.45</v>
      </c>
      <c r="I178" s="1431">
        <v>936.62</v>
      </c>
      <c r="J178" s="1425">
        <v>1322.4</v>
      </c>
      <c r="K178" s="1426">
        <v>25</v>
      </c>
      <c r="L178" s="1425">
        <f>+H178+I178+J178+K178</f>
        <v>3532.4700000000003</v>
      </c>
      <c r="M178" s="1425">
        <f>+G178-L178</f>
        <v>39967.53</v>
      </c>
    </row>
    <row r="179" spans="1:13" ht="15.75" x14ac:dyDescent="0.25">
      <c r="A179" s="1420" t="s">
        <v>1699</v>
      </c>
      <c r="B179" s="1421" t="s">
        <v>806</v>
      </c>
      <c r="C179" s="1455" t="s">
        <v>1844</v>
      </c>
      <c r="D179" s="1430" t="s">
        <v>307</v>
      </c>
      <c r="E179" s="1425">
        <v>43500</v>
      </c>
      <c r="F179" s="1431">
        <v>0</v>
      </c>
      <c r="G179" s="1425">
        <v>43500</v>
      </c>
      <c r="H179" s="1425">
        <v>1248.45</v>
      </c>
      <c r="I179" s="1431">
        <v>936.62</v>
      </c>
      <c r="J179" s="1425">
        <v>1322.4</v>
      </c>
      <c r="K179" s="1426">
        <v>25</v>
      </c>
      <c r="L179" s="1425">
        <f>+H179+I179+J179+K179</f>
        <v>3532.4700000000003</v>
      </c>
      <c r="M179" s="1425">
        <f>+G179-L179</f>
        <v>39967.53</v>
      </c>
    </row>
    <row r="180" spans="1:13" ht="15.75" x14ac:dyDescent="0.25">
      <c r="A180" s="1420" t="s">
        <v>1700</v>
      </c>
      <c r="B180" s="1421" t="s">
        <v>806</v>
      </c>
      <c r="C180" s="1455" t="s">
        <v>1844</v>
      </c>
      <c r="D180" s="1430" t="s">
        <v>307</v>
      </c>
      <c r="E180" s="1425">
        <v>43500</v>
      </c>
      <c r="F180" s="1431">
        <v>0</v>
      </c>
      <c r="G180" s="1425">
        <v>43500</v>
      </c>
      <c r="H180" s="1425">
        <v>1248.45</v>
      </c>
      <c r="I180" s="1431">
        <v>936.62</v>
      </c>
      <c r="J180" s="1425">
        <v>1322.4</v>
      </c>
      <c r="K180" s="1426">
        <v>25</v>
      </c>
      <c r="L180" s="1425">
        <f>+H180+I180+J180+K180</f>
        <v>3532.4700000000003</v>
      </c>
      <c r="M180" s="1425">
        <f>+G180-L180</f>
        <v>39967.53</v>
      </c>
    </row>
    <row r="181" spans="1:13" ht="16.5" customHeight="1" x14ac:dyDescent="0.25">
      <c r="A181" s="1493" t="s">
        <v>1701</v>
      </c>
      <c r="B181" s="1421" t="s">
        <v>806</v>
      </c>
      <c r="C181" s="1455" t="s">
        <v>1844</v>
      </c>
      <c r="D181" s="1430" t="s">
        <v>307</v>
      </c>
      <c r="E181" s="1425">
        <v>43500</v>
      </c>
      <c r="F181" s="1431">
        <v>0</v>
      </c>
      <c r="G181" s="1425">
        <v>43500</v>
      </c>
      <c r="H181" s="1425">
        <v>1248.45</v>
      </c>
      <c r="I181" s="1431">
        <v>360.69</v>
      </c>
      <c r="J181" s="1425">
        <v>1322.4</v>
      </c>
      <c r="K181" s="1426">
        <v>5270.56</v>
      </c>
      <c r="L181" s="1425">
        <f>+H181+I181+J181+K181</f>
        <v>8202.1</v>
      </c>
      <c r="M181" s="1425">
        <f>+G181-L181</f>
        <v>35297.9</v>
      </c>
    </row>
    <row r="182" spans="1:13" ht="15.75" x14ac:dyDescent="0.25">
      <c r="A182" s="1494" t="s">
        <v>1702</v>
      </c>
      <c r="B182" s="1421" t="s">
        <v>1296</v>
      </c>
      <c r="C182" s="1455" t="s">
        <v>1844</v>
      </c>
      <c r="D182" s="1430" t="s">
        <v>321</v>
      </c>
      <c r="E182" s="1425">
        <v>43500</v>
      </c>
      <c r="F182" s="1423">
        <v>0</v>
      </c>
      <c r="G182" s="1427">
        <v>43500</v>
      </c>
      <c r="H182" s="1425">
        <v>1248.45</v>
      </c>
      <c r="I182" s="1431">
        <v>936.62</v>
      </c>
      <c r="J182" s="1425">
        <v>1322.4</v>
      </c>
      <c r="K182" s="1426">
        <v>25</v>
      </c>
      <c r="L182" s="1425">
        <f>+H182+I182+J182+K182</f>
        <v>3532.4700000000003</v>
      </c>
      <c r="M182" s="1425">
        <f>+G182-L182</f>
        <v>39967.53</v>
      </c>
    </row>
    <row r="183" spans="1:13" ht="15.75" x14ac:dyDescent="0.25">
      <c r="A183" s="1432" t="s">
        <v>847</v>
      </c>
      <c r="B183" s="1421"/>
      <c r="C183" s="1433">
        <v>5</v>
      </c>
      <c r="D183" s="1433"/>
      <c r="E183" s="1434">
        <f>SUM(E178:E182)</f>
        <v>217500</v>
      </c>
      <c r="F183" s="1435">
        <v>0</v>
      </c>
      <c r="G183" s="1434">
        <f t="shared" ref="G183:M183" si="27">SUM(G178:G182)</f>
        <v>217500</v>
      </c>
      <c r="H183" s="1434">
        <f t="shared" si="27"/>
        <v>6242.25</v>
      </c>
      <c r="I183" s="1434">
        <f t="shared" si="27"/>
        <v>4107.17</v>
      </c>
      <c r="J183" s="1434">
        <f t="shared" si="27"/>
        <v>6612</v>
      </c>
      <c r="K183" s="1437">
        <f>SUM(K178:K182)</f>
        <v>5370.56</v>
      </c>
      <c r="L183" s="1434">
        <f t="shared" si="27"/>
        <v>22331.980000000003</v>
      </c>
      <c r="M183" s="1434">
        <f t="shared" si="27"/>
        <v>195168.02</v>
      </c>
    </row>
    <row r="184" spans="1:13" ht="15.75" x14ac:dyDescent="0.25">
      <c r="A184" s="1432"/>
      <c r="B184" s="1421"/>
      <c r="C184" s="1433"/>
      <c r="D184" s="1433"/>
      <c r="E184" s="1434"/>
      <c r="F184" s="1435"/>
      <c r="G184" s="1434"/>
      <c r="H184" s="1434"/>
      <c r="I184" s="1434"/>
      <c r="J184" s="1434"/>
      <c r="K184" s="1437"/>
      <c r="L184" s="1434"/>
      <c r="M184" s="1434"/>
    </row>
    <row r="185" spans="1:13" ht="15.75" x14ac:dyDescent="0.25">
      <c r="A185" s="1432" t="s">
        <v>1490</v>
      </c>
      <c r="B185" s="1421"/>
      <c r="C185" s="1433"/>
      <c r="D185" s="1433"/>
      <c r="E185" s="1434"/>
      <c r="F185" s="1435"/>
      <c r="G185" s="1434"/>
      <c r="H185" s="1434"/>
      <c r="I185" s="1434"/>
      <c r="J185" s="1434"/>
      <c r="K185" s="1437"/>
      <c r="L185" s="1434"/>
      <c r="M185" s="1434"/>
    </row>
    <row r="186" spans="1:13" ht="21" customHeight="1" x14ac:dyDescent="0.25">
      <c r="A186" s="1439" t="s">
        <v>1386</v>
      </c>
      <c r="B186" s="1421" t="s">
        <v>806</v>
      </c>
      <c r="C186" s="1456" t="s">
        <v>1844</v>
      </c>
      <c r="D186" s="1430" t="s">
        <v>321</v>
      </c>
      <c r="E186" s="1425">
        <v>43500</v>
      </c>
      <c r="F186" s="1431">
        <v>0</v>
      </c>
      <c r="G186" s="1425">
        <v>43500</v>
      </c>
      <c r="H186" s="1425">
        <v>1248.45</v>
      </c>
      <c r="I186" s="1431">
        <v>936.62</v>
      </c>
      <c r="J186" s="1425">
        <v>1322.4</v>
      </c>
      <c r="K186" s="1426">
        <v>25</v>
      </c>
      <c r="L186" s="1425">
        <f>+H186+I186+J186+K186</f>
        <v>3532.4700000000003</v>
      </c>
      <c r="M186" s="1425">
        <f>+G186-L186</f>
        <v>39967.53</v>
      </c>
    </row>
    <row r="187" spans="1:13" ht="21" customHeight="1" x14ac:dyDescent="0.25">
      <c r="A187" s="1439" t="s">
        <v>1704</v>
      </c>
      <c r="B187" s="1421" t="s">
        <v>806</v>
      </c>
      <c r="C187" s="1456" t="s">
        <v>1844</v>
      </c>
      <c r="D187" s="1430" t="s">
        <v>307</v>
      </c>
      <c r="E187" s="1425">
        <v>43500</v>
      </c>
      <c r="F187" s="1431">
        <v>0</v>
      </c>
      <c r="G187" s="1425">
        <v>43500</v>
      </c>
      <c r="H187" s="1425">
        <v>1248.45</v>
      </c>
      <c r="I187" s="1431">
        <v>936.62</v>
      </c>
      <c r="J187" s="1425">
        <v>1322.4</v>
      </c>
      <c r="K187" s="1426">
        <v>25</v>
      </c>
      <c r="L187" s="1425">
        <f>+H187+I187+J187+K187</f>
        <v>3532.4700000000003</v>
      </c>
      <c r="M187" s="1425">
        <f>+G187-L187</f>
        <v>39967.53</v>
      </c>
    </row>
    <row r="188" spans="1:13" ht="21" customHeight="1" x14ac:dyDescent="0.25">
      <c r="A188" s="1439" t="s">
        <v>1328</v>
      </c>
      <c r="B188" s="1421" t="s">
        <v>1296</v>
      </c>
      <c r="C188" s="1456" t="s">
        <v>1844</v>
      </c>
      <c r="D188" s="1430" t="s">
        <v>321</v>
      </c>
      <c r="E188" s="1425">
        <v>43500</v>
      </c>
      <c r="F188" s="1431">
        <v>0</v>
      </c>
      <c r="G188" s="1425">
        <v>43500</v>
      </c>
      <c r="H188" s="1425">
        <v>1248.45</v>
      </c>
      <c r="I188" s="1431">
        <v>936.62</v>
      </c>
      <c r="J188" s="1425">
        <v>1322.4</v>
      </c>
      <c r="K188" s="1426">
        <v>25</v>
      </c>
      <c r="L188" s="1425">
        <f>+H188+I188+J188+K188</f>
        <v>3532.4700000000003</v>
      </c>
      <c r="M188" s="1425">
        <f>+G188-L188</f>
        <v>39967.53</v>
      </c>
    </row>
    <row r="189" spans="1:13" ht="15.75" x14ac:dyDescent="0.25">
      <c r="A189" s="1420" t="s">
        <v>1705</v>
      </c>
      <c r="B189" s="1421" t="s">
        <v>806</v>
      </c>
      <c r="C189" s="1456" t="s">
        <v>1844</v>
      </c>
      <c r="D189" s="1430" t="s">
        <v>307</v>
      </c>
      <c r="E189" s="1425">
        <v>43500</v>
      </c>
      <c r="F189" s="1431">
        <v>0</v>
      </c>
      <c r="G189" s="1495">
        <v>43500</v>
      </c>
      <c r="H189" s="1425">
        <v>1248.45</v>
      </c>
      <c r="I189" s="1496">
        <v>936.62</v>
      </c>
      <c r="J189" s="1425">
        <v>1322.4</v>
      </c>
      <c r="K189" s="1426">
        <v>25</v>
      </c>
      <c r="L189" s="1495">
        <v>3532.4700000000003</v>
      </c>
      <c r="M189" s="1495">
        <v>39967.53</v>
      </c>
    </row>
    <row r="190" spans="1:13" ht="15.75" x14ac:dyDescent="0.25">
      <c r="A190" s="1420" t="s">
        <v>1781</v>
      </c>
      <c r="B190" s="1421" t="s">
        <v>807</v>
      </c>
      <c r="C190" s="1456" t="s">
        <v>1844</v>
      </c>
      <c r="D190" s="1430" t="s">
        <v>307</v>
      </c>
      <c r="E190" s="1425">
        <v>43500</v>
      </c>
      <c r="F190" s="1431">
        <v>0</v>
      </c>
      <c r="G190" s="1495">
        <v>43500</v>
      </c>
      <c r="H190" s="1425">
        <v>1248.45</v>
      </c>
      <c r="I190" s="1496">
        <v>936.62</v>
      </c>
      <c r="J190" s="1425">
        <v>1322.4</v>
      </c>
      <c r="K190" s="1426">
        <v>25</v>
      </c>
      <c r="L190" s="1495">
        <v>3532.4700000000003</v>
      </c>
      <c r="M190" s="1495">
        <v>39967.53</v>
      </c>
    </row>
    <row r="191" spans="1:13" ht="15.75" x14ac:dyDescent="0.25">
      <c r="A191" s="1420" t="s">
        <v>1843</v>
      </c>
      <c r="B191" s="1421" t="s">
        <v>806</v>
      </c>
      <c r="C191" s="1456" t="s">
        <v>1844</v>
      </c>
      <c r="D191" s="1430" t="s">
        <v>307</v>
      </c>
      <c r="E191" s="1425">
        <v>43500</v>
      </c>
      <c r="F191" s="1431">
        <v>0</v>
      </c>
      <c r="G191" s="1495">
        <v>43500</v>
      </c>
      <c r="H191" s="1425">
        <v>1248.45</v>
      </c>
      <c r="I191" s="1496">
        <v>936.62</v>
      </c>
      <c r="J191" s="1425">
        <v>1322.4</v>
      </c>
      <c r="K191" s="1426">
        <v>25</v>
      </c>
      <c r="L191" s="1495">
        <v>3532.4700000000003</v>
      </c>
      <c r="M191" s="1495">
        <v>39967.53</v>
      </c>
    </row>
    <row r="192" spans="1:13" ht="15.75" x14ac:dyDescent="0.25">
      <c r="A192" s="1420" t="s">
        <v>1691</v>
      </c>
      <c r="B192" s="1421" t="s">
        <v>806</v>
      </c>
      <c r="C192" s="1430" t="s">
        <v>551</v>
      </c>
      <c r="D192" s="1430" t="s">
        <v>307</v>
      </c>
      <c r="E192" s="1425">
        <v>43500</v>
      </c>
      <c r="F192" s="1423">
        <v>0</v>
      </c>
      <c r="G192" s="1427">
        <v>43500</v>
      </c>
      <c r="H192" s="1425">
        <v>1248.45</v>
      </c>
      <c r="I192" s="1431">
        <v>936.62</v>
      </c>
      <c r="J192" s="1425">
        <v>1322.4</v>
      </c>
      <c r="K192" s="1426">
        <v>25</v>
      </c>
      <c r="L192" s="1425">
        <f>SUM(H192:K192)</f>
        <v>3532.4700000000003</v>
      </c>
      <c r="M192" s="1427">
        <f>+G192-L192</f>
        <v>39967.53</v>
      </c>
    </row>
    <row r="193" spans="1:13" ht="15.75" x14ac:dyDescent="0.25">
      <c r="A193" s="1432" t="s">
        <v>847</v>
      </c>
      <c r="B193" s="1421"/>
      <c r="C193" s="1433">
        <v>7</v>
      </c>
      <c r="D193" s="1433"/>
      <c r="E193" s="1434">
        <f>SUM(E186:E192)</f>
        <v>304500</v>
      </c>
      <c r="F193" s="1435">
        <v>0</v>
      </c>
      <c r="G193" s="1434">
        <f t="shared" ref="G193:M193" si="28">SUM(G186:G192)</f>
        <v>304500</v>
      </c>
      <c r="H193" s="1434">
        <f t="shared" si="28"/>
        <v>8739.15</v>
      </c>
      <c r="I193" s="1434">
        <f t="shared" si="28"/>
        <v>6556.34</v>
      </c>
      <c r="J193" s="1434">
        <f t="shared" si="28"/>
        <v>9256.7999999999993</v>
      </c>
      <c r="K193" s="1434">
        <f t="shared" si="28"/>
        <v>175</v>
      </c>
      <c r="L193" s="1434">
        <f t="shared" si="28"/>
        <v>24727.290000000005</v>
      </c>
      <c r="M193" s="1434">
        <f t="shared" si="28"/>
        <v>279772.70999999996</v>
      </c>
    </row>
    <row r="194" spans="1:13" ht="15.75" x14ac:dyDescent="0.25">
      <c r="A194" s="1432"/>
      <c r="B194" s="1421"/>
      <c r="C194" s="1433"/>
      <c r="D194" s="1433"/>
      <c r="E194" s="1434"/>
      <c r="F194" s="1435"/>
      <c r="G194" s="1434"/>
      <c r="H194" s="1434"/>
      <c r="I194" s="1434"/>
      <c r="J194" s="1434"/>
      <c r="K194" s="1437"/>
      <c r="L194" s="1434"/>
      <c r="M194" s="1434"/>
    </row>
    <row r="195" spans="1:13" ht="15.75" x14ac:dyDescent="0.25">
      <c r="A195" s="1432" t="s">
        <v>1221</v>
      </c>
      <c r="B195" s="1421"/>
      <c r="C195" s="1438"/>
      <c r="D195" s="1438"/>
      <c r="E195" s="1434"/>
      <c r="F195" s="1435"/>
      <c r="G195" s="1436"/>
      <c r="H195" s="1434"/>
      <c r="I195" s="1434"/>
      <c r="J195" s="1434"/>
      <c r="K195" s="1437"/>
      <c r="L195" s="1434"/>
      <c r="M195" s="1436"/>
    </row>
    <row r="196" spans="1:13" ht="15.75" x14ac:dyDescent="0.25">
      <c r="A196" s="1432" t="s">
        <v>1845</v>
      </c>
      <c r="B196" s="1421"/>
      <c r="C196" s="1497"/>
      <c r="D196" s="1430"/>
      <c r="E196" s="1425"/>
      <c r="F196" s="1431"/>
      <c r="G196" s="1495"/>
      <c r="H196" s="1425"/>
      <c r="I196" s="1496"/>
      <c r="J196" s="1425"/>
      <c r="K196" s="1426"/>
      <c r="L196" s="1495"/>
      <c r="M196" s="1495"/>
    </row>
    <row r="197" spans="1:13" ht="15.75" x14ac:dyDescent="0.25">
      <c r="A197" s="1498" t="s">
        <v>1478</v>
      </c>
      <c r="B197" s="1421" t="s">
        <v>806</v>
      </c>
      <c r="C197" s="1493" t="s">
        <v>1706</v>
      </c>
      <c r="D197" s="1430" t="s">
        <v>1069</v>
      </c>
      <c r="E197" s="1425">
        <v>120000</v>
      </c>
      <c r="F197" s="1431">
        <v>0</v>
      </c>
      <c r="G197" s="1495">
        <v>120000</v>
      </c>
      <c r="H197" s="1425">
        <v>3444</v>
      </c>
      <c r="I197" s="1495">
        <v>16809.87</v>
      </c>
      <c r="J197" s="1425">
        <v>3648</v>
      </c>
      <c r="K197" s="1426">
        <v>25</v>
      </c>
      <c r="L197" s="1495">
        <f>+H197+I197+J197+K197</f>
        <v>23926.87</v>
      </c>
      <c r="M197" s="1495">
        <f t="shared" ref="M197:M203" si="29">+G197-L197</f>
        <v>96073.13</v>
      </c>
    </row>
    <row r="198" spans="1:13" ht="15.75" x14ac:dyDescent="0.25">
      <c r="A198" s="1498" t="s">
        <v>244</v>
      </c>
      <c r="B198" s="1421" t="s">
        <v>806</v>
      </c>
      <c r="C198" s="1493" t="s">
        <v>489</v>
      </c>
      <c r="D198" s="1430" t="s">
        <v>1064</v>
      </c>
      <c r="E198" s="1425">
        <v>80000</v>
      </c>
      <c r="F198" s="1431">
        <v>0</v>
      </c>
      <c r="G198" s="1495">
        <v>80000</v>
      </c>
      <c r="H198" s="1425">
        <v>2296</v>
      </c>
      <c r="I198" s="1495">
        <v>7400.87</v>
      </c>
      <c r="J198" s="1425">
        <v>2432</v>
      </c>
      <c r="K198" s="1426">
        <v>25</v>
      </c>
      <c r="L198" s="1495">
        <f>+H198+I198+J198+K198</f>
        <v>12153.869999999999</v>
      </c>
      <c r="M198" s="1495">
        <f t="shared" si="29"/>
        <v>67846.13</v>
      </c>
    </row>
    <row r="199" spans="1:13" ht="15.75" x14ac:dyDescent="0.25">
      <c r="A199" s="1498" t="s">
        <v>84</v>
      </c>
      <c r="B199" s="1421" t="s">
        <v>806</v>
      </c>
      <c r="C199" s="1493" t="s">
        <v>417</v>
      </c>
      <c r="D199" s="1430" t="s">
        <v>307</v>
      </c>
      <c r="E199" s="1425">
        <v>70000</v>
      </c>
      <c r="F199" s="1431">
        <v>0</v>
      </c>
      <c r="G199" s="1425">
        <v>70000</v>
      </c>
      <c r="H199" s="1425">
        <v>2009</v>
      </c>
      <c r="I199" s="1495">
        <v>5368.48</v>
      </c>
      <c r="J199" s="1425">
        <v>2128</v>
      </c>
      <c r="K199" s="1426">
        <v>25</v>
      </c>
      <c r="L199" s="1495">
        <f>+H199+I199+J199+K199</f>
        <v>9530.48</v>
      </c>
      <c r="M199" s="1495">
        <f t="shared" si="29"/>
        <v>60469.520000000004</v>
      </c>
    </row>
    <row r="200" spans="1:13" s="259" customFormat="1" ht="15.75" x14ac:dyDescent="0.25">
      <c r="A200" s="1499" t="s">
        <v>94</v>
      </c>
      <c r="B200" s="1454" t="s">
        <v>807</v>
      </c>
      <c r="C200" s="1455" t="s">
        <v>417</v>
      </c>
      <c r="D200" s="1456" t="s">
        <v>1069</v>
      </c>
      <c r="E200" s="1426">
        <v>70000</v>
      </c>
      <c r="F200" s="1457">
        <v>0</v>
      </c>
      <c r="G200" s="1426">
        <v>70000</v>
      </c>
      <c r="H200" s="1426">
        <v>2009</v>
      </c>
      <c r="I200" s="1500">
        <v>4984.5200000000004</v>
      </c>
      <c r="J200" s="1426">
        <v>2128</v>
      </c>
      <c r="K200" s="1426">
        <v>1944.78</v>
      </c>
      <c r="L200" s="1500">
        <f>SUM(H200:K200)</f>
        <v>11066.300000000001</v>
      </c>
      <c r="M200" s="1500">
        <f t="shared" si="29"/>
        <v>58933.7</v>
      </c>
    </row>
    <row r="201" spans="1:13" s="259" customFormat="1" ht="15.75" x14ac:dyDescent="0.25">
      <c r="A201" s="1499" t="s">
        <v>156</v>
      </c>
      <c r="B201" s="1454" t="s">
        <v>806</v>
      </c>
      <c r="C201" s="1455" t="s">
        <v>1773</v>
      </c>
      <c r="D201" s="1456" t="s">
        <v>1069</v>
      </c>
      <c r="E201" s="1426">
        <v>80000</v>
      </c>
      <c r="F201" s="1457">
        <v>0</v>
      </c>
      <c r="G201" s="1426">
        <v>80000</v>
      </c>
      <c r="H201" s="1426">
        <v>2296</v>
      </c>
      <c r="I201" s="1500">
        <v>6920.92</v>
      </c>
      <c r="J201" s="1426">
        <v>2432</v>
      </c>
      <c r="K201" s="1426">
        <v>1944.78</v>
      </c>
      <c r="L201" s="1500">
        <f>+H201+I201+J201+K201</f>
        <v>13593.7</v>
      </c>
      <c r="M201" s="1500">
        <f t="shared" si="29"/>
        <v>66406.3</v>
      </c>
    </row>
    <row r="202" spans="1:13" ht="15.75" x14ac:dyDescent="0.25">
      <c r="A202" s="1501" t="s">
        <v>177</v>
      </c>
      <c r="B202" s="1502" t="s">
        <v>807</v>
      </c>
      <c r="C202" s="1503" t="s">
        <v>1204</v>
      </c>
      <c r="D202" s="1493" t="s">
        <v>1069</v>
      </c>
      <c r="E202" s="1425">
        <v>55000</v>
      </c>
      <c r="F202" s="1431">
        <v>0</v>
      </c>
      <c r="G202" s="1495">
        <v>55000</v>
      </c>
      <c r="H202" s="1422">
        <v>1578.5</v>
      </c>
      <c r="I202" s="1504">
        <v>2559.6799999999998</v>
      </c>
      <c r="J202" s="1425">
        <v>1672</v>
      </c>
      <c r="K202" s="1483">
        <v>25</v>
      </c>
      <c r="L202" s="1495">
        <f>+H202+I202+J202+K202</f>
        <v>5835.18</v>
      </c>
      <c r="M202" s="1495">
        <f t="shared" si="29"/>
        <v>49164.82</v>
      </c>
    </row>
    <row r="203" spans="1:13" s="259" customFormat="1" ht="15.75" x14ac:dyDescent="0.25">
      <c r="A203" s="1472" t="s">
        <v>1710</v>
      </c>
      <c r="B203" s="1475" t="s">
        <v>807</v>
      </c>
      <c r="C203" s="1456" t="s">
        <v>521</v>
      </c>
      <c r="D203" s="1456" t="s">
        <v>307</v>
      </c>
      <c r="E203" s="1426">
        <v>43500</v>
      </c>
      <c r="F203" s="1457">
        <v>0</v>
      </c>
      <c r="G203" s="1426">
        <v>43500</v>
      </c>
      <c r="H203" s="1426">
        <v>1248.45</v>
      </c>
      <c r="I203" s="1457">
        <v>648.66</v>
      </c>
      <c r="J203" s="1426">
        <v>1322.4</v>
      </c>
      <c r="K203" s="1426">
        <v>1944.78</v>
      </c>
      <c r="L203" s="1426">
        <f>+H203+I203+J203+K203</f>
        <v>5164.29</v>
      </c>
      <c r="M203" s="1426">
        <f t="shared" si="29"/>
        <v>38335.71</v>
      </c>
    </row>
    <row r="204" spans="1:13" ht="15.75" x14ac:dyDescent="0.25">
      <c r="A204" s="1498" t="s">
        <v>1717</v>
      </c>
      <c r="B204" s="1421" t="s">
        <v>806</v>
      </c>
      <c r="C204" s="1455" t="s">
        <v>1844</v>
      </c>
      <c r="D204" s="1430" t="s">
        <v>307</v>
      </c>
      <c r="E204" s="1425">
        <v>43500</v>
      </c>
      <c r="F204" s="1431">
        <v>0</v>
      </c>
      <c r="G204" s="1495">
        <v>43500</v>
      </c>
      <c r="H204" s="1425">
        <v>1248.45</v>
      </c>
      <c r="I204" s="1496">
        <v>936.62</v>
      </c>
      <c r="J204" s="1425">
        <v>1322.4</v>
      </c>
      <c r="K204" s="1426">
        <v>25</v>
      </c>
      <c r="L204" s="1495">
        <v>3532.4700000000003</v>
      </c>
      <c r="M204" s="1495">
        <v>39967.53</v>
      </c>
    </row>
    <row r="205" spans="1:13" ht="15.75" x14ac:dyDescent="0.25">
      <c r="A205" s="1498" t="s">
        <v>1718</v>
      </c>
      <c r="B205" s="1421" t="s">
        <v>806</v>
      </c>
      <c r="C205" s="1493" t="s">
        <v>1332</v>
      </c>
      <c r="D205" s="1430" t="s">
        <v>321</v>
      </c>
      <c r="E205" s="1425">
        <v>43500</v>
      </c>
      <c r="F205" s="1431">
        <v>0</v>
      </c>
      <c r="G205" s="1495">
        <v>43500</v>
      </c>
      <c r="H205" s="1425">
        <v>1248.45</v>
      </c>
      <c r="I205" s="1496">
        <v>936.62</v>
      </c>
      <c r="J205" s="1425">
        <v>1322.4</v>
      </c>
      <c r="K205" s="1426">
        <v>25</v>
      </c>
      <c r="L205" s="1495">
        <f>+H205+I205+J205+K205</f>
        <v>3532.4700000000003</v>
      </c>
      <c r="M205" s="1495">
        <f t="shared" ref="M205:M210" si="30">+G205-L205</f>
        <v>39967.53</v>
      </c>
    </row>
    <row r="206" spans="1:13" ht="15.75" x14ac:dyDescent="0.25">
      <c r="A206" s="1498" t="s">
        <v>1721</v>
      </c>
      <c r="B206" s="1421" t="s">
        <v>807</v>
      </c>
      <c r="C206" s="1493" t="s">
        <v>105</v>
      </c>
      <c r="D206" s="1430" t="s">
        <v>1067</v>
      </c>
      <c r="E206" s="1425">
        <v>25000</v>
      </c>
      <c r="F206" s="1431">
        <v>0</v>
      </c>
      <c r="G206" s="1495">
        <v>25000</v>
      </c>
      <c r="H206" s="1425">
        <v>717.5</v>
      </c>
      <c r="I206" s="1496">
        <v>0</v>
      </c>
      <c r="J206" s="1425">
        <v>760</v>
      </c>
      <c r="K206" s="1426">
        <v>25</v>
      </c>
      <c r="L206" s="1495">
        <f>+H206+I206+J206+K206</f>
        <v>1502.5</v>
      </c>
      <c r="M206" s="1495">
        <f t="shared" si="30"/>
        <v>23497.5</v>
      </c>
    </row>
    <row r="207" spans="1:13" ht="15.75" x14ac:dyDescent="0.25">
      <c r="A207" s="1420" t="s">
        <v>1722</v>
      </c>
      <c r="B207" s="1421" t="s">
        <v>1151</v>
      </c>
      <c r="C207" s="1430" t="s">
        <v>105</v>
      </c>
      <c r="D207" s="1430" t="s">
        <v>1067</v>
      </c>
      <c r="E207" s="1425">
        <v>25000</v>
      </c>
      <c r="F207" s="1423">
        <v>0</v>
      </c>
      <c r="G207" s="1427">
        <v>25000</v>
      </c>
      <c r="H207" s="1425">
        <v>717.5</v>
      </c>
      <c r="I207" s="1431">
        <v>0</v>
      </c>
      <c r="J207" s="1425">
        <v>760</v>
      </c>
      <c r="K207" s="1426">
        <v>25</v>
      </c>
      <c r="L207" s="1425">
        <f>+H207+I207+J207+K207</f>
        <v>1502.5</v>
      </c>
      <c r="M207" s="1427">
        <f t="shared" si="30"/>
        <v>23497.5</v>
      </c>
    </row>
    <row r="208" spans="1:13" ht="15.75" x14ac:dyDescent="0.25">
      <c r="A208" s="1493" t="s">
        <v>830</v>
      </c>
      <c r="B208" s="1421" t="s">
        <v>806</v>
      </c>
      <c r="C208" s="1497" t="s">
        <v>92</v>
      </c>
      <c r="D208" s="1430" t="s">
        <v>1067</v>
      </c>
      <c r="E208" s="1505">
        <v>30000</v>
      </c>
      <c r="F208" s="1506">
        <v>0</v>
      </c>
      <c r="G208" s="1495">
        <v>30000</v>
      </c>
      <c r="H208" s="1425">
        <v>861</v>
      </c>
      <c r="I208" s="1496">
        <v>0</v>
      </c>
      <c r="J208" s="1425">
        <v>912</v>
      </c>
      <c r="K208" s="1426">
        <v>25</v>
      </c>
      <c r="L208" s="1495">
        <f>+H208+I208+J208+K208</f>
        <v>1798</v>
      </c>
      <c r="M208" s="1495">
        <f t="shared" si="30"/>
        <v>28202</v>
      </c>
    </row>
    <row r="209" spans="1:13" ht="15.75" x14ac:dyDescent="0.25">
      <c r="A209" s="1498" t="s">
        <v>1723</v>
      </c>
      <c r="B209" s="1421" t="s">
        <v>806</v>
      </c>
      <c r="C209" s="1497" t="s">
        <v>92</v>
      </c>
      <c r="D209" s="1430" t="s">
        <v>1067</v>
      </c>
      <c r="E209" s="1425">
        <v>30000</v>
      </c>
      <c r="F209" s="1431">
        <v>0</v>
      </c>
      <c r="G209" s="1495">
        <v>30000</v>
      </c>
      <c r="H209" s="1425">
        <v>861</v>
      </c>
      <c r="I209" s="1496">
        <v>0</v>
      </c>
      <c r="J209" s="1425">
        <v>912</v>
      </c>
      <c r="K209" s="1426">
        <v>25</v>
      </c>
      <c r="L209" s="1495">
        <f>+H209+I209+J209+K209</f>
        <v>1798</v>
      </c>
      <c r="M209" s="1495">
        <f t="shared" si="30"/>
        <v>28202</v>
      </c>
    </row>
    <row r="210" spans="1:13" s="259" customFormat="1" ht="15.75" x14ac:dyDescent="0.25">
      <c r="A210" s="1499" t="s">
        <v>1729</v>
      </c>
      <c r="B210" s="1454" t="s">
        <v>806</v>
      </c>
      <c r="C210" s="1507" t="s">
        <v>92</v>
      </c>
      <c r="D210" s="1456" t="s">
        <v>1067</v>
      </c>
      <c r="E210" s="1426">
        <v>30000</v>
      </c>
      <c r="F210" s="1457">
        <v>0</v>
      </c>
      <c r="G210" s="1500">
        <v>30000</v>
      </c>
      <c r="H210" s="1426">
        <v>861</v>
      </c>
      <c r="I210" s="1508">
        <v>0</v>
      </c>
      <c r="J210" s="1426">
        <v>912</v>
      </c>
      <c r="K210" s="1426">
        <v>1944.78</v>
      </c>
      <c r="L210" s="1500">
        <f>SUM(H210:K210)</f>
        <v>3717.7799999999997</v>
      </c>
      <c r="M210" s="1500">
        <f t="shared" si="30"/>
        <v>26282.22</v>
      </c>
    </row>
    <row r="211" spans="1:13" ht="15.75" x14ac:dyDescent="0.25">
      <c r="A211" s="1486" t="s">
        <v>847</v>
      </c>
      <c r="B211" s="1509"/>
      <c r="C211" s="1433">
        <v>14</v>
      </c>
      <c r="D211" s="1433"/>
      <c r="E211" s="1434">
        <f>SUM(E197:E210)</f>
        <v>745500</v>
      </c>
      <c r="F211" s="1435">
        <v>0</v>
      </c>
      <c r="G211" s="1434">
        <f t="shared" ref="G211:M211" si="31">SUM(G197:G210)</f>
        <v>745500</v>
      </c>
      <c r="H211" s="1434">
        <f t="shared" si="31"/>
        <v>21395.850000000002</v>
      </c>
      <c r="I211" s="1434">
        <f t="shared" si="31"/>
        <v>46566.240000000005</v>
      </c>
      <c r="J211" s="1434">
        <f t="shared" si="31"/>
        <v>22663.200000000001</v>
      </c>
      <c r="K211" s="1437">
        <f>SUM(K197:K210)</f>
        <v>8029.12</v>
      </c>
      <c r="L211" s="1434">
        <f t="shared" si="31"/>
        <v>98654.409999999989</v>
      </c>
      <c r="M211" s="1434">
        <f t="shared" si="31"/>
        <v>646845.59000000008</v>
      </c>
    </row>
    <row r="212" spans="1:13" ht="15.75" x14ac:dyDescent="0.25">
      <c r="A212" s="1486"/>
      <c r="B212" s="1509"/>
      <c r="C212" s="1433"/>
      <c r="D212" s="1433"/>
      <c r="E212" s="1434"/>
      <c r="F212" s="205"/>
      <c r="G212" s="1434"/>
      <c r="H212" s="1434"/>
      <c r="I212" s="1434"/>
      <c r="J212" s="1434"/>
      <c r="K212" s="1437"/>
      <c r="L212" s="1434"/>
      <c r="M212" s="1434"/>
    </row>
    <row r="213" spans="1:13" ht="36" customHeight="1" x14ac:dyDescent="0.25">
      <c r="A213" s="1480" t="s">
        <v>1774</v>
      </c>
      <c r="B213" s="1421"/>
      <c r="C213" s="1438"/>
      <c r="D213" s="1438"/>
      <c r="E213" s="1434"/>
      <c r="F213" s="1435"/>
      <c r="G213" s="1436"/>
      <c r="H213" s="1434"/>
      <c r="I213" s="1434"/>
      <c r="J213" s="1434"/>
      <c r="K213" s="1437"/>
      <c r="L213" s="1434"/>
      <c r="M213" s="1436"/>
    </row>
    <row r="214" spans="1:13" ht="15.75" x14ac:dyDescent="0.25">
      <c r="A214" s="1498" t="s">
        <v>1707</v>
      </c>
      <c r="B214" s="1421" t="s">
        <v>806</v>
      </c>
      <c r="C214" s="1493" t="s">
        <v>1708</v>
      </c>
      <c r="D214" s="1430" t="s">
        <v>1069</v>
      </c>
      <c r="E214" s="1425">
        <v>120000</v>
      </c>
      <c r="F214" s="1431">
        <v>0</v>
      </c>
      <c r="G214" s="1495">
        <v>120000</v>
      </c>
      <c r="H214" s="1425">
        <v>3444</v>
      </c>
      <c r="I214" s="1495">
        <v>16809.87</v>
      </c>
      <c r="J214" s="1425">
        <v>3648</v>
      </c>
      <c r="K214" s="1426">
        <v>25</v>
      </c>
      <c r="L214" s="1495">
        <f>+H214+I214+J214+K214</f>
        <v>23926.87</v>
      </c>
      <c r="M214" s="1510">
        <f>+G214-L214</f>
        <v>96073.13</v>
      </c>
    </row>
    <row r="215" spans="1:13" ht="15.75" x14ac:dyDescent="0.25">
      <c r="A215" s="1498" t="s">
        <v>1709</v>
      </c>
      <c r="B215" s="1421" t="s">
        <v>807</v>
      </c>
      <c r="C215" s="1493" t="s">
        <v>417</v>
      </c>
      <c r="D215" s="1430" t="s">
        <v>1069</v>
      </c>
      <c r="E215" s="1425">
        <v>80000</v>
      </c>
      <c r="F215" s="1431">
        <v>0</v>
      </c>
      <c r="G215" s="1425">
        <v>80000</v>
      </c>
      <c r="H215" s="1425">
        <v>2296</v>
      </c>
      <c r="I215" s="1495">
        <v>6482.36</v>
      </c>
      <c r="J215" s="1425">
        <v>2432</v>
      </c>
      <c r="K215" s="1426">
        <v>4567.5600000000004</v>
      </c>
      <c r="L215" s="1495">
        <f>+H215+I215+J215+K215</f>
        <v>15777.920000000002</v>
      </c>
      <c r="M215" s="1510">
        <f>+G215-L215</f>
        <v>64222.080000000002</v>
      </c>
    </row>
    <row r="216" spans="1:13" ht="15.75" x14ac:dyDescent="0.25">
      <c r="A216" s="1498" t="s">
        <v>1713</v>
      </c>
      <c r="B216" s="1421" t="s">
        <v>807</v>
      </c>
      <c r="C216" s="1493" t="s">
        <v>276</v>
      </c>
      <c r="D216" s="1430" t="s">
        <v>307</v>
      </c>
      <c r="E216" s="1425">
        <v>37500</v>
      </c>
      <c r="F216" s="1431">
        <v>0</v>
      </c>
      <c r="G216" s="1495">
        <v>37500</v>
      </c>
      <c r="H216" s="1425">
        <v>1076.25</v>
      </c>
      <c r="I216" s="1496">
        <v>89.81</v>
      </c>
      <c r="J216" s="1425">
        <v>1140</v>
      </c>
      <c r="K216" s="1426">
        <v>25</v>
      </c>
      <c r="L216" s="1495">
        <f>+H216+I216+J216+K216</f>
        <v>2331.06</v>
      </c>
      <c r="M216" s="1495">
        <f>+G216-L216</f>
        <v>35168.94</v>
      </c>
    </row>
    <row r="217" spans="1:13" ht="18" customHeight="1" x14ac:dyDescent="0.25">
      <c r="A217" s="1498" t="s">
        <v>1716</v>
      </c>
      <c r="B217" s="1421" t="s">
        <v>806</v>
      </c>
      <c r="C217" s="1455" t="s">
        <v>1844</v>
      </c>
      <c r="D217" s="1430" t="s">
        <v>307</v>
      </c>
      <c r="E217" s="1425">
        <v>43500</v>
      </c>
      <c r="F217" s="1431">
        <v>0</v>
      </c>
      <c r="G217" s="1495">
        <v>43500</v>
      </c>
      <c r="H217" s="1425">
        <v>1248.45</v>
      </c>
      <c r="I217" s="1496">
        <v>936.62</v>
      </c>
      <c r="J217" s="1425">
        <v>1322.4</v>
      </c>
      <c r="K217" s="1426">
        <v>25</v>
      </c>
      <c r="L217" s="1495">
        <v>3532.4700000000003</v>
      </c>
      <c r="M217" s="1495">
        <v>39967.53</v>
      </c>
    </row>
    <row r="218" spans="1:13" ht="15.75" x14ac:dyDescent="0.25">
      <c r="A218" s="1498" t="s">
        <v>698</v>
      </c>
      <c r="B218" s="1421" t="s">
        <v>807</v>
      </c>
      <c r="C218" s="1493" t="s">
        <v>105</v>
      </c>
      <c r="D218" s="1430" t="s">
        <v>1067</v>
      </c>
      <c r="E218" s="1425">
        <v>25000</v>
      </c>
      <c r="F218" s="1431">
        <v>0</v>
      </c>
      <c r="G218" s="1495">
        <v>25000</v>
      </c>
      <c r="H218" s="1425">
        <v>717.5</v>
      </c>
      <c r="I218" s="1496">
        <v>0</v>
      </c>
      <c r="J218" s="1425">
        <v>760</v>
      </c>
      <c r="K218" s="1426">
        <v>25</v>
      </c>
      <c r="L218" s="1495">
        <f>+H218+I218+J218+K218</f>
        <v>1502.5</v>
      </c>
      <c r="M218" s="1495">
        <f>+G218-L218</f>
        <v>23497.5</v>
      </c>
    </row>
    <row r="219" spans="1:13" ht="15.75" x14ac:dyDescent="0.25">
      <c r="A219" s="1498" t="s">
        <v>1725</v>
      </c>
      <c r="B219" s="1421" t="s">
        <v>806</v>
      </c>
      <c r="C219" s="1497" t="s">
        <v>92</v>
      </c>
      <c r="D219" s="1430" t="s">
        <v>1067</v>
      </c>
      <c r="E219" s="1425">
        <v>30000</v>
      </c>
      <c r="F219" s="1431">
        <v>0</v>
      </c>
      <c r="G219" s="1495">
        <v>30000</v>
      </c>
      <c r="H219" s="1425">
        <v>861</v>
      </c>
      <c r="I219" s="1496">
        <v>0</v>
      </c>
      <c r="J219" s="1425">
        <v>912</v>
      </c>
      <c r="K219" s="1426">
        <v>2134</v>
      </c>
      <c r="L219" s="1495">
        <f>+H219+I219+J219+K219</f>
        <v>3907</v>
      </c>
      <c r="M219" s="1495">
        <f>+G219-L219</f>
        <v>26093</v>
      </c>
    </row>
    <row r="220" spans="1:13" ht="17.25" customHeight="1" x14ac:dyDescent="0.25">
      <c r="A220" s="1498" t="s">
        <v>1727</v>
      </c>
      <c r="B220" s="1421" t="s">
        <v>806</v>
      </c>
      <c r="C220" s="1497" t="s">
        <v>92</v>
      </c>
      <c r="D220" s="1430" t="s">
        <v>1067</v>
      </c>
      <c r="E220" s="1425">
        <v>30000</v>
      </c>
      <c r="F220" s="1431">
        <v>0</v>
      </c>
      <c r="G220" s="1495">
        <v>30000</v>
      </c>
      <c r="H220" s="1425">
        <v>861</v>
      </c>
      <c r="I220" s="1496">
        <v>0</v>
      </c>
      <c r="J220" s="1425">
        <v>912</v>
      </c>
      <c r="K220" s="1426">
        <v>25</v>
      </c>
      <c r="L220" s="1495">
        <f>+H220+I220+J220+K220</f>
        <v>1798</v>
      </c>
      <c r="M220" s="1495">
        <f>+G220-L220</f>
        <v>28202</v>
      </c>
    </row>
    <row r="221" spans="1:13" ht="15.75" x14ac:dyDescent="0.25">
      <c r="A221" s="1498" t="s">
        <v>1730</v>
      </c>
      <c r="B221" s="1421" t="s">
        <v>806</v>
      </c>
      <c r="C221" s="1497" t="s">
        <v>92</v>
      </c>
      <c r="D221" s="1430" t="s">
        <v>1067</v>
      </c>
      <c r="E221" s="1425">
        <v>30000</v>
      </c>
      <c r="F221" s="1431">
        <v>0</v>
      </c>
      <c r="G221" s="1495">
        <v>30000</v>
      </c>
      <c r="H221" s="1425">
        <v>861</v>
      </c>
      <c r="I221" s="1496">
        <v>0</v>
      </c>
      <c r="J221" s="1425">
        <v>912</v>
      </c>
      <c r="K221" s="1426">
        <v>25</v>
      </c>
      <c r="L221" s="1495">
        <v>1798</v>
      </c>
      <c r="M221" s="1495">
        <f>+G221-L221</f>
        <v>28202</v>
      </c>
    </row>
    <row r="222" spans="1:13" ht="15.75" x14ac:dyDescent="0.25">
      <c r="A222" s="1432" t="s">
        <v>847</v>
      </c>
      <c r="B222" s="1421"/>
      <c r="C222" s="1433">
        <v>8</v>
      </c>
      <c r="D222" s="1430"/>
      <c r="E222" s="1434">
        <f>SUM(E214:E221)</f>
        <v>396000</v>
      </c>
      <c r="F222" s="1435">
        <v>0</v>
      </c>
      <c r="G222" s="1434">
        <f t="shared" ref="G222:M222" si="32">SUM(G214:G221)</f>
        <v>396000</v>
      </c>
      <c r="H222" s="1434">
        <f t="shared" si="32"/>
        <v>11365.2</v>
      </c>
      <c r="I222" s="1434">
        <f t="shared" si="32"/>
        <v>24318.66</v>
      </c>
      <c r="J222" s="1434">
        <f t="shared" si="32"/>
        <v>12038.4</v>
      </c>
      <c r="K222" s="1437">
        <f t="shared" si="32"/>
        <v>6851.56</v>
      </c>
      <c r="L222" s="1434">
        <f t="shared" si="32"/>
        <v>54573.82</v>
      </c>
      <c r="M222" s="1434">
        <f t="shared" si="32"/>
        <v>341426.18000000005</v>
      </c>
    </row>
    <row r="223" spans="1:13" ht="15.75" x14ac:dyDescent="0.25">
      <c r="A223" s="1432"/>
      <c r="B223" s="1421"/>
      <c r="C223" s="1433"/>
      <c r="D223" s="1430"/>
      <c r="E223" s="205"/>
      <c r="F223" s="1431"/>
      <c r="G223" s="1495"/>
      <c r="H223" s="1425"/>
      <c r="I223" s="1496"/>
      <c r="J223" s="1425"/>
      <c r="K223" s="1426"/>
      <c r="L223" s="1495"/>
      <c r="M223" s="1495"/>
    </row>
    <row r="224" spans="1:13" ht="15.75" x14ac:dyDescent="0.25">
      <c r="A224" s="1480" t="s">
        <v>1846</v>
      </c>
      <c r="B224" s="1421"/>
      <c r="C224" s="1497"/>
      <c r="D224" s="1430"/>
      <c r="E224" s="1425"/>
      <c r="F224" s="1431"/>
      <c r="G224" s="1495"/>
      <c r="H224" s="1425"/>
      <c r="I224" s="1496"/>
      <c r="J224" s="1425"/>
      <c r="K224" s="1426"/>
      <c r="L224" s="1495"/>
      <c r="M224" s="1495"/>
    </row>
    <row r="225" spans="1:13" ht="15.75" x14ac:dyDescent="0.25">
      <c r="A225" s="1498" t="s">
        <v>1712</v>
      </c>
      <c r="B225" s="1421" t="s">
        <v>807</v>
      </c>
      <c r="C225" s="1493" t="s">
        <v>276</v>
      </c>
      <c r="D225" s="1430" t="s">
        <v>307</v>
      </c>
      <c r="E225" s="1425">
        <v>37500</v>
      </c>
      <c r="F225" s="1431">
        <v>0</v>
      </c>
      <c r="G225" s="1495">
        <v>37500</v>
      </c>
      <c r="H225" s="1425">
        <v>1076.25</v>
      </c>
      <c r="I225" s="1496">
        <v>89.81</v>
      </c>
      <c r="J225" s="1425">
        <v>1140</v>
      </c>
      <c r="K225" s="1426">
        <v>25</v>
      </c>
      <c r="L225" s="1495">
        <f>+H225+I225+J225+K225</f>
        <v>2331.06</v>
      </c>
      <c r="M225" s="1495">
        <f>+G225-L225</f>
        <v>35168.94</v>
      </c>
    </row>
    <row r="226" spans="1:13" ht="15.75" x14ac:dyDescent="0.25">
      <c r="A226" s="1498" t="s">
        <v>1715</v>
      </c>
      <c r="B226" s="1421" t="s">
        <v>806</v>
      </c>
      <c r="C226" s="1455" t="s">
        <v>1844</v>
      </c>
      <c r="D226" s="1430" t="s">
        <v>307</v>
      </c>
      <c r="E226" s="1425">
        <v>43500</v>
      </c>
      <c r="F226" s="1431">
        <v>0</v>
      </c>
      <c r="G226" s="1495">
        <v>43500</v>
      </c>
      <c r="H226" s="1425">
        <v>1248.45</v>
      </c>
      <c r="I226" s="1496">
        <v>936.62</v>
      </c>
      <c r="J226" s="1425">
        <v>1322.4</v>
      </c>
      <c r="K226" s="1426">
        <v>25</v>
      </c>
      <c r="L226" s="1495">
        <f>+H226+I226+J226+K226</f>
        <v>3532.4700000000003</v>
      </c>
      <c r="M226" s="1495">
        <f>+G226-L226</f>
        <v>39967.53</v>
      </c>
    </row>
    <row r="227" spans="1:13" ht="15.75" x14ac:dyDescent="0.25">
      <c r="A227" s="1498" t="s">
        <v>1336</v>
      </c>
      <c r="B227" s="1421" t="s">
        <v>806</v>
      </c>
      <c r="C227" s="1455" t="s">
        <v>1844</v>
      </c>
      <c r="D227" s="1430" t="s">
        <v>307</v>
      </c>
      <c r="E227" s="1425">
        <v>43500</v>
      </c>
      <c r="F227" s="1431">
        <v>0</v>
      </c>
      <c r="G227" s="1495">
        <v>43500</v>
      </c>
      <c r="H227" s="1425">
        <v>1248.45</v>
      </c>
      <c r="I227" s="1496">
        <v>936.62</v>
      </c>
      <c r="J227" s="1425">
        <v>1322.4</v>
      </c>
      <c r="K227" s="1426">
        <v>25</v>
      </c>
      <c r="L227" s="1495">
        <v>3532.4700000000003</v>
      </c>
      <c r="M227" s="1495">
        <v>39967.53</v>
      </c>
    </row>
    <row r="228" spans="1:13" ht="15.75" x14ac:dyDescent="0.25">
      <c r="A228" s="1498" t="s">
        <v>1719</v>
      </c>
      <c r="B228" s="1509" t="s">
        <v>807</v>
      </c>
      <c r="C228" s="1493" t="s">
        <v>105</v>
      </c>
      <c r="D228" s="1430" t="s">
        <v>1067</v>
      </c>
      <c r="E228" s="1425">
        <v>25000</v>
      </c>
      <c r="F228" s="1431">
        <v>0</v>
      </c>
      <c r="G228" s="1495">
        <v>25000</v>
      </c>
      <c r="H228" s="1425">
        <v>717.5</v>
      </c>
      <c r="I228" s="1496">
        <v>0</v>
      </c>
      <c r="J228" s="1425">
        <v>760</v>
      </c>
      <c r="K228" s="1426">
        <v>25</v>
      </c>
      <c r="L228" s="1495">
        <f>+H228+I228+J228+K228</f>
        <v>1502.5</v>
      </c>
      <c r="M228" s="1495">
        <f>+G228-L228</f>
        <v>23497.5</v>
      </c>
    </row>
    <row r="229" spans="1:13" ht="15.75" x14ac:dyDescent="0.25">
      <c r="A229" s="1498" t="s">
        <v>1726</v>
      </c>
      <c r="B229" s="1421" t="s">
        <v>806</v>
      </c>
      <c r="C229" s="1497" t="s">
        <v>92</v>
      </c>
      <c r="D229" s="1430" t="s">
        <v>1067</v>
      </c>
      <c r="E229" s="1425">
        <v>30000</v>
      </c>
      <c r="F229" s="1431">
        <v>0</v>
      </c>
      <c r="G229" s="1495">
        <v>30000</v>
      </c>
      <c r="H229" s="1425">
        <v>861</v>
      </c>
      <c r="I229" s="1496">
        <v>0</v>
      </c>
      <c r="J229" s="1425">
        <v>912</v>
      </c>
      <c r="K229" s="1426">
        <v>25</v>
      </c>
      <c r="L229" s="1495">
        <f>+H229+I229+J229+K229</f>
        <v>1798</v>
      </c>
      <c r="M229" s="1495">
        <f>+G229-L229</f>
        <v>28202</v>
      </c>
    </row>
    <row r="230" spans="1:13" ht="15.75" x14ac:dyDescent="0.25">
      <c r="A230" s="1498" t="s">
        <v>1728</v>
      </c>
      <c r="B230" s="1421" t="s">
        <v>806</v>
      </c>
      <c r="C230" s="1497" t="s">
        <v>92</v>
      </c>
      <c r="D230" s="1430" t="s">
        <v>1067</v>
      </c>
      <c r="E230" s="1425">
        <v>30000</v>
      </c>
      <c r="F230" s="1431">
        <v>0</v>
      </c>
      <c r="G230" s="1495">
        <v>30000</v>
      </c>
      <c r="H230" s="1425">
        <v>861</v>
      </c>
      <c r="I230" s="1496">
        <v>0</v>
      </c>
      <c r="J230" s="1425">
        <v>912</v>
      </c>
      <c r="K230" s="1426">
        <v>25</v>
      </c>
      <c r="L230" s="1495">
        <v>1798</v>
      </c>
      <c r="M230" s="1495">
        <f>+G230-L230</f>
        <v>28202</v>
      </c>
    </row>
    <row r="231" spans="1:13" ht="15.75" x14ac:dyDescent="0.25">
      <c r="A231" s="1498" t="s">
        <v>1731</v>
      </c>
      <c r="B231" s="1421" t="s">
        <v>806</v>
      </c>
      <c r="C231" s="1497" t="s">
        <v>92</v>
      </c>
      <c r="D231" s="1430" t="s">
        <v>1067</v>
      </c>
      <c r="E231" s="1425">
        <v>30000</v>
      </c>
      <c r="F231" s="1431">
        <v>0</v>
      </c>
      <c r="G231" s="1495">
        <v>30000</v>
      </c>
      <c r="H231" s="1425">
        <v>861</v>
      </c>
      <c r="I231" s="1496">
        <v>0</v>
      </c>
      <c r="J231" s="1425">
        <v>912</v>
      </c>
      <c r="K231" s="1426">
        <v>25</v>
      </c>
      <c r="L231" s="1495">
        <v>1798</v>
      </c>
      <c r="M231" s="1495">
        <f>+G231-L231</f>
        <v>28202</v>
      </c>
    </row>
    <row r="232" spans="1:13" ht="15.75" x14ac:dyDescent="0.25">
      <c r="A232" s="1432" t="s">
        <v>847</v>
      </c>
      <c r="B232" s="1421"/>
      <c r="C232" s="1433">
        <v>7</v>
      </c>
      <c r="D232" s="1430"/>
      <c r="E232" s="1434">
        <f>SUM(E225:E231)</f>
        <v>239500</v>
      </c>
      <c r="F232" s="1435">
        <v>0</v>
      </c>
      <c r="G232" s="1434">
        <f t="shared" ref="G232:M232" si="33">SUM(G225:G231)</f>
        <v>239500</v>
      </c>
      <c r="H232" s="1434">
        <f t="shared" si="33"/>
        <v>6873.65</v>
      </c>
      <c r="I232" s="1434">
        <f t="shared" si="33"/>
        <v>1963.0500000000002</v>
      </c>
      <c r="J232" s="1434">
        <f t="shared" si="33"/>
        <v>7280.8</v>
      </c>
      <c r="K232" s="1437">
        <f>SUM(K225:K231)</f>
        <v>175</v>
      </c>
      <c r="L232" s="1434">
        <f t="shared" si="33"/>
        <v>16292.5</v>
      </c>
      <c r="M232" s="1434">
        <f t="shared" si="33"/>
        <v>223207.5</v>
      </c>
    </row>
    <row r="233" spans="1:13" ht="15.75" x14ac:dyDescent="0.25">
      <c r="A233" s="1432"/>
      <c r="B233" s="1421"/>
      <c r="C233" s="1433"/>
      <c r="D233" s="1430"/>
      <c r="E233" s="1425"/>
      <c r="F233" s="1431"/>
      <c r="G233" s="1495"/>
      <c r="H233" s="1425"/>
      <c r="I233" s="1496"/>
      <c r="J233" s="1425"/>
      <c r="K233" s="1426"/>
      <c r="L233" s="1495"/>
      <c r="M233" s="1495"/>
    </row>
    <row r="234" spans="1:13" ht="15.75" x14ac:dyDescent="0.25">
      <c r="A234" s="1480" t="s">
        <v>1776</v>
      </c>
      <c r="B234" s="1421"/>
      <c r="C234" s="1497"/>
      <c r="D234" s="1430"/>
      <c r="E234" s="1425"/>
      <c r="F234" s="1431"/>
      <c r="G234" s="1495"/>
      <c r="H234" s="1425"/>
      <c r="I234" s="1496"/>
      <c r="J234" s="1425"/>
      <c r="K234" s="1426"/>
      <c r="L234" s="1495"/>
      <c r="M234" s="1495"/>
    </row>
    <row r="235" spans="1:13" ht="15.75" x14ac:dyDescent="0.25">
      <c r="A235" s="1498" t="s">
        <v>1711</v>
      </c>
      <c r="B235" s="1421" t="s">
        <v>807</v>
      </c>
      <c r="C235" s="1493" t="s">
        <v>521</v>
      </c>
      <c r="D235" s="1430" t="s">
        <v>307</v>
      </c>
      <c r="E235" s="1425">
        <v>37500</v>
      </c>
      <c r="F235" s="1431">
        <v>0</v>
      </c>
      <c r="G235" s="1495">
        <v>37500</v>
      </c>
      <c r="H235" s="1425">
        <v>1076.25</v>
      </c>
      <c r="I235" s="1496">
        <v>89.81</v>
      </c>
      <c r="J235" s="1425">
        <v>1140</v>
      </c>
      <c r="K235" s="1426">
        <v>25</v>
      </c>
      <c r="L235" s="1495">
        <f>+H235+I235+J235+K235</f>
        <v>2331.06</v>
      </c>
      <c r="M235" s="1495">
        <f t="shared" ref="M235:M241" si="34">+G235-L235</f>
        <v>35168.94</v>
      </c>
    </row>
    <row r="236" spans="1:13" ht="15.75" x14ac:dyDescent="0.25">
      <c r="A236" s="1498" t="s">
        <v>1714</v>
      </c>
      <c r="B236" s="1421" t="s">
        <v>807</v>
      </c>
      <c r="C236" s="1493" t="s">
        <v>276</v>
      </c>
      <c r="D236" s="1430" t="s">
        <v>307</v>
      </c>
      <c r="E236" s="1425">
        <v>43500</v>
      </c>
      <c r="F236" s="1431">
        <v>0</v>
      </c>
      <c r="G236" s="1495">
        <v>43500</v>
      </c>
      <c r="H236" s="1425">
        <v>1248.45</v>
      </c>
      <c r="I236" s="1496">
        <v>936.62</v>
      </c>
      <c r="J236" s="1425">
        <v>1322.4</v>
      </c>
      <c r="K236" s="1426">
        <v>25</v>
      </c>
      <c r="L236" s="1495">
        <f>+H236+I236+J236+K236</f>
        <v>3532.4700000000003</v>
      </c>
      <c r="M236" s="1495">
        <f t="shared" si="34"/>
        <v>39967.53</v>
      </c>
    </row>
    <row r="237" spans="1:13" ht="15.75" x14ac:dyDescent="0.25">
      <c r="A237" s="1498" t="s">
        <v>1440</v>
      </c>
      <c r="B237" s="1421" t="s">
        <v>807</v>
      </c>
      <c r="C237" s="1493" t="s">
        <v>276</v>
      </c>
      <c r="D237" s="1430" t="s">
        <v>307</v>
      </c>
      <c r="E237" s="1425">
        <v>37500</v>
      </c>
      <c r="F237" s="1431">
        <v>0</v>
      </c>
      <c r="G237" s="1495">
        <v>37500</v>
      </c>
      <c r="H237" s="1425">
        <v>1076.25</v>
      </c>
      <c r="I237" s="1496">
        <v>89.81</v>
      </c>
      <c r="J237" s="1425">
        <v>1140</v>
      </c>
      <c r="K237" s="1426">
        <v>25</v>
      </c>
      <c r="L237" s="1495">
        <v>2331.06</v>
      </c>
      <c r="M237" s="1495">
        <f t="shared" si="34"/>
        <v>35168.94</v>
      </c>
    </row>
    <row r="238" spans="1:13" ht="15.75" x14ac:dyDescent="0.25">
      <c r="A238" s="1498" t="s">
        <v>1847</v>
      </c>
      <c r="B238" s="1421" t="s">
        <v>806</v>
      </c>
      <c r="C238" s="1493" t="s">
        <v>551</v>
      </c>
      <c r="D238" s="1430" t="s">
        <v>307</v>
      </c>
      <c r="E238" s="1425">
        <v>43500</v>
      </c>
      <c r="F238" s="1431">
        <v>0</v>
      </c>
      <c r="G238" s="1495">
        <v>43500</v>
      </c>
      <c r="H238" s="1425">
        <v>1248.45</v>
      </c>
      <c r="I238" s="1496">
        <v>936.62</v>
      </c>
      <c r="J238" s="1425">
        <v>1322.4</v>
      </c>
      <c r="K238" s="1426">
        <v>25</v>
      </c>
      <c r="L238" s="1495">
        <f>+H238+I238+J238+K238</f>
        <v>3532.4700000000003</v>
      </c>
      <c r="M238" s="1495">
        <f>+G238-L238</f>
        <v>39967.53</v>
      </c>
    </row>
    <row r="239" spans="1:13" ht="15.75" x14ac:dyDescent="0.25">
      <c r="A239" s="1498" t="s">
        <v>1720</v>
      </c>
      <c r="B239" s="1509" t="s">
        <v>807</v>
      </c>
      <c r="C239" s="1493" t="s">
        <v>105</v>
      </c>
      <c r="D239" s="1430" t="s">
        <v>1067</v>
      </c>
      <c r="E239" s="1425">
        <v>25000</v>
      </c>
      <c r="F239" s="1431">
        <v>0</v>
      </c>
      <c r="G239" s="1495">
        <v>25000</v>
      </c>
      <c r="H239" s="1425">
        <v>717.5</v>
      </c>
      <c r="I239" s="1496">
        <v>0</v>
      </c>
      <c r="J239" s="1425">
        <v>760</v>
      </c>
      <c r="K239" s="1426">
        <v>25</v>
      </c>
      <c r="L239" s="1495">
        <f>+H239+I239+J239+K239</f>
        <v>1502.5</v>
      </c>
      <c r="M239" s="1495">
        <f t="shared" si="34"/>
        <v>23497.5</v>
      </c>
    </row>
    <row r="240" spans="1:13" ht="15.75" x14ac:dyDescent="0.25">
      <c r="A240" s="1493" t="s">
        <v>1056</v>
      </c>
      <c r="B240" s="1421" t="s">
        <v>806</v>
      </c>
      <c r="C240" s="1497" t="s">
        <v>92</v>
      </c>
      <c r="D240" s="1430" t="s">
        <v>1067</v>
      </c>
      <c r="E240" s="1505">
        <v>30000</v>
      </c>
      <c r="F240" s="1506">
        <v>0</v>
      </c>
      <c r="G240" s="1495">
        <v>30000</v>
      </c>
      <c r="H240" s="1425">
        <v>861</v>
      </c>
      <c r="I240" s="1496">
        <v>0</v>
      </c>
      <c r="J240" s="1425">
        <v>912</v>
      </c>
      <c r="K240" s="1426">
        <v>25</v>
      </c>
      <c r="L240" s="1495">
        <f>+H240+I240+J240+K240</f>
        <v>1798</v>
      </c>
      <c r="M240" s="1495">
        <f t="shared" si="34"/>
        <v>28202</v>
      </c>
    </row>
    <row r="241" spans="1:13" ht="15.75" x14ac:dyDescent="0.25">
      <c r="A241" s="1498" t="s">
        <v>1724</v>
      </c>
      <c r="B241" s="1421" t="s">
        <v>1296</v>
      </c>
      <c r="C241" s="1497" t="s">
        <v>92</v>
      </c>
      <c r="D241" s="1430" t="s">
        <v>1067</v>
      </c>
      <c r="E241" s="1425">
        <v>30000</v>
      </c>
      <c r="F241" s="1431">
        <v>0</v>
      </c>
      <c r="G241" s="1495">
        <v>30000</v>
      </c>
      <c r="H241" s="1425">
        <v>861</v>
      </c>
      <c r="I241" s="1496">
        <v>0</v>
      </c>
      <c r="J241" s="1425">
        <v>912</v>
      </c>
      <c r="K241" s="1426">
        <v>25</v>
      </c>
      <c r="L241" s="1495">
        <f>+H241+I241+J241+K241</f>
        <v>1798</v>
      </c>
      <c r="M241" s="1495">
        <f t="shared" si="34"/>
        <v>28202</v>
      </c>
    </row>
    <row r="242" spans="1:13" ht="15.75" x14ac:dyDescent="0.25">
      <c r="A242" s="1432" t="s">
        <v>847</v>
      </c>
      <c r="B242" s="1421"/>
      <c r="C242" s="1433">
        <v>7</v>
      </c>
      <c r="D242" s="1430"/>
      <c r="E242" s="1434">
        <f>SUM(E235:E241)</f>
        <v>247000</v>
      </c>
      <c r="F242" s="1441">
        <v>0</v>
      </c>
      <c r="G242" s="1434">
        <f t="shared" ref="G242:M242" si="35">SUM(G235:G241)</f>
        <v>247000</v>
      </c>
      <c r="H242" s="1434">
        <f t="shared" si="35"/>
        <v>7088.9</v>
      </c>
      <c r="I242" s="1434">
        <f t="shared" si="35"/>
        <v>2052.86</v>
      </c>
      <c r="J242" s="1434">
        <f t="shared" si="35"/>
        <v>7508.8</v>
      </c>
      <c r="K242" s="1437">
        <f>SUM(K235:K241)</f>
        <v>175</v>
      </c>
      <c r="L242" s="1434">
        <f t="shared" si="35"/>
        <v>16825.560000000001</v>
      </c>
      <c r="M242" s="1434">
        <f t="shared" si="35"/>
        <v>230174.44</v>
      </c>
    </row>
    <row r="243" spans="1:13" ht="15.75" x14ac:dyDescent="0.25">
      <c r="A243" s="1432"/>
      <c r="B243" s="1421"/>
      <c r="C243" s="1433"/>
      <c r="D243" s="1430"/>
      <c r="E243" s="1434">
        <f>+E211+E222+E232+E242</f>
        <v>1628000</v>
      </c>
      <c r="F243" s="1435">
        <v>0</v>
      </c>
      <c r="G243" s="1434">
        <f t="shared" ref="G243:M243" si="36">+G211+G222+G232+G242</f>
        <v>1628000</v>
      </c>
      <c r="H243" s="1434">
        <f t="shared" si="36"/>
        <v>46723.600000000006</v>
      </c>
      <c r="I243" s="1434">
        <f t="shared" si="36"/>
        <v>74900.810000000012</v>
      </c>
      <c r="J243" s="1434">
        <f t="shared" si="36"/>
        <v>49491.200000000004</v>
      </c>
      <c r="K243" s="1437">
        <f t="shared" si="36"/>
        <v>15230.68</v>
      </c>
      <c r="L243" s="1434">
        <f t="shared" si="36"/>
        <v>186346.28999999998</v>
      </c>
      <c r="M243" s="1434">
        <f t="shared" si="36"/>
        <v>1441653.71</v>
      </c>
    </row>
    <row r="244" spans="1:13" ht="15.75" x14ac:dyDescent="0.25">
      <c r="A244" s="1432"/>
      <c r="B244" s="1428"/>
      <c r="C244" s="1433"/>
      <c r="D244" s="1433"/>
      <c r="E244" s="1434"/>
      <c r="F244" s="1435"/>
      <c r="G244" s="1436"/>
      <c r="H244" s="1434"/>
      <c r="I244" s="1434"/>
      <c r="J244" s="1434"/>
      <c r="K244" s="1437"/>
      <c r="L244" s="1434"/>
      <c r="M244" s="1436"/>
    </row>
    <row r="245" spans="1:13" ht="27.75" customHeight="1" x14ac:dyDescent="0.25">
      <c r="A245" s="1511" t="s">
        <v>865</v>
      </c>
      <c r="B245" s="1512"/>
      <c r="C245" s="1511">
        <f>+C222+C193+C183+C171+C166+C162+C156+C151+C144+C136+C128+C120+C116+C105++C91+C79+C61+C56+C48+C43+C39+C24+C96+C110+C31+C132+C242+C232+C211+C175+C100</f>
        <v>132</v>
      </c>
      <c r="D245" s="1511"/>
      <c r="E245" s="1513">
        <f>+E24+E31+E39+E43+E48+E56+E61+E79+E91+E96+E105+E110+E116+E120+E128+E132+E136+E144+E151+E156+E162+E166+E171+E175+E183+E193+E211+E222+E232+E242+E100</f>
        <v>7056000</v>
      </c>
      <c r="F245" s="1514">
        <v>0</v>
      </c>
      <c r="G245" s="1513">
        <f t="shared" ref="G245:M245" si="37">+G24+G31+G39+G43+G48+G56+G61+G79+G91+G96+G105+G110+G116+G120+G128+G132+G136+G144+G151+G156+G162+G166+G171+G175+G183+G193+G211+G222+G232+G242+G100</f>
        <v>7056000</v>
      </c>
      <c r="H245" s="1513">
        <f t="shared" si="37"/>
        <v>202507.19999999998</v>
      </c>
      <c r="I245" s="1513">
        <f t="shared" si="37"/>
        <v>467363.05999999994</v>
      </c>
      <c r="J245" s="1513">
        <f t="shared" si="37"/>
        <v>213187.53999999992</v>
      </c>
      <c r="K245" s="1513">
        <f t="shared" si="37"/>
        <v>155846.93999999997</v>
      </c>
      <c r="L245" s="1513">
        <f t="shared" si="37"/>
        <v>1038904.74</v>
      </c>
      <c r="M245" s="1513">
        <f t="shared" si="37"/>
        <v>6017095.2599999998</v>
      </c>
    </row>
    <row r="246" spans="1:13" ht="15.75" x14ac:dyDescent="0.25">
      <c r="A246" s="853"/>
      <c r="B246" s="871"/>
      <c r="C246" s="853"/>
      <c r="D246" s="853"/>
      <c r="E246" s="213"/>
      <c r="F246" s="853"/>
      <c r="G246" s="271"/>
      <c r="H246" s="1324"/>
      <c r="I246" s="1324"/>
      <c r="J246" s="1324"/>
      <c r="K246" s="271"/>
      <c r="L246" s="1324"/>
      <c r="M246" s="271"/>
    </row>
    <row r="247" spans="1:13" ht="14.25" customHeight="1" x14ac:dyDescent="0.25">
      <c r="A247" s="853"/>
      <c r="B247" s="871"/>
      <c r="C247" s="853"/>
      <c r="D247" s="853"/>
      <c r="E247" s="213"/>
      <c r="F247" s="853"/>
      <c r="G247" s="1022"/>
      <c r="H247" s="1093"/>
      <c r="I247" s="1093"/>
      <c r="J247" s="1093"/>
      <c r="K247" s="1022"/>
      <c r="L247" s="1093"/>
      <c r="M247" s="1022"/>
    </row>
    <row r="248" spans="1:13" ht="31.5" x14ac:dyDescent="0.5">
      <c r="A248" s="853"/>
      <c r="B248" s="871"/>
      <c r="C248" s="1575"/>
      <c r="D248" s="853"/>
      <c r="E248" s="1093"/>
      <c r="F248" s="853"/>
      <c r="G248" s="853"/>
      <c r="H248" s="869"/>
      <c r="I248" s="1092"/>
      <c r="J248" s="1093"/>
      <c r="K248" s="1022"/>
      <c r="L248" s="1093"/>
      <c r="M248" s="1022"/>
    </row>
    <row r="249" spans="1:13" ht="15.75" x14ac:dyDescent="0.25">
      <c r="A249" s="853"/>
      <c r="B249" s="871"/>
      <c r="C249" s="1022"/>
      <c r="D249" s="1244"/>
      <c r="E249" s="869"/>
      <c r="F249" s="853"/>
      <c r="G249" s="853"/>
      <c r="H249" s="869"/>
      <c r="I249" s="1092"/>
      <c r="J249" s="1093"/>
      <c r="K249" s="1022"/>
      <c r="L249" s="1093"/>
      <c r="M249" s="1022"/>
    </row>
    <row r="250" spans="1:13" ht="68.25" customHeight="1" x14ac:dyDescent="0.25">
      <c r="A250" s="853"/>
      <c r="B250" s="871"/>
      <c r="C250" s="1022"/>
      <c r="D250" s="1244"/>
      <c r="E250" s="869"/>
      <c r="F250" s="853"/>
      <c r="G250" s="853"/>
      <c r="H250" s="869"/>
      <c r="I250" s="1092"/>
      <c r="J250" s="1093"/>
      <c r="K250" s="1022"/>
      <c r="L250" s="1093"/>
      <c r="M250" s="1022"/>
    </row>
    <row r="251" spans="1:13" ht="15.75" x14ac:dyDescent="0.25">
      <c r="A251" s="853"/>
      <c r="B251" s="871"/>
      <c r="C251" s="1022"/>
      <c r="E251" s="869"/>
      <c r="F251" s="853"/>
      <c r="G251" s="853"/>
      <c r="H251" s="869"/>
      <c r="I251" s="1093"/>
      <c r="J251" s="1093"/>
      <c r="K251" s="1022"/>
      <c r="L251" s="1093"/>
      <c r="M251" s="1022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69"/>
      <c r="K252" s="853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69"/>
      <c r="K253" s="853"/>
      <c r="L253" s="869"/>
      <c r="M253" s="853"/>
    </row>
    <row r="254" spans="1:13" ht="32.2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69"/>
      <c r="K254" s="853"/>
      <c r="L254" s="869"/>
      <c r="M254" s="853"/>
    </row>
    <row r="255" spans="1:13" ht="17.25" customHeight="1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69"/>
      <c r="K255" s="853"/>
      <c r="L255" s="869"/>
      <c r="M255" s="853"/>
    </row>
    <row r="256" spans="1:13" ht="25.5" customHeight="1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69"/>
      <c r="K256" s="853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69"/>
      <c r="K257" s="853"/>
      <c r="L257" s="869"/>
      <c r="M257" s="853"/>
    </row>
    <row r="258" spans="1:14" ht="31.5" customHeight="1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69"/>
      <c r="K258" s="853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69"/>
      <c r="I259" s="869"/>
      <c r="J259" s="869"/>
      <c r="K259" s="853"/>
      <c r="L259" s="869"/>
      <c r="M259" s="853"/>
    </row>
    <row r="260" spans="1:14" ht="15.75" x14ac:dyDescent="0.25">
      <c r="A260" s="853"/>
      <c r="B260" s="871"/>
      <c r="C260" s="853"/>
      <c r="D260" s="853"/>
      <c r="E260" s="852"/>
      <c r="F260" s="853"/>
      <c r="G260" s="853"/>
      <c r="H260" s="869"/>
      <c r="I260" s="869"/>
      <c r="J260" s="869"/>
      <c r="K260" s="853"/>
      <c r="L260" s="869"/>
      <c r="M260" s="853"/>
    </row>
    <row r="261" spans="1:14" ht="28.5" customHeight="1" x14ac:dyDescent="0.25">
      <c r="A261" s="853"/>
      <c r="B261" s="871"/>
      <c r="C261" s="853"/>
      <c r="D261" s="853"/>
      <c r="E261" s="852"/>
      <c r="F261" s="853"/>
      <c r="G261" s="853"/>
      <c r="H261" s="869"/>
      <c r="I261" s="869"/>
      <c r="J261" s="869"/>
      <c r="K261" s="853"/>
      <c r="L261" s="869"/>
      <c r="M261" s="853"/>
    </row>
    <row r="262" spans="1:14" ht="15.75" x14ac:dyDescent="0.25">
      <c r="A262" s="873"/>
      <c r="B262" s="874"/>
      <c r="C262" s="873"/>
      <c r="D262" s="873"/>
      <c r="E262" s="875"/>
      <c r="F262" s="873"/>
      <c r="G262" s="873"/>
      <c r="H262" s="1094"/>
      <c r="I262" s="1094"/>
      <c r="J262" s="1094"/>
      <c r="K262" s="873"/>
      <c r="L262" s="1094"/>
      <c r="M262" s="873"/>
    </row>
    <row r="263" spans="1:14" ht="15.75" x14ac:dyDescent="0.25">
      <c r="A263" s="873"/>
      <c r="B263" s="871"/>
      <c r="C263" s="873"/>
      <c r="D263" s="873"/>
      <c r="E263" s="875"/>
      <c r="F263" s="873"/>
      <c r="G263" s="873"/>
      <c r="H263" s="1094"/>
      <c r="I263" s="1094"/>
      <c r="J263" s="1094"/>
      <c r="K263" s="873"/>
      <c r="L263" s="1094"/>
      <c r="M263" s="873"/>
    </row>
    <row r="264" spans="1:14" ht="15.75" x14ac:dyDescent="0.25">
      <c r="A264" s="871"/>
      <c r="B264" s="871"/>
      <c r="C264" s="871"/>
      <c r="D264" s="871"/>
      <c r="E264" s="876"/>
      <c r="F264" s="877"/>
      <c r="G264" s="878"/>
      <c r="H264" s="1380"/>
      <c r="I264" s="1095"/>
      <c r="J264" s="1095"/>
      <c r="K264" s="1200"/>
      <c r="L264" s="1095"/>
      <c r="M264" s="880"/>
    </row>
    <row r="265" spans="1:14" ht="15.75" x14ac:dyDescent="0.25">
      <c r="A265" s="1889" t="s">
        <v>1271</v>
      </c>
      <c r="B265" s="1889"/>
      <c r="C265" s="874"/>
      <c r="D265" s="874"/>
      <c r="E265" s="875"/>
      <c r="F265" s="873"/>
      <c r="G265" s="873"/>
      <c r="H265" s="1869" t="s">
        <v>852</v>
      </c>
      <c r="I265" s="1869"/>
      <c r="J265" s="1869"/>
      <c r="K265" s="1869"/>
      <c r="L265" s="1869"/>
      <c r="M265" s="1869"/>
    </row>
    <row r="266" spans="1:14" ht="15.75" x14ac:dyDescent="0.25">
      <c r="A266" s="930" t="s">
        <v>1376</v>
      </c>
      <c r="B266" s="871"/>
      <c r="C266" s="871"/>
      <c r="D266" s="871"/>
      <c r="E266" s="875"/>
      <c r="F266" s="873"/>
      <c r="H266" s="520"/>
      <c r="I266" s="1795" t="s">
        <v>1504</v>
      </c>
      <c r="J266" s="1795"/>
      <c r="K266" s="1870"/>
      <c r="L266" s="1795"/>
      <c r="M266" s="622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519"/>
      <c r="K267" s="928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519"/>
      <c r="K268" s="928"/>
      <c r="L268" s="519"/>
      <c r="M268" s="928"/>
      <c r="N268" s="537"/>
    </row>
    <row r="269" spans="1:14" ht="308.25" customHeight="1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519"/>
      <c r="K269" s="928"/>
      <c r="L269" s="519"/>
      <c r="M269" s="928"/>
      <c r="N269" s="537"/>
    </row>
    <row r="270" spans="1:14" ht="19.5" customHeight="1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519"/>
      <c r="K270" s="928"/>
      <c r="L270" s="519"/>
      <c r="M270" s="928"/>
      <c r="N270" s="537"/>
    </row>
    <row r="271" spans="1:14" ht="6.75" customHeight="1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519"/>
      <c r="K271" s="928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519"/>
      <c r="K272" s="928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519"/>
      <c r="K273" s="928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519"/>
      <c r="K274" s="928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519"/>
      <c r="K275" s="928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519"/>
      <c r="K276" s="928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519"/>
      <c r="I277" s="519"/>
      <c r="J277" s="519"/>
      <c r="K277" s="928"/>
      <c r="L277" s="519"/>
      <c r="M277" s="928"/>
      <c r="N277" s="537"/>
    </row>
    <row r="278" spans="1:14" ht="15.75" x14ac:dyDescent="0.25">
      <c r="A278" s="928"/>
      <c r="B278" s="871"/>
      <c r="C278" s="871"/>
      <c r="D278" s="871"/>
      <c r="E278" s="875"/>
      <c r="F278" s="873"/>
      <c r="G278" s="928"/>
      <c r="H278" s="519"/>
      <c r="I278" s="519"/>
      <c r="J278" s="519"/>
      <c r="K278" s="928"/>
      <c r="L278" s="519"/>
      <c r="M278" s="928"/>
      <c r="N278" s="537"/>
    </row>
    <row r="279" spans="1:14" ht="15.75" x14ac:dyDescent="0.25">
      <c r="A279" s="928"/>
      <c r="B279" s="871"/>
      <c r="C279" s="871"/>
      <c r="D279" s="871"/>
      <c r="E279" s="875"/>
      <c r="F279" s="873"/>
      <c r="G279" s="928"/>
      <c r="H279" s="519"/>
      <c r="I279" s="519"/>
      <c r="J279" s="519"/>
      <c r="K279" s="928"/>
      <c r="L279" s="519"/>
      <c r="M279" s="928"/>
      <c r="N279" s="537"/>
    </row>
    <row r="280" spans="1:14" ht="15.75" x14ac:dyDescent="0.25">
      <c r="A280" s="874"/>
      <c r="B280" s="851"/>
      <c r="C280" s="874"/>
      <c r="D280" s="874"/>
      <c r="E280" s="883"/>
      <c r="F280" s="874"/>
      <c r="G280" s="884"/>
      <c r="H280" s="1381"/>
      <c r="I280" s="1094"/>
      <c r="J280" s="1096"/>
      <c r="K280" s="885"/>
      <c r="L280" s="1096"/>
      <c r="M280" s="885"/>
    </row>
  </sheetData>
  <mergeCells count="20">
    <mergeCell ref="M16:M17"/>
    <mergeCell ref="A265:B265"/>
    <mergeCell ref="H265:M265"/>
    <mergeCell ref="I266:L266"/>
    <mergeCell ref="G16:G17"/>
    <mergeCell ref="H16:H17"/>
    <mergeCell ref="I16:I17"/>
    <mergeCell ref="J16:J17"/>
    <mergeCell ref="K16:K17"/>
    <mergeCell ref="L16:L17"/>
    <mergeCell ref="A16:A17"/>
    <mergeCell ref="B16:B17"/>
    <mergeCell ref="C16:C17"/>
    <mergeCell ref="D16:D17"/>
    <mergeCell ref="F16:F17"/>
    <mergeCell ref="A10:M10"/>
    <mergeCell ref="A11:N11"/>
    <mergeCell ref="A12:M12"/>
    <mergeCell ref="A13:M13"/>
    <mergeCell ref="A14:M14"/>
  </mergeCells>
  <pageMargins left="0.22" right="0.23622047244094491" top="0.27" bottom="0" header="0.12" footer="0"/>
  <pageSetup paperSize="345" scale="39" fitToHeight="0" orientation="landscape" r:id="rId1"/>
  <rowBreaks count="3" manualBreakCount="3">
    <brk id="80" max="12" man="1"/>
    <brk id="157" max="12" man="1"/>
    <brk id="232" max="12" man="1"/>
  </rowBreaks>
  <drawing r:id="rId2"/>
</worksheet>
</file>

<file path=xl/worksheets/sheet3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6A20CF-0C89-4EB0-BA4F-AA81A540737C}">
  <dimension ref="A1:Q206"/>
  <sheetViews>
    <sheetView topLeftCell="B1" zoomScaleNormal="100" zoomScaleSheetLayoutView="89" workbookViewId="0">
      <pane ySplit="11" topLeftCell="A166" activePane="bottomLeft" state="frozen"/>
      <selection pane="bottomLeft" activeCell="B174" sqref="A174:XFD174"/>
    </sheetView>
  </sheetViews>
  <sheetFormatPr baseColWidth="10" defaultRowHeight="15" x14ac:dyDescent="0.25"/>
  <cols>
    <col min="1" max="1" width="4.140625" style="259" hidden="1" customWidth="1"/>
    <col min="2" max="2" width="53.42578125" customWidth="1"/>
    <col min="3" max="3" width="9.7109375" style="1229" customWidth="1"/>
    <col min="4" max="4" width="39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3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735" t="s">
        <v>1502</v>
      </c>
      <c r="C4" s="1735"/>
      <c r="D4" s="1735"/>
      <c r="E4" s="1735"/>
      <c r="F4" s="1735"/>
      <c r="G4" s="1735"/>
      <c r="H4" s="1735"/>
      <c r="I4" s="1735"/>
      <c r="J4" s="1735"/>
      <c r="K4" s="1735"/>
      <c r="L4" s="1735"/>
      <c r="M4" s="1735"/>
      <c r="N4" s="1735"/>
      <c r="O4" s="1735"/>
      <c r="P4" s="1735"/>
    </row>
    <row r="5" spans="1:16" x14ac:dyDescent="0.25">
      <c r="B5" s="1735" t="s">
        <v>1</v>
      </c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  <c r="N5" s="1735"/>
      <c r="O5" s="1735"/>
      <c r="P5" s="1735"/>
    </row>
    <row r="6" spans="1:16" x14ac:dyDescent="0.25">
      <c r="B6" s="1735" t="s">
        <v>3</v>
      </c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  <c r="N6" s="1735"/>
      <c r="O6" s="1735"/>
      <c r="P6" s="1735"/>
    </row>
    <row r="7" spans="1:16" x14ac:dyDescent="0.25">
      <c r="B7" s="1735" t="s">
        <v>1859</v>
      </c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  <c r="N7" s="1735"/>
      <c r="O7" s="1735"/>
      <c r="P7" s="1735"/>
    </row>
    <row r="8" spans="1:16" x14ac:dyDescent="0.25">
      <c r="B8" s="1820" t="s">
        <v>441</v>
      </c>
      <c r="C8" s="1820"/>
      <c r="D8" s="1820"/>
      <c r="E8" s="1820"/>
      <c r="F8" s="1820"/>
      <c r="G8" s="1820"/>
      <c r="H8" s="1820"/>
      <c r="I8" s="1820"/>
      <c r="J8" s="1820"/>
      <c r="K8" s="1820"/>
      <c r="L8" s="1820"/>
      <c r="M8" s="1820"/>
      <c r="N8" s="1820"/>
      <c r="O8" s="1820"/>
      <c r="P8" s="1820"/>
    </row>
    <row r="9" spans="1:16" x14ac:dyDescent="0.25">
      <c r="B9" s="615"/>
      <c r="C9" s="1221"/>
      <c r="D9" s="616"/>
      <c r="E9" s="617"/>
      <c r="F9" s="617"/>
      <c r="G9" s="617"/>
      <c r="H9" s="344"/>
      <c r="I9" s="618"/>
      <c r="J9" s="615"/>
      <c r="K9" s="615"/>
      <c r="L9" s="615"/>
      <c r="M9" s="345"/>
      <c r="N9" s="344"/>
      <c r="O9" s="344"/>
      <c r="P9" s="615"/>
    </row>
    <row r="10" spans="1:16" x14ac:dyDescent="0.25">
      <c r="B10" s="1892" t="s">
        <v>7</v>
      </c>
      <c r="C10" s="1892" t="s">
        <v>937</v>
      </c>
      <c r="D10" s="1894" t="s">
        <v>10</v>
      </c>
      <c r="E10" s="1892" t="s">
        <v>832</v>
      </c>
      <c r="F10" s="1892" t="s">
        <v>834</v>
      </c>
      <c r="G10" s="1892" t="s">
        <v>209</v>
      </c>
      <c r="H10" s="1051" t="s">
        <v>12</v>
      </c>
      <c r="I10" s="1896" t="s">
        <v>13</v>
      </c>
      <c r="J10" s="1893" t="s">
        <v>14</v>
      </c>
      <c r="K10" s="1893" t="s">
        <v>15</v>
      </c>
      <c r="L10" s="1893" t="s">
        <v>16</v>
      </c>
      <c r="M10" s="1906" t="s">
        <v>17</v>
      </c>
      <c r="N10" s="1906" t="s">
        <v>18</v>
      </c>
      <c r="O10" s="1906" t="s">
        <v>19</v>
      </c>
      <c r="P10" s="1893" t="s">
        <v>20</v>
      </c>
    </row>
    <row r="11" spans="1:16" x14ac:dyDescent="0.25">
      <c r="A11" s="1378"/>
      <c r="B11" s="1892"/>
      <c r="C11" s="1892"/>
      <c r="D11" s="1894"/>
      <c r="E11" s="1892"/>
      <c r="F11" s="1892"/>
      <c r="G11" s="1892"/>
      <c r="H11" s="1051" t="s">
        <v>21</v>
      </c>
      <c r="I11" s="1896"/>
      <c r="J11" s="1893"/>
      <c r="K11" s="1893"/>
      <c r="L11" s="1893"/>
      <c r="M11" s="1906"/>
      <c r="N11" s="1906"/>
      <c r="O11" s="1906"/>
      <c r="P11" s="1893"/>
    </row>
    <row r="12" spans="1:16" ht="21" customHeight="1" x14ac:dyDescent="0.25">
      <c r="B12" s="1326" t="s">
        <v>872</v>
      </c>
      <c r="C12" s="1327"/>
      <c r="D12" s="1328"/>
      <c r="E12" s="1327"/>
      <c r="F12" s="1327"/>
      <c r="G12" s="1327"/>
      <c r="H12" s="1329"/>
      <c r="I12" s="1330"/>
      <c r="J12" s="1329"/>
      <c r="K12" s="1329"/>
      <c r="L12" s="1329"/>
      <c r="M12" s="1329"/>
      <c r="N12" s="1329"/>
      <c r="O12" s="1329"/>
      <c r="P12" s="1329"/>
    </row>
    <row r="13" spans="1:16" ht="21" customHeight="1" x14ac:dyDescent="0.25">
      <c r="B13" s="153" t="s">
        <v>1577</v>
      </c>
      <c r="C13" s="685" t="s">
        <v>807</v>
      </c>
      <c r="D13" s="282" t="s">
        <v>1408</v>
      </c>
      <c r="E13" s="281" t="s">
        <v>1281</v>
      </c>
      <c r="F13" s="855">
        <v>45992</v>
      </c>
      <c r="G13" s="855">
        <v>46143</v>
      </c>
      <c r="H13" s="626">
        <v>100000</v>
      </c>
      <c r="I13" s="1169">
        <v>0</v>
      </c>
      <c r="J13" s="626">
        <v>100000</v>
      </c>
      <c r="K13" s="468">
        <v>2870</v>
      </c>
      <c r="L13" s="468">
        <v>12105.37</v>
      </c>
      <c r="M13" s="1149">
        <v>3040</v>
      </c>
      <c r="N13" s="468">
        <v>25</v>
      </c>
      <c r="O13" s="468">
        <v>18040.37</v>
      </c>
      <c r="P13" s="468">
        <f>+J13-O13</f>
        <v>81959.63</v>
      </c>
    </row>
    <row r="14" spans="1:16" ht="21" customHeight="1" x14ac:dyDescent="0.25">
      <c r="B14" s="286" t="s">
        <v>1406</v>
      </c>
      <c r="C14" s="685" t="s">
        <v>806</v>
      </c>
      <c r="D14" s="282" t="s">
        <v>268</v>
      </c>
      <c r="E14" s="281" t="s">
        <v>1281</v>
      </c>
      <c r="F14" s="855">
        <v>45992</v>
      </c>
      <c r="G14" s="855">
        <v>46143</v>
      </c>
      <c r="H14" s="626">
        <v>30000</v>
      </c>
      <c r="I14" s="1169">
        <v>0</v>
      </c>
      <c r="J14" s="626">
        <v>30000</v>
      </c>
      <c r="K14" s="468">
        <v>861</v>
      </c>
      <c r="L14" s="487">
        <v>0</v>
      </c>
      <c r="M14" s="1149">
        <v>912</v>
      </c>
      <c r="N14" s="468">
        <v>25</v>
      </c>
      <c r="O14" s="468">
        <f>+K14+L14+M14+N14</f>
        <v>1798</v>
      </c>
      <c r="P14" s="468">
        <f>+J14-O14</f>
        <v>28202</v>
      </c>
    </row>
    <row r="15" spans="1:16" ht="21" customHeight="1" x14ac:dyDescent="0.25">
      <c r="B15" s="466" t="s">
        <v>813</v>
      </c>
      <c r="C15" s="569"/>
      <c r="D15" s="707">
        <v>2</v>
      </c>
      <c r="E15" s="465"/>
      <c r="F15" s="465"/>
      <c r="G15" s="465"/>
      <c r="H15" s="1145">
        <f>SUM(H13:H14)</f>
        <v>130000</v>
      </c>
      <c r="I15" s="1144">
        <v>0</v>
      </c>
      <c r="J15" s="1145">
        <f>SUM(J13:J14)</f>
        <v>130000</v>
      </c>
      <c r="K15" s="1145">
        <f t="shared" ref="K15:P15" si="0">SUM(K13:K14)</f>
        <v>3731</v>
      </c>
      <c r="L15" s="1146">
        <f t="shared" si="0"/>
        <v>12105.37</v>
      </c>
      <c r="M15" s="1145">
        <f t="shared" si="0"/>
        <v>3952</v>
      </c>
      <c r="N15" s="1145">
        <f>SUM(N13:N14)</f>
        <v>50</v>
      </c>
      <c r="O15" s="1145">
        <f t="shared" si="0"/>
        <v>19838.37</v>
      </c>
      <c r="P15" s="1145">
        <f t="shared" si="0"/>
        <v>110161.63</v>
      </c>
    </row>
    <row r="16" spans="1:16" ht="21" customHeight="1" x14ac:dyDescent="0.25">
      <c r="B16" s="466"/>
      <c r="C16" s="569"/>
      <c r="D16" s="570"/>
      <c r="E16" s="569"/>
      <c r="F16" s="569"/>
      <c r="G16" s="569"/>
      <c r="H16" s="571"/>
      <c r="I16" s="1170"/>
      <c r="J16" s="571"/>
      <c r="K16" s="571"/>
      <c r="L16" s="571"/>
      <c r="M16" s="571"/>
      <c r="N16" s="571"/>
      <c r="O16" s="571"/>
      <c r="P16" s="571"/>
    </row>
    <row r="17" spans="1:16" ht="21" customHeight="1" x14ac:dyDescent="0.25">
      <c r="B17" s="466" t="s">
        <v>1458</v>
      </c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7" customHeight="1" x14ac:dyDescent="0.25">
      <c r="B18" s="286" t="s">
        <v>1279</v>
      </c>
      <c r="C18" s="685" t="s">
        <v>807</v>
      </c>
      <c r="D18" s="282" t="s">
        <v>1548</v>
      </c>
      <c r="E18" s="281" t="s">
        <v>1281</v>
      </c>
      <c r="F18" s="855">
        <v>45931</v>
      </c>
      <c r="G18" s="855">
        <v>46082</v>
      </c>
      <c r="H18" s="626">
        <v>120000</v>
      </c>
      <c r="I18" s="1169">
        <v>0</v>
      </c>
      <c r="J18" s="468">
        <v>120000</v>
      </c>
      <c r="K18" s="468">
        <v>3444</v>
      </c>
      <c r="L18" s="468">
        <v>16809.87</v>
      </c>
      <c r="M18" s="1149">
        <v>3648</v>
      </c>
      <c r="N18" s="468">
        <v>2097.1999999999998</v>
      </c>
      <c r="O18" s="468">
        <f>+K18+L18+M18+N18</f>
        <v>25999.07</v>
      </c>
      <c r="P18" s="468">
        <f>+J18-O18</f>
        <v>94000.93</v>
      </c>
    </row>
    <row r="19" spans="1:16" s="25" customFormat="1" ht="21" customHeight="1" x14ac:dyDescent="0.25">
      <c r="A19" s="531"/>
      <c r="B19" s="466" t="s">
        <v>813</v>
      </c>
      <c r="C19" s="569"/>
      <c r="D19" s="707">
        <v>1</v>
      </c>
      <c r="E19" s="465"/>
      <c r="F19" s="465"/>
      <c r="G19" s="465"/>
      <c r="H19" s="1145">
        <f>SUM(H18)</f>
        <v>120000</v>
      </c>
      <c r="I19" s="1144">
        <f t="shared" ref="I19:P19" si="1">SUM(I18)</f>
        <v>0</v>
      </c>
      <c r="J19" s="1145">
        <f t="shared" si="1"/>
        <v>120000</v>
      </c>
      <c r="K19" s="1145">
        <f t="shared" si="1"/>
        <v>3444</v>
      </c>
      <c r="L19" s="1146">
        <f t="shared" si="1"/>
        <v>16809.87</v>
      </c>
      <c r="M19" s="1145">
        <f t="shared" si="1"/>
        <v>3648</v>
      </c>
      <c r="N19" s="1145">
        <f>SUM(N18)</f>
        <v>2097.1999999999998</v>
      </c>
      <c r="O19" s="1145">
        <f t="shared" si="1"/>
        <v>25999.07</v>
      </c>
      <c r="P19" s="1145">
        <f t="shared" si="1"/>
        <v>94000.93</v>
      </c>
    </row>
    <row r="20" spans="1:16" s="25" customFormat="1" ht="21" customHeight="1" x14ac:dyDescent="0.25">
      <c r="A20" s="531"/>
      <c r="B20" s="466"/>
      <c r="C20" s="569"/>
      <c r="D20" s="707"/>
      <c r="E20" s="465"/>
      <c r="F20" s="465"/>
      <c r="G20" s="465"/>
      <c r="H20" s="1145"/>
      <c r="I20" s="1144"/>
      <c r="J20" s="1145"/>
      <c r="K20" s="1145"/>
      <c r="L20" s="1145"/>
      <c r="M20" s="1145"/>
      <c r="N20" s="1145"/>
      <c r="O20" s="1145"/>
      <c r="P20" s="1145"/>
    </row>
    <row r="21" spans="1:16" ht="21" customHeight="1" x14ac:dyDescent="0.25">
      <c r="B21" s="490" t="s">
        <v>837</v>
      </c>
      <c r="C21" s="1223"/>
      <c r="D21" s="492"/>
      <c r="E21" s="1015"/>
      <c r="F21" s="492"/>
      <c r="G21" s="492"/>
      <c r="H21" s="695"/>
      <c r="I21" s="1112"/>
      <c r="J21" s="463"/>
      <c r="K21" s="463"/>
      <c r="L21" s="463"/>
      <c r="M21" s="1145"/>
      <c r="N21" s="697"/>
      <c r="O21" s="697"/>
      <c r="P21" s="463"/>
    </row>
    <row r="22" spans="1:16" ht="21.75" customHeight="1" x14ac:dyDescent="0.25">
      <c r="B22" s="496" t="s">
        <v>989</v>
      </c>
      <c r="C22" s="684" t="s">
        <v>807</v>
      </c>
      <c r="D22" s="282" t="s">
        <v>1573</v>
      </c>
      <c r="E22" s="281" t="s">
        <v>1281</v>
      </c>
      <c r="F22" s="1084">
        <v>46023</v>
      </c>
      <c r="G22" s="1084">
        <v>46174</v>
      </c>
      <c r="H22" s="626">
        <v>150000</v>
      </c>
      <c r="I22" s="1111">
        <v>0</v>
      </c>
      <c r="J22" s="457">
        <v>150000</v>
      </c>
      <c r="K22" s="457">
        <v>4305</v>
      </c>
      <c r="L22" s="457">
        <v>23866.62</v>
      </c>
      <c r="M22" s="1149">
        <v>4560</v>
      </c>
      <c r="N22" s="468">
        <v>25</v>
      </c>
      <c r="O22" s="468">
        <v>32756.62</v>
      </c>
      <c r="P22" s="457">
        <v>117243.38</v>
      </c>
    </row>
    <row r="23" spans="1:16" ht="21" customHeight="1" x14ac:dyDescent="0.25">
      <c r="B23" s="496" t="s">
        <v>1578</v>
      </c>
      <c r="C23" s="684" t="s">
        <v>807</v>
      </c>
      <c r="D23" s="282" t="s">
        <v>1180</v>
      </c>
      <c r="E23" s="281" t="s">
        <v>1063</v>
      </c>
      <c r="F23" s="855">
        <v>45901</v>
      </c>
      <c r="G23" s="855">
        <v>46054</v>
      </c>
      <c r="H23" s="626">
        <v>70000</v>
      </c>
      <c r="I23" s="1111">
        <v>0</v>
      </c>
      <c r="J23" s="457">
        <v>70000</v>
      </c>
      <c r="K23" s="457">
        <v>2009</v>
      </c>
      <c r="L23" s="457">
        <v>5368.48</v>
      </c>
      <c r="M23" s="1149">
        <v>2128</v>
      </c>
      <c r="N23" s="468">
        <v>14760.71</v>
      </c>
      <c r="O23" s="468">
        <f>+K23+L23+M23+N23</f>
        <v>24266.19</v>
      </c>
      <c r="P23" s="457">
        <f>+J23-O23</f>
        <v>45733.81</v>
      </c>
    </row>
    <row r="24" spans="1:16" ht="21" customHeight="1" x14ac:dyDescent="0.25">
      <c r="B24" s="496" t="s">
        <v>1652</v>
      </c>
      <c r="C24" s="497" t="s">
        <v>806</v>
      </c>
      <c r="D24" s="282" t="s">
        <v>1180</v>
      </c>
      <c r="E24" s="281" t="s">
        <v>1063</v>
      </c>
      <c r="F24" s="855">
        <v>45992</v>
      </c>
      <c r="G24" s="855">
        <v>46143</v>
      </c>
      <c r="H24" s="626">
        <v>60000</v>
      </c>
      <c r="I24" s="1111">
        <v>0</v>
      </c>
      <c r="J24" s="457">
        <v>60000</v>
      </c>
      <c r="K24" s="457">
        <v>1722</v>
      </c>
      <c r="L24" s="457">
        <v>3486.68</v>
      </c>
      <c r="M24" s="1149">
        <v>1824</v>
      </c>
      <c r="N24" s="468">
        <v>1296.7</v>
      </c>
      <c r="O24" s="468">
        <f>SUM(K24:N24)</f>
        <v>8329.380000000001</v>
      </c>
      <c r="P24" s="457">
        <f>+H24-O24</f>
        <v>51670.619999999995</v>
      </c>
    </row>
    <row r="25" spans="1:16" ht="21" customHeight="1" x14ac:dyDescent="0.25">
      <c r="B25" s="466" t="s">
        <v>813</v>
      </c>
      <c r="C25" s="569"/>
      <c r="D25" s="492">
        <v>3</v>
      </c>
      <c r="E25" s="281"/>
      <c r="F25" s="1019"/>
      <c r="G25" s="857"/>
      <c r="H25" s="1145">
        <f>SUM(H22:H24)</f>
        <v>280000</v>
      </c>
      <c r="I25" s="1112">
        <v>0</v>
      </c>
      <c r="J25" s="1145">
        <f t="shared" ref="J25:P25" si="2">SUM(J22:J24)</f>
        <v>280000</v>
      </c>
      <c r="K25" s="1145">
        <f t="shared" si="2"/>
        <v>8036</v>
      </c>
      <c r="L25" s="1146">
        <f>SUM(L22:L24)</f>
        <v>32721.78</v>
      </c>
      <c r="M25" s="1145">
        <f t="shared" si="2"/>
        <v>8512</v>
      </c>
      <c r="N25" s="1145">
        <f t="shared" si="2"/>
        <v>16082.41</v>
      </c>
      <c r="O25" s="1145">
        <f t="shared" si="2"/>
        <v>65352.19</v>
      </c>
      <c r="P25" s="1145">
        <f t="shared" si="2"/>
        <v>214647.81</v>
      </c>
    </row>
    <row r="26" spans="1:16" ht="21" customHeight="1" x14ac:dyDescent="0.25">
      <c r="B26" s="466"/>
      <c r="C26" s="569"/>
      <c r="D26" s="492"/>
      <c r="E26" s="281"/>
      <c r="F26" s="1019"/>
      <c r="G26" s="857"/>
      <c r="H26" s="1145"/>
      <c r="I26" s="1112"/>
      <c r="J26" s="1145"/>
      <c r="K26" s="1145"/>
      <c r="L26" s="1145"/>
      <c r="M26" s="1145"/>
      <c r="N26" s="1145"/>
      <c r="O26" s="1145"/>
      <c r="P26" s="1145"/>
    </row>
    <row r="27" spans="1:16" s="25" customFormat="1" ht="21" customHeight="1" x14ac:dyDescent="0.25">
      <c r="A27" s="531"/>
      <c r="B27" s="466" t="s">
        <v>1144</v>
      </c>
      <c r="C27" s="569"/>
      <c r="D27" s="707"/>
      <c r="E27" s="465"/>
      <c r="F27" s="465"/>
      <c r="G27" s="465"/>
      <c r="H27" s="1145"/>
      <c r="I27" s="1144"/>
      <c r="J27" s="1145"/>
      <c r="K27" s="1145"/>
      <c r="L27" s="1145"/>
      <c r="M27" s="1145"/>
      <c r="N27" s="1145"/>
      <c r="O27" s="1145"/>
      <c r="P27" s="1145"/>
    </row>
    <row r="28" spans="1:16" s="25" customFormat="1" ht="21" customHeight="1" x14ac:dyDescent="0.25">
      <c r="A28" s="531"/>
      <c r="B28" s="286" t="s">
        <v>1821</v>
      </c>
      <c r="C28" s="685" t="s">
        <v>807</v>
      </c>
      <c r="D28" s="749" t="s">
        <v>925</v>
      </c>
      <c r="E28" s="281" t="s">
        <v>1281</v>
      </c>
      <c r="F28" s="855">
        <v>45901</v>
      </c>
      <c r="G28" s="855">
        <v>46054</v>
      </c>
      <c r="H28" s="1149">
        <v>80000</v>
      </c>
      <c r="I28" s="1169">
        <v>0</v>
      </c>
      <c r="J28" s="1149">
        <v>80000</v>
      </c>
      <c r="K28" s="1149">
        <v>2296</v>
      </c>
      <c r="L28" s="1149">
        <v>7400.87</v>
      </c>
      <c r="M28" s="1149">
        <v>2432</v>
      </c>
      <c r="N28" s="1149">
        <v>25</v>
      </c>
      <c r="O28" s="1149">
        <f>SUM(K28:N28)</f>
        <v>12153.869999999999</v>
      </c>
      <c r="P28" s="1149">
        <f>+J28-O28</f>
        <v>67846.13</v>
      </c>
    </row>
    <row r="29" spans="1:16" s="25" customFormat="1" ht="21" customHeight="1" x14ac:dyDescent="0.25">
      <c r="A29" s="531"/>
      <c r="B29" s="466"/>
      <c r="C29" s="569"/>
      <c r="D29" s="707">
        <v>1</v>
      </c>
      <c r="E29" s="465"/>
      <c r="F29" s="465"/>
      <c r="G29" s="855"/>
      <c r="H29" s="1145">
        <v>80000</v>
      </c>
      <c r="I29" s="1144">
        <v>0</v>
      </c>
      <c r="J29" s="1145">
        <v>80000</v>
      </c>
      <c r="K29" s="1145">
        <v>2296</v>
      </c>
      <c r="L29" s="1146">
        <v>7400.87</v>
      </c>
      <c r="M29" s="1145">
        <v>2432</v>
      </c>
      <c r="N29" s="1145">
        <v>25</v>
      </c>
      <c r="O29" s="1145">
        <f>SUM(K29:N29)</f>
        <v>12153.869999999999</v>
      </c>
      <c r="P29" s="1145">
        <f>+J29-O29</f>
        <v>67846.13</v>
      </c>
    </row>
    <row r="30" spans="1:16" ht="21" customHeight="1" x14ac:dyDescent="0.25">
      <c r="B30" s="466" t="s">
        <v>1492</v>
      </c>
      <c r="C30" s="569"/>
      <c r="D30" s="492"/>
      <c r="E30" s="465"/>
      <c r="F30" s="500"/>
      <c r="G30" s="855"/>
      <c r="H30" s="695"/>
      <c r="I30" s="1144"/>
      <c r="J30" s="695"/>
      <c r="K30" s="695"/>
      <c r="L30" s="695"/>
      <c r="M30" s="1145"/>
      <c r="N30" s="695"/>
      <c r="O30" s="695"/>
      <c r="P30" s="695"/>
    </row>
    <row r="31" spans="1:16" s="259" customFormat="1" ht="21" customHeight="1" x14ac:dyDescent="0.25">
      <c r="B31" s="1251" t="s">
        <v>917</v>
      </c>
      <c r="C31" s="1252" t="s">
        <v>807</v>
      </c>
      <c r="D31" s="1246" t="s">
        <v>1494</v>
      </c>
      <c r="E31" s="1247" t="s">
        <v>1063</v>
      </c>
      <c r="F31" s="855">
        <v>45962</v>
      </c>
      <c r="G31" s="855">
        <v>46113</v>
      </c>
      <c r="H31" s="1100">
        <v>90000</v>
      </c>
      <c r="I31" s="1249">
        <v>0</v>
      </c>
      <c r="J31" s="1100">
        <v>90000</v>
      </c>
      <c r="K31" s="1100">
        <v>2583</v>
      </c>
      <c r="L31" s="1100">
        <v>9753.1200000000008</v>
      </c>
      <c r="M31" s="1250">
        <v>2736</v>
      </c>
      <c r="N31" s="626">
        <v>8903.93</v>
      </c>
      <c r="O31" s="626">
        <f>SUM(K31:N31)</f>
        <v>23976.050000000003</v>
      </c>
      <c r="P31" s="1100">
        <f>+H31-O31</f>
        <v>66023.95</v>
      </c>
    </row>
    <row r="32" spans="1:16" ht="21" customHeight="1" x14ac:dyDescent="0.25">
      <c r="B32" s="466" t="s">
        <v>813</v>
      </c>
      <c r="C32" s="569"/>
      <c r="D32" s="492">
        <v>1</v>
      </c>
      <c r="E32" s="465"/>
      <c r="F32" s="695"/>
      <c r="G32" s="696"/>
      <c r="H32" s="1099">
        <v>90000</v>
      </c>
      <c r="I32" s="1253">
        <v>0</v>
      </c>
      <c r="J32" s="1099">
        <v>90000</v>
      </c>
      <c r="K32" s="1099">
        <v>2583</v>
      </c>
      <c r="L32" s="1099">
        <v>9753.1200000000008</v>
      </c>
      <c r="M32" s="1146">
        <v>2736</v>
      </c>
      <c r="N32" s="695">
        <v>8903.93</v>
      </c>
      <c r="O32" s="695">
        <f>SUM(K32:N32)</f>
        <v>23976.050000000003</v>
      </c>
      <c r="P32" s="1099">
        <f>+H32-O32</f>
        <v>66023.95</v>
      </c>
    </row>
    <row r="33" spans="2:16" ht="21" customHeight="1" x14ac:dyDescent="0.25">
      <c r="B33" s="466"/>
      <c r="C33" s="569"/>
      <c r="D33" s="492"/>
      <c r="E33" s="465"/>
      <c r="F33" s="695"/>
      <c r="G33" s="696"/>
      <c r="H33" s="695"/>
      <c r="I33" s="1144"/>
      <c r="J33" s="695"/>
      <c r="K33" s="695"/>
      <c r="L33" s="695"/>
      <c r="M33" s="1145"/>
      <c r="N33" s="695"/>
      <c r="O33" s="695"/>
      <c r="P33" s="1099"/>
    </row>
    <row r="34" spans="2:16" ht="21" customHeight="1" x14ac:dyDescent="0.25">
      <c r="B34" s="466" t="s">
        <v>1145</v>
      </c>
      <c r="C34" s="569"/>
      <c r="D34" s="466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1099"/>
    </row>
    <row r="35" spans="2:16" ht="21" customHeight="1" x14ac:dyDescent="0.25">
      <c r="B35" s="286" t="s">
        <v>1839</v>
      </c>
      <c r="C35" s="685" t="s">
        <v>807</v>
      </c>
      <c r="D35" s="286" t="s">
        <v>1158</v>
      </c>
      <c r="E35" s="1247" t="s">
        <v>1063</v>
      </c>
      <c r="F35" s="855">
        <v>45962</v>
      </c>
      <c r="G35" s="855">
        <v>46113</v>
      </c>
      <c r="H35" s="626">
        <v>90000</v>
      </c>
      <c r="I35" s="1169">
        <v>0</v>
      </c>
      <c r="J35" s="626">
        <v>90000</v>
      </c>
      <c r="K35" s="626">
        <v>2583</v>
      </c>
      <c r="L35" s="626">
        <v>9753.1200000000008</v>
      </c>
      <c r="M35" s="1149">
        <v>2736</v>
      </c>
      <c r="N35" s="626">
        <v>25</v>
      </c>
      <c r="O35" s="626">
        <f>SUM(K35:N35)</f>
        <v>15097.12</v>
      </c>
      <c r="P35" s="1100">
        <f>+J35-O35</f>
        <v>74902.880000000005</v>
      </c>
    </row>
    <row r="36" spans="2:16" ht="21" customHeight="1" x14ac:dyDescent="0.25">
      <c r="B36" s="466" t="s">
        <v>813</v>
      </c>
      <c r="C36" s="569"/>
      <c r="D36" s="492">
        <v>1</v>
      </c>
      <c r="E36" s="465"/>
      <c r="F36" s="695"/>
      <c r="G36" s="696"/>
      <c r="H36" s="695">
        <v>90000</v>
      </c>
      <c r="I36" s="1144">
        <v>0</v>
      </c>
      <c r="J36" s="695">
        <v>90000</v>
      </c>
      <c r="K36" s="695">
        <v>2583</v>
      </c>
      <c r="L36" s="1099">
        <v>9753.1200000000008</v>
      </c>
      <c r="M36" s="1145">
        <v>2736</v>
      </c>
      <c r="N36" s="695">
        <v>25</v>
      </c>
      <c r="O36" s="695">
        <f>SUM(K36:N36)</f>
        <v>15097.12</v>
      </c>
      <c r="P36" s="1099">
        <f>+J36-O36</f>
        <v>74902.880000000005</v>
      </c>
    </row>
    <row r="37" spans="2:16" ht="21" customHeight="1" x14ac:dyDescent="0.25">
      <c r="B37" s="466"/>
      <c r="C37" s="569"/>
      <c r="D37" s="492"/>
      <c r="E37" s="465"/>
      <c r="F37" s="695"/>
      <c r="G37" s="696"/>
      <c r="H37" s="695"/>
      <c r="I37" s="1144"/>
      <c r="J37" s="695"/>
      <c r="K37" s="695"/>
      <c r="L37" s="695"/>
      <c r="M37" s="1145"/>
      <c r="N37" s="695"/>
      <c r="O37" s="695"/>
      <c r="P37" s="695"/>
    </row>
    <row r="38" spans="2:16" ht="21" customHeight="1" x14ac:dyDescent="0.25">
      <c r="B38" s="466" t="s">
        <v>1783</v>
      </c>
      <c r="C38" s="569"/>
      <c r="D38" s="492"/>
      <c r="E38" s="465"/>
      <c r="F38" s="695"/>
      <c r="G38" s="696"/>
      <c r="H38" s="695"/>
      <c r="I38" s="1144"/>
      <c r="J38" s="695"/>
      <c r="K38" s="695"/>
      <c r="L38" s="695"/>
      <c r="M38" s="1145"/>
      <c r="N38" s="695"/>
      <c r="O38" s="695"/>
      <c r="P38" s="695"/>
    </row>
    <row r="39" spans="2:16" ht="21" customHeight="1" x14ac:dyDescent="0.25">
      <c r="B39" s="286" t="s">
        <v>1654</v>
      </c>
      <c r="C39" s="685" t="s">
        <v>807</v>
      </c>
      <c r="D39" s="286" t="s">
        <v>1784</v>
      </c>
      <c r="E39" s="1247" t="s">
        <v>1063</v>
      </c>
      <c r="F39" s="855">
        <v>45992</v>
      </c>
      <c r="G39" s="855">
        <v>46143</v>
      </c>
      <c r="H39" s="626">
        <v>70000</v>
      </c>
      <c r="I39" s="1169">
        <v>0</v>
      </c>
      <c r="J39" s="626">
        <v>70000</v>
      </c>
      <c r="K39" s="626">
        <v>2009</v>
      </c>
      <c r="L39" s="626">
        <v>5368.48</v>
      </c>
      <c r="M39" s="1149">
        <v>2128</v>
      </c>
      <c r="N39" s="626">
        <v>2091.5100000000002</v>
      </c>
      <c r="O39" s="626">
        <f>SUM(K39:N39)</f>
        <v>11596.99</v>
      </c>
      <c r="P39" s="1100">
        <f>+H39-O39</f>
        <v>58403.01</v>
      </c>
    </row>
    <row r="40" spans="2:16" ht="21" customHeight="1" x14ac:dyDescent="0.25">
      <c r="B40" s="460" t="s">
        <v>1785</v>
      </c>
      <c r="C40" s="685" t="s">
        <v>807</v>
      </c>
      <c r="D40" s="1246" t="s">
        <v>1784</v>
      </c>
      <c r="E40" s="1247" t="s">
        <v>1063</v>
      </c>
      <c r="F40" s="855">
        <v>45992</v>
      </c>
      <c r="G40" s="855">
        <v>46143</v>
      </c>
      <c r="H40" s="626">
        <v>70000</v>
      </c>
      <c r="I40" s="1169">
        <v>0</v>
      </c>
      <c r="J40" s="626">
        <v>70000</v>
      </c>
      <c r="K40" s="626">
        <v>2009</v>
      </c>
      <c r="L40" s="626">
        <v>4984.5200000000004</v>
      </c>
      <c r="M40" s="1149">
        <v>2128</v>
      </c>
      <c r="N40" s="626">
        <v>1944.78</v>
      </c>
      <c r="O40" s="626">
        <f>SUM(K40:N40)</f>
        <v>11066.300000000001</v>
      </c>
      <c r="P40" s="626">
        <f>+H40-O40</f>
        <v>58933.7</v>
      </c>
    </row>
    <row r="41" spans="2:16" ht="21" customHeight="1" x14ac:dyDescent="0.25">
      <c r="B41" s="466" t="s">
        <v>813</v>
      </c>
      <c r="C41" s="569"/>
      <c r="D41" s="492">
        <v>2</v>
      </c>
      <c r="E41" s="465"/>
      <c r="F41" s="500"/>
      <c r="G41" s="855"/>
      <c r="H41" s="695">
        <f>SUM(H39:H40)</f>
        <v>140000</v>
      </c>
      <c r="I41" s="1253">
        <v>0</v>
      </c>
      <c r="J41" s="695">
        <f t="shared" ref="J41:P41" si="3">SUM(J39:J40)</f>
        <v>140000</v>
      </c>
      <c r="K41" s="695">
        <f t="shared" si="3"/>
        <v>4018</v>
      </c>
      <c r="L41" s="1099">
        <f t="shared" si="3"/>
        <v>10353</v>
      </c>
      <c r="M41" s="695">
        <f t="shared" si="3"/>
        <v>4256</v>
      </c>
      <c r="N41" s="695">
        <f t="shared" si="3"/>
        <v>4036.29</v>
      </c>
      <c r="O41" s="695">
        <f t="shared" si="3"/>
        <v>22663.29</v>
      </c>
      <c r="P41" s="695">
        <f t="shared" si="3"/>
        <v>117336.70999999999</v>
      </c>
    </row>
    <row r="42" spans="2:16" ht="21" customHeight="1" x14ac:dyDescent="0.25">
      <c r="B42" s="466"/>
      <c r="C42" s="569"/>
      <c r="D42" s="492"/>
      <c r="E42" s="465"/>
      <c r="F42" s="500"/>
      <c r="G42" s="855"/>
      <c r="H42" s="695"/>
      <c r="I42" s="1253"/>
      <c r="J42" s="695"/>
      <c r="K42" s="695"/>
      <c r="L42" s="695"/>
      <c r="M42" s="695"/>
      <c r="N42" s="695"/>
      <c r="O42" s="695"/>
      <c r="P42" s="695"/>
    </row>
    <row r="43" spans="2:16" ht="21" customHeight="1" x14ac:dyDescent="0.25">
      <c r="B43" s="466" t="s">
        <v>1531</v>
      </c>
      <c r="C43" s="569"/>
      <c r="D43" s="492"/>
      <c r="E43" s="465"/>
      <c r="F43" s="500"/>
      <c r="G43" s="855"/>
      <c r="H43" s="695"/>
      <c r="I43" s="1253"/>
      <c r="J43" s="695"/>
      <c r="K43" s="695"/>
      <c r="L43" s="695"/>
      <c r="M43" s="695"/>
      <c r="N43" s="695"/>
      <c r="O43" s="695"/>
      <c r="P43" s="695"/>
    </row>
    <row r="44" spans="2:16" ht="21" customHeight="1" x14ac:dyDescent="0.25">
      <c r="B44" s="286" t="s">
        <v>169</v>
      </c>
      <c r="C44" s="281" t="s">
        <v>807</v>
      </c>
      <c r="D44" s="286" t="s">
        <v>1838</v>
      </c>
      <c r="E44" s="1247" t="s">
        <v>1063</v>
      </c>
      <c r="F44" s="855">
        <v>45962</v>
      </c>
      <c r="G44" s="855">
        <v>46113</v>
      </c>
      <c r="H44" s="626">
        <v>95000</v>
      </c>
      <c r="I44" s="1249">
        <v>0</v>
      </c>
      <c r="J44" s="626">
        <v>95000</v>
      </c>
      <c r="K44" s="626">
        <v>2726.5</v>
      </c>
      <c r="L44" s="626">
        <v>10929.24</v>
      </c>
      <c r="M44" s="626">
        <v>2888</v>
      </c>
      <c r="N44" s="626">
        <v>1296.7</v>
      </c>
      <c r="O44" s="626">
        <f>SUM(K44:N44)</f>
        <v>17840.439999999999</v>
      </c>
      <c r="P44" s="626">
        <f>+H44-O44</f>
        <v>77159.56</v>
      </c>
    </row>
    <row r="45" spans="2:16" ht="21" customHeight="1" x14ac:dyDescent="0.25">
      <c r="B45" s="466" t="s">
        <v>813</v>
      </c>
      <c r="C45" s="569"/>
      <c r="D45" s="282">
        <v>1</v>
      </c>
      <c r="E45" s="465"/>
      <c r="F45" s="500"/>
      <c r="G45" s="855"/>
      <c r="H45" s="695">
        <v>95000</v>
      </c>
      <c r="I45" s="1253">
        <v>0</v>
      </c>
      <c r="J45" s="695">
        <v>95000</v>
      </c>
      <c r="K45" s="695">
        <v>2726.5</v>
      </c>
      <c r="L45" s="1099">
        <v>10929.24</v>
      </c>
      <c r="M45" s="695">
        <v>2888</v>
      </c>
      <c r="N45" s="695">
        <v>1296.7</v>
      </c>
      <c r="O45" s="695">
        <f>SUM(K45:N45)</f>
        <v>17840.439999999999</v>
      </c>
      <c r="P45" s="695">
        <f>+H45-O45</f>
        <v>77159.56</v>
      </c>
    </row>
    <row r="46" spans="2:16" ht="21" customHeight="1" x14ac:dyDescent="0.25">
      <c r="B46" s="466"/>
      <c r="C46" s="569"/>
      <c r="D46" s="492"/>
      <c r="E46" s="465"/>
      <c r="F46" s="500"/>
      <c r="G46" s="855"/>
      <c r="H46" s="695"/>
      <c r="I46" s="695"/>
      <c r="J46" s="695"/>
      <c r="K46" s="695"/>
      <c r="L46" s="695"/>
      <c r="M46" s="695"/>
      <c r="N46" s="695"/>
      <c r="O46" s="695"/>
      <c r="P46" s="695"/>
    </row>
    <row r="47" spans="2:16" ht="21" customHeight="1" x14ac:dyDescent="0.25">
      <c r="B47" s="466" t="s">
        <v>1126</v>
      </c>
      <c r="C47" s="569"/>
      <c r="D47" s="492"/>
      <c r="E47" s="465"/>
      <c r="F47" s="695"/>
      <c r="G47" s="696"/>
      <c r="H47" s="695"/>
      <c r="I47" s="1145"/>
      <c r="J47" s="695"/>
      <c r="K47" s="695"/>
      <c r="L47" s="695"/>
      <c r="M47" s="1145"/>
      <c r="N47" s="695"/>
      <c r="O47" s="153"/>
      <c r="P47" s="153"/>
    </row>
    <row r="48" spans="2:16" s="259" customFormat="1" ht="18.75" customHeight="1" x14ac:dyDescent="0.25">
      <c r="B48" s="275" t="s">
        <v>1580</v>
      </c>
      <c r="C48" s="1247" t="s">
        <v>806</v>
      </c>
      <c r="D48" s="1246" t="s">
        <v>1837</v>
      </c>
      <c r="E48" s="1247" t="s">
        <v>1063</v>
      </c>
      <c r="F48" s="855">
        <v>45962</v>
      </c>
      <c r="G48" s="855">
        <v>46113</v>
      </c>
      <c r="H48" s="1100">
        <v>105000</v>
      </c>
      <c r="I48" s="1249">
        <v>0</v>
      </c>
      <c r="J48" s="1100">
        <v>105000</v>
      </c>
      <c r="K48" s="1100">
        <v>3013.5</v>
      </c>
      <c r="L48" s="1100">
        <v>13281.49</v>
      </c>
      <c r="M48" s="1250">
        <v>3192</v>
      </c>
      <c r="N48" s="626">
        <v>2837</v>
      </c>
      <c r="O48" s="626">
        <f>SUM(K48:N48)</f>
        <v>22323.989999999998</v>
      </c>
      <c r="P48" s="1100">
        <f>+H48-O48</f>
        <v>82676.010000000009</v>
      </c>
    </row>
    <row r="49" spans="2:16" s="259" customFormat="1" ht="21" customHeight="1" x14ac:dyDescent="0.25">
      <c r="B49" s="1251" t="s">
        <v>1674</v>
      </c>
      <c r="C49" s="1252" t="s">
        <v>807</v>
      </c>
      <c r="D49" s="1246" t="s">
        <v>607</v>
      </c>
      <c r="E49" s="1247" t="s">
        <v>1063</v>
      </c>
      <c r="F49" s="855">
        <v>45992</v>
      </c>
      <c r="G49" s="855">
        <v>46143</v>
      </c>
      <c r="H49" s="1100">
        <v>70000</v>
      </c>
      <c r="I49" s="1249">
        <v>0</v>
      </c>
      <c r="J49" s="1100">
        <v>70000</v>
      </c>
      <c r="K49" s="1100">
        <v>2009</v>
      </c>
      <c r="L49" s="1103">
        <v>4984.5200000000004</v>
      </c>
      <c r="M49" s="1250">
        <v>2128</v>
      </c>
      <c r="N49" s="626">
        <v>1944.78</v>
      </c>
      <c r="O49" s="468">
        <f>SUM(K49:N49)</f>
        <v>11066.300000000001</v>
      </c>
      <c r="P49" s="675">
        <f>+H49-O49</f>
        <v>58933.7</v>
      </c>
    </row>
    <row r="50" spans="2:16" ht="21" customHeight="1" x14ac:dyDescent="0.25">
      <c r="B50" s="466" t="s">
        <v>813</v>
      </c>
      <c r="C50" s="569"/>
      <c r="D50" s="492">
        <v>2</v>
      </c>
      <c r="E50" s="465"/>
      <c r="F50" s="695"/>
      <c r="G50" s="696"/>
      <c r="H50" s="1099">
        <f>SUM(H48:H49)</f>
        <v>175000</v>
      </c>
      <c r="I50" s="1253">
        <v>0</v>
      </c>
      <c r="J50" s="1099">
        <f t="shared" ref="J50:P50" si="4">SUM(J48:J49)</f>
        <v>175000</v>
      </c>
      <c r="K50" s="1099">
        <f t="shared" si="4"/>
        <v>5022.5</v>
      </c>
      <c r="L50" s="1099">
        <f t="shared" si="4"/>
        <v>18266.010000000002</v>
      </c>
      <c r="M50" s="1099">
        <f t="shared" si="4"/>
        <v>5320</v>
      </c>
      <c r="N50" s="1099">
        <f t="shared" si="4"/>
        <v>4781.78</v>
      </c>
      <c r="O50" s="1099">
        <f t="shared" si="4"/>
        <v>33390.29</v>
      </c>
      <c r="P50" s="1099">
        <f t="shared" si="4"/>
        <v>141609.71000000002</v>
      </c>
    </row>
    <row r="51" spans="2:16" ht="21" customHeight="1" x14ac:dyDescent="0.25">
      <c r="B51" s="466"/>
      <c r="C51" s="569"/>
      <c r="D51" s="492"/>
      <c r="E51" s="465"/>
      <c r="F51" s="695"/>
      <c r="G51" s="696"/>
      <c r="H51" s="1099"/>
      <c r="I51" s="1253"/>
      <c r="J51" s="1099"/>
      <c r="K51" s="1099"/>
      <c r="L51" s="1099"/>
      <c r="M51" s="1099"/>
      <c r="N51" s="695"/>
      <c r="O51" s="695"/>
      <c r="P51" s="1099"/>
    </row>
    <row r="52" spans="2:16" ht="21" customHeight="1" x14ac:dyDescent="0.25">
      <c r="B52" s="466" t="s">
        <v>1443</v>
      </c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695"/>
    </row>
    <row r="53" spans="2:16" s="259" customFormat="1" ht="21" customHeight="1" x14ac:dyDescent="0.25">
      <c r="B53" s="1251" t="s">
        <v>382</v>
      </c>
      <c r="C53" s="1252" t="s">
        <v>807</v>
      </c>
      <c r="D53" s="1246" t="s">
        <v>1749</v>
      </c>
      <c r="E53" s="1247" t="s">
        <v>1063</v>
      </c>
      <c r="F53" s="855">
        <v>45992</v>
      </c>
      <c r="G53" s="855">
        <v>46143</v>
      </c>
      <c r="H53" s="1100">
        <v>70000</v>
      </c>
      <c r="I53" s="1249">
        <v>0</v>
      </c>
      <c r="J53" s="1100">
        <v>70000</v>
      </c>
      <c r="K53" s="1100">
        <v>2009</v>
      </c>
      <c r="L53" s="1103">
        <v>5368.48</v>
      </c>
      <c r="M53" s="1250">
        <v>2128</v>
      </c>
      <c r="N53" s="626">
        <v>25</v>
      </c>
      <c r="O53" s="468">
        <f>+K53+L53+M53+N53</f>
        <v>9530.48</v>
      </c>
      <c r="P53" s="675">
        <f>+J53-O53</f>
        <v>60469.520000000004</v>
      </c>
    </row>
    <row r="54" spans="2:16" s="259" customFormat="1" ht="21" customHeight="1" x14ac:dyDescent="0.25">
      <c r="B54" s="466" t="s">
        <v>813</v>
      </c>
      <c r="C54" s="1252"/>
      <c r="D54" s="1325">
        <v>1</v>
      </c>
      <c r="E54" s="1247"/>
      <c r="F54" s="1248"/>
      <c r="G54" s="1248"/>
      <c r="H54" s="1099">
        <v>70000</v>
      </c>
      <c r="I54" s="1253">
        <v>0</v>
      </c>
      <c r="J54" s="1099">
        <v>70000</v>
      </c>
      <c r="K54" s="1099">
        <v>2009</v>
      </c>
      <c r="L54" s="1099">
        <v>5368.48</v>
      </c>
      <c r="M54" s="1099">
        <v>2128</v>
      </c>
      <c r="N54" s="695">
        <v>25</v>
      </c>
      <c r="O54" s="695">
        <f>SUM(K54:N54)</f>
        <v>9530.48</v>
      </c>
      <c r="P54" s="1099">
        <f>+H54-O54</f>
        <v>60469.520000000004</v>
      </c>
    </row>
    <row r="55" spans="2:16" ht="23.25" customHeight="1" x14ac:dyDescent="0.25">
      <c r="B55" s="466"/>
      <c r="C55" s="569"/>
      <c r="D55" s="492"/>
      <c r="E55" s="1247"/>
      <c r="F55" s="500"/>
      <c r="G55" s="855"/>
      <c r="H55" s="1099"/>
      <c r="I55" s="1253"/>
      <c r="J55" s="1099"/>
      <c r="K55" s="1099"/>
      <c r="L55" s="1099"/>
      <c r="M55" s="1099"/>
      <c r="N55" s="695"/>
      <c r="O55" s="695"/>
      <c r="P55" s="1099"/>
    </row>
    <row r="56" spans="2:16" ht="21" customHeight="1" x14ac:dyDescent="0.25">
      <c r="B56" s="466" t="s">
        <v>839</v>
      </c>
      <c r="C56" s="569"/>
      <c r="D56" s="492"/>
      <c r="E56" s="465"/>
      <c r="F56" s="500"/>
      <c r="G56" s="855"/>
      <c r="H56" s="695"/>
      <c r="I56" s="1144"/>
      <c r="J56" s="695"/>
      <c r="K56" s="695"/>
      <c r="L56" s="695"/>
      <c r="M56" s="1145"/>
      <c r="N56" s="695"/>
      <c r="O56" s="695"/>
      <c r="P56" s="695"/>
    </row>
    <row r="57" spans="2:16" ht="27.75" customHeight="1" x14ac:dyDescent="0.25">
      <c r="B57" s="286" t="s">
        <v>1581</v>
      </c>
      <c r="C57" s="685" t="s">
        <v>807</v>
      </c>
      <c r="D57" s="282" t="s">
        <v>1570</v>
      </c>
      <c r="E57" s="281" t="s">
        <v>1063</v>
      </c>
      <c r="F57" s="855">
        <v>45931</v>
      </c>
      <c r="G57" s="855">
        <v>46082</v>
      </c>
      <c r="H57" s="626">
        <v>150000</v>
      </c>
      <c r="I57" s="1169">
        <v>0</v>
      </c>
      <c r="J57" s="626">
        <v>150000</v>
      </c>
      <c r="K57" s="626">
        <v>4305</v>
      </c>
      <c r="L57" s="626">
        <v>23386.67</v>
      </c>
      <c r="M57" s="1149">
        <v>4560</v>
      </c>
      <c r="N57" s="626">
        <v>4116.9799999999996</v>
      </c>
      <c r="O57" s="626">
        <f>SUM(K57:N57)</f>
        <v>36368.649999999994</v>
      </c>
      <c r="P57" s="626">
        <f>+H57-O57</f>
        <v>113631.35</v>
      </c>
    </row>
    <row r="58" spans="2:16" ht="21" customHeight="1" x14ac:dyDescent="0.25">
      <c r="B58" s="453" t="s">
        <v>813</v>
      </c>
      <c r="C58" s="569"/>
      <c r="D58" s="492">
        <v>1</v>
      </c>
      <c r="E58" s="465"/>
      <c r="F58" s="500"/>
      <c r="G58" s="855"/>
      <c r="H58" s="695">
        <v>150000</v>
      </c>
      <c r="I58" s="1144">
        <v>0</v>
      </c>
      <c r="J58" s="695">
        <v>150000</v>
      </c>
      <c r="K58" s="695">
        <v>4305</v>
      </c>
      <c r="L58" s="1099">
        <v>23386.67</v>
      </c>
      <c r="M58" s="1145">
        <v>4560</v>
      </c>
      <c r="N58" s="695">
        <v>4116.9799999999996</v>
      </c>
      <c r="O58" s="695">
        <f>SUM(K58:N58)</f>
        <v>36368.649999999994</v>
      </c>
      <c r="P58" s="695">
        <f>+H58-O58</f>
        <v>113631.35</v>
      </c>
    </row>
    <row r="59" spans="2:16" ht="21" customHeight="1" x14ac:dyDescent="0.25">
      <c r="B59" s="453"/>
      <c r="C59" s="569"/>
      <c r="D59" s="492"/>
      <c r="E59" s="465"/>
      <c r="F59" s="500"/>
      <c r="G59" s="855"/>
      <c r="H59" s="695"/>
      <c r="I59" s="1144"/>
      <c r="J59" s="695"/>
      <c r="K59" s="695"/>
      <c r="L59" s="695"/>
      <c r="M59" s="1145"/>
      <c r="N59" s="695"/>
      <c r="O59" s="695"/>
      <c r="P59" s="695"/>
    </row>
    <row r="60" spans="2:16" ht="30" customHeight="1" x14ac:dyDescent="0.25">
      <c r="B60" s="492" t="s">
        <v>1822</v>
      </c>
      <c r="C60" s="569"/>
      <c r="D60" s="492"/>
      <c r="E60" s="46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ht="21" customHeight="1" x14ac:dyDescent="0.25">
      <c r="B61" s="280" t="s">
        <v>1823</v>
      </c>
      <c r="C61" s="685" t="s">
        <v>807</v>
      </c>
      <c r="D61" s="282" t="s">
        <v>1824</v>
      </c>
      <c r="E61" s="281" t="s">
        <v>1063</v>
      </c>
      <c r="F61" s="855">
        <v>45931</v>
      </c>
      <c r="G61" s="855">
        <v>46082</v>
      </c>
      <c r="H61" s="1100">
        <v>70000</v>
      </c>
      <c r="I61" s="1249">
        <v>0</v>
      </c>
      <c r="J61" s="1100">
        <v>70000</v>
      </c>
      <c r="K61" s="1100">
        <v>2009</v>
      </c>
      <c r="L61" s="1103">
        <v>4984.5200000000004</v>
      </c>
      <c r="M61" s="1250">
        <v>2128</v>
      </c>
      <c r="N61" s="626">
        <v>1944.78</v>
      </c>
      <c r="O61" s="468">
        <f>SUM(K61:N61)</f>
        <v>11066.300000000001</v>
      </c>
      <c r="P61" s="675">
        <f>+H61-O61</f>
        <v>58933.7</v>
      </c>
    </row>
    <row r="62" spans="2:16" ht="21" customHeight="1" x14ac:dyDescent="0.25">
      <c r="B62" s="496"/>
      <c r="C62" s="684"/>
      <c r="D62" s="492">
        <v>1</v>
      </c>
      <c r="E62" s="281"/>
      <c r="F62" s="858"/>
      <c r="G62" s="855"/>
      <c r="H62" s="1099">
        <v>70000</v>
      </c>
      <c r="I62" s="1253">
        <v>0</v>
      </c>
      <c r="J62" s="1099">
        <v>70000</v>
      </c>
      <c r="K62" s="1099">
        <v>2009</v>
      </c>
      <c r="L62" s="1254">
        <v>4984.5200000000004</v>
      </c>
      <c r="M62" s="1146">
        <v>2128</v>
      </c>
      <c r="N62" s="695">
        <v>1944.78</v>
      </c>
      <c r="O62" s="697">
        <f>SUM(K62:N62)</f>
        <v>11066.300000000001</v>
      </c>
      <c r="P62" s="676">
        <f>+H62-O62</f>
        <v>58933.7</v>
      </c>
    </row>
    <row r="63" spans="2:16" ht="21" customHeight="1" x14ac:dyDescent="0.25">
      <c r="B63" s="453" t="s">
        <v>1128</v>
      </c>
      <c r="C63" s="569"/>
      <c r="D63" s="280"/>
      <c r="E63" s="281"/>
      <c r="F63" s="858"/>
      <c r="G63" s="855"/>
      <c r="H63" s="280"/>
      <c r="I63" s="1113"/>
      <c r="J63" s="487"/>
      <c r="K63" s="457"/>
      <c r="L63" s="457"/>
      <c r="M63" s="1149"/>
      <c r="N63" s="468"/>
      <c r="O63" s="468"/>
      <c r="P63" s="457"/>
    </row>
    <row r="64" spans="2:16" ht="29.25" customHeight="1" x14ac:dyDescent="0.25">
      <c r="B64" s="280" t="s">
        <v>461</v>
      </c>
      <c r="C64" s="685" t="s">
        <v>807</v>
      </c>
      <c r="D64" s="282" t="s">
        <v>1574</v>
      </c>
      <c r="E64" s="281" t="s">
        <v>1063</v>
      </c>
      <c r="F64" s="855">
        <v>45931</v>
      </c>
      <c r="G64" s="855">
        <v>46082</v>
      </c>
      <c r="H64" s="468">
        <v>115000</v>
      </c>
      <c r="I64" s="1111">
        <v>0</v>
      </c>
      <c r="J64" s="489">
        <v>115000</v>
      </c>
      <c r="K64" s="489">
        <v>3300.5</v>
      </c>
      <c r="L64" s="489">
        <v>15633.74</v>
      </c>
      <c r="M64" s="1149">
        <v>3496</v>
      </c>
      <c r="N64" s="861">
        <v>1431</v>
      </c>
      <c r="O64" s="468">
        <f>+K64+L64+M64+N64</f>
        <v>23861.239999999998</v>
      </c>
      <c r="P64" s="457">
        <f>+J64-O64</f>
        <v>91138.760000000009</v>
      </c>
    </row>
    <row r="65" spans="2:16" ht="21" customHeight="1" x14ac:dyDescent="0.25">
      <c r="B65" s="280" t="s">
        <v>1283</v>
      </c>
      <c r="C65" s="685" t="s">
        <v>807</v>
      </c>
      <c r="D65" s="282" t="s">
        <v>1495</v>
      </c>
      <c r="E65" s="281" t="s">
        <v>1281</v>
      </c>
      <c r="F65" s="855">
        <v>45931</v>
      </c>
      <c r="G65" s="855">
        <v>46082</v>
      </c>
      <c r="H65" s="468">
        <v>60000</v>
      </c>
      <c r="I65" s="1169">
        <v>0</v>
      </c>
      <c r="J65" s="628">
        <v>60000</v>
      </c>
      <c r="K65" s="628">
        <v>1722</v>
      </c>
      <c r="L65" s="628">
        <v>3486.68</v>
      </c>
      <c r="M65" s="1149">
        <v>1824</v>
      </c>
      <c r="N65" s="861">
        <v>728</v>
      </c>
      <c r="O65" s="468">
        <f>+K65+L65+M65+N65</f>
        <v>7760.68</v>
      </c>
      <c r="P65" s="468">
        <f>+J65-O65</f>
        <v>52239.32</v>
      </c>
    </row>
    <row r="66" spans="2:16" ht="21" customHeight="1" x14ac:dyDescent="0.25">
      <c r="B66" s="453" t="s">
        <v>813</v>
      </c>
      <c r="C66" s="569"/>
      <c r="D66" s="453">
        <v>2</v>
      </c>
      <c r="E66" s="1396"/>
      <c r="F66" s="500"/>
      <c r="G66" s="855"/>
      <c r="H66" s="695">
        <f>SUM(H64:H65)</f>
        <v>175000</v>
      </c>
      <c r="I66" s="1144">
        <f>SUM(I65)</f>
        <v>0</v>
      </c>
      <c r="J66" s="695">
        <f t="shared" ref="J66:P66" si="5">SUM(J64:J65)</f>
        <v>175000</v>
      </c>
      <c r="K66" s="695">
        <f t="shared" si="5"/>
        <v>5022.5</v>
      </c>
      <c r="L66" s="1099">
        <f t="shared" si="5"/>
        <v>19120.419999999998</v>
      </c>
      <c r="M66" s="1145">
        <f t="shared" si="5"/>
        <v>5320</v>
      </c>
      <c r="N66" s="695">
        <f>SUM(N64:N65)</f>
        <v>2159</v>
      </c>
      <c r="O66" s="695">
        <f t="shared" si="5"/>
        <v>31621.919999999998</v>
      </c>
      <c r="P66" s="695">
        <f t="shared" si="5"/>
        <v>143378.08000000002</v>
      </c>
    </row>
    <row r="67" spans="2:16" ht="21" customHeight="1" x14ac:dyDescent="0.25">
      <c r="B67" s="453"/>
      <c r="C67" s="569"/>
      <c r="D67" s="453"/>
      <c r="E67" s="1396"/>
      <c r="F67" s="500"/>
      <c r="G67" s="855"/>
      <c r="H67" s="695"/>
      <c r="I67" s="1144"/>
      <c r="J67" s="695"/>
      <c r="K67" s="695"/>
      <c r="L67" s="695"/>
      <c r="M67" s="1145"/>
      <c r="N67" s="695"/>
      <c r="O67" s="695"/>
      <c r="P67" s="695"/>
    </row>
    <row r="68" spans="2:16" ht="21" customHeight="1" x14ac:dyDescent="0.25">
      <c r="B68" s="453" t="s">
        <v>1462</v>
      </c>
      <c r="C68" s="569"/>
      <c r="D68" s="453"/>
      <c r="E68" s="1396"/>
      <c r="F68" s="500"/>
      <c r="G68" s="855"/>
      <c r="H68" s="695"/>
      <c r="I68" s="1144"/>
      <c r="J68" s="695"/>
      <c r="K68" s="695"/>
      <c r="L68" s="695"/>
      <c r="M68" s="1145"/>
      <c r="N68" s="695"/>
      <c r="O68" s="695"/>
      <c r="P68" s="695"/>
    </row>
    <row r="69" spans="2:16" ht="21" customHeight="1" x14ac:dyDescent="0.25">
      <c r="B69" s="280" t="s">
        <v>1825</v>
      </c>
      <c r="C69" s="685" t="s">
        <v>807</v>
      </c>
      <c r="D69" s="280" t="s">
        <v>1826</v>
      </c>
      <c r="E69" s="281" t="s">
        <v>1281</v>
      </c>
      <c r="F69" s="855">
        <v>45931</v>
      </c>
      <c r="G69" s="855">
        <v>46082</v>
      </c>
      <c r="H69" s="468">
        <v>60000</v>
      </c>
      <c r="I69" s="1169">
        <v>0</v>
      </c>
      <c r="J69" s="628">
        <v>60000</v>
      </c>
      <c r="K69" s="628">
        <v>1722</v>
      </c>
      <c r="L69" s="628">
        <v>3486.68</v>
      </c>
      <c r="M69" s="1149">
        <v>1824</v>
      </c>
      <c r="N69" s="861">
        <v>25</v>
      </c>
      <c r="O69" s="468">
        <f>+K69+L69+M69+N69</f>
        <v>7057.68</v>
      </c>
      <c r="P69" s="468">
        <f>+J69-O69</f>
        <v>52942.32</v>
      </c>
    </row>
    <row r="70" spans="2:16" ht="21" customHeight="1" x14ac:dyDescent="0.25">
      <c r="B70" s="461"/>
      <c r="C70" s="1223"/>
      <c r="D70" s="453">
        <v>1</v>
      </c>
      <c r="E70" s="1396"/>
      <c r="F70" s="858"/>
      <c r="G70" s="855"/>
      <c r="H70" s="697">
        <v>60000</v>
      </c>
      <c r="I70" s="1144">
        <v>0</v>
      </c>
      <c r="J70" s="698">
        <v>60000</v>
      </c>
      <c r="K70" s="698">
        <v>1722</v>
      </c>
      <c r="L70" s="1400">
        <v>3486.68</v>
      </c>
      <c r="M70" s="1145">
        <v>1824</v>
      </c>
      <c r="N70" s="1173">
        <v>25</v>
      </c>
      <c r="O70" s="697">
        <f>+K70+L70+M70+N70</f>
        <v>7057.68</v>
      </c>
      <c r="P70" s="697">
        <f>+J70-O70</f>
        <v>52942.32</v>
      </c>
    </row>
    <row r="71" spans="2:16" ht="21" customHeight="1" x14ac:dyDescent="0.25">
      <c r="B71" s="1014" t="s">
        <v>1575</v>
      </c>
      <c r="C71" s="569"/>
      <c r="D71" s="492"/>
      <c r="E71" s="465"/>
      <c r="F71" s="500"/>
      <c r="G71" s="855"/>
      <c r="H71" s="695"/>
      <c r="I71" s="1144"/>
      <c r="J71" s="695"/>
      <c r="K71" s="695"/>
      <c r="L71" s="695"/>
      <c r="M71" s="1145"/>
      <c r="N71" s="695"/>
      <c r="O71" s="695"/>
      <c r="P71" s="695"/>
    </row>
    <row r="72" spans="2:16" s="259" customFormat="1" ht="30.75" customHeight="1" x14ac:dyDescent="0.25">
      <c r="B72" s="1251" t="s">
        <v>1582</v>
      </c>
      <c r="C72" s="1252" t="s">
        <v>807</v>
      </c>
      <c r="D72" s="1246" t="s">
        <v>1571</v>
      </c>
      <c r="E72" s="1247" t="s">
        <v>1063</v>
      </c>
      <c r="F72" s="1084">
        <v>46023</v>
      </c>
      <c r="G72" s="1084">
        <v>46174</v>
      </c>
      <c r="H72" s="1100">
        <v>95000</v>
      </c>
      <c r="I72" s="1249">
        <v>0</v>
      </c>
      <c r="J72" s="1100">
        <v>95000</v>
      </c>
      <c r="K72" s="1100">
        <v>2726.5</v>
      </c>
      <c r="L72" s="1103">
        <v>10929.24</v>
      </c>
      <c r="M72" s="1250">
        <v>2888</v>
      </c>
      <c r="N72" s="626">
        <v>18566.330000000002</v>
      </c>
      <c r="O72" s="468">
        <f>+K72+L72+M72+N72</f>
        <v>35110.07</v>
      </c>
      <c r="P72" s="675">
        <f>+J72-O72</f>
        <v>59889.93</v>
      </c>
    </row>
    <row r="73" spans="2:16" ht="21" customHeight="1" x14ac:dyDescent="0.25">
      <c r="B73" s="453" t="s">
        <v>813</v>
      </c>
      <c r="C73" s="685"/>
      <c r="D73" s="453">
        <v>1</v>
      </c>
      <c r="E73" s="281"/>
      <c r="F73" s="1019"/>
      <c r="G73" s="857"/>
      <c r="H73" s="697">
        <f>SUM(H72)</f>
        <v>95000</v>
      </c>
      <c r="I73" s="1144">
        <f>SUM(I72)</f>
        <v>0</v>
      </c>
      <c r="J73" s="697">
        <f t="shared" ref="J73:P73" si="6">SUM(J72)</f>
        <v>95000</v>
      </c>
      <c r="K73" s="697">
        <f t="shared" si="6"/>
        <v>2726.5</v>
      </c>
      <c r="L73" s="676">
        <f t="shared" si="6"/>
        <v>10929.24</v>
      </c>
      <c r="M73" s="1145">
        <f t="shared" si="6"/>
        <v>2888</v>
      </c>
      <c r="N73" s="697">
        <f>SUM(N72)</f>
        <v>18566.330000000002</v>
      </c>
      <c r="O73" s="697">
        <f t="shared" si="6"/>
        <v>35110.07</v>
      </c>
      <c r="P73" s="697">
        <f t="shared" si="6"/>
        <v>59889.93</v>
      </c>
    </row>
    <row r="74" spans="2:16" ht="21" customHeight="1" x14ac:dyDescent="0.25">
      <c r="B74" s="496"/>
      <c r="C74" s="684"/>
      <c r="D74" s="282"/>
      <c r="E74" s="281"/>
      <c r="F74" s="856"/>
      <c r="G74" s="857"/>
      <c r="H74" s="626"/>
      <c r="I74" s="1111"/>
      <c r="J74" s="457"/>
      <c r="K74" s="457"/>
      <c r="L74" s="457"/>
      <c r="M74" s="1149"/>
      <c r="N74" s="468"/>
      <c r="O74" s="468"/>
      <c r="P74" s="457"/>
    </row>
    <row r="75" spans="2:16" ht="32.25" customHeight="1" x14ac:dyDescent="0.25">
      <c r="B75" s="1014" t="s">
        <v>1136</v>
      </c>
      <c r="C75" s="570"/>
      <c r="D75" s="492"/>
      <c r="E75" s="465"/>
      <c r="F75" s="1019"/>
      <c r="G75" s="857"/>
      <c r="H75" s="695"/>
      <c r="I75" s="1144"/>
      <c r="J75" s="697"/>
      <c r="K75" s="697"/>
      <c r="L75" s="697"/>
      <c r="M75" s="1145"/>
      <c r="N75" s="697"/>
      <c r="O75" s="697"/>
      <c r="P75" s="697"/>
    </row>
    <row r="76" spans="2:16" ht="31.5" customHeight="1" x14ac:dyDescent="0.25">
      <c r="B76" s="153" t="s">
        <v>1583</v>
      </c>
      <c r="C76" s="685" t="s">
        <v>806</v>
      </c>
      <c r="D76" s="749" t="s">
        <v>1572</v>
      </c>
      <c r="E76" s="281" t="s">
        <v>1063</v>
      </c>
      <c r="F76" s="855">
        <v>45992</v>
      </c>
      <c r="G76" s="855">
        <v>46143</v>
      </c>
      <c r="H76" s="626">
        <v>120000</v>
      </c>
      <c r="I76" s="1169">
        <v>0</v>
      </c>
      <c r="J76" s="468">
        <v>120000</v>
      </c>
      <c r="K76" s="468">
        <v>3444</v>
      </c>
      <c r="L76" s="468">
        <v>16809.87</v>
      </c>
      <c r="M76" s="1149">
        <v>3648</v>
      </c>
      <c r="N76" s="468">
        <v>2568.4</v>
      </c>
      <c r="O76" s="468">
        <f>+K76+L76+M76+N76</f>
        <v>26470.27</v>
      </c>
      <c r="P76" s="626">
        <f>+J76-O76</f>
        <v>93529.73</v>
      </c>
    </row>
    <row r="77" spans="2:16" s="259" customFormat="1" ht="21" customHeight="1" x14ac:dyDescent="0.25">
      <c r="B77" s="1251" t="s">
        <v>1750</v>
      </c>
      <c r="C77" s="1252" t="s">
        <v>807</v>
      </c>
      <c r="D77" s="1246" t="s">
        <v>1751</v>
      </c>
      <c r="E77" s="1247" t="s">
        <v>1063</v>
      </c>
      <c r="F77" s="855">
        <v>45992</v>
      </c>
      <c r="G77" s="855">
        <v>46143</v>
      </c>
      <c r="H77" s="1100">
        <v>50000</v>
      </c>
      <c r="I77" s="1249">
        <v>0</v>
      </c>
      <c r="J77" s="1100">
        <v>50000</v>
      </c>
      <c r="K77" s="1100">
        <v>1435</v>
      </c>
      <c r="L77" s="1103">
        <v>1854</v>
      </c>
      <c r="M77" s="1250">
        <v>1520</v>
      </c>
      <c r="N77" s="626">
        <v>25</v>
      </c>
      <c r="O77" s="468">
        <f>+K77+L77+M77+N77</f>
        <v>4834</v>
      </c>
      <c r="P77" s="675">
        <f>+J77-O77</f>
        <v>45166</v>
      </c>
    </row>
    <row r="78" spans="2:16" ht="21" customHeight="1" x14ac:dyDescent="0.25">
      <c r="B78" s="496" t="s">
        <v>1352</v>
      </c>
      <c r="C78" s="684" t="s">
        <v>806</v>
      </c>
      <c r="D78" s="286" t="s">
        <v>1635</v>
      </c>
      <c r="E78" s="281" t="s">
        <v>1063</v>
      </c>
      <c r="F78" s="855">
        <v>45931</v>
      </c>
      <c r="G78" s="855">
        <v>46082</v>
      </c>
      <c r="H78" s="626">
        <v>55000</v>
      </c>
      <c r="I78" s="1111">
        <v>0</v>
      </c>
      <c r="J78" s="457">
        <v>55000</v>
      </c>
      <c r="K78" s="457">
        <v>1578.5</v>
      </c>
      <c r="L78" s="457">
        <v>2559.6799999999998</v>
      </c>
      <c r="M78" s="1149">
        <v>1672</v>
      </c>
      <c r="N78" s="468">
        <v>25</v>
      </c>
      <c r="O78" s="468">
        <v>5835.18</v>
      </c>
      <c r="P78" s="498">
        <f>+J78-O78</f>
        <v>49164.82</v>
      </c>
    </row>
    <row r="79" spans="2:16" ht="21" customHeight="1" x14ac:dyDescent="0.25">
      <c r="B79" s="275" t="s">
        <v>875</v>
      </c>
      <c r="C79" s="1245" t="s">
        <v>807</v>
      </c>
      <c r="D79" s="1246" t="s">
        <v>1784</v>
      </c>
      <c r="E79" s="1247" t="s">
        <v>1063</v>
      </c>
      <c r="F79" s="855">
        <v>45992</v>
      </c>
      <c r="G79" s="855">
        <v>46143</v>
      </c>
      <c r="H79" s="626">
        <v>70000</v>
      </c>
      <c r="I79" s="1169">
        <v>0</v>
      </c>
      <c r="J79" s="626">
        <v>70000</v>
      </c>
      <c r="K79" s="626">
        <v>2009</v>
      </c>
      <c r="L79" s="626">
        <v>5368.48</v>
      </c>
      <c r="M79" s="1149">
        <v>2128</v>
      </c>
      <c r="N79" s="626">
        <v>2517.7399999999998</v>
      </c>
      <c r="O79" s="626">
        <f>SUM(K79:N79)</f>
        <v>12023.22</v>
      </c>
      <c r="P79" s="626">
        <f>+H79-O79</f>
        <v>57976.78</v>
      </c>
    </row>
    <row r="80" spans="2:16" ht="21" customHeight="1" x14ac:dyDescent="0.25">
      <c r="B80" s="466" t="s">
        <v>813</v>
      </c>
      <c r="C80" s="569"/>
      <c r="D80" s="492">
        <v>4</v>
      </c>
      <c r="E80" s="465"/>
      <c r="F80" s="500"/>
      <c r="G80" s="855"/>
      <c r="H80" s="697">
        <f>SUM(H76:H79)</f>
        <v>295000</v>
      </c>
      <c r="I80" s="1144">
        <v>0</v>
      </c>
      <c r="J80" s="697">
        <f t="shared" ref="J80:P80" si="7">SUM(J76:J79)</f>
        <v>295000</v>
      </c>
      <c r="K80" s="697">
        <f t="shared" si="7"/>
        <v>8466.5</v>
      </c>
      <c r="L80" s="676">
        <f t="shared" si="7"/>
        <v>26592.03</v>
      </c>
      <c r="M80" s="697">
        <f t="shared" si="7"/>
        <v>8968</v>
      </c>
      <c r="N80" s="697">
        <f t="shared" si="7"/>
        <v>5136.1399999999994</v>
      </c>
      <c r="O80" s="697">
        <f t="shared" si="7"/>
        <v>49162.67</v>
      </c>
      <c r="P80" s="697">
        <f t="shared" si="7"/>
        <v>245837.33</v>
      </c>
    </row>
    <row r="81" spans="2:16" ht="21" customHeight="1" x14ac:dyDescent="0.25">
      <c r="B81" s="466"/>
      <c r="C81" s="569"/>
      <c r="D81" s="492"/>
      <c r="E81" s="465"/>
      <c r="F81" s="500"/>
      <c r="G81" s="855"/>
      <c r="H81" s="697"/>
      <c r="I81" s="1144"/>
      <c r="J81" s="697"/>
      <c r="K81" s="697"/>
      <c r="L81" s="697"/>
      <c r="M81" s="1145"/>
      <c r="N81" s="697"/>
      <c r="O81" s="697"/>
      <c r="P81" s="697"/>
    </row>
    <row r="82" spans="2:16" ht="21" customHeight="1" x14ac:dyDescent="0.25">
      <c r="B82" s="466" t="s">
        <v>1791</v>
      </c>
      <c r="C82" s="569"/>
      <c r="D82" s="492"/>
      <c r="E82" s="465"/>
      <c r="F82" s="500"/>
      <c r="G82" s="855"/>
      <c r="H82" s="697"/>
      <c r="I82" s="1144"/>
      <c r="J82" s="697"/>
      <c r="K82" s="697"/>
      <c r="L82" s="697"/>
      <c r="M82" s="1145"/>
      <c r="N82" s="697"/>
      <c r="O82" s="697"/>
      <c r="P82" s="697"/>
    </row>
    <row r="83" spans="2:16" ht="21" customHeight="1" x14ac:dyDescent="0.25">
      <c r="B83" s="286" t="s">
        <v>1793</v>
      </c>
      <c r="C83" s="685" t="s">
        <v>807</v>
      </c>
      <c r="D83" s="282" t="s">
        <v>1794</v>
      </c>
      <c r="E83" s="281" t="s">
        <v>1063</v>
      </c>
      <c r="F83" s="855">
        <v>45992</v>
      </c>
      <c r="G83" s="855">
        <v>46143</v>
      </c>
      <c r="H83" s="626">
        <v>120000</v>
      </c>
      <c r="I83" s="1169">
        <v>0</v>
      </c>
      <c r="J83" s="468">
        <v>120000</v>
      </c>
      <c r="K83" s="468">
        <v>3444</v>
      </c>
      <c r="L83" s="468">
        <v>16809.87</v>
      </c>
      <c r="M83" s="1149">
        <v>3648</v>
      </c>
      <c r="N83" s="468">
        <v>25</v>
      </c>
      <c r="O83" s="468">
        <f>SUM(K83:N83)</f>
        <v>23926.87</v>
      </c>
      <c r="P83" s="468">
        <f>+H83-O83</f>
        <v>96073.13</v>
      </c>
    </row>
    <row r="84" spans="2:16" ht="21" customHeight="1" x14ac:dyDescent="0.25">
      <c r="B84" s="466" t="s">
        <v>813</v>
      </c>
      <c r="C84" s="569"/>
      <c r="D84" s="492">
        <v>1</v>
      </c>
      <c r="E84" s="465"/>
      <c r="F84" s="500"/>
      <c r="G84" s="855"/>
      <c r="H84" s="695">
        <v>120000</v>
      </c>
      <c r="I84" s="1144">
        <v>0</v>
      </c>
      <c r="J84" s="697">
        <v>120000</v>
      </c>
      <c r="K84" s="697">
        <v>3444</v>
      </c>
      <c r="L84" s="676">
        <v>16809.87</v>
      </c>
      <c r="M84" s="1145">
        <v>3648</v>
      </c>
      <c r="N84" s="697">
        <v>25</v>
      </c>
      <c r="O84" s="697">
        <f>SUM(K84:N84)</f>
        <v>23926.87</v>
      </c>
      <c r="P84" s="697">
        <f>+H84-O84</f>
        <v>96073.13</v>
      </c>
    </row>
    <row r="85" spans="2:16" ht="21" customHeight="1" x14ac:dyDescent="0.25">
      <c r="B85" s="466"/>
      <c r="C85" s="569"/>
      <c r="D85" s="492"/>
      <c r="E85" s="465"/>
      <c r="F85" s="500"/>
      <c r="G85" s="855"/>
      <c r="H85" s="697"/>
      <c r="I85" s="1144"/>
      <c r="J85" s="697"/>
      <c r="K85" s="697"/>
      <c r="L85" s="697"/>
      <c r="M85" s="1145"/>
      <c r="N85" s="697"/>
      <c r="O85" s="697"/>
      <c r="P85" s="697"/>
    </row>
    <row r="86" spans="2:16" ht="21" customHeight="1" x14ac:dyDescent="0.25">
      <c r="B86" s="453" t="s">
        <v>1515</v>
      </c>
      <c r="C86" s="569"/>
      <c r="D86" s="492"/>
      <c r="E86" s="465"/>
      <c r="F86" s="1019"/>
      <c r="G86" s="857"/>
      <c r="H86" s="695"/>
      <c r="I86" s="1144"/>
      <c r="J86" s="697"/>
      <c r="K86" s="697"/>
      <c r="L86" s="697"/>
      <c r="M86" s="1145"/>
      <c r="N86" s="697"/>
      <c r="O86" s="697"/>
      <c r="P86" s="697"/>
    </row>
    <row r="87" spans="2:16" ht="32.25" customHeight="1" x14ac:dyDescent="0.25">
      <c r="B87" s="280" t="s">
        <v>1584</v>
      </c>
      <c r="C87" s="685" t="s">
        <v>806</v>
      </c>
      <c r="D87" s="282" t="s">
        <v>1357</v>
      </c>
      <c r="E87" s="281" t="s">
        <v>1063</v>
      </c>
      <c r="F87" s="855">
        <v>45931</v>
      </c>
      <c r="G87" s="855">
        <v>46082</v>
      </c>
      <c r="H87" s="626">
        <v>125000</v>
      </c>
      <c r="I87" s="1111">
        <v>0</v>
      </c>
      <c r="J87" s="1038">
        <v>125000</v>
      </c>
      <c r="K87" s="1038">
        <v>3587.5</v>
      </c>
      <c r="L87" s="1037">
        <v>17985.990000000002</v>
      </c>
      <c r="M87" s="1150">
        <v>3800</v>
      </c>
      <c r="N87" s="1038">
        <v>25</v>
      </c>
      <c r="O87" s="468">
        <f t="shared" ref="O87:O92" si="8">+K87+L87+M87+N87</f>
        <v>25398.49</v>
      </c>
      <c r="P87" s="498">
        <f t="shared" ref="P87:P92" si="9">+J87-O87</f>
        <v>99601.51</v>
      </c>
    </row>
    <row r="88" spans="2:16" ht="32.25" customHeight="1" x14ac:dyDescent="0.25">
      <c r="B88" s="280" t="s">
        <v>1585</v>
      </c>
      <c r="C88" s="685" t="s">
        <v>806</v>
      </c>
      <c r="D88" s="282" t="s">
        <v>1357</v>
      </c>
      <c r="E88" s="281" t="s">
        <v>1063</v>
      </c>
      <c r="F88" s="855">
        <v>45931</v>
      </c>
      <c r="G88" s="855">
        <v>45717</v>
      </c>
      <c r="H88" s="626">
        <v>125000</v>
      </c>
      <c r="I88" s="1111">
        <v>0</v>
      </c>
      <c r="J88" s="1038">
        <v>125000</v>
      </c>
      <c r="K88" s="1038">
        <v>3587.5</v>
      </c>
      <c r="L88" s="1037">
        <v>17985.990000000002</v>
      </c>
      <c r="M88" s="1150">
        <v>3800</v>
      </c>
      <c r="N88" s="1038">
        <v>25</v>
      </c>
      <c r="O88" s="468">
        <f t="shared" si="8"/>
        <v>25398.49</v>
      </c>
      <c r="P88" s="498">
        <f t="shared" si="9"/>
        <v>99601.51</v>
      </c>
    </row>
    <row r="89" spans="2:16" ht="32.25" customHeight="1" x14ac:dyDescent="0.25">
      <c r="B89" s="280" t="s">
        <v>1586</v>
      </c>
      <c r="C89" s="685" t="s">
        <v>806</v>
      </c>
      <c r="D89" s="282" t="s">
        <v>1355</v>
      </c>
      <c r="E89" s="281" t="s">
        <v>1063</v>
      </c>
      <c r="F89" s="855">
        <v>45931</v>
      </c>
      <c r="G89" s="855">
        <v>46082</v>
      </c>
      <c r="H89" s="626">
        <v>125000</v>
      </c>
      <c r="I89" s="1111">
        <v>0</v>
      </c>
      <c r="J89" s="1038">
        <v>125000</v>
      </c>
      <c r="K89" s="1038">
        <v>3587.5</v>
      </c>
      <c r="L89" s="1037">
        <v>17985.990000000002</v>
      </c>
      <c r="M89" s="1150">
        <v>3800</v>
      </c>
      <c r="N89" s="1038">
        <v>25</v>
      </c>
      <c r="O89" s="468">
        <f t="shared" si="8"/>
        <v>25398.49</v>
      </c>
      <c r="P89" s="498">
        <f t="shared" si="9"/>
        <v>99601.51</v>
      </c>
    </row>
    <row r="90" spans="2:16" ht="32.25" customHeight="1" x14ac:dyDescent="0.25">
      <c r="B90" s="153" t="s">
        <v>1587</v>
      </c>
      <c r="C90" s="685" t="s">
        <v>806</v>
      </c>
      <c r="D90" s="282" t="s">
        <v>1357</v>
      </c>
      <c r="E90" s="281" t="s">
        <v>1063</v>
      </c>
      <c r="F90" s="855">
        <v>45931</v>
      </c>
      <c r="G90" s="855">
        <v>46082</v>
      </c>
      <c r="H90" s="626">
        <v>125000</v>
      </c>
      <c r="I90" s="1111">
        <v>0</v>
      </c>
      <c r="J90" s="1038">
        <v>125000</v>
      </c>
      <c r="K90" s="1038">
        <v>3587.5</v>
      </c>
      <c r="L90" s="1037">
        <v>17985.990000000002</v>
      </c>
      <c r="M90" s="1150">
        <v>3800</v>
      </c>
      <c r="N90" s="1038">
        <v>25</v>
      </c>
      <c r="O90" s="468">
        <f t="shared" si="8"/>
        <v>25398.49</v>
      </c>
      <c r="P90" s="498">
        <f t="shared" si="9"/>
        <v>99601.51</v>
      </c>
    </row>
    <row r="91" spans="2:16" ht="32.25" customHeight="1" x14ac:dyDescent="0.25">
      <c r="B91" s="280" t="s">
        <v>1588</v>
      </c>
      <c r="C91" s="685" t="s">
        <v>806</v>
      </c>
      <c r="D91" s="282" t="s">
        <v>1357</v>
      </c>
      <c r="E91" s="281" t="s">
        <v>1063</v>
      </c>
      <c r="F91" s="855">
        <v>45931</v>
      </c>
      <c r="G91" s="855">
        <v>46082</v>
      </c>
      <c r="H91" s="626">
        <v>125000</v>
      </c>
      <c r="I91" s="1169">
        <v>0</v>
      </c>
      <c r="J91" s="1038">
        <v>125000</v>
      </c>
      <c r="K91" s="1038">
        <v>3587.5</v>
      </c>
      <c r="L91" s="1037">
        <v>17985.990000000002</v>
      </c>
      <c r="M91" s="1150">
        <v>3800</v>
      </c>
      <c r="N91" s="1038">
        <v>25</v>
      </c>
      <c r="O91" s="468">
        <f t="shared" si="8"/>
        <v>25398.49</v>
      </c>
      <c r="P91" s="626">
        <f t="shared" si="9"/>
        <v>99601.51</v>
      </c>
    </row>
    <row r="92" spans="2:16" ht="32.25" customHeight="1" x14ac:dyDescent="0.25">
      <c r="B92" s="280" t="s">
        <v>1589</v>
      </c>
      <c r="C92" s="685" t="s">
        <v>807</v>
      </c>
      <c r="D92" s="282" t="s">
        <v>1357</v>
      </c>
      <c r="E92" s="281" t="s">
        <v>1063</v>
      </c>
      <c r="F92" s="855">
        <v>45931</v>
      </c>
      <c r="G92" s="855">
        <v>46082</v>
      </c>
      <c r="H92" s="626">
        <v>135000</v>
      </c>
      <c r="I92" s="1169">
        <v>0</v>
      </c>
      <c r="J92" s="1038">
        <v>135000</v>
      </c>
      <c r="K92" s="1038">
        <v>3874.5</v>
      </c>
      <c r="L92" s="1038">
        <v>19858.3</v>
      </c>
      <c r="M92" s="1150">
        <v>4104</v>
      </c>
      <c r="N92" s="1038">
        <v>1944.78</v>
      </c>
      <c r="O92" s="468">
        <f t="shared" si="8"/>
        <v>29781.579999999998</v>
      </c>
      <c r="P92" s="626">
        <f t="shared" si="9"/>
        <v>105218.42</v>
      </c>
    </row>
    <row r="93" spans="2:16" ht="33" customHeight="1" x14ac:dyDescent="0.25">
      <c r="B93" s="153" t="s">
        <v>1590</v>
      </c>
      <c r="C93" s="685" t="s">
        <v>807</v>
      </c>
      <c r="D93" s="282" t="s">
        <v>1357</v>
      </c>
      <c r="E93" s="281" t="s">
        <v>1063</v>
      </c>
      <c r="F93" s="855">
        <v>45931</v>
      </c>
      <c r="G93" s="855">
        <v>46082</v>
      </c>
      <c r="H93" s="626">
        <v>125000</v>
      </c>
      <c r="I93" s="1111">
        <v>0</v>
      </c>
      <c r="J93" s="1038">
        <v>125000</v>
      </c>
      <c r="K93" s="1038">
        <v>3587.5</v>
      </c>
      <c r="L93" s="1038">
        <v>17985.990000000002</v>
      </c>
      <c r="M93" s="1150">
        <v>3800</v>
      </c>
      <c r="N93" s="1038">
        <v>25</v>
      </c>
      <c r="O93" s="468">
        <v>25398.49</v>
      </c>
      <c r="P93" s="498">
        <v>99601.51</v>
      </c>
    </row>
    <row r="94" spans="2:16" ht="21" customHeight="1" x14ac:dyDescent="0.25">
      <c r="B94" s="466" t="s">
        <v>813</v>
      </c>
      <c r="C94" s="569"/>
      <c r="D94" s="492">
        <v>7</v>
      </c>
      <c r="E94" s="465"/>
      <c r="F94" s="500"/>
      <c r="G94" s="855"/>
      <c r="H94" s="697">
        <f>SUM(H87:H93)</f>
        <v>885000</v>
      </c>
      <c r="I94" s="1112">
        <v>0</v>
      </c>
      <c r="J94" s="697">
        <f t="shared" ref="J94:P94" si="10">SUM(J87:J93)</f>
        <v>885000</v>
      </c>
      <c r="K94" s="697">
        <f t="shared" si="10"/>
        <v>25399.5</v>
      </c>
      <c r="L94" s="676">
        <f t="shared" si="10"/>
        <v>127774.24000000002</v>
      </c>
      <c r="M94" s="1145">
        <f t="shared" si="10"/>
        <v>26904</v>
      </c>
      <c r="N94" s="697">
        <f t="shared" si="10"/>
        <v>2094.7799999999997</v>
      </c>
      <c r="O94" s="697">
        <f t="shared" si="10"/>
        <v>182172.52</v>
      </c>
      <c r="P94" s="697">
        <f t="shared" si="10"/>
        <v>702827.48</v>
      </c>
    </row>
    <row r="95" spans="2:16" ht="21" customHeight="1" x14ac:dyDescent="0.25">
      <c r="B95" s="466"/>
      <c r="C95" s="569"/>
      <c r="D95" s="492"/>
      <c r="E95" s="465"/>
      <c r="F95" s="500"/>
      <c r="G95" s="855"/>
      <c r="H95" s="697"/>
      <c r="I95" s="1145"/>
      <c r="J95" s="697"/>
      <c r="K95" s="697"/>
      <c r="L95" s="697"/>
      <c r="M95" s="1145"/>
      <c r="N95" s="697"/>
      <c r="O95" s="697"/>
      <c r="P95" s="697"/>
    </row>
    <row r="96" spans="2:16" ht="21" customHeight="1" x14ac:dyDescent="0.25">
      <c r="B96" s="466" t="s">
        <v>821</v>
      </c>
      <c r="C96" s="569"/>
      <c r="D96" s="492"/>
      <c r="E96" s="465"/>
      <c r="F96" s="500"/>
      <c r="G96" s="855"/>
      <c r="H96" s="695"/>
      <c r="I96" s="1144"/>
      <c r="J96" s="697"/>
      <c r="K96" s="697"/>
      <c r="L96" s="697"/>
      <c r="M96" s="1145"/>
      <c r="N96" s="697"/>
      <c r="O96" s="697"/>
      <c r="P96" s="697"/>
    </row>
    <row r="97" spans="2:16" ht="30.75" customHeight="1" x14ac:dyDescent="0.25">
      <c r="B97" s="286" t="s">
        <v>593</v>
      </c>
      <c r="C97" s="685" t="s">
        <v>806</v>
      </c>
      <c r="D97" s="282" t="s">
        <v>1541</v>
      </c>
      <c r="E97" s="281" t="s">
        <v>1063</v>
      </c>
      <c r="F97" s="855">
        <v>45931</v>
      </c>
      <c r="G97" s="855">
        <v>46082</v>
      </c>
      <c r="H97" s="626">
        <v>150000</v>
      </c>
      <c r="I97" s="1169">
        <v>0</v>
      </c>
      <c r="J97" s="468">
        <v>150000</v>
      </c>
      <c r="K97" s="468">
        <v>4305</v>
      </c>
      <c r="L97" s="468">
        <v>23866.62</v>
      </c>
      <c r="M97" s="1149">
        <v>4560</v>
      </c>
      <c r="N97" s="468">
        <v>2568.4</v>
      </c>
      <c r="O97" s="468">
        <v>35300.019999999997</v>
      </c>
      <c r="P97" s="468">
        <f t="shared" ref="P97:P103" si="11">+J97-O97</f>
        <v>114699.98000000001</v>
      </c>
    </row>
    <row r="98" spans="2:16" ht="24.75" customHeight="1" x14ac:dyDescent="0.25">
      <c r="B98" s="286" t="s">
        <v>1591</v>
      </c>
      <c r="C98" s="684" t="s">
        <v>806</v>
      </c>
      <c r="D98" s="282" t="s">
        <v>489</v>
      </c>
      <c r="E98" s="281" t="s">
        <v>1063</v>
      </c>
      <c r="F98" s="855">
        <v>45931</v>
      </c>
      <c r="G98" s="855">
        <v>46082</v>
      </c>
      <c r="H98" s="626">
        <v>70000</v>
      </c>
      <c r="I98" s="1111">
        <v>0</v>
      </c>
      <c r="J98" s="457">
        <v>70000</v>
      </c>
      <c r="K98" s="457">
        <v>2009</v>
      </c>
      <c r="L98" s="457">
        <v>5368.48</v>
      </c>
      <c r="M98" s="1149">
        <v>2128</v>
      </c>
      <c r="N98" s="468">
        <v>25</v>
      </c>
      <c r="O98" s="468">
        <f t="shared" ref="O98:O103" si="12">+K98+L98+M98+N98</f>
        <v>9530.48</v>
      </c>
      <c r="P98" s="457">
        <f t="shared" si="11"/>
        <v>60469.520000000004</v>
      </c>
    </row>
    <row r="99" spans="2:16" ht="24.75" customHeight="1" x14ac:dyDescent="0.25">
      <c r="B99" s="286" t="s">
        <v>1288</v>
      </c>
      <c r="C99" s="685" t="s">
        <v>807</v>
      </c>
      <c r="D99" s="282" t="s">
        <v>417</v>
      </c>
      <c r="E99" s="281" t="s">
        <v>1063</v>
      </c>
      <c r="F99" s="855">
        <v>45931</v>
      </c>
      <c r="G99" s="855">
        <v>46082</v>
      </c>
      <c r="H99" s="626">
        <v>70000</v>
      </c>
      <c r="I99" s="1169">
        <v>0</v>
      </c>
      <c r="J99" s="468">
        <v>70000</v>
      </c>
      <c r="K99" s="468">
        <v>2009</v>
      </c>
      <c r="L99" s="468">
        <v>5368.48</v>
      </c>
      <c r="M99" s="1149">
        <v>2128</v>
      </c>
      <c r="N99" s="468">
        <v>25</v>
      </c>
      <c r="O99" s="468">
        <f t="shared" si="12"/>
        <v>9530.48</v>
      </c>
      <c r="P99" s="468">
        <f t="shared" si="11"/>
        <v>60469.520000000004</v>
      </c>
    </row>
    <row r="100" spans="2:16" ht="24.75" customHeight="1" x14ac:dyDescent="0.25">
      <c r="B100" s="286" t="s">
        <v>1496</v>
      </c>
      <c r="C100" s="684" t="s">
        <v>806</v>
      </c>
      <c r="D100" s="282" t="s">
        <v>489</v>
      </c>
      <c r="E100" s="281" t="s">
        <v>1063</v>
      </c>
      <c r="F100" s="855">
        <v>45931</v>
      </c>
      <c r="G100" s="855">
        <v>46082</v>
      </c>
      <c r="H100" s="626">
        <v>70000</v>
      </c>
      <c r="I100" s="1111">
        <v>0</v>
      </c>
      <c r="J100" s="457">
        <v>70000</v>
      </c>
      <c r="K100" s="457">
        <v>2009</v>
      </c>
      <c r="L100" s="457">
        <v>5368.48</v>
      </c>
      <c r="M100" s="1149">
        <v>2128</v>
      </c>
      <c r="N100" s="468">
        <v>2011.95</v>
      </c>
      <c r="O100" s="468">
        <f t="shared" si="12"/>
        <v>11517.43</v>
      </c>
      <c r="P100" s="457">
        <f t="shared" si="11"/>
        <v>58482.57</v>
      </c>
    </row>
    <row r="101" spans="2:16" ht="21" customHeight="1" x14ac:dyDescent="0.25">
      <c r="B101" s="153" t="s">
        <v>1599</v>
      </c>
      <c r="C101" s="684" t="s">
        <v>806</v>
      </c>
      <c r="D101" s="282" t="s">
        <v>417</v>
      </c>
      <c r="E101" s="281" t="s">
        <v>1063</v>
      </c>
      <c r="F101" s="855">
        <v>45931</v>
      </c>
      <c r="G101" s="855">
        <v>46082</v>
      </c>
      <c r="H101" s="626">
        <v>70000</v>
      </c>
      <c r="I101" s="1111">
        <v>0</v>
      </c>
      <c r="J101" s="457">
        <v>70000</v>
      </c>
      <c r="K101" s="457">
        <v>2009</v>
      </c>
      <c r="L101" s="457">
        <v>5368.48</v>
      </c>
      <c r="M101" s="1149">
        <v>2128</v>
      </c>
      <c r="N101" s="468">
        <v>25</v>
      </c>
      <c r="O101" s="468">
        <f t="shared" si="12"/>
        <v>9530.48</v>
      </c>
      <c r="P101" s="457">
        <f t="shared" si="11"/>
        <v>60469.520000000004</v>
      </c>
    </row>
    <row r="102" spans="2:16" ht="21" customHeight="1" x14ac:dyDescent="0.25">
      <c r="B102" s="153" t="s">
        <v>1786</v>
      </c>
      <c r="C102" s="684" t="s">
        <v>806</v>
      </c>
      <c r="D102" s="282" t="s">
        <v>417</v>
      </c>
      <c r="E102" s="281" t="s">
        <v>1063</v>
      </c>
      <c r="F102" s="855">
        <v>45931</v>
      </c>
      <c r="G102" s="855">
        <v>46082</v>
      </c>
      <c r="H102" s="626">
        <v>60000</v>
      </c>
      <c r="I102" s="1111">
        <v>0</v>
      </c>
      <c r="J102" s="457">
        <v>60000</v>
      </c>
      <c r="K102" s="457">
        <v>1722</v>
      </c>
      <c r="L102" s="457">
        <v>3486.68</v>
      </c>
      <c r="M102" s="1149">
        <v>1824</v>
      </c>
      <c r="N102" s="468">
        <v>25</v>
      </c>
      <c r="O102" s="468">
        <f t="shared" si="12"/>
        <v>7057.68</v>
      </c>
      <c r="P102" s="457">
        <f t="shared" si="11"/>
        <v>52942.32</v>
      </c>
    </row>
    <row r="103" spans="2:16" ht="21" customHeight="1" x14ac:dyDescent="0.25">
      <c r="B103" s="153" t="s">
        <v>1849</v>
      </c>
      <c r="C103" s="684" t="s">
        <v>806</v>
      </c>
      <c r="D103" s="282" t="s">
        <v>417</v>
      </c>
      <c r="E103" s="281" t="s">
        <v>1063</v>
      </c>
      <c r="F103" s="855">
        <v>45992</v>
      </c>
      <c r="G103" s="855">
        <v>46143</v>
      </c>
      <c r="H103" s="626">
        <v>80000</v>
      </c>
      <c r="I103" s="1111">
        <v>0</v>
      </c>
      <c r="J103" s="457">
        <v>80000</v>
      </c>
      <c r="K103" s="457">
        <v>2296</v>
      </c>
      <c r="L103" s="457">
        <v>7400.87</v>
      </c>
      <c r="M103" s="1149">
        <v>2432</v>
      </c>
      <c r="N103" s="468">
        <v>25</v>
      </c>
      <c r="O103" s="468">
        <f t="shared" si="12"/>
        <v>12153.869999999999</v>
      </c>
      <c r="P103" s="457">
        <f t="shared" si="11"/>
        <v>67846.13</v>
      </c>
    </row>
    <row r="104" spans="2:16" ht="21" customHeight="1" x14ac:dyDescent="0.25">
      <c r="B104" s="466" t="s">
        <v>813</v>
      </c>
      <c r="C104" s="569"/>
      <c r="D104" s="492">
        <v>7</v>
      </c>
      <c r="E104" s="465"/>
      <c r="F104" s="500"/>
      <c r="G104" s="855"/>
      <c r="H104" s="695">
        <f>SUM(H97:H103)</f>
        <v>570000</v>
      </c>
      <c r="I104" s="1112">
        <v>0</v>
      </c>
      <c r="J104" s="695">
        <f t="shared" ref="J104:P104" si="13">SUM(J97:J103)</f>
        <v>570000</v>
      </c>
      <c r="K104" s="695">
        <f t="shared" si="13"/>
        <v>16359</v>
      </c>
      <c r="L104" s="1099">
        <f t="shared" si="13"/>
        <v>56228.09</v>
      </c>
      <c r="M104" s="695">
        <f t="shared" si="13"/>
        <v>17328</v>
      </c>
      <c r="N104" s="695">
        <f t="shared" si="13"/>
        <v>4705.3500000000004</v>
      </c>
      <c r="O104" s="695">
        <f t="shared" si="13"/>
        <v>94620.44</v>
      </c>
      <c r="P104" s="695">
        <f t="shared" si="13"/>
        <v>475379.56000000006</v>
      </c>
    </row>
    <row r="105" spans="2:16" ht="21" customHeight="1" x14ac:dyDescent="0.25">
      <c r="B105" s="490"/>
      <c r="C105" s="1223"/>
      <c r="D105" s="492"/>
      <c r="E105" s="465"/>
      <c r="F105" s="856"/>
      <c r="G105" s="857"/>
      <c r="H105" s="695"/>
      <c r="I105" s="1112"/>
      <c r="J105" s="494"/>
      <c r="K105" s="494"/>
      <c r="L105" s="494"/>
      <c r="M105" s="1145"/>
      <c r="N105" s="695"/>
      <c r="O105" s="695"/>
      <c r="P105" s="494"/>
    </row>
    <row r="106" spans="2:16" ht="21" customHeight="1" x14ac:dyDescent="0.25">
      <c r="B106" s="490" t="s">
        <v>1542</v>
      </c>
      <c r="C106" s="1223"/>
      <c r="D106" s="492"/>
      <c r="E106" s="1015"/>
      <c r="F106" s="856"/>
      <c r="G106" s="857"/>
      <c r="H106" s="695"/>
      <c r="I106" s="1112"/>
      <c r="J106" s="463"/>
      <c r="K106" s="463"/>
      <c r="L106" s="463"/>
      <c r="M106" s="1145"/>
      <c r="N106" s="697"/>
      <c r="O106" s="697"/>
      <c r="P106" s="463"/>
    </row>
    <row r="107" spans="2:16" ht="21" customHeight="1" x14ac:dyDescent="0.25">
      <c r="B107" s="496" t="s">
        <v>1592</v>
      </c>
      <c r="C107" s="684" t="s">
        <v>807</v>
      </c>
      <c r="D107" s="282" t="s">
        <v>1427</v>
      </c>
      <c r="E107" s="281" t="s">
        <v>1063</v>
      </c>
      <c r="F107" s="855">
        <v>45931</v>
      </c>
      <c r="G107" s="855">
        <v>46082</v>
      </c>
      <c r="H107" s="626">
        <v>185000</v>
      </c>
      <c r="I107" s="1111">
        <v>0</v>
      </c>
      <c r="J107" s="457">
        <v>185000</v>
      </c>
      <c r="K107" s="457">
        <v>5309.5</v>
      </c>
      <c r="L107" s="457">
        <v>32099.49</v>
      </c>
      <c r="M107" s="1149">
        <v>5624</v>
      </c>
      <c r="N107" s="468">
        <v>5010.4799999999996</v>
      </c>
      <c r="O107" s="468">
        <f>+K107+L107+M107+N107</f>
        <v>48043.47</v>
      </c>
      <c r="P107" s="457">
        <f>+J107-O107</f>
        <v>136956.53</v>
      </c>
    </row>
    <row r="108" spans="2:16" ht="21" customHeight="1" x14ac:dyDescent="0.25">
      <c r="B108" s="466" t="s">
        <v>813</v>
      </c>
      <c r="C108" s="569"/>
      <c r="D108" s="492">
        <v>1</v>
      </c>
      <c r="E108" s="1015"/>
      <c r="F108" s="1016"/>
      <c r="G108" s="855"/>
      <c r="H108" s="695">
        <f>+H107</f>
        <v>185000</v>
      </c>
      <c r="I108" s="1144">
        <f t="shared" ref="I108:P108" si="14">SUM(I107)</f>
        <v>0</v>
      </c>
      <c r="J108" s="695">
        <f t="shared" si="14"/>
        <v>185000</v>
      </c>
      <c r="K108" s="695">
        <f t="shared" si="14"/>
        <v>5309.5</v>
      </c>
      <c r="L108" s="1099">
        <f t="shared" si="14"/>
        <v>32099.49</v>
      </c>
      <c r="M108" s="1145">
        <f t="shared" si="14"/>
        <v>5624</v>
      </c>
      <c r="N108" s="695">
        <f>SUM(N107)</f>
        <v>5010.4799999999996</v>
      </c>
      <c r="O108" s="695">
        <f t="shared" si="14"/>
        <v>48043.47</v>
      </c>
      <c r="P108" s="695">
        <f t="shared" si="14"/>
        <v>136956.53</v>
      </c>
    </row>
    <row r="109" spans="2:16" ht="21" customHeight="1" x14ac:dyDescent="0.25">
      <c r="B109" s="490"/>
      <c r="C109" s="1223"/>
      <c r="D109" s="492"/>
      <c r="E109" s="1015"/>
      <c r="F109" s="856"/>
      <c r="G109" s="857"/>
      <c r="H109" s="695"/>
      <c r="I109" s="1112"/>
      <c r="J109" s="494"/>
      <c r="K109" s="494"/>
      <c r="L109" s="494"/>
      <c r="M109" s="1145"/>
      <c r="N109" s="695"/>
      <c r="O109" s="695"/>
      <c r="P109" s="494"/>
    </row>
    <row r="110" spans="2:16" ht="30" customHeight="1" x14ac:dyDescent="0.25">
      <c r="B110" s="469" t="s">
        <v>1565</v>
      </c>
      <c r="C110" s="1223"/>
      <c r="D110" s="625"/>
      <c r="E110" s="281"/>
      <c r="F110" s="856"/>
      <c r="G110" s="857"/>
      <c r="H110" s="695"/>
      <c r="I110" s="1112"/>
      <c r="J110" s="494"/>
      <c r="K110" s="494"/>
      <c r="L110" s="494"/>
      <c r="M110" s="1145"/>
      <c r="N110" s="695"/>
      <c r="O110" s="695"/>
      <c r="P110" s="494"/>
    </row>
    <row r="111" spans="2:16" s="259" customFormat="1" ht="21" customHeight="1" x14ac:dyDescent="0.25">
      <c r="B111" s="1251" t="s">
        <v>946</v>
      </c>
      <c r="C111" s="1252" t="s">
        <v>806</v>
      </c>
      <c r="D111" s="1246" t="s">
        <v>945</v>
      </c>
      <c r="E111" s="1247" t="s">
        <v>1063</v>
      </c>
      <c r="F111" s="855">
        <v>45931</v>
      </c>
      <c r="G111" s="855">
        <v>46082</v>
      </c>
      <c r="H111" s="1100">
        <v>65000</v>
      </c>
      <c r="I111" s="1249">
        <v>0</v>
      </c>
      <c r="J111" s="1100">
        <v>65000</v>
      </c>
      <c r="K111" s="1100">
        <v>1865.5</v>
      </c>
      <c r="L111" s="1103">
        <v>4043.62</v>
      </c>
      <c r="M111" s="1250">
        <v>1976</v>
      </c>
      <c r="N111" s="626">
        <v>10233.58</v>
      </c>
      <c r="O111" s="468">
        <f>SUM(K111:N111)</f>
        <v>18118.7</v>
      </c>
      <c r="P111" s="675">
        <f>+J111-O111</f>
        <v>46881.3</v>
      </c>
    </row>
    <row r="112" spans="2:16" ht="21" customHeight="1" x14ac:dyDescent="0.25">
      <c r="B112" s="1384" t="s">
        <v>1697</v>
      </c>
      <c r="C112" s="1322" t="s">
        <v>806</v>
      </c>
      <c r="D112" s="1246" t="s">
        <v>945</v>
      </c>
      <c r="E112" s="1247" t="s">
        <v>1063</v>
      </c>
      <c r="F112" s="855">
        <v>45931</v>
      </c>
      <c r="G112" s="855">
        <v>46082</v>
      </c>
      <c r="H112" s="626">
        <v>70000</v>
      </c>
      <c r="I112" s="1249">
        <v>0</v>
      </c>
      <c r="J112" s="1323">
        <v>70000</v>
      </c>
      <c r="K112" s="1323">
        <v>2009</v>
      </c>
      <c r="L112" s="1323">
        <v>5368.48</v>
      </c>
      <c r="M112" s="1150">
        <v>2128</v>
      </c>
      <c r="N112" s="1323">
        <v>25</v>
      </c>
      <c r="O112" s="1038">
        <f>SUM(K112:N112)</f>
        <v>9530.48</v>
      </c>
      <c r="P112" s="1038">
        <f>+H112-O112</f>
        <v>60469.520000000004</v>
      </c>
    </row>
    <row r="113" spans="2:16" ht="21" customHeight="1" x14ac:dyDescent="0.25">
      <c r="B113" s="460" t="s">
        <v>1593</v>
      </c>
      <c r="C113" s="1226" t="s">
        <v>806</v>
      </c>
      <c r="D113" s="625" t="s">
        <v>1773</v>
      </c>
      <c r="E113" s="281" t="s">
        <v>1063</v>
      </c>
      <c r="F113" s="855">
        <v>45931</v>
      </c>
      <c r="G113" s="855">
        <v>46082</v>
      </c>
      <c r="H113" s="626">
        <v>65000</v>
      </c>
      <c r="I113" s="1169">
        <v>0</v>
      </c>
      <c r="J113" s="626">
        <v>65000</v>
      </c>
      <c r="K113" s="626">
        <v>1865.5</v>
      </c>
      <c r="L113" s="626">
        <v>4427.58</v>
      </c>
      <c r="M113" s="1149">
        <v>1976</v>
      </c>
      <c r="N113" s="626">
        <v>25</v>
      </c>
      <c r="O113" s="468">
        <f>+K113+L113+M113+N113</f>
        <v>8294.08</v>
      </c>
      <c r="P113" s="468">
        <f>+J113-O113</f>
        <v>56705.919999999998</v>
      </c>
    </row>
    <row r="114" spans="2:16" ht="21" customHeight="1" x14ac:dyDescent="0.25">
      <c r="B114" s="466" t="s">
        <v>813</v>
      </c>
      <c r="C114" s="569"/>
      <c r="D114" s="492">
        <v>3</v>
      </c>
      <c r="E114" s="1015"/>
      <c r="F114" s="1016"/>
      <c r="G114" s="860"/>
      <c r="H114" s="695">
        <f>SUM(H111:H113)</f>
        <v>200000</v>
      </c>
      <c r="I114" s="1144">
        <f>SUM(I113)</f>
        <v>0</v>
      </c>
      <c r="J114" s="695">
        <f t="shared" ref="J114:P114" si="15">SUM(J111:J113)</f>
        <v>200000</v>
      </c>
      <c r="K114" s="695">
        <f t="shared" si="15"/>
        <v>5740</v>
      </c>
      <c r="L114" s="1099">
        <f t="shared" si="15"/>
        <v>13839.679999999998</v>
      </c>
      <c r="M114" s="1145">
        <f t="shared" si="15"/>
        <v>6080</v>
      </c>
      <c r="N114" s="695">
        <f t="shared" si="15"/>
        <v>10283.58</v>
      </c>
      <c r="O114" s="695">
        <f t="shared" si="15"/>
        <v>35943.26</v>
      </c>
      <c r="P114" s="695">
        <f t="shared" si="15"/>
        <v>164056.74</v>
      </c>
    </row>
    <row r="115" spans="2:16" ht="21" customHeight="1" x14ac:dyDescent="0.25">
      <c r="B115" s="490"/>
      <c r="C115" s="1223"/>
      <c r="D115" s="492"/>
      <c r="E115" s="1015"/>
      <c r="F115" s="859"/>
      <c r="G115" s="860"/>
      <c r="H115" s="695"/>
      <c r="I115" s="1112"/>
      <c r="J115" s="494"/>
      <c r="K115" s="494"/>
      <c r="L115" s="494"/>
      <c r="M115" s="1145"/>
      <c r="N115" s="695"/>
      <c r="O115" s="695"/>
      <c r="P115" s="494"/>
    </row>
    <row r="116" spans="2:16" ht="21" customHeight="1" x14ac:dyDescent="0.25">
      <c r="B116" s="490" t="s">
        <v>1421</v>
      </c>
      <c r="C116" s="1223"/>
      <c r="D116" s="492"/>
      <c r="E116" s="1015"/>
      <c r="F116" s="859"/>
      <c r="G116" s="860"/>
      <c r="H116" s="695"/>
      <c r="I116" s="1112"/>
      <c r="J116" s="494"/>
      <c r="K116" s="494"/>
      <c r="L116" s="494"/>
      <c r="M116" s="1145"/>
      <c r="N116" s="695"/>
      <c r="O116" s="695"/>
      <c r="P116" s="494"/>
    </row>
    <row r="117" spans="2:16" ht="30.75" customHeight="1" x14ac:dyDescent="0.25">
      <c r="B117" s="153" t="s">
        <v>1594</v>
      </c>
      <c r="C117" s="685" t="s">
        <v>807</v>
      </c>
      <c r="D117" s="282" t="s">
        <v>1422</v>
      </c>
      <c r="E117" s="281" t="s">
        <v>1063</v>
      </c>
      <c r="F117" s="855">
        <v>45931</v>
      </c>
      <c r="G117" s="855">
        <v>46082</v>
      </c>
      <c r="H117" s="626">
        <v>100000</v>
      </c>
      <c r="I117" s="1111">
        <v>0</v>
      </c>
      <c r="J117" s="498">
        <v>100000</v>
      </c>
      <c r="K117" s="498">
        <v>2870</v>
      </c>
      <c r="L117" s="498">
        <v>11625.42</v>
      </c>
      <c r="M117" s="1149">
        <v>3040</v>
      </c>
      <c r="N117" s="626">
        <v>5558.92</v>
      </c>
      <c r="O117" s="468">
        <f>+K117+L117+M117+N117</f>
        <v>23094.339999999997</v>
      </c>
      <c r="P117" s="468">
        <f>+J117-O117</f>
        <v>76905.66</v>
      </c>
    </row>
    <row r="118" spans="2:16" ht="21" customHeight="1" x14ac:dyDescent="0.25">
      <c r="B118" s="466" t="s">
        <v>813</v>
      </c>
      <c r="C118" s="685"/>
      <c r="D118" s="492">
        <v>1</v>
      </c>
      <c r="E118" s="281"/>
      <c r="F118" s="859"/>
      <c r="G118" s="860"/>
      <c r="H118" s="695">
        <v>100000</v>
      </c>
      <c r="I118" s="1112">
        <v>0</v>
      </c>
      <c r="J118" s="494">
        <v>100000</v>
      </c>
      <c r="K118" s="494">
        <v>2870</v>
      </c>
      <c r="L118" s="1099">
        <v>11625.42</v>
      </c>
      <c r="M118" s="1145">
        <v>3040</v>
      </c>
      <c r="N118" s="695">
        <f>SUM(N117)</f>
        <v>5558.92</v>
      </c>
      <c r="O118" s="697">
        <f>SUM(O117)</f>
        <v>23094.339999999997</v>
      </c>
      <c r="P118" s="494">
        <f>SUM(P117)</f>
        <v>76905.66</v>
      </c>
    </row>
    <row r="119" spans="2:16" ht="21" customHeight="1" x14ac:dyDescent="0.25">
      <c r="B119" s="286"/>
      <c r="C119" s="685"/>
      <c r="D119" s="282"/>
      <c r="E119" s="1015"/>
      <c r="F119" s="859"/>
      <c r="G119" s="860"/>
      <c r="H119" s="695"/>
      <c r="I119" s="1112"/>
      <c r="J119" s="494"/>
      <c r="K119" s="494"/>
      <c r="L119" s="494"/>
      <c r="M119" s="1145"/>
      <c r="N119" s="695"/>
      <c r="O119" s="695"/>
      <c r="P119" s="494"/>
    </row>
    <row r="120" spans="2:16" ht="28.5" customHeight="1" x14ac:dyDescent="0.25">
      <c r="B120" s="1014" t="s">
        <v>1477</v>
      </c>
      <c r="C120" s="570"/>
      <c r="D120" s="492"/>
      <c r="E120" s="465"/>
      <c r="F120" s="1016"/>
      <c r="G120" s="860"/>
      <c r="H120" s="695"/>
      <c r="I120" s="1144"/>
      <c r="J120" s="697"/>
      <c r="K120" s="697"/>
      <c r="L120" s="697"/>
      <c r="M120" s="1145"/>
      <c r="N120" s="697"/>
      <c r="O120" s="697"/>
      <c r="P120" s="697"/>
    </row>
    <row r="121" spans="2:16" s="259" customFormat="1" ht="33" customHeight="1" x14ac:dyDescent="0.25">
      <c r="B121" s="1251" t="s">
        <v>1752</v>
      </c>
      <c r="C121" s="1252" t="s">
        <v>807</v>
      </c>
      <c r="D121" s="1246" t="s">
        <v>1753</v>
      </c>
      <c r="E121" s="1247" t="s">
        <v>1063</v>
      </c>
      <c r="F121" s="855">
        <v>45992</v>
      </c>
      <c r="G121" s="855">
        <v>46143</v>
      </c>
      <c r="H121" s="1100">
        <v>120000</v>
      </c>
      <c r="I121" s="1249">
        <v>0</v>
      </c>
      <c r="J121" s="1100">
        <v>120000</v>
      </c>
      <c r="K121" s="1100">
        <v>3444</v>
      </c>
      <c r="L121" s="1103">
        <v>16809.87</v>
      </c>
      <c r="M121" s="1250">
        <v>3648</v>
      </c>
      <c r="N121" s="626">
        <v>1296.7</v>
      </c>
      <c r="O121" s="468">
        <f t="shared" ref="O121:O127" si="16">+K121+L121+M121+N121</f>
        <v>25198.57</v>
      </c>
      <c r="P121" s="675">
        <f t="shared" ref="P121:P127" si="17">+J121-O121</f>
        <v>94801.43</v>
      </c>
    </row>
    <row r="122" spans="2:16" ht="21" customHeight="1" x14ac:dyDescent="0.25">
      <c r="B122" s="1017" t="s">
        <v>1595</v>
      </c>
      <c r="C122" s="1227" t="s">
        <v>806</v>
      </c>
      <c r="D122" s="282" t="s">
        <v>414</v>
      </c>
      <c r="E122" s="281" t="s">
        <v>1063</v>
      </c>
      <c r="F122" s="855">
        <v>45931</v>
      </c>
      <c r="G122" s="855">
        <v>46082</v>
      </c>
      <c r="H122" s="626">
        <v>70000</v>
      </c>
      <c r="I122" s="1169">
        <v>0</v>
      </c>
      <c r="J122" s="468">
        <v>70000</v>
      </c>
      <c r="K122" s="468">
        <v>2009</v>
      </c>
      <c r="L122" s="468">
        <v>5368.48</v>
      </c>
      <c r="M122" s="1149">
        <v>2128</v>
      </c>
      <c r="N122" s="468">
        <v>25</v>
      </c>
      <c r="O122" s="468">
        <f t="shared" si="16"/>
        <v>9530.48</v>
      </c>
      <c r="P122" s="468">
        <f t="shared" si="17"/>
        <v>60469.520000000004</v>
      </c>
    </row>
    <row r="123" spans="2:16" ht="21" customHeight="1" x14ac:dyDescent="0.25">
      <c r="B123" s="153" t="s">
        <v>1596</v>
      </c>
      <c r="C123" s="685" t="s">
        <v>807</v>
      </c>
      <c r="D123" s="282" t="s">
        <v>414</v>
      </c>
      <c r="E123" s="281" t="s">
        <v>1063</v>
      </c>
      <c r="F123" s="855">
        <v>45931</v>
      </c>
      <c r="G123" s="855">
        <v>46082</v>
      </c>
      <c r="H123" s="626">
        <v>70000</v>
      </c>
      <c r="I123" s="1169">
        <v>0</v>
      </c>
      <c r="J123" s="468">
        <v>70000</v>
      </c>
      <c r="K123" s="468">
        <v>2009</v>
      </c>
      <c r="L123" s="468">
        <v>4984.5200000000004</v>
      </c>
      <c r="M123" s="1149">
        <v>2128</v>
      </c>
      <c r="N123" s="468">
        <v>1944.78</v>
      </c>
      <c r="O123" s="468">
        <f t="shared" si="16"/>
        <v>11066.300000000001</v>
      </c>
      <c r="P123" s="468">
        <f t="shared" si="17"/>
        <v>58933.7</v>
      </c>
    </row>
    <row r="124" spans="2:16" ht="21" customHeight="1" x14ac:dyDescent="0.25">
      <c r="B124" s="286" t="s">
        <v>610</v>
      </c>
      <c r="C124" s="685" t="s">
        <v>806</v>
      </c>
      <c r="D124" s="282" t="s">
        <v>414</v>
      </c>
      <c r="E124" s="281" t="s">
        <v>1063</v>
      </c>
      <c r="F124" s="855">
        <v>45931</v>
      </c>
      <c r="G124" s="855">
        <v>46082</v>
      </c>
      <c r="H124" s="626">
        <v>70000</v>
      </c>
      <c r="I124" s="1169">
        <v>0</v>
      </c>
      <c r="J124" s="468">
        <v>70000</v>
      </c>
      <c r="K124" s="468">
        <v>2009</v>
      </c>
      <c r="L124" s="468">
        <v>5368.48</v>
      </c>
      <c r="M124" s="1149">
        <v>2128</v>
      </c>
      <c r="N124" s="468">
        <v>25</v>
      </c>
      <c r="O124" s="468">
        <f t="shared" si="16"/>
        <v>9530.48</v>
      </c>
      <c r="P124" s="468">
        <f t="shared" si="17"/>
        <v>60469.520000000004</v>
      </c>
    </row>
    <row r="125" spans="2:16" ht="21" customHeight="1" x14ac:dyDescent="0.25">
      <c r="B125" s="153" t="s">
        <v>1792</v>
      </c>
      <c r="C125" s="685" t="s">
        <v>806</v>
      </c>
      <c r="D125" s="282" t="s">
        <v>414</v>
      </c>
      <c r="E125" s="281" t="s">
        <v>1063</v>
      </c>
      <c r="F125" s="855">
        <v>45931</v>
      </c>
      <c r="G125" s="855">
        <v>46082</v>
      </c>
      <c r="H125" s="626">
        <v>70000</v>
      </c>
      <c r="I125" s="1169">
        <v>0</v>
      </c>
      <c r="J125" s="468">
        <v>70000</v>
      </c>
      <c r="K125" s="468">
        <v>2009</v>
      </c>
      <c r="L125" s="468">
        <v>5368.48</v>
      </c>
      <c r="M125" s="1149">
        <v>2128</v>
      </c>
      <c r="N125" s="468">
        <v>25</v>
      </c>
      <c r="O125" s="468">
        <f t="shared" si="16"/>
        <v>9530.48</v>
      </c>
      <c r="P125" s="468">
        <f t="shared" si="17"/>
        <v>60469.520000000004</v>
      </c>
    </row>
    <row r="126" spans="2:16" ht="21" customHeight="1" x14ac:dyDescent="0.25">
      <c r="B126" s="286" t="s">
        <v>1295</v>
      </c>
      <c r="C126" s="685" t="s">
        <v>1296</v>
      </c>
      <c r="D126" s="282" t="s">
        <v>414</v>
      </c>
      <c r="E126" s="281" t="s">
        <v>1063</v>
      </c>
      <c r="F126" s="855">
        <v>45931</v>
      </c>
      <c r="G126" s="855">
        <v>46082</v>
      </c>
      <c r="H126" s="626">
        <v>70000</v>
      </c>
      <c r="I126" s="1169">
        <v>0</v>
      </c>
      <c r="J126" s="468">
        <v>70000</v>
      </c>
      <c r="K126" s="468">
        <v>2009</v>
      </c>
      <c r="L126" s="468">
        <v>4984.5200000000004</v>
      </c>
      <c r="M126" s="1149">
        <v>2128</v>
      </c>
      <c r="N126" s="468">
        <v>1944.78</v>
      </c>
      <c r="O126" s="468">
        <f t="shared" si="16"/>
        <v>11066.300000000001</v>
      </c>
      <c r="P126" s="468">
        <f t="shared" si="17"/>
        <v>58933.7</v>
      </c>
    </row>
    <row r="127" spans="2:16" ht="21" customHeight="1" x14ac:dyDescent="0.25">
      <c r="B127" s="286" t="s">
        <v>1293</v>
      </c>
      <c r="C127" s="685" t="s">
        <v>807</v>
      </c>
      <c r="D127" s="282" t="s">
        <v>1294</v>
      </c>
      <c r="E127" s="281" t="s">
        <v>1063</v>
      </c>
      <c r="F127" s="1084">
        <v>46023</v>
      </c>
      <c r="G127" s="1084">
        <v>46174</v>
      </c>
      <c r="H127" s="626">
        <v>55000</v>
      </c>
      <c r="I127" s="1169">
        <v>0</v>
      </c>
      <c r="J127" s="468">
        <v>55000</v>
      </c>
      <c r="K127" s="468">
        <v>1578.5</v>
      </c>
      <c r="L127" s="468">
        <v>2559.6799999999998</v>
      </c>
      <c r="M127" s="1149">
        <v>1672</v>
      </c>
      <c r="N127" s="468">
        <v>25</v>
      </c>
      <c r="O127" s="468">
        <f t="shared" si="16"/>
        <v>5835.18</v>
      </c>
      <c r="P127" s="468">
        <f t="shared" si="17"/>
        <v>49164.82</v>
      </c>
    </row>
    <row r="128" spans="2:16" ht="21" customHeight="1" x14ac:dyDescent="0.25">
      <c r="B128" s="466" t="s">
        <v>813</v>
      </c>
      <c r="C128" s="569"/>
      <c r="D128" s="492">
        <v>7</v>
      </c>
      <c r="E128" s="465"/>
      <c r="F128" s="1016"/>
      <c r="G128" s="860"/>
      <c r="H128" s="695">
        <f>SUM(H121:H127)</f>
        <v>525000</v>
      </c>
      <c r="I128" s="1144">
        <f>SUM(I127)</f>
        <v>0</v>
      </c>
      <c r="J128" s="695">
        <f t="shared" ref="J128:P128" si="18">SUM(J121:J127)</f>
        <v>525000</v>
      </c>
      <c r="K128" s="695">
        <f t="shared" si="18"/>
        <v>15067.5</v>
      </c>
      <c r="L128" s="1099">
        <f t="shared" si="18"/>
        <v>45444.030000000006</v>
      </c>
      <c r="M128" s="695">
        <f t="shared" si="18"/>
        <v>15960</v>
      </c>
      <c r="N128" s="695">
        <f t="shared" si="18"/>
        <v>5286.26</v>
      </c>
      <c r="O128" s="695">
        <f t="shared" si="18"/>
        <v>81757.790000000008</v>
      </c>
      <c r="P128" s="695">
        <f t="shared" si="18"/>
        <v>443242.21000000008</v>
      </c>
    </row>
    <row r="129" spans="2:16" ht="21" customHeight="1" x14ac:dyDescent="0.25">
      <c r="B129" s="490"/>
      <c r="C129" s="1223"/>
      <c r="D129" s="492"/>
      <c r="E129" s="465"/>
      <c r="F129" s="856"/>
      <c r="G129" s="857"/>
      <c r="H129" s="695"/>
      <c r="I129" s="1112"/>
      <c r="J129" s="463"/>
      <c r="K129" s="463"/>
      <c r="L129" s="463"/>
      <c r="M129" s="1145"/>
      <c r="N129" s="697"/>
      <c r="O129" s="697"/>
      <c r="P129" s="463"/>
    </row>
    <row r="130" spans="2:16" ht="30" customHeight="1" x14ac:dyDescent="0.25">
      <c r="B130" s="1014" t="s">
        <v>1476</v>
      </c>
      <c r="C130" s="570"/>
      <c r="D130" s="492"/>
      <c r="E130" s="465"/>
      <c r="F130" s="1019"/>
      <c r="G130" s="857"/>
      <c r="H130" s="695"/>
      <c r="I130" s="1144"/>
      <c r="J130" s="697"/>
      <c r="K130" s="697"/>
      <c r="L130" s="697"/>
      <c r="M130" s="1145"/>
      <c r="N130" s="697"/>
      <c r="O130" s="697"/>
      <c r="P130" s="697"/>
    </row>
    <row r="131" spans="2:16" ht="28.5" customHeight="1" x14ac:dyDescent="0.25">
      <c r="B131" s="153" t="s">
        <v>1754</v>
      </c>
      <c r="C131" s="684" t="s">
        <v>807</v>
      </c>
      <c r="D131" s="749" t="s">
        <v>1755</v>
      </c>
      <c r="E131" s="637" t="s">
        <v>1281</v>
      </c>
      <c r="F131" s="855">
        <v>45992</v>
      </c>
      <c r="G131" s="855">
        <v>46143</v>
      </c>
      <c r="H131" s="626">
        <v>120000</v>
      </c>
      <c r="I131" s="1111">
        <v>0</v>
      </c>
      <c r="J131" s="498">
        <v>120000</v>
      </c>
      <c r="K131" s="498">
        <v>3444</v>
      </c>
      <c r="L131" s="498">
        <v>16809.87</v>
      </c>
      <c r="M131" s="1149">
        <v>3648</v>
      </c>
      <c r="N131" s="626">
        <v>2568.4</v>
      </c>
      <c r="O131" s="468">
        <f>+K131+L131+M131+N131</f>
        <v>26470.27</v>
      </c>
      <c r="P131" s="457">
        <f>+J131-O131</f>
        <v>93529.73</v>
      </c>
    </row>
    <row r="132" spans="2:16" ht="28.5" customHeight="1" x14ac:dyDescent="0.25">
      <c r="B132" s="466" t="s">
        <v>813</v>
      </c>
      <c r="C132" s="684"/>
      <c r="D132" s="492">
        <v>1</v>
      </c>
      <c r="E132" s="637"/>
      <c r="F132" s="855"/>
      <c r="G132" s="855"/>
      <c r="H132" s="695">
        <f>SUM(H130:H131)</f>
        <v>120000</v>
      </c>
      <c r="I132" s="1112">
        <v>0</v>
      </c>
      <c r="J132" s="695">
        <f t="shared" ref="J132:O132" si="19">SUM(J130:J131)</f>
        <v>120000</v>
      </c>
      <c r="K132" s="695">
        <f t="shared" si="19"/>
        <v>3444</v>
      </c>
      <c r="L132" s="1099">
        <f t="shared" si="19"/>
        <v>16809.87</v>
      </c>
      <c r="M132" s="695">
        <f t="shared" si="19"/>
        <v>3648</v>
      </c>
      <c r="N132" s="695">
        <f>SUM(N130:N131)</f>
        <v>2568.4</v>
      </c>
      <c r="O132" s="695">
        <f t="shared" si="19"/>
        <v>26470.27</v>
      </c>
      <c r="P132" s="695">
        <f>SUM(P130:P131)</f>
        <v>93529.73</v>
      </c>
    </row>
    <row r="133" spans="2:16" ht="21" customHeight="1" x14ac:dyDescent="0.25">
      <c r="B133" s="490"/>
      <c r="C133" s="1223"/>
      <c r="D133" s="492"/>
      <c r="E133" s="465"/>
      <c r="F133" s="859"/>
      <c r="G133" s="860"/>
      <c r="H133" s="695"/>
      <c r="I133" s="1112"/>
      <c r="J133" s="494"/>
      <c r="K133" s="494"/>
      <c r="L133" s="494"/>
      <c r="M133" s="1145"/>
      <c r="N133" s="695"/>
      <c r="O133" s="695"/>
      <c r="P133" s="494"/>
    </row>
    <row r="134" spans="2:16" ht="21" customHeight="1" x14ac:dyDescent="0.25">
      <c r="B134" s="466" t="s">
        <v>827</v>
      </c>
      <c r="C134" s="569"/>
      <c r="D134" s="492"/>
      <c r="E134" s="465"/>
      <c r="F134" s="1272"/>
      <c r="G134" s="711"/>
      <c r="H134" s="695"/>
      <c r="I134" s="1144"/>
      <c r="J134" s="697"/>
      <c r="K134" s="697"/>
      <c r="L134" s="697"/>
      <c r="M134" s="1145"/>
      <c r="N134" s="697"/>
      <c r="O134" s="697"/>
      <c r="P134" s="697"/>
    </row>
    <row r="135" spans="2:16" ht="21" customHeight="1" x14ac:dyDescent="0.25">
      <c r="B135" s="490" t="s">
        <v>1788</v>
      </c>
      <c r="C135" s="1223"/>
      <c r="D135" s="492"/>
      <c r="E135" s="465"/>
      <c r="F135" s="710"/>
      <c r="G135" s="711"/>
      <c r="H135" s="695"/>
      <c r="I135" s="1112"/>
      <c r="J135" s="463"/>
      <c r="K135" s="463"/>
      <c r="L135" s="463"/>
      <c r="M135" s="1145"/>
      <c r="N135" s="697"/>
      <c r="O135" s="697"/>
      <c r="P135" s="463"/>
    </row>
    <row r="136" spans="2:16" ht="30" customHeight="1" x14ac:dyDescent="0.25">
      <c r="B136" s="153" t="s">
        <v>1602</v>
      </c>
      <c r="C136" s="281" t="s">
        <v>807</v>
      </c>
      <c r="D136" s="282" t="s">
        <v>1032</v>
      </c>
      <c r="E136" s="281" t="s">
        <v>1063</v>
      </c>
      <c r="F136" s="855">
        <v>45931</v>
      </c>
      <c r="G136" s="855">
        <v>46082</v>
      </c>
      <c r="H136" s="626">
        <v>70000</v>
      </c>
      <c r="I136" s="1169">
        <v>0</v>
      </c>
      <c r="J136" s="468">
        <v>70000</v>
      </c>
      <c r="K136" s="468">
        <v>2009</v>
      </c>
      <c r="L136" s="468">
        <v>5368.48</v>
      </c>
      <c r="M136" s="1149">
        <v>2128</v>
      </c>
      <c r="N136" s="468">
        <v>25</v>
      </c>
      <c r="O136" s="468">
        <f>+K136+L136+M136+N136</f>
        <v>9530.48</v>
      </c>
      <c r="P136" s="468">
        <f>+J136-O136</f>
        <v>60469.520000000004</v>
      </c>
    </row>
    <row r="137" spans="2:16" ht="30" customHeight="1" x14ac:dyDescent="0.25">
      <c r="B137" s="153" t="s">
        <v>1613</v>
      </c>
      <c r="C137" s="281" t="s">
        <v>807</v>
      </c>
      <c r="D137" s="282" t="s">
        <v>417</v>
      </c>
      <c r="E137" s="281" t="s">
        <v>1063</v>
      </c>
      <c r="F137" s="855">
        <v>45931</v>
      </c>
      <c r="G137" s="855">
        <v>46082</v>
      </c>
      <c r="H137" s="626">
        <v>70000</v>
      </c>
      <c r="I137" s="1169">
        <v>0</v>
      </c>
      <c r="J137" s="468">
        <v>70000</v>
      </c>
      <c r="K137" s="468">
        <v>2009</v>
      </c>
      <c r="L137" s="468">
        <v>4216.6099999999997</v>
      </c>
      <c r="M137" s="1149">
        <v>2128</v>
      </c>
      <c r="N137" s="468">
        <v>5784.34</v>
      </c>
      <c r="O137" s="468">
        <f>+K137+L137+M137+N137</f>
        <v>14137.95</v>
      </c>
      <c r="P137" s="468">
        <f>+J137-O137</f>
        <v>55862.05</v>
      </c>
    </row>
    <row r="138" spans="2:16" ht="30" customHeight="1" x14ac:dyDescent="0.25">
      <c r="B138" s="153" t="s">
        <v>1606</v>
      </c>
      <c r="C138" s="281" t="s">
        <v>807</v>
      </c>
      <c r="D138" s="282" t="s">
        <v>414</v>
      </c>
      <c r="E138" s="281" t="s">
        <v>1063</v>
      </c>
      <c r="F138" s="855">
        <v>45931</v>
      </c>
      <c r="G138" s="855">
        <v>46082</v>
      </c>
      <c r="H138" s="626">
        <v>70000</v>
      </c>
      <c r="I138" s="1169">
        <v>0</v>
      </c>
      <c r="J138" s="468">
        <v>70000</v>
      </c>
      <c r="K138" s="468">
        <v>2009</v>
      </c>
      <c r="L138" s="861">
        <v>4984.5200000000004</v>
      </c>
      <c r="M138" s="1149">
        <v>2128</v>
      </c>
      <c r="N138" s="468">
        <v>1944.78</v>
      </c>
      <c r="O138" s="468">
        <f t="shared" ref="O138:O143" si="20">+K138+L138+M138+N138</f>
        <v>11066.300000000001</v>
      </c>
      <c r="P138" s="468">
        <f t="shared" ref="P138:P145" si="21">+J138-O138</f>
        <v>58933.7</v>
      </c>
    </row>
    <row r="139" spans="2:16" ht="30" customHeight="1" x14ac:dyDescent="0.25">
      <c r="B139" s="286" t="s">
        <v>725</v>
      </c>
      <c r="C139" s="281" t="s">
        <v>806</v>
      </c>
      <c r="D139" s="282" t="s">
        <v>823</v>
      </c>
      <c r="E139" s="281" t="s">
        <v>1063</v>
      </c>
      <c r="F139" s="855">
        <v>45931</v>
      </c>
      <c r="G139" s="855">
        <v>46082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5368.48</v>
      </c>
      <c r="M139" s="1149">
        <v>2128</v>
      </c>
      <c r="N139" s="468">
        <v>25</v>
      </c>
      <c r="O139" s="468">
        <f t="shared" si="20"/>
        <v>9530.48</v>
      </c>
      <c r="P139" s="468">
        <f t="shared" si="21"/>
        <v>60469.520000000004</v>
      </c>
    </row>
    <row r="140" spans="2:16" ht="30" customHeight="1" x14ac:dyDescent="0.25">
      <c r="B140" s="153" t="s">
        <v>1735</v>
      </c>
      <c r="C140" s="281" t="s">
        <v>806</v>
      </c>
      <c r="D140" s="282" t="s">
        <v>414</v>
      </c>
      <c r="E140" s="281" t="s">
        <v>1063</v>
      </c>
      <c r="F140" s="855">
        <v>45931</v>
      </c>
      <c r="G140" s="855">
        <v>46082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5368.48</v>
      </c>
      <c r="M140" s="1149">
        <v>2128</v>
      </c>
      <c r="N140" s="468">
        <v>25</v>
      </c>
      <c r="O140" s="468">
        <f t="shared" si="20"/>
        <v>9530.48</v>
      </c>
      <c r="P140" s="468">
        <f t="shared" si="21"/>
        <v>60469.520000000004</v>
      </c>
    </row>
    <row r="141" spans="2:16" ht="30" customHeight="1" x14ac:dyDescent="0.25">
      <c r="B141" s="153" t="s">
        <v>1609</v>
      </c>
      <c r="C141" s="281" t="s">
        <v>807</v>
      </c>
      <c r="D141" s="282" t="s">
        <v>414</v>
      </c>
      <c r="E141" s="281" t="s">
        <v>1063</v>
      </c>
      <c r="F141" s="855">
        <v>45931</v>
      </c>
      <c r="G141" s="855">
        <v>46082</v>
      </c>
      <c r="H141" s="626">
        <v>70000</v>
      </c>
      <c r="I141" s="1169">
        <v>0</v>
      </c>
      <c r="J141" s="468">
        <v>70000</v>
      </c>
      <c r="K141" s="468">
        <v>2009</v>
      </c>
      <c r="L141" s="468">
        <v>5368.48</v>
      </c>
      <c r="M141" s="1149">
        <v>2128</v>
      </c>
      <c r="N141" s="468">
        <v>25</v>
      </c>
      <c r="O141" s="468">
        <f t="shared" si="20"/>
        <v>9530.48</v>
      </c>
      <c r="P141" s="468">
        <f t="shared" si="21"/>
        <v>60469.520000000004</v>
      </c>
    </row>
    <row r="142" spans="2:16" ht="30" customHeight="1" x14ac:dyDescent="0.25">
      <c r="B142" s="286" t="s">
        <v>1409</v>
      </c>
      <c r="C142" s="281" t="s">
        <v>807</v>
      </c>
      <c r="D142" s="282" t="s">
        <v>414</v>
      </c>
      <c r="E142" s="281" t="s">
        <v>1063</v>
      </c>
      <c r="F142" s="855">
        <v>45992</v>
      </c>
      <c r="G142" s="855">
        <v>46143</v>
      </c>
      <c r="H142" s="626">
        <v>70000</v>
      </c>
      <c r="I142" s="1169">
        <v>0</v>
      </c>
      <c r="J142" s="468">
        <v>70000</v>
      </c>
      <c r="K142" s="468">
        <v>2009</v>
      </c>
      <c r="L142" s="468">
        <v>5368.48</v>
      </c>
      <c r="M142" s="1149">
        <v>2128</v>
      </c>
      <c r="N142" s="468">
        <v>25</v>
      </c>
      <c r="O142" s="468">
        <f t="shared" si="20"/>
        <v>9530.48</v>
      </c>
      <c r="P142" s="468">
        <f t="shared" si="21"/>
        <v>60469.520000000004</v>
      </c>
    </row>
    <row r="143" spans="2:16" ht="30" customHeight="1" x14ac:dyDescent="0.25">
      <c r="B143" s="286" t="s">
        <v>1787</v>
      </c>
      <c r="C143" s="281" t="s">
        <v>806</v>
      </c>
      <c r="D143" s="282" t="s">
        <v>823</v>
      </c>
      <c r="E143" s="281" t="s">
        <v>1063</v>
      </c>
      <c r="F143" s="855">
        <v>45992</v>
      </c>
      <c r="G143" s="855">
        <v>46143</v>
      </c>
      <c r="H143" s="626">
        <v>70000</v>
      </c>
      <c r="I143" s="1169">
        <v>0</v>
      </c>
      <c r="J143" s="468">
        <v>70000</v>
      </c>
      <c r="K143" s="468">
        <v>2009</v>
      </c>
      <c r="L143" s="468">
        <v>5368.48</v>
      </c>
      <c r="M143" s="1149">
        <v>2128</v>
      </c>
      <c r="N143" s="468">
        <v>25</v>
      </c>
      <c r="O143" s="468">
        <f t="shared" si="20"/>
        <v>9530.48</v>
      </c>
      <c r="P143" s="468">
        <f t="shared" si="21"/>
        <v>60469.520000000004</v>
      </c>
    </row>
    <row r="144" spans="2:16" ht="30" customHeight="1" x14ac:dyDescent="0.25">
      <c r="B144" s="153" t="s">
        <v>1622</v>
      </c>
      <c r="C144" s="281" t="s">
        <v>806</v>
      </c>
      <c r="D144" s="282" t="s">
        <v>1357</v>
      </c>
      <c r="E144" s="281" t="s">
        <v>1063</v>
      </c>
      <c r="F144" s="855">
        <v>45931</v>
      </c>
      <c r="G144" s="855">
        <v>46082</v>
      </c>
      <c r="H144" s="626">
        <v>125000</v>
      </c>
      <c r="I144" s="1169">
        <v>0</v>
      </c>
      <c r="J144" s="468">
        <v>125000</v>
      </c>
      <c r="K144" s="1038">
        <v>3587.5</v>
      </c>
      <c r="L144" s="1037">
        <v>17985.990000000002</v>
      </c>
      <c r="M144" s="1150">
        <v>3800</v>
      </c>
      <c r="N144" s="1038">
        <v>25</v>
      </c>
      <c r="O144" s="468">
        <f>+K144+L144+M144+N144</f>
        <v>25398.49</v>
      </c>
      <c r="P144" s="468">
        <f t="shared" si="21"/>
        <v>99601.51</v>
      </c>
    </row>
    <row r="145" spans="2:16" ht="30" customHeight="1" x14ac:dyDescent="0.25">
      <c r="B145" s="153" t="s">
        <v>1624</v>
      </c>
      <c r="C145" s="281" t="s">
        <v>806</v>
      </c>
      <c r="D145" s="282" t="s">
        <v>1683</v>
      </c>
      <c r="E145" s="281" t="s">
        <v>1063</v>
      </c>
      <c r="F145" s="855">
        <v>45931</v>
      </c>
      <c r="G145" s="855">
        <v>46082</v>
      </c>
      <c r="H145" s="626">
        <v>55000</v>
      </c>
      <c r="I145" s="1169">
        <v>0</v>
      </c>
      <c r="J145" s="468">
        <v>55000</v>
      </c>
      <c r="K145" s="468">
        <v>1578.5</v>
      </c>
      <c r="L145" s="468">
        <v>2271.71</v>
      </c>
      <c r="M145" s="1149">
        <v>1672</v>
      </c>
      <c r="N145" s="468">
        <v>1944.78</v>
      </c>
      <c r="O145" s="468">
        <f>+K145+L145+M145+N145</f>
        <v>7466.99</v>
      </c>
      <c r="P145" s="468">
        <f t="shared" si="21"/>
        <v>47533.01</v>
      </c>
    </row>
    <row r="146" spans="2:16" ht="21" customHeight="1" x14ac:dyDescent="0.25">
      <c r="B146" s="466" t="s">
        <v>813</v>
      </c>
      <c r="C146" s="569"/>
      <c r="D146" s="492">
        <v>10</v>
      </c>
      <c r="E146" s="465"/>
      <c r="F146" s="1016"/>
      <c r="G146" s="860"/>
      <c r="H146" s="695">
        <f>SUM(H136:H145)</f>
        <v>740000</v>
      </c>
      <c r="I146" s="1144">
        <v>0</v>
      </c>
      <c r="J146" s="695">
        <f t="shared" ref="J146:P146" si="22">SUM(J136:J145)</f>
        <v>740000</v>
      </c>
      <c r="K146" s="695">
        <f t="shared" si="22"/>
        <v>21238</v>
      </c>
      <c r="L146" s="695">
        <f t="shared" si="22"/>
        <v>61669.71</v>
      </c>
      <c r="M146" s="695">
        <f t="shared" si="22"/>
        <v>22496</v>
      </c>
      <c r="N146" s="695">
        <f t="shared" si="22"/>
        <v>9848.9</v>
      </c>
      <c r="O146" s="695">
        <f t="shared" si="22"/>
        <v>115252.61</v>
      </c>
      <c r="P146" s="695">
        <f t="shared" si="22"/>
        <v>624747.39000000013</v>
      </c>
    </row>
    <row r="147" spans="2:16" ht="28.5" customHeight="1" x14ac:dyDescent="0.25">
      <c r="B147" s="286"/>
      <c r="C147" s="569"/>
      <c r="D147" s="282"/>
      <c r="E147" s="465"/>
      <c r="F147" s="1272"/>
      <c r="G147" s="711"/>
      <c r="H147" s="695"/>
      <c r="I147" s="1144"/>
      <c r="J147" s="697"/>
      <c r="K147" s="697"/>
      <c r="L147" s="697"/>
      <c r="M147" s="1145"/>
      <c r="N147" s="697"/>
      <c r="O147" s="697"/>
      <c r="P147" s="697"/>
    </row>
    <row r="148" spans="2:16" ht="28.5" customHeight="1" x14ac:dyDescent="0.25">
      <c r="B148" s="1014" t="s">
        <v>1804</v>
      </c>
      <c r="C148" s="569"/>
      <c r="D148" s="282"/>
      <c r="E148" s="465"/>
      <c r="F148" s="1272"/>
      <c r="G148" s="711"/>
      <c r="H148" s="695"/>
      <c r="I148" s="1144"/>
      <c r="J148" s="697"/>
      <c r="K148" s="697"/>
      <c r="L148" s="697"/>
      <c r="M148" s="1145"/>
      <c r="N148" s="697"/>
      <c r="O148" s="697"/>
      <c r="P148" s="697"/>
    </row>
    <row r="149" spans="2:16" ht="28.5" customHeight="1" x14ac:dyDescent="0.25">
      <c r="B149" s="153" t="s">
        <v>1087</v>
      </c>
      <c r="C149" s="680" t="s">
        <v>807</v>
      </c>
      <c r="D149" s="282" t="s">
        <v>414</v>
      </c>
      <c r="E149" s="281" t="s">
        <v>1063</v>
      </c>
      <c r="F149" s="855">
        <v>45931</v>
      </c>
      <c r="G149" s="855">
        <v>46082</v>
      </c>
      <c r="H149" s="626">
        <v>70000</v>
      </c>
      <c r="I149" s="1169">
        <v>0</v>
      </c>
      <c r="J149" s="628">
        <v>70000</v>
      </c>
      <c r="K149" s="628">
        <v>2009</v>
      </c>
      <c r="L149" s="628">
        <v>5368.48</v>
      </c>
      <c r="M149" s="1149">
        <v>2128</v>
      </c>
      <c r="N149" s="628">
        <v>25</v>
      </c>
      <c r="O149" s="628">
        <f t="shared" ref="O149:O155" si="23">+K149+L149+M149+N149</f>
        <v>9530.48</v>
      </c>
      <c r="P149" s="628">
        <f t="shared" ref="P149:P155" si="24">+J149-O149</f>
        <v>60469.520000000004</v>
      </c>
    </row>
    <row r="150" spans="2:16" ht="28.5" customHeight="1" x14ac:dyDescent="0.25">
      <c r="B150" s="153" t="s">
        <v>1603</v>
      </c>
      <c r="C150" s="281" t="s">
        <v>806</v>
      </c>
      <c r="D150" s="282" t="s">
        <v>489</v>
      </c>
      <c r="E150" s="281" t="s">
        <v>1063</v>
      </c>
      <c r="F150" s="855">
        <v>45931</v>
      </c>
      <c r="G150" s="855">
        <v>46082</v>
      </c>
      <c r="H150" s="626">
        <v>70000</v>
      </c>
      <c r="I150" s="1169">
        <v>0</v>
      </c>
      <c r="J150" s="628">
        <v>70000</v>
      </c>
      <c r="K150" s="628">
        <v>2009</v>
      </c>
      <c r="L150" s="628">
        <v>5368.48</v>
      </c>
      <c r="M150" s="1149">
        <v>2128</v>
      </c>
      <c r="N150" s="628">
        <v>25</v>
      </c>
      <c r="O150" s="628">
        <f t="shared" si="23"/>
        <v>9530.48</v>
      </c>
      <c r="P150" s="628">
        <f t="shared" si="24"/>
        <v>60469.520000000004</v>
      </c>
    </row>
    <row r="151" spans="2:16" ht="28.5" customHeight="1" x14ac:dyDescent="0.25">
      <c r="B151" s="153" t="s">
        <v>1618</v>
      </c>
      <c r="C151" s="281" t="s">
        <v>807</v>
      </c>
      <c r="D151" s="282" t="s">
        <v>414</v>
      </c>
      <c r="E151" s="281" t="s">
        <v>1063</v>
      </c>
      <c r="F151" s="855">
        <v>45931</v>
      </c>
      <c r="G151" s="855">
        <v>46082</v>
      </c>
      <c r="H151" s="626">
        <v>70000</v>
      </c>
      <c r="I151" s="1169">
        <v>0</v>
      </c>
      <c r="J151" s="628">
        <v>70000</v>
      </c>
      <c r="K151" s="628">
        <v>2009</v>
      </c>
      <c r="L151" s="628">
        <v>5368.48</v>
      </c>
      <c r="M151" s="1149">
        <v>2128</v>
      </c>
      <c r="N151" s="628">
        <v>25</v>
      </c>
      <c r="O151" s="628">
        <f t="shared" si="23"/>
        <v>9530.48</v>
      </c>
      <c r="P151" s="628">
        <f t="shared" si="24"/>
        <v>60469.520000000004</v>
      </c>
    </row>
    <row r="152" spans="2:16" ht="28.5" customHeight="1" x14ac:dyDescent="0.25">
      <c r="B152" s="153" t="s">
        <v>1612</v>
      </c>
      <c r="C152" s="281" t="s">
        <v>1296</v>
      </c>
      <c r="D152" s="282" t="s">
        <v>417</v>
      </c>
      <c r="E152" s="281" t="s">
        <v>1063</v>
      </c>
      <c r="F152" s="855">
        <v>45931</v>
      </c>
      <c r="G152" s="855">
        <v>46082</v>
      </c>
      <c r="H152" s="626">
        <v>70000</v>
      </c>
      <c r="I152" s="1169">
        <v>0</v>
      </c>
      <c r="J152" s="628">
        <v>70000</v>
      </c>
      <c r="K152" s="628">
        <v>2009</v>
      </c>
      <c r="L152" s="628">
        <v>5368.48</v>
      </c>
      <c r="M152" s="1149">
        <v>2128</v>
      </c>
      <c r="N152" s="628">
        <v>25</v>
      </c>
      <c r="O152" s="628">
        <f t="shared" si="23"/>
        <v>9530.48</v>
      </c>
      <c r="P152" s="628">
        <f t="shared" si="24"/>
        <v>60469.520000000004</v>
      </c>
    </row>
    <row r="153" spans="2:16" ht="28.5" customHeight="1" x14ac:dyDescent="0.25">
      <c r="B153" s="153" t="s">
        <v>1619</v>
      </c>
      <c r="C153" s="281" t="s">
        <v>806</v>
      </c>
      <c r="D153" s="282" t="s">
        <v>823</v>
      </c>
      <c r="E153" s="281" t="s">
        <v>1063</v>
      </c>
      <c r="F153" s="855">
        <v>45931</v>
      </c>
      <c r="G153" s="855">
        <v>46082</v>
      </c>
      <c r="H153" s="626">
        <v>70000</v>
      </c>
      <c r="I153" s="1169">
        <v>0</v>
      </c>
      <c r="J153" s="628">
        <v>70000</v>
      </c>
      <c r="K153" s="628">
        <v>2009</v>
      </c>
      <c r="L153" s="628">
        <v>4984.5200000000004</v>
      </c>
      <c r="M153" s="1149">
        <v>2128</v>
      </c>
      <c r="N153" s="628">
        <v>1944.78</v>
      </c>
      <c r="O153" s="628">
        <f t="shared" si="23"/>
        <v>11066.300000000001</v>
      </c>
      <c r="P153" s="628">
        <f t="shared" si="24"/>
        <v>58933.7</v>
      </c>
    </row>
    <row r="154" spans="2:16" ht="28.5" customHeight="1" x14ac:dyDescent="0.25">
      <c r="B154" s="153" t="s">
        <v>1626</v>
      </c>
      <c r="C154" s="281" t="s">
        <v>1296</v>
      </c>
      <c r="D154" s="282" t="s">
        <v>1637</v>
      </c>
      <c r="E154" s="281" t="s">
        <v>1063</v>
      </c>
      <c r="F154" s="855">
        <v>45931</v>
      </c>
      <c r="G154" s="855">
        <v>46082</v>
      </c>
      <c r="H154" s="626">
        <v>43500</v>
      </c>
      <c r="I154" s="1169">
        <v>0</v>
      </c>
      <c r="J154" s="628">
        <v>43500</v>
      </c>
      <c r="K154" s="628">
        <v>1248.45</v>
      </c>
      <c r="L154" s="628">
        <v>936.62</v>
      </c>
      <c r="M154" s="1149">
        <v>1322.4</v>
      </c>
      <c r="N154" s="628">
        <v>25</v>
      </c>
      <c r="O154" s="628">
        <f>+K154+L154+M154+N154</f>
        <v>3532.4700000000003</v>
      </c>
      <c r="P154" s="628">
        <f t="shared" si="24"/>
        <v>39967.53</v>
      </c>
    </row>
    <row r="155" spans="2:16" ht="28.5" customHeight="1" x14ac:dyDescent="0.25">
      <c r="B155" s="153" t="s">
        <v>1627</v>
      </c>
      <c r="C155" s="281" t="s">
        <v>806</v>
      </c>
      <c r="D155" s="282" t="s">
        <v>105</v>
      </c>
      <c r="E155" s="281" t="s">
        <v>1063</v>
      </c>
      <c r="F155" s="855">
        <v>45992</v>
      </c>
      <c r="G155" s="855">
        <v>46143</v>
      </c>
      <c r="H155" s="626">
        <v>25000</v>
      </c>
      <c r="I155" s="1169">
        <v>0</v>
      </c>
      <c r="J155" s="628">
        <v>25000</v>
      </c>
      <c r="K155" s="628">
        <v>717.5</v>
      </c>
      <c r="L155" s="627">
        <v>0</v>
      </c>
      <c r="M155" s="1149">
        <v>760</v>
      </c>
      <c r="N155" s="628">
        <v>25</v>
      </c>
      <c r="O155" s="628">
        <f t="shared" si="23"/>
        <v>1502.5</v>
      </c>
      <c r="P155" s="628">
        <f t="shared" si="24"/>
        <v>23497.5</v>
      </c>
    </row>
    <row r="156" spans="2:16" ht="21" customHeight="1" x14ac:dyDescent="0.25">
      <c r="B156" s="466" t="s">
        <v>813</v>
      </c>
      <c r="C156" s="569"/>
      <c r="D156" s="492">
        <v>7</v>
      </c>
      <c r="E156" s="465"/>
      <c r="F156" s="1016"/>
      <c r="G156" s="860"/>
      <c r="H156" s="695">
        <f>SUM(H149:H155)</f>
        <v>418500</v>
      </c>
      <c r="I156" s="1144">
        <v>0</v>
      </c>
      <c r="J156" s="695">
        <f t="shared" ref="J156:P156" si="25">SUM(J149:J155)</f>
        <v>418500</v>
      </c>
      <c r="K156" s="695">
        <f t="shared" si="25"/>
        <v>12010.95</v>
      </c>
      <c r="L156" s="695">
        <f t="shared" si="25"/>
        <v>27395.059999999998</v>
      </c>
      <c r="M156" s="695">
        <f t="shared" si="25"/>
        <v>12722.4</v>
      </c>
      <c r="N156" s="695">
        <f t="shared" si="25"/>
        <v>2094.7799999999997</v>
      </c>
      <c r="O156" s="695">
        <f t="shared" si="25"/>
        <v>54223.19</v>
      </c>
      <c r="P156" s="695">
        <f t="shared" si="25"/>
        <v>364276.81000000006</v>
      </c>
    </row>
    <row r="157" spans="2:16" ht="25.5" customHeight="1" x14ac:dyDescent="0.25">
      <c r="B157" s="466"/>
      <c r="C157" s="569"/>
      <c r="D157" s="492"/>
      <c r="E157" s="465"/>
      <c r="F157" s="1272"/>
      <c r="G157" s="711"/>
      <c r="H157" s="695"/>
      <c r="I157" s="1144"/>
      <c r="J157" s="697"/>
      <c r="K157" s="697"/>
      <c r="L157" s="697"/>
      <c r="M157" s="1145"/>
      <c r="N157" s="697"/>
      <c r="O157" s="697"/>
      <c r="P157" s="697"/>
    </row>
    <row r="158" spans="2:16" ht="28.5" customHeight="1" x14ac:dyDescent="0.25">
      <c r="B158" s="466" t="s">
        <v>1789</v>
      </c>
      <c r="C158" s="569"/>
      <c r="D158" s="492"/>
      <c r="E158" s="465"/>
      <c r="F158" s="1272"/>
      <c r="G158" s="711"/>
      <c r="H158" s="695"/>
      <c r="I158" s="1144"/>
      <c r="J158" s="697"/>
      <c r="K158" s="697"/>
      <c r="L158" s="697"/>
      <c r="M158" s="1145"/>
      <c r="N158" s="697"/>
      <c r="O158" s="697"/>
      <c r="P158" s="697"/>
    </row>
    <row r="159" spans="2:16" ht="28.5" customHeight="1" x14ac:dyDescent="0.25">
      <c r="B159" s="153" t="s">
        <v>1601</v>
      </c>
      <c r="C159" s="497" t="s">
        <v>806</v>
      </c>
      <c r="D159" s="749" t="s">
        <v>1782</v>
      </c>
      <c r="E159" s="637" t="s">
        <v>1063</v>
      </c>
      <c r="F159" s="855">
        <v>45931</v>
      </c>
      <c r="G159" s="855">
        <v>46082</v>
      </c>
      <c r="H159" s="626">
        <v>120000</v>
      </c>
      <c r="I159" s="1111">
        <v>0</v>
      </c>
      <c r="J159" s="498">
        <v>120000</v>
      </c>
      <c r="K159" s="498">
        <v>3444</v>
      </c>
      <c r="L159" s="498">
        <v>16329.92</v>
      </c>
      <c r="M159" s="1149">
        <v>3648</v>
      </c>
      <c r="N159" s="626">
        <v>1944.78</v>
      </c>
      <c r="O159" s="468">
        <f>+K159+L159+M159+N159</f>
        <v>25366.699999999997</v>
      </c>
      <c r="P159" s="457">
        <f>+J159-O159</f>
        <v>94633.3</v>
      </c>
    </row>
    <row r="160" spans="2:16" ht="28.5" customHeight="1" x14ac:dyDescent="0.25">
      <c r="B160" s="153" t="s">
        <v>1607</v>
      </c>
      <c r="C160" s="281" t="s">
        <v>807</v>
      </c>
      <c r="D160" s="282" t="s">
        <v>414</v>
      </c>
      <c r="E160" s="281" t="s">
        <v>1063</v>
      </c>
      <c r="F160" s="855">
        <v>45931</v>
      </c>
      <c r="G160" s="855">
        <v>46082</v>
      </c>
      <c r="H160" s="626">
        <v>70000</v>
      </c>
      <c r="I160" s="1169">
        <v>0</v>
      </c>
      <c r="J160" s="468">
        <v>70000</v>
      </c>
      <c r="K160" s="468">
        <v>2009</v>
      </c>
      <c r="L160" s="468">
        <v>5368.48</v>
      </c>
      <c r="M160" s="1149">
        <v>2128</v>
      </c>
      <c r="N160" s="468">
        <v>25</v>
      </c>
      <c r="O160" s="468">
        <f t="shared" ref="O160:O165" si="26">+K160+L160+M160+N160</f>
        <v>9530.48</v>
      </c>
      <c r="P160" s="468">
        <f t="shared" ref="P160:P165" si="27">+J160-O160</f>
        <v>60469.520000000004</v>
      </c>
    </row>
    <row r="161" spans="2:16" ht="28.5" customHeight="1" x14ac:dyDescent="0.25">
      <c r="B161" s="153" t="s">
        <v>1608</v>
      </c>
      <c r="C161" s="281" t="s">
        <v>807</v>
      </c>
      <c r="D161" s="282" t="s">
        <v>417</v>
      </c>
      <c r="E161" s="281" t="s">
        <v>1063</v>
      </c>
      <c r="F161" s="855">
        <v>45931</v>
      </c>
      <c r="G161" s="855">
        <v>46082</v>
      </c>
      <c r="H161" s="626">
        <v>70000</v>
      </c>
      <c r="I161" s="1169">
        <v>0</v>
      </c>
      <c r="J161" s="468">
        <v>70000</v>
      </c>
      <c r="K161" s="468">
        <v>2009</v>
      </c>
      <c r="L161" s="468">
        <v>5368.48</v>
      </c>
      <c r="M161" s="1149">
        <v>2128</v>
      </c>
      <c r="N161" s="468">
        <v>25</v>
      </c>
      <c r="O161" s="468">
        <f t="shared" si="26"/>
        <v>9530.48</v>
      </c>
      <c r="P161" s="468">
        <f t="shared" si="27"/>
        <v>60469.520000000004</v>
      </c>
    </row>
    <row r="162" spans="2:16" ht="28.5" customHeight="1" x14ac:dyDescent="0.25">
      <c r="B162" s="153" t="s">
        <v>1614</v>
      </c>
      <c r="C162" s="281" t="s">
        <v>806</v>
      </c>
      <c r="D162" s="282" t="s">
        <v>417</v>
      </c>
      <c r="E162" s="281" t="s">
        <v>1063</v>
      </c>
      <c r="F162" s="855">
        <v>45931</v>
      </c>
      <c r="G162" s="855">
        <v>46082</v>
      </c>
      <c r="H162" s="626">
        <v>70000</v>
      </c>
      <c r="I162" s="1169">
        <v>0</v>
      </c>
      <c r="J162" s="468">
        <v>70000</v>
      </c>
      <c r="K162" s="468">
        <v>2009</v>
      </c>
      <c r="L162" s="468">
        <v>5368.48</v>
      </c>
      <c r="M162" s="1149">
        <v>2128</v>
      </c>
      <c r="N162" s="468">
        <v>25</v>
      </c>
      <c r="O162" s="468">
        <f t="shared" si="26"/>
        <v>9530.48</v>
      </c>
      <c r="P162" s="468">
        <f t="shared" si="27"/>
        <v>60469.520000000004</v>
      </c>
    </row>
    <row r="163" spans="2:16" ht="28.5" customHeight="1" x14ac:dyDescent="0.25">
      <c r="B163" s="153" t="s">
        <v>1617</v>
      </c>
      <c r="C163" s="281" t="s">
        <v>807</v>
      </c>
      <c r="D163" s="282" t="s">
        <v>414</v>
      </c>
      <c r="E163" s="281" t="s">
        <v>1063</v>
      </c>
      <c r="F163" s="855">
        <v>45931</v>
      </c>
      <c r="G163" s="855">
        <v>46082</v>
      </c>
      <c r="H163" s="626">
        <v>70000</v>
      </c>
      <c r="I163" s="1169">
        <v>0</v>
      </c>
      <c r="J163" s="468">
        <v>70000</v>
      </c>
      <c r="K163" s="468">
        <v>2009</v>
      </c>
      <c r="L163" s="468">
        <v>4984.5200000000004</v>
      </c>
      <c r="M163" s="1149">
        <v>2128</v>
      </c>
      <c r="N163" s="468">
        <v>1944.78</v>
      </c>
      <c r="O163" s="468">
        <f t="shared" si="26"/>
        <v>11066.300000000001</v>
      </c>
      <c r="P163" s="468">
        <f t="shared" si="27"/>
        <v>58933.7</v>
      </c>
    </row>
    <row r="164" spans="2:16" ht="28.5" customHeight="1" x14ac:dyDescent="0.25">
      <c r="B164" s="153" t="s">
        <v>1363</v>
      </c>
      <c r="C164" s="281" t="s">
        <v>806</v>
      </c>
      <c r="D164" s="282" t="s">
        <v>414</v>
      </c>
      <c r="E164" s="281" t="s">
        <v>1063</v>
      </c>
      <c r="F164" s="855">
        <v>45931</v>
      </c>
      <c r="G164" s="855">
        <v>46082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5368.48</v>
      </c>
      <c r="M164" s="1149">
        <v>2128</v>
      </c>
      <c r="N164" s="468">
        <v>25</v>
      </c>
      <c r="O164" s="468">
        <f t="shared" si="26"/>
        <v>9530.48</v>
      </c>
      <c r="P164" s="468">
        <f t="shared" si="27"/>
        <v>60469.520000000004</v>
      </c>
    </row>
    <row r="165" spans="2:16" ht="28.5" customHeight="1" x14ac:dyDescent="0.25">
      <c r="B165" s="153" t="s">
        <v>1620</v>
      </c>
      <c r="C165" s="281" t="s">
        <v>807</v>
      </c>
      <c r="D165" s="280" t="s">
        <v>417</v>
      </c>
      <c r="E165" s="281" t="s">
        <v>1063</v>
      </c>
      <c r="F165" s="855">
        <v>45931</v>
      </c>
      <c r="G165" s="855">
        <v>46082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5368.48</v>
      </c>
      <c r="M165" s="1149">
        <v>2128</v>
      </c>
      <c r="N165" s="468">
        <v>25</v>
      </c>
      <c r="O165" s="468">
        <f t="shared" si="26"/>
        <v>9530.48</v>
      </c>
      <c r="P165" s="468">
        <f t="shared" si="27"/>
        <v>60469.520000000004</v>
      </c>
    </row>
    <row r="166" spans="2:16" ht="28.5" customHeight="1" x14ac:dyDescent="0.25">
      <c r="B166" s="286" t="s">
        <v>1299</v>
      </c>
      <c r="C166" s="281" t="s">
        <v>1296</v>
      </c>
      <c r="D166" s="282" t="s">
        <v>1636</v>
      </c>
      <c r="E166" s="281" t="s">
        <v>1063</v>
      </c>
      <c r="F166" s="855">
        <v>45931</v>
      </c>
      <c r="G166" s="855">
        <v>46082</v>
      </c>
      <c r="H166" s="626">
        <v>43500</v>
      </c>
      <c r="I166" s="1169">
        <v>0</v>
      </c>
      <c r="J166" s="468">
        <v>43500</v>
      </c>
      <c r="K166" s="468">
        <v>1248.45</v>
      </c>
      <c r="L166" s="468">
        <v>936.62</v>
      </c>
      <c r="M166" s="1149">
        <v>1322.4</v>
      </c>
      <c r="N166" s="468">
        <v>25</v>
      </c>
      <c r="O166" s="468">
        <f>+K166+L166+M166+N166</f>
        <v>3532.4700000000003</v>
      </c>
      <c r="P166" s="468">
        <f>+J166-O166</f>
        <v>39967.53</v>
      </c>
    </row>
    <row r="167" spans="2:16" ht="28.5" customHeight="1" x14ac:dyDescent="0.25">
      <c r="B167" s="153" t="s">
        <v>1623</v>
      </c>
      <c r="C167" s="281" t="s">
        <v>806</v>
      </c>
      <c r="D167" s="282" t="s">
        <v>529</v>
      </c>
      <c r="E167" s="281" t="s">
        <v>1063</v>
      </c>
      <c r="F167" s="855">
        <v>45931</v>
      </c>
      <c r="G167" s="855">
        <v>46082</v>
      </c>
      <c r="H167" s="626">
        <v>55000</v>
      </c>
      <c r="I167" s="1169">
        <v>0</v>
      </c>
      <c r="J167" s="468">
        <v>55000</v>
      </c>
      <c r="K167" s="468">
        <v>1578.5</v>
      </c>
      <c r="L167" s="468">
        <v>2559.6799999999998</v>
      </c>
      <c r="M167" s="1149">
        <v>1672</v>
      </c>
      <c r="N167" s="468">
        <v>25</v>
      </c>
      <c r="O167" s="468">
        <f>+K167+L167+M167+N167</f>
        <v>5835.18</v>
      </c>
      <c r="P167" s="468">
        <f>+J167-O167</f>
        <v>49164.82</v>
      </c>
    </row>
    <row r="168" spans="2:16" ht="21" customHeight="1" x14ac:dyDescent="0.25">
      <c r="B168" s="466" t="s">
        <v>813</v>
      </c>
      <c r="C168" s="569"/>
      <c r="D168" s="492">
        <v>9</v>
      </c>
      <c r="E168" s="465"/>
      <c r="F168" s="1016"/>
      <c r="G168" s="860"/>
      <c r="H168" s="695">
        <f>SUM(H159:H167)</f>
        <v>638500</v>
      </c>
      <c r="I168" s="1144">
        <v>0</v>
      </c>
      <c r="J168" s="695">
        <f t="shared" ref="J168:P168" si="28">SUM(J159:J167)</f>
        <v>638500</v>
      </c>
      <c r="K168" s="695">
        <f t="shared" si="28"/>
        <v>18324.95</v>
      </c>
      <c r="L168" s="695">
        <f t="shared" si="28"/>
        <v>51653.14</v>
      </c>
      <c r="M168" s="695">
        <f t="shared" si="28"/>
        <v>19410.400000000001</v>
      </c>
      <c r="N168" s="695">
        <f t="shared" si="28"/>
        <v>4064.56</v>
      </c>
      <c r="O168" s="695">
        <f t="shared" si="28"/>
        <v>93453.049999999988</v>
      </c>
      <c r="P168" s="695">
        <f t="shared" si="28"/>
        <v>545046.95000000007</v>
      </c>
    </row>
    <row r="169" spans="2:16" ht="23.25" customHeight="1" x14ac:dyDescent="0.25">
      <c r="B169" s="466"/>
      <c r="C169" s="569"/>
      <c r="D169" s="492"/>
      <c r="E169" s="465"/>
      <c r="F169" s="1272"/>
      <c r="G169" s="711"/>
      <c r="H169" s="695"/>
      <c r="I169" s="1144"/>
      <c r="J169" s="697"/>
      <c r="K169" s="697"/>
      <c r="L169" s="697"/>
      <c r="M169" s="1145"/>
      <c r="N169" s="697"/>
      <c r="O169" s="697"/>
      <c r="P169" s="697"/>
    </row>
    <row r="170" spans="2:16" ht="28.5" customHeight="1" x14ac:dyDescent="0.25">
      <c r="B170" s="466" t="s">
        <v>1790</v>
      </c>
      <c r="C170" s="569"/>
      <c r="D170" s="492"/>
      <c r="E170" s="465"/>
      <c r="F170" s="1272"/>
      <c r="G170" s="711"/>
      <c r="H170" s="695"/>
      <c r="I170" s="1144"/>
      <c r="J170" s="697"/>
      <c r="K170" s="697"/>
      <c r="L170" s="697"/>
      <c r="M170" s="1145"/>
      <c r="N170" s="697"/>
      <c r="O170" s="697"/>
      <c r="P170" s="697"/>
    </row>
    <row r="171" spans="2:16" ht="24" customHeight="1" x14ac:dyDescent="0.25">
      <c r="B171" s="153" t="s">
        <v>1600</v>
      </c>
      <c r="C171" s="281" t="s">
        <v>806</v>
      </c>
      <c r="D171" s="282" t="s">
        <v>1463</v>
      </c>
      <c r="E171" s="281" t="s">
        <v>1063</v>
      </c>
      <c r="F171" s="855">
        <v>45931</v>
      </c>
      <c r="G171" s="855">
        <v>46082</v>
      </c>
      <c r="H171" s="626">
        <v>120000</v>
      </c>
      <c r="I171" s="1169">
        <v>0</v>
      </c>
      <c r="J171" s="468">
        <v>120000</v>
      </c>
      <c r="K171" s="468">
        <v>3444</v>
      </c>
      <c r="L171" s="468">
        <v>16809.87</v>
      </c>
      <c r="M171" s="1149">
        <v>3648</v>
      </c>
      <c r="N171" s="468">
        <v>25</v>
      </c>
      <c r="O171" s="468">
        <f t="shared" ref="O171:O178" si="29">+K171+L171+M171+N171</f>
        <v>23926.87</v>
      </c>
      <c r="P171" s="468">
        <f t="shared" ref="P171:P178" si="30">+J171-O171</f>
        <v>96073.13</v>
      </c>
    </row>
    <row r="172" spans="2:16" ht="24" customHeight="1" x14ac:dyDescent="0.25">
      <c r="B172" s="153" t="s">
        <v>1604</v>
      </c>
      <c r="C172" s="685" t="s">
        <v>806</v>
      </c>
      <c r="D172" s="282" t="s">
        <v>417</v>
      </c>
      <c r="E172" s="281" t="s">
        <v>1063</v>
      </c>
      <c r="F172" s="855">
        <v>45931</v>
      </c>
      <c r="G172" s="855">
        <v>46082</v>
      </c>
      <c r="H172" s="626">
        <v>70000</v>
      </c>
      <c r="I172" s="1169">
        <v>0</v>
      </c>
      <c r="J172" s="468">
        <v>70000</v>
      </c>
      <c r="K172" s="468">
        <v>2009</v>
      </c>
      <c r="L172" s="468">
        <v>4984.5200000000004</v>
      </c>
      <c r="M172" s="1149">
        <v>2128</v>
      </c>
      <c r="N172" s="468">
        <v>1944.78</v>
      </c>
      <c r="O172" s="468">
        <f t="shared" si="29"/>
        <v>11066.300000000001</v>
      </c>
      <c r="P172" s="468">
        <f t="shared" si="30"/>
        <v>58933.7</v>
      </c>
    </row>
    <row r="173" spans="2:16" ht="24" customHeight="1" x14ac:dyDescent="0.25">
      <c r="B173" s="153" t="s">
        <v>1605</v>
      </c>
      <c r="C173" s="685" t="s">
        <v>806</v>
      </c>
      <c r="D173" s="282" t="s">
        <v>1773</v>
      </c>
      <c r="E173" s="281" t="s">
        <v>1063</v>
      </c>
      <c r="F173" s="855">
        <v>45931</v>
      </c>
      <c r="G173" s="855">
        <v>46082</v>
      </c>
      <c r="H173" s="626">
        <v>70000</v>
      </c>
      <c r="I173" s="1169">
        <v>0</v>
      </c>
      <c r="J173" s="468">
        <v>70000</v>
      </c>
      <c r="K173" s="468">
        <v>2009</v>
      </c>
      <c r="L173" s="468">
        <v>4600.5600000000004</v>
      </c>
      <c r="M173" s="1149">
        <v>2128</v>
      </c>
      <c r="N173" s="468">
        <v>3864.56</v>
      </c>
      <c r="O173" s="468">
        <f t="shared" si="29"/>
        <v>12602.12</v>
      </c>
      <c r="P173" s="468">
        <f t="shared" si="30"/>
        <v>57397.88</v>
      </c>
    </row>
    <row r="174" spans="2:16" ht="24" customHeight="1" x14ac:dyDescent="0.25">
      <c r="B174" s="153" t="s">
        <v>1833</v>
      </c>
      <c r="C174" s="685" t="s">
        <v>807</v>
      </c>
      <c r="D174" s="282" t="s">
        <v>1773</v>
      </c>
      <c r="E174" s="281" t="s">
        <v>1063</v>
      </c>
      <c r="F174" s="855">
        <v>45931</v>
      </c>
      <c r="G174" s="855">
        <v>46082</v>
      </c>
      <c r="H174" s="626">
        <v>70000</v>
      </c>
      <c r="I174" s="1169">
        <v>0</v>
      </c>
      <c r="J174" s="468">
        <v>70000</v>
      </c>
      <c r="K174" s="468">
        <v>2009</v>
      </c>
      <c r="L174" s="468">
        <v>5368.48</v>
      </c>
      <c r="M174" s="1149">
        <v>2128</v>
      </c>
      <c r="N174" s="468">
        <v>25</v>
      </c>
      <c r="O174" s="468">
        <f t="shared" si="29"/>
        <v>9530.48</v>
      </c>
      <c r="P174" s="468">
        <f t="shared" si="30"/>
        <v>60469.520000000004</v>
      </c>
    </row>
    <row r="175" spans="2:16" ht="24" customHeight="1" x14ac:dyDescent="0.25">
      <c r="B175" s="153" t="s">
        <v>1611</v>
      </c>
      <c r="C175" s="685" t="s">
        <v>806</v>
      </c>
      <c r="D175" s="282" t="s">
        <v>417</v>
      </c>
      <c r="E175" s="281" t="s">
        <v>1063</v>
      </c>
      <c r="F175" s="855">
        <v>45931</v>
      </c>
      <c r="G175" s="855">
        <v>46082</v>
      </c>
      <c r="H175" s="626">
        <v>70000</v>
      </c>
      <c r="I175" s="1169">
        <v>0</v>
      </c>
      <c r="J175" s="468">
        <v>70000</v>
      </c>
      <c r="K175" s="468">
        <v>2009</v>
      </c>
      <c r="L175" s="468">
        <v>4984.5200000000004</v>
      </c>
      <c r="M175" s="1149">
        <v>2128</v>
      </c>
      <c r="N175" s="468">
        <v>1944.78</v>
      </c>
      <c r="O175" s="468">
        <f t="shared" si="29"/>
        <v>11066.300000000001</v>
      </c>
      <c r="P175" s="468">
        <f t="shared" si="30"/>
        <v>58933.7</v>
      </c>
    </row>
    <row r="176" spans="2:16" ht="24" customHeight="1" x14ac:dyDescent="0.25">
      <c r="B176" s="153" t="s">
        <v>1610</v>
      </c>
      <c r="C176" s="685" t="s">
        <v>806</v>
      </c>
      <c r="D176" s="282" t="s">
        <v>417</v>
      </c>
      <c r="E176" s="281" t="s">
        <v>1063</v>
      </c>
      <c r="F176" s="855">
        <v>45931</v>
      </c>
      <c r="G176" s="855">
        <v>46082</v>
      </c>
      <c r="H176" s="626">
        <v>70000</v>
      </c>
      <c r="I176" s="1169">
        <v>0</v>
      </c>
      <c r="J176" s="468">
        <v>70000</v>
      </c>
      <c r="K176" s="468">
        <v>2009</v>
      </c>
      <c r="L176" s="468">
        <v>4984.5200000000004</v>
      </c>
      <c r="M176" s="1149">
        <v>2128</v>
      </c>
      <c r="N176" s="468">
        <v>1944.78</v>
      </c>
      <c r="O176" s="468">
        <f t="shared" si="29"/>
        <v>11066.300000000001</v>
      </c>
      <c r="P176" s="468">
        <f t="shared" si="30"/>
        <v>58933.7</v>
      </c>
    </row>
    <row r="177" spans="2:17" ht="24" customHeight="1" x14ac:dyDescent="0.25">
      <c r="B177" s="153" t="s">
        <v>1616</v>
      </c>
      <c r="C177" s="685" t="s">
        <v>806</v>
      </c>
      <c r="D177" s="282" t="s">
        <v>414</v>
      </c>
      <c r="E177" s="281" t="s">
        <v>1063</v>
      </c>
      <c r="F177" s="1084">
        <v>46023</v>
      </c>
      <c r="G177" s="1084">
        <v>46174</v>
      </c>
      <c r="H177" s="626">
        <v>70000</v>
      </c>
      <c r="I177" s="1169">
        <v>0</v>
      </c>
      <c r="J177" s="468">
        <v>70000</v>
      </c>
      <c r="K177" s="468">
        <v>2009</v>
      </c>
      <c r="L177" s="468">
        <v>5368.48</v>
      </c>
      <c r="M177" s="1149">
        <v>2128</v>
      </c>
      <c r="N177" s="468">
        <v>25</v>
      </c>
      <c r="O177" s="468">
        <f t="shared" si="29"/>
        <v>9530.48</v>
      </c>
      <c r="P177" s="468">
        <f t="shared" si="30"/>
        <v>60469.520000000004</v>
      </c>
    </row>
    <row r="178" spans="2:17" ht="24" customHeight="1" x14ac:dyDescent="0.25">
      <c r="B178" s="153" t="s">
        <v>1615</v>
      </c>
      <c r="C178" s="685" t="s">
        <v>1296</v>
      </c>
      <c r="D178" s="282" t="s">
        <v>414</v>
      </c>
      <c r="E178" s="281" t="s">
        <v>1063</v>
      </c>
      <c r="F178" s="1084">
        <v>46023</v>
      </c>
      <c r="G178" s="1084">
        <v>46174</v>
      </c>
      <c r="H178" s="626">
        <v>70000</v>
      </c>
      <c r="I178" s="1169">
        <v>0</v>
      </c>
      <c r="J178" s="468">
        <v>70000</v>
      </c>
      <c r="K178" s="468">
        <v>2009</v>
      </c>
      <c r="L178" s="468">
        <v>5368.48</v>
      </c>
      <c r="M178" s="1149">
        <v>2128</v>
      </c>
      <c r="N178" s="468">
        <v>25</v>
      </c>
      <c r="O178" s="468">
        <f t="shared" si="29"/>
        <v>9530.48</v>
      </c>
      <c r="P178" s="468">
        <f t="shared" si="30"/>
        <v>60469.520000000004</v>
      </c>
    </row>
    <row r="179" spans="2:17" ht="24" customHeight="1" x14ac:dyDescent="0.25">
      <c r="B179" s="153" t="s">
        <v>1625</v>
      </c>
      <c r="C179" s="685" t="s">
        <v>1296</v>
      </c>
      <c r="D179" s="282" t="s">
        <v>1636</v>
      </c>
      <c r="E179" s="281" t="s">
        <v>1063</v>
      </c>
      <c r="F179" s="1084">
        <v>46023</v>
      </c>
      <c r="G179" s="1084">
        <v>46174</v>
      </c>
      <c r="H179" s="626">
        <v>43500</v>
      </c>
      <c r="I179" s="1169">
        <v>0</v>
      </c>
      <c r="J179" s="468">
        <v>43500</v>
      </c>
      <c r="K179" s="468">
        <v>1248.45</v>
      </c>
      <c r="L179" s="468">
        <v>936.62</v>
      </c>
      <c r="M179" s="1149">
        <v>1322.4</v>
      </c>
      <c r="N179" s="468">
        <v>25</v>
      </c>
      <c r="O179" s="468">
        <f>+K179+L179+M179+N179</f>
        <v>3532.4700000000003</v>
      </c>
      <c r="P179" s="468">
        <f>+J179-O179</f>
        <v>39967.53</v>
      </c>
    </row>
    <row r="180" spans="2:17" ht="21" customHeight="1" x14ac:dyDescent="0.25">
      <c r="B180" s="466" t="s">
        <v>813</v>
      </c>
      <c r="C180" s="569"/>
      <c r="D180" s="492">
        <v>9</v>
      </c>
      <c r="E180" s="465"/>
      <c r="F180" s="1016"/>
      <c r="G180" s="860"/>
      <c r="H180" s="695">
        <f>SUM(H171:H179)</f>
        <v>653500</v>
      </c>
      <c r="I180" s="1144">
        <v>0</v>
      </c>
      <c r="J180" s="695">
        <f t="shared" ref="J180:P180" si="31">SUM(J171:J179)</f>
        <v>653500</v>
      </c>
      <c r="K180" s="695">
        <f t="shared" si="31"/>
        <v>18755.45</v>
      </c>
      <c r="L180" s="695">
        <f t="shared" si="31"/>
        <v>53406.049999999996</v>
      </c>
      <c r="M180" s="695">
        <f t="shared" si="31"/>
        <v>19866.400000000001</v>
      </c>
      <c r="N180" s="695">
        <f t="shared" si="31"/>
        <v>9823.9</v>
      </c>
      <c r="O180" s="695">
        <f t="shared" si="31"/>
        <v>101851.8</v>
      </c>
      <c r="P180" s="695">
        <f t="shared" si="31"/>
        <v>551648.20000000007</v>
      </c>
    </row>
    <row r="181" spans="2:17" ht="21" customHeight="1" x14ac:dyDescent="0.25">
      <c r="B181" s="466"/>
      <c r="C181" s="569"/>
      <c r="D181" s="492"/>
      <c r="E181" s="465"/>
      <c r="F181" s="1016"/>
      <c r="G181" s="860"/>
      <c r="H181" s="695">
        <f>+H180+H168+H156+H146</f>
        <v>2450500</v>
      </c>
      <c r="I181" s="1144">
        <v>0</v>
      </c>
      <c r="J181" s="695">
        <f t="shared" ref="J181:P181" si="32">+J180+J168+J156+J146</f>
        <v>2450500</v>
      </c>
      <c r="K181" s="695">
        <f t="shared" si="32"/>
        <v>70329.350000000006</v>
      </c>
      <c r="L181" s="695">
        <f t="shared" si="32"/>
        <v>194123.96</v>
      </c>
      <c r="M181" s="695">
        <f t="shared" si="32"/>
        <v>74495.200000000012</v>
      </c>
      <c r="N181" s="695">
        <f t="shared" si="32"/>
        <v>25832.14</v>
      </c>
      <c r="O181" s="695">
        <f t="shared" si="32"/>
        <v>364780.64999999997</v>
      </c>
      <c r="P181" s="695">
        <f t="shared" si="32"/>
        <v>2085719.3500000003</v>
      </c>
    </row>
    <row r="182" spans="2:17" ht="21" customHeight="1" x14ac:dyDescent="0.25">
      <c r="B182" s="490"/>
      <c r="C182" s="1223"/>
      <c r="D182" s="492"/>
      <c r="E182" s="465"/>
      <c r="F182" s="710"/>
      <c r="G182" s="711"/>
      <c r="H182" s="695"/>
      <c r="I182" s="1112"/>
      <c r="J182" s="463"/>
      <c r="K182" s="463"/>
      <c r="L182" s="463"/>
      <c r="M182" s="1145"/>
      <c r="N182" s="697"/>
      <c r="O182" s="697"/>
      <c r="P182" s="463"/>
    </row>
    <row r="183" spans="2:17" ht="23.25" customHeight="1" x14ac:dyDescent="0.25">
      <c r="B183" s="1048" t="s">
        <v>865</v>
      </c>
      <c r="C183" s="1053"/>
      <c r="D183" s="1125">
        <f>+D180+D168+D156+D146+D15+D19+D25+D32+D50+D54+D58+D66+D73+D80+D94+D104+D108+D114+D118+D128+D132+D41+D84+D29+D62+D70+D45+D36</f>
        <v>88</v>
      </c>
      <c r="E183" s="1397"/>
      <c r="F183" s="1125"/>
      <c r="G183" s="1125"/>
      <c r="H183" s="1126">
        <f>+H15+H19+H25+H32+H41+H50+H54+H58+H66+H73+H80+H94+H104+H108+H114+H118+H128+H132+H146+H156+H168+H180+H84+H70+H62+H29+H45+H36</f>
        <v>7270500</v>
      </c>
      <c r="I183" s="1126">
        <v>0</v>
      </c>
      <c r="J183" s="1126">
        <f t="shared" ref="J183:P183" si="33">+J15+J19+J25+J32+J41+J50+J54+J58+J66+J73+J80+J94+J104+J108+J114+J118+J128+J132+J146+J156+J168+J180+J84+J70+J62+J29+J45+J36</f>
        <v>7270500</v>
      </c>
      <c r="K183" s="1126">
        <f t="shared" si="33"/>
        <v>208663.35000000003</v>
      </c>
      <c r="L183" s="1126">
        <f>+L15+L19+L25+L32+L41+L50+L54+L58+L66+L73+L80+L94+L104+L108+L114+L118+L128+L132+L146+L156+L168+L180+L84+L70+L62+L29+L45+L36</f>
        <v>736715.07</v>
      </c>
      <c r="M183" s="1126">
        <f t="shared" si="33"/>
        <v>221023.19999999998</v>
      </c>
      <c r="N183" s="1126">
        <f t="shared" si="33"/>
        <v>130636.44999999997</v>
      </c>
      <c r="O183" s="1126">
        <f t="shared" si="33"/>
        <v>1297038.0700000003</v>
      </c>
      <c r="P183" s="1126">
        <f t="shared" si="33"/>
        <v>5973461.9300000006</v>
      </c>
    </row>
    <row r="184" spans="2:17" ht="17.25" customHeight="1" x14ac:dyDescent="0.25">
      <c r="B184" s="259"/>
      <c r="C184" s="1220"/>
      <c r="D184" s="259"/>
      <c r="E184" s="546"/>
      <c r="F184" s="546"/>
      <c r="G184" s="546"/>
      <c r="H184" s="862"/>
      <c r="I184" s="259"/>
      <c r="J184" s="259"/>
      <c r="K184" s="660"/>
      <c r="L184" s="660"/>
      <c r="M184" s="531"/>
      <c r="N184" s="660"/>
      <c r="O184" s="660"/>
      <c r="P184" s="259"/>
      <c r="Q184" s="259"/>
    </row>
    <row r="185" spans="2:17" ht="17.25" customHeight="1" x14ac:dyDescent="0.25">
      <c r="B185" s="259"/>
      <c r="C185" s="1220"/>
      <c r="D185" s="259"/>
      <c r="E185" s="546"/>
      <c r="F185" s="546"/>
      <c r="G185" s="546"/>
      <c r="H185" s="1179"/>
      <c r="I185" s="259"/>
      <c r="J185" s="259"/>
      <c r="K185" s="660"/>
      <c r="L185" s="660"/>
      <c r="M185" s="531"/>
      <c r="N185" s="660"/>
      <c r="O185" s="660"/>
      <c r="P185" s="259"/>
      <c r="Q185" s="259"/>
    </row>
    <row r="186" spans="2:17" ht="17.25" customHeight="1" x14ac:dyDescent="0.3">
      <c r="B186" s="259"/>
      <c r="C186" s="1220"/>
      <c r="D186" s="1576"/>
      <c r="E186" s="546"/>
      <c r="F186" s="546"/>
      <c r="G186" s="546"/>
      <c r="H186" s="1179"/>
      <c r="I186" s="259"/>
      <c r="J186" s="259"/>
      <c r="K186" s="660"/>
      <c r="L186" s="660"/>
      <c r="M186" s="531"/>
      <c r="N186" s="660"/>
      <c r="O186" s="660"/>
      <c r="P186" s="259"/>
      <c r="Q186" s="259"/>
    </row>
    <row r="187" spans="2:17" ht="17.25" customHeight="1" x14ac:dyDescent="0.25">
      <c r="B187" s="259"/>
      <c r="C187" s="1220"/>
      <c r="D187" s="259"/>
      <c r="E187" s="531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ht="17.25" customHeight="1" x14ac:dyDescent="0.25">
      <c r="B188" s="259"/>
      <c r="C188" s="1220"/>
      <c r="D188" s="259"/>
      <c r="E188" s="531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ht="17.25" customHeight="1" x14ac:dyDescent="0.25">
      <c r="B189" s="259"/>
      <c r="C189" s="1220"/>
      <c r="D189" s="259"/>
      <c r="E189" s="531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ht="17.25" customHeight="1" x14ac:dyDescent="0.25">
      <c r="B190" s="259"/>
      <c r="C190" s="1220"/>
      <c r="D190" s="259"/>
      <c r="E190" s="531"/>
      <c r="F190" s="259"/>
      <c r="G190" s="259"/>
      <c r="H190" s="259"/>
      <c r="I190" s="259"/>
      <c r="J190" s="259"/>
      <c r="K190" s="660"/>
      <c r="L190" s="259"/>
      <c r="M190" s="1152"/>
      <c r="N190" s="660"/>
      <c r="O190" s="660"/>
      <c r="P190" s="660"/>
      <c r="Q190" s="259"/>
    </row>
    <row r="191" spans="2:17" ht="17.25" customHeight="1" x14ac:dyDescent="0.25">
      <c r="B191" s="259"/>
      <c r="C191" s="1220"/>
      <c r="D191" s="259"/>
      <c r="E191" s="531"/>
      <c r="F191" s="259"/>
      <c r="G191" s="259"/>
      <c r="H191" s="259"/>
      <c r="I191" s="259"/>
      <c r="J191" s="259"/>
      <c r="K191" s="660"/>
      <c r="L191" s="259"/>
      <c r="M191" s="1152"/>
      <c r="N191" s="660"/>
      <c r="O191" s="660"/>
      <c r="P191" s="660"/>
      <c r="Q191" s="259"/>
    </row>
    <row r="192" spans="2:17" ht="17.25" customHeight="1" x14ac:dyDescent="0.25">
      <c r="B192" s="259"/>
      <c r="C192" s="1220"/>
      <c r="D192" s="259"/>
      <c r="E192" s="531"/>
      <c r="F192" s="259"/>
      <c r="G192" s="259"/>
      <c r="H192" s="259"/>
      <c r="I192" s="259"/>
      <c r="J192" s="259"/>
      <c r="K192" s="660"/>
      <c r="L192" s="259"/>
      <c r="M192" s="1152"/>
      <c r="N192" s="660"/>
      <c r="O192" s="660"/>
      <c r="P192" s="660"/>
      <c r="Q192" s="259"/>
    </row>
    <row r="193" spans="2:17" ht="17.25" customHeight="1" x14ac:dyDescent="0.25">
      <c r="B193" s="259"/>
      <c r="C193" s="1220"/>
      <c r="D193" s="259"/>
      <c r="E193" s="531"/>
      <c r="F193" s="259"/>
      <c r="G193" s="259"/>
      <c r="H193" s="259"/>
      <c r="I193" s="259"/>
      <c r="J193" s="259"/>
      <c r="K193" s="660" t="s">
        <v>641</v>
      </c>
      <c r="L193" s="259"/>
      <c r="M193" s="1152"/>
      <c r="N193" s="660"/>
      <c r="O193" s="660"/>
      <c r="P193" s="660"/>
      <c r="Q193" s="259"/>
    </row>
    <row r="194" spans="2:17" ht="17.25" customHeight="1" x14ac:dyDescent="0.25">
      <c r="B194" s="259"/>
      <c r="C194" s="1220"/>
      <c r="D194" s="259"/>
      <c r="E194" s="531"/>
      <c r="F194" s="259"/>
      <c r="G194" s="259"/>
      <c r="H194" s="259"/>
      <c r="I194" s="259"/>
      <c r="J194" s="259"/>
      <c r="K194" s="660"/>
      <c r="L194" s="259"/>
      <c r="M194" s="1152"/>
      <c r="N194" s="660"/>
      <c r="O194" s="660"/>
      <c r="P194" s="660"/>
      <c r="Q194" s="259"/>
    </row>
    <row r="195" spans="2:17" ht="17.25" customHeight="1" x14ac:dyDescent="0.25">
      <c r="B195" s="259"/>
      <c r="C195" s="1220"/>
      <c r="D195" s="259"/>
      <c r="E195" s="531"/>
      <c r="F195" s="259"/>
      <c r="G195" s="259"/>
      <c r="H195" s="259"/>
      <c r="I195" s="259"/>
      <c r="J195" s="259"/>
      <c r="K195" s="660"/>
      <c r="L195" s="259"/>
      <c r="M195" s="1152"/>
      <c r="N195" s="660"/>
      <c r="O195" s="660"/>
      <c r="P195" s="660"/>
      <c r="Q195" s="259"/>
    </row>
    <row r="196" spans="2:17" ht="17.25" customHeight="1" x14ac:dyDescent="0.25">
      <c r="B196" s="259"/>
      <c r="C196" s="1220"/>
      <c r="D196" s="259"/>
      <c r="E196" s="531"/>
      <c r="F196" s="259"/>
      <c r="G196" s="259"/>
      <c r="H196" s="259"/>
      <c r="I196" s="259"/>
      <c r="J196" s="259"/>
      <c r="K196" s="660"/>
      <c r="L196" s="259"/>
      <c r="M196" s="1152"/>
      <c r="N196" s="660"/>
      <c r="O196" s="660"/>
      <c r="P196" s="660"/>
      <c r="Q196" s="259"/>
    </row>
    <row r="197" spans="2:17" ht="17.25" customHeight="1" x14ac:dyDescent="0.25">
      <c r="B197" s="537"/>
      <c r="C197" s="1062"/>
      <c r="D197" s="537"/>
      <c r="E197" s="1398"/>
      <c r="F197" s="692"/>
      <c r="G197" s="692"/>
      <c r="H197" s="537"/>
      <c r="I197" s="537"/>
      <c r="J197" s="537"/>
      <c r="K197" s="537"/>
      <c r="L197" s="537"/>
      <c r="M197" s="542"/>
      <c r="N197" s="537"/>
      <c r="O197" s="537"/>
      <c r="P197" s="537"/>
      <c r="Q197" s="537"/>
    </row>
    <row r="198" spans="2:17" ht="17.25" customHeight="1" x14ac:dyDescent="0.25">
      <c r="B198" s="537"/>
      <c r="C198" s="1062"/>
      <c r="D198" s="537"/>
      <c r="E198" s="1398"/>
      <c r="F198" s="692"/>
      <c r="G198" s="692"/>
      <c r="H198" s="537"/>
      <c r="I198" s="537"/>
      <c r="J198" s="537"/>
      <c r="K198" s="537"/>
      <c r="L198" s="537"/>
      <c r="M198" s="542"/>
      <c r="N198" s="537"/>
      <c r="O198" s="537"/>
      <c r="P198" s="537"/>
      <c r="Q198" s="537"/>
    </row>
    <row r="199" spans="2:17" ht="17.25" customHeight="1" x14ac:dyDescent="0.25">
      <c r="B199" s="537"/>
      <c r="C199" s="1062"/>
      <c r="D199" s="537"/>
      <c r="E199" s="542"/>
      <c r="F199" s="537"/>
      <c r="G199" s="537"/>
      <c r="H199" s="537"/>
      <c r="I199" s="537"/>
      <c r="J199" s="537"/>
      <c r="K199" s="537"/>
      <c r="L199" s="537"/>
      <c r="M199" s="542"/>
      <c r="N199" s="537"/>
      <c r="O199" s="537"/>
      <c r="P199" s="537"/>
      <c r="Q199" s="537"/>
    </row>
    <row r="200" spans="2:17" ht="17.25" customHeight="1" x14ac:dyDescent="0.25">
      <c r="B200" s="542" t="s">
        <v>1449</v>
      </c>
      <c r="C200" s="1202"/>
      <c r="D200" s="542"/>
      <c r="E200" s="691"/>
      <c r="F200" s="691"/>
      <c r="G200" s="691"/>
      <c r="H200" s="866"/>
      <c r="I200" s="674" t="s">
        <v>1377</v>
      </c>
      <c r="K200" s="674"/>
      <c r="L200" s="674"/>
      <c r="M200" s="1153"/>
      <c r="N200" s="1097"/>
      <c r="P200" s="674"/>
      <c r="Q200" s="544"/>
    </row>
    <row r="201" spans="2:17" ht="17.25" customHeight="1" x14ac:dyDescent="0.25">
      <c r="B201" s="546" t="s">
        <v>935</v>
      </c>
      <c r="C201" s="1203"/>
      <c r="D201" s="546"/>
      <c r="E201" s="1399"/>
      <c r="F201" s="538"/>
      <c r="G201" s="538"/>
      <c r="H201" s="467"/>
      <c r="I201" s="537"/>
      <c r="J201" s="1895" t="s">
        <v>1375</v>
      </c>
      <c r="K201" s="1895"/>
      <c r="L201" s="1895"/>
      <c r="M201" s="1895"/>
      <c r="N201" s="1895"/>
      <c r="O201" s="1895"/>
      <c r="P201" s="1895"/>
      <c r="Q201" s="539"/>
    </row>
    <row r="202" spans="2:17" ht="17.25" customHeight="1" x14ac:dyDescent="0.25">
      <c r="B202" s="542" t="s">
        <v>1231</v>
      </c>
      <c r="C202" s="1202"/>
      <c r="D202" s="542"/>
      <c r="E202" s="542"/>
      <c r="G202" s="1062"/>
      <c r="H202" s="1062"/>
      <c r="I202" s="1062"/>
      <c r="J202" s="1876" t="s">
        <v>1554</v>
      </c>
      <c r="K202" s="1876"/>
      <c r="L202" s="1876"/>
      <c r="M202" s="1876"/>
      <c r="N202" s="1876"/>
      <c r="O202" s="1876"/>
      <c r="P202" s="1876"/>
      <c r="Q202" s="537"/>
    </row>
    <row r="203" spans="2:17" ht="213" customHeight="1" x14ac:dyDescent="0.25">
      <c r="B203" s="546"/>
      <c r="C203" s="1203"/>
      <c r="D203" s="546"/>
      <c r="E203" s="546"/>
      <c r="F203" s="547"/>
      <c r="G203" s="547"/>
      <c r="H203" s="546"/>
      <c r="I203" s="541"/>
      <c r="J203" s="540"/>
      <c r="K203" s="537"/>
      <c r="L203" s="673" t="s">
        <v>1374</v>
      </c>
      <c r="M203" s="758"/>
      <c r="N203" s="513"/>
      <c r="O203" s="513"/>
      <c r="P203" s="673"/>
      <c r="Q203" s="673"/>
    </row>
    <row r="204" spans="2:17" ht="12" customHeight="1" x14ac:dyDescent="0.25">
      <c r="B204" s="267"/>
      <c r="C204" s="1228"/>
      <c r="D204" s="267"/>
      <c r="E204" s="267"/>
      <c r="F204" s="268"/>
      <c r="G204" s="268"/>
      <c r="H204" s="268"/>
      <c r="I204" s="269"/>
      <c r="J204" s="268"/>
      <c r="K204" s="268"/>
      <c r="L204" s="268"/>
      <c r="M204" s="267"/>
      <c r="N204" s="205"/>
      <c r="O204" s="1324"/>
      <c r="P204" s="271"/>
      <c r="Q204" s="259"/>
    </row>
    <row r="205" spans="2:17" s="259" customFormat="1" ht="24" hidden="1" customHeight="1" x14ac:dyDescent="0.25">
      <c r="C205" s="1220"/>
      <c r="E205" s="668"/>
      <c r="F205" s="668"/>
      <c r="G205" s="668"/>
      <c r="M205" s="531"/>
      <c r="N205"/>
      <c r="O205"/>
    </row>
    <row r="206" spans="2:17" x14ac:dyDescent="0.25">
      <c r="L206" s="259"/>
      <c r="M206" s="531"/>
    </row>
  </sheetData>
  <mergeCells count="21">
    <mergeCell ref="N10:N11"/>
    <mergeCell ref="O10:O11"/>
    <mergeCell ref="P10:P11"/>
    <mergeCell ref="J201:P201"/>
    <mergeCell ref="J202:P202"/>
    <mergeCell ref="M10:M11"/>
    <mergeCell ref="G10:G11"/>
    <mergeCell ref="I10:I11"/>
    <mergeCell ref="J10:J11"/>
    <mergeCell ref="K10:K11"/>
    <mergeCell ref="L10:L11"/>
    <mergeCell ref="B4:P4"/>
    <mergeCell ref="B5:P5"/>
    <mergeCell ref="B6:P6"/>
    <mergeCell ref="B7:P7"/>
    <mergeCell ref="B8:P8"/>
    <mergeCell ref="B10:B11"/>
    <mergeCell ref="C10:C11"/>
    <mergeCell ref="D10:D11"/>
    <mergeCell ref="E10:E11"/>
    <mergeCell ref="F10:F11"/>
  </mergeCells>
  <pageMargins left="1.0236220472440944" right="0.11811023622047245" top="0.23622047244094491" bottom="7.874015748031496E-2" header="0.15" footer="3.937007874015748E-2"/>
  <pageSetup paperSize="5" scale="50" fitToHeight="0" orientation="landscape" r:id="rId1"/>
  <rowBreaks count="3" manualBreakCount="3">
    <brk id="58" min="1" max="15" man="1"/>
    <brk id="109" min="1" max="15" man="1"/>
    <brk id="156" min="1" max="15" man="1"/>
  </rowBreaks>
  <drawing r:id="rId2"/>
</worksheet>
</file>

<file path=xl/worksheets/sheet3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0032BB-F45B-4AF0-8E19-C9F719CB877C}">
  <sheetPr>
    <pageSetUpPr fitToPage="1"/>
  </sheetPr>
  <dimension ref="A1:M83"/>
  <sheetViews>
    <sheetView showGridLines="0" topLeftCell="B1" zoomScale="80" zoomScaleNormal="80" workbookViewId="0">
      <selection activeCell="H19" sqref="H19"/>
    </sheetView>
  </sheetViews>
  <sheetFormatPr baseColWidth="10" defaultRowHeight="15" x14ac:dyDescent="0.25"/>
  <cols>
    <col min="1" max="1" width="1.42578125" hidden="1" customWidth="1"/>
    <col min="2" max="2" width="66.7109375" customWidth="1"/>
    <col min="3" max="3" width="10.85546875" customWidth="1"/>
    <col min="4" max="4" width="47.28515625" customWidth="1"/>
    <col min="5" max="5" width="15.42578125" customWidth="1"/>
    <col min="6" max="6" width="11.7109375" bestFit="1" customWidth="1"/>
    <col min="7" max="7" width="13.42578125" bestFit="1" customWidth="1"/>
    <col min="8" max="8" width="11.5703125" bestFit="1" customWidth="1"/>
    <col min="9" max="9" width="12.28515625" bestFit="1" customWidth="1"/>
    <col min="10" max="11" width="11.5703125" bestFit="1" customWidth="1"/>
    <col min="12" max="12" width="13.5703125" customWidth="1"/>
    <col min="13" max="13" width="14.42578125" customWidth="1"/>
  </cols>
  <sheetData>
    <row r="1" spans="2:13" s="1412" customFormat="1" ht="12.75" customHeight="1" x14ac:dyDescent="0.2"/>
    <row r="2" spans="2:13" s="1412" customFormat="1" ht="12.75" customHeight="1" x14ac:dyDescent="0.2"/>
    <row r="3" spans="2:13" s="1412" customFormat="1" ht="12.75" customHeight="1" x14ac:dyDescent="0.2"/>
    <row r="4" spans="2:13" s="1412" customFormat="1" ht="12.75" customHeight="1" x14ac:dyDescent="0.2"/>
    <row r="5" spans="2:13" s="1412" customFormat="1" ht="12.75" customHeight="1" x14ac:dyDescent="0.2"/>
    <row r="6" spans="2:13" s="1412" customFormat="1" ht="12.75" customHeight="1" x14ac:dyDescent="0.2">
      <c r="B6" s="1949" t="s">
        <v>0</v>
      </c>
      <c r="C6" s="1949"/>
      <c r="D6" s="1949"/>
      <c r="E6" s="1949"/>
      <c r="F6" s="1949"/>
      <c r="G6" s="1949"/>
      <c r="H6" s="1949"/>
      <c r="I6" s="1949"/>
      <c r="J6" s="1949"/>
      <c r="K6" s="1949"/>
      <c r="L6" s="1949"/>
      <c r="M6" s="1949"/>
    </row>
    <row r="7" spans="2:13" s="1412" customFormat="1" ht="12.75" customHeight="1" x14ac:dyDescent="0.2">
      <c r="B7" s="1949" t="s">
        <v>1</v>
      </c>
      <c r="C7" s="1949"/>
      <c r="D7" s="1949"/>
      <c r="E7" s="1949"/>
      <c r="F7" s="1949"/>
      <c r="G7" s="1949"/>
      <c r="H7" s="1949"/>
      <c r="I7" s="1949"/>
      <c r="J7" s="1949"/>
      <c r="K7" s="1949"/>
      <c r="L7" s="1949"/>
      <c r="M7" s="1949"/>
    </row>
    <row r="8" spans="2:13" s="1412" customFormat="1" ht="12.75" customHeight="1" x14ac:dyDescent="0.2">
      <c r="B8" s="1949" t="s">
        <v>3</v>
      </c>
      <c r="C8" s="1949"/>
      <c r="D8" s="1949"/>
      <c r="E8" s="1949"/>
      <c r="F8" s="1949"/>
      <c r="G8" s="1949"/>
      <c r="H8" s="1949"/>
      <c r="I8" s="1949"/>
      <c r="J8" s="1949"/>
      <c r="K8" s="1949"/>
      <c r="L8" s="1949"/>
      <c r="M8" s="1949"/>
    </row>
    <row r="9" spans="2:13" s="1412" customFormat="1" ht="12.75" customHeight="1" x14ac:dyDescent="0.2">
      <c r="B9" s="1949" t="s">
        <v>1860</v>
      </c>
      <c r="C9" s="1949"/>
      <c r="D9" s="1949"/>
      <c r="E9" s="1949"/>
      <c r="F9" s="1949"/>
      <c r="G9" s="1949"/>
      <c r="H9" s="1949"/>
      <c r="I9" s="1949"/>
      <c r="J9" s="1949"/>
      <c r="K9" s="1949"/>
      <c r="L9" s="1949"/>
      <c r="M9" s="1949"/>
    </row>
    <row r="10" spans="2:13" s="1412" customFormat="1" ht="12.75" customHeight="1" x14ac:dyDescent="0.2">
      <c r="B10" s="1823" t="s">
        <v>1197</v>
      </c>
      <c r="C10" s="1823"/>
      <c r="D10" s="1823"/>
      <c r="E10" s="1823"/>
      <c r="F10" s="1823"/>
      <c r="G10" s="1823"/>
      <c r="H10" s="1823"/>
      <c r="I10" s="1823"/>
      <c r="J10" s="1823"/>
      <c r="K10" s="1823"/>
      <c r="L10" s="1823"/>
      <c r="M10" s="1823"/>
    </row>
    <row r="11" spans="2:13" ht="6.75" customHeight="1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s="205" customFormat="1" ht="9.75" customHeight="1" x14ac:dyDescent="0.25">
      <c r="B12" s="1625" t="s">
        <v>7</v>
      </c>
      <c r="C12" s="1626" t="s">
        <v>802</v>
      </c>
      <c r="D12" s="1626" t="s">
        <v>9</v>
      </c>
      <c r="E12" s="1541" t="s">
        <v>12</v>
      </c>
      <c r="F12" s="1627" t="s">
        <v>13</v>
      </c>
      <c r="G12" s="1623" t="s">
        <v>14</v>
      </c>
      <c r="H12" s="1623" t="s">
        <v>15</v>
      </c>
      <c r="I12" s="1623" t="s">
        <v>16</v>
      </c>
      <c r="J12" s="1623" t="s">
        <v>17</v>
      </c>
      <c r="K12" s="1623" t="s">
        <v>18</v>
      </c>
      <c r="L12" s="1623" t="s">
        <v>19</v>
      </c>
      <c r="M12" s="1623" t="s">
        <v>20</v>
      </c>
    </row>
    <row r="13" spans="2:13" s="205" customFormat="1" ht="15" customHeight="1" x14ac:dyDescent="0.25">
      <c r="B13" s="1625"/>
      <c r="C13" s="1626"/>
      <c r="D13" s="1626"/>
      <c r="E13" s="1541" t="s">
        <v>21</v>
      </c>
      <c r="F13" s="1627"/>
      <c r="G13" s="1623"/>
      <c r="H13" s="1623"/>
      <c r="I13" s="1623"/>
      <c r="J13" s="1623"/>
      <c r="K13" s="1623"/>
      <c r="L13" s="1623"/>
      <c r="M13" s="1623"/>
    </row>
    <row r="14" spans="2:13" s="268" customFormat="1" ht="37.5" customHeight="1" x14ac:dyDescent="0.25">
      <c r="B14" s="1542" t="s">
        <v>1138</v>
      </c>
      <c r="C14" s="1502"/>
      <c r="D14" s="1543"/>
      <c r="E14" s="1544"/>
      <c r="F14" s="1545"/>
      <c r="G14" s="1544"/>
      <c r="H14" s="1544"/>
      <c r="I14" s="1544"/>
      <c r="J14" s="1544"/>
      <c r="K14" s="1544"/>
      <c r="L14" s="1544"/>
      <c r="M14" s="1544"/>
    </row>
    <row r="15" spans="2:13" s="268" customFormat="1" ht="37.5" customHeight="1" x14ac:dyDescent="0.25">
      <c r="B15" s="1546" t="s">
        <v>1640</v>
      </c>
      <c r="C15" s="1502" t="s">
        <v>806</v>
      </c>
      <c r="D15" s="1547" t="s">
        <v>1208</v>
      </c>
      <c r="E15" s="1548">
        <v>40000</v>
      </c>
      <c r="F15" s="1549">
        <v>0</v>
      </c>
      <c r="G15" s="1550">
        <v>40000</v>
      </c>
      <c r="H15" s="1550">
        <v>1148</v>
      </c>
      <c r="I15" s="1550">
        <v>9409</v>
      </c>
      <c r="J15" s="1550">
        <v>1216</v>
      </c>
      <c r="K15" s="1551">
        <v>0</v>
      </c>
      <c r="L15" s="1550">
        <f>+H15+I15+J15</f>
        <v>11773</v>
      </c>
      <c r="M15" s="1550">
        <f>+G15-L15</f>
        <v>28227</v>
      </c>
    </row>
    <row r="16" spans="2:13" s="206" customFormat="1" ht="37.5" customHeight="1" x14ac:dyDescent="0.25">
      <c r="B16" s="1552" t="s">
        <v>813</v>
      </c>
      <c r="C16" s="1552"/>
      <c r="D16" s="1553">
        <v>1</v>
      </c>
      <c r="E16" s="1554">
        <f>SUM(E15)</f>
        <v>40000</v>
      </c>
      <c r="F16" s="1555">
        <f>+F15</f>
        <v>0</v>
      </c>
      <c r="G16" s="1554">
        <f>SUM(G15)</f>
        <v>40000</v>
      </c>
      <c r="H16" s="1554">
        <f>SUM(H15)</f>
        <v>1148</v>
      </c>
      <c r="I16" s="1554">
        <f>SUM(I15)</f>
        <v>9409</v>
      </c>
      <c r="J16" s="1554">
        <f>SUM(J15)</f>
        <v>1216</v>
      </c>
      <c r="K16" s="1556">
        <f>+K15</f>
        <v>0</v>
      </c>
      <c r="L16" s="1554">
        <f>SUM(L15)</f>
        <v>11773</v>
      </c>
      <c r="M16" s="1554">
        <f>SUM(M15)</f>
        <v>28227</v>
      </c>
    </row>
    <row r="17" spans="2:13" s="206" customFormat="1" ht="37.5" customHeight="1" x14ac:dyDescent="0.25">
      <c r="B17" s="1552"/>
      <c r="C17" s="1552"/>
      <c r="D17" s="1553"/>
      <c r="E17" s="1554"/>
      <c r="F17" s="1555"/>
      <c r="G17" s="1554"/>
      <c r="H17" s="1554"/>
      <c r="I17" s="1554"/>
      <c r="J17" s="1554"/>
      <c r="K17" s="1556"/>
      <c r="L17" s="1554"/>
      <c r="M17" s="1554"/>
    </row>
    <row r="18" spans="2:13" s="205" customFormat="1" ht="37.5" customHeight="1" x14ac:dyDescent="0.25">
      <c r="B18" s="1542" t="s">
        <v>1195</v>
      </c>
      <c r="C18" s="1502"/>
      <c r="D18" s="1557"/>
      <c r="E18" s="1558"/>
      <c r="F18" s="1558"/>
      <c r="G18" s="1550"/>
      <c r="H18" s="1559"/>
      <c r="I18" s="1550"/>
      <c r="J18" s="1550"/>
      <c r="K18" s="1560"/>
      <c r="L18" s="1550"/>
      <c r="M18" s="1550"/>
    </row>
    <row r="19" spans="2:13" s="205" customFormat="1" ht="37.5" customHeight="1" x14ac:dyDescent="0.25">
      <c r="B19" s="1558" t="s">
        <v>217</v>
      </c>
      <c r="C19" s="1502" t="s">
        <v>807</v>
      </c>
      <c r="D19" s="1547" t="s">
        <v>1465</v>
      </c>
      <c r="E19" s="1548">
        <v>40000</v>
      </c>
      <c r="F19" s="1549">
        <v>0</v>
      </c>
      <c r="G19" s="1550">
        <v>40000</v>
      </c>
      <c r="H19" s="1550">
        <v>1148</v>
      </c>
      <c r="I19" s="1550">
        <v>9409</v>
      </c>
      <c r="J19" s="1550">
        <v>1216</v>
      </c>
      <c r="K19" s="1551">
        <v>0</v>
      </c>
      <c r="L19" s="1550">
        <f>+H19+I19+J19</f>
        <v>11773</v>
      </c>
      <c r="M19" s="1550">
        <f>+G19-L19</f>
        <v>28227</v>
      </c>
    </row>
    <row r="20" spans="2:13" s="206" customFormat="1" ht="37.5" customHeight="1" x14ac:dyDescent="0.25">
      <c r="B20" s="1552" t="s">
        <v>813</v>
      </c>
      <c r="C20" s="1552"/>
      <c r="D20" s="1553">
        <v>1</v>
      </c>
      <c r="E20" s="1554">
        <f>+E19</f>
        <v>40000</v>
      </c>
      <c r="F20" s="1555">
        <f t="shared" ref="F20:L20" si="0">+F19</f>
        <v>0</v>
      </c>
      <c r="G20" s="1561">
        <f>+G19</f>
        <v>40000</v>
      </c>
      <c r="H20" s="1561">
        <f t="shared" si="0"/>
        <v>1148</v>
      </c>
      <c r="I20" s="1561">
        <f t="shared" si="0"/>
        <v>9409</v>
      </c>
      <c r="J20" s="1561">
        <f t="shared" si="0"/>
        <v>1216</v>
      </c>
      <c r="K20" s="1556">
        <f t="shared" si="0"/>
        <v>0</v>
      </c>
      <c r="L20" s="1561">
        <f t="shared" si="0"/>
        <v>11773</v>
      </c>
      <c r="M20" s="1561">
        <f>+G20-L20</f>
        <v>28227</v>
      </c>
    </row>
    <row r="21" spans="2:13" s="206" customFormat="1" ht="37.5" customHeight="1" x14ac:dyDescent="0.25">
      <c r="B21" s="1552"/>
      <c r="C21" s="1552"/>
      <c r="D21" s="1553"/>
      <c r="E21" s="1554"/>
      <c r="F21" s="1555"/>
      <c r="G21" s="1561"/>
      <c r="H21" s="1561"/>
      <c r="I21" s="1561"/>
      <c r="J21" s="1561"/>
      <c r="K21" s="1556"/>
      <c r="L21" s="1561"/>
      <c r="M21" s="1561"/>
    </row>
    <row r="22" spans="2:13" s="206" customFormat="1" ht="37.5" customHeight="1" x14ac:dyDescent="0.25">
      <c r="B22" s="1562" t="s">
        <v>1744</v>
      </c>
      <c r="C22" s="1552"/>
      <c r="D22" s="1553"/>
      <c r="E22" s="1554"/>
      <c r="F22" s="1555"/>
      <c r="G22" s="1561"/>
      <c r="H22" s="1561"/>
      <c r="I22" s="1561"/>
      <c r="J22" s="1561"/>
      <c r="K22" s="1556"/>
      <c r="L22" s="1561"/>
      <c r="M22" s="1561"/>
    </row>
    <row r="23" spans="2:13" s="206" customFormat="1" ht="37.5" customHeight="1" x14ac:dyDescent="0.25">
      <c r="B23" s="1558" t="s">
        <v>1168</v>
      </c>
      <c r="C23" s="1502" t="s">
        <v>807</v>
      </c>
      <c r="D23" s="1563" t="s">
        <v>1743</v>
      </c>
      <c r="E23" s="1548">
        <v>20000</v>
      </c>
      <c r="F23" s="1564">
        <v>0</v>
      </c>
      <c r="G23" s="1548">
        <v>20000</v>
      </c>
      <c r="H23" s="1548">
        <v>574</v>
      </c>
      <c r="I23" s="1548">
        <v>4704.5</v>
      </c>
      <c r="J23" s="1548">
        <v>608</v>
      </c>
      <c r="K23" s="1565">
        <v>0</v>
      </c>
      <c r="L23" s="1548">
        <f>+H23+I23+J23</f>
        <v>5886.5</v>
      </c>
      <c r="M23" s="1548">
        <f>+G23-L23</f>
        <v>14113.5</v>
      </c>
    </row>
    <row r="24" spans="2:13" s="206" customFormat="1" ht="37.5" customHeight="1" x14ac:dyDescent="0.25">
      <c r="B24" s="1552" t="s">
        <v>813</v>
      </c>
      <c r="C24" s="1552"/>
      <c r="D24" s="1553">
        <v>1</v>
      </c>
      <c r="E24" s="1554">
        <f>SUM(E23)</f>
        <v>20000</v>
      </c>
      <c r="F24" s="1555">
        <v>0</v>
      </c>
      <c r="G24" s="1554">
        <f>SUM(G23)</f>
        <v>20000</v>
      </c>
      <c r="H24" s="1554">
        <f>SUM(H23)</f>
        <v>574</v>
      </c>
      <c r="I24" s="1554">
        <f>SUM(I23)</f>
        <v>4704.5</v>
      </c>
      <c r="J24" s="1554">
        <f>SUM(J23)</f>
        <v>608</v>
      </c>
      <c r="K24" s="1556">
        <f>+K23</f>
        <v>0</v>
      </c>
      <c r="L24" s="1561">
        <f>+H24+I24+J24</f>
        <v>5886.5</v>
      </c>
      <c r="M24" s="1561">
        <f>+G24-L24</f>
        <v>14113.5</v>
      </c>
    </row>
    <row r="25" spans="2:13" s="206" customFormat="1" ht="37.5" customHeight="1" x14ac:dyDescent="0.25">
      <c r="B25" s="1552"/>
      <c r="C25" s="1552"/>
      <c r="D25" s="1553"/>
      <c r="E25" s="1554"/>
      <c r="F25" s="1555"/>
      <c r="G25" s="1561"/>
      <c r="H25" s="1561"/>
      <c r="I25" s="1561"/>
      <c r="J25" s="1561"/>
      <c r="K25" s="1556"/>
      <c r="L25" s="1561"/>
      <c r="M25" s="1561"/>
    </row>
    <row r="26" spans="2:13" s="206" customFormat="1" ht="37.5" customHeight="1" x14ac:dyDescent="0.25">
      <c r="B26" s="1552" t="s">
        <v>1126</v>
      </c>
      <c r="C26" s="1552"/>
      <c r="D26" s="1553"/>
      <c r="E26" s="1554"/>
      <c r="F26" s="1555"/>
      <c r="G26" s="1561"/>
      <c r="H26" s="1561"/>
      <c r="I26" s="1561"/>
      <c r="J26" s="1561"/>
      <c r="K26" s="1556"/>
      <c r="L26" s="1561"/>
      <c r="M26" s="1561"/>
    </row>
    <row r="27" spans="2:13" s="206" customFormat="1" ht="37.5" customHeight="1" x14ac:dyDescent="0.25">
      <c r="B27" s="1558" t="s">
        <v>1641</v>
      </c>
      <c r="C27" s="1502" t="s">
        <v>807</v>
      </c>
      <c r="D27" s="1558" t="s">
        <v>607</v>
      </c>
      <c r="E27" s="1548">
        <v>25000</v>
      </c>
      <c r="F27" s="1564">
        <v>0</v>
      </c>
      <c r="G27" s="1548">
        <v>25000</v>
      </c>
      <c r="H27" s="1548">
        <v>717.5</v>
      </c>
      <c r="I27" s="1548">
        <v>4841.1899999999996</v>
      </c>
      <c r="J27" s="1548">
        <v>760</v>
      </c>
      <c r="K27" s="1565">
        <v>0</v>
      </c>
      <c r="L27" s="1548">
        <f>+H27+I27+J27</f>
        <v>6318.69</v>
      </c>
      <c r="M27" s="1548">
        <f>+G27-L27</f>
        <v>18681.310000000001</v>
      </c>
    </row>
    <row r="28" spans="2:13" s="206" customFormat="1" ht="37.5" customHeight="1" x14ac:dyDescent="0.25">
      <c r="B28" s="1552" t="s">
        <v>813</v>
      </c>
      <c r="C28" s="1552"/>
      <c r="D28" s="1553">
        <v>1</v>
      </c>
      <c r="E28" s="1554">
        <v>25000</v>
      </c>
      <c r="F28" s="1555">
        <v>0</v>
      </c>
      <c r="G28" s="1561">
        <v>25000</v>
      </c>
      <c r="H28" s="1561">
        <v>717.5</v>
      </c>
      <c r="I28" s="1561">
        <v>4841.1899999999996</v>
      </c>
      <c r="J28" s="1561">
        <v>760</v>
      </c>
      <c r="K28" s="1556">
        <v>0</v>
      </c>
      <c r="L28" s="1561">
        <f>+H28+I28+J28</f>
        <v>6318.69</v>
      </c>
      <c r="M28" s="1561">
        <f>+G28-L28</f>
        <v>18681.310000000001</v>
      </c>
    </row>
    <row r="29" spans="2:13" s="206" customFormat="1" ht="37.5" customHeight="1" x14ac:dyDescent="0.25">
      <c r="B29" s="1552"/>
      <c r="C29" s="1552"/>
      <c r="D29" s="1553"/>
      <c r="E29" s="1554"/>
      <c r="F29" s="1555"/>
      <c r="G29" s="1561"/>
      <c r="H29" s="1561"/>
      <c r="I29" s="1561"/>
      <c r="J29" s="1561"/>
      <c r="K29" s="1556"/>
      <c r="L29" s="1561"/>
      <c r="M29" s="1561"/>
    </row>
    <row r="30" spans="2:13" s="206" customFormat="1" ht="37.5" customHeight="1" x14ac:dyDescent="0.25">
      <c r="B30" s="1552" t="s">
        <v>1144</v>
      </c>
      <c r="C30" s="1552"/>
      <c r="D30" s="1553"/>
      <c r="E30" s="1554"/>
      <c r="F30" s="1555"/>
      <c r="G30" s="1561"/>
      <c r="H30" s="1561"/>
      <c r="I30" s="1561"/>
      <c r="J30" s="1561"/>
      <c r="K30" s="1556"/>
      <c r="L30" s="1561"/>
      <c r="M30" s="1561"/>
    </row>
    <row r="31" spans="2:13" s="206" customFormat="1" ht="37.5" customHeight="1" x14ac:dyDescent="0.25">
      <c r="B31" s="1546" t="s">
        <v>1655</v>
      </c>
      <c r="C31" s="1566" t="s">
        <v>807</v>
      </c>
      <c r="D31" s="1546" t="s">
        <v>1840</v>
      </c>
      <c r="E31" s="1548">
        <v>15000</v>
      </c>
      <c r="F31" s="1549">
        <v>0</v>
      </c>
      <c r="G31" s="1550">
        <v>15000</v>
      </c>
      <c r="H31" s="1550">
        <v>430.5</v>
      </c>
      <c r="I31" s="1550">
        <v>3443.74</v>
      </c>
      <c r="J31" s="1550">
        <v>456</v>
      </c>
      <c r="K31" s="1551">
        <v>0</v>
      </c>
      <c r="L31" s="1550">
        <f>SUM(H31:K31)</f>
        <v>4330.24</v>
      </c>
      <c r="M31" s="1550">
        <f>+E31-L31</f>
        <v>10669.76</v>
      </c>
    </row>
    <row r="32" spans="2:13" s="206" customFormat="1" ht="37.5" customHeight="1" x14ac:dyDescent="0.25">
      <c r="B32" s="1552" t="s">
        <v>813</v>
      </c>
      <c r="C32" s="1552"/>
      <c r="D32" s="1553">
        <v>1</v>
      </c>
      <c r="E32" s="1554">
        <v>15000</v>
      </c>
      <c r="F32" s="1555">
        <v>0</v>
      </c>
      <c r="G32" s="1561">
        <v>15000</v>
      </c>
      <c r="H32" s="1561">
        <v>430.5</v>
      </c>
      <c r="I32" s="1561">
        <v>3443.74</v>
      </c>
      <c r="J32" s="1561">
        <v>456</v>
      </c>
      <c r="K32" s="1556">
        <v>0</v>
      </c>
      <c r="L32" s="1561">
        <f>SUM(H32:K32)</f>
        <v>4330.24</v>
      </c>
      <c r="M32" s="1561">
        <f>+E32-L32</f>
        <v>10669.76</v>
      </c>
    </row>
    <row r="33" spans="2:13" s="206" customFormat="1" ht="37.5" customHeight="1" x14ac:dyDescent="0.25">
      <c r="B33" s="1552"/>
      <c r="C33" s="1552"/>
      <c r="D33" s="1553"/>
      <c r="E33" s="1554"/>
      <c r="F33" s="1555"/>
      <c r="G33" s="1561"/>
      <c r="H33" s="1561"/>
      <c r="I33" s="1561"/>
      <c r="J33" s="1561"/>
      <c r="K33" s="1556"/>
      <c r="L33" s="1561"/>
      <c r="M33" s="1561"/>
    </row>
    <row r="34" spans="2:13" s="206" customFormat="1" ht="37.5" customHeight="1" x14ac:dyDescent="0.25">
      <c r="B34" s="1552"/>
      <c r="C34" s="1552"/>
      <c r="D34" s="1553"/>
      <c r="E34" s="1554"/>
      <c r="F34" s="1555"/>
      <c r="G34" s="1561"/>
      <c r="H34" s="1561"/>
      <c r="I34" s="1561"/>
      <c r="J34" s="1561"/>
      <c r="K34" s="1556"/>
      <c r="L34" s="1561"/>
      <c r="M34" s="1561"/>
    </row>
    <row r="35" spans="2:13" s="206" customFormat="1" ht="37.5" customHeight="1" x14ac:dyDescent="0.25">
      <c r="B35" s="1562" t="s">
        <v>1568</v>
      </c>
      <c r="C35" s="1552"/>
      <c r="D35" s="1553"/>
      <c r="E35" s="1554"/>
      <c r="F35" s="1555"/>
      <c r="G35" s="1561"/>
      <c r="H35" s="1561"/>
      <c r="I35" s="1561"/>
      <c r="J35" s="1561"/>
      <c r="K35" s="1556"/>
      <c r="L35" s="1561"/>
      <c r="M35" s="1561"/>
    </row>
    <row r="36" spans="2:13" s="206" customFormat="1" ht="48.75" customHeight="1" x14ac:dyDescent="0.25">
      <c r="B36" s="1546" t="s">
        <v>232</v>
      </c>
      <c r="C36" s="1566" t="s">
        <v>807</v>
      </c>
      <c r="D36" s="1547" t="s">
        <v>1569</v>
      </c>
      <c r="E36" s="1548">
        <v>20000</v>
      </c>
      <c r="F36" s="1549">
        <v>0</v>
      </c>
      <c r="G36" s="1550">
        <v>20000</v>
      </c>
      <c r="H36" s="1550">
        <v>574</v>
      </c>
      <c r="I36" s="1550">
        <v>4704.5</v>
      </c>
      <c r="J36" s="1550">
        <v>608</v>
      </c>
      <c r="K36" s="1551">
        <v>0</v>
      </c>
      <c r="L36" s="1550">
        <f>SUM(H36:K36)</f>
        <v>5886.5</v>
      </c>
      <c r="M36" s="1550">
        <f>+E36-L36</f>
        <v>14113.5</v>
      </c>
    </row>
    <row r="37" spans="2:13" s="206" customFormat="1" ht="37.5" customHeight="1" x14ac:dyDescent="0.25">
      <c r="B37" s="1552" t="s">
        <v>813</v>
      </c>
      <c r="C37" s="1552"/>
      <c r="D37" s="1553">
        <v>1</v>
      </c>
      <c r="E37" s="1554">
        <v>20000</v>
      </c>
      <c r="F37" s="1555">
        <v>0</v>
      </c>
      <c r="G37" s="1561">
        <v>20000</v>
      </c>
      <c r="H37" s="1561">
        <v>574</v>
      </c>
      <c r="I37" s="1561">
        <v>4704.5</v>
      </c>
      <c r="J37" s="1561">
        <v>608</v>
      </c>
      <c r="K37" s="1556">
        <v>0</v>
      </c>
      <c r="L37" s="1561">
        <f>SUM(H37:K37)</f>
        <v>5886.5</v>
      </c>
      <c r="M37" s="1561">
        <f>+E37-L37</f>
        <v>14113.5</v>
      </c>
    </row>
    <row r="38" spans="2:13" s="206" customFormat="1" ht="37.5" customHeight="1" x14ac:dyDescent="0.25">
      <c r="B38" s="1552"/>
      <c r="C38" s="1552"/>
      <c r="D38" s="1553"/>
      <c r="E38" s="1554"/>
      <c r="F38" s="1555"/>
      <c r="G38" s="1561"/>
      <c r="H38" s="1561"/>
      <c r="I38" s="1561"/>
      <c r="J38" s="1561"/>
      <c r="K38" s="1556"/>
      <c r="L38" s="1561"/>
      <c r="M38" s="1561"/>
    </row>
    <row r="39" spans="2:13" s="206" customFormat="1" ht="37.5" customHeight="1" x14ac:dyDescent="0.25">
      <c r="B39" s="1567" t="s">
        <v>1443</v>
      </c>
      <c r="C39" s="1568"/>
      <c r="D39" s="1520"/>
      <c r="E39" s="1548"/>
      <c r="F39" s="1549"/>
      <c r="G39" s="1550"/>
      <c r="H39" s="1550"/>
      <c r="I39" s="1550"/>
      <c r="J39" s="1550"/>
      <c r="K39" s="1551"/>
      <c r="L39" s="1550"/>
      <c r="M39" s="1550"/>
    </row>
    <row r="40" spans="2:13" s="206" customFormat="1" ht="37.5" customHeight="1" x14ac:dyDescent="0.25">
      <c r="B40" s="1569" t="s">
        <v>1642</v>
      </c>
      <c r="C40" s="1568" t="s">
        <v>806</v>
      </c>
      <c r="D40" s="1574" t="s">
        <v>1480</v>
      </c>
      <c r="E40" s="1548">
        <v>45000</v>
      </c>
      <c r="F40" s="1549">
        <v>0</v>
      </c>
      <c r="G40" s="1550">
        <v>45000</v>
      </c>
      <c r="H40" s="1550">
        <v>1291.5</v>
      </c>
      <c r="I40" s="1550">
        <v>9545.69</v>
      </c>
      <c r="J40" s="1550">
        <v>1368</v>
      </c>
      <c r="K40" s="1551">
        <v>0</v>
      </c>
      <c r="L40" s="1550">
        <v>12205.19</v>
      </c>
      <c r="M40" s="1550">
        <v>32794.81</v>
      </c>
    </row>
    <row r="41" spans="2:13" s="206" customFormat="1" ht="37.5" customHeight="1" x14ac:dyDescent="0.25">
      <c r="B41" s="1569"/>
      <c r="C41" s="1568"/>
      <c r="D41" s="1515">
        <v>1</v>
      </c>
      <c r="E41" s="1554">
        <v>45000</v>
      </c>
      <c r="F41" s="1555">
        <v>0</v>
      </c>
      <c r="G41" s="1561">
        <v>45000</v>
      </c>
      <c r="H41" s="1561">
        <v>1291.5</v>
      </c>
      <c r="I41" s="1561">
        <v>9545.69</v>
      </c>
      <c r="J41" s="1561">
        <v>1368</v>
      </c>
      <c r="K41" s="1556">
        <v>0</v>
      </c>
      <c r="L41" s="1561">
        <v>12205.19</v>
      </c>
      <c r="M41" s="1561">
        <v>32794.81</v>
      </c>
    </row>
    <row r="42" spans="2:13" s="206" customFormat="1" ht="37.5" customHeight="1" x14ac:dyDescent="0.25">
      <c r="B42" s="1567" t="s">
        <v>1732</v>
      </c>
      <c r="C42" s="1568"/>
      <c r="D42" s="1515"/>
      <c r="E42" s="1554"/>
      <c r="F42" s="1555"/>
      <c r="G42" s="1561"/>
      <c r="H42" s="1561"/>
      <c r="I42" s="1561"/>
      <c r="J42" s="1561"/>
      <c r="K42" s="1556"/>
      <c r="L42" s="1561"/>
      <c r="M42" s="1561"/>
    </row>
    <row r="43" spans="2:13" s="206" customFormat="1" ht="37.5" customHeight="1" x14ac:dyDescent="0.25">
      <c r="B43" s="1569" t="s">
        <v>1643</v>
      </c>
      <c r="C43" s="1568" t="s">
        <v>807</v>
      </c>
      <c r="D43" s="1520" t="s">
        <v>1204</v>
      </c>
      <c r="E43" s="1548">
        <v>12500</v>
      </c>
      <c r="F43" s="1549">
        <v>0</v>
      </c>
      <c r="G43" s="1550">
        <v>12500</v>
      </c>
      <c r="H43" s="1550">
        <v>358.75</v>
      </c>
      <c r="I43" s="1550">
        <v>1797.34</v>
      </c>
      <c r="J43" s="1550">
        <v>380</v>
      </c>
      <c r="K43" s="1551">
        <v>0</v>
      </c>
      <c r="L43" s="1550">
        <f>SUM(H43:K43)</f>
        <v>2536.09</v>
      </c>
      <c r="M43" s="1550">
        <f>+G43-L43</f>
        <v>9963.91</v>
      </c>
    </row>
    <row r="44" spans="2:13" s="206" customFormat="1" ht="37.5" customHeight="1" x14ac:dyDescent="0.25">
      <c r="B44" s="1569"/>
      <c r="C44" s="1568"/>
      <c r="D44" s="1515">
        <v>1</v>
      </c>
      <c r="E44" s="1554">
        <v>12500</v>
      </c>
      <c r="F44" s="1555">
        <v>0</v>
      </c>
      <c r="G44" s="1561">
        <v>12500</v>
      </c>
      <c r="H44" s="1561">
        <v>358.75</v>
      </c>
      <c r="I44" s="1561">
        <v>1797.34</v>
      </c>
      <c r="J44" s="1561">
        <v>380</v>
      </c>
      <c r="K44" s="1556">
        <v>0</v>
      </c>
      <c r="L44" s="1561">
        <f>SUM(H44:K44)</f>
        <v>2536.09</v>
      </c>
      <c r="M44" s="1561">
        <f>+G44-L44</f>
        <v>9963.91</v>
      </c>
    </row>
    <row r="45" spans="2:13" s="206" customFormat="1" ht="37.5" customHeight="1" x14ac:dyDescent="0.25">
      <c r="B45" s="1552"/>
      <c r="C45" s="1552"/>
      <c r="D45" s="1553"/>
      <c r="E45" s="1554"/>
      <c r="F45" s="1555"/>
      <c r="G45" s="1561"/>
      <c r="H45" s="1561"/>
      <c r="I45" s="1561"/>
      <c r="J45" s="1561"/>
      <c r="K45" s="1556"/>
      <c r="L45" s="1561"/>
      <c r="M45" s="1561"/>
    </row>
    <row r="46" spans="2:13" s="205" customFormat="1" ht="37.5" customHeight="1" x14ac:dyDescent="0.25">
      <c r="B46" s="1180" t="s">
        <v>865</v>
      </c>
      <c r="C46" s="1570"/>
      <c r="D46" s="1571">
        <f>+D16+D20+D28+D41+D44+D37+D24+D32</f>
        <v>8</v>
      </c>
      <c r="E46" s="1572">
        <f>+E16+E20+E24+E28+E37+E41+E44+E32</f>
        <v>217500</v>
      </c>
      <c r="F46" s="1573">
        <v>0</v>
      </c>
      <c r="G46" s="1572">
        <f t="shared" ref="G46:M46" si="1">+G16+G20+G24+G28+G37+G41+G44+G32</f>
        <v>217500</v>
      </c>
      <c r="H46" s="1572">
        <f t="shared" si="1"/>
        <v>6242.25</v>
      </c>
      <c r="I46" s="1572">
        <f t="shared" si="1"/>
        <v>47854.96</v>
      </c>
      <c r="J46" s="1572">
        <f t="shared" si="1"/>
        <v>6612</v>
      </c>
      <c r="K46" s="1413">
        <v>0</v>
      </c>
      <c r="L46" s="1572">
        <f t="shared" si="1"/>
        <v>60709.21</v>
      </c>
      <c r="M46" s="1572">
        <f t="shared" si="1"/>
        <v>156790.79</v>
      </c>
    </row>
    <row r="47" spans="2:13" x14ac:dyDescent="0.25">
      <c r="B47" s="99"/>
      <c r="C47" s="99"/>
      <c r="D47" s="99"/>
      <c r="E47" s="99"/>
      <c r="F47" s="99"/>
      <c r="G47" s="99"/>
      <c r="H47" s="99"/>
      <c r="I47" s="99"/>
      <c r="J47" s="99"/>
      <c r="K47" s="99"/>
      <c r="L47" s="99"/>
      <c r="M47" s="99"/>
    </row>
    <row r="48" spans="2:13" x14ac:dyDescent="0.25">
      <c r="B48" s="99"/>
      <c r="C48" s="99"/>
      <c r="D48" s="99"/>
      <c r="E48" s="99"/>
      <c r="F48" s="99"/>
      <c r="G48" s="99"/>
      <c r="H48" s="99"/>
      <c r="I48" s="99"/>
      <c r="J48" s="99"/>
      <c r="K48" s="99"/>
      <c r="L48" s="99"/>
      <c r="M48" s="99"/>
    </row>
    <row r="49" spans="2:13" x14ac:dyDescent="0.25">
      <c r="B49" s="99"/>
      <c r="C49" s="99"/>
      <c r="D49" s="99"/>
      <c r="E49" s="99"/>
      <c r="F49" s="99"/>
      <c r="G49" s="99"/>
      <c r="H49" s="99"/>
      <c r="I49" s="99"/>
      <c r="J49" s="99"/>
      <c r="K49" s="99"/>
      <c r="L49" s="99"/>
      <c r="M49" s="99"/>
    </row>
    <row r="50" spans="2:13" ht="9.75" customHeight="1" x14ac:dyDescent="0.25">
      <c r="B50" s="99"/>
      <c r="C50" s="99"/>
      <c r="D50" s="99"/>
      <c r="E50" s="99"/>
      <c r="F50" s="99"/>
      <c r="G50" s="99"/>
      <c r="H50" s="99"/>
      <c r="I50" s="99"/>
      <c r="J50" s="99"/>
      <c r="K50" s="99"/>
      <c r="L50" s="99"/>
      <c r="M50" s="99"/>
    </row>
    <row r="51" spans="2:13" ht="16.5" customHeight="1" x14ac:dyDescent="0.25">
      <c r="B51" s="99"/>
      <c r="C51" s="99"/>
      <c r="D51" s="99"/>
      <c r="E51" s="99"/>
      <c r="F51" s="99"/>
      <c r="G51" s="99"/>
      <c r="H51" s="99"/>
      <c r="I51" s="99"/>
      <c r="J51" s="99"/>
      <c r="K51" s="99"/>
      <c r="L51" s="99"/>
      <c r="M51" s="99"/>
    </row>
    <row r="52" spans="2:13" ht="27.75" customHeight="1" x14ac:dyDescent="0.25">
      <c r="B52" s="99"/>
      <c r="C52" s="99"/>
      <c r="D52" s="99"/>
      <c r="E52" s="99"/>
      <c r="F52" s="99"/>
      <c r="G52" s="99"/>
      <c r="H52" s="99"/>
      <c r="I52" s="99"/>
      <c r="J52" s="99"/>
      <c r="K52" s="99"/>
      <c r="L52" s="99"/>
      <c r="M52" s="99"/>
    </row>
    <row r="53" spans="2:13" ht="18" customHeight="1" x14ac:dyDescent="0.25">
      <c r="B53" s="99"/>
      <c r="C53" s="99"/>
      <c r="D53" s="99"/>
      <c r="E53" s="99"/>
      <c r="F53" s="99"/>
      <c r="G53" s="99"/>
      <c r="H53" s="99"/>
      <c r="I53" s="99"/>
      <c r="J53" s="99"/>
      <c r="K53" s="99"/>
      <c r="L53" s="99"/>
      <c r="M53" s="99"/>
    </row>
    <row r="54" spans="2:13" ht="39.75" customHeight="1" x14ac:dyDescent="0.25">
      <c r="B54" s="99"/>
      <c r="C54" s="99"/>
      <c r="D54" s="99"/>
      <c r="E54" s="99"/>
      <c r="F54" s="99"/>
      <c r="G54" s="99"/>
      <c r="H54" s="99"/>
      <c r="I54" s="99"/>
      <c r="J54" s="99"/>
      <c r="K54" s="99"/>
      <c r="L54" s="99"/>
      <c r="M54" s="99"/>
    </row>
    <row r="55" spans="2:13" x14ac:dyDescent="0.25">
      <c r="B55" s="99"/>
      <c r="C55" s="99"/>
      <c r="D55" s="99"/>
      <c r="E55" s="99"/>
      <c r="F55" s="99"/>
      <c r="G55" s="99"/>
      <c r="H55" s="99"/>
      <c r="I55" s="99"/>
      <c r="J55" s="99"/>
      <c r="K55" s="99"/>
      <c r="L55" s="99"/>
      <c r="M55" s="99"/>
    </row>
    <row r="56" spans="2:13" x14ac:dyDescent="0.25">
      <c r="B56" s="99"/>
      <c r="C56" s="99"/>
      <c r="D56" s="99"/>
      <c r="E56" s="99"/>
      <c r="F56" s="99"/>
      <c r="G56" s="99"/>
      <c r="H56" s="99"/>
      <c r="I56" s="99"/>
      <c r="J56" s="99"/>
      <c r="K56" s="99"/>
      <c r="L56" s="99"/>
      <c r="M56" s="99"/>
    </row>
    <row r="57" spans="2:13" ht="38.25" customHeight="1" x14ac:dyDescent="0.25">
      <c r="B57" s="619"/>
      <c r="C57" s="619"/>
      <c r="D57" s="1401"/>
      <c r="E57" s="1402"/>
      <c r="F57" s="1403"/>
      <c r="G57" s="1618" t="s">
        <v>1250</v>
      </c>
      <c r="H57" s="1618"/>
      <c r="I57" s="1618"/>
      <c r="J57" s="1618"/>
      <c r="K57" s="1618"/>
      <c r="L57" s="1618"/>
      <c r="M57" s="1402"/>
    </row>
    <row r="58" spans="2:13" x14ac:dyDescent="0.25">
      <c r="B58" s="1404" t="s">
        <v>1532</v>
      </c>
      <c r="C58" s="620"/>
      <c r="D58" s="1405"/>
      <c r="E58" s="1406"/>
      <c r="F58" s="1406"/>
      <c r="G58" s="1619" t="s">
        <v>852</v>
      </c>
      <c r="H58" s="1619"/>
      <c r="I58" s="1619"/>
      <c r="J58" s="1619"/>
      <c r="K58" s="1619"/>
      <c r="L58" s="1619"/>
      <c r="M58" s="1407"/>
    </row>
    <row r="59" spans="2:13" x14ac:dyDescent="0.25">
      <c r="B59" s="619" t="s">
        <v>1256</v>
      </c>
      <c r="C59" s="619"/>
      <c r="D59" s="1406"/>
      <c r="E59" s="1406"/>
      <c r="F59" s="1408"/>
      <c r="G59" s="1620" t="s">
        <v>1506</v>
      </c>
      <c r="H59" s="1620"/>
      <c r="I59" s="1620"/>
      <c r="J59" s="1620"/>
      <c r="K59" s="1620"/>
      <c r="L59" s="1620"/>
      <c r="M59" s="1406"/>
    </row>
    <row r="60" spans="2:13" ht="14.25" customHeight="1" x14ac:dyDescent="0.25">
      <c r="B60" s="620"/>
      <c r="C60" s="620"/>
      <c r="D60" s="1409"/>
      <c r="E60" s="1410"/>
      <c r="F60" s="1408"/>
      <c r="G60" s="1406"/>
      <c r="H60" s="1621"/>
      <c r="I60" s="1621"/>
      <c r="J60" s="1621"/>
      <c r="K60" s="1621"/>
      <c r="L60" s="1621"/>
      <c r="M60" s="1621"/>
    </row>
    <row r="61" spans="2:13" ht="14.25" customHeight="1" x14ac:dyDescent="0.25">
      <c r="B61" s="620"/>
      <c r="C61" s="620"/>
      <c r="D61" s="1409"/>
      <c r="E61" s="1410"/>
      <c r="F61" s="1408"/>
      <c r="G61" s="1406"/>
      <c r="H61" s="1411"/>
      <c r="I61" s="1411"/>
      <c r="J61" s="1411"/>
      <c r="K61" s="1411"/>
      <c r="L61" s="1411"/>
      <c r="M61" s="1411"/>
    </row>
    <row r="62" spans="2:13" ht="14.25" customHeight="1" x14ac:dyDescent="0.25">
      <c r="B62" s="620"/>
      <c r="C62" s="620"/>
      <c r="D62" s="1409"/>
      <c r="E62" s="1410"/>
      <c r="F62" s="1408"/>
      <c r="G62" s="1406"/>
      <c r="H62" s="1411"/>
      <c r="I62" s="1411"/>
      <c r="J62" s="1411"/>
      <c r="K62" s="1411"/>
      <c r="L62" s="1411"/>
      <c r="M62" s="1411"/>
    </row>
    <row r="63" spans="2:13" ht="29.25" customHeight="1" x14ac:dyDescent="0.25">
      <c r="B63" s="620"/>
      <c r="C63" s="620"/>
      <c r="D63" s="1409"/>
      <c r="E63" s="1410"/>
      <c r="F63" s="1408"/>
      <c r="G63" s="1406"/>
      <c r="H63" s="1411"/>
      <c r="I63" s="1411"/>
      <c r="J63" s="1411"/>
      <c r="K63" s="1411"/>
      <c r="L63" s="1411"/>
      <c r="M63" s="1411"/>
    </row>
    <row r="64" spans="2:13" ht="14.25" customHeight="1" x14ac:dyDescent="0.25">
      <c r="B64" s="620"/>
      <c r="C64" s="620"/>
      <c r="D64" s="1409"/>
      <c r="E64" s="1410"/>
      <c r="F64" s="1408"/>
      <c r="G64" s="1406"/>
      <c r="H64" s="1411"/>
      <c r="I64" s="1411"/>
      <c r="J64" s="1411"/>
      <c r="K64" s="1411"/>
      <c r="L64" s="1411"/>
      <c r="M64" s="1411"/>
    </row>
    <row r="65" spans="2:13" ht="14.25" customHeight="1" x14ac:dyDescent="0.25">
      <c r="B65" s="620"/>
      <c r="C65" s="620"/>
      <c r="D65" s="1409"/>
      <c r="E65" s="1410"/>
      <c r="F65" s="1408"/>
      <c r="G65" s="1406"/>
      <c r="H65" s="1411"/>
      <c r="I65" s="1411"/>
      <c r="J65" s="1411"/>
      <c r="K65" s="1411"/>
      <c r="L65" s="1411"/>
      <c r="M65" s="1411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ht="18.75" customHeight="1" x14ac:dyDescent="0.25">
      <c r="B68" s="546"/>
      <c r="C68" s="546"/>
      <c r="D68" s="547"/>
      <c r="E68" s="541"/>
      <c r="F68" s="540"/>
      <c r="G68" s="537"/>
      <c r="H68" s="866"/>
      <c r="I68" s="866"/>
      <c r="J68" s="866"/>
      <c r="K68" s="866"/>
      <c r="L68" s="866"/>
      <c r="M68" s="866"/>
    </row>
    <row r="69" spans="2:13" ht="14.25" customHeight="1" x14ac:dyDescent="0.25">
      <c r="B69" s="546"/>
      <c r="C69" s="546"/>
      <c r="D69" s="547"/>
      <c r="E69" s="541"/>
      <c r="F69" s="540"/>
      <c r="G69" s="537"/>
      <c r="H69" s="866"/>
      <c r="I69" s="866"/>
      <c r="J69" s="866"/>
      <c r="K69" s="866"/>
      <c r="L69" s="866"/>
      <c r="M69" s="866"/>
    </row>
    <row r="70" spans="2:13" ht="14.25" customHeight="1" x14ac:dyDescent="0.25">
      <c r="B70" s="546"/>
      <c r="C70" s="546"/>
      <c r="D70" s="547"/>
      <c r="E70" s="541"/>
      <c r="F70" s="540"/>
      <c r="G70" s="537"/>
      <c r="H70" s="866"/>
      <c r="I70" s="866"/>
      <c r="J70" s="866"/>
      <c r="K70" s="866"/>
      <c r="L70" s="866"/>
      <c r="M70" s="866"/>
    </row>
    <row r="71" spans="2:13" ht="14.25" customHeight="1" x14ac:dyDescent="0.25">
      <c r="B71" s="546"/>
      <c r="C71" s="546"/>
      <c r="D71" s="547"/>
      <c r="E71" s="541"/>
      <c r="F71" s="540"/>
      <c r="G71" s="537"/>
      <c r="H71" s="866"/>
      <c r="I71" s="866"/>
      <c r="J71" s="866"/>
      <c r="K71" s="866"/>
      <c r="L71" s="866"/>
      <c r="M71" s="866"/>
    </row>
    <row r="72" spans="2:13" ht="14.25" customHeight="1" x14ac:dyDescent="0.25">
      <c r="B72" s="546"/>
      <c r="C72" s="546"/>
      <c r="D72" s="547"/>
      <c r="E72" s="541"/>
      <c r="F72" s="540"/>
      <c r="G72" s="537"/>
      <c r="H72" s="866"/>
      <c r="I72" s="866"/>
      <c r="J72" s="866"/>
      <c r="K72" s="866"/>
      <c r="L72" s="866"/>
      <c r="M72" s="866"/>
    </row>
    <row r="73" spans="2:13" x14ac:dyDescent="0.25">
      <c r="B73" s="531"/>
      <c r="C73" s="531"/>
      <c r="D73" s="259"/>
      <c r="E73" s="1174"/>
      <c r="F73" s="1622"/>
      <c r="G73" s="1622"/>
      <c r="H73" s="1622"/>
      <c r="I73" s="1622"/>
      <c r="J73" s="1622"/>
      <c r="K73" s="1175"/>
      <c r="L73" s="1175"/>
      <c r="M73" s="259"/>
    </row>
    <row r="74" spans="2:13" ht="15" customHeight="1" x14ac:dyDescent="0.25">
      <c r="E74" t="s">
        <v>641</v>
      </c>
    </row>
    <row r="78" spans="2:13" ht="12" customHeight="1" x14ac:dyDescent="0.25"/>
    <row r="79" spans="2:13" hidden="1" x14ac:dyDescent="0.25"/>
    <row r="80" spans="2:13" hidden="1" x14ac:dyDescent="0.25"/>
    <row r="81" ht="3" hidden="1" customHeight="1" x14ac:dyDescent="0.25"/>
    <row r="82" hidden="1" x14ac:dyDescent="0.25"/>
    <row r="83" hidden="1" x14ac:dyDescent="0.25"/>
  </sheetData>
  <mergeCells count="21">
    <mergeCell ref="G57:L57"/>
    <mergeCell ref="G58:L58"/>
    <mergeCell ref="G59:L59"/>
    <mergeCell ref="H60:M60"/>
    <mergeCell ref="F73:J73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5" right="0.21" top="0.15" bottom="0.01" header="0.12" footer="0.02"/>
  <pageSetup scale="51" fitToHeight="0" orientation="landscape" r:id="rId1"/>
  <rowBreaks count="1" manualBreakCount="1">
    <brk id="37" max="13" man="1"/>
  </rowBreaks>
  <colBreaks count="1" manualBreakCount="1">
    <brk id="3" max="64" man="1"/>
  </colBreaks>
  <drawing r:id="rId2"/>
</worksheet>
</file>

<file path=xl/worksheets/sheet3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5E2F36-A36F-4C93-A620-B485582DF1F5}">
  <sheetPr>
    <pageSetUpPr fitToPage="1"/>
  </sheetPr>
  <dimension ref="A1:M84"/>
  <sheetViews>
    <sheetView topLeftCell="A15" zoomScale="80" zoomScaleNormal="80" zoomScaleSheetLayoutView="80" workbookViewId="0">
      <selection activeCell="E26" sqref="E26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28.85546875" customWidth="1"/>
    <col min="4" max="4" width="23.5703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ht="15.75" x14ac:dyDescent="0.25">
      <c r="A7" s="1768" t="s">
        <v>0</v>
      </c>
      <c r="B7" s="1768"/>
      <c r="C7" s="1768"/>
      <c r="D7" s="1768"/>
      <c r="E7" s="1768"/>
      <c r="F7" s="1768"/>
      <c r="G7" s="1768"/>
      <c r="H7" s="1768"/>
      <c r="I7" s="1768"/>
      <c r="J7" s="1768"/>
      <c r="K7" s="1768"/>
      <c r="L7" s="1768"/>
      <c r="M7" s="1768"/>
    </row>
    <row r="8" spans="1:13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1:13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1:13" x14ac:dyDescent="0.25">
      <c r="A10" s="1624" t="s">
        <v>1861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</row>
    <row r="11" spans="1:13" x14ac:dyDescent="0.25">
      <c r="A11" s="1622" t="s">
        <v>5</v>
      </c>
      <c r="B11" s="1622"/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97" t="s">
        <v>7</v>
      </c>
      <c r="B13" s="1897" t="s">
        <v>937</v>
      </c>
      <c r="C13" s="1897" t="s">
        <v>10</v>
      </c>
      <c r="D13" s="1897" t="s">
        <v>11</v>
      </c>
      <c r="E13" s="1047" t="s">
        <v>12</v>
      </c>
      <c r="F13" s="1897" t="s">
        <v>13</v>
      </c>
      <c r="G13" s="1897" t="s">
        <v>14</v>
      </c>
      <c r="H13" s="1897" t="s">
        <v>15</v>
      </c>
      <c r="I13" s="1897" t="s">
        <v>16</v>
      </c>
      <c r="J13" s="1897" t="s">
        <v>17</v>
      </c>
      <c r="K13" s="1897" t="s">
        <v>18</v>
      </c>
      <c r="L13" s="1897" t="s">
        <v>19</v>
      </c>
      <c r="M13" s="1897" t="s">
        <v>20</v>
      </c>
    </row>
    <row r="14" spans="1:13" x14ac:dyDescent="0.25">
      <c r="A14" s="1897"/>
      <c r="B14" s="1897"/>
      <c r="C14" s="1897"/>
      <c r="D14" s="1897"/>
      <c r="E14" s="1047" t="s">
        <v>21</v>
      </c>
      <c r="F14" s="1897"/>
      <c r="G14" s="1897"/>
      <c r="H14" s="1897"/>
      <c r="I14" s="1897"/>
      <c r="J14" s="1897"/>
      <c r="K14" s="1897"/>
      <c r="L14" s="1897"/>
      <c r="M14" s="1897"/>
    </row>
    <row r="15" spans="1:13" s="259" customFormat="1" ht="31.5" customHeight="1" x14ac:dyDescent="0.25">
      <c r="A15" s="1515" t="s">
        <v>1634</v>
      </c>
      <c r="B15" s="1516"/>
      <c r="C15" s="1517"/>
      <c r="D15" s="1516"/>
      <c r="E15" s="1516"/>
      <c r="F15" s="1516"/>
      <c r="G15" s="1518"/>
      <c r="H15" s="1519"/>
      <c r="I15" s="1518"/>
      <c r="J15" s="1518"/>
      <c r="K15" s="1518"/>
      <c r="L15" s="1518"/>
      <c r="M15" s="1518"/>
    </row>
    <row r="16" spans="1:13" s="259" customFormat="1" ht="31.5" customHeight="1" x14ac:dyDescent="0.25">
      <c r="A16" s="1520" t="s">
        <v>613</v>
      </c>
      <c r="B16" s="1521" t="s">
        <v>807</v>
      </c>
      <c r="C16" s="1522" t="s">
        <v>559</v>
      </c>
      <c r="D16" s="1523" t="s">
        <v>236</v>
      </c>
      <c r="E16" s="1524">
        <v>60000</v>
      </c>
      <c r="F16" s="1525">
        <v>0</v>
      </c>
      <c r="G16" s="1524">
        <v>60000</v>
      </c>
      <c r="H16" s="1524">
        <v>0</v>
      </c>
      <c r="I16" s="1524">
        <v>4195.88</v>
      </c>
      <c r="J16" s="1525">
        <v>0</v>
      </c>
      <c r="K16" s="1525">
        <v>0</v>
      </c>
      <c r="L16" s="1524">
        <v>4195.88</v>
      </c>
      <c r="M16" s="1526">
        <f>+E16-L16</f>
        <v>55804.12</v>
      </c>
    </row>
    <row r="17" spans="1:13" s="259" customFormat="1" ht="31.5" customHeight="1" x14ac:dyDescent="0.25">
      <c r="A17" s="1520" t="s">
        <v>1275</v>
      </c>
      <c r="B17" s="1521" t="s">
        <v>806</v>
      </c>
      <c r="C17" s="1522" t="s">
        <v>235</v>
      </c>
      <c r="D17" s="1523" t="s">
        <v>236</v>
      </c>
      <c r="E17" s="1524">
        <v>12000</v>
      </c>
      <c r="F17" s="1525">
        <v>0</v>
      </c>
      <c r="G17" s="1524">
        <v>12000</v>
      </c>
      <c r="H17" s="1525">
        <v>0</v>
      </c>
      <c r="I17" s="1525">
        <v>0</v>
      </c>
      <c r="J17" s="1525">
        <v>0</v>
      </c>
      <c r="K17" s="1525">
        <v>0</v>
      </c>
      <c r="L17" s="1524">
        <f t="shared" ref="L17:L41" si="0">+H17+I17+J17+K17</f>
        <v>0</v>
      </c>
      <c r="M17" s="1524">
        <v>12000</v>
      </c>
    </row>
    <row r="18" spans="1:13" s="259" customFormat="1" ht="31.5" customHeight="1" x14ac:dyDescent="0.25">
      <c r="A18" s="1520" t="s">
        <v>622</v>
      </c>
      <c r="B18" s="1521" t="s">
        <v>806</v>
      </c>
      <c r="C18" s="1522" t="s">
        <v>235</v>
      </c>
      <c r="D18" s="1523" t="s">
        <v>236</v>
      </c>
      <c r="E18" s="1524">
        <v>12000</v>
      </c>
      <c r="F18" s="1525">
        <v>0</v>
      </c>
      <c r="G18" s="1524">
        <v>12000</v>
      </c>
      <c r="H18" s="1525">
        <v>0</v>
      </c>
      <c r="I18" s="1525">
        <v>0</v>
      </c>
      <c r="J18" s="1525">
        <v>0</v>
      </c>
      <c r="K18" s="1525">
        <v>0</v>
      </c>
      <c r="L18" s="1524">
        <f t="shared" si="0"/>
        <v>0</v>
      </c>
      <c r="M18" s="1524">
        <v>12000</v>
      </c>
    </row>
    <row r="19" spans="1:13" s="259" customFormat="1" ht="31.5" customHeight="1" x14ac:dyDescent="0.25">
      <c r="A19" s="1520" t="s">
        <v>1122</v>
      </c>
      <c r="B19" s="1521" t="s">
        <v>807</v>
      </c>
      <c r="C19" s="1522" t="s">
        <v>235</v>
      </c>
      <c r="D19" s="1523" t="s">
        <v>236</v>
      </c>
      <c r="E19" s="1524">
        <v>12000</v>
      </c>
      <c r="F19" s="1525">
        <v>0</v>
      </c>
      <c r="G19" s="1524">
        <v>12000</v>
      </c>
      <c r="H19" s="1525">
        <v>0</v>
      </c>
      <c r="I19" s="1525">
        <v>0</v>
      </c>
      <c r="J19" s="1525">
        <v>0</v>
      </c>
      <c r="K19" s="1525">
        <v>0</v>
      </c>
      <c r="L19" s="1524">
        <f t="shared" si="0"/>
        <v>0</v>
      </c>
      <c r="M19" s="1524">
        <v>12000</v>
      </c>
    </row>
    <row r="20" spans="1:13" s="259" customFormat="1" ht="31.5" customHeight="1" x14ac:dyDescent="0.25">
      <c r="A20" s="1527" t="s">
        <v>1629</v>
      </c>
      <c r="B20" s="1528" t="s">
        <v>806</v>
      </c>
      <c r="C20" s="1522" t="s">
        <v>235</v>
      </c>
      <c r="D20" s="1523" t="s">
        <v>236</v>
      </c>
      <c r="E20" s="1524">
        <v>12000</v>
      </c>
      <c r="F20" s="1525">
        <v>0</v>
      </c>
      <c r="G20" s="1524">
        <v>12000</v>
      </c>
      <c r="H20" s="1525">
        <v>0</v>
      </c>
      <c r="I20" s="1525">
        <v>0</v>
      </c>
      <c r="J20" s="1525">
        <v>0</v>
      </c>
      <c r="K20" s="1525">
        <v>0</v>
      </c>
      <c r="L20" s="1524">
        <f t="shared" si="0"/>
        <v>0</v>
      </c>
      <c r="M20" s="1524">
        <v>12000</v>
      </c>
    </row>
    <row r="21" spans="1:13" s="259" customFormat="1" ht="31.5" customHeight="1" x14ac:dyDescent="0.25">
      <c r="A21" s="1527" t="s">
        <v>1080</v>
      </c>
      <c r="B21" s="1528" t="s">
        <v>806</v>
      </c>
      <c r="C21" s="1522" t="s">
        <v>235</v>
      </c>
      <c r="D21" s="1523" t="s">
        <v>236</v>
      </c>
      <c r="E21" s="1524">
        <v>12000</v>
      </c>
      <c r="F21" s="1525">
        <v>0</v>
      </c>
      <c r="G21" s="1524">
        <v>12000</v>
      </c>
      <c r="H21" s="1525">
        <v>0</v>
      </c>
      <c r="I21" s="1525">
        <v>0</v>
      </c>
      <c r="J21" s="1525">
        <v>0</v>
      </c>
      <c r="K21" s="1525">
        <v>0</v>
      </c>
      <c r="L21" s="1524">
        <f t="shared" si="0"/>
        <v>0</v>
      </c>
      <c r="M21" s="1524">
        <v>12000</v>
      </c>
    </row>
    <row r="22" spans="1:13" s="259" customFormat="1" ht="31.5" customHeight="1" x14ac:dyDescent="0.25">
      <c r="A22" s="1527" t="s">
        <v>1630</v>
      </c>
      <c r="B22" s="1528" t="s">
        <v>806</v>
      </c>
      <c r="C22" s="1522" t="s">
        <v>235</v>
      </c>
      <c r="D22" s="1523" t="s">
        <v>236</v>
      </c>
      <c r="E22" s="1524">
        <v>12000</v>
      </c>
      <c r="F22" s="1525">
        <v>0</v>
      </c>
      <c r="G22" s="1524">
        <v>12000</v>
      </c>
      <c r="H22" s="1525">
        <v>0</v>
      </c>
      <c r="I22" s="1525">
        <v>0</v>
      </c>
      <c r="J22" s="1525">
        <v>0</v>
      </c>
      <c r="K22" s="1525">
        <v>0</v>
      </c>
      <c r="L22" s="1524">
        <f t="shared" si="0"/>
        <v>0</v>
      </c>
      <c r="M22" s="1524">
        <v>12000</v>
      </c>
    </row>
    <row r="23" spans="1:13" s="259" customFormat="1" ht="31.5" customHeight="1" x14ac:dyDescent="0.25">
      <c r="A23" s="1527" t="s">
        <v>1192</v>
      </c>
      <c r="B23" s="1528" t="s">
        <v>806</v>
      </c>
      <c r="C23" s="1522" t="s">
        <v>235</v>
      </c>
      <c r="D23" s="1523" t="s">
        <v>236</v>
      </c>
      <c r="E23" s="1524">
        <v>12000</v>
      </c>
      <c r="F23" s="1525">
        <v>0</v>
      </c>
      <c r="G23" s="1524">
        <v>12000</v>
      </c>
      <c r="H23" s="1525">
        <v>0</v>
      </c>
      <c r="I23" s="1525">
        <v>0</v>
      </c>
      <c r="J23" s="1525">
        <v>0</v>
      </c>
      <c r="K23" s="1525">
        <v>0</v>
      </c>
      <c r="L23" s="1524">
        <f t="shared" si="0"/>
        <v>0</v>
      </c>
      <c r="M23" s="1524">
        <v>12000</v>
      </c>
    </row>
    <row r="24" spans="1:13" s="259" customFormat="1" ht="31.5" customHeight="1" x14ac:dyDescent="0.25">
      <c r="A24" s="1527" t="s">
        <v>1246</v>
      </c>
      <c r="B24" s="1528" t="s">
        <v>806</v>
      </c>
      <c r="C24" s="1522" t="s">
        <v>235</v>
      </c>
      <c r="D24" s="1523" t="s">
        <v>236</v>
      </c>
      <c r="E24" s="1524">
        <v>12000</v>
      </c>
      <c r="F24" s="1525">
        <v>0</v>
      </c>
      <c r="G24" s="1524">
        <v>12000</v>
      </c>
      <c r="H24" s="1525">
        <v>0</v>
      </c>
      <c r="I24" s="1525">
        <v>0</v>
      </c>
      <c r="J24" s="1525">
        <v>0</v>
      </c>
      <c r="K24" s="1525">
        <v>0</v>
      </c>
      <c r="L24" s="1524">
        <f t="shared" si="0"/>
        <v>0</v>
      </c>
      <c r="M24" s="1524">
        <v>12000</v>
      </c>
    </row>
    <row r="25" spans="1:13" s="259" customFormat="1" ht="31.5" customHeight="1" x14ac:dyDescent="0.25">
      <c r="A25" s="1527" t="s">
        <v>1247</v>
      </c>
      <c r="B25" s="1528" t="s">
        <v>806</v>
      </c>
      <c r="C25" s="1522" t="s">
        <v>235</v>
      </c>
      <c r="D25" s="1523" t="s">
        <v>236</v>
      </c>
      <c r="E25" s="1524">
        <v>12000</v>
      </c>
      <c r="F25" s="1525">
        <v>0</v>
      </c>
      <c r="G25" s="1524">
        <v>12000</v>
      </c>
      <c r="H25" s="1525">
        <v>0</v>
      </c>
      <c r="I25" s="1525">
        <v>0</v>
      </c>
      <c r="J25" s="1525">
        <v>0</v>
      </c>
      <c r="K25" s="1525">
        <v>0</v>
      </c>
      <c r="L25" s="1524">
        <f t="shared" si="0"/>
        <v>0</v>
      </c>
      <c r="M25" s="1524">
        <v>12000</v>
      </c>
    </row>
    <row r="26" spans="1:13" s="259" customFormat="1" ht="31.5" customHeight="1" x14ac:dyDescent="0.25">
      <c r="A26" s="1527" t="s">
        <v>1631</v>
      </c>
      <c r="B26" s="1528" t="s">
        <v>806</v>
      </c>
      <c r="C26" s="1522" t="s">
        <v>235</v>
      </c>
      <c r="D26" s="1523" t="s">
        <v>236</v>
      </c>
      <c r="E26" s="1524">
        <v>12000</v>
      </c>
      <c r="F26" s="1525">
        <v>0</v>
      </c>
      <c r="G26" s="1524">
        <v>12000</v>
      </c>
      <c r="H26" s="1525">
        <v>0</v>
      </c>
      <c r="I26" s="1525">
        <v>0</v>
      </c>
      <c r="J26" s="1525">
        <v>0</v>
      </c>
      <c r="K26" s="1525">
        <v>0</v>
      </c>
      <c r="L26" s="1524">
        <f t="shared" si="0"/>
        <v>0</v>
      </c>
      <c r="M26" s="1524">
        <v>12000</v>
      </c>
    </row>
    <row r="27" spans="1:13" s="259" customFormat="1" ht="31.5" customHeight="1" x14ac:dyDescent="0.25">
      <c r="A27" s="1527" t="s">
        <v>1632</v>
      </c>
      <c r="B27" s="1528" t="s">
        <v>806</v>
      </c>
      <c r="C27" s="1522" t="s">
        <v>235</v>
      </c>
      <c r="D27" s="1523" t="s">
        <v>236</v>
      </c>
      <c r="E27" s="1524">
        <v>12000</v>
      </c>
      <c r="F27" s="1525">
        <v>0</v>
      </c>
      <c r="G27" s="1524">
        <v>12000</v>
      </c>
      <c r="H27" s="1525">
        <v>0</v>
      </c>
      <c r="I27" s="1525">
        <v>0</v>
      </c>
      <c r="J27" s="1525">
        <v>0</v>
      </c>
      <c r="K27" s="1525">
        <v>0</v>
      </c>
      <c r="L27" s="1524">
        <f t="shared" si="0"/>
        <v>0</v>
      </c>
      <c r="M27" s="1524">
        <v>12000</v>
      </c>
    </row>
    <row r="28" spans="1:13" s="259" customFormat="1" ht="31.5" customHeight="1" x14ac:dyDescent="0.25">
      <c r="A28" s="1527" t="s">
        <v>1633</v>
      </c>
      <c r="B28" s="1528" t="s">
        <v>806</v>
      </c>
      <c r="C28" s="1522" t="s">
        <v>235</v>
      </c>
      <c r="D28" s="1523" t="s">
        <v>236</v>
      </c>
      <c r="E28" s="1524">
        <v>12000</v>
      </c>
      <c r="F28" s="1525">
        <v>0</v>
      </c>
      <c r="G28" s="1524">
        <v>12000</v>
      </c>
      <c r="H28" s="1525">
        <v>0</v>
      </c>
      <c r="I28" s="1525">
        <v>0</v>
      </c>
      <c r="J28" s="1525">
        <v>0</v>
      </c>
      <c r="K28" s="1525">
        <v>0</v>
      </c>
      <c r="L28" s="1524">
        <f t="shared" si="0"/>
        <v>0</v>
      </c>
      <c r="M28" s="1524">
        <v>12000</v>
      </c>
    </row>
    <row r="29" spans="1:13" s="259" customFormat="1" ht="31.5" customHeight="1" x14ac:dyDescent="0.25">
      <c r="A29" s="1527" t="s">
        <v>1834</v>
      </c>
      <c r="B29" s="1528" t="s">
        <v>806</v>
      </c>
      <c r="C29" s="1522" t="s">
        <v>235</v>
      </c>
      <c r="D29" s="1523" t="s">
        <v>236</v>
      </c>
      <c r="E29" s="1524">
        <v>12000</v>
      </c>
      <c r="F29" s="1525">
        <v>0</v>
      </c>
      <c r="G29" s="1524">
        <v>12000</v>
      </c>
      <c r="H29" s="1525">
        <v>0</v>
      </c>
      <c r="I29" s="1525">
        <v>0</v>
      </c>
      <c r="J29" s="1525">
        <v>0</v>
      </c>
      <c r="K29" s="1525">
        <v>0</v>
      </c>
      <c r="L29" s="1524">
        <f t="shared" si="0"/>
        <v>0</v>
      </c>
      <c r="M29" s="1524">
        <v>12000</v>
      </c>
    </row>
    <row r="30" spans="1:13" s="259" customFormat="1" ht="31.5" customHeight="1" x14ac:dyDescent="0.25">
      <c r="A30" s="1527" t="s">
        <v>1766</v>
      </c>
      <c r="B30" s="1528" t="s">
        <v>806</v>
      </c>
      <c r="C30" s="1522" t="s">
        <v>235</v>
      </c>
      <c r="D30" s="1523" t="s">
        <v>236</v>
      </c>
      <c r="E30" s="1524">
        <v>12000</v>
      </c>
      <c r="F30" s="1525">
        <v>0</v>
      </c>
      <c r="G30" s="1524">
        <v>12000</v>
      </c>
      <c r="H30" s="1525">
        <v>0</v>
      </c>
      <c r="I30" s="1525">
        <v>0</v>
      </c>
      <c r="J30" s="1525">
        <v>0</v>
      </c>
      <c r="K30" s="1525">
        <v>0</v>
      </c>
      <c r="L30" s="1524">
        <f t="shared" si="0"/>
        <v>0</v>
      </c>
      <c r="M30" s="1524">
        <v>12000</v>
      </c>
    </row>
    <row r="31" spans="1:13" s="259" customFormat="1" ht="31.5" customHeight="1" x14ac:dyDescent="0.25">
      <c r="A31" s="1527" t="s">
        <v>1827</v>
      </c>
      <c r="B31" s="1528" t="s">
        <v>806</v>
      </c>
      <c r="C31" s="1522" t="s">
        <v>235</v>
      </c>
      <c r="D31" s="1523" t="s">
        <v>236</v>
      </c>
      <c r="E31" s="1524">
        <v>12000</v>
      </c>
      <c r="F31" s="1525">
        <v>0</v>
      </c>
      <c r="G31" s="1524">
        <v>12000</v>
      </c>
      <c r="H31" s="1525">
        <v>0</v>
      </c>
      <c r="I31" s="1525">
        <v>0</v>
      </c>
      <c r="J31" s="1525">
        <v>0</v>
      </c>
      <c r="K31" s="1525">
        <v>0</v>
      </c>
      <c r="L31" s="1524">
        <f t="shared" si="0"/>
        <v>0</v>
      </c>
      <c r="M31" s="1524">
        <v>12000</v>
      </c>
    </row>
    <row r="32" spans="1:13" s="259" customFormat="1" ht="31.5" customHeight="1" x14ac:dyDescent="0.25">
      <c r="A32" s="1527" t="s">
        <v>1797</v>
      </c>
      <c r="B32" s="1528" t="s">
        <v>806</v>
      </c>
      <c r="C32" s="1522" t="s">
        <v>235</v>
      </c>
      <c r="D32" s="1523" t="s">
        <v>236</v>
      </c>
      <c r="E32" s="1524">
        <v>12000</v>
      </c>
      <c r="F32" s="1525">
        <v>0</v>
      </c>
      <c r="G32" s="1524">
        <v>12000</v>
      </c>
      <c r="H32" s="1525">
        <v>0</v>
      </c>
      <c r="I32" s="1525">
        <v>0</v>
      </c>
      <c r="J32" s="1525">
        <v>0</v>
      </c>
      <c r="K32" s="1525">
        <v>0</v>
      </c>
      <c r="L32" s="1524">
        <f t="shared" si="0"/>
        <v>0</v>
      </c>
      <c r="M32" s="1524">
        <v>12000</v>
      </c>
    </row>
    <row r="33" spans="1:13" s="259" customFormat="1" ht="31.5" customHeight="1" x14ac:dyDescent="0.25">
      <c r="A33" s="1527" t="s">
        <v>1799</v>
      </c>
      <c r="B33" s="1528" t="s">
        <v>806</v>
      </c>
      <c r="C33" s="1522" t="s">
        <v>235</v>
      </c>
      <c r="D33" s="1523" t="s">
        <v>236</v>
      </c>
      <c r="E33" s="1524">
        <v>12000</v>
      </c>
      <c r="F33" s="1525">
        <v>0</v>
      </c>
      <c r="G33" s="1524">
        <v>12000</v>
      </c>
      <c r="H33" s="1525">
        <v>0</v>
      </c>
      <c r="I33" s="1525">
        <v>0</v>
      </c>
      <c r="J33" s="1525">
        <v>0</v>
      </c>
      <c r="K33" s="1525">
        <v>0</v>
      </c>
      <c r="L33" s="1524">
        <f t="shared" si="0"/>
        <v>0</v>
      </c>
      <c r="M33" s="1524">
        <v>12000</v>
      </c>
    </row>
    <row r="34" spans="1:13" s="259" customFormat="1" ht="31.5" customHeight="1" x14ac:dyDescent="0.25">
      <c r="A34" s="1527" t="s">
        <v>1800</v>
      </c>
      <c r="B34" s="1528" t="s">
        <v>806</v>
      </c>
      <c r="C34" s="1522" t="s">
        <v>235</v>
      </c>
      <c r="D34" s="1523" t="s">
        <v>236</v>
      </c>
      <c r="E34" s="1524">
        <v>12000</v>
      </c>
      <c r="F34" s="1525">
        <v>0</v>
      </c>
      <c r="G34" s="1524">
        <v>12000</v>
      </c>
      <c r="H34" s="1525">
        <v>0</v>
      </c>
      <c r="I34" s="1525">
        <v>0</v>
      </c>
      <c r="J34" s="1525">
        <v>0</v>
      </c>
      <c r="K34" s="1525">
        <v>0</v>
      </c>
      <c r="L34" s="1524">
        <f t="shared" si="0"/>
        <v>0</v>
      </c>
      <c r="M34" s="1524">
        <v>12000</v>
      </c>
    </row>
    <row r="35" spans="1:13" s="259" customFormat="1" ht="31.5" customHeight="1" x14ac:dyDescent="0.25">
      <c r="A35" s="1527" t="s">
        <v>1801</v>
      </c>
      <c r="B35" s="1528" t="s">
        <v>806</v>
      </c>
      <c r="C35" s="1522" t="s">
        <v>235</v>
      </c>
      <c r="D35" s="1523" t="s">
        <v>236</v>
      </c>
      <c r="E35" s="1524">
        <v>12000</v>
      </c>
      <c r="F35" s="1525">
        <v>0</v>
      </c>
      <c r="G35" s="1524">
        <v>12000</v>
      </c>
      <c r="H35" s="1525">
        <v>0</v>
      </c>
      <c r="I35" s="1525">
        <v>0</v>
      </c>
      <c r="J35" s="1525">
        <v>0</v>
      </c>
      <c r="K35" s="1525">
        <v>0</v>
      </c>
      <c r="L35" s="1524">
        <f t="shared" si="0"/>
        <v>0</v>
      </c>
      <c r="M35" s="1524">
        <v>12000</v>
      </c>
    </row>
    <row r="36" spans="1:13" s="259" customFormat="1" ht="31.5" customHeight="1" x14ac:dyDescent="0.25">
      <c r="A36" s="1527" t="s">
        <v>1850</v>
      </c>
      <c r="B36" s="1528" t="s">
        <v>806</v>
      </c>
      <c r="C36" s="1522" t="s">
        <v>235</v>
      </c>
      <c r="D36" s="1523" t="s">
        <v>236</v>
      </c>
      <c r="E36" s="1524">
        <v>12000</v>
      </c>
      <c r="F36" s="1525">
        <v>0</v>
      </c>
      <c r="G36" s="1524">
        <v>12000</v>
      </c>
      <c r="H36" s="1525">
        <v>0</v>
      </c>
      <c r="I36" s="1525">
        <v>0</v>
      </c>
      <c r="J36" s="1525">
        <v>0</v>
      </c>
      <c r="K36" s="1525">
        <v>0</v>
      </c>
      <c r="L36" s="1524">
        <f t="shared" si="0"/>
        <v>0</v>
      </c>
      <c r="M36" s="1524">
        <v>12000</v>
      </c>
    </row>
    <row r="37" spans="1:13" s="259" customFormat="1" ht="31.5" customHeight="1" x14ac:dyDescent="0.25">
      <c r="A37" s="1527" t="s">
        <v>1851</v>
      </c>
      <c r="B37" s="1528" t="s">
        <v>806</v>
      </c>
      <c r="C37" s="1522" t="s">
        <v>235</v>
      </c>
      <c r="D37" s="1523" t="s">
        <v>236</v>
      </c>
      <c r="E37" s="1524">
        <v>12000</v>
      </c>
      <c r="F37" s="1525">
        <v>0</v>
      </c>
      <c r="G37" s="1524">
        <v>12000</v>
      </c>
      <c r="H37" s="1525">
        <v>0</v>
      </c>
      <c r="I37" s="1525">
        <v>0</v>
      </c>
      <c r="J37" s="1525">
        <v>0</v>
      </c>
      <c r="K37" s="1525">
        <v>0</v>
      </c>
      <c r="L37" s="1524">
        <f t="shared" si="0"/>
        <v>0</v>
      </c>
      <c r="M37" s="1524">
        <v>12000</v>
      </c>
    </row>
    <row r="38" spans="1:13" s="259" customFormat="1" ht="31.5" customHeight="1" x14ac:dyDescent="0.25">
      <c r="A38" s="1527" t="s">
        <v>1852</v>
      </c>
      <c r="B38" s="1528" t="s">
        <v>806</v>
      </c>
      <c r="C38" s="1522" t="s">
        <v>235</v>
      </c>
      <c r="D38" s="1523" t="s">
        <v>236</v>
      </c>
      <c r="E38" s="1524">
        <v>12000</v>
      </c>
      <c r="F38" s="1525">
        <v>0</v>
      </c>
      <c r="G38" s="1524">
        <v>12000</v>
      </c>
      <c r="H38" s="1525">
        <v>0</v>
      </c>
      <c r="I38" s="1525">
        <v>0</v>
      </c>
      <c r="J38" s="1525">
        <v>0</v>
      </c>
      <c r="K38" s="1525">
        <v>0</v>
      </c>
      <c r="L38" s="1524">
        <f t="shared" si="0"/>
        <v>0</v>
      </c>
      <c r="M38" s="1524">
        <v>12000</v>
      </c>
    </row>
    <row r="39" spans="1:13" s="259" customFormat="1" ht="31.5" customHeight="1" x14ac:dyDescent="0.25">
      <c r="A39" s="1527" t="s">
        <v>1853</v>
      </c>
      <c r="B39" s="1528" t="s">
        <v>806</v>
      </c>
      <c r="C39" s="1522" t="s">
        <v>235</v>
      </c>
      <c r="D39" s="1523" t="s">
        <v>236</v>
      </c>
      <c r="E39" s="1524">
        <v>12000</v>
      </c>
      <c r="F39" s="1525">
        <v>0</v>
      </c>
      <c r="G39" s="1524">
        <v>12000</v>
      </c>
      <c r="H39" s="1525">
        <v>0</v>
      </c>
      <c r="I39" s="1525">
        <v>0</v>
      </c>
      <c r="J39" s="1525">
        <v>0</v>
      </c>
      <c r="K39" s="1525">
        <v>0</v>
      </c>
      <c r="L39" s="1524">
        <f t="shared" si="0"/>
        <v>0</v>
      </c>
      <c r="M39" s="1524">
        <v>12000</v>
      </c>
    </row>
    <row r="40" spans="1:13" s="259" customFormat="1" ht="31.5" customHeight="1" x14ac:dyDescent="0.25">
      <c r="A40" s="1527" t="s">
        <v>1854</v>
      </c>
      <c r="B40" s="1528" t="s">
        <v>806</v>
      </c>
      <c r="C40" s="1522" t="s">
        <v>235</v>
      </c>
      <c r="D40" s="1523" t="s">
        <v>236</v>
      </c>
      <c r="E40" s="1524">
        <v>12000</v>
      </c>
      <c r="F40" s="1525">
        <v>0</v>
      </c>
      <c r="G40" s="1524">
        <v>12000</v>
      </c>
      <c r="H40" s="1525">
        <v>0</v>
      </c>
      <c r="I40" s="1525">
        <v>0</v>
      </c>
      <c r="J40" s="1525">
        <v>0</v>
      </c>
      <c r="K40" s="1525">
        <v>0</v>
      </c>
      <c r="L40" s="1524">
        <f t="shared" si="0"/>
        <v>0</v>
      </c>
      <c r="M40" s="1524">
        <v>12000</v>
      </c>
    </row>
    <row r="41" spans="1:13" s="259" customFormat="1" ht="31.5" customHeight="1" x14ac:dyDescent="0.25">
      <c r="A41" s="1527" t="s">
        <v>1855</v>
      </c>
      <c r="B41" s="1528" t="s">
        <v>806</v>
      </c>
      <c r="C41" s="1522" t="s">
        <v>235</v>
      </c>
      <c r="D41" s="1523" t="s">
        <v>236</v>
      </c>
      <c r="E41" s="1524">
        <v>12000</v>
      </c>
      <c r="F41" s="1525">
        <v>0</v>
      </c>
      <c r="G41" s="1524">
        <v>12000</v>
      </c>
      <c r="H41" s="1525">
        <v>0</v>
      </c>
      <c r="I41" s="1525">
        <v>0</v>
      </c>
      <c r="J41" s="1525">
        <v>0</v>
      </c>
      <c r="K41" s="1525">
        <v>0</v>
      </c>
      <c r="L41" s="1524">
        <f t="shared" si="0"/>
        <v>0</v>
      </c>
      <c r="M41" s="1524">
        <v>12000</v>
      </c>
    </row>
    <row r="42" spans="1:13" s="259" customFormat="1" ht="31.5" customHeight="1" x14ac:dyDescent="0.25">
      <c r="A42" s="1527" t="s">
        <v>1862</v>
      </c>
      <c r="B42" s="1528" t="s">
        <v>806</v>
      </c>
      <c r="C42" s="1522" t="s">
        <v>235</v>
      </c>
      <c r="D42" s="1523" t="s">
        <v>236</v>
      </c>
      <c r="E42" s="1524">
        <v>12000</v>
      </c>
      <c r="F42" s="1525">
        <v>0</v>
      </c>
      <c r="G42" s="1524">
        <v>12000</v>
      </c>
      <c r="H42" s="1525">
        <v>0</v>
      </c>
      <c r="I42" s="1525">
        <v>0</v>
      </c>
      <c r="J42" s="1525">
        <v>0</v>
      </c>
      <c r="K42" s="1525">
        <v>0</v>
      </c>
      <c r="L42" s="1524">
        <f t="shared" ref="L42:L43" si="1">+H42+I42+J42+K42</f>
        <v>0</v>
      </c>
      <c r="M42" s="1524">
        <v>12000</v>
      </c>
    </row>
    <row r="43" spans="1:13" s="259" customFormat="1" ht="31.5" customHeight="1" x14ac:dyDescent="0.25">
      <c r="A43" s="1527" t="s">
        <v>1863</v>
      </c>
      <c r="B43" s="1528" t="s">
        <v>806</v>
      </c>
      <c r="C43" s="1522" t="s">
        <v>235</v>
      </c>
      <c r="D43" s="1523" t="s">
        <v>236</v>
      </c>
      <c r="E43" s="1524">
        <v>12000</v>
      </c>
      <c r="F43" s="1525">
        <v>0</v>
      </c>
      <c r="G43" s="1524">
        <v>12000</v>
      </c>
      <c r="H43" s="1525">
        <v>0</v>
      </c>
      <c r="I43" s="1525">
        <v>0</v>
      </c>
      <c r="J43" s="1525">
        <v>0</v>
      </c>
      <c r="K43" s="1525">
        <v>0</v>
      </c>
      <c r="L43" s="1524">
        <f t="shared" si="1"/>
        <v>0</v>
      </c>
      <c r="M43" s="1524">
        <v>12000</v>
      </c>
    </row>
    <row r="44" spans="1:13" ht="31.5" customHeight="1" x14ac:dyDescent="0.25">
      <c r="A44" s="1529" t="s">
        <v>1767</v>
      </c>
      <c r="B44" s="1530"/>
      <c r="C44" s="1531">
        <v>28</v>
      </c>
      <c r="D44" s="1532"/>
      <c r="E44" s="1533">
        <f>SUM(E16:E43)</f>
        <v>384000</v>
      </c>
      <c r="F44" s="1533">
        <f>SUM(F16:F43)</f>
        <v>0</v>
      </c>
      <c r="G44" s="1533">
        <f>SUM(G16:G43)</f>
        <v>384000</v>
      </c>
      <c r="H44" s="1533">
        <f t="shared" ref="H44:M44" si="2">SUM(H16:H43)</f>
        <v>0</v>
      </c>
      <c r="I44" s="1533">
        <f t="shared" si="2"/>
        <v>4195.88</v>
      </c>
      <c r="J44" s="1533">
        <f t="shared" si="2"/>
        <v>0</v>
      </c>
      <c r="K44" s="1533">
        <f t="shared" si="2"/>
        <v>0</v>
      </c>
      <c r="L44" s="1533">
        <f t="shared" si="2"/>
        <v>4195.88</v>
      </c>
      <c r="M44" s="1533">
        <f t="shared" si="2"/>
        <v>379804.12</v>
      </c>
    </row>
    <row r="45" spans="1:13" ht="24.75" customHeight="1" x14ac:dyDescent="0.25">
      <c r="A45" s="1529"/>
      <c r="B45" s="1530"/>
      <c r="C45" s="1531"/>
      <c r="D45" s="1532"/>
      <c r="E45" s="1533"/>
      <c r="F45" s="1533"/>
      <c r="G45" s="1533"/>
      <c r="H45" s="1533"/>
      <c r="I45" s="1533"/>
      <c r="J45" s="1533"/>
      <c r="K45" s="1533"/>
      <c r="L45" s="1533"/>
      <c r="M45" s="1533"/>
    </row>
    <row r="46" spans="1:13" ht="31.5" customHeight="1" x14ac:dyDescent="0.25">
      <c r="A46" s="1515" t="s">
        <v>1760</v>
      </c>
      <c r="B46" s="1530"/>
      <c r="C46" s="1534"/>
      <c r="D46" s="1532"/>
      <c r="E46" s="1535"/>
      <c r="F46" s="1536"/>
      <c r="G46" s="1535"/>
      <c r="H46" s="1536"/>
      <c r="I46" s="1536"/>
      <c r="J46" s="1536"/>
      <c r="K46" s="1536"/>
      <c r="L46" s="1535"/>
      <c r="M46" s="1535"/>
    </row>
    <row r="47" spans="1:13" ht="31.5" customHeight="1" x14ac:dyDescent="0.25">
      <c r="A47" s="1515" t="s">
        <v>1740</v>
      </c>
      <c r="B47" s="1530"/>
      <c r="C47" s="1534"/>
      <c r="D47" s="1532"/>
      <c r="E47" s="1535"/>
      <c r="F47" s="1536"/>
      <c r="G47" s="1535"/>
      <c r="I47" s="1536"/>
      <c r="J47" s="1536"/>
      <c r="K47" s="1536"/>
      <c r="L47" s="1535"/>
      <c r="M47" s="1535"/>
    </row>
    <row r="48" spans="1:13" ht="31.5" customHeight="1" x14ac:dyDescent="0.25">
      <c r="A48" s="1527" t="s">
        <v>1802</v>
      </c>
      <c r="B48" s="1528" t="s">
        <v>806</v>
      </c>
      <c r="C48" s="1522" t="s">
        <v>235</v>
      </c>
      <c r="D48" s="1523" t="s">
        <v>236</v>
      </c>
      <c r="E48" s="1524">
        <v>12000</v>
      </c>
      <c r="F48" s="1525">
        <v>0</v>
      </c>
      <c r="G48" s="1524">
        <v>12000</v>
      </c>
      <c r="H48" s="1525">
        <v>0</v>
      </c>
      <c r="I48" s="1525">
        <v>0</v>
      </c>
      <c r="J48" s="1525">
        <v>0</v>
      </c>
      <c r="K48" s="1525">
        <v>0</v>
      </c>
      <c r="L48" s="1524">
        <f>+H48+I48+J48+K48</f>
        <v>0</v>
      </c>
      <c r="M48" s="1524">
        <v>12000</v>
      </c>
    </row>
    <row r="49" spans="1:13" ht="31.5" customHeight="1" x14ac:dyDescent="0.25">
      <c r="A49" s="1529" t="s">
        <v>1767</v>
      </c>
      <c r="B49" s="1530"/>
      <c r="C49" s="1531">
        <v>1</v>
      </c>
      <c r="D49" s="1532"/>
      <c r="E49" s="1537">
        <f>SUM(E48)</f>
        <v>12000</v>
      </c>
      <c r="F49" s="1538">
        <f t="shared" ref="F49:M49" si="3">SUM(F48)</f>
        <v>0</v>
      </c>
      <c r="G49" s="1537">
        <f t="shared" si="3"/>
        <v>12000</v>
      </c>
      <c r="H49" s="1538">
        <f t="shared" si="3"/>
        <v>0</v>
      </c>
      <c r="I49" s="1538">
        <f t="shared" si="3"/>
        <v>0</v>
      </c>
      <c r="J49" s="1538">
        <f t="shared" si="3"/>
        <v>0</v>
      </c>
      <c r="K49" s="1538">
        <f t="shared" si="3"/>
        <v>0</v>
      </c>
      <c r="L49" s="1537">
        <f t="shared" si="3"/>
        <v>0</v>
      </c>
      <c r="M49" s="1537">
        <f t="shared" si="3"/>
        <v>12000</v>
      </c>
    </row>
    <row r="50" spans="1:13" ht="31.5" customHeight="1" x14ac:dyDescent="0.25">
      <c r="A50" s="1539"/>
      <c r="B50" s="1540"/>
      <c r="C50" s="1531"/>
      <c r="D50" s="1532"/>
      <c r="E50" s="1524"/>
      <c r="F50" s="1524"/>
      <c r="G50" s="1524"/>
      <c r="H50" s="1524"/>
      <c r="I50" s="1524"/>
      <c r="J50" s="1524"/>
      <c r="K50" s="1524"/>
      <c r="L50" s="1524"/>
      <c r="M50" s="1524"/>
    </row>
    <row r="51" spans="1:13" ht="33" customHeight="1" x14ac:dyDescent="0.3">
      <c r="A51" s="1375" t="s">
        <v>865</v>
      </c>
      <c r="B51" s="1375"/>
      <c r="C51" s="1374">
        <f>+C44+C49</f>
        <v>29</v>
      </c>
      <c r="D51" s="1374"/>
      <c r="E51" s="1376">
        <f>+E44+E49</f>
        <v>396000</v>
      </c>
      <c r="F51" s="1376">
        <f t="shared" ref="F51:K51" si="4">+F44+F49</f>
        <v>0</v>
      </c>
      <c r="G51" s="1376">
        <f>+G44+G49</f>
        <v>396000</v>
      </c>
      <c r="H51" s="1376">
        <f t="shared" si="4"/>
        <v>0</v>
      </c>
      <c r="I51" s="1376">
        <f>+I44+I49</f>
        <v>4195.88</v>
      </c>
      <c r="J51" s="1376">
        <f t="shared" si="4"/>
        <v>0</v>
      </c>
      <c r="K51" s="1376">
        <f t="shared" si="4"/>
        <v>0</v>
      </c>
      <c r="L51" s="1376">
        <f>+L44+L49</f>
        <v>4195.88</v>
      </c>
      <c r="M51" s="1376">
        <f>+M44+M49</f>
        <v>391804.12</v>
      </c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21.7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21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9.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0.75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15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9.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542"/>
      <c r="B67" s="542"/>
      <c r="C67" s="753"/>
      <c r="D67" s="753"/>
      <c r="E67" s="754"/>
      <c r="F67" s="755"/>
      <c r="G67" s="674"/>
      <c r="H67" s="674"/>
      <c r="I67" s="674"/>
      <c r="J67" s="674"/>
      <c r="K67" s="674"/>
      <c r="L67" s="674"/>
      <c r="M67" s="756"/>
    </row>
    <row r="68" spans="1:13" s="259" customFormat="1" ht="19.5" customHeight="1" x14ac:dyDescent="0.25">
      <c r="A68" s="1874" t="s">
        <v>1269</v>
      </c>
      <c r="B68" s="1874"/>
      <c r="C68" s="753"/>
      <c r="D68" s="753"/>
      <c r="E68" s="754"/>
      <c r="F68" s="755"/>
      <c r="H68" s="1875" t="s">
        <v>852</v>
      </c>
      <c r="I68" s="1875"/>
      <c r="J68" s="1875"/>
      <c r="K68" s="1875"/>
      <c r="L68" s="1875"/>
      <c r="M68" s="1875"/>
    </row>
    <row r="69" spans="1:13" s="259" customFormat="1" ht="19.5" customHeight="1" x14ac:dyDescent="0.25">
      <c r="A69" s="1812" t="s">
        <v>1813</v>
      </c>
      <c r="B69" s="1812"/>
      <c r="C69" s="753"/>
      <c r="D69" s="753"/>
      <c r="E69" s="754"/>
      <c r="F69" s="755"/>
      <c r="H69" s="1876" t="s">
        <v>1505</v>
      </c>
      <c r="I69" s="1876"/>
      <c r="J69" s="1876"/>
      <c r="K69" s="1876"/>
      <c r="L69" s="1876"/>
      <c r="M69" s="1876"/>
    </row>
    <row r="70" spans="1:13" ht="129.75" customHeight="1" x14ac:dyDescent="0.25">
      <c r="A70" s="546"/>
      <c r="B70" s="546"/>
      <c r="C70" s="259"/>
      <c r="D70" s="259"/>
      <c r="E70" s="259"/>
      <c r="F70" s="259"/>
      <c r="G70" s="259"/>
      <c r="H70" s="259"/>
      <c r="I70" s="259"/>
      <c r="J70" s="259"/>
      <c r="K70" s="259"/>
      <c r="L70" s="259"/>
      <c r="M70" s="667"/>
    </row>
    <row r="71" spans="1:13" ht="94.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64.5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18.7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39.75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15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9.5" customHeight="1" x14ac:dyDescent="0.25">
      <c r="A76" s="537"/>
      <c r="B76" s="542"/>
      <c r="C76" s="537"/>
      <c r="D76" s="537"/>
      <c r="E76" s="537"/>
      <c r="F76" s="537"/>
      <c r="G76" s="537"/>
      <c r="H76" s="537"/>
      <c r="I76" s="537"/>
      <c r="J76" s="537"/>
      <c r="K76" s="537"/>
      <c r="L76" s="537"/>
      <c r="M76" s="53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x14ac:dyDescent="0.25">
      <c r="C78" s="543"/>
      <c r="D78" s="543"/>
      <c r="E78" s="544"/>
      <c r="F78" s="545"/>
      <c r="M78" s="544"/>
    </row>
    <row r="79" spans="1:13" x14ac:dyDescent="0.25">
      <c r="C79" s="538"/>
      <c r="D79" s="537"/>
      <c r="E79" s="537"/>
      <c r="F79" s="537"/>
      <c r="M79" s="539"/>
    </row>
    <row r="80" spans="1:13" x14ac:dyDescent="0.25">
      <c r="C80" s="537"/>
      <c r="D80" s="537"/>
      <c r="E80" s="537"/>
      <c r="F80" s="540"/>
      <c r="M80" s="537"/>
    </row>
    <row r="81" spans="1:13" x14ac:dyDescent="0.25">
      <c r="C81" s="547"/>
      <c r="D81" s="546"/>
      <c r="E81" s="541"/>
      <c r="F81" s="540"/>
      <c r="G81" s="537"/>
      <c r="H81" s="1813"/>
      <c r="I81" s="1813"/>
      <c r="J81" s="1813"/>
      <c r="K81" s="1813"/>
      <c r="L81" s="1813"/>
      <c r="M81" s="1813"/>
    </row>
    <row r="82" spans="1:13" ht="15.75" x14ac:dyDescent="0.25">
      <c r="A82" s="267"/>
      <c r="B82" s="267"/>
      <c r="C82" s="268"/>
      <c r="D82" s="268"/>
      <c r="E82" s="269"/>
      <c r="F82" s="1741"/>
      <c r="G82" s="1741"/>
      <c r="H82" s="1741"/>
      <c r="I82" s="1741"/>
      <c r="J82" s="1741"/>
      <c r="K82" s="271"/>
      <c r="L82" s="271"/>
      <c r="M82" s="259"/>
    </row>
    <row r="83" spans="1:13" x14ac:dyDescent="0.25">
      <c r="B83" s="531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259"/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</sheetData>
  <mergeCells count="23">
    <mergeCell ref="F82:J82"/>
    <mergeCell ref="M13:M14"/>
    <mergeCell ref="A68:B68"/>
    <mergeCell ref="H68:M68"/>
    <mergeCell ref="A69:B69"/>
    <mergeCell ref="H69:M69"/>
    <mergeCell ref="H81:M81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2.66" right="0.39370078740157483" top="0" bottom="0.01" header="0" footer="0"/>
  <pageSetup paperSize="5" scale="30" orientation="landscape" r:id="rId1"/>
  <drawing r:id="rId2"/>
</worksheet>
</file>

<file path=xl/worksheets/sheet3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F3F303-D5CE-4F49-932A-8A522CD65CD3}">
  <sheetPr>
    <pageSetUpPr fitToPage="1"/>
  </sheetPr>
  <dimension ref="A1:N279"/>
  <sheetViews>
    <sheetView showGridLines="0" topLeftCell="A5" zoomScale="84" zoomScaleNormal="84" workbookViewId="0">
      <pane ySplit="13" topLeftCell="A130" activePane="bottomLeft" state="frozen"/>
      <selection activeCell="A5" sqref="A5"/>
      <selection pane="bottomLeft" activeCell="E268" sqref="E268"/>
    </sheetView>
  </sheetViews>
  <sheetFormatPr baseColWidth="10" defaultRowHeight="15" x14ac:dyDescent="0.25"/>
  <cols>
    <col min="1" max="1" width="64.42578125" customWidth="1"/>
    <col min="2" max="2" width="14.7109375" customWidth="1"/>
    <col min="3" max="3" width="51.85546875" customWidth="1"/>
    <col min="4" max="4" width="45.855468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style="259" customWidth="1"/>
    <col min="11" max="11" width="17.140625" style="259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867"/>
      <c r="K2" s="867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867"/>
      <c r="K3" s="867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867"/>
      <c r="K4" s="867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867"/>
      <c r="K5" s="867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867"/>
      <c r="K6" s="867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867"/>
      <c r="K7" s="867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867"/>
      <c r="K8" s="867"/>
      <c r="L8" s="1089"/>
      <c r="M8" s="867"/>
    </row>
    <row r="9" spans="1:14" ht="27" customHeight="1" x14ac:dyDescent="0.25">
      <c r="A9" s="853" t="s">
        <v>641</v>
      </c>
      <c r="B9" s="851"/>
      <c r="C9" s="853"/>
      <c r="D9" s="853"/>
      <c r="E9" s="867"/>
      <c r="F9" s="868"/>
      <c r="G9" s="867"/>
      <c r="H9" s="1089" t="s">
        <v>1539</v>
      </c>
      <c r="I9" s="1089"/>
      <c r="J9" s="867"/>
      <c r="K9" s="867"/>
      <c r="L9" s="1089"/>
      <c r="M9" s="867"/>
    </row>
    <row r="10" spans="1:14" ht="15.75" x14ac:dyDescent="0.25">
      <c r="A10" s="1871" t="s">
        <v>1502</v>
      </c>
      <c r="B10" s="1871"/>
      <c r="C10" s="1871"/>
      <c r="D10" s="1871"/>
      <c r="E10" s="1871"/>
      <c r="F10" s="1871"/>
      <c r="G10" s="1871"/>
      <c r="H10" s="1871"/>
      <c r="I10" s="1871"/>
      <c r="J10" s="1871"/>
      <c r="K10" s="1871"/>
      <c r="L10" s="1871"/>
      <c r="M10" s="1871"/>
    </row>
    <row r="11" spans="1:14" ht="0.75" customHeight="1" x14ac:dyDescent="0.25">
      <c r="A11" s="1871"/>
      <c r="B11" s="1871"/>
      <c r="C11" s="1871"/>
      <c r="D11" s="1871"/>
      <c r="E11" s="1871"/>
      <c r="F11" s="1871"/>
      <c r="G11" s="1871"/>
      <c r="H11" s="1871"/>
      <c r="I11" s="1871"/>
      <c r="J11" s="1871"/>
      <c r="K11" s="1871"/>
      <c r="L11" s="1871"/>
      <c r="M11" s="1871"/>
      <c r="N11" s="1871"/>
    </row>
    <row r="12" spans="1:14" ht="15.75" x14ac:dyDescent="0.25">
      <c r="A12" s="1871" t="s">
        <v>1460</v>
      </c>
      <c r="B12" s="1871"/>
      <c r="C12" s="1871"/>
      <c r="D12" s="1871"/>
      <c r="E12" s="1871"/>
      <c r="F12" s="1871"/>
      <c r="G12" s="1871"/>
      <c r="H12" s="1871"/>
      <c r="I12" s="1871"/>
      <c r="J12" s="1871"/>
      <c r="K12" s="1871"/>
      <c r="L12" s="1871"/>
      <c r="M12" s="1871"/>
    </row>
    <row r="13" spans="1:14" ht="15.75" x14ac:dyDescent="0.25">
      <c r="A13" s="1871" t="s">
        <v>1864</v>
      </c>
      <c r="B13" s="1871"/>
      <c r="C13" s="1871"/>
      <c r="D13" s="1871"/>
      <c r="E13" s="1871"/>
      <c r="F13" s="1871"/>
      <c r="G13" s="1871"/>
      <c r="H13" s="1871"/>
      <c r="I13" s="1871"/>
      <c r="J13" s="1871"/>
      <c r="K13" s="1871"/>
      <c r="L13" s="1871"/>
      <c r="M13" s="1871"/>
    </row>
    <row r="14" spans="1:14" ht="15.75" x14ac:dyDescent="0.25">
      <c r="A14" s="1887" t="s">
        <v>404</v>
      </c>
      <c r="B14" s="1887"/>
      <c r="C14" s="1887"/>
      <c r="D14" s="1887"/>
      <c r="E14" s="1887"/>
      <c r="F14" s="1887"/>
      <c r="G14" s="1887"/>
      <c r="H14" s="1887"/>
      <c r="I14" s="1887"/>
      <c r="J14" s="1887"/>
      <c r="K14" s="1887"/>
      <c r="L14" s="1887"/>
      <c r="M14" s="1887"/>
    </row>
    <row r="15" spans="1:14" ht="15.75" x14ac:dyDescent="0.25">
      <c r="A15" s="851"/>
      <c r="B15" s="851"/>
      <c r="C15" s="851"/>
      <c r="D15" s="851"/>
      <c r="E15" s="851"/>
      <c r="F15" s="851"/>
      <c r="G15" s="851"/>
      <c r="H15" s="1090"/>
      <c r="I15" s="1090"/>
      <c r="J15" s="851"/>
      <c r="K15" s="851"/>
      <c r="L15" s="1090"/>
      <c r="M15" s="851"/>
    </row>
    <row r="16" spans="1:14" ht="15.75" x14ac:dyDescent="0.25">
      <c r="A16" s="1888" t="s">
        <v>7</v>
      </c>
      <c r="B16" s="1888" t="s">
        <v>802</v>
      </c>
      <c r="C16" s="1888" t="s">
        <v>9</v>
      </c>
      <c r="D16" s="1888" t="s">
        <v>11</v>
      </c>
      <c r="E16" s="1057" t="s">
        <v>12</v>
      </c>
      <c r="F16" s="1890" t="s">
        <v>13</v>
      </c>
      <c r="G16" s="1891" t="s">
        <v>14</v>
      </c>
      <c r="H16" s="1907" t="s">
        <v>15</v>
      </c>
      <c r="I16" s="1893" t="s">
        <v>16</v>
      </c>
      <c r="J16" s="1907" t="s">
        <v>17</v>
      </c>
      <c r="K16" s="1907" t="s">
        <v>18</v>
      </c>
      <c r="L16" s="1907" t="s">
        <v>19</v>
      </c>
      <c r="M16" s="1891" t="s">
        <v>20</v>
      </c>
    </row>
    <row r="17" spans="1:13" ht="15.75" x14ac:dyDescent="0.25">
      <c r="A17" s="1888"/>
      <c r="B17" s="1888"/>
      <c r="C17" s="1888"/>
      <c r="D17" s="1888"/>
      <c r="E17" s="1057" t="s">
        <v>21</v>
      </c>
      <c r="F17" s="1890"/>
      <c r="G17" s="1891"/>
      <c r="H17" s="1907"/>
      <c r="I17" s="1893"/>
      <c r="J17" s="1907"/>
      <c r="K17" s="1907"/>
      <c r="L17" s="1907"/>
      <c r="M17" s="1891"/>
    </row>
    <row r="18" spans="1:13" s="1577" customFormat="1" ht="18.75" x14ac:dyDescent="0.3">
      <c r="A18" s="1387" t="s">
        <v>1140</v>
      </c>
      <c r="B18" s="1236"/>
      <c r="C18" s="1387"/>
      <c r="D18" s="1387"/>
      <c r="E18" s="1388"/>
      <c r="F18" s="1239"/>
      <c r="G18" s="1389"/>
      <c r="H18" s="1388"/>
      <c r="I18" s="1388"/>
      <c r="J18" s="1392"/>
      <c r="K18" s="1392"/>
      <c r="L18" s="1388"/>
      <c r="M18" s="1389"/>
    </row>
    <row r="19" spans="1:13" s="1577" customFormat="1" ht="18.75" x14ac:dyDescent="0.3">
      <c r="A19" s="955" t="s">
        <v>1645</v>
      </c>
      <c r="B19" s="950" t="s">
        <v>806</v>
      </c>
      <c r="C19" s="955" t="s">
        <v>142</v>
      </c>
      <c r="D19" s="955" t="s">
        <v>1065</v>
      </c>
      <c r="E19" s="956">
        <v>260000</v>
      </c>
      <c r="F19" s="952">
        <v>0</v>
      </c>
      <c r="G19" s="957">
        <v>260000</v>
      </c>
      <c r="H19" s="951">
        <v>7462</v>
      </c>
      <c r="I19" s="951">
        <v>49952.42</v>
      </c>
      <c r="J19" s="954">
        <v>7059.79</v>
      </c>
      <c r="K19" s="954">
        <v>4169.3999999999996</v>
      </c>
      <c r="L19" s="951">
        <f>+H19+I19+J19+K19</f>
        <v>68643.61</v>
      </c>
      <c r="M19" s="953">
        <f>+G19-L19</f>
        <v>191356.39</v>
      </c>
    </row>
    <row r="20" spans="1:13" s="1577" customFormat="1" ht="18.75" x14ac:dyDescent="0.3">
      <c r="A20" s="958" t="s">
        <v>1598</v>
      </c>
      <c r="B20" s="950" t="s">
        <v>807</v>
      </c>
      <c r="C20" s="959" t="s">
        <v>1806</v>
      </c>
      <c r="D20" s="955" t="s">
        <v>1065</v>
      </c>
      <c r="E20" s="951">
        <v>210000</v>
      </c>
      <c r="F20" s="952">
        <v>0</v>
      </c>
      <c r="G20" s="953">
        <v>210000</v>
      </c>
      <c r="H20" s="951">
        <v>6027</v>
      </c>
      <c r="I20" s="951">
        <v>37020.230000000003</v>
      </c>
      <c r="J20" s="954">
        <v>6384</v>
      </c>
      <c r="K20" s="954">
        <v>8008.96</v>
      </c>
      <c r="L20" s="951">
        <f>SUM(H20:K20)</f>
        <v>57440.19</v>
      </c>
      <c r="M20" s="953">
        <f>+G20-L20</f>
        <v>152559.81</v>
      </c>
    </row>
    <row r="21" spans="1:13" s="1577" customFormat="1" ht="18.75" x14ac:dyDescent="0.3">
      <c r="A21" s="958" t="s">
        <v>1647</v>
      </c>
      <c r="B21" s="950" t="s">
        <v>807</v>
      </c>
      <c r="C21" s="960" t="s">
        <v>693</v>
      </c>
      <c r="D21" s="960" t="s">
        <v>1066</v>
      </c>
      <c r="E21" s="951">
        <v>130000</v>
      </c>
      <c r="F21" s="952">
        <v>0</v>
      </c>
      <c r="G21" s="953">
        <v>130000</v>
      </c>
      <c r="H21" s="951">
        <v>3731</v>
      </c>
      <c r="I21" s="951">
        <v>18202.23</v>
      </c>
      <c r="J21" s="954">
        <v>3952</v>
      </c>
      <c r="K21" s="954">
        <v>6357.3</v>
      </c>
      <c r="L21" s="951">
        <f>SUM(H21:K21)</f>
        <v>32242.53</v>
      </c>
      <c r="M21" s="953">
        <f>+G21-L21</f>
        <v>97757.47</v>
      </c>
    </row>
    <row r="22" spans="1:13" s="1577" customFormat="1" ht="18.75" x14ac:dyDescent="0.3">
      <c r="A22" s="955" t="s">
        <v>1648</v>
      </c>
      <c r="B22" s="950" t="s">
        <v>806</v>
      </c>
      <c r="C22" s="960" t="s">
        <v>92</v>
      </c>
      <c r="D22" s="960" t="s">
        <v>1067</v>
      </c>
      <c r="E22" s="951">
        <v>60000</v>
      </c>
      <c r="F22" s="974">
        <v>0</v>
      </c>
      <c r="G22" s="951">
        <v>60000</v>
      </c>
      <c r="H22" s="951">
        <v>1722</v>
      </c>
      <c r="I22" s="951">
        <v>3486.68</v>
      </c>
      <c r="J22" s="954">
        <v>1824</v>
      </c>
      <c r="K22" s="954">
        <v>25</v>
      </c>
      <c r="L22" s="951">
        <f>+H22+I22+J22+K22</f>
        <v>7057.68</v>
      </c>
      <c r="M22" s="951">
        <f>+E22-L22</f>
        <v>52942.32</v>
      </c>
    </row>
    <row r="23" spans="1:13" s="1577" customFormat="1" ht="18.75" x14ac:dyDescent="0.3">
      <c r="A23" s="961" t="s">
        <v>752</v>
      </c>
      <c r="B23" s="950"/>
      <c r="C23" s="962">
        <v>4</v>
      </c>
      <c r="D23" s="962"/>
      <c r="E23" s="963">
        <f t="shared" ref="E23:M23" si="0">SUM(E19:E22)</f>
        <v>660000</v>
      </c>
      <c r="F23" s="964">
        <f t="shared" si="0"/>
        <v>0</v>
      </c>
      <c r="G23" s="965">
        <f t="shared" si="0"/>
        <v>660000</v>
      </c>
      <c r="H23" s="963">
        <f t="shared" si="0"/>
        <v>18942</v>
      </c>
      <c r="I23" s="963">
        <f t="shared" si="0"/>
        <v>108661.55999999998</v>
      </c>
      <c r="J23" s="966">
        <f t="shared" si="0"/>
        <v>19219.79</v>
      </c>
      <c r="K23" s="966">
        <f t="shared" si="0"/>
        <v>18560.66</v>
      </c>
      <c r="L23" s="963">
        <f>SUM(L19:L22)</f>
        <v>165384.01</v>
      </c>
      <c r="M23" s="965">
        <f t="shared" si="0"/>
        <v>494615.99000000005</v>
      </c>
    </row>
    <row r="24" spans="1:13" s="1577" customFormat="1" ht="18.75" x14ac:dyDescent="0.3">
      <c r="A24" s="961"/>
      <c r="B24" s="950"/>
      <c r="C24" s="962"/>
      <c r="D24" s="962"/>
      <c r="E24" s="951"/>
      <c r="F24" s="952"/>
      <c r="G24" s="953"/>
      <c r="H24" s="951"/>
      <c r="I24" s="951"/>
      <c r="J24" s="954"/>
      <c r="K24" s="954"/>
      <c r="L24" s="951"/>
      <c r="M24" s="953"/>
    </row>
    <row r="25" spans="1:13" s="1577" customFormat="1" ht="18.75" x14ac:dyDescent="0.3">
      <c r="A25" s="961" t="s">
        <v>1732</v>
      </c>
      <c r="B25" s="950"/>
      <c r="C25" s="967"/>
      <c r="D25" s="967"/>
      <c r="E25" s="951"/>
      <c r="F25" s="952"/>
      <c r="G25" s="953"/>
      <c r="H25" s="951"/>
      <c r="I25" s="951"/>
      <c r="J25" s="954"/>
      <c r="K25" s="954"/>
      <c r="L25" s="951"/>
      <c r="M25" s="953"/>
    </row>
    <row r="26" spans="1:13" s="1577" customFormat="1" ht="39.75" customHeight="1" x14ac:dyDescent="0.3">
      <c r="A26" s="958" t="s">
        <v>1649</v>
      </c>
      <c r="B26" s="950" t="s">
        <v>806</v>
      </c>
      <c r="C26" s="980" t="s">
        <v>1403</v>
      </c>
      <c r="D26" s="960" t="s">
        <v>1069</v>
      </c>
      <c r="E26" s="951">
        <v>95000</v>
      </c>
      <c r="F26" s="952">
        <v>0</v>
      </c>
      <c r="G26" s="951">
        <v>95000</v>
      </c>
      <c r="H26" s="951">
        <v>2726.5</v>
      </c>
      <c r="I26" s="951">
        <v>10449.299999999999</v>
      </c>
      <c r="J26" s="954">
        <v>2888</v>
      </c>
      <c r="K26" s="954">
        <v>12714.69</v>
      </c>
      <c r="L26" s="951">
        <f>+H26+I26+J26+K26</f>
        <v>28778.489999999998</v>
      </c>
      <c r="M26" s="953">
        <f>+G26-L26</f>
        <v>66221.510000000009</v>
      </c>
    </row>
    <row r="27" spans="1:13" s="1577" customFormat="1" ht="18.75" x14ac:dyDescent="0.3">
      <c r="A27" s="955" t="s">
        <v>1650</v>
      </c>
      <c r="B27" s="968" t="s">
        <v>807</v>
      </c>
      <c r="C27" s="960" t="s">
        <v>276</v>
      </c>
      <c r="D27" s="960" t="s">
        <v>307</v>
      </c>
      <c r="E27" s="951">
        <v>43500</v>
      </c>
      <c r="F27" s="974">
        <v>0</v>
      </c>
      <c r="G27" s="951">
        <v>43500</v>
      </c>
      <c r="H27" s="951">
        <v>1248.45</v>
      </c>
      <c r="I27" s="974">
        <v>936.62</v>
      </c>
      <c r="J27" s="954">
        <v>1322.4</v>
      </c>
      <c r="K27" s="954">
        <v>1125</v>
      </c>
      <c r="L27" s="951">
        <f>+H27+I27+J27+K27</f>
        <v>4632.47</v>
      </c>
      <c r="M27" s="953">
        <f>+G27-L27</f>
        <v>38867.53</v>
      </c>
    </row>
    <row r="28" spans="1:13" s="1577" customFormat="1" ht="18.75" x14ac:dyDescent="0.3">
      <c r="A28" s="955" t="s">
        <v>1643</v>
      </c>
      <c r="B28" s="968" t="s">
        <v>807</v>
      </c>
      <c r="C28" s="960" t="s">
        <v>276</v>
      </c>
      <c r="D28" s="960" t="s">
        <v>1069</v>
      </c>
      <c r="E28" s="951">
        <v>43500</v>
      </c>
      <c r="F28" s="974">
        <v>0</v>
      </c>
      <c r="G28" s="951">
        <v>43500</v>
      </c>
      <c r="H28" s="951">
        <v>1248.45</v>
      </c>
      <c r="I28" s="974">
        <v>936.62</v>
      </c>
      <c r="J28" s="954">
        <v>1322.4</v>
      </c>
      <c r="K28" s="954">
        <v>25</v>
      </c>
      <c r="L28" s="951">
        <f>+H28+I28+J28+K28</f>
        <v>3532.4700000000003</v>
      </c>
      <c r="M28" s="953">
        <f>+G28-L28</f>
        <v>39967.53</v>
      </c>
    </row>
    <row r="29" spans="1:13" s="1577" customFormat="1" ht="18.75" x14ac:dyDescent="0.3">
      <c r="A29" s="955" t="s">
        <v>1651</v>
      </c>
      <c r="B29" s="968" t="s">
        <v>806</v>
      </c>
      <c r="C29" s="960" t="s">
        <v>276</v>
      </c>
      <c r="D29" s="960" t="s">
        <v>307</v>
      </c>
      <c r="E29" s="951">
        <v>37500</v>
      </c>
      <c r="F29" s="974">
        <v>0</v>
      </c>
      <c r="G29" s="951">
        <v>37500</v>
      </c>
      <c r="H29" s="951">
        <v>1076.25</v>
      </c>
      <c r="I29" s="974">
        <v>89.81</v>
      </c>
      <c r="J29" s="954">
        <v>1140</v>
      </c>
      <c r="K29" s="954">
        <v>25</v>
      </c>
      <c r="L29" s="951">
        <f>+H29+I29+J29+K29</f>
        <v>2331.06</v>
      </c>
      <c r="M29" s="953">
        <f>+G29-L29</f>
        <v>35168.94</v>
      </c>
    </row>
    <row r="30" spans="1:13" s="1577" customFormat="1" ht="18.75" x14ac:dyDescent="0.3">
      <c r="A30" s="961" t="s">
        <v>752</v>
      </c>
      <c r="B30" s="950"/>
      <c r="C30" s="962">
        <v>4</v>
      </c>
      <c r="D30" s="962"/>
      <c r="E30" s="963">
        <f>SUM(E26:E29)</f>
        <v>219500</v>
      </c>
      <c r="F30" s="1071">
        <v>0</v>
      </c>
      <c r="G30" s="963">
        <f t="shared" ref="G30:L30" si="1">SUM(G26:G29)</f>
        <v>219500</v>
      </c>
      <c r="H30" s="963">
        <f>SUM(H26:H29)</f>
        <v>6299.65</v>
      </c>
      <c r="I30" s="963">
        <f t="shared" si="1"/>
        <v>12412.35</v>
      </c>
      <c r="J30" s="966">
        <f t="shared" si="1"/>
        <v>6672.7999999999993</v>
      </c>
      <c r="K30" s="966">
        <f>SUM(K26:K29)</f>
        <v>13889.69</v>
      </c>
      <c r="L30" s="963">
        <f t="shared" si="1"/>
        <v>39274.49</v>
      </c>
      <c r="M30" s="963">
        <f>SUM(M26:M29)</f>
        <v>180225.51</v>
      </c>
    </row>
    <row r="31" spans="1:13" s="1577" customFormat="1" ht="18.75" x14ac:dyDescent="0.3">
      <c r="A31" s="958"/>
      <c r="B31" s="950"/>
      <c r="C31" s="960"/>
      <c r="D31" s="960"/>
      <c r="E31" s="951"/>
      <c r="F31" s="952"/>
      <c r="G31" s="953"/>
      <c r="H31" s="951"/>
      <c r="I31" s="951"/>
      <c r="J31" s="954"/>
      <c r="K31" s="954"/>
      <c r="L31" s="951"/>
      <c r="M31" s="953"/>
    </row>
    <row r="32" spans="1:13" s="1577" customFormat="1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3"/>
      <c r="I32" s="963"/>
      <c r="J32" s="966"/>
      <c r="K32" s="966"/>
      <c r="L32" s="963"/>
      <c r="M32" s="965"/>
    </row>
    <row r="33" spans="1:13" s="1577" customFormat="1" ht="18.75" x14ac:dyDescent="0.3">
      <c r="A33" s="958" t="s">
        <v>1653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1">
        <v>5309.5</v>
      </c>
      <c r="I33" s="951">
        <v>30659.66</v>
      </c>
      <c r="J33" s="954">
        <v>5624</v>
      </c>
      <c r="K33" s="954">
        <v>5784.34</v>
      </c>
      <c r="L33" s="951">
        <f>SUM(H33:K33)</f>
        <v>47377.5</v>
      </c>
      <c r="M33" s="953">
        <f>+G33-L33</f>
        <v>137622.5</v>
      </c>
    </row>
    <row r="34" spans="1:13" s="1577" customFormat="1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1">
        <v>1248.45</v>
      </c>
      <c r="I34" s="951">
        <v>648.66</v>
      </c>
      <c r="J34" s="954">
        <v>1322.4</v>
      </c>
      <c r="K34" s="954">
        <v>1944.78</v>
      </c>
      <c r="L34" s="951">
        <f>+H34+I34+J34+K34</f>
        <v>5164.29</v>
      </c>
      <c r="M34" s="953">
        <f>+G34-L34</f>
        <v>38335.71</v>
      </c>
    </row>
    <row r="35" spans="1:13" s="1577" customFormat="1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1">
        <v>1248.45</v>
      </c>
      <c r="I35" s="951">
        <v>936.62</v>
      </c>
      <c r="J35" s="954">
        <v>1322.4</v>
      </c>
      <c r="K35" s="954">
        <v>1111.95</v>
      </c>
      <c r="L35" s="951">
        <f>+H35+I35+J35+K35</f>
        <v>4619.42</v>
      </c>
      <c r="M35" s="953">
        <f>+G35-L35</f>
        <v>38880.58</v>
      </c>
    </row>
    <row r="36" spans="1:13" s="1577" customFormat="1" ht="18.75" x14ac:dyDescent="0.3">
      <c r="A36" s="958" t="s">
        <v>1835</v>
      </c>
      <c r="B36" s="950" t="s">
        <v>807</v>
      </c>
      <c r="C36" s="960" t="s">
        <v>276</v>
      </c>
      <c r="D36" s="960" t="s">
        <v>321</v>
      </c>
      <c r="E36" s="951">
        <v>37500</v>
      </c>
      <c r="F36" s="952">
        <v>0</v>
      </c>
      <c r="G36" s="953">
        <v>37500</v>
      </c>
      <c r="H36" s="951">
        <v>1076.25</v>
      </c>
      <c r="I36" s="951">
        <v>89.81</v>
      </c>
      <c r="J36" s="954">
        <v>1140</v>
      </c>
      <c r="K36" s="954">
        <v>25</v>
      </c>
      <c r="L36" s="951">
        <f>+H36+I36+J36+K36</f>
        <v>2331.06</v>
      </c>
      <c r="M36" s="953">
        <f>+G36-L36</f>
        <v>35168.94</v>
      </c>
    </row>
    <row r="37" spans="1:13" s="1577" customFormat="1" ht="18.75" x14ac:dyDescent="0.3">
      <c r="A37" s="958" t="s">
        <v>1323</v>
      </c>
      <c r="B37" s="950" t="s">
        <v>807</v>
      </c>
      <c r="C37" s="960" t="s">
        <v>337</v>
      </c>
      <c r="D37" s="960" t="s">
        <v>321</v>
      </c>
      <c r="E37" s="951">
        <v>55000</v>
      </c>
      <c r="F37" s="952">
        <v>0</v>
      </c>
      <c r="G37" s="953">
        <v>55000</v>
      </c>
      <c r="H37" s="951">
        <v>1578.5</v>
      </c>
      <c r="I37" s="951">
        <v>2559.6799999999998</v>
      </c>
      <c r="J37" s="954">
        <v>1672</v>
      </c>
      <c r="K37" s="954">
        <v>3339.81</v>
      </c>
      <c r="L37" s="951">
        <f>+H37+I37+J37+K37</f>
        <v>9149.99</v>
      </c>
      <c r="M37" s="953">
        <f>+G37-L37</f>
        <v>45850.01</v>
      </c>
    </row>
    <row r="38" spans="1:13" s="1577" customFormat="1" ht="18.75" x14ac:dyDescent="0.3">
      <c r="A38" s="961" t="s">
        <v>749</v>
      </c>
      <c r="B38" s="950"/>
      <c r="C38" s="962">
        <v>5</v>
      </c>
      <c r="D38" s="962"/>
      <c r="E38" s="963">
        <f>SUM(E33:E37)</f>
        <v>364500</v>
      </c>
      <c r="F38" s="1071">
        <v>0</v>
      </c>
      <c r="G38" s="963">
        <f t="shared" ref="G38:M38" si="2">SUM(G33:G37)</f>
        <v>364500</v>
      </c>
      <c r="H38" s="963">
        <f t="shared" si="2"/>
        <v>10461.15</v>
      </c>
      <c r="I38" s="963">
        <f t="shared" si="2"/>
        <v>34894.43</v>
      </c>
      <c r="J38" s="966">
        <f t="shared" si="2"/>
        <v>11080.8</v>
      </c>
      <c r="K38" s="966">
        <f t="shared" si="2"/>
        <v>12205.88</v>
      </c>
      <c r="L38" s="963">
        <f t="shared" si="2"/>
        <v>68642.259999999995</v>
      </c>
      <c r="M38" s="963">
        <f t="shared" si="2"/>
        <v>295857.74</v>
      </c>
    </row>
    <row r="39" spans="1:13" s="1577" customFormat="1" ht="18.75" x14ac:dyDescent="0.3">
      <c r="A39" s="961"/>
      <c r="B39" s="950"/>
      <c r="C39" s="962"/>
      <c r="D39" s="962"/>
      <c r="E39" s="963"/>
      <c r="F39" s="964"/>
      <c r="G39" s="965"/>
      <c r="H39" s="963"/>
      <c r="I39" s="963"/>
      <c r="J39" s="966"/>
      <c r="K39" s="966"/>
      <c r="L39" s="963"/>
      <c r="M39" s="965"/>
    </row>
    <row r="40" spans="1:13" s="1577" customFormat="1" ht="18.75" x14ac:dyDescent="0.3">
      <c r="A40" s="961" t="s">
        <v>1144</v>
      </c>
      <c r="B40" s="950"/>
      <c r="C40" s="962"/>
      <c r="D40" s="962"/>
      <c r="E40" s="963"/>
      <c r="F40" s="964"/>
      <c r="G40" s="965"/>
      <c r="H40" s="963"/>
      <c r="I40" s="963"/>
      <c r="J40" s="966"/>
      <c r="K40" s="966"/>
      <c r="L40" s="963"/>
      <c r="M40" s="965"/>
    </row>
    <row r="41" spans="1:13" s="1577" customFormat="1" ht="18.75" customHeight="1" x14ac:dyDescent="0.3">
      <c r="A41" s="955" t="s">
        <v>1655</v>
      </c>
      <c r="B41" s="969" t="s">
        <v>807</v>
      </c>
      <c r="C41" s="970" t="s">
        <v>925</v>
      </c>
      <c r="D41" s="960" t="s">
        <v>1069</v>
      </c>
      <c r="E41" s="951">
        <v>75000</v>
      </c>
      <c r="F41" s="971">
        <v>0</v>
      </c>
      <c r="G41" s="972">
        <v>75000</v>
      </c>
      <c r="H41" s="951">
        <v>2152.5</v>
      </c>
      <c r="I41" s="951">
        <v>6309.38</v>
      </c>
      <c r="J41" s="954">
        <v>2280</v>
      </c>
      <c r="K41" s="954">
        <v>25</v>
      </c>
      <c r="L41" s="951">
        <f>+H41+I41+J41+K41</f>
        <v>10766.880000000001</v>
      </c>
      <c r="M41" s="953">
        <f>+G41-L41</f>
        <v>64233.119999999995</v>
      </c>
    </row>
    <row r="42" spans="1:13" s="1577" customFormat="1" ht="18.75" x14ac:dyDescent="0.3">
      <c r="A42" s="961" t="s">
        <v>749</v>
      </c>
      <c r="B42" s="950"/>
      <c r="C42" s="962">
        <v>1</v>
      </c>
      <c r="D42" s="962"/>
      <c r="E42" s="963">
        <f>SUM(E41)</f>
        <v>75000</v>
      </c>
      <c r="F42" s="964">
        <f>SUM(F41)</f>
        <v>0</v>
      </c>
      <c r="G42" s="965">
        <v>75000</v>
      </c>
      <c r="H42" s="963">
        <f t="shared" ref="H42:M42" si="3">SUM(H41)</f>
        <v>2152.5</v>
      </c>
      <c r="I42" s="963">
        <f t="shared" si="3"/>
        <v>6309.38</v>
      </c>
      <c r="J42" s="966">
        <f t="shared" si="3"/>
        <v>2280</v>
      </c>
      <c r="K42" s="966">
        <f t="shared" si="3"/>
        <v>25</v>
      </c>
      <c r="L42" s="963">
        <f t="shared" si="3"/>
        <v>10766.880000000001</v>
      </c>
      <c r="M42" s="965">
        <f t="shared" si="3"/>
        <v>64233.119999999995</v>
      </c>
    </row>
    <row r="43" spans="1:13" s="1577" customFormat="1" ht="18.75" x14ac:dyDescent="0.3">
      <c r="A43" s="961"/>
      <c r="B43" s="950"/>
      <c r="C43" s="962"/>
      <c r="D43" s="962"/>
      <c r="E43" s="963"/>
      <c r="F43" s="964"/>
      <c r="G43" s="965"/>
      <c r="H43" s="963"/>
      <c r="I43" s="963"/>
      <c r="J43" s="966"/>
      <c r="K43" s="966"/>
      <c r="L43" s="963"/>
      <c r="M43" s="965"/>
    </row>
    <row r="44" spans="1:13" s="1577" customFormat="1" ht="18.75" x14ac:dyDescent="0.3">
      <c r="A44" s="961" t="s">
        <v>1530</v>
      </c>
      <c r="B44" s="950"/>
      <c r="C44" s="967"/>
      <c r="D44" s="967"/>
      <c r="E44" s="963"/>
      <c r="F44" s="952"/>
      <c r="G44" s="965"/>
      <c r="H44" s="963"/>
      <c r="I44" s="963"/>
      <c r="J44" s="966"/>
      <c r="K44" s="966"/>
      <c r="L44" s="963"/>
      <c r="M44" s="965"/>
    </row>
    <row r="45" spans="1:13" s="1577" customFormat="1" ht="18.75" x14ac:dyDescent="0.3">
      <c r="A45" s="958" t="s">
        <v>1656</v>
      </c>
      <c r="B45" s="950" t="s">
        <v>806</v>
      </c>
      <c r="C45" s="960" t="s">
        <v>120</v>
      </c>
      <c r="D45" s="960" t="s">
        <v>1067</v>
      </c>
      <c r="E45" s="951">
        <v>30000</v>
      </c>
      <c r="F45" s="952">
        <v>0</v>
      </c>
      <c r="G45" s="953">
        <v>30000</v>
      </c>
      <c r="H45" s="951">
        <v>861</v>
      </c>
      <c r="I45" s="974">
        <v>0</v>
      </c>
      <c r="J45" s="954">
        <v>912</v>
      </c>
      <c r="K45" s="954">
        <v>1944.78</v>
      </c>
      <c r="L45" s="951">
        <f>+H45+I45+J45+K45</f>
        <v>3717.7799999999997</v>
      </c>
      <c r="M45" s="953">
        <f>+G45-L45</f>
        <v>26282.22</v>
      </c>
    </row>
    <row r="46" spans="1:13" s="1577" customFormat="1" ht="18.75" x14ac:dyDescent="0.3">
      <c r="A46" s="955" t="s">
        <v>1657</v>
      </c>
      <c r="B46" s="950" t="s">
        <v>807</v>
      </c>
      <c r="C46" s="960" t="s">
        <v>125</v>
      </c>
      <c r="D46" s="960" t="s">
        <v>307</v>
      </c>
      <c r="E46" s="951">
        <v>43500</v>
      </c>
      <c r="F46" s="952">
        <v>0</v>
      </c>
      <c r="G46" s="953">
        <v>43500</v>
      </c>
      <c r="H46" s="951">
        <v>1248.45</v>
      </c>
      <c r="I46" s="974">
        <v>936.62</v>
      </c>
      <c r="J46" s="954">
        <v>1322.4</v>
      </c>
      <c r="K46" s="954">
        <v>25</v>
      </c>
      <c r="L46" s="951">
        <f>+H46+I46+J46+K46</f>
        <v>3532.4700000000003</v>
      </c>
      <c r="M46" s="953">
        <f>+G46-L46</f>
        <v>39967.53</v>
      </c>
    </row>
    <row r="47" spans="1:13" s="1577" customFormat="1" ht="18.75" x14ac:dyDescent="0.3">
      <c r="A47" s="961" t="s">
        <v>749</v>
      </c>
      <c r="B47" s="950"/>
      <c r="C47" s="962">
        <v>2</v>
      </c>
      <c r="D47" s="962"/>
      <c r="E47" s="963">
        <f>SUM(E45:E46)</f>
        <v>73500</v>
      </c>
      <c r="F47" s="964">
        <f t="shared" ref="F47:L47" si="4">SUM(F45:F46)</f>
        <v>0</v>
      </c>
      <c r="G47" s="965">
        <f t="shared" si="4"/>
        <v>73500</v>
      </c>
      <c r="H47" s="963">
        <f t="shared" si="4"/>
        <v>2109.4499999999998</v>
      </c>
      <c r="I47" s="1071">
        <f t="shared" si="4"/>
        <v>936.62</v>
      </c>
      <c r="J47" s="966">
        <f t="shared" si="4"/>
        <v>2234.4</v>
      </c>
      <c r="K47" s="966">
        <f>SUM(K45:K46)</f>
        <v>1969.78</v>
      </c>
      <c r="L47" s="963">
        <f t="shared" si="4"/>
        <v>7250.25</v>
      </c>
      <c r="M47" s="965">
        <f>SUM(M45:M46)</f>
        <v>66249.75</v>
      </c>
    </row>
    <row r="48" spans="1:13" s="1577" customFormat="1" ht="18.75" x14ac:dyDescent="0.3">
      <c r="A48" s="961"/>
      <c r="B48" s="950"/>
      <c r="C48" s="967"/>
      <c r="D48" s="967"/>
      <c r="E48" s="963"/>
      <c r="F48" s="964"/>
      <c r="G48" s="965"/>
      <c r="H48" s="963"/>
      <c r="I48" s="963"/>
      <c r="J48" s="966"/>
      <c r="K48" s="966"/>
      <c r="L48" s="963"/>
      <c r="M48" s="965"/>
    </row>
    <row r="49" spans="1:13" s="1577" customFormat="1" ht="18.75" x14ac:dyDescent="0.3">
      <c r="A49" s="961" t="s">
        <v>1531</v>
      </c>
      <c r="B49" s="950"/>
      <c r="C49" s="967"/>
      <c r="D49" s="967"/>
      <c r="E49" s="963"/>
      <c r="F49" s="964"/>
      <c r="G49" s="965"/>
      <c r="H49" s="963"/>
      <c r="I49" s="963"/>
      <c r="J49" s="966"/>
      <c r="K49" s="966"/>
      <c r="L49" s="963"/>
      <c r="M49" s="965"/>
    </row>
    <row r="50" spans="1:13" s="1577" customFormat="1" ht="18.75" x14ac:dyDescent="0.3">
      <c r="A50" s="958" t="s">
        <v>226</v>
      </c>
      <c r="B50" s="950" t="s">
        <v>806</v>
      </c>
      <c r="C50" s="959" t="s">
        <v>1461</v>
      </c>
      <c r="D50" s="960" t="s">
        <v>307</v>
      </c>
      <c r="E50" s="951">
        <v>35000</v>
      </c>
      <c r="F50" s="952">
        <v>0</v>
      </c>
      <c r="G50" s="953">
        <v>35000</v>
      </c>
      <c r="H50" s="951">
        <v>1004.5</v>
      </c>
      <c r="I50" s="974">
        <v>0</v>
      </c>
      <c r="J50" s="954">
        <v>1064</v>
      </c>
      <c r="K50" s="954">
        <v>25</v>
      </c>
      <c r="L50" s="951">
        <f>+H50+I50+J50+K50</f>
        <v>2093.5</v>
      </c>
      <c r="M50" s="953">
        <f>+G50-L50</f>
        <v>32906.5</v>
      </c>
    </row>
    <row r="51" spans="1:13" s="1577" customFormat="1" ht="18.75" x14ac:dyDescent="0.3">
      <c r="A51" s="958" t="s">
        <v>1779</v>
      </c>
      <c r="B51" s="950" t="s">
        <v>806</v>
      </c>
      <c r="C51" s="960" t="s">
        <v>912</v>
      </c>
      <c r="D51" s="960" t="s">
        <v>1067</v>
      </c>
      <c r="E51" s="951">
        <v>30000</v>
      </c>
      <c r="F51" s="952">
        <v>0</v>
      </c>
      <c r="G51" s="953">
        <v>30000</v>
      </c>
      <c r="H51" s="951">
        <v>861</v>
      </c>
      <c r="I51" s="974">
        <v>0</v>
      </c>
      <c r="J51" s="954">
        <v>912</v>
      </c>
      <c r="K51" s="954">
        <v>5011.95</v>
      </c>
      <c r="L51" s="951">
        <f>SUM(H51:K51)</f>
        <v>6784.95</v>
      </c>
      <c r="M51" s="953">
        <f>+E51-L51</f>
        <v>23215.05</v>
      </c>
    </row>
    <row r="52" spans="1:13" s="1577" customFormat="1" ht="18.75" x14ac:dyDescent="0.3">
      <c r="A52" s="955" t="s">
        <v>119</v>
      </c>
      <c r="B52" s="968" t="s">
        <v>806</v>
      </c>
      <c r="C52" s="960" t="s">
        <v>912</v>
      </c>
      <c r="D52" s="960" t="s">
        <v>1067</v>
      </c>
      <c r="E52" s="951">
        <v>35000</v>
      </c>
      <c r="F52" s="974">
        <v>0</v>
      </c>
      <c r="G52" s="951">
        <v>35000</v>
      </c>
      <c r="H52" s="951">
        <v>1004.5</v>
      </c>
      <c r="I52" s="974">
        <v>0</v>
      </c>
      <c r="J52" s="954">
        <v>1064</v>
      </c>
      <c r="K52" s="954">
        <v>7761.54</v>
      </c>
      <c r="L52" s="951">
        <f>+H52+I52+J52+K52</f>
        <v>9830.0400000000009</v>
      </c>
      <c r="M52" s="951">
        <f>+G52-L52</f>
        <v>25169.96</v>
      </c>
    </row>
    <row r="53" spans="1:13" s="1577" customFormat="1" ht="18.75" x14ac:dyDescent="0.3">
      <c r="A53" s="955" t="s">
        <v>1335</v>
      </c>
      <c r="B53" s="950" t="s">
        <v>806</v>
      </c>
      <c r="C53" s="960" t="s">
        <v>912</v>
      </c>
      <c r="D53" s="960" t="s">
        <v>1067</v>
      </c>
      <c r="E53" s="951">
        <v>35000</v>
      </c>
      <c r="F53" s="974">
        <v>0</v>
      </c>
      <c r="G53" s="951">
        <v>35000</v>
      </c>
      <c r="H53" s="951">
        <v>1004.5</v>
      </c>
      <c r="I53" s="974">
        <v>0</v>
      </c>
      <c r="J53" s="954">
        <v>1064</v>
      </c>
      <c r="K53" s="954">
        <v>25</v>
      </c>
      <c r="L53" s="951">
        <f>+H53+I53+J53+K53</f>
        <v>2093.5</v>
      </c>
      <c r="M53" s="951">
        <f>+G53-L53</f>
        <v>32906.5</v>
      </c>
    </row>
    <row r="54" spans="1:13" s="1576" customFormat="1" ht="18.75" x14ac:dyDescent="0.3">
      <c r="A54" s="1578" t="s">
        <v>1327</v>
      </c>
      <c r="B54" s="1256" t="s">
        <v>806</v>
      </c>
      <c r="C54" s="1579" t="s">
        <v>1844</v>
      </c>
      <c r="D54" s="1257" t="s">
        <v>1067</v>
      </c>
      <c r="E54" s="954">
        <v>43500</v>
      </c>
      <c r="F54" s="1191">
        <v>0</v>
      </c>
      <c r="G54" s="954">
        <v>43500</v>
      </c>
      <c r="H54" s="954">
        <v>1248.45</v>
      </c>
      <c r="I54" s="1191">
        <v>936.62</v>
      </c>
      <c r="J54" s="954">
        <v>1322.4</v>
      </c>
      <c r="K54" s="954">
        <v>25</v>
      </c>
      <c r="L54" s="954">
        <f>+H54+I54+J54+K54</f>
        <v>3532.4700000000003</v>
      </c>
      <c r="M54" s="954">
        <f>+G54-L54</f>
        <v>39967.53</v>
      </c>
    </row>
    <row r="55" spans="1:13" s="1577" customFormat="1" ht="18.75" x14ac:dyDescent="0.3">
      <c r="A55" s="1230" t="s">
        <v>749</v>
      </c>
      <c r="B55" s="1231"/>
      <c r="C55" s="1232">
        <v>5</v>
      </c>
      <c r="D55" s="1232"/>
      <c r="E55" s="1233">
        <f>SUM(E50:E54)</f>
        <v>178500</v>
      </c>
      <c r="F55" s="964">
        <v>0</v>
      </c>
      <c r="G55" s="1233">
        <f t="shared" ref="G55:M55" si="5">SUM(G50:G54)</f>
        <v>178500</v>
      </c>
      <c r="H55" s="1233">
        <f t="shared" si="5"/>
        <v>5122.95</v>
      </c>
      <c r="I55" s="1233">
        <f t="shared" si="5"/>
        <v>936.62</v>
      </c>
      <c r="J55" s="1395">
        <f t="shared" si="5"/>
        <v>5426.4</v>
      </c>
      <c r="K55" s="1395">
        <f t="shared" si="5"/>
        <v>12848.49</v>
      </c>
      <c r="L55" s="1233">
        <f t="shared" si="5"/>
        <v>24334.460000000003</v>
      </c>
      <c r="M55" s="1233">
        <f t="shared" si="5"/>
        <v>154165.54</v>
      </c>
    </row>
    <row r="56" spans="1:13" s="1577" customFormat="1" ht="23.25" customHeight="1" x14ac:dyDescent="0.3">
      <c r="A56" s="1580"/>
      <c r="B56" s="1580"/>
      <c r="C56" s="1580"/>
      <c r="D56" s="1580"/>
      <c r="E56" s="1580"/>
      <c r="F56" s="1580"/>
      <c r="G56" s="1580"/>
      <c r="H56" s="1580"/>
      <c r="I56" s="1580"/>
      <c r="J56" s="1581"/>
      <c r="K56" s="1581"/>
      <c r="L56" s="1580"/>
      <c r="M56" s="1580"/>
    </row>
    <row r="57" spans="1:13" s="1577" customFormat="1" ht="18.75" x14ac:dyDescent="0.3">
      <c r="A57" s="1235" t="s">
        <v>1145</v>
      </c>
      <c r="B57" s="1236"/>
      <c r="C57" s="1237"/>
      <c r="D57" s="1237"/>
      <c r="E57" s="1238"/>
      <c r="F57" s="1239"/>
      <c r="G57" s="1240"/>
      <c r="H57" s="1238"/>
      <c r="I57" s="1238"/>
      <c r="J57" s="1241"/>
      <c r="K57" s="1241"/>
      <c r="L57" s="1238"/>
      <c r="M57" s="1240"/>
    </row>
    <row r="58" spans="1:13" s="1577" customFormat="1" ht="18.75" x14ac:dyDescent="0.3">
      <c r="A58" s="955" t="s">
        <v>346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974">
        <v>89.81</v>
      </c>
      <c r="J58" s="954">
        <v>1140</v>
      </c>
      <c r="K58" s="954">
        <v>525</v>
      </c>
      <c r="L58" s="951">
        <f>+H58+I58+J58+K58</f>
        <v>2831.06</v>
      </c>
      <c r="M58" s="951">
        <f>+G58-L58</f>
        <v>34668.94</v>
      </c>
    </row>
    <row r="59" spans="1:13" s="1577" customFormat="1" ht="18.75" x14ac:dyDescent="0.3">
      <c r="A59" s="955" t="s">
        <v>1658</v>
      </c>
      <c r="B59" s="950" t="s">
        <v>806</v>
      </c>
      <c r="C59" s="960" t="s">
        <v>309</v>
      </c>
      <c r="D59" s="960" t="s">
        <v>307</v>
      </c>
      <c r="E59" s="951">
        <v>37500</v>
      </c>
      <c r="F59" s="974">
        <v>0</v>
      </c>
      <c r="G59" s="951">
        <v>37500</v>
      </c>
      <c r="H59" s="951">
        <v>1076.25</v>
      </c>
      <c r="I59" s="974">
        <v>0</v>
      </c>
      <c r="J59" s="954">
        <v>1140</v>
      </c>
      <c r="K59" s="954">
        <v>2374.2800000000002</v>
      </c>
      <c r="L59" s="951">
        <f>SUM(H59:K59)</f>
        <v>4590.5300000000007</v>
      </c>
      <c r="M59" s="951">
        <f>+G59-L59</f>
        <v>32909.47</v>
      </c>
    </row>
    <row r="60" spans="1:13" s="1577" customFormat="1" ht="18.75" x14ac:dyDescent="0.3">
      <c r="A60" s="961" t="s">
        <v>749</v>
      </c>
      <c r="B60" s="950"/>
      <c r="C60" s="962">
        <v>2</v>
      </c>
      <c r="D60" s="962"/>
      <c r="E60" s="963">
        <f>SUM(E58:E59)</f>
        <v>75000</v>
      </c>
      <c r="F60" s="1071">
        <v>0</v>
      </c>
      <c r="G60" s="963">
        <f t="shared" ref="G60:M60" si="6">SUM(G58:G59)</f>
        <v>75000</v>
      </c>
      <c r="H60" s="963">
        <f t="shared" si="6"/>
        <v>2152.5</v>
      </c>
      <c r="I60" s="963">
        <f t="shared" si="6"/>
        <v>89.81</v>
      </c>
      <c r="J60" s="966">
        <f t="shared" si="6"/>
        <v>2280</v>
      </c>
      <c r="K60" s="966">
        <f t="shared" si="6"/>
        <v>2899.28</v>
      </c>
      <c r="L60" s="963">
        <f t="shared" si="6"/>
        <v>7421.59</v>
      </c>
      <c r="M60" s="963">
        <f t="shared" si="6"/>
        <v>67578.41</v>
      </c>
    </row>
    <row r="61" spans="1:13" s="1577" customFormat="1" ht="18.75" x14ac:dyDescent="0.3">
      <c r="A61" s="961"/>
      <c r="B61" s="950"/>
      <c r="C61" s="967"/>
      <c r="D61" s="967"/>
      <c r="E61" s="963"/>
      <c r="F61" s="964"/>
      <c r="G61" s="965"/>
      <c r="H61" s="963"/>
      <c r="I61" s="963"/>
      <c r="J61" s="1192"/>
      <c r="K61" s="966"/>
      <c r="L61" s="963"/>
      <c r="M61" s="965"/>
    </row>
    <row r="62" spans="1:13" s="1577" customFormat="1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3"/>
      <c r="I62" s="963"/>
      <c r="J62" s="966"/>
      <c r="K62" s="966"/>
      <c r="L62" s="963"/>
      <c r="M62" s="965"/>
    </row>
    <row r="63" spans="1:13" s="1577" customFormat="1" ht="18.75" x14ac:dyDescent="0.3">
      <c r="A63" s="955" t="s">
        <v>545</v>
      </c>
      <c r="B63" s="950" t="s">
        <v>806</v>
      </c>
      <c r="C63" s="960" t="s">
        <v>1139</v>
      </c>
      <c r="D63" s="960" t="s">
        <v>307</v>
      </c>
      <c r="E63" s="951">
        <v>43500</v>
      </c>
      <c r="F63" s="952">
        <v>0</v>
      </c>
      <c r="G63" s="953">
        <v>43500</v>
      </c>
      <c r="H63" s="951">
        <v>1248.45</v>
      </c>
      <c r="I63" s="951">
        <v>936.62</v>
      </c>
      <c r="J63" s="954">
        <v>1322.4</v>
      </c>
      <c r="K63" s="954">
        <v>25</v>
      </c>
      <c r="L63" s="951">
        <f t="shared" ref="L63:L76" si="7">+H63+I63+J63+K63</f>
        <v>3532.4700000000003</v>
      </c>
      <c r="M63" s="953">
        <f>+G63-L63</f>
        <v>39967.53</v>
      </c>
    </row>
    <row r="64" spans="1:13" s="1577" customFormat="1" ht="18.75" x14ac:dyDescent="0.3">
      <c r="A64" s="958" t="s">
        <v>1347</v>
      </c>
      <c r="B64" s="950" t="s">
        <v>807</v>
      </c>
      <c r="C64" s="977" t="s">
        <v>327</v>
      </c>
      <c r="D64" s="960" t="s">
        <v>321</v>
      </c>
      <c r="E64" s="951">
        <v>43500</v>
      </c>
      <c r="F64" s="952">
        <v>0</v>
      </c>
      <c r="G64" s="953">
        <v>43500</v>
      </c>
      <c r="H64" s="951">
        <v>1248.45</v>
      </c>
      <c r="I64" s="974">
        <v>936.62</v>
      </c>
      <c r="J64" s="954">
        <v>1322.4</v>
      </c>
      <c r="K64" s="954">
        <v>25</v>
      </c>
      <c r="L64" s="951">
        <f>+H64+I64+J64+K64</f>
        <v>3532.4700000000003</v>
      </c>
      <c r="M64" s="953">
        <f>+G64-L64</f>
        <v>39967.53</v>
      </c>
    </row>
    <row r="65" spans="1:13" s="1577" customFormat="1" ht="18.75" x14ac:dyDescent="0.3">
      <c r="A65" s="958" t="s">
        <v>1660</v>
      </c>
      <c r="B65" s="950" t="s">
        <v>806</v>
      </c>
      <c r="C65" s="960" t="s">
        <v>1461</v>
      </c>
      <c r="D65" s="960" t="s">
        <v>1067</v>
      </c>
      <c r="E65" s="951">
        <v>30000</v>
      </c>
      <c r="F65" s="974">
        <v>0</v>
      </c>
      <c r="G65" s="951">
        <v>30000</v>
      </c>
      <c r="H65" s="951">
        <v>861</v>
      </c>
      <c r="I65" s="974">
        <v>0</v>
      </c>
      <c r="J65" s="954">
        <v>912</v>
      </c>
      <c r="K65" s="954">
        <v>25</v>
      </c>
      <c r="L65" s="951">
        <f>+H65+I65+J65+K65</f>
        <v>1798</v>
      </c>
      <c r="M65" s="953">
        <f>+G65-L65</f>
        <v>28202</v>
      </c>
    </row>
    <row r="66" spans="1:13" s="1577" customFormat="1" ht="18.75" x14ac:dyDescent="0.3">
      <c r="A66" s="958" t="s">
        <v>99</v>
      </c>
      <c r="B66" s="950" t="s">
        <v>806</v>
      </c>
      <c r="C66" s="960" t="s">
        <v>1461</v>
      </c>
      <c r="D66" s="960" t="s">
        <v>1067</v>
      </c>
      <c r="E66" s="951">
        <v>35000</v>
      </c>
      <c r="F66" s="952">
        <v>0</v>
      </c>
      <c r="G66" s="953">
        <v>35000</v>
      </c>
      <c r="H66" s="951">
        <v>1004.5</v>
      </c>
      <c r="I66" s="974">
        <v>0</v>
      </c>
      <c r="J66" s="954">
        <v>1064</v>
      </c>
      <c r="K66" s="954">
        <v>125</v>
      </c>
      <c r="L66" s="951">
        <f>+H66+I66+J66+K66</f>
        <v>2193.5</v>
      </c>
      <c r="M66" s="953">
        <f>+G66-L66</f>
        <v>32806.5</v>
      </c>
    </row>
    <row r="67" spans="1:13" s="1576" customFormat="1" ht="18.75" x14ac:dyDescent="0.3">
      <c r="A67" s="1255" t="s">
        <v>1659</v>
      </c>
      <c r="B67" s="1256" t="s">
        <v>806</v>
      </c>
      <c r="C67" s="1257" t="s">
        <v>92</v>
      </c>
      <c r="D67" s="1257" t="s">
        <v>1067</v>
      </c>
      <c r="E67" s="954">
        <v>30000</v>
      </c>
      <c r="F67" s="1191">
        <v>0</v>
      </c>
      <c r="G67" s="954">
        <v>30000</v>
      </c>
      <c r="H67" s="951">
        <v>861</v>
      </c>
      <c r="I67" s="974">
        <v>0</v>
      </c>
      <c r="J67" s="954">
        <v>912</v>
      </c>
      <c r="K67" s="954">
        <v>6341.6</v>
      </c>
      <c r="L67" s="951">
        <f>+H67+I67+J67+K67</f>
        <v>8114.6</v>
      </c>
      <c r="M67" s="954">
        <f>+G67-L67</f>
        <v>21885.4</v>
      </c>
    </row>
    <row r="68" spans="1:13" s="1577" customFormat="1" ht="18.75" x14ac:dyDescent="0.3">
      <c r="A68" s="958" t="s">
        <v>1661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52">
        <v>0</v>
      </c>
      <c r="G68" s="953">
        <v>30000</v>
      </c>
      <c r="H68" s="951">
        <v>861</v>
      </c>
      <c r="I68" s="974">
        <v>0</v>
      </c>
      <c r="J68" s="954">
        <v>912</v>
      </c>
      <c r="K68" s="954">
        <v>25</v>
      </c>
      <c r="L68" s="951">
        <f t="shared" si="7"/>
        <v>1798</v>
      </c>
      <c r="M68" s="953">
        <f t="shared" ref="M68:M76" si="8">+G68-L68</f>
        <v>28202</v>
      </c>
    </row>
    <row r="69" spans="1:13" s="1577" customFormat="1" ht="18.75" x14ac:dyDescent="0.3">
      <c r="A69" s="955" t="s">
        <v>1662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1">
        <v>861</v>
      </c>
      <c r="I69" s="974">
        <v>0</v>
      </c>
      <c r="J69" s="954">
        <v>912</v>
      </c>
      <c r="K69" s="954">
        <v>25</v>
      </c>
      <c r="L69" s="951">
        <f t="shared" si="7"/>
        <v>1798</v>
      </c>
      <c r="M69" s="953">
        <f t="shared" si="8"/>
        <v>28202</v>
      </c>
    </row>
    <row r="70" spans="1:13" s="1577" customFormat="1" ht="18.75" x14ac:dyDescent="0.3">
      <c r="A70" s="958" t="s">
        <v>1663</v>
      </c>
      <c r="B70" s="950" t="s">
        <v>806</v>
      </c>
      <c r="C70" s="960" t="s">
        <v>92</v>
      </c>
      <c r="D70" s="960" t="s">
        <v>1067</v>
      </c>
      <c r="E70" s="951">
        <v>30000</v>
      </c>
      <c r="F70" s="974">
        <v>0</v>
      </c>
      <c r="G70" s="951">
        <v>30000</v>
      </c>
      <c r="H70" s="951">
        <v>861</v>
      </c>
      <c r="I70" s="974">
        <v>0</v>
      </c>
      <c r="J70" s="954">
        <v>912</v>
      </c>
      <c r="K70" s="954">
        <v>2568.4</v>
      </c>
      <c r="L70" s="951">
        <f t="shared" si="7"/>
        <v>4341.3999999999996</v>
      </c>
      <c r="M70" s="953">
        <f t="shared" si="8"/>
        <v>25658.6</v>
      </c>
    </row>
    <row r="71" spans="1:13" s="1577" customFormat="1" ht="18.75" x14ac:dyDescent="0.3">
      <c r="A71" s="958" t="s">
        <v>1146</v>
      </c>
      <c r="B71" s="950" t="s">
        <v>806</v>
      </c>
      <c r="C71" s="960" t="s">
        <v>92</v>
      </c>
      <c r="D71" s="960" t="s">
        <v>1067</v>
      </c>
      <c r="E71" s="951">
        <v>30000</v>
      </c>
      <c r="F71" s="952">
        <v>0</v>
      </c>
      <c r="G71" s="953">
        <v>30000</v>
      </c>
      <c r="H71" s="951">
        <v>861</v>
      </c>
      <c r="I71" s="951">
        <v>0</v>
      </c>
      <c r="J71" s="954">
        <v>912</v>
      </c>
      <c r="K71" s="954">
        <v>2304.35</v>
      </c>
      <c r="L71" s="951">
        <f t="shared" si="7"/>
        <v>4077.35</v>
      </c>
      <c r="M71" s="953">
        <f t="shared" si="8"/>
        <v>25922.65</v>
      </c>
    </row>
    <row r="72" spans="1:13" s="1577" customFormat="1" ht="18.75" x14ac:dyDescent="0.3">
      <c r="A72" s="958" t="s">
        <v>1317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974">
        <v>0</v>
      </c>
      <c r="J72" s="954">
        <v>912</v>
      </c>
      <c r="K72" s="954">
        <v>25</v>
      </c>
      <c r="L72" s="951">
        <f t="shared" si="7"/>
        <v>1798</v>
      </c>
      <c r="M72" s="953">
        <f t="shared" si="8"/>
        <v>28202</v>
      </c>
    </row>
    <row r="73" spans="1:13" s="1577" customFormat="1" ht="18.75" x14ac:dyDescent="0.3">
      <c r="A73" s="955" t="s">
        <v>1664</v>
      </c>
      <c r="B73" s="968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1">
        <v>861</v>
      </c>
      <c r="I73" s="974">
        <v>0</v>
      </c>
      <c r="J73" s="954">
        <v>912</v>
      </c>
      <c r="K73" s="954">
        <v>1944.78</v>
      </c>
      <c r="L73" s="951">
        <f t="shared" si="7"/>
        <v>3717.7799999999997</v>
      </c>
      <c r="M73" s="953">
        <f t="shared" si="8"/>
        <v>26282.22</v>
      </c>
    </row>
    <row r="74" spans="1:13" s="1577" customFormat="1" ht="18.75" x14ac:dyDescent="0.3">
      <c r="A74" s="958" t="s">
        <v>1439</v>
      </c>
      <c r="B74" s="950" t="s">
        <v>806</v>
      </c>
      <c r="C74" s="960" t="s">
        <v>268</v>
      </c>
      <c r="D74" s="960" t="s">
        <v>1067</v>
      </c>
      <c r="E74" s="951">
        <v>30000</v>
      </c>
      <c r="F74" s="974">
        <v>0</v>
      </c>
      <c r="G74" s="951">
        <v>30000</v>
      </c>
      <c r="H74" s="951">
        <v>861</v>
      </c>
      <c r="I74" s="974">
        <v>0</v>
      </c>
      <c r="J74" s="954">
        <v>912</v>
      </c>
      <c r="K74" s="954">
        <v>25</v>
      </c>
      <c r="L74" s="951">
        <f t="shared" si="7"/>
        <v>1798</v>
      </c>
      <c r="M74" s="953">
        <f t="shared" si="8"/>
        <v>28202</v>
      </c>
    </row>
    <row r="75" spans="1:13" s="1577" customFormat="1" ht="18.75" x14ac:dyDescent="0.3">
      <c r="A75" s="958" t="s">
        <v>1747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74">
        <v>0</v>
      </c>
      <c r="G75" s="951">
        <v>30000</v>
      </c>
      <c r="H75" s="951">
        <v>861</v>
      </c>
      <c r="I75" s="974">
        <v>0</v>
      </c>
      <c r="J75" s="954">
        <v>912</v>
      </c>
      <c r="K75" s="954">
        <v>25</v>
      </c>
      <c r="L75" s="951">
        <f t="shared" si="7"/>
        <v>1798</v>
      </c>
      <c r="M75" s="953">
        <f t="shared" si="8"/>
        <v>28202</v>
      </c>
    </row>
    <row r="76" spans="1:13" s="1577" customFormat="1" ht="18.75" x14ac:dyDescent="0.3">
      <c r="A76" s="958" t="s">
        <v>1808</v>
      </c>
      <c r="B76" s="950" t="s">
        <v>806</v>
      </c>
      <c r="C76" s="960" t="s">
        <v>268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974">
        <v>0</v>
      </c>
      <c r="J76" s="954">
        <v>912</v>
      </c>
      <c r="K76" s="954">
        <v>25</v>
      </c>
      <c r="L76" s="951">
        <f t="shared" si="7"/>
        <v>1798</v>
      </c>
      <c r="M76" s="953">
        <f t="shared" si="8"/>
        <v>28202</v>
      </c>
    </row>
    <row r="77" spans="1:13" s="1577" customFormat="1" ht="18.75" x14ac:dyDescent="0.3">
      <c r="A77" s="958" t="s">
        <v>1836</v>
      </c>
      <c r="B77" s="950" t="s">
        <v>806</v>
      </c>
      <c r="C77" s="960" t="s">
        <v>268</v>
      </c>
      <c r="D77" s="960" t="s">
        <v>1067</v>
      </c>
      <c r="E77" s="951">
        <v>30000</v>
      </c>
      <c r="F77" s="952">
        <v>0</v>
      </c>
      <c r="G77" s="953">
        <v>30000</v>
      </c>
      <c r="H77" s="951">
        <v>861</v>
      </c>
      <c r="I77" s="974">
        <v>0</v>
      </c>
      <c r="J77" s="954">
        <v>912</v>
      </c>
      <c r="K77" s="954">
        <v>3025</v>
      </c>
      <c r="L77" s="951">
        <f>+H77+I77+J77+K77</f>
        <v>4798</v>
      </c>
      <c r="M77" s="953">
        <f>+G77-L77</f>
        <v>25202</v>
      </c>
    </row>
    <row r="78" spans="1:13" s="1577" customFormat="1" ht="18.75" x14ac:dyDescent="0.3">
      <c r="A78" s="961" t="s">
        <v>755</v>
      </c>
      <c r="B78" s="950"/>
      <c r="C78" s="962">
        <v>15</v>
      </c>
      <c r="D78" s="962"/>
      <c r="E78" s="963">
        <f>SUM(E63:E77)</f>
        <v>482000</v>
      </c>
      <c r="F78" s="1071">
        <v>0</v>
      </c>
      <c r="G78" s="963">
        <f t="shared" ref="G78:M78" si="9">SUM(G63:G77)</f>
        <v>482000</v>
      </c>
      <c r="H78" s="963">
        <f t="shared" si="9"/>
        <v>13833.4</v>
      </c>
      <c r="I78" s="963">
        <f t="shared" si="9"/>
        <v>1873.24</v>
      </c>
      <c r="J78" s="966">
        <f t="shared" si="9"/>
        <v>14652.8</v>
      </c>
      <c r="K78" s="966">
        <f>SUM(K63:K77)</f>
        <v>16534.13</v>
      </c>
      <c r="L78" s="963">
        <f t="shared" si="9"/>
        <v>46893.57</v>
      </c>
      <c r="M78" s="963">
        <f t="shared" si="9"/>
        <v>435106.43000000005</v>
      </c>
    </row>
    <row r="79" spans="1:13" s="1577" customFormat="1" ht="18.75" x14ac:dyDescent="0.3">
      <c r="A79" s="958"/>
      <c r="B79" s="950"/>
      <c r="C79" s="960"/>
      <c r="D79" s="960"/>
      <c r="E79" s="951"/>
      <c r="F79" s="952"/>
      <c r="G79" s="953"/>
      <c r="H79" s="951"/>
      <c r="I79" s="951"/>
      <c r="J79" s="954"/>
      <c r="K79" s="954"/>
      <c r="L79" s="951"/>
      <c r="M79" s="953"/>
    </row>
    <row r="80" spans="1:13" s="1577" customFormat="1" ht="18.75" x14ac:dyDescent="0.3">
      <c r="A80" s="975" t="s">
        <v>1665</v>
      </c>
      <c r="B80" s="950"/>
      <c r="C80" s="967"/>
      <c r="D80" s="967"/>
      <c r="E80" s="963"/>
      <c r="F80" s="964"/>
      <c r="G80" s="965"/>
      <c r="H80" s="963"/>
      <c r="I80" s="963"/>
      <c r="J80" s="966"/>
      <c r="K80" s="966"/>
      <c r="L80" s="963"/>
      <c r="M80" s="965"/>
    </row>
    <row r="81" spans="1:13" s="1577" customFormat="1" ht="18.75" x14ac:dyDescent="0.3">
      <c r="A81" s="955" t="s">
        <v>1666</v>
      </c>
      <c r="B81" s="950" t="s">
        <v>807</v>
      </c>
      <c r="C81" s="960" t="s">
        <v>1778</v>
      </c>
      <c r="D81" s="960" t="s">
        <v>307</v>
      </c>
      <c r="E81" s="951">
        <v>43500</v>
      </c>
      <c r="F81" s="952">
        <v>0</v>
      </c>
      <c r="G81" s="953">
        <v>43500</v>
      </c>
      <c r="H81" s="951">
        <v>1248.45</v>
      </c>
      <c r="I81" s="974">
        <v>936.62</v>
      </c>
      <c r="J81" s="954">
        <v>1322.4</v>
      </c>
      <c r="K81" s="954">
        <v>1285</v>
      </c>
      <c r="L81" s="951">
        <f t="shared" ref="L81:L88" si="10">+H81+I81+J81+K81</f>
        <v>4792.47</v>
      </c>
      <c r="M81" s="953">
        <f>+G81-L81</f>
        <v>38707.53</v>
      </c>
    </row>
    <row r="82" spans="1:13" s="1577" customFormat="1" ht="18.75" x14ac:dyDescent="0.3">
      <c r="A82" s="955" t="s">
        <v>760</v>
      </c>
      <c r="B82" s="950" t="s">
        <v>807</v>
      </c>
      <c r="C82" s="960" t="s">
        <v>105</v>
      </c>
      <c r="D82" s="960" t="s">
        <v>1067</v>
      </c>
      <c r="E82" s="951">
        <v>25000</v>
      </c>
      <c r="F82" s="952">
        <v>0</v>
      </c>
      <c r="G82" s="953">
        <v>25000</v>
      </c>
      <c r="H82" s="951">
        <v>717.5</v>
      </c>
      <c r="I82" s="974">
        <v>0</v>
      </c>
      <c r="J82" s="954">
        <v>760</v>
      </c>
      <c r="K82" s="954">
        <v>125</v>
      </c>
      <c r="L82" s="951">
        <f t="shared" si="10"/>
        <v>1602.5</v>
      </c>
      <c r="M82" s="953">
        <f t="shared" ref="M82:M90" si="11">+G82-L82</f>
        <v>23397.5</v>
      </c>
    </row>
    <row r="83" spans="1:13" s="1577" customFormat="1" ht="18.75" x14ac:dyDescent="0.3">
      <c r="A83" s="955" t="s">
        <v>860</v>
      </c>
      <c r="B83" s="950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4">
        <v>760</v>
      </c>
      <c r="K83" s="954">
        <v>165</v>
      </c>
      <c r="L83" s="951">
        <f t="shared" si="10"/>
        <v>1642.5</v>
      </c>
      <c r="M83" s="953">
        <f t="shared" si="11"/>
        <v>23357.5</v>
      </c>
    </row>
    <row r="84" spans="1:13" s="1577" customFormat="1" ht="18.75" x14ac:dyDescent="0.3">
      <c r="A84" s="958" t="s">
        <v>1667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52">
        <v>0</v>
      </c>
      <c r="G84" s="953">
        <v>25000</v>
      </c>
      <c r="H84" s="951">
        <v>717.5</v>
      </c>
      <c r="I84" s="974">
        <v>0</v>
      </c>
      <c r="J84" s="954">
        <v>760</v>
      </c>
      <c r="K84" s="954">
        <v>2296.6999999999998</v>
      </c>
      <c r="L84" s="951">
        <f t="shared" si="10"/>
        <v>3774.2</v>
      </c>
      <c r="M84" s="953">
        <f t="shared" si="11"/>
        <v>21225.8</v>
      </c>
    </row>
    <row r="85" spans="1:13" s="1577" customFormat="1" ht="18.75" x14ac:dyDescent="0.3">
      <c r="A85" s="958" t="s">
        <v>1668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52">
        <v>0</v>
      </c>
      <c r="G85" s="953">
        <v>25000</v>
      </c>
      <c r="H85" s="951">
        <v>717.5</v>
      </c>
      <c r="I85" s="974">
        <v>0</v>
      </c>
      <c r="J85" s="954">
        <v>760</v>
      </c>
      <c r="K85" s="954">
        <v>1025</v>
      </c>
      <c r="L85" s="951">
        <f t="shared" si="10"/>
        <v>2502.5</v>
      </c>
      <c r="M85" s="953">
        <f t="shared" si="11"/>
        <v>22497.5</v>
      </c>
    </row>
    <row r="86" spans="1:13" s="1577" customFormat="1" ht="18.75" x14ac:dyDescent="0.3">
      <c r="A86" s="955" t="s">
        <v>1669</v>
      </c>
      <c r="B86" s="968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4">
        <v>760</v>
      </c>
      <c r="K86" s="954">
        <v>25</v>
      </c>
      <c r="L86" s="951">
        <f t="shared" si="10"/>
        <v>1502.5</v>
      </c>
      <c r="M86" s="953">
        <f t="shared" si="11"/>
        <v>23497.5</v>
      </c>
    </row>
    <row r="87" spans="1:13" s="1577" customFormat="1" ht="18.75" x14ac:dyDescent="0.3">
      <c r="A87" s="955" t="s">
        <v>1671</v>
      </c>
      <c r="B87" s="968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974">
        <v>0</v>
      </c>
      <c r="J87" s="954">
        <v>760</v>
      </c>
      <c r="K87" s="954">
        <v>25</v>
      </c>
      <c r="L87" s="951">
        <f t="shared" si="10"/>
        <v>1502.5</v>
      </c>
      <c r="M87" s="953">
        <f t="shared" si="11"/>
        <v>23497.5</v>
      </c>
    </row>
    <row r="88" spans="1:13" s="1577" customFormat="1" ht="18.75" x14ac:dyDescent="0.3">
      <c r="A88" s="955" t="s">
        <v>1672</v>
      </c>
      <c r="B88" s="950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974">
        <v>0</v>
      </c>
      <c r="J88" s="954">
        <v>760</v>
      </c>
      <c r="K88" s="954">
        <v>25</v>
      </c>
      <c r="L88" s="951">
        <f t="shared" si="10"/>
        <v>1502.5</v>
      </c>
      <c r="M88" s="953">
        <f t="shared" si="11"/>
        <v>23497.5</v>
      </c>
    </row>
    <row r="89" spans="1:13" s="1576" customFormat="1" ht="19.5" customHeight="1" x14ac:dyDescent="0.3">
      <c r="A89" s="1258" t="s">
        <v>1075</v>
      </c>
      <c r="B89" s="1256" t="s">
        <v>807</v>
      </c>
      <c r="C89" s="1257" t="s">
        <v>105</v>
      </c>
      <c r="D89" s="1257" t="s">
        <v>1067</v>
      </c>
      <c r="E89" s="954">
        <v>25000</v>
      </c>
      <c r="F89" s="1191">
        <v>0</v>
      </c>
      <c r="G89" s="954">
        <v>25000</v>
      </c>
      <c r="H89" s="954">
        <v>717.5</v>
      </c>
      <c r="I89" s="1191">
        <v>0</v>
      </c>
      <c r="J89" s="954">
        <v>760</v>
      </c>
      <c r="K89" s="954">
        <v>5079.66</v>
      </c>
      <c r="L89" s="954">
        <f>+H89+I89+J89+K89</f>
        <v>6557.16</v>
      </c>
      <c r="M89" s="954">
        <f t="shared" si="11"/>
        <v>18442.84</v>
      </c>
    </row>
    <row r="90" spans="1:13" s="1576" customFormat="1" ht="19.5" customHeight="1" x14ac:dyDescent="0.3">
      <c r="A90" s="1258" t="s">
        <v>1867</v>
      </c>
      <c r="B90" s="1256" t="s">
        <v>807</v>
      </c>
      <c r="C90" s="1257" t="s">
        <v>105</v>
      </c>
      <c r="D90" s="1257" t="s">
        <v>1067</v>
      </c>
      <c r="E90" s="954">
        <v>25000</v>
      </c>
      <c r="F90" s="1191">
        <v>0</v>
      </c>
      <c r="G90" s="954">
        <v>25000</v>
      </c>
      <c r="H90" s="954">
        <v>717.5</v>
      </c>
      <c r="I90" s="1191">
        <v>0</v>
      </c>
      <c r="J90" s="954">
        <v>760</v>
      </c>
      <c r="K90" s="954">
        <v>25</v>
      </c>
      <c r="L90" s="954">
        <f>+H90+I90+J90+K90</f>
        <v>1502.5</v>
      </c>
      <c r="M90" s="954">
        <f t="shared" si="11"/>
        <v>23497.5</v>
      </c>
    </row>
    <row r="91" spans="1:13" s="1577" customFormat="1" ht="18.75" x14ac:dyDescent="0.3">
      <c r="A91" s="961" t="s">
        <v>763</v>
      </c>
      <c r="B91" s="950"/>
      <c r="C91" s="962">
        <v>10</v>
      </c>
      <c r="D91" s="962"/>
      <c r="E91" s="963">
        <f>SUM(E81:E90)</f>
        <v>268500</v>
      </c>
      <c r="F91" s="1071">
        <v>0</v>
      </c>
      <c r="G91" s="963">
        <f t="shared" ref="G91:M91" si="12">SUM(G81:G90)</f>
        <v>268500</v>
      </c>
      <c r="H91" s="963">
        <f t="shared" si="12"/>
        <v>7705.95</v>
      </c>
      <c r="I91" s="963">
        <f t="shared" si="12"/>
        <v>936.62</v>
      </c>
      <c r="J91" s="966">
        <f t="shared" si="12"/>
        <v>8162.4</v>
      </c>
      <c r="K91" s="966">
        <f t="shared" si="12"/>
        <v>10076.36</v>
      </c>
      <c r="L91" s="963">
        <f t="shared" si="12"/>
        <v>26881.329999999998</v>
      </c>
      <c r="M91" s="963">
        <f t="shared" si="12"/>
        <v>241618.67</v>
      </c>
    </row>
    <row r="92" spans="1:13" s="1577" customFormat="1" ht="18.75" x14ac:dyDescent="0.3">
      <c r="A92" s="958"/>
      <c r="B92" s="950"/>
      <c r="C92" s="967"/>
      <c r="D92" s="967"/>
      <c r="E92" s="951"/>
      <c r="F92" s="952"/>
      <c r="G92" s="953"/>
      <c r="H92" s="951"/>
      <c r="I92" s="951"/>
      <c r="J92" s="954"/>
      <c r="K92" s="954"/>
      <c r="L92" s="951"/>
      <c r="M92" s="953"/>
    </row>
    <row r="93" spans="1:13" s="1577" customFormat="1" ht="18.75" x14ac:dyDescent="0.3">
      <c r="A93" s="961" t="s">
        <v>1126</v>
      </c>
      <c r="B93" s="950"/>
      <c r="C93" s="960"/>
      <c r="D93" s="960"/>
      <c r="E93" s="951"/>
      <c r="F93" s="964"/>
      <c r="G93" s="953"/>
      <c r="H93" s="951"/>
      <c r="I93" s="951"/>
      <c r="J93" s="954"/>
      <c r="K93" s="954"/>
      <c r="L93" s="951"/>
      <c r="M93" s="953"/>
    </row>
    <row r="94" spans="1:13" s="1577" customFormat="1" ht="18.75" x14ac:dyDescent="0.3">
      <c r="A94" s="955" t="s">
        <v>1641</v>
      </c>
      <c r="B94" s="950" t="s">
        <v>807</v>
      </c>
      <c r="C94" s="960" t="s">
        <v>1673</v>
      </c>
      <c r="D94" s="960" t="s">
        <v>1069</v>
      </c>
      <c r="E94" s="951">
        <v>55000</v>
      </c>
      <c r="F94" s="952">
        <v>0</v>
      </c>
      <c r="G94" s="953">
        <v>55000</v>
      </c>
      <c r="H94" s="951">
        <v>1578.5</v>
      </c>
      <c r="I94" s="956">
        <v>2559.6799999999998</v>
      </c>
      <c r="J94" s="954">
        <v>1672</v>
      </c>
      <c r="K94" s="954">
        <v>25</v>
      </c>
      <c r="L94" s="951">
        <f>+H94+I94+J94+K94</f>
        <v>5835.18</v>
      </c>
      <c r="M94" s="953">
        <f>+G94-L94</f>
        <v>49164.82</v>
      </c>
    </row>
    <row r="95" spans="1:13" s="1576" customFormat="1" ht="18.75" x14ac:dyDescent="0.3">
      <c r="A95" s="1258" t="s">
        <v>1842</v>
      </c>
      <c r="B95" s="1256" t="s">
        <v>807</v>
      </c>
      <c r="C95" s="1257" t="s">
        <v>276</v>
      </c>
      <c r="D95" s="1257" t="s">
        <v>321</v>
      </c>
      <c r="E95" s="954">
        <v>43500</v>
      </c>
      <c r="F95" s="1191">
        <v>0</v>
      </c>
      <c r="G95" s="954">
        <v>43500</v>
      </c>
      <c r="H95" s="954">
        <v>1248.45</v>
      </c>
      <c r="I95" s="1191">
        <v>936.62</v>
      </c>
      <c r="J95" s="954">
        <v>1322.4</v>
      </c>
      <c r="K95" s="954">
        <v>25</v>
      </c>
      <c r="L95" s="954">
        <f>SUM(H95:K95)</f>
        <v>3532.4700000000003</v>
      </c>
      <c r="M95" s="954">
        <f>+G95-L95</f>
        <v>39967.53</v>
      </c>
    </row>
    <row r="96" spans="1:13" s="1577" customFormat="1" ht="18.75" x14ac:dyDescent="0.3">
      <c r="A96" s="961" t="s">
        <v>749</v>
      </c>
      <c r="B96" s="950"/>
      <c r="C96" s="962">
        <v>2</v>
      </c>
      <c r="D96" s="962"/>
      <c r="E96" s="963">
        <f>SUM(E94:E95)</f>
        <v>98500</v>
      </c>
      <c r="F96" s="1192">
        <v>0</v>
      </c>
      <c r="G96" s="963">
        <f t="shared" ref="G96:M96" si="13">SUM(G94:G95)</f>
        <v>98500</v>
      </c>
      <c r="H96" s="963">
        <f t="shared" si="13"/>
        <v>2826.95</v>
      </c>
      <c r="I96" s="963">
        <f t="shared" si="13"/>
        <v>3496.2999999999997</v>
      </c>
      <c r="J96" s="966">
        <f t="shared" si="13"/>
        <v>2994.4</v>
      </c>
      <c r="K96" s="963">
        <f t="shared" si="13"/>
        <v>50</v>
      </c>
      <c r="L96" s="963">
        <f t="shared" si="13"/>
        <v>9367.6500000000015</v>
      </c>
      <c r="M96" s="963">
        <f t="shared" si="13"/>
        <v>89132.35</v>
      </c>
    </row>
    <row r="97" spans="1:13" s="1577" customFormat="1" ht="18.75" x14ac:dyDescent="0.3">
      <c r="A97" s="958"/>
      <c r="B97" s="950"/>
      <c r="C97" s="960"/>
      <c r="D97" s="960"/>
      <c r="E97" s="951"/>
      <c r="F97" s="952"/>
      <c r="G97" s="953"/>
      <c r="H97" s="951"/>
      <c r="I97" s="951"/>
      <c r="J97" s="954"/>
      <c r="K97" s="954"/>
      <c r="L97" s="951"/>
      <c r="M97" s="953"/>
    </row>
    <row r="98" spans="1:13" s="1577" customFormat="1" ht="18.75" x14ac:dyDescent="0.3">
      <c r="A98" s="1582" t="s">
        <v>1492</v>
      </c>
      <c r="B98" s="950"/>
      <c r="C98" s="960"/>
      <c r="D98" s="960"/>
      <c r="E98" s="951"/>
      <c r="F98" s="952"/>
      <c r="G98" s="953"/>
      <c r="H98" s="951"/>
      <c r="I98" s="951"/>
      <c r="J98" s="954"/>
      <c r="K98" s="954"/>
      <c r="L98" s="951"/>
      <c r="M98" s="953"/>
    </row>
    <row r="99" spans="1:13" s="1576" customFormat="1" ht="18.75" x14ac:dyDescent="0.3">
      <c r="A99" s="1258" t="s">
        <v>1670</v>
      </c>
      <c r="B99" s="1259" t="s">
        <v>807</v>
      </c>
      <c r="C99" s="1257" t="s">
        <v>276</v>
      </c>
      <c r="D99" s="1257" t="s">
        <v>1067</v>
      </c>
      <c r="E99" s="954">
        <v>36000</v>
      </c>
      <c r="F99" s="1191">
        <v>0</v>
      </c>
      <c r="G99" s="954">
        <v>36000</v>
      </c>
      <c r="H99" s="954">
        <v>1033.2</v>
      </c>
      <c r="I99" s="1191">
        <v>0</v>
      </c>
      <c r="J99" s="954">
        <v>1094.4000000000001</v>
      </c>
      <c r="K99" s="954">
        <v>25</v>
      </c>
      <c r="L99" s="954">
        <f>+H99+I99+J99+K99</f>
        <v>2152.6000000000004</v>
      </c>
      <c r="M99" s="954">
        <f>+G99-L99</f>
        <v>33847.4</v>
      </c>
    </row>
    <row r="100" spans="1:13" s="1577" customFormat="1" ht="18.75" x14ac:dyDescent="0.3">
      <c r="A100" s="961" t="s">
        <v>763</v>
      </c>
      <c r="B100" s="950"/>
      <c r="C100" s="962">
        <v>1</v>
      </c>
      <c r="D100" s="960"/>
      <c r="E100" s="966">
        <v>36000</v>
      </c>
      <c r="F100" s="1192">
        <v>0</v>
      </c>
      <c r="G100" s="966">
        <v>36000</v>
      </c>
      <c r="H100" s="966">
        <v>1033.2</v>
      </c>
      <c r="I100" s="1192">
        <v>0</v>
      </c>
      <c r="J100" s="966">
        <v>1094.4000000000001</v>
      </c>
      <c r="K100" s="966">
        <v>25</v>
      </c>
      <c r="L100" s="966">
        <f>+H100+I100+J100+K100</f>
        <v>2152.6000000000004</v>
      </c>
      <c r="M100" s="966">
        <f>+G100-L100</f>
        <v>33847.4</v>
      </c>
    </row>
    <row r="101" spans="1:13" s="1577" customFormat="1" ht="18.75" x14ac:dyDescent="0.3">
      <c r="A101" s="958"/>
      <c r="B101" s="950"/>
      <c r="C101" s="960"/>
      <c r="D101" s="960"/>
      <c r="E101" s="951"/>
      <c r="F101" s="952"/>
      <c r="G101" s="953"/>
      <c r="H101" s="951"/>
      <c r="I101" s="951"/>
      <c r="J101" s="954"/>
      <c r="K101" s="954"/>
      <c r="L101" s="951"/>
      <c r="M101" s="953"/>
    </row>
    <row r="102" spans="1:13" s="1577" customFormat="1" ht="18.75" x14ac:dyDescent="0.3">
      <c r="A102" s="961" t="s">
        <v>1127</v>
      </c>
      <c r="B102" s="950"/>
      <c r="C102" s="960"/>
      <c r="D102" s="960"/>
      <c r="E102" s="951"/>
      <c r="F102" s="952"/>
      <c r="G102" s="953"/>
      <c r="H102" s="951"/>
      <c r="I102" s="951"/>
      <c r="J102" s="954"/>
      <c r="K102" s="954"/>
      <c r="L102" s="951"/>
      <c r="M102" s="953"/>
    </row>
    <row r="103" spans="1:13" s="1577" customFormat="1" ht="18.75" x14ac:dyDescent="0.3">
      <c r="A103" s="955" t="s">
        <v>1642</v>
      </c>
      <c r="B103" s="950" t="s">
        <v>806</v>
      </c>
      <c r="C103" s="960" t="s">
        <v>1675</v>
      </c>
      <c r="D103" s="960" t="s">
        <v>1069</v>
      </c>
      <c r="E103" s="951">
        <v>55000</v>
      </c>
      <c r="F103" s="974">
        <v>0</v>
      </c>
      <c r="G103" s="951">
        <v>55000</v>
      </c>
      <c r="H103" s="951">
        <v>1578.5</v>
      </c>
      <c r="I103" s="951">
        <v>2559.6799999999998</v>
      </c>
      <c r="J103" s="954">
        <v>1672</v>
      </c>
      <c r="K103" s="954">
        <v>2568.4</v>
      </c>
      <c r="L103" s="951">
        <f>+H103+I103+J103+K103</f>
        <v>8378.58</v>
      </c>
      <c r="M103" s="953">
        <f>+G103-L103</f>
        <v>46621.42</v>
      </c>
    </row>
    <row r="104" spans="1:13" s="1577" customFormat="1" ht="18.75" x14ac:dyDescent="0.3">
      <c r="A104" s="955" t="s">
        <v>1315</v>
      </c>
      <c r="B104" s="968" t="s">
        <v>806</v>
      </c>
      <c r="C104" s="960" t="s">
        <v>276</v>
      </c>
      <c r="D104" s="960" t="s">
        <v>321</v>
      </c>
      <c r="E104" s="951">
        <v>43500</v>
      </c>
      <c r="F104" s="974">
        <v>0</v>
      </c>
      <c r="G104" s="951">
        <v>43500</v>
      </c>
      <c r="H104" s="951">
        <v>1248.45</v>
      </c>
      <c r="I104" s="974">
        <v>936.62</v>
      </c>
      <c r="J104" s="954">
        <v>1322.4</v>
      </c>
      <c r="K104" s="954">
        <v>1296.7</v>
      </c>
      <c r="L104" s="951">
        <f>+H104+I104+J104+K104</f>
        <v>4804.17</v>
      </c>
      <c r="M104" s="953">
        <f>+G104-L104</f>
        <v>38695.83</v>
      </c>
    </row>
    <row r="105" spans="1:13" s="1577" customFormat="1" ht="18.75" x14ac:dyDescent="0.3">
      <c r="A105" s="961" t="s">
        <v>749</v>
      </c>
      <c r="B105" s="950"/>
      <c r="C105" s="962">
        <v>2</v>
      </c>
      <c r="D105" s="962"/>
      <c r="E105" s="963">
        <f>SUM(E103:E104)</f>
        <v>98500</v>
      </c>
      <c r="F105" s="952">
        <v>0</v>
      </c>
      <c r="G105" s="963">
        <f t="shared" ref="G105:M105" si="14">SUM(G103:G104)</f>
        <v>98500</v>
      </c>
      <c r="H105" s="963">
        <f t="shared" si="14"/>
        <v>2826.95</v>
      </c>
      <c r="I105" s="963">
        <f t="shared" si="14"/>
        <v>3496.2999999999997</v>
      </c>
      <c r="J105" s="966">
        <f t="shared" si="14"/>
        <v>2994.4</v>
      </c>
      <c r="K105" s="966">
        <f>SUM(K103:K104)</f>
        <v>3865.1000000000004</v>
      </c>
      <c r="L105" s="963">
        <f t="shared" si="14"/>
        <v>13182.75</v>
      </c>
      <c r="M105" s="963">
        <f t="shared" si="14"/>
        <v>85317.25</v>
      </c>
    </row>
    <row r="106" spans="1:13" s="1577" customFormat="1" ht="18.75" x14ac:dyDescent="0.3">
      <c r="A106" s="958"/>
      <c r="B106" s="950"/>
      <c r="C106" s="960"/>
      <c r="D106" s="960"/>
      <c r="E106" s="951"/>
      <c r="F106" s="952"/>
      <c r="G106" s="953"/>
      <c r="H106" s="951"/>
      <c r="I106" s="951"/>
      <c r="J106" s="954"/>
      <c r="K106" s="954"/>
      <c r="L106" s="951"/>
      <c r="M106" s="953"/>
    </row>
    <row r="107" spans="1:13" s="1577" customFormat="1" ht="18.75" x14ac:dyDescent="0.3">
      <c r="A107" s="961" t="s">
        <v>839</v>
      </c>
      <c r="B107" s="950"/>
      <c r="C107" s="967"/>
      <c r="D107" s="967"/>
      <c r="E107" s="963"/>
      <c r="F107" s="964"/>
      <c r="G107" s="965"/>
      <c r="H107" s="963"/>
      <c r="I107" s="963"/>
      <c r="J107" s="966"/>
      <c r="K107" s="966"/>
      <c r="L107" s="963"/>
      <c r="M107" s="965"/>
    </row>
    <row r="108" spans="1:13" s="1577" customFormat="1" ht="18.75" x14ac:dyDescent="0.3">
      <c r="A108" s="955" t="s">
        <v>1676</v>
      </c>
      <c r="B108" s="968" t="s">
        <v>807</v>
      </c>
      <c r="C108" s="960" t="s">
        <v>604</v>
      </c>
      <c r="D108" s="960" t="s">
        <v>1069</v>
      </c>
      <c r="E108" s="951">
        <v>70000</v>
      </c>
      <c r="F108" s="974">
        <v>0</v>
      </c>
      <c r="G108" s="951">
        <v>70000</v>
      </c>
      <c r="H108" s="951">
        <v>2009</v>
      </c>
      <c r="I108" s="951">
        <v>5368.48</v>
      </c>
      <c r="J108" s="954">
        <v>2128</v>
      </c>
      <c r="K108" s="954">
        <v>25</v>
      </c>
      <c r="L108" s="951">
        <f>+H108+I108+J108+K108</f>
        <v>9530.48</v>
      </c>
      <c r="M108" s="951">
        <f>+G108-L108</f>
        <v>60469.520000000004</v>
      </c>
    </row>
    <row r="109" spans="1:13" s="1577" customFormat="1" ht="18.75" x14ac:dyDescent="0.3">
      <c r="A109" s="955" t="s">
        <v>124</v>
      </c>
      <c r="B109" s="968" t="s">
        <v>807</v>
      </c>
      <c r="C109" s="960" t="s">
        <v>604</v>
      </c>
      <c r="D109" s="960" t="s">
        <v>1069</v>
      </c>
      <c r="E109" s="951">
        <v>70000</v>
      </c>
      <c r="F109" s="974">
        <v>0</v>
      </c>
      <c r="G109" s="951">
        <v>70000</v>
      </c>
      <c r="H109" s="951">
        <v>2009</v>
      </c>
      <c r="I109" s="974">
        <v>0</v>
      </c>
      <c r="J109" s="954">
        <v>2128</v>
      </c>
      <c r="K109" s="954">
        <v>3964.56</v>
      </c>
      <c r="L109" s="951">
        <f>SUM(H109:K109)</f>
        <v>8101.5599999999995</v>
      </c>
      <c r="M109" s="951">
        <f>+G109-L109</f>
        <v>61898.44</v>
      </c>
    </row>
    <row r="110" spans="1:13" s="1577" customFormat="1" ht="18.75" x14ac:dyDescent="0.3">
      <c r="A110" s="961" t="s">
        <v>749</v>
      </c>
      <c r="B110" s="950"/>
      <c r="C110" s="962">
        <v>2</v>
      </c>
      <c r="D110" s="962"/>
      <c r="E110" s="963">
        <f>SUM(E108:E109)</f>
        <v>140000</v>
      </c>
      <c r="F110" s="1071">
        <v>0</v>
      </c>
      <c r="G110" s="963">
        <f t="shared" ref="G110:M110" si="15">SUM(G108:G109)</f>
        <v>140000</v>
      </c>
      <c r="H110" s="963">
        <f t="shared" si="15"/>
        <v>4018</v>
      </c>
      <c r="I110" s="963">
        <f t="shared" si="15"/>
        <v>5368.48</v>
      </c>
      <c r="J110" s="966">
        <f t="shared" si="15"/>
        <v>4256</v>
      </c>
      <c r="K110" s="966">
        <f t="shared" si="15"/>
        <v>3989.56</v>
      </c>
      <c r="L110" s="963">
        <f t="shared" si="15"/>
        <v>17632.04</v>
      </c>
      <c r="M110" s="963">
        <f t="shared" si="15"/>
        <v>122367.96</v>
      </c>
    </row>
    <row r="111" spans="1:13" s="1577" customFormat="1" ht="18.75" x14ac:dyDescent="0.3">
      <c r="A111" s="961"/>
      <c r="B111" s="950"/>
      <c r="C111" s="962"/>
      <c r="D111" s="962"/>
      <c r="E111" s="963"/>
      <c r="F111" s="964"/>
      <c r="G111" s="965"/>
      <c r="H111" s="963"/>
      <c r="I111" s="963"/>
      <c r="J111" s="966"/>
      <c r="K111" s="966"/>
      <c r="L111" s="963"/>
      <c r="M111" s="965"/>
    </row>
    <row r="112" spans="1:13" s="1577" customFormat="1" ht="38.25" customHeight="1" x14ac:dyDescent="0.3">
      <c r="A112" s="981" t="s">
        <v>1167</v>
      </c>
      <c r="B112" s="950"/>
      <c r="C112" s="962"/>
      <c r="D112" s="962"/>
      <c r="E112" s="963"/>
      <c r="F112" s="964"/>
      <c r="G112" s="965"/>
      <c r="H112" s="963"/>
      <c r="I112" s="963"/>
      <c r="J112" s="966"/>
      <c r="K112" s="966"/>
      <c r="L112" s="963"/>
      <c r="M112" s="965"/>
    </row>
    <row r="113" spans="1:13" s="1576" customFormat="1" ht="18.75" x14ac:dyDescent="0.3">
      <c r="A113" s="1258" t="s">
        <v>1168</v>
      </c>
      <c r="B113" s="1256" t="s">
        <v>807</v>
      </c>
      <c r="C113" s="1257" t="s">
        <v>1564</v>
      </c>
      <c r="D113" s="1257" t="s">
        <v>1069</v>
      </c>
      <c r="E113" s="954">
        <v>80000</v>
      </c>
      <c r="F113" s="1191">
        <v>0</v>
      </c>
      <c r="G113" s="954">
        <v>80000</v>
      </c>
      <c r="H113" s="951">
        <v>2296</v>
      </c>
      <c r="I113" s="951">
        <v>7400.87</v>
      </c>
      <c r="J113" s="954">
        <v>2432</v>
      </c>
      <c r="K113" s="954">
        <v>2134</v>
      </c>
      <c r="L113" s="951">
        <f>SUM(H113:K113)</f>
        <v>14262.869999999999</v>
      </c>
      <c r="M113" s="954">
        <f>+E113-L113</f>
        <v>65737.13</v>
      </c>
    </row>
    <row r="114" spans="1:13" s="1576" customFormat="1" ht="18.75" x14ac:dyDescent="0.3">
      <c r="A114" s="1258" t="s">
        <v>1053</v>
      </c>
      <c r="B114" s="1256" t="s">
        <v>807</v>
      </c>
      <c r="C114" s="1257" t="s">
        <v>276</v>
      </c>
      <c r="D114" s="1257" t="s">
        <v>307</v>
      </c>
      <c r="E114" s="954">
        <v>43500</v>
      </c>
      <c r="F114" s="1191">
        <v>0</v>
      </c>
      <c r="G114" s="954">
        <v>43500</v>
      </c>
      <c r="H114" s="954">
        <v>1248.45</v>
      </c>
      <c r="I114" s="1191">
        <v>648.66</v>
      </c>
      <c r="J114" s="954">
        <v>1322.4</v>
      </c>
      <c r="K114" s="954">
        <v>1944.78</v>
      </c>
      <c r="L114" s="954">
        <f>SUM(H114:K114)</f>
        <v>5164.29</v>
      </c>
      <c r="M114" s="954">
        <f>+G114-L114</f>
        <v>38335.71</v>
      </c>
    </row>
    <row r="115" spans="1:13" s="1577" customFormat="1" ht="18.75" x14ac:dyDescent="0.3">
      <c r="A115" s="955" t="s">
        <v>1147</v>
      </c>
      <c r="B115" s="950" t="s">
        <v>807</v>
      </c>
      <c r="C115" s="960" t="s">
        <v>276</v>
      </c>
      <c r="D115" s="960" t="s">
        <v>307</v>
      </c>
      <c r="E115" s="951">
        <v>43500</v>
      </c>
      <c r="F115" s="974">
        <v>0</v>
      </c>
      <c r="G115" s="951">
        <v>43500</v>
      </c>
      <c r="H115" s="951">
        <v>1248.45</v>
      </c>
      <c r="I115" s="974">
        <v>936.62</v>
      </c>
      <c r="J115" s="954">
        <v>1322.4</v>
      </c>
      <c r="K115" s="954">
        <v>25</v>
      </c>
      <c r="L115" s="951">
        <f>SUM(H115:K115)</f>
        <v>3532.4700000000003</v>
      </c>
      <c r="M115" s="951">
        <f>+G115-L115</f>
        <v>39967.53</v>
      </c>
    </row>
    <row r="116" spans="1:13" s="1577" customFormat="1" ht="18.75" x14ac:dyDescent="0.3">
      <c r="A116" s="961" t="s">
        <v>749</v>
      </c>
      <c r="B116" s="950"/>
      <c r="C116" s="962">
        <v>3</v>
      </c>
      <c r="D116" s="962"/>
      <c r="E116" s="963">
        <f>SUM(E113:E115)</f>
        <v>167000</v>
      </c>
      <c r="F116" s="1071">
        <v>0</v>
      </c>
      <c r="G116" s="963">
        <f t="shared" ref="G116:M116" si="16">SUM(G113:G115)</f>
        <v>167000</v>
      </c>
      <c r="H116" s="963">
        <f t="shared" si="16"/>
        <v>4792.8999999999996</v>
      </c>
      <c r="I116" s="963">
        <f t="shared" si="16"/>
        <v>8986.15</v>
      </c>
      <c r="J116" s="966">
        <f t="shared" si="16"/>
        <v>5076.8</v>
      </c>
      <c r="K116" s="966">
        <f>SUM(K113:K115)</f>
        <v>4103.78</v>
      </c>
      <c r="L116" s="963">
        <f>SUM(L113:L115)</f>
        <v>22959.63</v>
      </c>
      <c r="M116" s="963">
        <f t="shared" si="16"/>
        <v>144040.37</v>
      </c>
    </row>
    <row r="117" spans="1:13" s="1577" customFormat="1" ht="18.75" x14ac:dyDescent="0.3">
      <c r="A117" s="961"/>
      <c r="B117" s="950"/>
      <c r="C117" s="962"/>
      <c r="D117" s="962"/>
      <c r="E117" s="963"/>
      <c r="F117" s="964"/>
      <c r="G117" s="965"/>
      <c r="H117" s="963"/>
      <c r="I117" s="963"/>
      <c r="J117" s="966"/>
      <c r="K117" s="966"/>
      <c r="L117" s="963"/>
      <c r="M117" s="965"/>
    </row>
    <row r="118" spans="1:13" s="1577" customFormat="1" ht="18.75" x14ac:dyDescent="0.3">
      <c r="A118" s="961" t="s">
        <v>1128</v>
      </c>
      <c r="B118" s="950"/>
      <c r="C118" s="967"/>
      <c r="D118" s="967"/>
      <c r="E118" s="963"/>
      <c r="F118" s="964"/>
      <c r="G118" s="965"/>
      <c r="H118" s="963"/>
      <c r="I118" s="963"/>
      <c r="J118" s="966"/>
      <c r="K118" s="966"/>
      <c r="L118" s="963"/>
      <c r="M118" s="965"/>
    </row>
    <row r="119" spans="1:13" s="1577" customFormat="1" ht="18.75" x14ac:dyDescent="0.3">
      <c r="A119" s="958" t="s">
        <v>47</v>
      </c>
      <c r="B119" s="950" t="s">
        <v>806</v>
      </c>
      <c r="C119" s="960" t="s">
        <v>1677</v>
      </c>
      <c r="D119" s="960" t="s">
        <v>1069</v>
      </c>
      <c r="E119" s="951">
        <v>80000</v>
      </c>
      <c r="F119" s="952">
        <v>0</v>
      </c>
      <c r="G119" s="953">
        <v>80000</v>
      </c>
      <c r="H119" s="951">
        <v>2296</v>
      </c>
      <c r="I119" s="951">
        <v>6920.92</v>
      </c>
      <c r="J119" s="954">
        <v>2432</v>
      </c>
      <c r="K119" s="954">
        <v>1944.78</v>
      </c>
      <c r="L119" s="951">
        <f>+H119+I119+J119+K119</f>
        <v>13593.7</v>
      </c>
      <c r="M119" s="953">
        <f>+G119-L119</f>
        <v>66406.3</v>
      </c>
    </row>
    <row r="120" spans="1:13" s="1577" customFormat="1" ht="18.75" x14ac:dyDescent="0.3">
      <c r="A120" s="961" t="s">
        <v>749</v>
      </c>
      <c r="B120" s="950"/>
      <c r="C120" s="962">
        <v>1</v>
      </c>
      <c r="D120" s="962"/>
      <c r="E120" s="963">
        <f>SUM(E119:E119)</f>
        <v>80000</v>
      </c>
      <c r="F120" s="952">
        <v>0</v>
      </c>
      <c r="G120" s="965">
        <f t="shared" ref="G120:L120" si="17">SUM(G119:G119)</f>
        <v>80000</v>
      </c>
      <c r="H120" s="963">
        <f t="shared" si="17"/>
        <v>2296</v>
      </c>
      <c r="I120" s="963">
        <f t="shared" si="17"/>
        <v>6920.92</v>
      </c>
      <c r="J120" s="966">
        <f t="shared" si="17"/>
        <v>2432</v>
      </c>
      <c r="K120" s="966">
        <f>SUM(K119:K119)</f>
        <v>1944.78</v>
      </c>
      <c r="L120" s="963">
        <f t="shared" si="17"/>
        <v>13593.7</v>
      </c>
      <c r="M120" s="965">
        <f>SUM(M119:M119)</f>
        <v>66406.3</v>
      </c>
    </row>
    <row r="121" spans="1:13" s="1577" customFormat="1" ht="18.75" x14ac:dyDescent="0.3">
      <c r="A121" s="961"/>
      <c r="B121" s="950"/>
      <c r="C121" s="967"/>
      <c r="D121" s="967"/>
      <c r="E121" s="963"/>
      <c r="F121" s="964"/>
      <c r="G121" s="965"/>
      <c r="H121" s="963"/>
      <c r="I121" s="963"/>
      <c r="J121" s="966"/>
      <c r="K121" s="966"/>
      <c r="L121" s="963"/>
      <c r="M121" s="965"/>
    </row>
    <row r="122" spans="1:13" s="1577" customFormat="1" ht="22.5" customHeight="1" x14ac:dyDescent="0.3">
      <c r="A122" s="982" t="s">
        <v>1462</v>
      </c>
      <c r="B122" s="950"/>
      <c r="C122" s="967"/>
      <c r="D122" s="967"/>
      <c r="E122" s="963"/>
      <c r="F122" s="964"/>
      <c r="G122" s="965"/>
      <c r="H122" s="963"/>
      <c r="I122" s="963"/>
      <c r="J122" s="966"/>
      <c r="K122" s="966"/>
      <c r="L122" s="963"/>
      <c r="M122" s="965"/>
    </row>
    <row r="123" spans="1:13" s="1577" customFormat="1" ht="20.25" customHeight="1" x14ac:dyDescent="0.3">
      <c r="A123" s="1242" t="s">
        <v>1678</v>
      </c>
      <c r="B123" s="950" t="s">
        <v>806</v>
      </c>
      <c r="C123" s="960" t="s">
        <v>1265</v>
      </c>
      <c r="D123" s="960" t="s">
        <v>1066</v>
      </c>
      <c r="E123" s="951">
        <v>185000</v>
      </c>
      <c r="F123" s="952">
        <v>0</v>
      </c>
      <c r="G123" s="953">
        <v>185000</v>
      </c>
      <c r="H123" s="951">
        <v>5309.5</v>
      </c>
      <c r="I123" s="951">
        <v>32099.49</v>
      </c>
      <c r="J123" s="954">
        <v>5624</v>
      </c>
      <c r="K123" s="954">
        <v>25</v>
      </c>
      <c r="L123" s="951">
        <f>+H123+I123+J123+K123</f>
        <v>43057.990000000005</v>
      </c>
      <c r="M123" s="953">
        <f>+G123-L123</f>
        <v>141942.01</v>
      </c>
    </row>
    <row r="124" spans="1:13" s="1577" customFormat="1" ht="18.75" x14ac:dyDescent="0.3">
      <c r="A124" s="955" t="s">
        <v>65</v>
      </c>
      <c r="B124" s="968" t="s">
        <v>806</v>
      </c>
      <c r="C124" s="960" t="s">
        <v>1174</v>
      </c>
      <c r="D124" s="960" t="s">
        <v>1069</v>
      </c>
      <c r="E124" s="951">
        <v>70000</v>
      </c>
      <c r="F124" s="974">
        <v>0</v>
      </c>
      <c r="G124" s="951">
        <v>70000</v>
      </c>
      <c r="H124" s="951">
        <v>2009</v>
      </c>
      <c r="I124" s="974">
        <v>5368.48</v>
      </c>
      <c r="J124" s="954">
        <v>2128</v>
      </c>
      <c r="K124" s="954">
        <v>125</v>
      </c>
      <c r="L124" s="951">
        <f>+H124+I124+J124+K124</f>
        <v>9630.48</v>
      </c>
      <c r="M124" s="953">
        <f>+G124-L124</f>
        <v>60369.520000000004</v>
      </c>
    </row>
    <row r="125" spans="1:13" s="1577" customFormat="1" ht="18.75" x14ac:dyDescent="0.3">
      <c r="A125" s="955" t="s">
        <v>843</v>
      </c>
      <c r="B125" s="968" t="s">
        <v>806</v>
      </c>
      <c r="C125" s="960" t="s">
        <v>1199</v>
      </c>
      <c r="D125" s="960" t="s">
        <v>1069</v>
      </c>
      <c r="E125" s="951">
        <v>80000</v>
      </c>
      <c r="F125" s="952">
        <v>0</v>
      </c>
      <c r="G125" s="953">
        <v>80000</v>
      </c>
      <c r="H125" s="951">
        <v>2296</v>
      </c>
      <c r="I125" s="1122">
        <v>7400.87</v>
      </c>
      <c r="J125" s="954">
        <v>2432</v>
      </c>
      <c r="K125" s="954">
        <v>25</v>
      </c>
      <c r="L125" s="951">
        <f>+H125+I125+J125+K125</f>
        <v>12153.869999999999</v>
      </c>
      <c r="M125" s="953">
        <f>+G125-L125</f>
        <v>67846.13</v>
      </c>
    </row>
    <row r="126" spans="1:13" s="1577" customFormat="1" ht="18.75" x14ac:dyDescent="0.3">
      <c r="A126" s="958" t="s">
        <v>1679</v>
      </c>
      <c r="B126" s="950" t="s">
        <v>807</v>
      </c>
      <c r="C126" s="977" t="s">
        <v>327</v>
      </c>
      <c r="D126" s="960" t="s">
        <v>321</v>
      </c>
      <c r="E126" s="951">
        <v>31500</v>
      </c>
      <c r="F126" s="974">
        <v>0</v>
      </c>
      <c r="G126" s="953">
        <v>31500</v>
      </c>
      <c r="H126" s="951">
        <v>904.05</v>
      </c>
      <c r="I126" s="974">
        <v>0</v>
      </c>
      <c r="J126" s="954">
        <v>957.6</v>
      </c>
      <c r="K126" s="954">
        <v>25</v>
      </c>
      <c r="L126" s="951">
        <v>1886.65</v>
      </c>
      <c r="M126" s="953">
        <f>+G126-L126</f>
        <v>29613.35</v>
      </c>
    </row>
    <row r="127" spans="1:13" s="1577" customFormat="1" ht="18.75" x14ac:dyDescent="0.3">
      <c r="A127" s="958" t="s">
        <v>1680</v>
      </c>
      <c r="B127" s="950" t="s">
        <v>1151</v>
      </c>
      <c r="C127" s="977" t="s">
        <v>327</v>
      </c>
      <c r="D127" s="960" t="s">
        <v>321</v>
      </c>
      <c r="E127" s="951">
        <v>43500</v>
      </c>
      <c r="F127" s="974">
        <v>0</v>
      </c>
      <c r="G127" s="953">
        <v>43500</v>
      </c>
      <c r="H127" s="951">
        <v>1248.45</v>
      </c>
      <c r="I127" s="974">
        <v>936.62</v>
      </c>
      <c r="J127" s="954">
        <v>1322.4</v>
      </c>
      <c r="K127" s="954">
        <v>25</v>
      </c>
      <c r="L127" s="951">
        <f>+H127+I127+J127+K127</f>
        <v>3532.4700000000003</v>
      </c>
      <c r="M127" s="953">
        <f>+G127-L127</f>
        <v>39967.53</v>
      </c>
    </row>
    <row r="128" spans="1:13" s="1577" customFormat="1" ht="18.75" x14ac:dyDescent="0.3">
      <c r="A128" s="961" t="s">
        <v>749</v>
      </c>
      <c r="B128" s="950"/>
      <c r="C128" s="962">
        <v>5</v>
      </c>
      <c r="D128" s="962"/>
      <c r="E128" s="963">
        <f t="shared" ref="E128:M128" si="18">SUM(E123:E127)</f>
        <v>410000</v>
      </c>
      <c r="F128" s="964">
        <f t="shared" si="18"/>
        <v>0</v>
      </c>
      <c r="G128" s="963">
        <f t="shared" si="18"/>
        <v>410000</v>
      </c>
      <c r="H128" s="963">
        <f t="shared" si="18"/>
        <v>11767</v>
      </c>
      <c r="I128" s="963">
        <f t="shared" si="18"/>
        <v>45805.460000000006</v>
      </c>
      <c r="J128" s="966">
        <f t="shared" si="18"/>
        <v>12464</v>
      </c>
      <c r="K128" s="966">
        <f t="shared" si="18"/>
        <v>225</v>
      </c>
      <c r="L128" s="963">
        <f t="shared" si="18"/>
        <v>70261.459999999992</v>
      </c>
      <c r="M128" s="963">
        <f t="shared" si="18"/>
        <v>339738.54000000004</v>
      </c>
    </row>
    <row r="129" spans="1:13" s="1577" customFormat="1" ht="18.75" x14ac:dyDescent="0.3">
      <c r="A129" s="961"/>
      <c r="B129" s="950"/>
      <c r="C129" s="962"/>
      <c r="D129" s="962"/>
      <c r="E129" s="963"/>
      <c r="F129" s="964"/>
      <c r="G129" s="963"/>
      <c r="H129" s="963"/>
      <c r="I129" s="963"/>
      <c r="J129" s="966"/>
      <c r="K129" s="966"/>
      <c r="L129" s="963"/>
      <c r="M129" s="963"/>
    </row>
    <row r="130" spans="1:13" s="1577" customFormat="1" ht="36" customHeight="1" x14ac:dyDescent="0.3">
      <c r="A130" s="1273" t="s">
        <v>1681</v>
      </c>
      <c r="B130" s="950"/>
      <c r="C130" s="962"/>
      <c r="D130" s="962"/>
      <c r="E130" s="963"/>
      <c r="F130" s="964"/>
      <c r="G130" s="963"/>
      <c r="H130" s="963"/>
      <c r="I130" s="963"/>
      <c r="J130" s="966"/>
      <c r="K130" s="966"/>
      <c r="L130" s="963"/>
      <c r="M130" s="963"/>
    </row>
    <row r="131" spans="1:13" s="1576" customFormat="1" ht="18.75" x14ac:dyDescent="0.3">
      <c r="A131" s="1258" t="s">
        <v>232</v>
      </c>
      <c r="B131" s="1259" t="s">
        <v>807</v>
      </c>
      <c r="C131" s="1257" t="s">
        <v>1174</v>
      </c>
      <c r="D131" s="1257" t="s">
        <v>1069</v>
      </c>
      <c r="E131" s="954">
        <v>80000</v>
      </c>
      <c r="F131" s="1191">
        <v>0</v>
      </c>
      <c r="G131" s="954">
        <v>80000</v>
      </c>
      <c r="H131" s="951">
        <v>2296</v>
      </c>
      <c r="I131" s="951">
        <v>6920.92</v>
      </c>
      <c r="J131" s="954">
        <v>2432</v>
      </c>
      <c r="K131" s="954">
        <v>6089.18</v>
      </c>
      <c r="L131" s="951">
        <f>+H131+I131+J131+K131</f>
        <v>17738.099999999999</v>
      </c>
      <c r="M131" s="954">
        <f>+G131-L131</f>
        <v>62261.9</v>
      </c>
    </row>
    <row r="132" spans="1:13" s="1577" customFormat="1" ht="18.75" x14ac:dyDescent="0.3">
      <c r="A132" s="961" t="s">
        <v>749</v>
      </c>
      <c r="B132" s="950"/>
      <c r="C132" s="962">
        <v>1</v>
      </c>
      <c r="D132" s="962"/>
      <c r="E132" s="963">
        <f>SUM(E131:E131)</f>
        <v>80000</v>
      </c>
      <c r="F132" s="952">
        <v>0</v>
      </c>
      <c r="G132" s="965">
        <f t="shared" ref="G132:L132" si="19">SUM(G131:G131)</f>
        <v>80000</v>
      </c>
      <c r="H132" s="963">
        <f t="shared" si="19"/>
        <v>2296</v>
      </c>
      <c r="I132" s="963">
        <f t="shared" si="19"/>
        <v>6920.92</v>
      </c>
      <c r="J132" s="966">
        <f t="shared" si="19"/>
        <v>2432</v>
      </c>
      <c r="K132" s="966">
        <f>SUM(K131:K131)</f>
        <v>6089.18</v>
      </c>
      <c r="L132" s="963">
        <f t="shared" si="19"/>
        <v>17738.099999999999</v>
      </c>
      <c r="M132" s="965">
        <f>SUM(M131:M131)</f>
        <v>62261.9</v>
      </c>
    </row>
    <row r="133" spans="1:13" s="1577" customFormat="1" ht="18.75" x14ac:dyDescent="0.3">
      <c r="A133" s="961"/>
      <c r="B133" s="950"/>
      <c r="C133" s="962"/>
      <c r="D133" s="962"/>
      <c r="E133" s="963"/>
      <c r="F133" s="952"/>
      <c r="G133" s="965"/>
      <c r="H133" s="963"/>
      <c r="I133" s="963"/>
      <c r="J133" s="966"/>
      <c r="K133" s="966"/>
      <c r="L133" s="963"/>
      <c r="M133" s="965"/>
    </row>
    <row r="134" spans="1:13" s="1577" customFormat="1" ht="42" customHeight="1" x14ac:dyDescent="0.3">
      <c r="A134" s="982" t="s">
        <v>1682</v>
      </c>
      <c r="B134" s="950"/>
      <c r="C134" s="967"/>
      <c r="D134" s="967"/>
      <c r="E134" s="963"/>
      <c r="F134" s="964"/>
      <c r="G134" s="965"/>
      <c r="H134" s="963"/>
      <c r="I134" s="963"/>
      <c r="J134" s="966"/>
      <c r="K134" s="966"/>
      <c r="L134" s="963"/>
      <c r="M134" s="965"/>
    </row>
    <row r="135" spans="1:13" s="1577" customFormat="1" ht="18.75" x14ac:dyDescent="0.3">
      <c r="A135" s="955" t="s">
        <v>419</v>
      </c>
      <c r="B135" s="950" t="s">
        <v>806</v>
      </c>
      <c r="C135" s="960" t="s">
        <v>1683</v>
      </c>
      <c r="D135" s="960" t="s">
        <v>1069</v>
      </c>
      <c r="E135" s="951">
        <v>50000</v>
      </c>
      <c r="F135" s="952">
        <v>0</v>
      </c>
      <c r="G135" s="953">
        <v>50000</v>
      </c>
      <c r="H135" s="951">
        <v>1435</v>
      </c>
      <c r="I135" s="951">
        <v>1854</v>
      </c>
      <c r="J135" s="954">
        <v>1520</v>
      </c>
      <c r="K135" s="954">
        <v>728</v>
      </c>
      <c r="L135" s="951">
        <f>+H135+I135+J135+K135</f>
        <v>5537</v>
      </c>
      <c r="M135" s="953">
        <f>+G135-L135</f>
        <v>44463</v>
      </c>
    </row>
    <row r="136" spans="1:13" s="1577" customFormat="1" ht="18.75" x14ac:dyDescent="0.3">
      <c r="A136" s="961" t="s">
        <v>749</v>
      </c>
      <c r="B136" s="950"/>
      <c r="C136" s="962">
        <v>1</v>
      </c>
      <c r="D136" s="962"/>
      <c r="E136" s="963">
        <f>SUM(E135:E135)</f>
        <v>50000</v>
      </c>
      <c r="F136" s="964">
        <f t="shared" ref="F136:M136" si="20">SUM(F135:F135)</f>
        <v>0</v>
      </c>
      <c r="G136" s="963">
        <f t="shared" si="20"/>
        <v>50000</v>
      </c>
      <c r="H136" s="963">
        <f t="shared" si="20"/>
        <v>1435</v>
      </c>
      <c r="I136" s="963">
        <f t="shared" si="20"/>
        <v>1854</v>
      </c>
      <c r="J136" s="966">
        <f t="shared" si="20"/>
        <v>1520</v>
      </c>
      <c r="K136" s="966">
        <f>SUM(K135:K135)</f>
        <v>728</v>
      </c>
      <c r="L136" s="963">
        <f t="shared" si="20"/>
        <v>5537</v>
      </c>
      <c r="M136" s="963">
        <f t="shared" si="20"/>
        <v>44463</v>
      </c>
    </row>
    <row r="137" spans="1:13" s="1577" customFormat="1" ht="18.75" x14ac:dyDescent="0.3">
      <c r="A137" s="958"/>
      <c r="B137" s="950"/>
      <c r="C137" s="960"/>
      <c r="D137" s="960"/>
      <c r="E137" s="951"/>
      <c r="F137" s="952"/>
      <c r="G137" s="953"/>
      <c r="H137" s="951"/>
      <c r="I137" s="951"/>
      <c r="J137" s="966"/>
      <c r="K137" s="954"/>
      <c r="L137" s="951"/>
      <c r="M137" s="953"/>
    </row>
    <row r="138" spans="1:13" s="1577" customFormat="1" ht="18.75" x14ac:dyDescent="0.3">
      <c r="A138" s="961" t="s">
        <v>842</v>
      </c>
      <c r="B138" s="950"/>
      <c r="C138" s="967"/>
      <c r="D138" s="967"/>
      <c r="E138" s="963"/>
      <c r="F138" s="964"/>
      <c r="G138" s="965"/>
      <c r="H138" s="963"/>
      <c r="I138" s="963"/>
      <c r="J138" s="966"/>
      <c r="K138" s="966"/>
      <c r="L138" s="963"/>
      <c r="M138" s="965"/>
    </row>
    <row r="139" spans="1:13" s="1577" customFormat="1" ht="18.75" x14ac:dyDescent="0.3">
      <c r="A139" s="955" t="s">
        <v>1131</v>
      </c>
      <c r="B139" s="950" t="s">
        <v>806</v>
      </c>
      <c r="C139" s="960" t="s">
        <v>905</v>
      </c>
      <c r="D139" s="960" t="s">
        <v>307</v>
      </c>
      <c r="E139" s="951">
        <v>80000</v>
      </c>
      <c r="F139" s="974">
        <v>0</v>
      </c>
      <c r="G139" s="951">
        <v>80000</v>
      </c>
      <c r="H139" s="951">
        <v>2296</v>
      </c>
      <c r="I139" s="951">
        <v>7400.87</v>
      </c>
      <c r="J139" s="954">
        <v>2432</v>
      </c>
      <c r="K139" s="954">
        <v>868</v>
      </c>
      <c r="L139" s="951">
        <f>+H139+I139+J139+K139</f>
        <v>12996.869999999999</v>
      </c>
      <c r="M139" s="951">
        <f>+G139-L139</f>
        <v>67003.13</v>
      </c>
    </row>
    <row r="140" spans="1:13" s="1577" customFormat="1" ht="18.75" x14ac:dyDescent="0.3">
      <c r="A140" s="955" t="s">
        <v>773</v>
      </c>
      <c r="B140" s="950" t="s">
        <v>807</v>
      </c>
      <c r="C140" s="960" t="s">
        <v>774</v>
      </c>
      <c r="D140" s="960" t="s">
        <v>307</v>
      </c>
      <c r="E140" s="951">
        <v>55000</v>
      </c>
      <c r="F140" s="974">
        <v>0</v>
      </c>
      <c r="G140" s="951">
        <v>55000</v>
      </c>
      <c r="H140" s="951">
        <v>1578.5</v>
      </c>
      <c r="I140" s="951">
        <v>2559.6799999999998</v>
      </c>
      <c r="J140" s="954">
        <v>1672</v>
      </c>
      <c r="K140" s="954">
        <v>125</v>
      </c>
      <c r="L140" s="951">
        <v>5935.18</v>
      </c>
      <c r="M140" s="951">
        <f>+G140-L140</f>
        <v>49064.82</v>
      </c>
    </row>
    <row r="141" spans="1:13" s="1577" customFormat="1" ht="18.75" x14ac:dyDescent="0.3">
      <c r="A141" s="955" t="s">
        <v>1142</v>
      </c>
      <c r="B141" s="950" t="s">
        <v>806</v>
      </c>
      <c r="C141" s="960" t="s">
        <v>1684</v>
      </c>
      <c r="D141" s="960" t="s">
        <v>307</v>
      </c>
      <c r="E141" s="951">
        <v>55000</v>
      </c>
      <c r="F141" s="974">
        <v>0</v>
      </c>
      <c r="G141" s="951">
        <v>55000</v>
      </c>
      <c r="H141" s="951">
        <v>1578.5</v>
      </c>
      <c r="I141" s="951">
        <v>2559.6799999999998</v>
      </c>
      <c r="J141" s="954">
        <v>1672</v>
      </c>
      <c r="K141" s="954">
        <v>728</v>
      </c>
      <c r="L141" s="951">
        <f>+H141+I141+J141+K141</f>
        <v>6538.18</v>
      </c>
      <c r="M141" s="951">
        <f>+G141-L141</f>
        <v>48461.82</v>
      </c>
    </row>
    <row r="142" spans="1:13" s="1577" customFormat="1" ht="18.75" x14ac:dyDescent="0.3">
      <c r="A142" s="955" t="s">
        <v>444</v>
      </c>
      <c r="B142" s="950" t="s">
        <v>806</v>
      </c>
      <c r="C142" s="960" t="s">
        <v>1777</v>
      </c>
      <c r="D142" s="960" t="s">
        <v>307</v>
      </c>
      <c r="E142" s="951">
        <v>43500</v>
      </c>
      <c r="F142" s="974">
        <v>0</v>
      </c>
      <c r="G142" s="951">
        <v>43500</v>
      </c>
      <c r="H142" s="951">
        <v>1248.45</v>
      </c>
      <c r="I142" s="974">
        <v>936.62</v>
      </c>
      <c r="J142" s="954">
        <v>1322.4</v>
      </c>
      <c r="K142" s="954">
        <v>25</v>
      </c>
      <c r="L142" s="951">
        <f>+H142+I142+J142+K142</f>
        <v>3532.4700000000003</v>
      </c>
      <c r="M142" s="951">
        <f>+G142-L142</f>
        <v>39967.53</v>
      </c>
    </row>
    <row r="143" spans="1:13" s="1577" customFormat="1" ht="18.75" x14ac:dyDescent="0.3">
      <c r="A143" s="955" t="s">
        <v>1820</v>
      </c>
      <c r="B143" s="950" t="s">
        <v>807</v>
      </c>
      <c r="C143" s="960" t="s">
        <v>276</v>
      </c>
      <c r="D143" s="960" t="s">
        <v>307</v>
      </c>
      <c r="E143" s="951">
        <v>43500</v>
      </c>
      <c r="F143" s="974">
        <v>0</v>
      </c>
      <c r="G143" s="951">
        <v>43500</v>
      </c>
      <c r="H143" s="951">
        <v>1248.45</v>
      </c>
      <c r="I143" s="974">
        <v>936.62</v>
      </c>
      <c r="J143" s="954">
        <v>1322.4</v>
      </c>
      <c r="K143" s="954">
        <v>25</v>
      </c>
      <c r="L143" s="951">
        <f>+H143+I143+J143+K143</f>
        <v>3532.4700000000003</v>
      </c>
      <c r="M143" s="951">
        <f>+G143-L143</f>
        <v>39967.53</v>
      </c>
    </row>
    <row r="144" spans="1:13" s="1577" customFormat="1" ht="18.75" x14ac:dyDescent="0.3">
      <c r="A144" s="961" t="s">
        <v>749</v>
      </c>
      <c r="B144" s="950"/>
      <c r="C144" s="962">
        <v>5</v>
      </c>
      <c r="D144" s="962"/>
      <c r="E144" s="963">
        <f>SUM(E139:E143)</f>
        <v>277000</v>
      </c>
      <c r="F144" s="1071">
        <v>0</v>
      </c>
      <c r="G144" s="963">
        <f t="shared" ref="G144:L144" si="21">SUM(G139:G143)</f>
        <v>277000</v>
      </c>
      <c r="H144" s="963">
        <f t="shared" si="21"/>
        <v>7949.9</v>
      </c>
      <c r="I144" s="963">
        <f t="shared" si="21"/>
        <v>14393.470000000001</v>
      </c>
      <c r="J144" s="966">
        <f t="shared" si="21"/>
        <v>8420.7999999999993</v>
      </c>
      <c r="K144" s="966">
        <f t="shared" si="21"/>
        <v>1771</v>
      </c>
      <c r="L144" s="963">
        <f t="shared" si="21"/>
        <v>32535.170000000002</v>
      </c>
      <c r="M144" s="963">
        <f>SUM(M139:M143)</f>
        <v>244464.83000000002</v>
      </c>
    </row>
    <row r="145" spans="1:13" s="1577" customFormat="1" ht="18.75" x14ac:dyDescent="0.3">
      <c r="A145" s="958"/>
      <c r="B145" s="950"/>
      <c r="C145" s="960"/>
      <c r="D145" s="960"/>
      <c r="E145" s="951"/>
      <c r="F145" s="952"/>
      <c r="G145" s="953"/>
      <c r="H145" s="951"/>
      <c r="I145" s="951"/>
      <c r="J145" s="954"/>
      <c r="K145" s="954"/>
      <c r="L145" s="951"/>
      <c r="M145" s="953"/>
    </row>
    <row r="146" spans="1:13" s="1577" customFormat="1" ht="18.75" x14ac:dyDescent="0.3">
      <c r="A146" s="961" t="s">
        <v>1515</v>
      </c>
      <c r="B146" s="950"/>
      <c r="C146" s="967"/>
      <c r="D146" s="967"/>
      <c r="E146" s="963"/>
      <c r="F146" s="964"/>
      <c r="G146" s="965"/>
      <c r="H146" s="963"/>
      <c r="I146" s="963"/>
      <c r="J146" s="966"/>
      <c r="K146" s="966"/>
      <c r="L146" s="963"/>
      <c r="M146" s="965"/>
    </row>
    <row r="147" spans="1:13" s="1577" customFormat="1" ht="18.75" x14ac:dyDescent="0.3">
      <c r="A147" s="958" t="s">
        <v>1686</v>
      </c>
      <c r="B147" s="950" t="s">
        <v>806</v>
      </c>
      <c r="C147" s="960" t="s">
        <v>1687</v>
      </c>
      <c r="D147" s="960" t="s">
        <v>307</v>
      </c>
      <c r="E147" s="951">
        <v>185000</v>
      </c>
      <c r="F147" s="952">
        <v>0</v>
      </c>
      <c r="G147" s="953">
        <v>185000</v>
      </c>
      <c r="H147" s="951">
        <v>5309.5</v>
      </c>
      <c r="I147" s="951">
        <v>32099.49</v>
      </c>
      <c r="J147" s="954">
        <v>5624</v>
      </c>
      <c r="K147" s="954">
        <v>2568.4</v>
      </c>
      <c r="L147" s="951">
        <f>+H147+I147+J147+K147</f>
        <v>45601.390000000007</v>
      </c>
      <c r="M147" s="953">
        <f>+G147-L147</f>
        <v>139398.60999999999</v>
      </c>
    </row>
    <row r="148" spans="1:13" s="1577" customFormat="1" ht="18.75" x14ac:dyDescent="0.3">
      <c r="A148" s="955" t="s">
        <v>77</v>
      </c>
      <c r="B148" s="986" t="s">
        <v>807</v>
      </c>
      <c r="C148" s="960" t="s">
        <v>1734</v>
      </c>
      <c r="D148" s="960" t="s">
        <v>1069</v>
      </c>
      <c r="E148" s="951">
        <v>70000</v>
      </c>
      <c r="F148" s="974">
        <v>0</v>
      </c>
      <c r="G148" s="1070">
        <v>70000</v>
      </c>
      <c r="H148" s="956">
        <v>2009</v>
      </c>
      <c r="I148" s="956">
        <v>5368.48</v>
      </c>
      <c r="J148" s="954">
        <v>2128</v>
      </c>
      <c r="K148" s="987">
        <v>828</v>
      </c>
      <c r="L148" s="951">
        <f>+H148+I148+J148+K148</f>
        <v>10333.48</v>
      </c>
      <c r="M148" s="953">
        <f>+G148-L148</f>
        <v>59666.520000000004</v>
      </c>
    </row>
    <row r="149" spans="1:13" s="1577" customFormat="1" ht="18.75" x14ac:dyDescent="0.3">
      <c r="A149" s="955" t="s">
        <v>1437</v>
      </c>
      <c r="B149" s="950" t="s">
        <v>807</v>
      </c>
      <c r="C149" s="960" t="s">
        <v>276</v>
      </c>
      <c r="D149" s="960" t="s">
        <v>307</v>
      </c>
      <c r="E149" s="951">
        <v>43500</v>
      </c>
      <c r="F149" s="974">
        <v>0</v>
      </c>
      <c r="G149" s="951">
        <v>43500</v>
      </c>
      <c r="H149" s="951">
        <v>1248.45</v>
      </c>
      <c r="I149" s="974">
        <v>936.62</v>
      </c>
      <c r="J149" s="954">
        <v>1322.4</v>
      </c>
      <c r="K149" s="954">
        <v>25</v>
      </c>
      <c r="L149" s="951">
        <f>+H149+I149+J149+K149</f>
        <v>3532.4700000000003</v>
      </c>
      <c r="M149" s="953">
        <f>+G149-L149</f>
        <v>39967.53</v>
      </c>
    </row>
    <row r="150" spans="1:13" s="1577" customFormat="1" ht="18.75" x14ac:dyDescent="0.3">
      <c r="A150" s="958" t="s">
        <v>310</v>
      </c>
      <c r="B150" s="950" t="s">
        <v>807</v>
      </c>
      <c r="C150" s="960" t="s">
        <v>276</v>
      </c>
      <c r="D150" s="960" t="s">
        <v>307</v>
      </c>
      <c r="E150" s="951">
        <v>50000</v>
      </c>
      <c r="F150" s="952">
        <v>0</v>
      </c>
      <c r="G150" s="953">
        <v>50000</v>
      </c>
      <c r="H150" s="951">
        <v>1435</v>
      </c>
      <c r="I150" s="951">
        <v>1854</v>
      </c>
      <c r="J150" s="954">
        <v>1520</v>
      </c>
      <c r="K150" s="954">
        <v>5944.07</v>
      </c>
      <c r="L150" s="951">
        <f>+H150+I150+J150+K150</f>
        <v>10753.07</v>
      </c>
      <c r="M150" s="953">
        <f>+G150-L150</f>
        <v>39246.93</v>
      </c>
    </row>
    <row r="151" spans="1:13" s="1577" customFormat="1" ht="18.75" x14ac:dyDescent="0.3">
      <c r="A151" s="961" t="s">
        <v>749</v>
      </c>
      <c r="B151" s="950"/>
      <c r="C151" s="962">
        <v>4</v>
      </c>
      <c r="D151" s="962"/>
      <c r="E151" s="963">
        <f>SUM(E147:E150)</f>
        <v>348500</v>
      </c>
      <c r="F151" s="964">
        <f ca="1">SUM(F147:F170)</f>
        <v>0</v>
      </c>
      <c r="G151" s="965">
        <f t="shared" ref="G151:M151" si="22">SUM(G147:G150)</f>
        <v>348500</v>
      </c>
      <c r="H151" s="963">
        <f t="shared" si="22"/>
        <v>10001.950000000001</v>
      </c>
      <c r="I151" s="963">
        <f t="shared" si="22"/>
        <v>40258.590000000004</v>
      </c>
      <c r="J151" s="966">
        <f t="shared" si="22"/>
        <v>10594.4</v>
      </c>
      <c r="K151" s="966">
        <f t="shared" si="22"/>
        <v>9365.4699999999993</v>
      </c>
      <c r="L151" s="963">
        <f t="shared" si="22"/>
        <v>70220.41</v>
      </c>
      <c r="M151" s="965">
        <f t="shared" si="22"/>
        <v>278279.59000000003</v>
      </c>
    </row>
    <row r="152" spans="1:13" s="1577" customFormat="1" ht="18.75" x14ac:dyDescent="0.3">
      <c r="A152" s="961"/>
      <c r="B152" s="950"/>
      <c r="C152" s="962"/>
      <c r="D152" s="962"/>
      <c r="E152" s="963"/>
      <c r="F152" s="964"/>
      <c r="G152" s="965"/>
      <c r="H152" s="963"/>
      <c r="I152" s="963"/>
      <c r="J152" s="966"/>
      <c r="K152" s="966"/>
      <c r="L152" s="963"/>
      <c r="M152" s="965"/>
    </row>
    <row r="153" spans="1:13" s="1577" customFormat="1" ht="18.75" x14ac:dyDescent="0.3">
      <c r="A153" s="967" t="s">
        <v>1458</v>
      </c>
      <c r="B153" s="988"/>
      <c r="C153" s="989"/>
      <c r="D153" s="989"/>
      <c r="E153" s="949"/>
      <c r="F153" s="949"/>
      <c r="G153" s="990"/>
      <c r="H153" s="1379"/>
      <c r="I153" s="963"/>
      <c r="J153" s="966"/>
      <c r="K153" s="966"/>
      <c r="L153" s="963"/>
      <c r="M153" s="965"/>
    </row>
    <row r="154" spans="1:13" s="1577" customFormat="1" ht="18.75" x14ac:dyDescent="0.3">
      <c r="A154" s="960" t="s">
        <v>1689</v>
      </c>
      <c r="B154" s="950" t="s">
        <v>807</v>
      </c>
      <c r="C154" s="960" t="s">
        <v>1772</v>
      </c>
      <c r="D154" s="960" t="s">
        <v>1069</v>
      </c>
      <c r="E154" s="951">
        <v>80000</v>
      </c>
      <c r="F154" s="971">
        <v>0</v>
      </c>
      <c r="G154" s="972">
        <v>80000</v>
      </c>
      <c r="H154" s="951">
        <v>2296</v>
      </c>
      <c r="I154" s="951">
        <v>7400.87</v>
      </c>
      <c r="J154" s="954">
        <v>2432</v>
      </c>
      <c r="K154" s="954">
        <v>2097.1999999999998</v>
      </c>
      <c r="L154" s="951">
        <f>+H154+I154+J154+K154</f>
        <v>14226.07</v>
      </c>
      <c r="M154" s="953">
        <f>+G154-L154</f>
        <v>65773.929999999993</v>
      </c>
    </row>
    <row r="155" spans="1:13" s="1577" customFormat="1" ht="18.75" x14ac:dyDescent="0.3">
      <c r="A155" s="960" t="s">
        <v>1690</v>
      </c>
      <c r="B155" s="950" t="s">
        <v>807</v>
      </c>
      <c r="C155" s="960" t="s">
        <v>276</v>
      </c>
      <c r="D155" s="960" t="s">
        <v>307</v>
      </c>
      <c r="E155" s="951">
        <v>43500</v>
      </c>
      <c r="F155" s="974">
        <v>0</v>
      </c>
      <c r="G155" s="951">
        <v>43500</v>
      </c>
      <c r="H155" s="951">
        <v>1248.45</v>
      </c>
      <c r="I155" s="974">
        <v>648.66</v>
      </c>
      <c r="J155" s="954">
        <v>1322.4</v>
      </c>
      <c r="K155" s="951">
        <v>1944.78</v>
      </c>
      <c r="L155" s="951">
        <f>SUM(H155:K155)</f>
        <v>5164.29</v>
      </c>
      <c r="M155" s="951">
        <f>+E155-L155</f>
        <v>38335.71</v>
      </c>
    </row>
    <row r="156" spans="1:13" s="1577" customFormat="1" ht="18.75" x14ac:dyDescent="0.3">
      <c r="A156" s="961" t="s">
        <v>847</v>
      </c>
      <c r="B156" s="992"/>
      <c r="C156" s="962">
        <v>2</v>
      </c>
      <c r="D156" s="962"/>
      <c r="E156" s="963">
        <f>SUM(E154:E155)</f>
        <v>123500</v>
      </c>
      <c r="F156" s="1071">
        <v>0</v>
      </c>
      <c r="G156" s="963">
        <f t="shared" ref="G156:M156" si="23">SUM(G154:G155)</f>
        <v>123500</v>
      </c>
      <c r="H156" s="963">
        <f t="shared" si="23"/>
        <v>3544.45</v>
      </c>
      <c r="I156" s="963">
        <f t="shared" si="23"/>
        <v>8049.53</v>
      </c>
      <c r="J156" s="966">
        <f t="shared" si="23"/>
        <v>3754.4</v>
      </c>
      <c r="K156" s="966">
        <f t="shared" si="23"/>
        <v>4041.9799999999996</v>
      </c>
      <c r="L156" s="963">
        <f t="shared" si="23"/>
        <v>19390.36</v>
      </c>
      <c r="M156" s="963">
        <f t="shared" si="23"/>
        <v>104109.63999999998</v>
      </c>
    </row>
    <row r="157" spans="1:13" s="1577" customFormat="1" ht="18.75" x14ac:dyDescent="0.3">
      <c r="A157" s="961"/>
      <c r="B157" s="950"/>
      <c r="C157" s="962"/>
      <c r="D157" s="962"/>
      <c r="E157" s="963"/>
      <c r="F157" s="964"/>
      <c r="G157" s="965"/>
      <c r="H157" s="963"/>
      <c r="I157" s="963"/>
      <c r="J157" s="966"/>
      <c r="K157" s="966"/>
      <c r="L157" s="963"/>
      <c r="M157" s="965"/>
    </row>
    <row r="158" spans="1:13" s="1577" customFormat="1" ht="38.25" customHeight="1" x14ac:dyDescent="0.3">
      <c r="A158" s="982" t="s">
        <v>1692</v>
      </c>
      <c r="B158" s="950"/>
      <c r="C158" s="967"/>
      <c r="D158" s="967"/>
      <c r="E158" s="963"/>
      <c r="F158" s="964"/>
      <c r="G158" s="965"/>
      <c r="H158" s="963"/>
      <c r="I158" s="963"/>
      <c r="J158" s="966"/>
      <c r="K158" s="966"/>
      <c r="L158" s="963"/>
      <c r="M158" s="965"/>
    </row>
    <row r="159" spans="1:13" s="1577" customFormat="1" ht="18.75" x14ac:dyDescent="0.3">
      <c r="A159" s="955" t="s">
        <v>1693</v>
      </c>
      <c r="B159" s="950" t="s">
        <v>807</v>
      </c>
      <c r="C159" s="960" t="s">
        <v>1734</v>
      </c>
      <c r="D159" s="960" t="s">
        <v>307</v>
      </c>
      <c r="E159" s="951">
        <v>70000</v>
      </c>
      <c r="F159" s="952">
        <v>0</v>
      </c>
      <c r="G159" s="953">
        <v>70000</v>
      </c>
      <c r="H159" s="951">
        <v>2009</v>
      </c>
      <c r="I159" s="974">
        <v>5368.48</v>
      </c>
      <c r="J159" s="954">
        <v>2128</v>
      </c>
      <c r="K159" s="954">
        <v>3283.65</v>
      </c>
      <c r="L159" s="951">
        <f>+H159+I159+J159+K159</f>
        <v>12789.13</v>
      </c>
      <c r="M159" s="953">
        <f>+G159-L159</f>
        <v>57210.87</v>
      </c>
    </row>
    <row r="160" spans="1:13" s="1577" customFormat="1" ht="18.75" x14ac:dyDescent="0.3">
      <c r="A160" s="955" t="s">
        <v>1694</v>
      </c>
      <c r="B160" s="950" t="s">
        <v>806</v>
      </c>
      <c r="C160" s="960" t="s">
        <v>551</v>
      </c>
      <c r="D160" s="960" t="s">
        <v>307</v>
      </c>
      <c r="E160" s="951">
        <v>43500</v>
      </c>
      <c r="F160" s="952">
        <v>0</v>
      </c>
      <c r="G160" s="953">
        <v>43500</v>
      </c>
      <c r="H160" s="951">
        <v>1248.45</v>
      </c>
      <c r="I160" s="974">
        <v>936.62</v>
      </c>
      <c r="J160" s="954">
        <v>1322.4</v>
      </c>
      <c r="K160" s="954">
        <v>2025</v>
      </c>
      <c r="L160" s="951">
        <f>+H160+I160+J160+K160</f>
        <v>5532.47</v>
      </c>
      <c r="M160" s="953">
        <f>+G160-L160</f>
        <v>37967.53</v>
      </c>
    </row>
    <row r="161" spans="1:13" s="1577" customFormat="1" ht="18.75" x14ac:dyDescent="0.3">
      <c r="A161" s="955" t="s">
        <v>1695</v>
      </c>
      <c r="B161" s="950" t="s">
        <v>806</v>
      </c>
      <c r="C161" s="960" t="s">
        <v>551</v>
      </c>
      <c r="D161" s="960" t="s">
        <v>321</v>
      </c>
      <c r="E161" s="951">
        <v>43500</v>
      </c>
      <c r="F161" s="952">
        <v>0</v>
      </c>
      <c r="G161" s="953">
        <v>43500</v>
      </c>
      <c r="H161" s="951">
        <v>1248.45</v>
      </c>
      <c r="I161" s="974">
        <v>936.62</v>
      </c>
      <c r="J161" s="954">
        <v>1322.4</v>
      </c>
      <c r="K161" s="954">
        <v>25</v>
      </c>
      <c r="L161" s="951">
        <f>+H161+I161+J161+K161</f>
        <v>3532.4700000000003</v>
      </c>
      <c r="M161" s="953">
        <f>+G161-L161</f>
        <v>39967.53</v>
      </c>
    </row>
    <row r="162" spans="1:13" s="1577" customFormat="1" ht="18.75" x14ac:dyDescent="0.3">
      <c r="A162" s="961" t="s">
        <v>847</v>
      </c>
      <c r="B162" s="950"/>
      <c r="C162" s="962">
        <v>3</v>
      </c>
      <c r="D162" s="962"/>
      <c r="E162" s="963">
        <f>SUM(E159:E161)</f>
        <v>157000</v>
      </c>
      <c r="F162" s="993">
        <f>SUM(F161)</f>
        <v>0</v>
      </c>
      <c r="G162" s="963">
        <f t="shared" ref="G162:M162" si="24">SUM(G159:G161)</f>
        <v>157000</v>
      </c>
      <c r="H162" s="963">
        <f t="shared" si="24"/>
        <v>4505.8999999999996</v>
      </c>
      <c r="I162" s="963">
        <f t="shared" si="24"/>
        <v>7241.7199999999993</v>
      </c>
      <c r="J162" s="966">
        <f t="shared" si="24"/>
        <v>4772.8</v>
      </c>
      <c r="K162" s="966">
        <f>SUM(K159:K161)</f>
        <v>5333.65</v>
      </c>
      <c r="L162" s="963">
        <f t="shared" si="24"/>
        <v>21854.07</v>
      </c>
      <c r="M162" s="963">
        <f t="shared" si="24"/>
        <v>135145.93</v>
      </c>
    </row>
    <row r="163" spans="1:13" s="1577" customFormat="1" ht="18.75" x14ac:dyDescent="0.3">
      <c r="A163" s="958"/>
      <c r="B163" s="950"/>
      <c r="C163" s="960"/>
      <c r="D163" s="960"/>
      <c r="E163" s="951"/>
      <c r="F163" s="952"/>
      <c r="G163" s="953"/>
      <c r="H163" s="951"/>
      <c r="I163" s="951"/>
      <c r="J163" s="954"/>
      <c r="K163" s="954"/>
      <c r="L163" s="951"/>
      <c r="M163" s="953"/>
    </row>
    <row r="164" spans="1:13" s="1577" customFormat="1" ht="37.5" customHeight="1" x14ac:dyDescent="0.3">
      <c r="A164" s="982" t="s">
        <v>1138</v>
      </c>
      <c r="B164" s="950"/>
      <c r="C164" s="967"/>
      <c r="D164" s="967"/>
      <c r="E164" s="963"/>
      <c r="F164" s="964"/>
      <c r="G164" s="965"/>
      <c r="H164" s="963"/>
      <c r="I164" s="963"/>
      <c r="J164" s="966"/>
      <c r="K164" s="966"/>
      <c r="L164" s="963"/>
      <c r="M164" s="965"/>
    </row>
    <row r="165" spans="1:13" s="1577" customFormat="1" ht="18.75" x14ac:dyDescent="0.3">
      <c r="A165" s="958" t="s">
        <v>1640</v>
      </c>
      <c r="B165" s="950" t="s">
        <v>806</v>
      </c>
      <c r="C165" s="960" t="s">
        <v>417</v>
      </c>
      <c r="D165" s="960" t="s">
        <v>1069</v>
      </c>
      <c r="E165" s="951">
        <v>80000</v>
      </c>
      <c r="F165" s="952">
        <v>0</v>
      </c>
      <c r="G165" s="953">
        <v>80000</v>
      </c>
      <c r="H165" s="951">
        <v>2296</v>
      </c>
      <c r="I165" s="951">
        <v>7400.87</v>
      </c>
      <c r="J165" s="954">
        <v>2432</v>
      </c>
      <c r="K165" s="954">
        <v>728</v>
      </c>
      <c r="L165" s="951">
        <f>+H165+I165+J165+K165</f>
        <v>12856.869999999999</v>
      </c>
      <c r="M165" s="953">
        <f>+G165-L165</f>
        <v>67143.13</v>
      </c>
    </row>
    <row r="166" spans="1:13" s="1577" customFormat="1" ht="18.75" x14ac:dyDescent="0.3">
      <c r="A166" s="961" t="s">
        <v>847</v>
      </c>
      <c r="B166" s="950"/>
      <c r="C166" s="962">
        <v>1</v>
      </c>
      <c r="D166" s="962"/>
      <c r="E166" s="963">
        <f>SUM(E165:E165)</f>
        <v>80000</v>
      </c>
      <c r="F166" s="1071">
        <v>0</v>
      </c>
      <c r="G166" s="963">
        <f t="shared" ref="G166:M166" si="25">SUM(G165:G165)</f>
        <v>80000</v>
      </c>
      <c r="H166" s="963">
        <f t="shared" si="25"/>
        <v>2296</v>
      </c>
      <c r="I166" s="963">
        <f t="shared" si="25"/>
        <v>7400.87</v>
      </c>
      <c r="J166" s="966">
        <f t="shared" si="25"/>
        <v>2432</v>
      </c>
      <c r="K166" s="966">
        <f>SUM(K165:K165)</f>
        <v>728</v>
      </c>
      <c r="L166" s="963">
        <f t="shared" si="25"/>
        <v>12856.869999999999</v>
      </c>
      <c r="M166" s="963">
        <f t="shared" si="25"/>
        <v>67143.13</v>
      </c>
    </row>
    <row r="167" spans="1:13" s="1577" customFormat="1" ht="18.75" x14ac:dyDescent="0.3">
      <c r="A167" s="958"/>
      <c r="B167" s="950"/>
      <c r="C167" s="960"/>
      <c r="D167" s="960"/>
      <c r="E167" s="951"/>
      <c r="F167" s="952"/>
      <c r="G167" s="953"/>
      <c r="H167" s="951"/>
      <c r="I167" s="951"/>
      <c r="J167" s="954"/>
      <c r="K167" s="954"/>
      <c r="L167" s="951"/>
      <c r="M167" s="953"/>
    </row>
    <row r="168" spans="1:13" s="1577" customFormat="1" ht="18.75" customHeight="1" x14ac:dyDescent="0.3">
      <c r="A168" s="982" t="s">
        <v>1195</v>
      </c>
      <c r="B168" s="950"/>
      <c r="C168" s="967"/>
      <c r="D168" s="967"/>
      <c r="E168" s="963"/>
      <c r="F168" s="964"/>
      <c r="G168" s="965"/>
      <c r="H168" s="963"/>
      <c r="I168" s="963"/>
      <c r="J168" s="966"/>
      <c r="K168" s="966"/>
      <c r="L168" s="963"/>
      <c r="M168" s="965"/>
    </row>
    <row r="169" spans="1:13" s="1577" customFormat="1" ht="18.75" x14ac:dyDescent="0.3">
      <c r="A169" s="955" t="s">
        <v>217</v>
      </c>
      <c r="B169" s="950" t="s">
        <v>807</v>
      </c>
      <c r="C169" s="960" t="s">
        <v>1734</v>
      </c>
      <c r="D169" s="960" t="s">
        <v>1069</v>
      </c>
      <c r="E169" s="951">
        <v>80000</v>
      </c>
      <c r="F169" s="952">
        <v>0</v>
      </c>
      <c r="G169" s="953">
        <v>80000</v>
      </c>
      <c r="H169" s="951">
        <v>2296</v>
      </c>
      <c r="I169" s="951">
        <v>7400.87</v>
      </c>
      <c r="J169" s="954">
        <v>2432</v>
      </c>
      <c r="K169" s="954">
        <v>3639.14</v>
      </c>
      <c r="L169" s="951">
        <f>+H169+I169+J169+K169</f>
        <v>15768.009999999998</v>
      </c>
      <c r="M169" s="953">
        <f>+G169-L169</f>
        <v>64231.990000000005</v>
      </c>
    </row>
    <row r="170" spans="1:13" s="1577" customFormat="1" ht="18.75" x14ac:dyDescent="0.3">
      <c r="A170" s="955" t="s">
        <v>1688</v>
      </c>
      <c r="B170" s="950" t="s">
        <v>806</v>
      </c>
      <c r="C170" s="960" t="s">
        <v>1683</v>
      </c>
      <c r="D170" s="960" t="s">
        <v>1069</v>
      </c>
      <c r="E170" s="951">
        <v>55000</v>
      </c>
      <c r="F170" s="974">
        <v>0</v>
      </c>
      <c r="G170" s="951">
        <v>55000</v>
      </c>
      <c r="H170" s="951">
        <v>1578.5</v>
      </c>
      <c r="I170" s="951">
        <v>2559.6799999999998</v>
      </c>
      <c r="J170" s="954">
        <v>1672</v>
      </c>
      <c r="K170" s="954">
        <v>1396.7</v>
      </c>
      <c r="L170" s="951">
        <f>+H170+I170+J170+K170</f>
        <v>7206.88</v>
      </c>
      <c r="M170" s="953">
        <f>+G170-L170</f>
        <v>47793.120000000003</v>
      </c>
    </row>
    <row r="171" spans="1:13" s="1577" customFormat="1" ht="18.75" x14ac:dyDescent="0.3">
      <c r="A171" s="961" t="s">
        <v>749</v>
      </c>
      <c r="B171" s="950"/>
      <c r="C171" s="962">
        <v>2</v>
      </c>
      <c r="D171" s="962"/>
      <c r="E171" s="963">
        <f>SUM(E169:E170)</f>
        <v>135000</v>
      </c>
      <c r="F171" s="964">
        <f t="shared" ref="F171:M171" si="26">SUM(F169:F170)</f>
        <v>0</v>
      </c>
      <c r="G171" s="965">
        <f t="shared" si="26"/>
        <v>135000</v>
      </c>
      <c r="H171" s="963">
        <f t="shared" si="26"/>
        <v>3874.5</v>
      </c>
      <c r="I171" s="963">
        <f t="shared" si="26"/>
        <v>9960.5499999999993</v>
      </c>
      <c r="J171" s="966">
        <f t="shared" si="26"/>
        <v>4104</v>
      </c>
      <c r="K171" s="966">
        <f>SUM(K169:K170)</f>
        <v>5035.84</v>
      </c>
      <c r="L171" s="963">
        <f t="shared" si="26"/>
        <v>22974.89</v>
      </c>
      <c r="M171" s="965">
        <f t="shared" si="26"/>
        <v>112025.11000000002</v>
      </c>
    </row>
    <row r="172" spans="1:13" s="1577" customFormat="1" ht="18.75" x14ac:dyDescent="0.3">
      <c r="A172" s="961"/>
      <c r="B172" s="950"/>
      <c r="C172" s="962"/>
      <c r="D172" s="962"/>
      <c r="E172" s="963"/>
      <c r="F172" s="964"/>
      <c r="G172" s="965"/>
      <c r="H172" s="963"/>
      <c r="I172" s="963"/>
      <c r="J172" s="966"/>
      <c r="K172" s="966"/>
      <c r="L172" s="963"/>
      <c r="M172" s="965"/>
    </row>
    <row r="173" spans="1:13" s="1577" customFormat="1" ht="18.75" x14ac:dyDescent="0.3">
      <c r="A173" s="982" t="s">
        <v>1421</v>
      </c>
      <c r="B173" s="950"/>
      <c r="C173" s="962"/>
      <c r="D173" s="962"/>
      <c r="E173" s="963"/>
      <c r="F173" s="964"/>
      <c r="G173" s="965"/>
      <c r="H173" s="963"/>
      <c r="I173" s="963"/>
      <c r="J173" s="966"/>
      <c r="K173" s="966"/>
      <c r="L173" s="963"/>
      <c r="M173" s="965"/>
    </row>
    <row r="174" spans="1:13" s="1577" customFormat="1" ht="18.75" x14ac:dyDescent="0.3">
      <c r="A174" s="1319" t="s">
        <v>1780</v>
      </c>
      <c r="B174" s="950" t="s">
        <v>806</v>
      </c>
      <c r="C174" s="1320" t="s">
        <v>551</v>
      </c>
      <c r="D174" s="960" t="s">
        <v>307</v>
      </c>
      <c r="E174" s="951">
        <v>43500</v>
      </c>
      <c r="F174" s="952">
        <v>0</v>
      </c>
      <c r="G174" s="953">
        <v>43500</v>
      </c>
      <c r="H174" s="951">
        <v>1248.45</v>
      </c>
      <c r="I174" s="951">
        <v>936.62</v>
      </c>
      <c r="J174" s="954">
        <v>1322.4</v>
      </c>
      <c r="K174" s="954">
        <v>25</v>
      </c>
      <c r="L174" s="951">
        <v>3532.47</v>
      </c>
      <c r="M174" s="953">
        <v>39967.53</v>
      </c>
    </row>
    <row r="175" spans="1:13" s="1577" customFormat="1" ht="18.75" x14ac:dyDescent="0.3">
      <c r="A175" s="961" t="s">
        <v>749</v>
      </c>
      <c r="B175" s="950"/>
      <c r="C175" s="962">
        <v>1</v>
      </c>
      <c r="D175" s="962"/>
      <c r="E175" s="963">
        <v>43500</v>
      </c>
      <c r="F175" s="964">
        <v>0</v>
      </c>
      <c r="G175" s="965">
        <v>43500</v>
      </c>
      <c r="H175" s="963">
        <v>1248.45</v>
      </c>
      <c r="I175" s="963">
        <v>936.62</v>
      </c>
      <c r="J175" s="966">
        <v>1322.4</v>
      </c>
      <c r="K175" s="966">
        <v>25</v>
      </c>
      <c r="L175" s="963">
        <v>3532.47</v>
      </c>
      <c r="M175" s="965">
        <v>39967.53</v>
      </c>
    </row>
    <row r="176" spans="1:13" s="1577" customFormat="1" ht="18.75" x14ac:dyDescent="0.3">
      <c r="A176" s="961"/>
      <c r="B176" s="950"/>
      <c r="C176" s="962"/>
      <c r="D176" s="962"/>
      <c r="E176" s="963"/>
      <c r="F176" s="964"/>
      <c r="G176" s="965"/>
      <c r="H176" s="963"/>
      <c r="I176" s="963"/>
      <c r="J176" s="966"/>
      <c r="K176" s="966"/>
      <c r="L176" s="963"/>
      <c r="M176" s="965"/>
    </row>
    <row r="177" spans="1:13" s="1577" customFormat="1" ht="18.75" x14ac:dyDescent="0.3">
      <c r="A177" s="961" t="s">
        <v>803</v>
      </c>
      <c r="B177" s="950"/>
      <c r="C177" s="967"/>
      <c r="D177" s="967"/>
      <c r="E177" s="963"/>
      <c r="F177" s="964"/>
      <c r="G177" s="965"/>
      <c r="H177" s="963"/>
      <c r="I177" s="963"/>
      <c r="J177" s="966"/>
      <c r="K177" s="966"/>
      <c r="L177" s="963"/>
      <c r="M177" s="965"/>
    </row>
    <row r="178" spans="1:13" s="1577" customFormat="1" ht="18.75" x14ac:dyDescent="0.3">
      <c r="A178" s="955" t="s">
        <v>1698</v>
      </c>
      <c r="B178" s="950" t="s">
        <v>806</v>
      </c>
      <c r="C178" s="1579" t="s">
        <v>1844</v>
      </c>
      <c r="D178" s="960" t="s">
        <v>307</v>
      </c>
      <c r="E178" s="951">
        <v>43500</v>
      </c>
      <c r="F178" s="974">
        <v>0</v>
      </c>
      <c r="G178" s="951">
        <v>43500</v>
      </c>
      <c r="H178" s="951">
        <v>1248.45</v>
      </c>
      <c r="I178" s="974">
        <v>936.62</v>
      </c>
      <c r="J178" s="954">
        <v>1322.4</v>
      </c>
      <c r="K178" s="954">
        <v>25</v>
      </c>
      <c r="L178" s="951">
        <f>+H178+I178+J178+K178</f>
        <v>3532.4700000000003</v>
      </c>
      <c r="M178" s="951">
        <f>+G178-L178</f>
        <v>39967.53</v>
      </c>
    </row>
    <row r="179" spans="1:13" s="1577" customFormat="1" ht="18.75" x14ac:dyDescent="0.3">
      <c r="A179" s="955" t="s">
        <v>1700</v>
      </c>
      <c r="B179" s="950" t="s">
        <v>806</v>
      </c>
      <c r="C179" s="1579" t="s">
        <v>1844</v>
      </c>
      <c r="D179" s="960" t="s">
        <v>307</v>
      </c>
      <c r="E179" s="951">
        <v>43500</v>
      </c>
      <c r="F179" s="974">
        <v>0</v>
      </c>
      <c r="G179" s="951">
        <v>43500</v>
      </c>
      <c r="H179" s="951">
        <v>1248.45</v>
      </c>
      <c r="I179" s="974">
        <v>936.62</v>
      </c>
      <c r="J179" s="954">
        <v>1322.4</v>
      </c>
      <c r="K179" s="954">
        <v>25</v>
      </c>
      <c r="L179" s="951">
        <f>+H179+I179+J179+K179</f>
        <v>3532.4700000000003</v>
      </c>
      <c r="M179" s="951">
        <f>+G179-L179</f>
        <v>39967.53</v>
      </c>
    </row>
    <row r="180" spans="1:13" s="1577" customFormat="1" ht="16.5" customHeight="1" x14ac:dyDescent="0.3">
      <c r="A180" s="1024" t="s">
        <v>1701</v>
      </c>
      <c r="B180" s="950" t="s">
        <v>806</v>
      </c>
      <c r="C180" s="1579" t="s">
        <v>1844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360.69</v>
      </c>
      <c r="J180" s="954">
        <v>1322.4</v>
      </c>
      <c r="K180" s="954">
        <v>5270.56</v>
      </c>
      <c r="L180" s="951">
        <f>+H180+I180+J180+K180</f>
        <v>8202.1</v>
      </c>
      <c r="M180" s="951">
        <f>+G180-L180</f>
        <v>35297.9</v>
      </c>
    </row>
    <row r="181" spans="1:13" s="1577" customFormat="1" ht="18.75" x14ac:dyDescent="0.3">
      <c r="A181" s="998" t="s">
        <v>1702</v>
      </c>
      <c r="B181" s="950" t="s">
        <v>1296</v>
      </c>
      <c r="C181" s="1579" t="s">
        <v>1844</v>
      </c>
      <c r="D181" s="960" t="s">
        <v>321</v>
      </c>
      <c r="E181" s="951">
        <v>43500</v>
      </c>
      <c r="F181" s="952">
        <v>0</v>
      </c>
      <c r="G181" s="953">
        <v>43500</v>
      </c>
      <c r="H181" s="951">
        <v>1248.45</v>
      </c>
      <c r="I181" s="974">
        <v>936.62</v>
      </c>
      <c r="J181" s="954">
        <v>1322.4</v>
      </c>
      <c r="K181" s="954">
        <v>25</v>
      </c>
      <c r="L181" s="951">
        <f>+H181+I181+J181+K181</f>
        <v>3532.4700000000003</v>
      </c>
      <c r="M181" s="951">
        <f>+G181-L181</f>
        <v>39967.53</v>
      </c>
    </row>
    <row r="182" spans="1:13" s="1577" customFormat="1" ht="18.75" x14ac:dyDescent="0.3">
      <c r="A182" s="961" t="s">
        <v>847</v>
      </c>
      <c r="B182" s="950"/>
      <c r="C182" s="962">
        <v>4</v>
      </c>
      <c r="D182" s="962"/>
      <c r="E182" s="963">
        <f>SUM(E178:E181)</f>
        <v>174000</v>
      </c>
      <c r="F182" s="964">
        <v>0</v>
      </c>
      <c r="G182" s="963">
        <f t="shared" ref="G182:M182" si="27">SUM(G178:G181)</f>
        <v>174000</v>
      </c>
      <c r="H182" s="963">
        <f t="shared" si="27"/>
        <v>4993.8</v>
      </c>
      <c r="I182" s="963">
        <f t="shared" si="27"/>
        <v>3170.5499999999997</v>
      </c>
      <c r="J182" s="966">
        <f t="shared" si="27"/>
        <v>5289.6</v>
      </c>
      <c r="K182" s="966">
        <f t="shared" si="27"/>
        <v>5345.56</v>
      </c>
      <c r="L182" s="963">
        <f t="shared" si="27"/>
        <v>18799.510000000002</v>
      </c>
      <c r="M182" s="963">
        <f t="shared" si="27"/>
        <v>155200.49</v>
      </c>
    </row>
    <row r="183" spans="1:13" s="1577" customFormat="1" ht="18.75" x14ac:dyDescent="0.3">
      <c r="A183" s="961"/>
      <c r="B183" s="950"/>
      <c r="C183" s="962"/>
      <c r="D183" s="962"/>
      <c r="E183" s="963"/>
      <c r="F183" s="964"/>
      <c r="G183" s="963"/>
      <c r="H183" s="963"/>
      <c r="I183" s="963"/>
      <c r="J183" s="966"/>
      <c r="K183" s="966"/>
      <c r="L183" s="963"/>
      <c r="M183" s="963"/>
    </row>
    <row r="184" spans="1:13" s="1577" customFormat="1" ht="18.75" x14ac:dyDescent="0.3">
      <c r="A184" s="961" t="s">
        <v>1490</v>
      </c>
      <c r="B184" s="950"/>
      <c r="C184" s="962"/>
      <c r="D184" s="962"/>
      <c r="E184" s="963"/>
      <c r="F184" s="964"/>
      <c r="G184" s="963"/>
      <c r="H184" s="963"/>
      <c r="I184" s="963"/>
      <c r="J184" s="966"/>
      <c r="K184" s="966"/>
      <c r="L184" s="963"/>
      <c r="M184" s="963"/>
    </row>
    <row r="185" spans="1:13" s="1577" customFormat="1" ht="21" customHeight="1" x14ac:dyDescent="0.3">
      <c r="A185" s="980" t="s">
        <v>1386</v>
      </c>
      <c r="B185" s="950" t="s">
        <v>806</v>
      </c>
      <c r="C185" s="1257" t="s">
        <v>1844</v>
      </c>
      <c r="D185" s="960" t="s">
        <v>321</v>
      </c>
      <c r="E185" s="951">
        <v>43500</v>
      </c>
      <c r="F185" s="974">
        <v>0</v>
      </c>
      <c r="G185" s="951">
        <v>43500</v>
      </c>
      <c r="H185" s="951">
        <v>1248.45</v>
      </c>
      <c r="I185" s="974">
        <v>936.62</v>
      </c>
      <c r="J185" s="954">
        <v>1322.4</v>
      </c>
      <c r="K185" s="954">
        <v>25</v>
      </c>
      <c r="L185" s="951">
        <f>+H185+I185+J185+K185</f>
        <v>3532.4700000000003</v>
      </c>
      <c r="M185" s="951">
        <f>+G185-L185</f>
        <v>39967.53</v>
      </c>
    </row>
    <row r="186" spans="1:13" s="1577" customFormat="1" ht="21" customHeight="1" x14ac:dyDescent="0.3">
      <c r="A186" s="980" t="s">
        <v>1704</v>
      </c>
      <c r="B186" s="950" t="s">
        <v>806</v>
      </c>
      <c r="C186" s="1257" t="s">
        <v>1844</v>
      </c>
      <c r="D186" s="960" t="s">
        <v>307</v>
      </c>
      <c r="E186" s="951">
        <v>43500</v>
      </c>
      <c r="F186" s="974">
        <v>0</v>
      </c>
      <c r="G186" s="951">
        <v>43500</v>
      </c>
      <c r="H186" s="951">
        <v>1248.45</v>
      </c>
      <c r="I186" s="974">
        <v>936.62</v>
      </c>
      <c r="J186" s="954">
        <v>1322.4</v>
      </c>
      <c r="K186" s="954">
        <v>25</v>
      </c>
      <c r="L186" s="951">
        <f>+H186+I186+J186+K186</f>
        <v>3532.4700000000003</v>
      </c>
      <c r="M186" s="951">
        <f>+G186-L186</f>
        <v>39967.53</v>
      </c>
    </row>
    <row r="187" spans="1:13" s="1577" customFormat="1" ht="21" customHeight="1" x14ac:dyDescent="0.3">
      <c r="A187" s="980" t="s">
        <v>1328</v>
      </c>
      <c r="B187" s="950" t="s">
        <v>1296</v>
      </c>
      <c r="C187" s="1257" t="s">
        <v>1844</v>
      </c>
      <c r="D187" s="960" t="s">
        <v>321</v>
      </c>
      <c r="E187" s="951">
        <v>43500</v>
      </c>
      <c r="F187" s="974">
        <v>0</v>
      </c>
      <c r="G187" s="951">
        <v>43500</v>
      </c>
      <c r="H187" s="951">
        <v>1248.45</v>
      </c>
      <c r="I187" s="974">
        <v>936.62</v>
      </c>
      <c r="J187" s="954">
        <v>1322.4</v>
      </c>
      <c r="K187" s="954">
        <v>25</v>
      </c>
      <c r="L187" s="951">
        <f>+H187+I187+J187+K187</f>
        <v>3532.4700000000003</v>
      </c>
      <c r="M187" s="951">
        <f>+G187-L187</f>
        <v>39967.53</v>
      </c>
    </row>
    <row r="188" spans="1:13" s="1577" customFormat="1" ht="18.75" x14ac:dyDescent="0.3">
      <c r="A188" s="955" t="s">
        <v>1705</v>
      </c>
      <c r="B188" s="950" t="s">
        <v>806</v>
      </c>
      <c r="C188" s="1257" t="s">
        <v>1844</v>
      </c>
      <c r="D188" s="960" t="s">
        <v>307</v>
      </c>
      <c r="E188" s="951">
        <v>43500</v>
      </c>
      <c r="F188" s="974">
        <v>0</v>
      </c>
      <c r="G188" s="1032">
        <v>43500</v>
      </c>
      <c r="H188" s="951">
        <v>1248.45</v>
      </c>
      <c r="I188" s="1036">
        <v>936.62</v>
      </c>
      <c r="J188" s="954">
        <v>1322.4</v>
      </c>
      <c r="K188" s="954">
        <v>25</v>
      </c>
      <c r="L188" s="1032">
        <v>3532.4700000000003</v>
      </c>
      <c r="M188" s="1032">
        <v>39967.53</v>
      </c>
    </row>
    <row r="189" spans="1:13" s="1577" customFormat="1" ht="18.75" x14ac:dyDescent="0.3">
      <c r="A189" s="955" t="s">
        <v>1781</v>
      </c>
      <c r="B189" s="950" t="s">
        <v>807</v>
      </c>
      <c r="C189" s="1257" t="s">
        <v>1844</v>
      </c>
      <c r="D189" s="960" t="s">
        <v>307</v>
      </c>
      <c r="E189" s="951">
        <v>43500</v>
      </c>
      <c r="F189" s="974">
        <v>0</v>
      </c>
      <c r="G189" s="1032">
        <v>43500</v>
      </c>
      <c r="H189" s="951">
        <v>1248.45</v>
      </c>
      <c r="I189" s="1036">
        <v>936.62</v>
      </c>
      <c r="J189" s="954">
        <v>1322.4</v>
      </c>
      <c r="K189" s="954">
        <v>25</v>
      </c>
      <c r="L189" s="1032">
        <v>3532.4700000000003</v>
      </c>
      <c r="M189" s="1032">
        <v>39967.53</v>
      </c>
    </row>
    <row r="190" spans="1:13" s="1577" customFormat="1" ht="18.75" x14ac:dyDescent="0.3">
      <c r="A190" s="955" t="s">
        <v>1843</v>
      </c>
      <c r="B190" s="950" t="s">
        <v>806</v>
      </c>
      <c r="C190" s="1257" t="s">
        <v>1844</v>
      </c>
      <c r="D190" s="960" t="s">
        <v>307</v>
      </c>
      <c r="E190" s="951">
        <v>43500</v>
      </c>
      <c r="F190" s="974">
        <v>0</v>
      </c>
      <c r="G190" s="1032">
        <v>43500</v>
      </c>
      <c r="H190" s="951">
        <v>1248.45</v>
      </c>
      <c r="I190" s="1036">
        <v>936.62</v>
      </c>
      <c r="J190" s="954">
        <v>1322.4</v>
      </c>
      <c r="K190" s="954">
        <v>25</v>
      </c>
      <c r="L190" s="1032">
        <v>3532.4700000000003</v>
      </c>
      <c r="M190" s="1032">
        <v>39967.53</v>
      </c>
    </row>
    <row r="191" spans="1:13" s="1577" customFormat="1" ht="18.75" x14ac:dyDescent="0.3">
      <c r="A191" s="955" t="s">
        <v>1691</v>
      </c>
      <c r="B191" s="950" t="s">
        <v>806</v>
      </c>
      <c r="C191" s="960" t="s">
        <v>551</v>
      </c>
      <c r="D191" s="960" t="s">
        <v>307</v>
      </c>
      <c r="E191" s="951">
        <v>43500</v>
      </c>
      <c r="F191" s="952">
        <v>0</v>
      </c>
      <c r="G191" s="953">
        <v>43500</v>
      </c>
      <c r="H191" s="951">
        <v>1248.45</v>
      </c>
      <c r="I191" s="974">
        <v>936.62</v>
      </c>
      <c r="J191" s="954">
        <v>1322.4</v>
      </c>
      <c r="K191" s="954">
        <v>25</v>
      </c>
      <c r="L191" s="951">
        <f>SUM(H191:K191)</f>
        <v>3532.4700000000003</v>
      </c>
      <c r="M191" s="953">
        <f>+G191-L191</f>
        <v>39967.53</v>
      </c>
    </row>
    <row r="192" spans="1:13" s="1577" customFormat="1" ht="18.75" x14ac:dyDescent="0.3">
      <c r="A192" s="961" t="s">
        <v>847</v>
      </c>
      <c r="B192" s="950"/>
      <c r="C192" s="962">
        <v>7</v>
      </c>
      <c r="D192" s="962"/>
      <c r="E192" s="963">
        <f>SUM(E185:E191)</f>
        <v>304500</v>
      </c>
      <c r="F192" s="964">
        <v>0</v>
      </c>
      <c r="G192" s="963">
        <f t="shared" ref="G192:M192" si="28">SUM(G185:G191)</f>
        <v>304500</v>
      </c>
      <c r="H192" s="963">
        <f t="shared" si="28"/>
        <v>8739.15</v>
      </c>
      <c r="I192" s="963">
        <f t="shared" si="28"/>
        <v>6556.34</v>
      </c>
      <c r="J192" s="966">
        <f t="shared" si="28"/>
        <v>9256.7999999999993</v>
      </c>
      <c r="K192" s="963">
        <f t="shared" si="28"/>
        <v>175</v>
      </c>
      <c r="L192" s="963">
        <f t="shared" si="28"/>
        <v>24727.290000000005</v>
      </c>
      <c r="M192" s="963">
        <f t="shared" si="28"/>
        <v>279772.70999999996</v>
      </c>
    </row>
    <row r="193" spans="1:13" s="1577" customFormat="1" ht="18.75" x14ac:dyDescent="0.3">
      <c r="A193" s="961"/>
      <c r="B193" s="950"/>
      <c r="C193" s="962"/>
      <c r="D193" s="962"/>
      <c r="E193" s="963"/>
      <c r="F193" s="964"/>
      <c r="G193" s="963"/>
      <c r="H193" s="963"/>
      <c r="I193" s="963"/>
      <c r="J193" s="966"/>
      <c r="K193" s="966"/>
      <c r="L193" s="963"/>
      <c r="M193" s="963"/>
    </row>
    <row r="194" spans="1:13" s="1577" customFormat="1" ht="18.75" x14ac:dyDescent="0.3">
      <c r="A194" s="961" t="s">
        <v>1221</v>
      </c>
      <c r="B194" s="950"/>
      <c r="C194" s="967"/>
      <c r="D194" s="967"/>
      <c r="E194" s="963"/>
      <c r="F194" s="964"/>
      <c r="G194" s="965"/>
      <c r="H194" s="963"/>
      <c r="I194" s="963"/>
      <c r="J194" s="966"/>
      <c r="K194" s="966"/>
      <c r="L194" s="963"/>
      <c r="M194" s="965"/>
    </row>
    <row r="195" spans="1:13" s="1577" customFormat="1" ht="41.25" customHeight="1" x14ac:dyDescent="0.3">
      <c r="A195" s="1273" t="s">
        <v>1868</v>
      </c>
      <c r="B195" s="950"/>
      <c r="C195" s="1026"/>
      <c r="D195" s="960"/>
      <c r="E195" s="951"/>
      <c r="F195" s="974"/>
      <c r="G195" s="1032"/>
      <c r="H195" s="951"/>
      <c r="I195" s="1036"/>
      <c r="J195" s="954"/>
      <c r="K195" s="954"/>
      <c r="L195" s="1032"/>
      <c r="M195" s="1032"/>
    </row>
    <row r="196" spans="1:13" s="1577" customFormat="1" ht="18.75" x14ac:dyDescent="0.3">
      <c r="A196" s="1027" t="s">
        <v>1478</v>
      </c>
      <c r="B196" s="950" t="s">
        <v>806</v>
      </c>
      <c r="C196" s="1024" t="s">
        <v>1706</v>
      </c>
      <c r="D196" s="960" t="s">
        <v>1069</v>
      </c>
      <c r="E196" s="951">
        <v>120000</v>
      </c>
      <c r="F196" s="974">
        <v>0</v>
      </c>
      <c r="G196" s="1032">
        <v>120000</v>
      </c>
      <c r="H196" s="951">
        <v>3444</v>
      </c>
      <c r="I196" s="1032">
        <v>16809.87</v>
      </c>
      <c r="J196" s="954">
        <v>3648</v>
      </c>
      <c r="K196" s="954">
        <v>25</v>
      </c>
      <c r="L196" s="1032">
        <f>+H196+I196+J196+K196</f>
        <v>23926.87</v>
      </c>
      <c r="M196" s="1032">
        <f t="shared" ref="M196:M202" si="29">+G196-L196</f>
        <v>96073.13</v>
      </c>
    </row>
    <row r="197" spans="1:13" s="1577" customFormat="1" ht="18.75" x14ac:dyDescent="0.3">
      <c r="A197" s="1027" t="s">
        <v>244</v>
      </c>
      <c r="B197" s="950" t="s">
        <v>806</v>
      </c>
      <c r="C197" s="1024" t="s">
        <v>489</v>
      </c>
      <c r="D197" s="960" t="s">
        <v>1064</v>
      </c>
      <c r="E197" s="951">
        <v>80000</v>
      </c>
      <c r="F197" s="974">
        <v>0</v>
      </c>
      <c r="G197" s="1032">
        <v>80000</v>
      </c>
      <c r="H197" s="951">
        <v>2296</v>
      </c>
      <c r="I197" s="1032">
        <v>7400.87</v>
      </c>
      <c r="J197" s="954">
        <v>2432</v>
      </c>
      <c r="K197" s="954">
        <v>25</v>
      </c>
      <c r="L197" s="1032">
        <f>+H197+I197+J197+K197</f>
        <v>12153.869999999999</v>
      </c>
      <c r="M197" s="1032">
        <f t="shared" si="29"/>
        <v>67846.13</v>
      </c>
    </row>
    <row r="198" spans="1:13" s="1577" customFormat="1" ht="18.75" x14ac:dyDescent="0.3">
      <c r="A198" s="1027" t="s">
        <v>84</v>
      </c>
      <c r="B198" s="950" t="s">
        <v>806</v>
      </c>
      <c r="C198" s="1024" t="s">
        <v>417</v>
      </c>
      <c r="D198" s="960" t="s">
        <v>307</v>
      </c>
      <c r="E198" s="951">
        <v>70000</v>
      </c>
      <c r="F198" s="974">
        <v>0</v>
      </c>
      <c r="G198" s="951">
        <v>70000</v>
      </c>
      <c r="H198" s="951">
        <v>2009</v>
      </c>
      <c r="I198" s="1032">
        <v>5368.48</v>
      </c>
      <c r="J198" s="954">
        <v>2128</v>
      </c>
      <c r="K198" s="954">
        <v>25</v>
      </c>
      <c r="L198" s="1032">
        <f>+H198+I198+J198+K198</f>
        <v>9530.48</v>
      </c>
      <c r="M198" s="1032">
        <f t="shared" si="29"/>
        <v>60469.520000000004</v>
      </c>
    </row>
    <row r="199" spans="1:13" s="1576" customFormat="1" ht="18.75" x14ac:dyDescent="0.3">
      <c r="A199" s="1583" t="s">
        <v>94</v>
      </c>
      <c r="B199" s="1256" t="s">
        <v>807</v>
      </c>
      <c r="C199" s="1579" t="s">
        <v>417</v>
      </c>
      <c r="D199" s="1257" t="s">
        <v>1069</v>
      </c>
      <c r="E199" s="954">
        <v>70000</v>
      </c>
      <c r="F199" s="1191">
        <v>0</v>
      </c>
      <c r="G199" s="954">
        <v>70000</v>
      </c>
      <c r="H199" s="954">
        <v>2009</v>
      </c>
      <c r="I199" s="1198">
        <v>4984.5200000000004</v>
      </c>
      <c r="J199" s="954">
        <v>2128</v>
      </c>
      <c r="K199" s="954">
        <v>1944.78</v>
      </c>
      <c r="L199" s="1198">
        <f>SUM(H199:K199)</f>
        <v>11066.300000000001</v>
      </c>
      <c r="M199" s="1198">
        <f t="shared" si="29"/>
        <v>58933.7</v>
      </c>
    </row>
    <row r="200" spans="1:13" s="1576" customFormat="1" ht="18.75" x14ac:dyDescent="0.3">
      <c r="A200" s="1583" t="s">
        <v>156</v>
      </c>
      <c r="B200" s="1256" t="s">
        <v>806</v>
      </c>
      <c r="C200" s="1579" t="s">
        <v>1773</v>
      </c>
      <c r="D200" s="1257" t="s">
        <v>1069</v>
      </c>
      <c r="E200" s="954">
        <v>80000</v>
      </c>
      <c r="F200" s="1191">
        <v>0</v>
      </c>
      <c r="G200" s="954">
        <v>80000</v>
      </c>
      <c r="H200" s="954">
        <v>2296</v>
      </c>
      <c r="I200" s="1198">
        <v>6920.92</v>
      </c>
      <c r="J200" s="954">
        <v>2432</v>
      </c>
      <c r="K200" s="954">
        <v>1944.78</v>
      </c>
      <c r="L200" s="1198">
        <f>+H200+I200+J200+K200</f>
        <v>13593.7</v>
      </c>
      <c r="M200" s="1198">
        <f t="shared" si="29"/>
        <v>66406.3</v>
      </c>
    </row>
    <row r="201" spans="1:13" s="1577" customFormat="1" ht="18.75" x14ac:dyDescent="0.3">
      <c r="A201" s="1028" t="s">
        <v>177</v>
      </c>
      <c r="B201" s="1001" t="s">
        <v>807</v>
      </c>
      <c r="C201" s="1025" t="s">
        <v>1204</v>
      </c>
      <c r="D201" s="1024" t="s">
        <v>1069</v>
      </c>
      <c r="E201" s="951">
        <v>55000</v>
      </c>
      <c r="F201" s="974">
        <v>0</v>
      </c>
      <c r="G201" s="1032">
        <v>55000</v>
      </c>
      <c r="H201" s="956">
        <v>1578.5</v>
      </c>
      <c r="I201" s="1275">
        <v>2559.6799999999998</v>
      </c>
      <c r="J201" s="954">
        <v>1672</v>
      </c>
      <c r="K201" s="987">
        <v>25</v>
      </c>
      <c r="L201" s="1032">
        <f>+H201+I201+J201+K201</f>
        <v>5835.18</v>
      </c>
      <c r="M201" s="1032">
        <f t="shared" si="29"/>
        <v>49164.82</v>
      </c>
    </row>
    <row r="202" spans="1:13" s="1576" customFormat="1" ht="18.75" x14ac:dyDescent="0.3">
      <c r="A202" s="1258" t="s">
        <v>1710</v>
      </c>
      <c r="B202" s="1259" t="s">
        <v>807</v>
      </c>
      <c r="C202" s="1257" t="s">
        <v>521</v>
      </c>
      <c r="D202" s="1257" t="s">
        <v>307</v>
      </c>
      <c r="E202" s="954">
        <v>43500</v>
      </c>
      <c r="F202" s="1191">
        <v>0</v>
      </c>
      <c r="G202" s="954">
        <v>43500</v>
      </c>
      <c r="H202" s="954">
        <v>1248.45</v>
      </c>
      <c r="I202" s="1191">
        <v>648.66</v>
      </c>
      <c r="J202" s="954">
        <v>1322.4</v>
      </c>
      <c r="K202" s="954">
        <v>1944.78</v>
      </c>
      <c r="L202" s="954">
        <f>+H202+I202+J202+K202</f>
        <v>5164.29</v>
      </c>
      <c r="M202" s="954">
        <f t="shared" si="29"/>
        <v>38335.71</v>
      </c>
    </row>
    <row r="203" spans="1:13" s="1577" customFormat="1" ht="18.75" x14ac:dyDescent="0.3">
      <c r="A203" s="1027" t="s">
        <v>1717</v>
      </c>
      <c r="B203" s="950" t="s">
        <v>806</v>
      </c>
      <c r="C203" s="1579" t="s">
        <v>1844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4">
        <v>1322.4</v>
      </c>
      <c r="K203" s="954">
        <v>25</v>
      </c>
      <c r="L203" s="1032">
        <v>3532.4700000000003</v>
      </c>
      <c r="M203" s="1032">
        <v>39967.53</v>
      </c>
    </row>
    <row r="204" spans="1:13" s="1577" customFormat="1" ht="18.75" x14ac:dyDescent="0.3">
      <c r="A204" s="1027" t="s">
        <v>1718</v>
      </c>
      <c r="B204" s="950" t="s">
        <v>806</v>
      </c>
      <c r="C204" s="1024" t="s">
        <v>1332</v>
      </c>
      <c r="D204" s="960" t="s">
        <v>321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4">
        <v>1322.4</v>
      </c>
      <c r="K204" s="954">
        <v>25</v>
      </c>
      <c r="L204" s="1032">
        <f>+H204+I204+J204+K204</f>
        <v>3532.4700000000003</v>
      </c>
      <c r="M204" s="1032">
        <f t="shared" ref="M204:M209" si="30">+G204-L204</f>
        <v>39967.53</v>
      </c>
    </row>
    <row r="205" spans="1:13" s="1577" customFormat="1" ht="18.75" x14ac:dyDescent="0.3">
      <c r="A205" s="1027" t="s">
        <v>1721</v>
      </c>
      <c r="B205" s="950" t="s">
        <v>807</v>
      </c>
      <c r="C205" s="1024" t="s">
        <v>105</v>
      </c>
      <c r="D205" s="960" t="s">
        <v>1067</v>
      </c>
      <c r="E205" s="951">
        <v>25000</v>
      </c>
      <c r="F205" s="974">
        <v>0</v>
      </c>
      <c r="G205" s="1032">
        <v>25000</v>
      </c>
      <c r="H205" s="951">
        <v>717.5</v>
      </c>
      <c r="I205" s="1036">
        <v>0</v>
      </c>
      <c r="J205" s="954">
        <v>760</v>
      </c>
      <c r="K205" s="954">
        <v>25</v>
      </c>
      <c r="L205" s="1032">
        <f>+H205+I205+J205+K205</f>
        <v>1502.5</v>
      </c>
      <c r="M205" s="1032">
        <f t="shared" si="30"/>
        <v>23497.5</v>
      </c>
    </row>
    <row r="206" spans="1:13" s="1577" customFormat="1" ht="18.75" x14ac:dyDescent="0.3">
      <c r="A206" s="955" t="s">
        <v>1722</v>
      </c>
      <c r="B206" s="950" t="s">
        <v>1151</v>
      </c>
      <c r="C206" s="960" t="s">
        <v>105</v>
      </c>
      <c r="D206" s="960" t="s">
        <v>1067</v>
      </c>
      <c r="E206" s="951">
        <v>25000</v>
      </c>
      <c r="F206" s="952">
        <v>0</v>
      </c>
      <c r="G206" s="953">
        <v>25000</v>
      </c>
      <c r="H206" s="951">
        <v>717.5</v>
      </c>
      <c r="I206" s="974">
        <v>0</v>
      </c>
      <c r="J206" s="954">
        <v>760</v>
      </c>
      <c r="K206" s="954">
        <v>25</v>
      </c>
      <c r="L206" s="951">
        <f>+H206+I206+J206+K206</f>
        <v>1502.5</v>
      </c>
      <c r="M206" s="953">
        <f t="shared" si="30"/>
        <v>23497.5</v>
      </c>
    </row>
    <row r="207" spans="1:13" s="1577" customFormat="1" ht="18.75" x14ac:dyDescent="0.3">
      <c r="A207" s="1024" t="s">
        <v>830</v>
      </c>
      <c r="B207" s="950" t="s">
        <v>806</v>
      </c>
      <c r="C207" s="1026" t="s">
        <v>92</v>
      </c>
      <c r="D207" s="960" t="s">
        <v>1067</v>
      </c>
      <c r="E207" s="978">
        <v>30000</v>
      </c>
      <c r="F207" s="979">
        <v>0</v>
      </c>
      <c r="G207" s="1032">
        <v>30000</v>
      </c>
      <c r="H207" s="951">
        <v>861</v>
      </c>
      <c r="I207" s="1036">
        <v>0</v>
      </c>
      <c r="J207" s="954">
        <v>912</v>
      </c>
      <c r="K207" s="954">
        <v>25</v>
      </c>
      <c r="L207" s="1032">
        <f>+H207+I207+J207+K207</f>
        <v>1798</v>
      </c>
      <c r="M207" s="1032">
        <f t="shared" si="30"/>
        <v>28202</v>
      </c>
    </row>
    <row r="208" spans="1:13" s="1577" customFormat="1" ht="18.75" x14ac:dyDescent="0.3">
      <c r="A208" s="1027" t="s">
        <v>1723</v>
      </c>
      <c r="B208" s="950" t="s">
        <v>806</v>
      </c>
      <c r="C208" s="1026" t="s">
        <v>92</v>
      </c>
      <c r="D208" s="960" t="s">
        <v>1067</v>
      </c>
      <c r="E208" s="951">
        <v>30000</v>
      </c>
      <c r="F208" s="974">
        <v>0</v>
      </c>
      <c r="G208" s="1032">
        <v>30000</v>
      </c>
      <c r="H208" s="951">
        <v>861</v>
      </c>
      <c r="I208" s="1036">
        <v>0</v>
      </c>
      <c r="J208" s="954">
        <v>912</v>
      </c>
      <c r="K208" s="954">
        <v>25</v>
      </c>
      <c r="L208" s="1032">
        <f>+H208+I208+J208+K208</f>
        <v>1798</v>
      </c>
      <c r="M208" s="1032">
        <f t="shared" si="30"/>
        <v>28202</v>
      </c>
    </row>
    <row r="209" spans="1:13" s="1576" customFormat="1" ht="18.75" x14ac:dyDescent="0.3">
      <c r="A209" s="1583" t="s">
        <v>1729</v>
      </c>
      <c r="B209" s="1256" t="s">
        <v>806</v>
      </c>
      <c r="C209" s="1584" t="s">
        <v>92</v>
      </c>
      <c r="D209" s="1257" t="s">
        <v>1067</v>
      </c>
      <c r="E209" s="954">
        <v>30000</v>
      </c>
      <c r="F209" s="1191">
        <v>0</v>
      </c>
      <c r="G209" s="1198">
        <v>30000</v>
      </c>
      <c r="H209" s="954">
        <v>861</v>
      </c>
      <c r="I209" s="1197">
        <v>0</v>
      </c>
      <c r="J209" s="954">
        <v>912</v>
      </c>
      <c r="K209" s="954">
        <v>1944.78</v>
      </c>
      <c r="L209" s="1198">
        <f>SUM(H209:K209)</f>
        <v>3717.7799999999997</v>
      </c>
      <c r="M209" s="1198">
        <f t="shared" si="30"/>
        <v>26282.22</v>
      </c>
    </row>
    <row r="210" spans="1:13" s="1577" customFormat="1" ht="18.75" x14ac:dyDescent="0.3">
      <c r="A210" s="949" t="s">
        <v>847</v>
      </c>
      <c r="B210" s="999"/>
      <c r="C210" s="962">
        <v>14</v>
      </c>
      <c r="D210" s="962"/>
      <c r="E210" s="963">
        <f>SUM(E196:E209)</f>
        <v>745500</v>
      </c>
      <c r="F210" s="964">
        <v>0</v>
      </c>
      <c r="G210" s="963">
        <f t="shared" ref="G210:M210" si="31">SUM(G196:G209)</f>
        <v>745500</v>
      </c>
      <c r="H210" s="963">
        <f t="shared" si="31"/>
        <v>21395.850000000002</v>
      </c>
      <c r="I210" s="963">
        <f t="shared" si="31"/>
        <v>46566.240000000005</v>
      </c>
      <c r="J210" s="966">
        <f t="shared" si="31"/>
        <v>22663.200000000001</v>
      </c>
      <c r="K210" s="966">
        <f>SUM(K196:K209)</f>
        <v>8029.12</v>
      </c>
      <c r="L210" s="963">
        <f t="shared" si="31"/>
        <v>98654.409999999989</v>
      </c>
      <c r="M210" s="963">
        <f t="shared" si="31"/>
        <v>646845.59000000008</v>
      </c>
    </row>
    <row r="211" spans="1:13" s="1577" customFormat="1" ht="18.75" x14ac:dyDescent="0.3">
      <c r="A211" s="949"/>
      <c r="B211" s="999"/>
      <c r="C211" s="962"/>
      <c r="D211" s="962"/>
      <c r="E211" s="963"/>
      <c r="G211" s="963"/>
      <c r="H211" s="963"/>
      <c r="I211" s="963"/>
      <c r="J211" s="966"/>
      <c r="K211" s="966"/>
      <c r="L211" s="963"/>
      <c r="M211" s="963"/>
    </row>
    <row r="212" spans="1:13" s="1577" customFormat="1" ht="36" customHeight="1" x14ac:dyDescent="0.3">
      <c r="A212" s="1273" t="s">
        <v>1774</v>
      </c>
      <c r="B212" s="950"/>
      <c r="C212" s="967"/>
      <c r="D212" s="967"/>
      <c r="E212" s="963"/>
      <c r="F212" s="964"/>
      <c r="G212" s="965"/>
      <c r="H212" s="963"/>
      <c r="I212" s="963"/>
      <c r="J212" s="966"/>
      <c r="K212" s="966"/>
      <c r="L212" s="963"/>
      <c r="M212" s="965"/>
    </row>
    <row r="213" spans="1:13" s="1577" customFormat="1" ht="18.75" x14ac:dyDescent="0.3">
      <c r="A213" s="1027" t="s">
        <v>1707</v>
      </c>
      <c r="B213" s="950" t="s">
        <v>806</v>
      </c>
      <c r="C213" s="1024" t="s">
        <v>1708</v>
      </c>
      <c r="D213" s="960" t="s">
        <v>1069</v>
      </c>
      <c r="E213" s="951">
        <v>120000</v>
      </c>
      <c r="F213" s="974">
        <v>0</v>
      </c>
      <c r="G213" s="1032">
        <v>120000</v>
      </c>
      <c r="H213" s="951">
        <v>3444</v>
      </c>
      <c r="I213" s="1032">
        <v>16809.87</v>
      </c>
      <c r="J213" s="954">
        <v>3648</v>
      </c>
      <c r="K213" s="954">
        <v>25</v>
      </c>
      <c r="L213" s="1032">
        <f>+H213+I213+J213+K213</f>
        <v>23926.87</v>
      </c>
      <c r="M213" s="1031">
        <f>+G213-L213</f>
        <v>96073.13</v>
      </c>
    </row>
    <row r="214" spans="1:13" s="1577" customFormat="1" ht="18.75" x14ac:dyDescent="0.3">
      <c r="A214" s="1027" t="s">
        <v>1709</v>
      </c>
      <c r="B214" s="950" t="s">
        <v>807</v>
      </c>
      <c r="C214" s="1024" t="s">
        <v>417</v>
      </c>
      <c r="D214" s="960" t="s">
        <v>1069</v>
      </c>
      <c r="E214" s="951">
        <v>80000</v>
      </c>
      <c r="F214" s="974">
        <v>0</v>
      </c>
      <c r="G214" s="951">
        <v>80000</v>
      </c>
      <c r="H214" s="951">
        <v>2296</v>
      </c>
      <c r="I214" s="1032">
        <v>6482.36</v>
      </c>
      <c r="J214" s="954">
        <v>2432</v>
      </c>
      <c r="K214" s="954">
        <v>4567.5600000000004</v>
      </c>
      <c r="L214" s="1032">
        <f>+H214+I214+J214+K214</f>
        <v>15777.920000000002</v>
      </c>
      <c r="M214" s="1031">
        <f>+G214-L214</f>
        <v>64222.080000000002</v>
      </c>
    </row>
    <row r="215" spans="1:13" s="1577" customFormat="1" ht="18.75" x14ac:dyDescent="0.3">
      <c r="A215" s="1027" t="s">
        <v>1713</v>
      </c>
      <c r="B215" s="950" t="s">
        <v>807</v>
      </c>
      <c r="C215" s="1024" t="s">
        <v>276</v>
      </c>
      <c r="D215" s="960" t="s">
        <v>307</v>
      </c>
      <c r="E215" s="951">
        <v>37500</v>
      </c>
      <c r="F215" s="974">
        <v>0</v>
      </c>
      <c r="G215" s="1032">
        <v>37500</v>
      </c>
      <c r="H215" s="951">
        <v>1076.25</v>
      </c>
      <c r="I215" s="1036">
        <v>89.81</v>
      </c>
      <c r="J215" s="954">
        <v>1140</v>
      </c>
      <c r="K215" s="954">
        <v>25</v>
      </c>
      <c r="L215" s="1032">
        <f>+H215+I215+J215+K215</f>
        <v>2331.06</v>
      </c>
      <c r="M215" s="1032">
        <f>+G215-L215</f>
        <v>35168.94</v>
      </c>
    </row>
    <row r="216" spans="1:13" s="1577" customFormat="1" ht="18" customHeight="1" x14ac:dyDescent="0.3">
      <c r="A216" s="1027" t="s">
        <v>1716</v>
      </c>
      <c r="B216" s="950" t="s">
        <v>806</v>
      </c>
      <c r="C216" s="1579" t="s">
        <v>1844</v>
      </c>
      <c r="D216" s="960" t="s">
        <v>307</v>
      </c>
      <c r="E216" s="951">
        <v>43500</v>
      </c>
      <c r="F216" s="974">
        <v>0</v>
      </c>
      <c r="G216" s="1032">
        <v>43500</v>
      </c>
      <c r="H216" s="951">
        <v>1248.45</v>
      </c>
      <c r="I216" s="1036">
        <v>936.62</v>
      </c>
      <c r="J216" s="954">
        <v>1322.4</v>
      </c>
      <c r="K216" s="954">
        <v>25</v>
      </c>
      <c r="L216" s="1032">
        <v>3532.4700000000003</v>
      </c>
      <c r="M216" s="1032">
        <v>39967.53</v>
      </c>
    </row>
    <row r="217" spans="1:13" s="1577" customFormat="1" ht="18.75" x14ac:dyDescent="0.3">
      <c r="A217" s="1027" t="s">
        <v>698</v>
      </c>
      <c r="B217" s="950" t="s">
        <v>807</v>
      </c>
      <c r="C217" s="1024" t="s">
        <v>105</v>
      </c>
      <c r="D217" s="960" t="s">
        <v>1067</v>
      </c>
      <c r="E217" s="951">
        <v>25000</v>
      </c>
      <c r="F217" s="974">
        <v>0</v>
      </c>
      <c r="G217" s="1032">
        <v>25000</v>
      </c>
      <c r="H217" s="951">
        <v>717.5</v>
      </c>
      <c r="I217" s="1036">
        <v>0</v>
      </c>
      <c r="J217" s="954">
        <v>760</v>
      </c>
      <c r="K217" s="954">
        <v>25</v>
      </c>
      <c r="L217" s="1032">
        <f>+H217+I217+J217+K217</f>
        <v>1502.5</v>
      </c>
      <c r="M217" s="1032">
        <f>+G217-L217</f>
        <v>23497.5</v>
      </c>
    </row>
    <row r="218" spans="1:13" s="1577" customFormat="1" ht="18.75" x14ac:dyDescent="0.3">
      <c r="A218" s="1027" t="s">
        <v>1725</v>
      </c>
      <c r="B218" s="950" t="s">
        <v>806</v>
      </c>
      <c r="C218" s="1026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036">
        <v>0</v>
      </c>
      <c r="J218" s="954">
        <v>912</v>
      </c>
      <c r="K218" s="954">
        <v>2134</v>
      </c>
      <c r="L218" s="1032">
        <f>+H218+I218+J218+K218</f>
        <v>3907</v>
      </c>
      <c r="M218" s="1032">
        <f>+G218-L218</f>
        <v>26093</v>
      </c>
    </row>
    <row r="219" spans="1:13" s="1577" customFormat="1" ht="17.25" customHeight="1" x14ac:dyDescent="0.3">
      <c r="A219" s="1027" t="s">
        <v>1727</v>
      </c>
      <c r="B219" s="950" t="s">
        <v>806</v>
      </c>
      <c r="C219" s="1026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4">
        <v>912</v>
      </c>
      <c r="K219" s="954">
        <v>25</v>
      </c>
      <c r="L219" s="1032">
        <f>+H219+I219+J219+K219</f>
        <v>1798</v>
      </c>
      <c r="M219" s="1032">
        <f>+G219-L219</f>
        <v>28202</v>
      </c>
    </row>
    <row r="220" spans="1:13" s="1577" customFormat="1" ht="18.75" x14ac:dyDescent="0.3">
      <c r="A220" s="1027" t="s">
        <v>1730</v>
      </c>
      <c r="B220" s="950" t="s">
        <v>806</v>
      </c>
      <c r="C220" s="1026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4">
        <v>912</v>
      </c>
      <c r="K220" s="954">
        <v>25</v>
      </c>
      <c r="L220" s="1032">
        <v>1798</v>
      </c>
      <c r="M220" s="1032">
        <f>+G220-L220</f>
        <v>28202</v>
      </c>
    </row>
    <row r="221" spans="1:13" s="1577" customFormat="1" ht="18.75" x14ac:dyDescent="0.3">
      <c r="A221" s="961" t="s">
        <v>847</v>
      </c>
      <c r="B221" s="950"/>
      <c r="C221" s="962">
        <v>8</v>
      </c>
      <c r="D221" s="960"/>
      <c r="E221" s="963">
        <f>SUM(E213:E220)</f>
        <v>396000</v>
      </c>
      <c r="F221" s="964">
        <v>0</v>
      </c>
      <c r="G221" s="963">
        <f t="shared" ref="G221:M221" si="32">SUM(G213:G220)</f>
        <v>396000</v>
      </c>
      <c r="H221" s="963">
        <f t="shared" si="32"/>
        <v>11365.2</v>
      </c>
      <c r="I221" s="963">
        <f t="shared" si="32"/>
        <v>24318.66</v>
      </c>
      <c r="J221" s="966">
        <f t="shared" si="32"/>
        <v>12038.4</v>
      </c>
      <c r="K221" s="966">
        <f t="shared" si="32"/>
        <v>6851.56</v>
      </c>
      <c r="L221" s="963">
        <f t="shared" si="32"/>
        <v>54573.82</v>
      </c>
      <c r="M221" s="963">
        <f t="shared" si="32"/>
        <v>341426.18000000005</v>
      </c>
    </row>
    <row r="222" spans="1:13" s="1577" customFormat="1" ht="18.75" x14ac:dyDescent="0.3">
      <c r="A222" s="961"/>
      <c r="B222" s="950"/>
      <c r="C222" s="962"/>
      <c r="D222" s="960"/>
      <c r="F222" s="974"/>
      <c r="G222" s="1032"/>
      <c r="H222" s="951"/>
      <c r="I222" s="1036"/>
      <c r="J222" s="954"/>
      <c r="K222" s="954"/>
      <c r="L222" s="1032"/>
      <c r="M222" s="1032"/>
    </row>
    <row r="223" spans="1:13" s="1577" customFormat="1" ht="37.5" x14ac:dyDescent="0.3">
      <c r="A223" s="1273" t="s">
        <v>1846</v>
      </c>
      <c r="B223" s="950"/>
      <c r="C223" s="1026"/>
      <c r="D223" s="960"/>
      <c r="E223" s="951"/>
      <c r="F223" s="974"/>
      <c r="G223" s="1032"/>
      <c r="H223" s="951"/>
      <c r="I223" s="1036"/>
      <c r="J223" s="954"/>
      <c r="K223" s="954"/>
      <c r="L223" s="1032"/>
      <c r="M223" s="1032"/>
    </row>
    <row r="224" spans="1:13" s="1577" customFormat="1" ht="18.75" x14ac:dyDescent="0.3">
      <c r="A224" s="1027" t="s">
        <v>1712</v>
      </c>
      <c r="B224" s="950" t="s">
        <v>807</v>
      </c>
      <c r="C224" s="1024" t="s">
        <v>276</v>
      </c>
      <c r="D224" s="960" t="s">
        <v>307</v>
      </c>
      <c r="E224" s="951">
        <v>37500</v>
      </c>
      <c r="F224" s="974">
        <v>0</v>
      </c>
      <c r="G224" s="1032">
        <v>37500</v>
      </c>
      <c r="H224" s="951">
        <v>1076.25</v>
      </c>
      <c r="I224" s="1036">
        <v>89.81</v>
      </c>
      <c r="J224" s="954">
        <v>1140</v>
      </c>
      <c r="K224" s="954">
        <v>25</v>
      </c>
      <c r="L224" s="1032">
        <f>+H224+I224+J224+K224</f>
        <v>2331.06</v>
      </c>
      <c r="M224" s="1032">
        <f>+G224-L224</f>
        <v>35168.94</v>
      </c>
    </row>
    <row r="225" spans="1:13" s="1577" customFormat="1" ht="18.75" x14ac:dyDescent="0.3">
      <c r="A225" s="1027" t="s">
        <v>1715</v>
      </c>
      <c r="B225" s="950" t="s">
        <v>806</v>
      </c>
      <c r="C225" s="1579" t="s">
        <v>1844</v>
      </c>
      <c r="D225" s="960" t="s">
        <v>307</v>
      </c>
      <c r="E225" s="951">
        <v>43500</v>
      </c>
      <c r="F225" s="974">
        <v>0</v>
      </c>
      <c r="G225" s="1032">
        <v>43500</v>
      </c>
      <c r="H225" s="951">
        <v>1248.45</v>
      </c>
      <c r="I225" s="1036">
        <v>936.62</v>
      </c>
      <c r="J225" s="954">
        <v>1322.4</v>
      </c>
      <c r="K225" s="954">
        <v>25</v>
      </c>
      <c r="L225" s="1032">
        <f>+H225+I225+J225+K225</f>
        <v>3532.4700000000003</v>
      </c>
      <c r="M225" s="1032">
        <f>+G225-L225</f>
        <v>39967.53</v>
      </c>
    </row>
    <row r="226" spans="1:13" s="1577" customFormat="1" ht="18.75" x14ac:dyDescent="0.3">
      <c r="A226" s="1027" t="s">
        <v>1336</v>
      </c>
      <c r="B226" s="950" t="s">
        <v>806</v>
      </c>
      <c r="C226" s="1579" t="s">
        <v>1844</v>
      </c>
      <c r="D226" s="960" t="s">
        <v>307</v>
      </c>
      <c r="E226" s="951">
        <v>43500</v>
      </c>
      <c r="F226" s="974">
        <v>0</v>
      </c>
      <c r="G226" s="1032">
        <v>43500</v>
      </c>
      <c r="H226" s="951">
        <v>1248.45</v>
      </c>
      <c r="I226" s="1036">
        <v>936.62</v>
      </c>
      <c r="J226" s="954">
        <v>1322.4</v>
      </c>
      <c r="K226" s="954">
        <v>25</v>
      </c>
      <c r="L226" s="1032">
        <v>3532.4700000000003</v>
      </c>
      <c r="M226" s="1032">
        <v>39967.53</v>
      </c>
    </row>
    <row r="227" spans="1:13" s="1577" customFormat="1" ht="18.75" x14ac:dyDescent="0.3">
      <c r="A227" s="1027" t="s">
        <v>1719</v>
      </c>
      <c r="B227" s="999" t="s">
        <v>807</v>
      </c>
      <c r="C227" s="1024" t="s">
        <v>105</v>
      </c>
      <c r="D227" s="960" t="s">
        <v>1067</v>
      </c>
      <c r="E227" s="951">
        <v>25000</v>
      </c>
      <c r="F227" s="974">
        <v>0</v>
      </c>
      <c r="G227" s="1032">
        <v>25000</v>
      </c>
      <c r="H227" s="951">
        <v>717.5</v>
      </c>
      <c r="I227" s="1036">
        <v>0</v>
      </c>
      <c r="J227" s="954">
        <v>760</v>
      </c>
      <c r="K227" s="954">
        <v>25</v>
      </c>
      <c r="L227" s="1032">
        <f>+H227+I227+J227+K227</f>
        <v>1502.5</v>
      </c>
      <c r="M227" s="1032">
        <f>+G227-L227</f>
        <v>23497.5</v>
      </c>
    </row>
    <row r="228" spans="1:13" s="1577" customFormat="1" ht="18.75" x14ac:dyDescent="0.3">
      <c r="A228" s="1027" t="s">
        <v>1726</v>
      </c>
      <c r="B228" s="950" t="s">
        <v>806</v>
      </c>
      <c r="C228" s="1026" t="s">
        <v>92</v>
      </c>
      <c r="D228" s="960" t="s">
        <v>1067</v>
      </c>
      <c r="E228" s="951">
        <v>30000</v>
      </c>
      <c r="F228" s="974">
        <v>0</v>
      </c>
      <c r="G228" s="1032">
        <v>30000</v>
      </c>
      <c r="H228" s="951">
        <v>861</v>
      </c>
      <c r="I228" s="1036">
        <v>0</v>
      </c>
      <c r="J228" s="954">
        <v>912</v>
      </c>
      <c r="K228" s="954">
        <v>25</v>
      </c>
      <c r="L228" s="1032">
        <f>+H228+I228+J228+K228</f>
        <v>1798</v>
      </c>
      <c r="M228" s="1032">
        <f>+G228-L228</f>
        <v>28202</v>
      </c>
    </row>
    <row r="229" spans="1:13" s="1577" customFormat="1" ht="18.75" x14ac:dyDescent="0.3">
      <c r="A229" s="1027" t="s">
        <v>1728</v>
      </c>
      <c r="B229" s="950" t="s">
        <v>806</v>
      </c>
      <c r="C229" s="1026" t="s">
        <v>92</v>
      </c>
      <c r="D229" s="960" t="s">
        <v>1067</v>
      </c>
      <c r="E229" s="951">
        <v>30000</v>
      </c>
      <c r="F229" s="974">
        <v>0</v>
      </c>
      <c r="G229" s="1032">
        <v>30000</v>
      </c>
      <c r="H229" s="951">
        <v>861</v>
      </c>
      <c r="I229" s="1036">
        <v>0</v>
      </c>
      <c r="J229" s="954">
        <v>912</v>
      </c>
      <c r="K229" s="954">
        <v>25</v>
      </c>
      <c r="L229" s="1032">
        <v>1798</v>
      </c>
      <c r="M229" s="1032">
        <f>+G229-L229</f>
        <v>28202</v>
      </c>
    </row>
    <row r="230" spans="1:13" s="1577" customFormat="1" ht="18.75" x14ac:dyDescent="0.3">
      <c r="A230" s="1027" t="s">
        <v>1731</v>
      </c>
      <c r="B230" s="950" t="s">
        <v>806</v>
      </c>
      <c r="C230" s="1026" t="s">
        <v>92</v>
      </c>
      <c r="D230" s="960" t="s">
        <v>1067</v>
      </c>
      <c r="E230" s="951">
        <v>30000</v>
      </c>
      <c r="F230" s="974">
        <v>0</v>
      </c>
      <c r="G230" s="1032">
        <v>30000</v>
      </c>
      <c r="H230" s="951">
        <v>861</v>
      </c>
      <c r="I230" s="1036">
        <v>0</v>
      </c>
      <c r="J230" s="954">
        <v>912</v>
      </c>
      <c r="K230" s="954">
        <v>25</v>
      </c>
      <c r="L230" s="1032">
        <v>1798</v>
      </c>
      <c r="M230" s="1032">
        <f>+G230-L230</f>
        <v>28202</v>
      </c>
    </row>
    <row r="231" spans="1:13" s="1577" customFormat="1" ht="18.75" x14ac:dyDescent="0.3">
      <c r="A231" s="961" t="s">
        <v>847</v>
      </c>
      <c r="B231" s="950"/>
      <c r="C231" s="962">
        <v>7</v>
      </c>
      <c r="D231" s="960"/>
      <c r="E231" s="963">
        <f>SUM(E224:E230)</f>
        <v>239500</v>
      </c>
      <c r="F231" s="964">
        <v>0</v>
      </c>
      <c r="G231" s="963">
        <f t="shared" ref="G231:M231" si="33">SUM(G224:G230)</f>
        <v>239500</v>
      </c>
      <c r="H231" s="963">
        <f t="shared" si="33"/>
        <v>6873.65</v>
      </c>
      <c r="I231" s="963">
        <f t="shared" si="33"/>
        <v>1963.0500000000002</v>
      </c>
      <c r="J231" s="966">
        <f t="shared" si="33"/>
        <v>7280.8</v>
      </c>
      <c r="K231" s="966">
        <f>SUM(K224:K230)</f>
        <v>175</v>
      </c>
      <c r="L231" s="963">
        <f t="shared" si="33"/>
        <v>16292.5</v>
      </c>
      <c r="M231" s="963">
        <f t="shared" si="33"/>
        <v>223207.5</v>
      </c>
    </row>
    <row r="232" spans="1:13" s="1577" customFormat="1" ht="18.75" x14ac:dyDescent="0.3">
      <c r="A232" s="961"/>
      <c r="B232" s="950"/>
      <c r="C232" s="962"/>
      <c r="D232" s="960"/>
      <c r="E232" s="951"/>
      <c r="F232" s="974"/>
      <c r="G232" s="1032"/>
      <c r="H232" s="951"/>
      <c r="I232" s="1036"/>
      <c r="J232" s="954"/>
      <c r="K232" s="954"/>
      <c r="L232" s="1032"/>
      <c r="M232" s="1032"/>
    </row>
    <row r="233" spans="1:13" s="1577" customFormat="1" ht="41.25" customHeight="1" x14ac:dyDescent="0.3">
      <c r="A233" s="1273" t="s">
        <v>1776</v>
      </c>
      <c r="B233" s="950"/>
      <c r="C233" s="1026"/>
      <c r="D233" s="960"/>
      <c r="E233" s="951"/>
      <c r="F233" s="974"/>
      <c r="G233" s="1032"/>
      <c r="H233" s="951"/>
      <c r="I233" s="1036"/>
      <c r="J233" s="954"/>
      <c r="K233" s="954"/>
      <c r="L233" s="1032"/>
      <c r="M233" s="1032"/>
    </row>
    <row r="234" spans="1:13" s="1577" customFormat="1" ht="18.75" x14ac:dyDescent="0.3">
      <c r="A234" s="1027" t="s">
        <v>1711</v>
      </c>
      <c r="B234" s="950" t="s">
        <v>807</v>
      </c>
      <c r="C234" s="1024" t="s">
        <v>521</v>
      </c>
      <c r="D234" s="960" t="s">
        <v>307</v>
      </c>
      <c r="E234" s="951">
        <v>37500</v>
      </c>
      <c r="F234" s="974">
        <v>0</v>
      </c>
      <c r="G234" s="1032">
        <v>37500</v>
      </c>
      <c r="H234" s="951">
        <v>1076.25</v>
      </c>
      <c r="I234" s="1036">
        <v>89.81</v>
      </c>
      <c r="J234" s="954">
        <v>1140</v>
      </c>
      <c r="K234" s="954">
        <v>25</v>
      </c>
      <c r="L234" s="1032">
        <f>+H234+I234+J234+K234</f>
        <v>2331.06</v>
      </c>
      <c r="M234" s="1032">
        <f t="shared" ref="M234:M240" si="34">+G234-L234</f>
        <v>35168.94</v>
      </c>
    </row>
    <row r="235" spans="1:13" s="1577" customFormat="1" ht="18.75" x14ac:dyDescent="0.3">
      <c r="A235" s="1027" t="s">
        <v>1714</v>
      </c>
      <c r="B235" s="950" t="s">
        <v>807</v>
      </c>
      <c r="C235" s="1024" t="s">
        <v>276</v>
      </c>
      <c r="D235" s="960" t="s">
        <v>307</v>
      </c>
      <c r="E235" s="951">
        <v>43500</v>
      </c>
      <c r="F235" s="974">
        <v>0</v>
      </c>
      <c r="G235" s="1032">
        <v>43500</v>
      </c>
      <c r="H235" s="951">
        <v>1248.45</v>
      </c>
      <c r="I235" s="1036">
        <v>936.62</v>
      </c>
      <c r="J235" s="954">
        <v>1322.4</v>
      </c>
      <c r="K235" s="954">
        <v>25</v>
      </c>
      <c r="L235" s="1032">
        <f>+H235+I235+J235+K235</f>
        <v>3532.4700000000003</v>
      </c>
      <c r="M235" s="1032">
        <f t="shared" si="34"/>
        <v>39967.53</v>
      </c>
    </row>
    <row r="236" spans="1:13" s="1577" customFormat="1" ht="18.75" x14ac:dyDescent="0.3">
      <c r="A236" s="1027" t="s">
        <v>1440</v>
      </c>
      <c r="B236" s="950" t="s">
        <v>807</v>
      </c>
      <c r="C236" s="1024" t="s">
        <v>276</v>
      </c>
      <c r="D236" s="960" t="s">
        <v>307</v>
      </c>
      <c r="E236" s="951">
        <v>37500</v>
      </c>
      <c r="F236" s="974">
        <v>0</v>
      </c>
      <c r="G236" s="1032">
        <v>37500</v>
      </c>
      <c r="H236" s="951">
        <v>1076.25</v>
      </c>
      <c r="I236" s="1036">
        <v>89.81</v>
      </c>
      <c r="J236" s="954">
        <v>1140</v>
      </c>
      <c r="K236" s="954">
        <v>25</v>
      </c>
      <c r="L236" s="1032">
        <v>2331.06</v>
      </c>
      <c r="M236" s="1032">
        <f t="shared" si="34"/>
        <v>35168.94</v>
      </c>
    </row>
    <row r="237" spans="1:13" s="1577" customFormat="1" ht="18.75" x14ac:dyDescent="0.3">
      <c r="A237" s="1027" t="s">
        <v>1847</v>
      </c>
      <c r="B237" s="950" t="s">
        <v>806</v>
      </c>
      <c r="C237" s="1024" t="s">
        <v>551</v>
      </c>
      <c r="D237" s="960" t="s">
        <v>307</v>
      </c>
      <c r="E237" s="951">
        <v>43500</v>
      </c>
      <c r="F237" s="974">
        <v>0</v>
      </c>
      <c r="G237" s="1032">
        <v>43500</v>
      </c>
      <c r="H237" s="951">
        <v>1248.45</v>
      </c>
      <c r="I237" s="1036">
        <v>936.62</v>
      </c>
      <c r="J237" s="954">
        <v>1322.4</v>
      </c>
      <c r="K237" s="954">
        <v>25</v>
      </c>
      <c r="L237" s="1032">
        <f>+H237+I237+J237+K237</f>
        <v>3532.4700000000003</v>
      </c>
      <c r="M237" s="1032">
        <f>+G237-L237</f>
        <v>39967.53</v>
      </c>
    </row>
    <row r="238" spans="1:13" s="1577" customFormat="1" ht="18.75" x14ac:dyDescent="0.3">
      <c r="A238" s="1027" t="s">
        <v>1720</v>
      </c>
      <c r="B238" s="999" t="s">
        <v>807</v>
      </c>
      <c r="C238" s="1024" t="s">
        <v>105</v>
      </c>
      <c r="D238" s="960" t="s">
        <v>1067</v>
      </c>
      <c r="E238" s="951">
        <v>25000</v>
      </c>
      <c r="F238" s="974">
        <v>0</v>
      </c>
      <c r="G238" s="1032">
        <v>25000</v>
      </c>
      <c r="H238" s="951">
        <v>717.5</v>
      </c>
      <c r="I238" s="1036">
        <v>0</v>
      </c>
      <c r="J238" s="954">
        <v>760</v>
      </c>
      <c r="K238" s="954">
        <v>25</v>
      </c>
      <c r="L238" s="1032">
        <f>+H238+I238+J238+K238</f>
        <v>1502.5</v>
      </c>
      <c r="M238" s="1032">
        <f t="shared" si="34"/>
        <v>23497.5</v>
      </c>
    </row>
    <row r="239" spans="1:13" s="1577" customFormat="1" ht="18.75" x14ac:dyDescent="0.3">
      <c r="A239" s="1024" t="s">
        <v>1056</v>
      </c>
      <c r="B239" s="950" t="s">
        <v>806</v>
      </c>
      <c r="C239" s="1026" t="s">
        <v>92</v>
      </c>
      <c r="D239" s="960" t="s">
        <v>1067</v>
      </c>
      <c r="E239" s="978">
        <v>30000</v>
      </c>
      <c r="F239" s="979">
        <v>0</v>
      </c>
      <c r="G239" s="1032">
        <v>30000</v>
      </c>
      <c r="H239" s="951">
        <v>861</v>
      </c>
      <c r="I239" s="1036">
        <v>0</v>
      </c>
      <c r="J239" s="954">
        <v>912</v>
      </c>
      <c r="K239" s="954">
        <v>25</v>
      </c>
      <c r="L239" s="1032">
        <f>+H239+I239+J239+K239</f>
        <v>1798</v>
      </c>
      <c r="M239" s="1032">
        <f t="shared" si="34"/>
        <v>28202</v>
      </c>
    </row>
    <row r="240" spans="1:13" s="1577" customFormat="1" ht="18.75" x14ac:dyDescent="0.3">
      <c r="A240" s="1027" t="s">
        <v>1724</v>
      </c>
      <c r="B240" s="950" t="s">
        <v>1296</v>
      </c>
      <c r="C240" s="1026" t="s">
        <v>92</v>
      </c>
      <c r="D240" s="960" t="s">
        <v>1067</v>
      </c>
      <c r="E240" s="951">
        <v>30000</v>
      </c>
      <c r="F240" s="974">
        <v>0</v>
      </c>
      <c r="G240" s="1032">
        <v>30000</v>
      </c>
      <c r="H240" s="951">
        <v>861</v>
      </c>
      <c r="I240" s="1036">
        <v>0</v>
      </c>
      <c r="J240" s="954">
        <v>912</v>
      </c>
      <c r="K240" s="954">
        <v>25</v>
      </c>
      <c r="L240" s="1032">
        <f>+H240+I240+J240+K240</f>
        <v>1798</v>
      </c>
      <c r="M240" s="1032">
        <f t="shared" si="34"/>
        <v>28202</v>
      </c>
    </row>
    <row r="241" spans="1:13" s="1577" customFormat="1" ht="18.75" x14ac:dyDescent="0.3">
      <c r="A241" s="961" t="s">
        <v>847</v>
      </c>
      <c r="B241" s="950"/>
      <c r="C241" s="962">
        <v>7</v>
      </c>
      <c r="D241" s="960"/>
      <c r="E241" s="963">
        <f>SUM(E234:E240)</f>
        <v>247000</v>
      </c>
      <c r="F241" s="1071">
        <v>0</v>
      </c>
      <c r="G241" s="963">
        <f t="shared" ref="G241:M241" si="35">SUM(G234:G240)</f>
        <v>247000</v>
      </c>
      <c r="H241" s="963">
        <f t="shared" si="35"/>
        <v>7088.9</v>
      </c>
      <c r="I241" s="963">
        <f t="shared" si="35"/>
        <v>2052.86</v>
      </c>
      <c r="J241" s="966">
        <f t="shared" si="35"/>
        <v>7508.8</v>
      </c>
      <c r="K241" s="966">
        <f>SUM(K234:K240)</f>
        <v>175</v>
      </c>
      <c r="L241" s="963">
        <f t="shared" si="35"/>
        <v>16825.560000000001</v>
      </c>
      <c r="M241" s="963">
        <f t="shared" si="35"/>
        <v>230174.44</v>
      </c>
    </row>
    <row r="242" spans="1:13" s="1577" customFormat="1" ht="18.75" x14ac:dyDescent="0.3">
      <c r="A242" s="961"/>
      <c r="B242" s="950"/>
      <c r="C242" s="962"/>
      <c r="D242" s="960"/>
      <c r="E242" s="963">
        <f>+E210+E221+E231+E241</f>
        <v>1628000</v>
      </c>
      <c r="F242" s="964">
        <v>0</v>
      </c>
      <c r="G242" s="963">
        <f t="shared" ref="G242:M242" si="36">+G210+G221+G231+G241</f>
        <v>1628000</v>
      </c>
      <c r="H242" s="963">
        <f t="shared" si="36"/>
        <v>46723.600000000006</v>
      </c>
      <c r="I242" s="963">
        <f t="shared" si="36"/>
        <v>74900.810000000012</v>
      </c>
      <c r="J242" s="966">
        <f t="shared" si="36"/>
        <v>49491.200000000004</v>
      </c>
      <c r="K242" s="966">
        <f t="shared" si="36"/>
        <v>15230.68</v>
      </c>
      <c r="L242" s="963">
        <f t="shared" si="36"/>
        <v>186346.28999999998</v>
      </c>
      <c r="M242" s="963">
        <f t="shared" si="36"/>
        <v>1441653.71</v>
      </c>
    </row>
    <row r="243" spans="1:13" s="1577" customFormat="1" ht="18.75" x14ac:dyDescent="0.3">
      <c r="A243" s="961"/>
      <c r="B243" s="958"/>
      <c r="C243" s="962"/>
      <c r="D243" s="962"/>
      <c r="E243" s="963"/>
      <c r="F243" s="964"/>
      <c r="G243" s="965"/>
      <c r="H243" s="963"/>
      <c r="I243" s="963"/>
      <c r="J243" s="966"/>
      <c r="K243" s="966"/>
      <c r="L243" s="963"/>
      <c r="M243" s="965"/>
    </row>
    <row r="244" spans="1:13" s="1577" customFormat="1" ht="27.75" customHeight="1" x14ac:dyDescent="0.3">
      <c r="A244" s="1058" t="s">
        <v>865</v>
      </c>
      <c r="B244" s="1059"/>
      <c r="C244" s="1058">
        <f>+C221+C192+C182+C171+C166+C162+C156+C151+C144+C136+C128+C120+C116+C105++C91+C78+C60+C55+C47+C42+C38+C23+C96+C110+C30+C132+C241+C231+C210+C175+C100</f>
        <v>131</v>
      </c>
      <c r="D244" s="1058"/>
      <c r="E244" s="1076">
        <f>+E23+E30+E38+E42+E47+E55+E60+E78+E91+E96+E105+E110+E116+E120+E128+E132+E136+E144+E151+E156+E162+E166+E171+E175+E182+E192+E210+E221+E231+E241+E100</f>
        <v>6827500</v>
      </c>
      <c r="F244" s="1072">
        <v>0</v>
      </c>
      <c r="G244" s="1076">
        <f t="shared" ref="G244:M244" si="37">+G23+G30+G38+G42+G47+G55+G60+G78+G91+G96+G105+G110+G116+G120+G128+G132+G136+G144+G151+G156+G162+G166+G171+G175+G182+G192+G210+G221+G231+G241+G100</f>
        <v>6827500</v>
      </c>
      <c r="H244" s="1076">
        <f t="shared" si="37"/>
        <v>195949.25</v>
      </c>
      <c r="I244" s="1076">
        <f>+I23+I30+I38+I42+I47+I55+I60+I78+I91+I96+I105+I110+I116+I120+I128+I132+I136+I144+I151+I156+I162+I166+I171+I175+I182+I192+I210+I221+I231+I241+I100</f>
        <v>422768.20999999996</v>
      </c>
      <c r="J244" s="1076">
        <f>+J23+J30+J38+J42+J47+J55+J60+J78+J91+J96+J105+J110+J116+J120+J128+J132+J136+J144+J151+J156+J162+J166+J171+J175+J182+J192+J210+J221+J231+J241+J100</f>
        <v>206711.78999999995</v>
      </c>
      <c r="K244" s="1076">
        <f t="shared" si="37"/>
        <v>157081.84999999995</v>
      </c>
      <c r="L244" s="1076">
        <f t="shared" si="37"/>
        <v>982511.10000000009</v>
      </c>
      <c r="M244" s="1076">
        <f t="shared" si="37"/>
        <v>5844988.8999999994</v>
      </c>
    </row>
    <row r="245" spans="1:13" ht="15.75" x14ac:dyDescent="0.25">
      <c r="A245" s="853"/>
      <c r="B245" s="871"/>
      <c r="C245" s="853"/>
      <c r="D245" s="853"/>
      <c r="E245" s="213"/>
      <c r="F245" s="853"/>
      <c r="G245" s="271"/>
      <c r="H245" s="1324"/>
      <c r="I245" s="1324"/>
      <c r="J245" s="271"/>
      <c r="K245" s="271"/>
      <c r="L245" s="1324"/>
      <c r="M245" s="271"/>
    </row>
    <row r="246" spans="1:13" ht="14.25" customHeight="1" x14ac:dyDescent="0.25">
      <c r="A246" s="853"/>
      <c r="B246" s="871"/>
      <c r="C246" s="853"/>
      <c r="D246" s="853"/>
      <c r="E246" s="213"/>
      <c r="F246" s="853"/>
      <c r="G246" s="1022"/>
      <c r="H246" s="1093"/>
      <c r="I246" s="1093"/>
      <c r="J246" s="1022"/>
      <c r="K246" s="1022"/>
      <c r="L246" s="1093"/>
      <c r="M246" s="1022"/>
    </row>
    <row r="247" spans="1:13" ht="31.5" x14ac:dyDescent="0.5">
      <c r="A247" s="853"/>
      <c r="B247" s="871"/>
      <c r="C247" s="1575"/>
      <c r="D247" s="853"/>
      <c r="E247" s="1093"/>
      <c r="F247" s="853"/>
      <c r="G247" s="853"/>
      <c r="H247" s="869"/>
      <c r="I247" s="1092"/>
      <c r="J247" s="1022"/>
      <c r="K247" s="1022"/>
      <c r="L247" s="1093"/>
      <c r="M247" s="1022"/>
    </row>
    <row r="248" spans="1:13" ht="15.75" x14ac:dyDescent="0.25">
      <c r="A248" s="853"/>
      <c r="B248" s="871"/>
      <c r="C248" s="1022"/>
      <c r="D248" s="1244"/>
      <c r="E248" s="869"/>
      <c r="F248" s="853"/>
      <c r="G248" s="853"/>
      <c r="H248" s="869"/>
      <c r="I248" s="1092"/>
      <c r="J248" s="1022"/>
      <c r="K248" s="1022"/>
      <c r="L248" s="1093"/>
      <c r="M248" s="1022"/>
    </row>
    <row r="249" spans="1:13" ht="68.25" customHeight="1" x14ac:dyDescent="0.25">
      <c r="A249" s="853"/>
      <c r="B249" s="871"/>
      <c r="C249" s="1022"/>
      <c r="D249" s="1244"/>
      <c r="E249" s="869"/>
      <c r="F249" s="853"/>
      <c r="G249" s="853"/>
      <c r="H249" s="869"/>
      <c r="I249" s="1092"/>
      <c r="J249" s="1022"/>
      <c r="K249" s="1022"/>
      <c r="L249" s="1093"/>
      <c r="M249" s="1022"/>
    </row>
    <row r="250" spans="1:13" ht="15.75" x14ac:dyDescent="0.25">
      <c r="A250" s="853"/>
      <c r="B250" s="871"/>
      <c r="C250" s="1022"/>
      <c r="E250" s="869"/>
      <c r="F250" s="853"/>
      <c r="G250" s="853"/>
      <c r="H250" s="869"/>
      <c r="I250" s="1093"/>
      <c r="J250" s="1022"/>
      <c r="K250" s="1022"/>
      <c r="L250" s="1093"/>
      <c r="M250" s="1022"/>
    </row>
    <row r="251" spans="1:13" ht="15.75" x14ac:dyDescent="0.25">
      <c r="A251" s="853"/>
      <c r="B251" s="871"/>
      <c r="C251" s="853"/>
      <c r="D251" s="853"/>
      <c r="E251" s="852"/>
      <c r="F251" s="853"/>
      <c r="G251" s="853"/>
      <c r="H251" s="869"/>
      <c r="I251" s="869"/>
      <c r="J251" s="853"/>
      <c r="K251" s="853"/>
      <c r="L251" s="869"/>
      <c r="M251" s="853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53"/>
      <c r="K252" s="853"/>
      <c r="L252" s="869"/>
      <c r="M252" s="853"/>
    </row>
    <row r="253" spans="1:13" ht="32.25" customHeight="1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53"/>
      <c r="K253" s="853"/>
      <c r="L253" s="869"/>
      <c r="M253" s="853"/>
    </row>
    <row r="254" spans="1:13" ht="17.2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53"/>
      <c r="K254" s="853"/>
      <c r="L254" s="869"/>
      <c r="M254" s="853"/>
    </row>
    <row r="255" spans="1:13" ht="25.5" customHeight="1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53"/>
      <c r="K255" s="853"/>
      <c r="L255" s="869"/>
      <c r="M255" s="853"/>
    </row>
    <row r="256" spans="1:13" ht="15.75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53"/>
      <c r="K256" s="853"/>
      <c r="L256" s="869"/>
      <c r="M256" s="853"/>
    </row>
    <row r="257" spans="1:14" ht="31.5" customHeight="1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53"/>
      <c r="K257" s="853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53"/>
      <c r="K258" s="853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69"/>
      <c r="I259" s="869"/>
      <c r="J259" s="853"/>
      <c r="K259" s="853"/>
      <c r="L259" s="869"/>
      <c r="M259" s="853"/>
    </row>
    <row r="260" spans="1:14" ht="28.5" customHeight="1" x14ac:dyDescent="0.25">
      <c r="A260" s="853"/>
      <c r="B260" s="871"/>
      <c r="C260" s="853"/>
      <c r="D260" s="853"/>
      <c r="E260" s="852"/>
      <c r="F260" s="853"/>
      <c r="G260" s="853"/>
      <c r="H260" s="869"/>
      <c r="I260" s="869"/>
      <c r="J260" s="853"/>
      <c r="K260" s="853"/>
      <c r="L260" s="869"/>
      <c r="M260" s="853"/>
    </row>
    <row r="261" spans="1:14" ht="15.75" x14ac:dyDescent="0.25">
      <c r="A261" s="873"/>
      <c r="B261" s="874"/>
      <c r="C261" s="873"/>
      <c r="D261" s="873"/>
      <c r="E261" s="875"/>
      <c r="F261" s="873"/>
      <c r="G261" s="873"/>
      <c r="H261" s="1094"/>
      <c r="I261" s="1094"/>
      <c r="J261" s="873"/>
      <c r="K261" s="873"/>
      <c r="L261" s="1094"/>
      <c r="M261" s="873"/>
    </row>
    <row r="262" spans="1:14" ht="15.75" x14ac:dyDescent="0.25">
      <c r="A262" s="873"/>
      <c r="B262" s="871"/>
      <c r="C262" s="873"/>
      <c r="D262" s="873"/>
      <c r="E262" s="875"/>
      <c r="F262" s="873"/>
      <c r="G262" s="873"/>
      <c r="H262" s="1094"/>
      <c r="I262" s="1094"/>
      <c r="J262" s="873"/>
      <c r="K262" s="873"/>
      <c r="L262" s="1094"/>
      <c r="M262" s="873"/>
    </row>
    <row r="263" spans="1:14" ht="15.75" x14ac:dyDescent="0.25">
      <c r="A263" s="871"/>
      <c r="B263" s="871"/>
      <c r="C263" s="871"/>
      <c r="D263" s="871"/>
      <c r="E263" s="876"/>
      <c r="F263" s="877"/>
      <c r="G263" s="878"/>
      <c r="H263" s="1380"/>
      <c r="I263" s="1095"/>
      <c r="J263" s="1200"/>
      <c r="K263" s="1200"/>
      <c r="L263" s="1095"/>
      <c r="M263" s="880"/>
    </row>
    <row r="264" spans="1:14" ht="15.75" x14ac:dyDescent="0.25">
      <c r="A264" s="1889" t="s">
        <v>1271</v>
      </c>
      <c r="B264" s="1889"/>
      <c r="C264" s="874"/>
      <c r="D264" s="874"/>
      <c r="E264" s="875"/>
      <c r="F264" s="873"/>
      <c r="G264" s="873"/>
      <c r="H264" s="1869" t="s">
        <v>852</v>
      </c>
      <c r="I264" s="1869"/>
      <c r="J264" s="1869"/>
      <c r="K264" s="1869"/>
      <c r="L264" s="1869"/>
      <c r="M264" s="1869"/>
    </row>
    <row r="265" spans="1:14" ht="15.75" x14ac:dyDescent="0.25">
      <c r="A265" s="930" t="s">
        <v>1376</v>
      </c>
      <c r="B265" s="871"/>
      <c r="C265" s="871"/>
      <c r="D265" s="871"/>
      <c r="E265" s="875"/>
      <c r="F265" s="873"/>
      <c r="H265" s="520"/>
      <c r="I265" s="1795" t="s">
        <v>1504</v>
      </c>
      <c r="J265" s="1795"/>
      <c r="K265" s="1870"/>
      <c r="L265" s="1795"/>
      <c r="M265" s="622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519"/>
      <c r="I266" s="519"/>
      <c r="J266" s="928"/>
      <c r="K266" s="928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928"/>
      <c r="K267" s="928"/>
      <c r="L267" s="519"/>
      <c r="M267" s="928"/>
      <c r="N267" s="537"/>
    </row>
    <row r="268" spans="1:14" ht="308.25" customHeight="1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928"/>
      <c r="K268" s="928"/>
      <c r="L268" s="519"/>
      <c r="M268" s="928"/>
      <c r="N268" s="537"/>
    </row>
    <row r="269" spans="1:14" ht="19.5" customHeight="1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928"/>
      <c r="K269" s="928"/>
      <c r="L269" s="519"/>
      <c r="M269" s="928"/>
      <c r="N269" s="537"/>
    </row>
    <row r="270" spans="1:14" ht="6.75" customHeight="1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928"/>
      <c r="K270" s="928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928"/>
      <c r="K271" s="928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928"/>
      <c r="K272" s="928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928"/>
      <c r="K273" s="928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928"/>
      <c r="K274" s="928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928"/>
      <c r="K275" s="928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928"/>
      <c r="K276" s="928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519"/>
      <c r="I277" s="519"/>
      <c r="J277" s="928"/>
      <c r="K277" s="928"/>
      <c r="L277" s="519"/>
      <c r="M277" s="928"/>
      <c r="N277" s="537"/>
    </row>
    <row r="278" spans="1:14" ht="15.75" x14ac:dyDescent="0.25">
      <c r="A278" s="928"/>
      <c r="B278" s="871"/>
      <c r="C278" s="871"/>
      <c r="D278" s="871"/>
      <c r="E278" s="875"/>
      <c r="F278" s="873"/>
      <c r="G278" s="928"/>
      <c r="H278" s="519"/>
      <c r="I278" s="519"/>
      <c r="J278" s="928"/>
      <c r="K278" s="928"/>
      <c r="L278" s="519"/>
      <c r="M278" s="928"/>
      <c r="N278" s="537"/>
    </row>
    <row r="279" spans="1:14" ht="15.75" x14ac:dyDescent="0.25">
      <c r="A279" s="874"/>
      <c r="B279" s="851"/>
      <c r="C279" s="874"/>
      <c r="D279" s="874"/>
      <c r="E279" s="883"/>
      <c r="F279" s="874"/>
      <c r="G279" s="884"/>
      <c r="H279" s="1381"/>
      <c r="I279" s="1094"/>
      <c r="J279" s="885"/>
      <c r="K279" s="885"/>
      <c r="L279" s="1096"/>
      <c r="M279" s="885"/>
    </row>
  </sheetData>
  <mergeCells count="20">
    <mergeCell ref="M16:M17"/>
    <mergeCell ref="A264:B264"/>
    <mergeCell ref="H264:M264"/>
    <mergeCell ref="I265:L265"/>
    <mergeCell ref="G16:G17"/>
    <mergeCell ref="H16:H17"/>
    <mergeCell ref="I16:I17"/>
    <mergeCell ref="J16:J17"/>
    <mergeCell ref="K16:K17"/>
    <mergeCell ref="L16:L17"/>
    <mergeCell ref="A16:A17"/>
    <mergeCell ref="B16:B17"/>
    <mergeCell ref="C16:C17"/>
    <mergeCell ref="D16:D17"/>
    <mergeCell ref="F16:F17"/>
    <mergeCell ref="A10:M10"/>
    <mergeCell ref="A11:N11"/>
    <mergeCell ref="A12:M12"/>
    <mergeCell ref="A13:M13"/>
    <mergeCell ref="A14:M14"/>
  </mergeCells>
  <pageMargins left="0.22" right="0.23622047244094491" top="0.12" bottom="0" header="0.12" footer="0"/>
  <pageSetup paperSize="345" scale="41" fitToHeight="0" orientation="landscape" r:id="rId1"/>
  <rowBreaks count="3" manualBreakCount="3">
    <brk id="77" max="12" man="1"/>
    <brk id="149" max="12" man="1"/>
    <brk id="220" max="12" man="1"/>
  </rowBreaks>
  <drawing r:id="rId2"/>
</worksheet>
</file>

<file path=xl/worksheets/sheet3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314897-9A8E-4891-818A-8F848BE78068}">
  <dimension ref="A1:Q203"/>
  <sheetViews>
    <sheetView topLeftCell="B1" zoomScaleNormal="100" zoomScaleSheetLayoutView="89" workbookViewId="0">
      <pane ySplit="11" topLeftCell="A143" activePane="bottomLeft" state="frozen"/>
      <selection pane="bottomLeft" activeCell="B147" sqref="B147"/>
    </sheetView>
  </sheetViews>
  <sheetFormatPr baseColWidth="10" defaultRowHeight="15" x14ac:dyDescent="0.25"/>
  <cols>
    <col min="1" max="1" width="4.140625" style="259" hidden="1" customWidth="1"/>
    <col min="2" max="2" width="53.42578125" customWidth="1"/>
    <col min="3" max="3" width="9.7109375" style="1229" customWidth="1"/>
    <col min="4" max="4" width="39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3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735" t="s">
        <v>1502</v>
      </c>
      <c r="C4" s="1735"/>
      <c r="D4" s="1735"/>
      <c r="E4" s="1735"/>
      <c r="F4" s="1735"/>
      <c r="G4" s="1735"/>
      <c r="H4" s="1735"/>
      <c r="I4" s="1735"/>
      <c r="J4" s="1735"/>
      <c r="K4" s="1735"/>
      <c r="L4" s="1735"/>
      <c r="M4" s="1735"/>
      <c r="N4" s="1735"/>
      <c r="O4" s="1735"/>
      <c r="P4" s="1735"/>
    </row>
    <row r="5" spans="1:16" x14ac:dyDescent="0.25">
      <c r="B5" s="1735" t="s">
        <v>1</v>
      </c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  <c r="N5" s="1735"/>
      <c r="O5" s="1735"/>
      <c r="P5" s="1735"/>
    </row>
    <row r="6" spans="1:16" x14ac:dyDescent="0.25">
      <c r="B6" s="1735" t="s">
        <v>3</v>
      </c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  <c r="N6" s="1735"/>
      <c r="O6" s="1735"/>
      <c r="P6" s="1735"/>
    </row>
    <row r="7" spans="1:16" x14ac:dyDescent="0.25">
      <c r="B7" s="1735" t="s">
        <v>1865</v>
      </c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  <c r="N7" s="1735"/>
      <c r="O7" s="1735"/>
      <c r="P7" s="1735"/>
    </row>
    <row r="8" spans="1:16" x14ac:dyDescent="0.25">
      <c r="B8" s="1820" t="s">
        <v>441</v>
      </c>
      <c r="C8" s="1820"/>
      <c r="D8" s="1820"/>
      <c r="E8" s="1820"/>
      <c r="F8" s="1820"/>
      <c r="G8" s="1820"/>
      <c r="H8" s="1820"/>
      <c r="I8" s="1820"/>
      <c r="J8" s="1820"/>
      <c r="K8" s="1820"/>
      <c r="L8" s="1820"/>
      <c r="M8" s="1820"/>
      <c r="N8" s="1820"/>
      <c r="O8" s="1820"/>
      <c r="P8" s="1820"/>
    </row>
    <row r="9" spans="1:16" x14ac:dyDescent="0.25">
      <c r="B9" s="615"/>
      <c r="C9" s="1221"/>
      <c r="D9" s="616"/>
      <c r="E9" s="617"/>
      <c r="F9" s="617"/>
      <c r="G9" s="617"/>
      <c r="H9" s="344"/>
      <c r="I9" s="618"/>
      <c r="J9" s="615"/>
      <c r="K9" s="615"/>
      <c r="L9" s="615"/>
      <c r="M9" s="345"/>
      <c r="N9" s="344"/>
      <c r="O9" s="344"/>
      <c r="P9" s="615"/>
    </row>
    <row r="10" spans="1:16" x14ac:dyDescent="0.25">
      <c r="B10" s="1892" t="s">
        <v>7</v>
      </c>
      <c r="C10" s="1892" t="s">
        <v>937</v>
      </c>
      <c r="D10" s="1894" t="s">
        <v>10</v>
      </c>
      <c r="E10" s="1892" t="s">
        <v>832</v>
      </c>
      <c r="F10" s="1892" t="s">
        <v>834</v>
      </c>
      <c r="G10" s="1892" t="s">
        <v>209</v>
      </c>
      <c r="H10" s="1051" t="s">
        <v>12</v>
      </c>
      <c r="I10" s="1896" t="s">
        <v>13</v>
      </c>
      <c r="J10" s="1893" t="s">
        <v>14</v>
      </c>
      <c r="K10" s="1893" t="s">
        <v>15</v>
      </c>
      <c r="L10" s="1893" t="s">
        <v>16</v>
      </c>
      <c r="M10" s="1906" t="s">
        <v>17</v>
      </c>
      <c r="N10" s="1906" t="s">
        <v>18</v>
      </c>
      <c r="O10" s="1906" t="s">
        <v>19</v>
      </c>
      <c r="P10" s="1893" t="s">
        <v>20</v>
      </c>
    </row>
    <row r="11" spans="1:16" x14ac:dyDescent="0.25">
      <c r="A11" s="1378"/>
      <c r="B11" s="1892"/>
      <c r="C11" s="1892"/>
      <c r="D11" s="1894"/>
      <c r="E11" s="1892"/>
      <c r="F11" s="1892"/>
      <c r="G11" s="1892"/>
      <c r="H11" s="1051" t="s">
        <v>21</v>
      </c>
      <c r="I11" s="1896"/>
      <c r="J11" s="1893"/>
      <c r="K11" s="1893"/>
      <c r="L11" s="1893"/>
      <c r="M11" s="1906"/>
      <c r="N11" s="1906"/>
      <c r="O11" s="1906"/>
      <c r="P11" s="1893"/>
    </row>
    <row r="12" spans="1:16" ht="21" customHeight="1" x14ac:dyDescent="0.25">
      <c r="B12" s="1326" t="s">
        <v>872</v>
      </c>
      <c r="C12" s="1327"/>
      <c r="D12" s="1328"/>
      <c r="E12" s="1327"/>
      <c r="F12" s="1327"/>
      <c r="G12" s="1327"/>
      <c r="H12" s="1329"/>
      <c r="I12" s="1330"/>
      <c r="J12" s="1329"/>
      <c r="K12" s="1329"/>
      <c r="L12" s="1329"/>
      <c r="M12" s="1329"/>
      <c r="N12" s="1329"/>
      <c r="O12" s="1329"/>
      <c r="P12" s="1329"/>
    </row>
    <row r="13" spans="1:16" ht="21" customHeight="1" x14ac:dyDescent="0.25">
      <c r="B13" s="153" t="s">
        <v>1577</v>
      </c>
      <c r="C13" s="685" t="s">
        <v>807</v>
      </c>
      <c r="D13" s="282" t="s">
        <v>1408</v>
      </c>
      <c r="E13" s="281" t="s">
        <v>1281</v>
      </c>
      <c r="F13" s="855">
        <v>45992</v>
      </c>
      <c r="G13" s="855">
        <v>46143</v>
      </c>
      <c r="H13" s="626">
        <v>100000</v>
      </c>
      <c r="I13" s="1169">
        <v>0</v>
      </c>
      <c r="J13" s="626">
        <v>100000</v>
      </c>
      <c r="K13" s="468">
        <v>2870</v>
      </c>
      <c r="L13" s="468">
        <v>12105.37</v>
      </c>
      <c r="M13" s="1149">
        <v>3040</v>
      </c>
      <c r="N13" s="468">
        <v>25</v>
      </c>
      <c r="O13" s="468">
        <v>18040.37</v>
      </c>
      <c r="P13" s="468">
        <f>+J13-O13</f>
        <v>81959.63</v>
      </c>
    </row>
    <row r="14" spans="1:16" ht="21" customHeight="1" x14ac:dyDescent="0.25">
      <c r="B14" s="286" t="s">
        <v>1406</v>
      </c>
      <c r="C14" s="685" t="s">
        <v>806</v>
      </c>
      <c r="D14" s="282" t="s">
        <v>268</v>
      </c>
      <c r="E14" s="281" t="s">
        <v>1281</v>
      </c>
      <c r="F14" s="855">
        <v>45992</v>
      </c>
      <c r="G14" s="855">
        <v>46143</v>
      </c>
      <c r="H14" s="626">
        <v>30000</v>
      </c>
      <c r="I14" s="1169">
        <v>0</v>
      </c>
      <c r="J14" s="626">
        <v>30000</v>
      </c>
      <c r="K14" s="468">
        <v>861</v>
      </c>
      <c r="L14" s="487">
        <v>0</v>
      </c>
      <c r="M14" s="1149">
        <v>912</v>
      </c>
      <c r="N14" s="468">
        <v>25</v>
      </c>
      <c r="O14" s="468">
        <f>+K14+L14+M14+N14</f>
        <v>1798</v>
      </c>
      <c r="P14" s="468">
        <f>+J14-O14</f>
        <v>28202</v>
      </c>
    </row>
    <row r="15" spans="1:16" ht="21" customHeight="1" x14ac:dyDescent="0.25">
      <c r="B15" s="466" t="s">
        <v>813</v>
      </c>
      <c r="C15" s="569"/>
      <c r="D15" s="707">
        <v>2</v>
      </c>
      <c r="E15" s="465"/>
      <c r="F15" s="465"/>
      <c r="G15" s="465"/>
      <c r="H15" s="1145">
        <f>SUM(H13:H14)</f>
        <v>130000</v>
      </c>
      <c r="I15" s="1144">
        <v>0</v>
      </c>
      <c r="J15" s="1145">
        <f>SUM(J13:J14)</f>
        <v>130000</v>
      </c>
      <c r="K15" s="1145">
        <f t="shared" ref="K15:P15" si="0">SUM(K13:K14)</f>
        <v>3731</v>
      </c>
      <c r="L15" s="1146">
        <f t="shared" si="0"/>
        <v>12105.37</v>
      </c>
      <c r="M15" s="1145">
        <f t="shared" si="0"/>
        <v>3952</v>
      </c>
      <c r="N15" s="1145">
        <f>SUM(N13:N14)</f>
        <v>50</v>
      </c>
      <c r="O15" s="1145">
        <f t="shared" si="0"/>
        <v>19838.37</v>
      </c>
      <c r="P15" s="1145">
        <f t="shared" si="0"/>
        <v>110161.63</v>
      </c>
    </row>
    <row r="16" spans="1:16" ht="21" customHeight="1" x14ac:dyDescent="0.25">
      <c r="B16" s="466"/>
      <c r="C16" s="569"/>
      <c r="D16" s="570"/>
      <c r="E16" s="569"/>
      <c r="F16" s="569"/>
      <c r="G16" s="569"/>
      <c r="H16" s="571"/>
      <c r="I16" s="1170"/>
      <c r="J16" s="571"/>
      <c r="K16" s="571"/>
      <c r="L16" s="571"/>
      <c r="M16" s="571"/>
      <c r="N16" s="571"/>
      <c r="O16" s="571"/>
      <c r="P16" s="571"/>
    </row>
    <row r="17" spans="1:16" ht="21" customHeight="1" x14ac:dyDescent="0.25">
      <c r="B17" s="466" t="s">
        <v>1458</v>
      </c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7" customHeight="1" x14ac:dyDescent="0.25">
      <c r="B18" s="286" t="s">
        <v>1279</v>
      </c>
      <c r="C18" s="685" t="s">
        <v>807</v>
      </c>
      <c r="D18" s="282" t="s">
        <v>1548</v>
      </c>
      <c r="E18" s="281" t="s">
        <v>1281</v>
      </c>
      <c r="F18" s="855">
        <v>45931</v>
      </c>
      <c r="G18" s="855">
        <v>46082</v>
      </c>
      <c r="H18" s="626">
        <v>120000</v>
      </c>
      <c r="I18" s="1169">
        <v>0</v>
      </c>
      <c r="J18" s="468">
        <v>120000</v>
      </c>
      <c r="K18" s="468">
        <v>3444</v>
      </c>
      <c r="L18" s="468">
        <v>16809.87</v>
      </c>
      <c r="M18" s="1149">
        <v>3648</v>
      </c>
      <c r="N18" s="468">
        <v>2097.1999999999998</v>
      </c>
      <c r="O18" s="468">
        <f>+K18+L18+M18+N18</f>
        <v>25999.07</v>
      </c>
      <c r="P18" s="468">
        <f>+J18-O18</f>
        <v>94000.93</v>
      </c>
    </row>
    <row r="19" spans="1:16" s="25" customFormat="1" ht="21" customHeight="1" x14ac:dyDescent="0.25">
      <c r="A19" s="531"/>
      <c r="B19" s="466" t="s">
        <v>813</v>
      </c>
      <c r="C19" s="569"/>
      <c r="D19" s="707">
        <v>1</v>
      </c>
      <c r="E19" s="465"/>
      <c r="F19" s="465"/>
      <c r="G19" s="465"/>
      <c r="H19" s="1145">
        <f>SUM(H18)</f>
        <v>120000</v>
      </c>
      <c r="I19" s="1144">
        <f t="shared" ref="I19:P19" si="1">SUM(I18)</f>
        <v>0</v>
      </c>
      <c r="J19" s="1145">
        <f t="shared" si="1"/>
        <v>120000</v>
      </c>
      <c r="K19" s="1145">
        <f t="shared" si="1"/>
        <v>3444</v>
      </c>
      <c r="L19" s="1146">
        <f t="shared" si="1"/>
        <v>16809.87</v>
      </c>
      <c r="M19" s="1145">
        <f t="shared" si="1"/>
        <v>3648</v>
      </c>
      <c r="N19" s="1145">
        <f>SUM(N18)</f>
        <v>2097.1999999999998</v>
      </c>
      <c r="O19" s="1145">
        <f t="shared" si="1"/>
        <v>25999.07</v>
      </c>
      <c r="P19" s="1145">
        <f t="shared" si="1"/>
        <v>94000.93</v>
      </c>
    </row>
    <row r="20" spans="1:16" s="25" customFormat="1" ht="21" customHeight="1" x14ac:dyDescent="0.25">
      <c r="A20" s="531"/>
      <c r="B20" s="466"/>
      <c r="C20" s="569"/>
      <c r="D20" s="707"/>
      <c r="E20" s="465"/>
      <c r="F20" s="465"/>
      <c r="G20" s="465"/>
      <c r="H20" s="1145"/>
      <c r="I20" s="1144"/>
      <c r="J20" s="1145"/>
      <c r="K20" s="1145"/>
      <c r="L20" s="1145"/>
      <c r="M20" s="1145"/>
      <c r="N20" s="1145"/>
      <c r="O20" s="1145"/>
      <c r="P20" s="1145"/>
    </row>
    <row r="21" spans="1:16" ht="21" customHeight="1" x14ac:dyDescent="0.25">
      <c r="B21" s="1585" t="s">
        <v>1555</v>
      </c>
      <c r="C21" s="1223"/>
      <c r="D21" s="492"/>
      <c r="E21" s="1015"/>
      <c r="F21" s="492"/>
      <c r="G21" s="492"/>
      <c r="H21" s="695"/>
      <c r="I21" s="1112"/>
      <c r="J21" s="463"/>
      <c r="K21" s="463"/>
      <c r="L21" s="463"/>
      <c r="M21" s="1145"/>
      <c r="N21" s="697"/>
      <c r="O21" s="697"/>
      <c r="P21" s="463"/>
    </row>
    <row r="22" spans="1:16" ht="21.75" customHeight="1" x14ac:dyDescent="0.25">
      <c r="B22" s="496" t="s">
        <v>989</v>
      </c>
      <c r="C22" s="684" t="s">
        <v>807</v>
      </c>
      <c r="D22" s="282" t="s">
        <v>1573</v>
      </c>
      <c r="E22" s="281" t="s">
        <v>1281</v>
      </c>
      <c r="F22" s="1084">
        <v>46023</v>
      </c>
      <c r="G22" s="1084">
        <v>46174</v>
      </c>
      <c r="H22" s="626">
        <v>150000</v>
      </c>
      <c r="I22" s="1111">
        <v>0</v>
      </c>
      <c r="J22" s="457">
        <v>150000</v>
      </c>
      <c r="K22" s="457">
        <v>4305</v>
      </c>
      <c r="L22" s="457">
        <v>23866.62</v>
      </c>
      <c r="M22" s="1149">
        <v>4560</v>
      </c>
      <c r="N22" s="468">
        <v>25</v>
      </c>
      <c r="O22" s="468">
        <v>32756.62</v>
      </c>
      <c r="P22" s="457">
        <v>117243.38</v>
      </c>
    </row>
    <row r="23" spans="1:16" ht="21" customHeight="1" x14ac:dyDescent="0.25">
      <c r="B23" s="496" t="s">
        <v>1578</v>
      </c>
      <c r="C23" s="684" t="s">
        <v>807</v>
      </c>
      <c r="D23" s="282" t="s">
        <v>1180</v>
      </c>
      <c r="E23" s="281" t="s">
        <v>1063</v>
      </c>
      <c r="F23" s="855">
        <v>46054</v>
      </c>
      <c r="G23" s="855">
        <v>46204</v>
      </c>
      <c r="H23" s="626">
        <v>70000</v>
      </c>
      <c r="I23" s="1111">
        <v>0</v>
      </c>
      <c r="J23" s="457">
        <v>70000</v>
      </c>
      <c r="K23" s="457">
        <v>2009</v>
      </c>
      <c r="L23" s="457">
        <v>5368.48</v>
      </c>
      <c r="M23" s="1149">
        <v>2128</v>
      </c>
      <c r="N23" s="468">
        <v>14760.71</v>
      </c>
      <c r="O23" s="468">
        <f>+K23+L23+M23+N23</f>
        <v>24266.19</v>
      </c>
      <c r="P23" s="457">
        <f>+J23-O23</f>
        <v>45733.81</v>
      </c>
    </row>
    <row r="24" spans="1:16" ht="21" customHeight="1" x14ac:dyDescent="0.25">
      <c r="B24" s="496" t="s">
        <v>1652</v>
      </c>
      <c r="C24" s="497" t="s">
        <v>806</v>
      </c>
      <c r="D24" s="282" t="s">
        <v>1180</v>
      </c>
      <c r="E24" s="281" t="s">
        <v>1063</v>
      </c>
      <c r="F24" s="855">
        <v>45992</v>
      </c>
      <c r="G24" s="855">
        <v>46143</v>
      </c>
      <c r="H24" s="626">
        <v>60000</v>
      </c>
      <c r="I24" s="1111">
        <v>0</v>
      </c>
      <c r="J24" s="457">
        <v>60000</v>
      </c>
      <c r="K24" s="457">
        <v>1722</v>
      </c>
      <c r="L24" s="457">
        <v>3486.68</v>
      </c>
      <c r="M24" s="1149">
        <v>1824</v>
      </c>
      <c r="N24" s="468">
        <v>1296.7</v>
      </c>
      <c r="O24" s="468">
        <f>SUM(K24:N24)</f>
        <v>8329.380000000001</v>
      </c>
      <c r="P24" s="457">
        <f>+H24-O24</f>
        <v>51670.619999999995</v>
      </c>
    </row>
    <row r="25" spans="1:16" ht="21" customHeight="1" x14ac:dyDescent="0.25">
      <c r="B25" s="466" t="s">
        <v>813</v>
      </c>
      <c r="C25" s="569"/>
      <c r="D25" s="492">
        <v>3</v>
      </c>
      <c r="E25" s="281"/>
      <c r="F25" s="1019"/>
      <c r="G25" s="857"/>
      <c r="H25" s="1145">
        <f>SUM(H22:H24)</f>
        <v>280000</v>
      </c>
      <c r="I25" s="1112">
        <v>0</v>
      </c>
      <c r="J25" s="1145">
        <f t="shared" ref="J25:P25" si="2">SUM(J22:J24)</f>
        <v>280000</v>
      </c>
      <c r="K25" s="1145">
        <f t="shared" si="2"/>
        <v>8036</v>
      </c>
      <c r="L25" s="1146">
        <f>SUM(L22:L24)</f>
        <v>32721.78</v>
      </c>
      <c r="M25" s="1145">
        <f t="shared" si="2"/>
        <v>8512</v>
      </c>
      <c r="N25" s="1145">
        <f>SUM(N22:N24)</f>
        <v>16082.41</v>
      </c>
      <c r="O25" s="1145">
        <f t="shared" si="2"/>
        <v>65352.19</v>
      </c>
      <c r="P25" s="1145">
        <f t="shared" si="2"/>
        <v>214647.81</v>
      </c>
    </row>
    <row r="26" spans="1:16" ht="21" customHeight="1" x14ac:dyDescent="0.25">
      <c r="B26" s="466"/>
      <c r="C26" s="569"/>
      <c r="D26" s="492"/>
      <c r="E26" s="281"/>
      <c r="F26" s="1019"/>
      <c r="G26" s="857"/>
      <c r="H26" s="1145"/>
      <c r="I26" s="1112"/>
      <c r="J26" s="1145"/>
      <c r="K26" s="1145"/>
      <c r="L26" s="1145"/>
      <c r="M26" s="1145"/>
      <c r="N26" s="1145"/>
      <c r="O26" s="1145"/>
      <c r="P26" s="1145"/>
    </row>
    <row r="27" spans="1:16" s="25" customFormat="1" ht="21" customHeight="1" x14ac:dyDescent="0.25">
      <c r="A27" s="531"/>
      <c r="B27" s="466" t="s">
        <v>1144</v>
      </c>
      <c r="C27" s="569"/>
      <c r="D27" s="707"/>
      <c r="E27" s="465"/>
      <c r="F27" s="465"/>
      <c r="G27" s="465"/>
      <c r="H27" s="1145"/>
      <c r="I27" s="1144"/>
      <c r="J27" s="1145"/>
      <c r="K27" s="1145"/>
      <c r="L27" s="1145"/>
      <c r="M27" s="1145"/>
      <c r="N27" s="1145"/>
      <c r="O27" s="1145"/>
      <c r="P27" s="1145"/>
    </row>
    <row r="28" spans="1:16" s="25" customFormat="1" ht="21" customHeight="1" x14ac:dyDescent="0.25">
      <c r="A28" s="531"/>
      <c r="B28" s="286" t="s">
        <v>1821</v>
      </c>
      <c r="C28" s="685" t="s">
        <v>807</v>
      </c>
      <c r="D28" s="749" t="s">
        <v>925</v>
      </c>
      <c r="E28" s="281" t="s">
        <v>1281</v>
      </c>
      <c r="F28" s="855">
        <v>46054</v>
      </c>
      <c r="G28" s="855">
        <v>46204</v>
      </c>
      <c r="H28" s="1149">
        <v>80000</v>
      </c>
      <c r="I28" s="1169">
        <v>0</v>
      </c>
      <c r="J28" s="1149">
        <v>80000</v>
      </c>
      <c r="K28" s="1149">
        <v>2296</v>
      </c>
      <c r="L28" s="1149">
        <v>7400.87</v>
      </c>
      <c r="M28" s="1149">
        <v>2432</v>
      </c>
      <c r="N28" s="1149">
        <v>25</v>
      </c>
      <c r="O28" s="1149">
        <f>SUM(K28:N28)</f>
        <v>12153.869999999999</v>
      </c>
      <c r="P28" s="1149">
        <f>+J28-O28</f>
        <v>67846.13</v>
      </c>
    </row>
    <row r="29" spans="1:16" s="25" customFormat="1" ht="21" customHeight="1" x14ac:dyDescent="0.25">
      <c r="A29" s="531"/>
      <c r="B29" s="466"/>
      <c r="C29" s="569"/>
      <c r="D29" s="707">
        <v>1</v>
      </c>
      <c r="E29" s="465"/>
      <c r="F29" s="465"/>
      <c r="G29" s="855"/>
      <c r="H29" s="1145">
        <v>80000</v>
      </c>
      <c r="I29" s="1144">
        <v>0</v>
      </c>
      <c r="J29" s="1145">
        <v>80000</v>
      </c>
      <c r="K29" s="1145">
        <v>2296</v>
      </c>
      <c r="L29" s="1146">
        <v>7400.87</v>
      </c>
      <c r="M29" s="1145">
        <v>2432</v>
      </c>
      <c r="N29" s="1145">
        <v>25</v>
      </c>
      <c r="O29" s="1145">
        <f>SUM(K29:N29)</f>
        <v>12153.869999999999</v>
      </c>
      <c r="P29" s="1145">
        <f>+J29-O29</f>
        <v>67846.13</v>
      </c>
    </row>
    <row r="30" spans="1:16" ht="21" customHeight="1" x14ac:dyDescent="0.25">
      <c r="B30" s="466" t="s">
        <v>1492</v>
      </c>
      <c r="C30" s="569"/>
      <c r="D30" s="492"/>
      <c r="E30" s="465"/>
      <c r="F30" s="500"/>
      <c r="G30" s="855"/>
      <c r="H30" s="695"/>
      <c r="I30" s="1144"/>
      <c r="J30" s="695"/>
      <c r="K30" s="695"/>
      <c r="L30" s="695"/>
      <c r="M30" s="1145"/>
      <c r="N30" s="695"/>
      <c r="O30" s="695"/>
      <c r="P30" s="695"/>
    </row>
    <row r="31" spans="1:16" s="259" customFormat="1" ht="21" customHeight="1" x14ac:dyDescent="0.25">
      <c r="B31" s="1251" t="s">
        <v>917</v>
      </c>
      <c r="C31" s="1252" t="s">
        <v>807</v>
      </c>
      <c r="D31" s="1246" t="s">
        <v>1494</v>
      </c>
      <c r="E31" s="1247" t="s">
        <v>1063</v>
      </c>
      <c r="F31" s="855">
        <v>45962</v>
      </c>
      <c r="G31" s="855">
        <v>46113</v>
      </c>
      <c r="H31" s="1100">
        <v>90000</v>
      </c>
      <c r="I31" s="1249">
        <v>0</v>
      </c>
      <c r="J31" s="1100">
        <v>90000</v>
      </c>
      <c r="K31" s="1100">
        <v>2583</v>
      </c>
      <c r="L31" s="1100">
        <v>9753.1200000000008</v>
      </c>
      <c r="M31" s="1250">
        <v>2736</v>
      </c>
      <c r="N31" s="626">
        <v>11903.93</v>
      </c>
      <c r="O31" s="626">
        <f>SUM(K31:N31)</f>
        <v>26976.050000000003</v>
      </c>
      <c r="P31" s="1100">
        <f>+H31-O31</f>
        <v>63023.95</v>
      </c>
    </row>
    <row r="32" spans="1:16" ht="21" customHeight="1" x14ac:dyDescent="0.25">
      <c r="B32" s="466" t="s">
        <v>813</v>
      </c>
      <c r="C32" s="569"/>
      <c r="D32" s="492">
        <v>1</v>
      </c>
      <c r="E32" s="465"/>
      <c r="F32" s="695"/>
      <c r="G32" s="696"/>
      <c r="H32" s="1099">
        <v>90000</v>
      </c>
      <c r="I32" s="1253">
        <v>0</v>
      </c>
      <c r="J32" s="1099">
        <v>90000</v>
      </c>
      <c r="K32" s="1099">
        <v>2583</v>
      </c>
      <c r="L32" s="1099">
        <v>9753.1200000000008</v>
      </c>
      <c r="M32" s="1146">
        <v>2736</v>
      </c>
      <c r="N32" s="695">
        <v>11903.93</v>
      </c>
      <c r="O32" s="695">
        <f>SUM(K32:N32)</f>
        <v>26976.050000000003</v>
      </c>
      <c r="P32" s="1099">
        <f>+H32-O32</f>
        <v>63023.95</v>
      </c>
    </row>
    <row r="33" spans="2:16" ht="21" customHeight="1" x14ac:dyDescent="0.25">
      <c r="B33" s="466"/>
      <c r="C33" s="569"/>
      <c r="D33" s="492"/>
      <c r="E33" s="465"/>
      <c r="F33" s="695"/>
      <c r="G33" s="696"/>
      <c r="H33" s="695"/>
      <c r="I33" s="1144"/>
      <c r="J33" s="695"/>
      <c r="K33" s="695"/>
      <c r="L33" s="695"/>
      <c r="M33" s="1145"/>
      <c r="N33" s="695"/>
      <c r="O33" s="695"/>
      <c r="P33" s="1099"/>
    </row>
    <row r="34" spans="2:16" ht="21" customHeight="1" x14ac:dyDescent="0.25">
      <c r="B34" s="466" t="s">
        <v>1145</v>
      </c>
      <c r="C34" s="569"/>
      <c r="D34" s="466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1099"/>
    </row>
    <row r="35" spans="2:16" ht="21" customHeight="1" x14ac:dyDescent="0.25">
      <c r="B35" s="286" t="s">
        <v>1839</v>
      </c>
      <c r="C35" s="685" t="s">
        <v>807</v>
      </c>
      <c r="D35" s="286" t="s">
        <v>1158</v>
      </c>
      <c r="E35" s="1247" t="s">
        <v>1063</v>
      </c>
      <c r="F35" s="855">
        <v>45962</v>
      </c>
      <c r="G35" s="855">
        <v>46113</v>
      </c>
      <c r="H35" s="626">
        <v>90000</v>
      </c>
      <c r="I35" s="1169">
        <v>0</v>
      </c>
      <c r="J35" s="626">
        <v>90000</v>
      </c>
      <c r="K35" s="626">
        <v>2583</v>
      </c>
      <c r="L35" s="626">
        <v>9753.1200000000008</v>
      </c>
      <c r="M35" s="1149">
        <v>2736</v>
      </c>
      <c r="N35" s="626">
        <v>25</v>
      </c>
      <c r="O35" s="626">
        <f>SUM(K35:N35)</f>
        <v>15097.12</v>
      </c>
      <c r="P35" s="1100">
        <f>+J35-O35</f>
        <v>74902.880000000005</v>
      </c>
    </row>
    <row r="36" spans="2:16" ht="21" customHeight="1" x14ac:dyDescent="0.25">
      <c r="B36" s="466" t="s">
        <v>813</v>
      </c>
      <c r="C36" s="569"/>
      <c r="D36" s="492">
        <v>1</v>
      </c>
      <c r="E36" s="465"/>
      <c r="F36" s="695"/>
      <c r="G36" s="696"/>
      <c r="H36" s="695">
        <v>90000</v>
      </c>
      <c r="I36" s="1144">
        <v>0</v>
      </c>
      <c r="J36" s="695">
        <v>90000</v>
      </c>
      <c r="K36" s="695">
        <v>2583</v>
      </c>
      <c r="L36" s="1099">
        <v>9753.1200000000008</v>
      </c>
      <c r="M36" s="1145">
        <v>2736</v>
      </c>
      <c r="N36" s="695">
        <v>25</v>
      </c>
      <c r="O36" s="695">
        <f>SUM(K36:N36)</f>
        <v>15097.12</v>
      </c>
      <c r="P36" s="1099">
        <f>+J36-O36</f>
        <v>74902.880000000005</v>
      </c>
    </row>
    <row r="37" spans="2:16" ht="21" customHeight="1" x14ac:dyDescent="0.25">
      <c r="B37" s="466"/>
      <c r="C37" s="569"/>
      <c r="D37" s="492"/>
      <c r="E37" s="465"/>
      <c r="F37" s="695"/>
      <c r="G37" s="696"/>
      <c r="H37" s="695"/>
      <c r="I37" s="1144"/>
      <c r="J37" s="695"/>
      <c r="K37" s="695"/>
      <c r="L37" s="695"/>
      <c r="M37" s="1145"/>
      <c r="N37" s="695"/>
      <c r="O37" s="695"/>
      <c r="P37" s="695"/>
    </row>
    <row r="38" spans="2:16" ht="21" customHeight="1" x14ac:dyDescent="0.25">
      <c r="B38" s="466" t="s">
        <v>1783</v>
      </c>
      <c r="C38" s="569"/>
      <c r="D38" s="492"/>
      <c r="E38" s="465"/>
      <c r="F38" s="695"/>
      <c r="G38" s="696"/>
      <c r="H38" s="695"/>
      <c r="I38" s="1144"/>
      <c r="J38" s="695"/>
      <c r="K38" s="695"/>
      <c r="L38" s="695"/>
      <c r="M38" s="1145"/>
      <c r="N38" s="695"/>
      <c r="O38" s="695"/>
      <c r="P38" s="695"/>
    </row>
    <row r="39" spans="2:16" ht="21" customHeight="1" x14ac:dyDescent="0.25">
      <c r="B39" s="286" t="s">
        <v>1654</v>
      </c>
      <c r="C39" s="685" t="s">
        <v>807</v>
      </c>
      <c r="D39" s="286" t="s">
        <v>1784</v>
      </c>
      <c r="E39" s="1247" t="s">
        <v>1063</v>
      </c>
      <c r="F39" s="855">
        <v>45992</v>
      </c>
      <c r="G39" s="855">
        <v>46143</v>
      </c>
      <c r="H39" s="626">
        <v>70000</v>
      </c>
      <c r="I39" s="1169">
        <v>0</v>
      </c>
      <c r="J39" s="626">
        <v>70000</v>
      </c>
      <c r="K39" s="626">
        <v>2009</v>
      </c>
      <c r="L39" s="626">
        <v>5368.48</v>
      </c>
      <c r="M39" s="1149">
        <v>2128</v>
      </c>
      <c r="N39" s="626">
        <v>2091.5100000000002</v>
      </c>
      <c r="O39" s="626">
        <f>SUM(K39:N39)</f>
        <v>11596.99</v>
      </c>
      <c r="P39" s="1100">
        <f>+H39-O39</f>
        <v>58403.01</v>
      </c>
    </row>
    <row r="40" spans="2:16" ht="21" customHeight="1" x14ac:dyDescent="0.25">
      <c r="B40" s="460" t="s">
        <v>1785</v>
      </c>
      <c r="C40" s="685" t="s">
        <v>807</v>
      </c>
      <c r="D40" s="1246" t="s">
        <v>1784</v>
      </c>
      <c r="E40" s="1247" t="s">
        <v>1063</v>
      </c>
      <c r="F40" s="855">
        <v>45992</v>
      </c>
      <c r="G40" s="855">
        <v>46143</v>
      </c>
      <c r="H40" s="626">
        <v>70000</v>
      </c>
      <c r="I40" s="1169">
        <v>0</v>
      </c>
      <c r="J40" s="626">
        <v>70000</v>
      </c>
      <c r="K40" s="626">
        <v>2009</v>
      </c>
      <c r="L40" s="626">
        <v>4984.5200000000004</v>
      </c>
      <c r="M40" s="1149">
        <v>2128</v>
      </c>
      <c r="N40" s="626">
        <v>1944.78</v>
      </c>
      <c r="O40" s="626">
        <f>SUM(K40:N40)</f>
        <v>11066.300000000001</v>
      </c>
      <c r="P40" s="626">
        <f>+H40-O40</f>
        <v>58933.7</v>
      </c>
    </row>
    <row r="41" spans="2:16" ht="21" customHeight="1" x14ac:dyDescent="0.25">
      <c r="B41" s="466" t="s">
        <v>813</v>
      </c>
      <c r="C41" s="569"/>
      <c r="D41" s="492">
        <v>2</v>
      </c>
      <c r="E41" s="465"/>
      <c r="F41" s="500"/>
      <c r="G41" s="855"/>
      <c r="H41" s="695">
        <f>SUM(H39:H40)</f>
        <v>140000</v>
      </c>
      <c r="I41" s="1253">
        <v>0</v>
      </c>
      <c r="J41" s="695">
        <f t="shared" ref="J41:P41" si="3">SUM(J39:J40)</f>
        <v>140000</v>
      </c>
      <c r="K41" s="695">
        <f t="shared" si="3"/>
        <v>4018</v>
      </c>
      <c r="L41" s="1099">
        <f t="shared" si="3"/>
        <v>10353</v>
      </c>
      <c r="M41" s="695">
        <f t="shared" si="3"/>
        <v>4256</v>
      </c>
      <c r="N41" s="695">
        <f t="shared" si="3"/>
        <v>4036.29</v>
      </c>
      <c r="O41" s="695">
        <f t="shared" si="3"/>
        <v>22663.29</v>
      </c>
      <c r="P41" s="695">
        <f t="shared" si="3"/>
        <v>117336.70999999999</v>
      </c>
    </row>
    <row r="42" spans="2:16" ht="21" customHeight="1" x14ac:dyDescent="0.25">
      <c r="B42" s="466"/>
      <c r="C42" s="569"/>
      <c r="D42" s="492"/>
      <c r="E42" s="465"/>
      <c r="F42" s="500"/>
      <c r="G42" s="855"/>
      <c r="H42" s="695"/>
      <c r="I42" s="1253"/>
      <c r="J42" s="695"/>
      <c r="K42" s="695"/>
      <c r="L42" s="695"/>
      <c r="M42" s="695"/>
      <c r="N42" s="695"/>
      <c r="O42" s="695"/>
      <c r="P42" s="695"/>
    </row>
    <row r="43" spans="2:16" ht="21" customHeight="1" x14ac:dyDescent="0.25">
      <c r="B43" s="466" t="s">
        <v>1531</v>
      </c>
      <c r="C43" s="569"/>
      <c r="D43" s="492"/>
      <c r="E43" s="465"/>
      <c r="F43" s="500"/>
      <c r="G43" s="855"/>
      <c r="H43" s="695"/>
      <c r="I43" s="1253"/>
      <c r="J43" s="695"/>
      <c r="K43" s="695"/>
      <c r="L43" s="695"/>
      <c r="M43" s="695"/>
      <c r="N43" s="695"/>
      <c r="O43" s="695"/>
      <c r="P43" s="695"/>
    </row>
    <row r="44" spans="2:16" ht="21" customHeight="1" x14ac:dyDescent="0.25">
      <c r="B44" s="286" t="s">
        <v>169</v>
      </c>
      <c r="C44" s="281" t="s">
        <v>807</v>
      </c>
      <c r="D44" s="286" t="s">
        <v>1838</v>
      </c>
      <c r="E44" s="1247" t="s">
        <v>1063</v>
      </c>
      <c r="F44" s="855">
        <v>45962</v>
      </c>
      <c r="G44" s="855">
        <v>46113</v>
      </c>
      <c r="H44" s="626">
        <v>95000</v>
      </c>
      <c r="I44" s="1249">
        <v>0</v>
      </c>
      <c r="J44" s="626">
        <v>95000</v>
      </c>
      <c r="K44" s="626">
        <v>2726.5</v>
      </c>
      <c r="L44" s="626">
        <v>10929.24</v>
      </c>
      <c r="M44" s="626">
        <v>2888</v>
      </c>
      <c r="N44" s="626">
        <v>1296.7</v>
      </c>
      <c r="O44" s="626">
        <f>SUM(K44:N44)</f>
        <v>17840.439999999999</v>
      </c>
      <c r="P44" s="626">
        <f>+H44-O44</f>
        <v>77159.56</v>
      </c>
    </row>
    <row r="45" spans="2:16" ht="21" customHeight="1" x14ac:dyDescent="0.25">
      <c r="B45" s="466" t="s">
        <v>813</v>
      </c>
      <c r="C45" s="569"/>
      <c r="D45" s="282">
        <v>1</v>
      </c>
      <c r="E45" s="465"/>
      <c r="F45" s="500"/>
      <c r="G45" s="855"/>
      <c r="H45" s="695">
        <v>95000</v>
      </c>
      <c r="I45" s="1253">
        <v>0</v>
      </c>
      <c r="J45" s="695">
        <v>95000</v>
      </c>
      <c r="K45" s="695">
        <v>2726.5</v>
      </c>
      <c r="L45" s="1099">
        <v>10929.24</v>
      </c>
      <c r="M45" s="695">
        <v>2888</v>
      </c>
      <c r="N45" s="695">
        <v>1296.7</v>
      </c>
      <c r="O45" s="695">
        <f>SUM(K45:N45)</f>
        <v>17840.439999999999</v>
      </c>
      <c r="P45" s="695">
        <f>+H45-O45</f>
        <v>77159.56</v>
      </c>
    </row>
    <row r="46" spans="2:16" ht="21" customHeight="1" x14ac:dyDescent="0.25">
      <c r="B46" s="466"/>
      <c r="C46" s="569"/>
      <c r="D46" s="492"/>
      <c r="E46" s="465"/>
      <c r="F46" s="500"/>
      <c r="G46" s="855"/>
      <c r="H46" s="695"/>
      <c r="I46" s="695"/>
      <c r="J46" s="695"/>
      <c r="K46" s="695"/>
      <c r="L46" s="695"/>
      <c r="M46" s="695"/>
      <c r="N46" s="695"/>
      <c r="O46" s="695"/>
      <c r="P46" s="695"/>
    </row>
    <row r="47" spans="2:16" ht="21" customHeight="1" x14ac:dyDescent="0.25">
      <c r="B47" s="466" t="s">
        <v>1126</v>
      </c>
      <c r="C47" s="569"/>
      <c r="D47" s="492"/>
      <c r="E47" s="465"/>
      <c r="F47" s="695"/>
      <c r="G47" s="696"/>
      <c r="H47" s="695"/>
      <c r="I47" s="1145"/>
      <c r="J47" s="695"/>
      <c r="K47" s="695"/>
      <c r="L47" s="695"/>
      <c r="M47" s="1145"/>
      <c r="N47" s="695"/>
      <c r="O47" s="153"/>
      <c r="P47" s="153"/>
    </row>
    <row r="48" spans="2:16" s="259" customFormat="1" ht="18.75" customHeight="1" x14ac:dyDescent="0.25">
      <c r="B48" s="275" t="s">
        <v>1580</v>
      </c>
      <c r="C48" s="1247" t="s">
        <v>806</v>
      </c>
      <c r="D48" s="1246" t="s">
        <v>1837</v>
      </c>
      <c r="E48" s="1247" t="s">
        <v>1063</v>
      </c>
      <c r="F48" s="855">
        <v>45962</v>
      </c>
      <c r="G48" s="855">
        <v>46113</v>
      </c>
      <c r="H48" s="1100">
        <v>105000</v>
      </c>
      <c r="I48" s="1249">
        <v>0</v>
      </c>
      <c r="J48" s="1100">
        <v>105000</v>
      </c>
      <c r="K48" s="1100">
        <v>3013.5</v>
      </c>
      <c r="L48" s="1100">
        <v>13281.49</v>
      </c>
      <c r="M48" s="1250">
        <v>3192</v>
      </c>
      <c r="N48" s="626">
        <v>2837</v>
      </c>
      <c r="O48" s="626">
        <f>SUM(K48:N48)</f>
        <v>22323.989999999998</v>
      </c>
      <c r="P48" s="1100">
        <f>+H48-O48</f>
        <v>82676.010000000009</v>
      </c>
    </row>
    <row r="49" spans="2:16" s="259" customFormat="1" ht="21" customHeight="1" x14ac:dyDescent="0.25">
      <c r="B49" s="1251" t="s">
        <v>1674</v>
      </c>
      <c r="C49" s="1252" t="s">
        <v>807</v>
      </c>
      <c r="D49" s="1246" t="s">
        <v>607</v>
      </c>
      <c r="E49" s="1247" t="s">
        <v>1063</v>
      </c>
      <c r="F49" s="855">
        <v>45992</v>
      </c>
      <c r="G49" s="855">
        <v>46143</v>
      </c>
      <c r="H49" s="1100">
        <v>70000</v>
      </c>
      <c r="I49" s="1249">
        <v>0</v>
      </c>
      <c r="J49" s="1100">
        <v>70000</v>
      </c>
      <c r="K49" s="1100">
        <v>2009</v>
      </c>
      <c r="L49" s="1103">
        <v>4984.5200000000004</v>
      </c>
      <c r="M49" s="1250">
        <v>2128</v>
      </c>
      <c r="N49" s="626">
        <v>1944.78</v>
      </c>
      <c r="O49" s="468">
        <f>SUM(K49:N49)</f>
        <v>11066.300000000001</v>
      </c>
      <c r="P49" s="675">
        <f>+H49-O49</f>
        <v>58933.7</v>
      </c>
    </row>
    <row r="50" spans="2:16" ht="21" customHeight="1" x14ac:dyDescent="0.25">
      <c r="B50" s="466" t="s">
        <v>813</v>
      </c>
      <c r="C50" s="569"/>
      <c r="D50" s="492">
        <v>2</v>
      </c>
      <c r="E50" s="465"/>
      <c r="F50" s="695"/>
      <c r="G50" s="696"/>
      <c r="H50" s="1099">
        <f>SUM(H48:H49)</f>
        <v>175000</v>
      </c>
      <c r="I50" s="1253">
        <v>0</v>
      </c>
      <c r="J50" s="1099">
        <f t="shared" ref="J50:P50" si="4">SUM(J48:J49)</f>
        <v>175000</v>
      </c>
      <c r="K50" s="1099">
        <f t="shared" si="4"/>
        <v>5022.5</v>
      </c>
      <c r="L50" s="1099">
        <f t="shared" si="4"/>
        <v>18266.010000000002</v>
      </c>
      <c r="M50" s="1099">
        <f t="shared" si="4"/>
        <v>5320</v>
      </c>
      <c r="N50" s="1099">
        <f t="shared" si="4"/>
        <v>4781.78</v>
      </c>
      <c r="O50" s="1099">
        <f t="shared" si="4"/>
        <v>33390.29</v>
      </c>
      <c r="P50" s="1099">
        <f t="shared" si="4"/>
        <v>141609.71000000002</v>
      </c>
    </row>
    <row r="51" spans="2:16" ht="21" customHeight="1" x14ac:dyDescent="0.25">
      <c r="B51" s="466"/>
      <c r="C51" s="569"/>
      <c r="D51" s="492"/>
      <c r="E51" s="465"/>
      <c r="F51" s="695"/>
      <c r="G51" s="696"/>
      <c r="H51" s="1099"/>
      <c r="I51" s="1253"/>
      <c r="J51" s="1099"/>
      <c r="K51" s="1099"/>
      <c r="L51" s="1099"/>
      <c r="M51" s="1099"/>
      <c r="N51" s="695"/>
      <c r="O51" s="695"/>
      <c r="P51" s="1099"/>
    </row>
    <row r="52" spans="2:16" ht="21" customHeight="1" x14ac:dyDescent="0.25">
      <c r="B52" s="466" t="s">
        <v>1443</v>
      </c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695"/>
    </row>
    <row r="53" spans="2:16" s="259" customFormat="1" ht="21" customHeight="1" x14ac:dyDescent="0.25">
      <c r="B53" s="1251" t="s">
        <v>382</v>
      </c>
      <c r="C53" s="1252" t="s">
        <v>807</v>
      </c>
      <c r="D53" s="1246" t="s">
        <v>1749</v>
      </c>
      <c r="E53" s="1247" t="s">
        <v>1063</v>
      </c>
      <c r="F53" s="855">
        <v>45992</v>
      </c>
      <c r="G53" s="855">
        <v>46143</v>
      </c>
      <c r="H53" s="1100">
        <v>70000</v>
      </c>
      <c r="I53" s="1249">
        <v>0</v>
      </c>
      <c r="J53" s="1100">
        <v>70000</v>
      </c>
      <c r="K53" s="1100">
        <v>2009</v>
      </c>
      <c r="L53" s="1103">
        <v>5368.48</v>
      </c>
      <c r="M53" s="1250">
        <v>2128</v>
      </c>
      <c r="N53" s="626">
        <v>25</v>
      </c>
      <c r="O53" s="468">
        <f>+K53+L53+M53+N53</f>
        <v>9530.48</v>
      </c>
      <c r="P53" s="675">
        <f>+J53-O53</f>
        <v>60469.520000000004</v>
      </c>
    </row>
    <row r="54" spans="2:16" s="259" customFormat="1" ht="21" customHeight="1" x14ac:dyDescent="0.25">
      <c r="B54" s="466" t="s">
        <v>813</v>
      </c>
      <c r="C54" s="1252"/>
      <c r="D54" s="1325">
        <v>1</v>
      </c>
      <c r="E54" s="1247"/>
      <c r="F54" s="1248"/>
      <c r="G54" s="1248"/>
      <c r="H54" s="1099">
        <v>70000</v>
      </c>
      <c r="I54" s="1253">
        <v>0</v>
      </c>
      <c r="J54" s="1099">
        <v>70000</v>
      </c>
      <c r="K54" s="1099">
        <v>2009</v>
      </c>
      <c r="L54" s="1099">
        <v>5368.48</v>
      </c>
      <c r="M54" s="1099">
        <v>2128</v>
      </c>
      <c r="N54" s="695">
        <v>25</v>
      </c>
      <c r="O54" s="695">
        <f>SUM(K54:N54)</f>
        <v>9530.48</v>
      </c>
      <c r="P54" s="1099">
        <f>+H54-O54</f>
        <v>60469.520000000004</v>
      </c>
    </row>
    <row r="55" spans="2:16" ht="23.25" customHeight="1" x14ac:dyDescent="0.25">
      <c r="B55" s="466"/>
      <c r="C55" s="569"/>
      <c r="D55" s="492"/>
      <c r="E55" s="1247"/>
      <c r="F55" s="500"/>
      <c r="G55" s="855"/>
      <c r="H55" s="1099"/>
      <c r="I55" s="1253"/>
      <c r="J55" s="1099"/>
      <c r="K55" s="1099"/>
      <c r="L55" s="1099"/>
      <c r="M55" s="1099"/>
      <c r="N55" s="695"/>
      <c r="O55" s="695"/>
      <c r="P55" s="1099"/>
    </row>
    <row r="56" spans="2:16" ht="21" customHeight="1" x14ac:dyDescent="0.25">
      <c r="B56" s="466" t="s">
        <v>839</v>
      </c>
      <c r="C56" s="569"/>
      <c r="D56" s="492"/>
      <c r="E56" s="465"/>
      <c r="F56" s="500"/>
      <c r="G56" s="855"/>
      <c r="H56" s="695"/>
      <c r="I56" s="1144"/>
      <c r="J56" s="695"/>
      <c r="K56" s="695"/>
      <c r="L56" s="695"/>
      <c r="M56" s="1145"/>
      <c r="N56" s="695"/>
      <c r="O56" s="695"/>
      <c r="P56" s="695"/>
    </row>
    <row r="57" spans="2:16" ht="27.75" customHeight="1" x14ac:dyDescent="0.25">
      <c r="B57" s="286" t="s">
        <v>1581</v>
      </c>
      <c r="C57" s="685" t="s">
        <v>807</v>
      </c>
      <c r="D57" s="282" t="s">
        <v>1570</v>
      </c>
      <c r="E57" s="281" t="s">
        <v>1063</v>
      </c>
      <c r="F57" s="855">
        <v>45931</v>
      </c>
      <c r="G57" s="855">
        <v>46082</v>
      </c>
      <c r="H57" s="626">
        <v>150000</v>
      </c>
      <c r="I57" s="1169">
        <v>0</v>
      </c>
      <c r="J57" s="626">
        <v>150000</v>
      </c>
      <c r="K57" s="626">
        <v>4305</v>
      </c>
      <c r="L57" s="626">
        <v>23386.67</v>
      </c>
      <c r="M57" s="1149">
        <v>4560</v>
      </c>
      <c r="N57" s="626">
        <v>4116.9799999999996</v>
      </c>
      <c r="O57" s="626">
        <f>SUM(K57:N57)</f>
        <v>36368.649999999994</v>
      </c>
      <c r="P57" s="626">
        <f>+H57-O57</f>
        <v>113631.35</v>
      </c>
    </row>
    <row r="58" spans="2:16" ht="21" customHeight="1" x14ac:dyDescent="0.25">
      <c r="B58" s="453" t="s">
        <v>813</v>
      </c>
      <c r="C58" s="569"/>
      <c r="D58" s="492">
        <v>1</v>
      </c>
      <c r="E58" s="465"/>
      <c r="F58" s="500"/>
      <c r="G58" s="855"/>
      <c r="H58" s="695">
        <v>150000</v>
      </c>
      <c r="I58" s="1144">
        <v>0</v>
      </c>
      <c r="J58" s="695">
        <v>150000</v>
      </c>
      <c r="K58" s="695">
        <v>4305</v>
      </c>
      <c r="L58" s="1099">
        <v>23386.67</v>
      </c>
      <c r="M58" s="1145">
        <v>4560</v>
      </c>
      <c r="N58" s="695">
        <v>4116.9799999999996</v>
      </c>
      <c r="O58" s="695">
        <f>SUM(K58:N58)</f>
        <v>36368.649999999994</v>
      </c>
      <c r="P58" s="695">
        <f>+H58-O58</f>
        <v>113631.35</v>
      </c>
    </row>
    <row r="59" spans="2:16" ht="21" customHeight="1" x14ac:dyDescent="0.25">
      <c r="B59" s="453"/>
      <c r="C59" s="569"/>
      <c r="D59" s="492"/>
      <c r="E59" s="465"/>
      <c r="F59" s="500"/>
      <c r="G59" s="855"/>
      <c r="H59" s="695"/>
      <c r="I59" s="1144"/>
      <c r="J59" s="695"/>
      <c r="K59" s="695"/>
      <c r="L59" s="695"/>
      <c r="M59" s="1145"/>
      <c r="N59" s="695"/>
      <c r="O59" s="695"/>
      <c r="P59" s="695"/>
    </row>
    <row r="60" spans="2:16" ht="30" customHeight="1" x14ac:dyDescent="0.25">
      <c r="B60" s="492" t="s">
        <v>1822</v>
      </c>
      <c r="C60" s="569"/>
      <c r="D60" s="492"/>
      <c r="E60" s="46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ht="21" customHeight="1" x14ac:dyDescent="0.25">
      <c r="B61" s="280" t="s">
        <v>1823</v>
      </c>
      <c r="C61" s="685" t="s">
        <v>807</v>
      </c>
      <c r="D61" s="282" t="s">
        <v>1824</v>
      </c>
      <c r="E61" s="281" t="s">
        <v>1063</v>
      </c>
      <c r="F61" s="855">
        <v>45931</v>
      </c>
      <c r="G61" s="855">
        <v>46082</v>
      </c>
      <c r="H61" s="1100">
        <v>70000</v>
      </c>
      <c r="I61" s="1249">
        <v>0</v>
      </c>
      <c r="J61" s="1100">
        <v>70000</v>
      </c>
      <c r="K61" s="1100">
        <v>2009</v>
      </c>
      <c r="L61" s="1103">
        <v>4984.5200000000004</v>
      </c>
      <c r="M61" s="1250">
        <v>2128</v>
      </c>
      <c r="N61" s="626">
        <v>1944.78</v>
      </c>
      <c r="O61" s="468">
        <f>SUM(K61:N61)</f>
        <v>11066.300000000001</v>
      </c>
      <c r="P61" s="675">
        <f>+H61-O61</f>
        <v>58933.7</v>
      </c>
    </row>
    <row r="62" spans="2:16" ht="21" customHeight="1" x14ac:dyDescent="0.25">
      <c r="B62" s="496"/>
      <c r="C62" s="684"/>
      <c r="D62" s="492">
        <v>1</v>
      </c>
      <c r="E62" s="281"/>
      <c r="F62" s="858"/>
      <c r="G62" s="855"/>
      <c r="H62" s="1099">
        <v>70000</v>
      </c>
      <c r="I62" s="1253">
        <v>0</v>
      </c>
      <c r="J62" s="1099">
        <v>70000</v>
      </c>
      <c r="K62" s="1099">
        <v>2009</v>
      </c>
      <c r="L62" s="1254">
        <v>4984.5200000000004</v>
      </c>
      <c r="M62" s="1146">
        <v>2128</v>
      </c>
      <c r="N62" s="695">
        <v>1944.78</v>
      </c>
      <c r="O62" s="697">
        <f>SUM(K62:N62)</f>
        <v>11066.300000000001</v>
      </c>
      <c r="P62" s="676">
        <f>+H62-O62</f>
        <v>58933.7</v>
      </c>
    </row>
    <row r="63" spans="2:16" ht="21" customHeight="1" x14ac:dyDescent="0.25">
      <c r="B63" s="453" t="s">
        <v>1128</v>
      </c>
      <c r="C63" s="569"/>
      <c r="D63" s="280"/>
      <c r="E63" s="281"/>
      <c r="F63" s="858"/>
      <c r="G63" s="855"/>
      <c r="H63" s="280"/>
      <c r="I63" s="1113"/>
      <c r="J63" s="487"/>
      <c r="K63" s="457"/>
      <c r="L63" s="457"/>
      <c r="M63" s="1149"/>
      <c r="N63" s="468"/>
      <c r="O63" s="468"/>
      <c r="P63" s="457"/>
    </row>
    <row r="64" spans="2:16" ht="29.25" customHeight="1" x14ac:dyDescent="0.25">
      <c r="B64" s="280" t="s">
        <v>461</v>
      </c>
      <c r="C64" s="685" t="s">
        <v>807</v>
      </c>
      <c r="D64" s="282" t="s">
        <v>1574</v>
      </c>
      <c r="E64" s="281" t="s">
        <v>1063</v>
      </c>
      <c r="F64" s="855">
        <v>45931</v>
      </c>
      <c r="G64" s="855">
        <v>46082</v>
      </c>
      <c r="H64" s="468">
        <v>115000</v>
      </c>
      <c r="I64" s="1111">
        <v>0</v>
      </c>
      <c r="J64" s="489">
        <v>115000</v>
      </c>
      <c r="K64" s="489">
        <v>3300.5</v>
      </c>
      <c r="L64" s="489">
        <v>15633.74</v>
      </c>
      <c r="M64" s="1149">
        <v>3496</v>
      </c>
      <c r="N64" s="861">
        <v>1431</v>
      </c>
      <c r="O64" s="468">
        <f>+K64+L64+M64+N64</f>
        <v>23861.239999999998</v>
      </c>
      <c r="P64" s="457">
        <f>+J64-O64</f>
        <v>91138.760000000009</v>
      </c>
    </row>
    <row r="65" spans="2:16" ht="21" customHeight="1" x14ac:dyDescent="0.25">
      <c r="B65" s="280" t="s">
        <v>1283</v>
      </c>
      <c r="C65" s="685" t="s">
        <v>807</v>
      </c>
      <c r="D65" s="282" t="s">
        <v>1495</v>
      </c>
      <c r="E65" s="281" t="s">
        <v>1281</v>
      </c>
      <c r="F65" s="855">
        <v>45931</v>
      </c>
      <c r="G65" s="855">
        <v>46082</v>
      </c>
      <c r="H65" s="468">
        <v>60000</v>
      </c>
      <c r="I65" s="1169">
        <v>0</v>
      </c>
      <c r="J65" s="628">
        <v>60000</v>
      </c>
      <c r="K65" s="628">
        <v>1722</v>
      </c>
      <c r="L65" s="628">
        <v>3486.68</v>
      </c>
      <c r="M65" s="1149">
        <v>1824</v>
      </c>
      <c r="N65" s="861">
        <v>728</v>
      </c>
      <c r="O65" s="468">
        <f>+K65+L65+M65+N65</f>
        <v>7760.68</v>
      </c>
      <c r="P65" s="468">
        <f>+J65-O65</f>
        <v>52239.32</v>
      </c>
    </row>
    <row r="66" spans="2:16" ht="21" customHeight="1" x14ac:dyDescent="0.25">
      <c r="B66" s="453" t="s">
        <v>813</v>
      </c>
      <c r="C66" s="569"/>
      <c r="D66" s="453">
        <v>2</v>
      </c>
      <c r="E66" s="1396"/>
      <c r="F66" s="500"/>
      <c r="G66" s="855"/>
      <c r="H66" s="695">
        <f>SUM(H64:H65)</f>
        <v>175000</v>
      </c>
      <c r="I66" s="1144">
        <f>SUM(I65)</f>
        <v>0</v>
      </c>
      <c r="J66" s="695">
        <f t="shared" ref="J66:P66" si="5">SUM(J64:J65)</f>
        <v>175000</v>
      </c>
      <c r="K66" s="695">
        <f t="shared" si="5"/>
        <v>5022.5</v>
      </c>
      <c r="L66" s="1099">
        <f t="shared" si="5"/>
        <v>19120.419999999998</v>
      </c>
      <c r="M66" s="1145">
        <f t="shared" si="5"/>
        <v>5320</v>
      </c>
      <c r="N66" s="695">
        <f>SUM(N64:N65)</f>
        <v>2159</v>
      </c>
      <c r="O66" s="695">
        <f t="shared" si="5"/>
        <v>31621.919999999998</v>
      </c>
      <c r="P66" s="695">
        <f t="shared" si="5"/>
        <v>143378.08000000002</v>
      </c>
    </row>
    <row r="67" spans="2:16" ht="21" customHeight="1" x14ac:dyDescent="0.25">
      <c r="B67" s="453"/>
      <c r="C67" s="569"/>
      <c r="D67" s="453"/>
      <c r="E67" s="1396"/>
      <c r="F67" s="500"/>
      <c r="G67" s="855"/>
      <c r="H67" s="695"/>
      <c r="I67" s="1144"/>
      <c r="J67" s="695"/>
      <c r="K67" s="695"/>
      <c r="L67" s="695"/>
      <c r="M67" s="1145"/>
      <c r="N67" s="695"/>
      <c r="O67" s="695"/>
      <c r="P67" s="695"/>
    </row>
    <row r="68" spans="2:16" ht="21" customHeight="1" x14ac:dyDescent="0.25">
      <c r="B68" s="1014" t="s">
        <v>1575</v>
      </c>
      <c r="C68" s="569"/>
      <c r="D68" s="492"/>
      <c r="E68" s="465"/>
      <c r="F68" s="500"/>
      <c r="G68" s="855"/>
      <c r="H68" s="695"/>
      <c r="I68" s="1144"/>
      <c r="J68" s="695"/>
      <c r="K68" s="695"/>
      <c r="L68" s="695"/>
      <c r="M68" s="1145"/>
      <c r="N68" s="695"/>
      <c r="O68" s="695"/>
      <c r="P68" s="695"/>
    </row>
    <row r="69" spans="2:16" s="259" customFormat="1" ht="30.75" customHeight="1" x14ac:dyDescent="0.25">
      <c r="B69" s="1251" t="s">
        <v>1582</v>
      </c>
      <c r="C69" s="1252" t="s">
        <v>807</v>
      </c>
      <c r="D69" s="1246" t="s">
        <v>1571</v>
      </c>
      <c r="E69" s="1247" t="s">
        <v>1063</v>
      </c>
      <c r="F69" s="1084">
        <v>46023</v>
      </c>
      <c r="G69" s="1084">
        <v>46174</v>
      </c>
      <c r="H69" s="1100">
        <v>95000</v>
      </c>
      <c r="I69" s="1249">
        <v>0</v>
      </c>
      <c r="J69" s="1100">
        <v>95000</v>
      </c>
      <c r="K69" s="1100">
        <v>2726.5</v>
      </c>
      <c r="L69" s="1103">
        <v>10929.24</v>
      </c>
      <c r="M69" s="1250">
        <v>2888</v>
      </c>
      <c r="N69" s="626">
        <v>18606.330000000002</v>
      </c>
      <c r="O69" s="468">
        <v>35150.07</v>
      </c>
      <c r="P69" s="675">
        <f>+J69-O69</f>
        <v>59849.93</v>
      </c>
    </row>
    <row r="70" spans="2:16" ht="21" customHeight="1" x14ac:dyDescent="0.25">
      <c r="B70" s="453" t="s">
        <v>813</v>
      </c>
      <c r="C70" s="685"/>
      <c r="D70" s="453">
        <v>1</v>
      </c>
      <c r="E70" s="281"/>
      <c r="F70" s="1019"/>
      <c r="G70" s="857"/>
      <c r="H70" s="697">
        <f>SUM(H69)</f>
        <v>95000</v>
      </c>
      <c r="I70" s="1144">
        <f>SUM(I69)</f>
        <v>0</v>
      </c>
      <c r="J70" s="697">
        <f t="shared" ref="J70:P70" si="6">SUM(J69)</f>
        <v>95000</v>
      </c>
      <c r="K70" s="697">
        <f t="shared" si="6"/>
        <v>2726.5</v>
      </c>
      <c r="L70" s="676">
        <f t="shared" si="6"/>
        <v>10929.24</v>
      </c>
      <c r="M70" s="1145">
        <f t="shared" si="6"/>
        <v>2888</v>
      </c>
      <c r="N70" s="697">
        <f>SUM(N69)</f>
        <v>18606.330000000002</v>
      </c>
      <c r="O70" s="697">
        <f t="shared" si="6"/>
        <v>35150.07</v>
      </c>
      <c r="P70" s="697">
        <f t="shared" si="6"/>
        <v>59849.93</v>
      </c>
    </row>
    <row r="71" spans="2:16" ht="21" customHeight="1" x14ac:dyDescent="0.25">
      <c r="B71" s="496"/>
      <c r="C71" s="684"/>
      <c r="D71" s="282"/>
      <c r="E71" s="281"/>
      <c r="F71" s="856"/>
      <c r="G71" s="857"/>
      <c r="H71" s="626"/>
      <c r="I71" s="1111"/>
      <c r="J71" s="457"/>
      <c r="K71" s="457"/>
      <c r="L71" s="457"/>
      <c r="M71" s="1149"/>
      <c r="N71" s="468"/>
      <c r="O71" s="468"/>
      <c r="P71" s="457"/>
    </row>
    <row r="72" spans="2:16" ht="32.25" customHeight="1" x14ac:dyDescent="0.25">
      <c r="B72" s="1014" t="s">
        <v>1136</v>
      </c>
      <c r="C72" s="570"/>
      <c r="D72" s="492"/>
      <c r="E72" s="465"/>
      <c r="F72" s="1019"/>
      <c r="G72" s="857"/>
      <c r="H72" s="695"/>
      <c r="I72" s="1144"/>
      <c r="J72" s="697"/>
      <c r="K72" s="697"/>
      <c r="L72" s="697"/>
      <c r="M72" s="1145"/>
      <c r="N72" s="697"/>
      <c r="O72" s="697"/>
      <c r="P72" s="697"/>
    </row>
    <row r="73" spans="2:16" ht="31.5" customHeight="1" x14ac:dyDescent="0.25">
      <c r="B73" s="153" t="s">
        <v>1583</v>
      </c>
      <c r="C73" s="685" t="s">
        <v>806</v>
      </c>
      <c r="D73" s="749" t="s">
        <v>1572</v>
      </c>
      <c r="E73" s="281" t="s">
        <v>1063</v>
      </c>
      <c r="F73" s="855">
        <v>45992</v>
      </c>
      <c r="G73" s="855">
        <v>46143</v>
      </c>
      <c r="H73" s="626">
        <v>120000</v>
      </c>
      <c r="I73" s="1169">
        <v>0</v>
      </c>
      <c r="J73" s="468">
        <v>120000</v>
      </c>
      <c r="K73" s="468">
        <v>3444</v>
      </c>
      <c r="L73" s="468">
        <v>16809.87</v>
      </c>
      <c r="M73" s="1149">
        <v>3648</v>
      </c>
      <c r="N73" s="468">
        <v>2568.4</v>
      </c>
      <c r="O73" s="468">
        <f>+K73+L73+M73+N73</f>
        <v>26470.27</v>
      </c>
      <c r="P73" s="626">
        <f>+J73-O73</f>
        <v>93529.73</v>
      </c>
    </row>
    <row r="74" spans="2:16" s="259" customFormat="1" ht="21" customHeight="1" x14ac:dyDescent="0.25">
      <c r="B74" s="1251" t="s">
        <v>1750</v>
      </c>
      <c r="C74" s="1252" t="s">
        <v>807</v>
      </c>
      <c r="D74" s="1246" t="s">
        <v>1751</v>
      </c>
      <c r="E74" s="1247" t="s">
        <v>1063</v>
      </c>
      <c r="F74" s="855">
        <v>45992</v>
      </c>
      <c r="G74" s="855">
        <v>46143</v>
      </c>
      <c r="H74" s="1100">
        <v>50000</v>
      </c>
      <c r="I74" s="1249">
        <v>0</v>
      </c>
      <c r="J74" s="1100">
        <v>50000</v>
      </c>
      <c r="K74" s="1100">
        <v>1435</v>
      </c>
      <c r="L74" s="1103">
        <v>1854</v>
      </c>
      <c r="M74" s="1250">
        <v>1520</v>
      </c>
      <c r="N74" s="626">
        <v>25</v>
      </c>
      <c r="O74" s="468">
        <f>+K74+L74+M74+N74</f>
        <v>4834</v>
      </c>
      <c r="P74" s="675">
        <f>+J74-O74</f>
        <v>45166</v>
      </c>
    </row>
    <row r="75" spans="2:16" ht="21" customHeight="1" x14ac:dyDescent="0.25">
      <c r="B75" s="496" t="s">
        <v>1352</v>
      </c>
      <c r="C75" s="684" t="s">
        <v>806</v>
      </c>
      <c r="D75" s="286" t="s">
        <v>1635</v>
      </c>
      <c r="E75" s="281" t="s">
        <v>1063</v>
      </c>
      <c r="F75" s="855">
        <v>45931</v>
      </c>
      <c r="G75" s="855">
        <v>46082</v>
      </c>
      <c r="H75" s="626">
        <v>55000</v>
      </c>
      <c r="I75" s="1111">
        <v>0</v>
      </c>
      <c r="J75" s="457">
        <v>55000</v>
      </c>
      <c r="K75" s="457">
        <v>1578.5</v>
      </c>
      <c r="L75" s="457">
        <v>2559.6799999999998</v>
      </c>
      <c r="M75" s="1149">
        <v>1672</v>
      </c>
      <c r="N75" s="468">
        <v>25</v>
      </c>
      <c r="O75" s="468">
        <v>5835.18</v>
      </c>
      <c r="P75" s="498">
        <f>+J75-O75</f>
        <v>49164.82</v>
      </c>
    </row>
    <row r="76" spans="2:16" ht="21" customHeight="1" x14ac:dyDescent="0.25">
      <c r="B76" s="275" t="s">
        <v>875</v>
      </c>
      <c r="C76" s="1245" t="s">
        <v>807</v>
      </c>
      <c r="D76" s="1246" t="s">
        <v>1784</v>
      </c>
      <c r="E76" s="1247" t="s">
        <v>1063</v>
      </c>
      <c r="F76" s="855">
        <v>45992</v>
      </c>
      <c r="G76" s="855">
        <v>46143</v>
      </c>
      <c r="H76" s="626">
        <v>70000</v>
      </c>
      <c r="I76" s="1169">
        <v>0</v>
      </c>
      <c r="J76" s="626">
        <v>70000</v>
      </c>
      <c r="K76" s="626">
        <v>2009</v>
      </c>
      <c r="L76" s="626">
        <v>5368.48</v>
      </c>
      <c r="M76" s="1149">
        <v>2128</v>
      </c>
      <c r="N76" s="626">
        <v>2517.7399999999998</v>
      </c>
      <c r="O76" s="626">
        <f>SUM(K76:N76)</f>
        <v>12023.22</v>
      </c>
      <c r="P76" s="626">
        <f>+H76-O76</f>
        <v>57976.78</v>
      </c>
    </row>
    <row r="77" spans="2:16" ht="21" customHeight="1" x14ac:dyDescent="0.25">
      <c r="B77" s="466" t="s">
        <v>813</v>
      </c>
      <c r="C77" s="569"/>
      <c r="D77" s="492">
        <v>4</v>
      </c>
      <c r="E77" s="465"/>
      <c r="F77" s="500"/>
      <c r="G77" s="855"/>
      <c r="H77" s="697">
        <f>SUM(H73:H76)</f>
        <v>295000</v>
      </c>
      <c r="I77" s="1144">
        <v>0</v>
      </c>
      <c r="J77" s="697">
        <f t="shared" ref="J77:P77" si="7">SUM(J73:J76)</f>
        <v>295000</v>
      </c>
      <c r="K77" s="697">
        <f t="shared" si="7"/>
        <v>8466.5</v>
      </c>
      <c r="L77" s="676">
        <f t="shared" si="7"/>
        <v>26592.03</v>
      </c>
      <c r="M77" s="697">
        <f t="shared" si="7"/>
        <v>8968</v>
      </c>
      <c r="N77" s="697">
        <f t="shared" si="7"/>
        <v>5136.1399999999994</v>
      </c>
      <c r="O77" s="697">
        <f t="shared" si="7"/>
        <v>49162.67</v>
      </c>
      <c r="P77" s="697">
        <f t="shared" si="7"/>
        <v>245837.33</v>
      </c>
    </row>
    <row r="78" spans="2:16" ht="21" customHeight="1" x14ac:dyDescent="0.25">
      <c r="B78" s="466"/>
      <c r="C78" s="569"/>
      <c r="D78" s="492"/>
      <c r="E78" s="465"/>
      <c r="F78" s="500"/>
      <c r="G78" s="855"/>
      <c r="H78" s="697"/>
      <c r="I78" s="1144"/>
      <c r="J78" s="697"/>
      <c r="K78" s="697"/>
      <c r="L78" s="697"/>
      <c r="M78" s="1145"/>
      <c r="N78" s="697"/>
      <c r="O78" s="697"/>
      <c r="P78" s="697"/>
    </row>
    <row r="79" spans="2:16" ht="21" customHeight="1" x14ac:dyDescent="0.25">
      <c r="B79" s="466" t="s">
        <v>1791</v>
      </c>
      <c r="C79" s="569"/>
      <c r="D79" s="492"/>
      <c r="E79" s="465"/>
      <c r="F79" s="500"/>
      <c r="G79" s="855"/>
      <c r="H79" s="697"/>
      <c r="I79" s="1144"/>
      <c r="J79" s="697"/>
      <c r="K79" s="697"/>
      <c r="L79" s="697"/>
      <c r="M79" s="1145"/>
      <c r="N79" s="697"/>
      <c r="O79" s="697"/>
      <c r="P79" s="697"/>
    </row>
    <row r="80" spans="2:16" ht="21" customHeight="1" x14ac:dyDescent="0.25">
      <c r="B80" s="286" t="s">
        <v>1793</v>
      </c>
      <c r="C80" s="685" t="s">
        <v>807</v>
      </c>
      <c r="D80" s="282" t="s">
        <v>1794</v>
      </c>
      <c r="E80" s="281" t="s">
        <v>1063</v>
      </c>
      <c r="F80" s="855">
        <v>45992</v>
      </c>
      <c r="G80" s="855">
        <v>46143</v>
      </c>
      <c r="H80" s="626">
        <v>120000</v>
      </c>
      <c r="I80" s="1169">
        <v>0</v>
      </c>
      <c r="J80" s="468">
        <v>120000</v>
      </c>
      <c r="K80" s="468">
        <v>3444</v>
      </c>
      <c r="L80" s="468">
        <v>16809.87</v>
      </c>
      <c r="M80" s="1149">
        <v>3648</v>
      </c>
      <c r="N80" s="468">
        <v>25</v>
      </c>
      <c r="O80" s="468">
        <f>SUM(K80:N80)</f>
        <v>23926.87</v>
      </c>
      <c r="P80" s="468">
        <f>+H80-O80</f>
        <v>96073.13</v>
      </c>
    </row>
    <row r="81" spans="2:16" ht="21" customHeight="1" x14ac:dyDescent="0.25">
      <c r="B81" s="466" t="s">
        <v>813</v>
      </c>
      <c r="C81" s="569"/>
      <c r="D81" s="492">
        <v>1</v>
      </c>
      <c r="E81" s="465"/>
      <c r="F81" s="500"/>
      <c r="G81" s="855"/>
      <c r="H81" s="695">
        <v>120000</v>
      </c>
      <c r="I81" s="1144">
        <v>0</v>
      </c>
      <c r="J81" s="697">
        <v>120000</v>
      </c>
      <c r="K81" s="697">
        <v>3444</v>
      </c>
      <c r="L81" s="676">
        <v>16809.87</v>
      </c>
      <c r="M81" s="1145">
        <v>3648</v>
      </c>
      <c r="N81" s="697">
        <v>25</v>
      </c>
      <c r="O81" s="697">
        <f>SUM(K81:N81)</f>
        <v>23926.87</v>
      </c>
      <c r="P81" s="697">
        <f>+H81-O81</f>
        <v>96073.13</v>
      </c>
    </row>
    <row r="82" spans="2:16" ht="21" customHeight="1" x14ac:dyDescent="0.25">
      <c r="B82" s="466"/>
      <c r="C82" s="569"/>
      <c r="D82" s="492"/>
      <c r="E82" s="465"/>
      <c r="F82" s="500"/>
      <c r="G82" s="855"/>
      <c r="H82" s="697"/>
      <c r="I82" s="1144"/>
      <c r="J82" s="697"/>
      <c r="K82" s="697"/>
      <c r="L82" s="697"/>
      <c r="M82" s="1145"/>
      <c r="N82" s="697"/>
      <c r="O82" s="697"/>
      <c r="P82" s="697"/>
    </row>
    <row r="83" spans="2:16" ht="21" customHeight="1" x14ac:dyDescent="0.25">
      <c r="B83" s="453" t="s">
        <v>1515</v>
      </c>
      <c r="C83" s="569"/>
      <c r="D83" s="492"/>
      <c r="E83" s="465"/>
      <c r="F83" s="1019"/>
      <c r="G83" s="857"/>
      <c r="H83" s="695"/>
      <c r="I83" s="1144"/>
      <c r="J83" s="697"/>
      <c r="K83" s="697"/>
      <c r="L83" s="697"/>
      <c r="M83" s="1145"/>
      <c r="N83" s="697"/>
      <c r="O83" s="697"/>
      <c r="P83" s="697"/>
    </row>
    <row r="84" spans="2:16" ht="32.25" customHeight="1" x14ac:dyDescent="0.25">
      <c r="B84" s="280" t="s">
        <v>1584</v>
      </c>
      <c r="C84" s="685" t="s">
        <v>806</v>
      </c>
      <c r="D84" s="282" t="s">
        <v>1357</v>
      </c>
      <c r="E84" s="281" t="s">
        <v>1063</v>
      </c>
      <c r="F84" s="855">
        <v>45931</v>
      </c>
      <c r="G84" s="855">
        <v>46082</v>
      </c>
      <c r="H84" s="626">
        <v>125000</v>
      </c>
      <c r="I84" s="1111">
        <v>0</v>
      </c>
      <c r="J84" s="1038">
        <v>125000</v>
      </c>
      <c r="K84" s="1038">
        <v>3587.5</v>
      </c>
      <c r="L84" s="1037">
        <v>17985.990000000002</v>
      </c>
      <c r="M84" s="1150">
        <v>3800</v>
      </c>
      <c r="N84" s="1038">
        <v>25</v>
      </c>
      <c r="O84" s="468">
        <f t="shared" ref="O84:O89" si="8">+K84+L84+M84+N84</f>
        <v>25398.49</v>
      </c>
      <c r="P84" s="498">
        <f t="shared" ref="P84:P89" si="9">+J84-O84</f>
        <v>99601.51</v>
      </c>
    </row>
    <row r="85" spans="2:16" ht="32.25" customHeight="1" x14ac:dyDescent="0.25">
      <c r="B85" s="280" t="s">
        <v>1585</v>
      </c>
      <c r="C85" s="685" t="s">
        <v>806</v>
      </c>
      <c r="D85" s="282" t="s">
        <v>1357</v>
      </c>
      <c r="E85" s="281" t="s">
        <v>1063</v>
      </c>
      <c r="F85" s="855">
        <v>45931</v>
      </c>
      <c r="G85" s="855">
        <v>45717</v>
      </c>
      <c r="H85" s="626">
        <v>125000</v>
      </c>
      <c r="I85" s="1111">
        <v>0</v>
      </c>
      <c r="J85" s="1038">
        <v>125000</v>
      </c>
      <c r="K85" s="1038">
        <v>3587.5</v>
      </c>
      <c r="L85" s="1037">
        <v>17985.990000000002</v>
      </c>
      <c r="M85" s="1150">
        <v>3800</v>
      </c>
      <c r="N85" s="1038">
        <v>25</v>
      </c>
      <c r="O85" s="468">
        <f t="shared" si="8"/>
        <v>25398.49</v>
      </c>
      <c r="P85" s="498">
        <f t="shared" si="9"/>
        <v>99601.51</v>
      </c>
    </row>
    <row r="86" spans="2:16" ht="32.25" customHeight="1" x14ac:dyDescent="0.25">
      <c r="B86" s="280" t="s">
        <v>1586</v>
      </c>
      <c r="C86" s="685" t="s">
        <v>806</v>
      </c>
      <c r="D86" s="282" t="s">
        <v>1355</v>
      </c>
      <c r="E86" s="281" t="s">
        <v>1063</v>
      </c>
      <c r="F86" s="855">
        <v>45931</v>
      </c>
      <c r="G86" s="855">
        <v>46082</v>
      </c>
      <c r="H86" s="626">
        <v>125000</v>
      </c>
      <c r="I86" s="1111">
        <v>0</v>
      </c>
      <c r="J86" s="1038">
        <v>125000</v>
      </c>
      <c r="K86" s="1038">
        <v>3587.5</v>
      </c>
      <c r="L86" s="1037">
        <v>17985.990000000002</v>
      </c>
      <c r="M86" s="1150">
        <v>3800</v>
      </c>
      <c r="N86" s="1038">
        <v>25</v>
      </c>
      <c r="O86" s="468">
        <f t="shared" si="8"/>
        <v>25398.49</v>
      </c>
      <c r="P86" s="498">
        <f t="shared" si="9"/>
        <v>99601.51</v>
      </c>
    </row>
    <row r="87" spans="2:16" ht="32.25" customHeight="1" x14ac:dyDescent="0.25">
      <c r="B87" s="153" t="s">
        <v>1587</v>
      </c>
      <c r="C87" s="685" t="s">
        <v>806</v>
      </c>
      <c r="D87" s="282" t="s">
        <v>1357</v>
      </c>
      <c r="E87" s="281" t="s">
        <v>1063</v>
      </c>
      <c r="F87" s="855">
        <v>45931</v>
      </c>
      <c r="G87" s="855">
        <v>46082</v>
      </c>
      <c r="H87" s="626">
        <v>125000</v>
      </c>
      <c r="I87" s="1111">
        <v>0</v>
      </c>
      <c r="J87" s="1038">
        <v>125000</v>
      </c>
      <c r="K87" s="1038">
        <v>3587.5</v>
      </c>
      <c r="L87" s="1037">
        <v>17985.990000000002</v>
      </c>
      <c r="M87" s="1150">
        <v>3800</v>
      </c>
      <c r="N87" s="1038">
        <v>25</v>
      </c>
      <c r="O87" s="468">
        <f t="shared" si="8"/>
        <v>25398.49</v>
      </c>
      <c r="P87" s="498">
        <f t="shared" si="9"/>
        <v>99601.51</v>
      </c>
    </row>
    <row r="88" spans="2:16" ht="32.25" customHeight="1" x14ac:dyDescent="0.25">
      <c r="B88" s="280" t="s">
        <v>1588</v>
      </c>
      <c r="C88" s="685" t="s">
        <v>806</v>
      </c>
      <c r="D88" s="282" t="s">
        <v>1357</v>
      </c>
      <c r="E88" s="281" t="s">
        <v>1063</v>
      </c>
      <c r="F88" s="855">
        <v>45931</v>
      </c>
      <c r="G88" s="855">
        <v>46082</v>
      </c>
      <c r="H88" s="626">
        <v>125000</v>
      </c>
      <c r="I88" s="1169">
        <v>0</v>
      </c>
      <c r="J88" s="1038">
        <v>125000</v>
      </c>
      <c r="K88" s="1038">
        <v>3587.5</v>
      </c>
      <c r="L88" s="1037">
        <v>17985.990000000002</v>
      </c>
      <c r="M88" s="1150">
        <v>3800</v>
      </c>
      <c r="N88" s="1038">
        <v>25</v>
      </c>
      <c r="O88" s="468">
        <f t="shared" si="8"/>
        <v>25398.49</v>
      </c>
      <c r="P88" s="626">
        <f t="shared" si="9"/>
        <v>99601.51</v>
      </c>
    </row>
    <row r="89" spans="2:16" ht="32.25" customHeight="1" x14ac:dyDescent="0.25">
      <c r="B89" s="280" t="s">
        <v>1589</v>
      </c>
      <c r="C89" s="685" t="s">
        <v>807</v>
      </c>
      <c r="D89" s="282" t="s">
        <v>1357</v>
      </c>
      <c r="E89" s="281" t="s">
        <v>1063</v>
      </c>
      <c r="F89" s="855">
        <v>45931</v>
      </c>
      <c r="G89" s="855">
        <v>46082</v>
      </c>
      <c r="H89" s="626">
        <v>135000</v>
      </c>
      <c r="I89" s="1169">
        <v>0</v>
      </c>
      <c r="J89" s="1038">
        <v>135000</v>
      </c>
      <c r="K89" s="1038">
        <v>3874.5</v>
      </c>
      <c r="L89" s="1038">
        <v>19858.3</v>
      </c>
      <c r="M89" s="1150">
        <v>4104</v>
      </c>
      <c r="N89" s="1038">
        <v>1944.78</v>
      </c>
      <c r="O89" s="468">
        <f t="shared" si="8"/>
        <v>29781.579999999998</v>
      </c>
      <c r="P89" s="626">
        <f t="shared" si="9"/>
        <v>105218.42</v>
      </c>
    </row>
    <row r="90" spans="2:16" ht="33" customHeight="1" x14ac:dyDescent="0.25">
      <c r="B90" s="153" t="s">
        <v>1590</v>
      </c>
      <c r="C90" s="685" t="s">
        <v>807</v>
      </c>
      <c r="D90" s="282" t="s">
        <v>1357</v>
      </c>
      <c r="E90" s="281" t="s">
        <v>1063</v>
      </c>
      <c r="F90" s="855">
        <v>45931</v>
      </c>
      <c r="G90" s="855">
        <v>46082</v>
      </c>
      <c r="H90" s="626">
        <v>125000</v>
      </c>
      <c r="I90" s="1111">
        <v>0</v>
      </c>
      <c r="J90" s="1038">
        <v>125000</v>
      </c>
      <c r="K90" s="1038">
        <v>3587.5</v>
      </c>
      <c r="L90" s="1038">
        <v>17985.990000000002</v>
      </c>
      <c r="M90" s="1150">
        <v>3800</v>
      </c>
      <c r="N90" s="1038">
        <v>25</v>
      </c>
      <c r="O90" s="468">
        <v>25398.49</v>
      </c>
      <c r="P90" s="498">
        <v>99601.51</v>
      </c>
    </row>
    <row r="91" spans="2:16" ht="21" customHeight="1" x14ac:dyDescent="0.25">
      <c r="B91" s="466" t="s">
        <v>813</v>
      </c>
      <c r="C91" s="569"/>
      <c r="D91" s="492">
        <v>7</v>
      </c>
      <c r="E91" s="465"/>
      <c r="F91" s="500"/>
      <c r="G91" s="855"/>
      <c r="H91" s="697">
        <f>SUM(H84:H90)</f>
        <v>885000</v>
      </c>
      <c r="I91" s="1112">
        <v>0</v>
      </c>
      <c r="J91" s="697">
        <f t="shared" ref="J91:P91" si="10">SUM(J84:J90)</f>
        <v>885000</v>
      </c>
      <c r="K91" s="697">
        <f t="shared" si="10"/>
        <v>25399.5</v>
      </c>
      <c r="L91" s="676">
        <f t="shared" si="10"/>
        <v>127774.24000000002</v>
      </c>
      <c r="M91" s="1145">
        <f t="shared" si="10"/>
        <v>26904</v>
      </c>
      <c r="N91" s="697">
        <f t="shared" si="10"/>
        <v>2094.7799999999997</v>
      </c>
      <c r="O91" s="697">
        <f t="shared" si="10"/>
        <v>182172.52</v>
      </c>
      <c r="P91" s="697">
        <f t="shared" si="10"/>
        <v>702827.48</v>
      </c>
    </row>
    <row r="92" spans="2:16" ht="21" customHeight="1" x14ac:dyDescent="0.25">
      <c r="B92" s="466"/>
      <c r="C92" s="569"/>
      <c r="D92" s="492"/>
      <c r="E92" s="465"/>
      <c r="F92" s="500"/>
      <c r="G92" s="855"/>
      <c r="H92" s="697"/>
      <c r="I92" s="1145"/>
      <c r="J92" s="697"/>
      <c r="K92" s="697"/>
      <c r="L92" s="697"/>
      <c r="M92" s="1145"/>
      <c r="N92" s="697"/>
      <c r="O92" s="697"/>
      <c r="P92" s="697"/>
    </row>
    <row r="93" spans="2:16" ht="21" customHeight="1" x14ac:dyDescent="0.25">
      <c r="B93" s="466" t="s">
        <v>821</v>
      </c>
      <c r="C93" s="569"/>
      <c r="D93" s="492"/>
      <c r="E93" s="465"/>
      <c r="F93" s="500"/>
      <c r="G93" s="855"/>
      <c r="H93" s="695"/>
      <c r="I93" s="1144"/>
      <c r="J93" s="697"/>
      <c r="K93" s="697"/>
      <c r="L93" s="697"/>
      <c r="M93" s="1145"/>
      <c r="N93" s="697"/>
      <c r="O93" s="697"/>
      <c r="P93" s="697"/>
    </row>
    <row r="94" spans="2:16" ht="30.75" customHeight="1" x14ac:dyDescent="0.25">
      <c r="B94" s="286" t="s">
        <v>593</v>
      </c>
      <c r="C94" s="685" t="s">
        <v>806</v>
      </c>
      <c r="D94" s="282" t="s">
        <v>1541</v>
      </c>
      <c r="E94" s="281" t="s">
        <v>1063</v>
      </c>
      <c r="F94" s="855">
        <v>45931</v>
      </c>
      <c r="G94" s="855">
        <v>46082</v>
      </c>
      <c r="H94" s="626">
        <v>150000</v>
      </c>
      <c r="I94" s="1169">
        <v>0</v>
      </c>
      <c r="J94" s="468">
        <v>150000</v>
      </c>
      <c r="K94" s="468">
        <v>4305</v>
      </c>
      <c r="L94" s="468">
        <v>23866.62</v>
      </c>
      <c r="M94" s="1149">
        <v>4560</v>
      </c>
      <c r="N94" s="468">
        <v>2568.4</v>
      </c>
      <c r="O94" s="468">
        <v>35300.019999999997</v>
      </c>
      <c r="P94" s="468">
        <f t="shared" ref="P94:P100" si="11">+J94-O94</f>
        <v>114699.98000000001</v>
      </c>
    </row>
    <row r="95" spans="2:16" ht="24.75" customHeight="1" x14ac:dyDescent="0.25">
      <c r="B95" s="286" t="s">
        <v>1591</v>
      </c>
      <c r="C95" s="684" t="s">
        <v>806</v>
      </c>
      <c r="D95" s="282" t="s">
        <v>489</v>
      </c>
      <c r="E95" s="281" t="s">
        <v>1063</v>
      </c>
      <c r="F95" s="855">
        <v>45931</v>
      </c>
      <c r="G95" s="855">
        <v>46082</v>
      </c>
      <c r="H95" s="626">
        <v>70000</v>
      </c>
      <c r="I95" s="1111">
        <v>0</v>
      </c>
      <c r="J95" s="457">
        <v>70000</v>
      </c>
      <c r="K95" s="457">
        <v>2009</v>
      </c>
      <c r="L95" s="457">
        <v>5368.48</v>
      </c>
      <c r="M95" s="1149">
        <v>2128</v>
      </c>
      <c r="N95" s="468">
        <v>25</v>
      </c>
      <c r="O95" s="468">
        <f t="shared" ref="O95:O100" si="12">+K95+L95+M95+N95</f>
        <v>9530.48</v>
      </c>
      <c r="P95" s="457">
        <f t="shared" si="11"/>
        <v>60469.520000000004</v>
      </c>
    </row>
    <row r="96" spans="2:16" ht="24.75" customHeight="1" x14ac:dyDescent="0.25">
      <c r="B96" s="286" t="s">
        <v>1288</v>
      </c>
      <c r="C96" s="685" t="s">
        <v>807</v>
      </c>
      <c r="D96" s="282" t="s">
        <v>417</v>
      </c>
      <c r="E96" s="281" t="s">
        <v>1063</v>
      </c>
      <c r="F96" s="855">
        <v>45931</v>
      </c>
      <c r="G96" s="855">
        <v>46082</v>
      </c>
      <c r="H96" s="626">
        <v>70000</v>
      </c>
      <c r="I96" s="1169">
        <v>0</v>
      </c>
      <c r="J96" s="468">
        <v>70000</v>
      </c>
      <c r="K96" s="468">
        <v>2009</v>
      </c>
      <c r="L96" s="468">
        <v>5368.48</v>
      </c>
      <c r="M96" s="1149">
        <v>2128</v>
      </c>
      <c r="N96" s="468">
        <v>25</v>
      </c>
      <c r="O96" s="468">
        <f t="shared" si="12"/>
        <v>9530.48</v>
      </c>
      <c r="P96" s="468">
        <f t="shared" si="11"/>
        <v>60469.520000000004</v>
      </c>
    </row>
    <row r="97" spans="2:16" ht="24.75" customHeight="1" x14ac:dyDescent="0.25">
      <c r="B97" s="286" t="s">
        <v>1496</v>
      </c>
      <c r="C97" s="684" t="s">
        <v>806</v>
      </c>
      <c r="D97" s="282" t="s">
        <v>489</v>
      </c>
      <c r="E97" s="281" t="s">
        <v>1063</v>
      </c>
      <c r="F97" s="855">
        <v>45931</v>
      </c>
      <c r="G97" s="855">
        <v>46082</v>
      </c>
      <c r="H97" s="626">
        <v>70000</v>
      </c>
      <c r="I97" s="1111">
        <v>0</v>
      </c>
      <c r="J97" s="457">
        <v>70000</v>
      </c>
      <c r="K97" s="457">
        <v>2009</v>
      </c>
      <c r="L97" s="457">
        <v>4984.5200000000004</v>
      </c>
      <c r="M97" s="1149">
        <v>2128</v>
      </c>
      <c r="N97" s="468">
        <v>3944.78</v>
      </c>
      <c r="O97" s="468">
        <f t="shared" si="12"/>
        <v>13066.300000000001</v>
      </c>
      <c r="P97" s="457">
        <f t="shared" si="11"/>
        <v>56933.7</v>
      </c>
    </row>
    <row r="98" spans="2:16" ht="21" customHeight="1" x14ac:dyDescent="0.25">
      <c r="B98" s="153" t="s">
        <v>1599</v>
      </c>
      <c r="C98" s="684" t="s">
        <v>806</v>
      </c>
      <c r="D98" s="282" t="s">
        <v>417</v>
      </c>
      <c r="E98" s="281" t="s">
        <v>1063</v>
      </c>
      <c r="F98" s="855">
        <v>45931</v>
      </c>
      <c r="G98" s="855">
        <v>46082</v>
      </c>
      <c r="H98" s="626">
        <v>70000</v>
      </c>
      <c r="I98" s="1111">
        <v>0</v>
      </c>
      <c r="J98" s="457">
        <v>70000</v>
      </c>
      <c r="K98" s="457">
        <v>2009</v>
      </c>
      <c r="L98" s="457">
        <v>5368.48</v>
      </c>
      <c r="M98" s="1149">
        <v>2128</v>
      </c>
      <c r="N98" s="468">
        <v>25</v>
      </c>
      <c r="O98" s="468">
        <f t="shared" si="12"/>
        <v>9530.48</v>
      </c>
      <c r="P98" s="457">
        <f t="shared" si="11"/>
        <v>60469.520000000004</v>
      </c>
    </row>
    <row r="99" spans="2:16" ht="21" customHeight="1" x14ac:dyDescent="0.25">
      <c r="B99" s="153" t="s">
        <v>1786</v>
      </c>
      <c r="C99" s="684" t="s">
        <v>806</v>
      </c>
      <c r="D99" s="282" t="s">
        <v>417</v>
      </c>
      <c r="E99" s="281" t="s">
        <v>1063</v>
      </c>
      <c r="F99" s="855">
        <v>45931</v>
      </c>
      <c r="G99" s="855">
        <v>46082</v>
      </c>
      <c r="H99" s="626">
        <v>60000</v>
      </c>
      <c r="I99" s="1111">
        <v>0</v>
      </c>
      <c r="J99" s="457">
        <v>60000</v>
      </c>
      <c r="K99" s="457">
        <v>1722</v>
      </c>
      <c r="L99" s="457">
        <v>3486.68</v>
      </c>
      <c r="M99" s="1149">
        <v>1824</v>
      </c>
      <c r="N99" s="468">
        <v>25</v>
      </c>
      <c r="O99" s="468">
        <f t="shared" si="12"/>
        <v>7057.68</v>
      </c>
      <c r="P99" s="457">
        <f t="shared" si="11"/>
        <v>52942.32</v>
      </c>
    </row>
    <row r="100" spans="2:16" ht="21" customHeight="1" x14ac:dyDescent="0.25">
      <c r="B100" s="153" t="s">
        <v>1849</v>
      </c>
      <c r="C100" s="684" t="s">
        <v>806</v>
      </c>
      <c r="D100" s="282" t="s">
        <v>417</v>
      </c>
      <c r="E100" s="281" t="s">
        <v>1063</v>
      </c>
      <c r="F100" s="855">
        <v>45992</v>
      </c>
      <c r="G100" s="855">
        <v>46143</v>
      </c>
      <c r="H100" s="626">
        <v>80000</v>
      </c>
      <c r="I100" s="1111">
        <v>0</v>
      </c>
      <c r="J100" s="457">
        <v>80000</v>
      </c>
      <c r="K100" s="457">
        <v>2296</v>
      </c>
      <c r="L100" s="457">
        <v>7400.87</v>
      </c>
      <c r="M100" s="1149">
        <v>2432</v>
      </c>
      <c r="N100" s="468">
        <v>25</v>
      </c>
      <c r="O100" s="468">
        <f t="shared" si="12"/>
        <v>12153.869999999999</v>
      </c>
      <c r="P100" s="457">
        <f t="shared" si="11"/>
        <v>67846.13</v>
      </c>
    </row>
    <row r="101" spans="2:16" ht="21" customHeight="1" x14ac:dyDescent="0.25">
      <c r="B101" s="466" t="s">
        <v>813</v>
      </c>
      <c r="C101" s="569"/>
      <c r="D101" s="492">
        <v>7</v>
      </c>
      <c r="E101" s="465"/>
      <c r="F101" s="500"/>
      <c r="G101" s="855"/>
      <c r="H101" s="695">
        <f>SUM(H94:H100)</f>
        <v>570000</v>
      </c>
      <c r="I101" s="1112">
        <v>0</v>
      </c>
      <c r="J101" s="695">
        <f t="shared" ref="J101:P101" si="13">SUM(J94:J100)</f>
        <v>570000</v>
      </c>
      <c r="K101" s="695">
        <f t="shared" si="13"/>
        <v>16359</v>
      </c>
      <c r="L101" s="1099">
        <f t="shared" si="13"/>
        <v>55844.130000000005</v>
      </c>
      <c r="M101" s="695">
        <f t="shared" si="13"/>
        <v>17328</v>
      </c>
      <c r="N101" s="695">
        <f t="shared" si="13"/>
        <v>6638.18</v>
      </c>
      <c r="O101" s="695">
        <f t="shared" si="13"/>
        <v>96169.31</v>
      </c>
      <c r="P101" s="695">
        <f t="shared" si="13"/>
        <v>473830.69000000006</v>
      </c>
    </row>
    <row r="102" spans="2:16" ht="21" customHeight="1" x14ac:dyDescent="0.25">
      <c r="B102" s="490"/>
      <c r="C102" s="1223"/>
      <c r="D102" s="492"/>
      <c r="E102" s="465"/>
      <c r="F102" s="856"/>
      <c r="G102" s="857"/>
      <c r="H102" s="695"/>
      <c r="I102" s="1112"/>
      <c r="J102" s="494"/>
      <c r="K102" s="494"/>
      <c r="L102" s="494"/>
      <c r="M102" s="1145"/>
      <c r="N102" s="695"/>
      <c r="O102" s="695"/>
      <c r="P102" s="494"/>
    </row>
    <row r="103" spans="2:16" ht="21" customHeight="1" x14ac:dyDescent="0.25">
      <c r="B103" s="490" t="s">
        <v>1542</v>
      </c>
      <c r="C103" s="1223"/>
      <c r="D103" s="492"/>
      <c r="E103" s="1015"/>
      <c r="F103" s="856"/>
      <c r="G103" s="857"/>
      <c r="H103" s="695"/>
      <c r="I103" s="1112"/>
      <c r="J103" s="463"/>
      <c r="K103" s="463"/>
      <c r="L103" s="463"/>
      <c r="M103" s="1145"/>
      <c r="N103" s="697"/>
      <c r="O103" s="697"/>
      <c r="P103" s="463"/>
    </row>
    <row r="104" spans="2:16" ht="21" customHeight="1" x14ac:dyDescent="0.25">
      <c r="B104" s="496" t="s">
        <v>1592</v>
      </c>
      <c r="C104" s="684" t="s">
        <v>807</v>
      </c>
      <c r="D104" s="282" t="s">
        <v>1427</v>
      </c>
      <c r="E104" s="281" t="s">
        <v>1063</v>
      </c>
      <c r="F104" s="855">
        <v>45931</v>
      </c>
      <c r="G104" s="855">
        <v>46082</v>
      </c>
      <c r="H104" s="626">
        <v>185000</v>
      </c>
      <c r="I104" s="1111">
        <v>0</v>
      </c>
      <c r="J104" s="457">
        <v>185000</v>
      </c>
      <c r="K104" s="457">
        <v>5309.5</v>
      </c>
      <c r="L104" s="457">
        <v>32099.49</v>
      </c>
      <c r="M104" s="1149">
        <v>5624</v>
      </c>
      <c r="N104" s="468">
        <v>5010.4799999999996</v>
      </c>
      <c r="O104" s="468">
        <f>+K104+L104+M104+N104</f>
        <v>48043.47</v>
      </c>
      <c r="P104" s="457">
        <f>+J104-O104</f>
        <v>136956.53</v>
      </c>
    </row>
    <row r="105" spans="2:16" ht="21" customHeight="1" x14ac:dyDescent="0.25">
      <c r="B105" s="466" t="s">
        <v>813</v>
      </c>
      <c r="C105" s="569"/>
      <c r="D105" s="492">
        <v>1</v>
      </c>
      <c r="E105" s="1015"/>
      <c r="F105" s="1016"/>
      <c r="G105" s="855"/>
      <c r="H105" s="695">
        <f>+H104</f>
        <v>185000</v>
      </c>
      <c r="I105" s="1144">
        <f t="shared" ref="I105:P105" si="14">SUM(I104)</f>
        <v>0</v>
      </c>
      <c r="J105" s="695">
        <f t="shared" si="14"/>
        <v>185000</v>
      </c>
      <c r="K105" s="695">
        <f t="shared" si="14"/>
        <v>5309.5</v>
      </c>
      <c r="L105" s="1099">
        <f t="shared" si="14"/>
        <v>32099.49</v>
      </c>
      <c r="M105" s="1145">
        <f t="shared" si="14"/>
        <v>5624</v>
      </c>
      <c r="N105" s="695">
        <f>SUM(N104)</f>
        <v>5010.4799999999996</v>
      </c>
      <c r="O105" s="695">
        <f t="shared" si="14"/>
        <v>48043.47</v>
      </c>
      <c r="P105" s="695">
        <f t="shared" si="14"/>
        <v>136956.53</v>
      </c>
    </row>
    <row r="106" spans="2:16" ht="21" customHeight="1" x14ac:dyDescent="0.25">
      <c r="B106" s="490"/>
      <c r="C106" s="1223"/>
      <c r="D106" s="492"/>
      <c r="E106" s="1015"/>
      <c r="F106" s="856"/>
      <c r="G106" s="857"/>
      <c r="H106" s="695"/>
      <c r="I106" s="1112"/>
      <c r="J106" s="494"/>
      <c r="K106" s="494"/>
      <c r="L106" s="494"/>
      <c r="M106" s="1145"/>
      <c r="N106" s="695"/>
      <c r="O106" s="695"/>
      <c r="P106" s="494"/>
    </row>
    <row r="107" spans="2:16" ht="30" customHeight="1" x14ac:dyDescent="0.25">
      <c r="B107" s="469" t="s">
        <v>1565</v>
      </c>
      <c r="C107" s="1223"/>
      <c r="D107" s="625"/>
      <c r="E107" s="281"/>
      <c r="F107" s="856"/>
      <c r="G107" s="857"/>
      <c r="H107" s="695"/>
      <c r="I107" s="1112"/>
      <c r="J107" s="494"/>
      <c r="K107" s="494"/>
      <c r="L107" s="494"/>
      <c r="M107" s="1145"/>
      <c r="N107" s="695"/>
      <c r="O107" s="695"/>
      <c r="P107" s="494"/>
    </row>
    <row r="108" spans="2:16" s="259" customFormat="1" ht="21" customHeight="1" x14ac:dyDescent="0.25">
      <c r="B108" s="1251" t="s">
        <v>946</v>
      </c>
      <c r="C108" s="1252" t="s">
        <v>806</v>
      </c>
      <c r="D108" s="1246" t="s">
        <v>945</v>
      </c>
      <c r="E108" s="1247" t="s">
        <v>1063</v>
      </c>
      <c r="F108" s="855">
        <v>45931</v>
      </c>
      <c r="G108" s="855">
        <v>46082</v>
      </c>
      <c r="H108" s="1100">
        <v>65000</v>
      </c>
      <c r="I108" s="1249">
        <v>0</v>
      </c>
      <c r="J108" s="1100">
        <v>65000</v>
      </c>
      <c r="K108" s="1100">
        <v>1865.5</v>
      </c>
      <c r="L108" s="1103">
        <v>4043.62</v>
      </c>
      <c r="M108" s="1250">
        <v>1976</v>
      </c>
      <c r="N108" s="626">
        <v>10233.58</v>
      </c>
      <c r="O108" s="468">
        <f>SUM(K108:N108)</f>
        <v>18118.7</v>
      </c>
      <c r="P108" s="675">
        <f>+J108-O108</f>
        <v>46881.3</v>
      </c>
    </row>
    <row r="109" spans="2:16" ht="21" customHeight="1" x14ac:dyDescent="0.25">
      <c r="B109" s="1384" t="s">
        <v>1697</v>
      </c>
      <c r="C109" s="1322" t="s">
        <v>806</v>
      </c>
      <c r="D109" s="1246" t="s">
        <v>945</v>
      </c>
      <c r="E109" s="1247" t="s">
        <v>1063</v>
      </c>
      <c r="F109" s="855">
        <v>45931</v>
      </c>
      <c r="G109" s="855">
        <v>46082</v>
      </c>
      <c r="H109" s="626">
        <v>70000</v>
      </c>
      <c r="I109" s="1249">
        <v>0</v>
      </c>
      <c r="J109" s="1323">
        <v>70000</v>
      </c>
      <c r="K109" s="1323">
        <v>2009</v>
      </c>
      <c r="L109" s="1323">
        <v>5368.48</v>
      </c>
      <c r="M109" s="1150">
        <v>2128</v>
      </c>
      <c r="N109" s="1323">
        <v>25</v>
      </c>
      <c r="O109" s="1038">
        <f>SUM(K109:N109)</f>
        <v>9530.48</v>
      </c>
      <c r="P109" s="1038">
        <f>+H109-O109</f>
        <v>60469.520000000004</v>
      </c>
    </row>
    <row r="110" spans="2:16" ht="21" customHeight="1" x14ac:dyDescent="0.25">
      <c r="B110" s="460" t="s">
        <v>1593</v>
      </c>
      <c r="C110" s="1226" t="s">
        <v>806</v>
      </c>
      <c r="D110" s="625" t="s">
        <v>1773</v>
      </c>
      <c r="E110" s="281" t="s">
        <v>1063</v>
      </c>
      <c r="F110" s="855">
        <v>45931</v>
      </c>
      <c r="G110" s="855">
        <v>46082</v>
      </c>
      <c r="H110" s="626">
        <v>65000</v>
      </c>
      <c r="I110" s="1169">
        <v>0</v>
      </c>
      <c r="J110" s="626">
        <v>65000</v>
      </c>
      <c r="K110" s="626">
        <v>1865.5</v>
      </c>
      <c r="L110" s="626">
        <v>4427.58</v>
      </c>
      <c r="M110" s="1149">
        <v>1976</v>
      </c>
      <c r="N110" s="626">
        <v>25</v>
      </c>
      <c r="O110" s="468">
        <f>+K110+L110+M110+N110</f>
        <v>8294.08</v>
      </c>
      <c r="P110" s="468">
        <f>+J110-O110</f>
        <v>56705.919999999998</v>
      </c>
    </row>
    <row r="111" spans="2:16" ht="21" customHeight="1" x14ac:dyDescent="0.25">
      <c r="B111" s="466" t="s">
        <v>813</v>
      </c>
      <c r="C111" s="569"/>
      <c r="D111" s="492">
        <v>3</v>
      </c>
      <c r="E111" s="1015"/>
      <c r="F111" s="1016"/>
      <c r="G111" s="860"/>
      <c r="H111" s="695">
        <f>SUM(H108:H110)</f>
        <v>200000</v>
      </c>
      <c r="I111" s="1144">
        <f>SUM(I110)</f>
        <v>0</v>
      </c>
      <c r="J111" s="695">
        <f t="shared" ref="J111:P111" si="15">SUM(J108:J110)</f>
        <v>200000</v>
      </c>
      <c r="K111" s="695">
        <f t="shared" si="15"/>
        <v>5740</v>
      </c>
      <c r="L111" s="1099">
        <f t="shared" si="15"/>
        <v>13839.679999999998</v>
      </c>
      <c r="M111" s="1145">
        <f t="shared" si="15"/>
        <v>6080</v>
      </c>
      <c r="N111" s="695">
        <f t="shared" si="15"/>
        <v>10283.58</v>
      </c>
      <c r="O111" s="695">
        <f t="shared" si="15"/>
        <v>35943.26</v>
      </c>
      <c r="P111" s="695">
        <f t="shared" si="15"/>
        <v>164056.74</v>
      </c>
    </row>
    <row r="112" spans="2:16" ht="21" customHeight="1" x14ac:dyDescent="0.25">
      <c r="B112" s="490"/>
      <c r="C112" s="1223"/>
      <c r="D112" s="492"/>
      <c r="E112" s="1015"/>
      <c r="F112" s="859"/>
      <c r="G112" s="860"/>
      <c r="H112" s="695"/>
      <c r="I112" s="1112"/>
      <c r="J112" s="494"/>
      <c r="K112" s="494"/>
      <c r="L112" s="494"/>
      <c r="M112" s="1145"/>
      <c r="N112" s="695"/>
      <c r="O112" s="695"/>
      <c r="P112" s="494"/>
    </row>
    <row r="113" spans="2:16" ht="21" customHeight="1" x14ac:dyDescent="0.25">
      <c r="B113" s="490" t="s">
        <v>1421</v>
      </c>
      <c r="C113" s="1223"/>
      <c r="D113" s="492"/>
      <c r="E113" s="1015"/>
      <c r="F113" s="859"/>
      <c r="G113" s="860"/>
      <c r="H113" s="695"/>
      <c r="I113" s="1112"/>
      <c r="J113" s="494"/>
      <c r="K113" s="494"/>
      <c r="L113" s="494"/>
      <c r="M113" s="1145"/>
      <c r="N113" s="695"/>
      <c r="O113" s="695"/>
      <c r="P113" s="494"/>
    </row>
    <row r="114" spans="2:16" ht="30.75" customHeight="1" x14ac:dyDescent="0.25">
      <c r="B114" s="153" t="s">
        <v>1594</v>
      </c>
      <c r="C114" s="685" t="s">
        <v>807</v>
      </c>
      <c r="D114" s="282" t="s">
        <v>1422</v>
      </c>
      <c r="E114" s="281" t="s">
        <v>1063</v>
      </c>
      <c r="F114" s="855">
        <v>45931</v>
      </c>
      <c r="G114" s="855">
        <v>46082</v>
      </c>
      <c r="H114" s="626">
        <v>100000</v>
      </c>
      <c r="I114" s="1111">
        <v>0</v>
      </c>
      <c r="J114" s="498">
        <v>100000</v>
      </c>
      <c r="K114" s="498">
        <v>2870</v>
      </c>
      <c r="L114" s="498">
        <v>11625.42</v>
      </c>
      <c r="M114" s="1149">
        <v>3040</v>
      </c>
      <c r="N114" s="626">
        <v>5558.92</v>
      </c>
      <c r="O114" s="468">
        <f>+K114+L114+M114+N114</f>
        <v>23094.339999999997</v>
      </c>
      <c r="P114" s="468">
        <f>+J114-O114</f>
        <v>76905.66</v>
      </c>
    </row>
    <row r="115" spans="2:16" ht="21" customHeight="1" x14ac:dyDescent="0.25">
      <c r="B115" s="466" t="s">
        <v>813</v>
      </c>
      <c r="C115" s="685"/>
      <c r="D115" s="492">
        <v>1</v>
      </c>
      <c r="E115" s="281"/>
      <c r="F115" s="859"/>
      <c r="G115" s="860"/>
      <c r="H115" s="695">
        <v>100000</v>
      </c>
      <c r="I115" s="1112">
        <v>0</v>
      </c>
      <c r="J115" s="494">
        <v>100000</v>
      </c>
      <c r="K115" s="494">
        <v>2870</v>
      </c>
      <c r="L115" s="1099">
        <v>11625.42</v>
      </c>
      <c r="M115" s="1145">
        <v>3040</v>
      </c>
      <c r="N115" s="695">
        <f>SUM(N114)</f>
        <v>5558.92</v>
      </c>
      <c r="O115" s="697">
        <f>SUM(O114)</f>
        <v>23094.339999999997</v>
      </c>
      <c r="P115" s="494">
        <f>SUM(P114)</f>
        <v>76905.66</v>
      </c>
    </row>
    <row r="116" spans="2:16" ht="21" customHeight="1" x14ac:dyDescent="0.25">
      <c r="B116" s="286"/>
      <c r="C116" s="685"/>
      <c r="D116" s="282"/>
      <c r="E116" s="1015"/>
      <c r="F116" s="859"/>
      <c r="G116" s="860"/>
      <c r="H116" s="695"/>
      <c r="I116" s="1112"/>
      <c r="J116" s="494"/>
      <c r="K116" s="494"/>
      <c r="L116" s="494"/>
      <c r="M116" s="1145"/>
      <c r="N116" s="695"/>
      <c r="O116" s="695"/>
      <c r="P116" s="494"/>
    </row>
    <row r="117" spans="2:16" ht="28.5" customHeight="1" x14ac:dyDescent="0.25">
      <c r="B117" s="1014" t="s">
        <v>1477</v>
      </c>
      <c r="C117" s="570"/>
      <c r="D117" s="492"/>
      <c r="E117" s="465"/>
      <c r="F117" s="1016"/>
      <c r="G117" s="860"/>
      <c r="H117" s="695"/>
      <c r="I117" s="1144"/>
      <c r="J117" s="697"/>
      <c r="K117" s="697"/>
      <c r="L117" s="697"/>
      <c r="M117" s="1145"/>
      <c r="N117" s="697"/>
      <c r="O117" s="697"/>
      <c r="P117" s="697"/>
    </row>
    <row r="118" spans="2:16" s="259" customFormat="1" ht="33" customHeight="1" x14ac:dyDescent="0.25">
      <c r="B118" s="1251" t="s">
        <v>1752</v>
      </c>
      <c r="C118" s="1252" t="s">
        <v>807</v>
      </c>
      <c r="D118" s="1246" t="s">
        <v>1753</v>
      </c>
      <c r="E118" s="1247" t="s">
        <v>1063</v>
      </c>
      <c r="F118" s="855">
        <v>45992</v>
      </c>
      <c r="G118" s="855">
        <v>46143</v>
      </c>
      <c r="H118" s="1100">
        <v>120000</v>
      </c>
      <c r="I118" s="1249">
        <v>0</v>
      </c>
      <c r="J118" s="1100">
        <v>120000</v>
      </c>
      <c r="K118" s="1100">
        <v>3444</v>
      </c>
      <c r="L118" s="1103">
        <v>16809.87</v>
      </c>
      <c r="M118" s="1250">
        <v>3648</v>
      </c>
      <c r="N118" s="626">
        <v>1296.7</v>
      </c>
      <c r="O118" s="468">
        <f t="shared" ref="O118:O124" si="16">+K118+L118+M118+N118</f>
        <v>25198.57</v>
      </c>
      <c r="P118" s="675">
        <f t="shared" ref="P118:P124" si="17">+J118-O118</f>
        <v>94801.43</v>
      </c>
    </row>
    <row r="119" spans="2:16" ht="21" customHeight="1" x14ac:dyDescent="0.25">
      <c r="B119" s="1017" t="s">
        <v>1595</v>
      </c>
      <c r="C119" s="1227" t="s">
        <v>806</v>
      </c>
      <c r="D119" s="282" t="s">
        <v>414</v>
      </c>
      <c r="E119" s="281" t="s">
        <v>1063</v>
      </c>
      <c r="F119" s="855">
        <v>45931</v>
      </c>
      <c r="G119" s="855">
        <v>46082</v>
      </c>
      <c r="H119" s="626">
        <v>70000</v>
      </c>
      <c r="I119" s="1169">
        <v>0</v>
      </c>
      <c r="J119" s="468">
        <v>70000</v>
      </c>
      <c r="K119" s="468">
        <v>2009</v>
      </c>
      <c r="L119" s="468">
        <v>5368.48</v>
      </c>
      <c r="M119" s="1149">
        <v>2128</v>
      </c>
      <c r="N119" s="468">
        <v>25</v>
      </c>
      <c r="O119" s="468">
        <f t="shared" si="16"/>
        <v>9530.48</v>
      </c>
      <c r="P119" s="468">
        <f t="shared" si="17"/>
        <v>60469.520000000004</v>
      </c>
    </row>
    <row r="120" spans="2:16" ht="21" customHeight="1" x14ac:dyDescent="0.25">
      <c r="B120" s="153" t="s">
        <v>1596</v>
      </c>
      <c r="C120" s="685" t="s">
        <v>807</v>
      </c>
      <c r="D120" s="282" t="s">
        <v>414</v>
      </c>
      <c r="E120" s="281" t="s">
        <v>1063</v>
      </c>
      <c r="F120" s="855">
        <v>45931</v>
      </c>
      <c r="G120" s="855">
        <v>46082</v>
      </c>
      <c r="H120" s="626">
        <v>70000</v>
      </c>
      <c r="I120" s="1169">
        <v>0</v>
      </c>
      <c r="J120" s="468">
        <v>70000</v>
      </c>
      <c r="K120" s="468">
        <v>2009</v>
      </c>
      <c r="L120" s="468">
        <v>4984.5200000000004</v>
      </c>
      <c r="M120" s="1149">
        <v>2128</v>
      </c>
      <c r="N120" s="468">
        <v>1944.78</v>
      </c>
      <c r="O120" s="468">
        <f t="shared" si="16"/>
        <v>11066.300000000001</v>
      </c>
      <c r="P120" s="468">
        <f t="shared" si="17"/>
        <v>58933.7</v>
      </c>
    </row>
    <row r="121" spans="2:16" ht="21" customHeight="1" x14ac:dyDescent="0.25">
      <c r="B121" s="286" t="s">
        <v>610</v>
      </c>
      <c r="C121" s="685" t="s">
        <v>806</v>
      </c>
      <c r="D121" s="282" t="s">
        <v>414</v>
      </c>
      <c r="E121" s="281" t="s">
        <v>1063</v>
      </c>
      <c r="F121" s="855">
        <v>45931</v>
      </c>
      <c r="G121" s="855">
        <v>46082</v>
      </c>
      <c r="H121" s="626">
        <v>70000</v>
      </c>
      <c r="I121" s="1169">
        <v>0</v>
      </c>
      <c r="J121" s="468">
        <v>70000</v>
      </c>
      <c r="K121" s="468">
        <v>2009</v>
      </c>
      <c r="L121" s="468">
        <v>5368.48</v>
      </c>
      <c r="M121" s="1149">
        <v>2128</v>
      </c>
      <c r="N121" s="468">
        <v>25</v>
      </c>
      <c r="O121" s="468">
        <f t="shared" si="16"/>
        <v>9530.48</v>
      </c>
      <c r="P121" s="468">
        <f t="shared" si="17"/>
        <v>60469.520000000004</v>
      </c>
    </row>
    <row r="122" spans="2:16" ht="21" customHeight="1" x14ac:dyDescent="0.25">
      <c r="B122" s="153" t="s">
        <v>1792</v>
      </c>
      <c r="C122" s="685" t="s">
        <v>806</v>
      </c>
      <c r="D122" s="282" t="s">
        <v>414</v>
      </c>
      <c r="E122" s="281" t="s">
        <v>1063</v>
      </c>
      <c r="F122" s="855">
        <v>45931</v>
      </c>
      <c r="G122" s="855">
        <v>46082</v>
      </c>
      <c r="H122" s="626">
        <v>70000</v>
      </c>
      <c r="I122" s="1169">
        <v>0</v>
      </c>
      <c r="J122" s="468">
        <v>70000</v>
      </c>
      <c r="K122" s="468">
        <v>2009</v>
      </c>
      <c r="L122" s="468">
        <v>5368.48</v>
      </c>
      <c r="M122" s="1149">
        <v>2128</v>
      </c>
      <c r="N122" s="468">
        <v>25</v>
      </c>
      <c r="O122" s="468">
        <f t="shared" si="16"/>
        <v>9530.48</v>
      </c>
      <c r="P122" s="468">
        <f t="shared" si="17"/>
        <v>60469.520000000004</v>
      </c>
    </row>
    <row r="123" spans="2:16" ht="21" customHeight="1" x14ac:dyDescent="0.25">
      <c r="B123" s="286" t="s">
        <v>1295</v>
      </c>
      <c r="C123" s="685" t="s">
        <v>1296</v>
      </c>
      <c r="D123" s="282" t="s">
        <v>414</v>
      </c>
      <c r="E123" s="281" t="s">
        <v>1063</v>
      </c>
      <c r="F123" s="855">
        <v>45931</v>
      </c>
      <c r="G123" s="855">
        <v>46082</v>
      </c>
      <c r="H123" s="626">
        <v>70000</v>
      </c>
      <c r="I123" s="1169">
        <v>0</v>
      </c>
      <c r="J123" s="468">
        <v>70000</v>
      </c>
      <c r="K123" s="468">
        <v>2009</v>
      </c>
      <c r="L123" s="468">
        <v>4984.5200000000004</v>
      </c>
      <c r="M123" s="1149">
        <v>2128</v>
      </c>
      <c r="N123" s="468">
        <v>1944.78</v>
      </c>
      <c r="O123" s="468">
        <f t="shared" si="16"/>
        <v>11066.300000000001</v>
      </c>
      <c r="P123" s="468">
        <f t="shared" si="17"/>
        <v>58933.7</v>
      </c>
    </row>
    <row r="124" spans="2:16" ht="21" customHeight="1" x14ac:dyDescent="0.25">
      <c r="B124" s="286" t="s">
        <v>1293</v>
      </c>
      <c r="C124" s="685" t="s">
        <v>807</v>
      </c>
      <c r="D124" s="282" t="s">
        <v>1294</v>
      </c>
      <c r="E124" s="281" t="s">
        <v>1063</v>
      </c>
      <c r="F124" s="1084">
        <v>46023</v>
      </c>
      <c r="G124" s="1084">
        <v>46174</v>
      </c>
      <c r="H124" s="626">
        <v>55000</v>
      </c>
      <c r="I124" s="1169">
        <v>0</v>
      </c>
      <c r="J124" s="468">
        <v>55000</v>
      </c>
      <c r="K124" s="468">
        <v>1578.5</v>
      </c>
      <c r="L124" s="468">
        <v>2559.6799999999998</v>
      </c>
      <c r="M124" s="1149">
        <v>1672</v>
      </c>
      <c r="N124" s="468">
        <v>25</v>
      </c>
      <c r="O124" s="468">
        <f t="shared" si="16"/>
        <v>5835.18</v>
      </c>
      <c r="P124" s="468">
        <f t="shared" si="17"/>
        <v>49164.82</v>
      </c>
    </row>
    <row r="125" spans="2:16" ht="21" customHeight="1" x14ac:dyDescent="0.25">
      <c r="B125" s="466" t="s">
        <v>813</v>
      </c>
      <c r="C125" s="569"/>
      <c r="D125" s="492">
        <v>7</v>
      </c>
      <c r="E125" s="465"/>
      <c r="F125" s="1016"/>
      <c r="G125" s="860"/>
      <c r="H125" s="695">
        <f>SUM(H118:H124)</f>
        <v>525000</v>
      </c>
      <c r="I125" s="1144">
        <f>SUM(I124)</f>
        <v>0</v>
      </c>
      <c r="J125" s="695">
        <f t="shared" ref="J125:P125" si="18">SUM(J118:J124)</f>
        <v>525000</v>
      </c>
      <c r="K125" s="695">
        <f t="shared" si="18"/>
        <v>15067.5</v>
      </c>
      <c r="L125" s="1099">
        <f t="shared" si="18"/>
        <v>45444.030000000006</v>
      </c>
      <c r="M125" s="695">
        <f t="shared" si="18"/>
        <v>15960</v>
      </c>
      <c r="N125" s="695">
        <f t="shared" si="18"/>
        <v>5286.26</v>
      </c>
      <c r="O125" s="695">
        <f t="shared" si="18"/>
        <v>81757.790000000008</v>
      </c>
      <c r="P125" s="695">
        <f t="shared" si="18"/>
        <v>443242.21000000008</v>
      </c>
    </row>
    <row r="126" spans="2:16" ht="21" customHeight="1" x14ac:dyDescent="0.25">
      <c r="B126" s="490"/>
      <c r="C126" s="1223"/>
      <c r="D126" s="492"/>
      <c r="E126" s="465"/>
      <c r="F126" s="856"/>
      <c r="G126" s="857"/>
      <c r="H126" s="695"/>
      <c r="I126" s="1112"/>
      <c r="J126" s="463"/>
      <c r="K126" s="463"/>
      <c r="L126" s="463"/>
      <c r="M126" s="1145"/>
      <c r="N126" s="697"/>
      <c r="O126" s="697"/>
      <c r="P126" s="463"/>
    </row>
    <row r="127" spans="2:16" ht="30" customHeight="1" x14ac:dyDescent="0.25">
      <c r="B127" s="1014" t="s">
        <v>1476</v>
      </c>
      <c r="C127" s="570"/>
      <c r="D127" s="492"/>
      <c r="E127" s="465"/>
      <c r="F127" s="1019"/>
      <c r="G127" s="857"/>
      <c r="H127" s="695"/>
      <c r="I127" s="1144"/>
      <c r="J127" s="697"/>
      <c r="K127" s="697"/>
      <c r="L127" s="697"/>
      <c r="M127" s="1145"/>
      <c r="N127" s="697"/>
      <c r="O127" s="697"/>
      <c r="P127" s="697"/>
    </row>
    <row r="128" spans="2:16" ht="28.5" customHeight="1" x14ac:dyDescent="0.25">
      <c r="B128" s="153" t="s">
        <v>1754</v>
      </c>
      <c r="C128" s="684" t="s">
        <v>807</v>
      </c>
      <c r="D128" s="749" t="s">
        <v>1755</v>
      </c>
      <c r="E128" s="637" t="s">
        <v>1281</v>
      </c>
      <c r="F128" s="855">
        <v>45992</v>
      </c>
      <c r="G128" s="855">
        <v>46143</v>
      </c>
      <c r="H128" s="626">
        <v>120000</v>
      </c>
      <c r="I128" s="1111">
        <v>0</v>
      </c>
      <c r="J128" s="498">
        <v>120000</v>
      </c>
      <c r="K128" s="498">
        <v>3444</v>
      </c>
      <c r="L128" s="498">
        <v>16809.87</v>
      </c>
      <c r="M128" s="1149">
        <v>3648</v>
      </c>
      <c r="N128" s="626">
        <v>2568.4</v>
      </c>
      <c r="O128" s="468">
        <f>+K128+L128+M128+N128</f>
        <v>26470.27</v>
      </c>
      <c r="P128" s="457">
        <f>+J128-O128</f>
        <v>93529.73</v>
      </c>
    </row>
    <row r="129" spans="2:16" ht="28.5" customHeight="1" x14ac:dyDescent="0.25">
      <c r="B129" s="466" t="s">
        <v>813</v>
      </c>
      <c r="C129" s="684"/>
      <c r="D129" s="492">
        <v>1</v>
      </c>
      <c r="E129" s="637"/>
      <c r="F129" s="855"/>
      <c r="G129" s="855"/>
      <c r="H129" s="695">
        <f>SUM(H127:H128)</f>
        <v>120000</v>
      </c>
      <c r="I129" s="1112">
        <v>0</v>
      </c>
      <c r="J129" s="695">
        <f t="shared" ref="J129:O129" si="19">SUM(J127:J128)</f>
        <v>120000</v>
      </c>
      <c r="K129" s="695">
        <f t="shared" si="19"/>
        <v>3444</v>
      </c>
      <c r="L129" s="1099">
        <f t="shared" si="19"/>
        <v>16809.87</v>
      </c>
      <c r="M129" s="695">
        <f t="shared" si="19"/>
        <v>3648</v>
      </c>
      <c r="N129" s="695">
        <f>SUM(N127:N128)</f>
        <v>2568.4</v>
      </c>
      <c r="O129" s="695">
        <f t="shared" si="19"/>
        <v>26470.27</v>
      </c>
      <c r="P129" s="695">
        <f>SUM(P127:P128)</f>
        <v>93529.73</v>
      </c>
    </row>
    <row r="130" spans="2:16" ht="21" customHeight="1" x14ac:dyDescent="0.25">
      <c r="B130" s="490"/>
      <c r="C130" s="1223"/>
      <c r="D130" s="492"/>
      <c r="E130" s="465"/>
      <c r="F130" s="859"/>
      <c r="G130" s="860"/>
      <c r="H130" s="695"/>
      <c r="I130" s="1112"/>
      <c r="J130" s="494"/>
      <c r="K130" s="494"/>
      <c r="L130" s="494"/>
      <c r="M130" s="1145"/>
      <c r="N130" s="695"/>
      <c r="O130" s="695"/>
      <c r="P130" s="494"/>
    </row>
    <row r="131" spans="2:16" ht="21" customHeight="1" x14ac:dyDescent="0.25">
      <c r="B131" s="466" t="s">
        <v>827</v>
      </c>
      <c r="C131" s="569"/>
      <c r="D131" s="492"/>
      <c r="E131" s="465"/>
      <c r="F131" s="1272"/>
      <c r="G131" s="711"/>
      <c r="H131" s="695"/>
      <c r="I131" s="1144"/>
      <c r="J131" s="697"/>
      <c r="K131" s="697"/>
      <c r="L131" s="697"/>
      <c r="M131" s="1145"/>
      <c r="N131" s="697"/>
      <c r="O131" s="697"/>
      <c r="P131" s="697"/>
    </row>
    <row r="132" spans="2:16" ht="21" customHeight="1" x14ac:dyDescent="0.25">
      <c r="B132" s="490" t="s">
        <v>1788</v>
      </c>
      <c r="C132" s="1223"/>
      <c r="D132" s="492"/>
      <c r="E132" s="465"/>
      <c r="F132" s="710"/>
      <c r="G132" s="711"/>
      <c r="H132" s="695"/>
      <c r="I132" s="1112"/>
      <c r="J132" s="463"/>
      <c r="K132" s="463"/>
      <c r="L132" s="463"/>
      <c r="M132" s="1145"/>
      <c r="N132" s="697"/>
      <c r="O132" s="697"/>
      <c r="P132" s="463"/>
    </row>
    <row r="133" spans="2:16" ht="30" customHeight="1" x14ac:dyDescent="0.25">
      <c r="B133" s="153" t="s">
        <v>1602</v>
      </c>
      <c r="C133" s="281" t="s">
        <v>807</v>
      </c>
      <c r="D133" s="282" t="s">
        <v>1032</v>
      </c>
      <c r="E133" s="281" t="s">
        <v>1063</v>
      </c>
      <c r="F133" s="855">
        <v>45931</v>
      </c>
      <c r="G133" s="855">
        <v>46082</v>
      </c>
      <c r="H133" s="626">
        <v>70000</v>
      </c>
      <c r="I133" s="1169">
        <v>0</v>
      </c>
      <c r="J133" s="468">
        <v>70000</v>
      </c>
      <c r="K133" s="468">
        <v>2009</v>
      </c>
      <c r="L133" s="468">
        <v>5368.48</v>
      </c>
      <c r="M133" s="1149">
        <v>2128</v>
      </c>
      <c r="N133" s="468">
        <v>25</v>
      </c>
      <c r="O133" s="468">
        <f>+K133+L133+M133+N133</f>
        <v>9530.48</v>
      </c>
      <c r="P133" s="468">
        <f>+J133-O133</f>
        <v>60469.520000000004</v>
      </c>
    </row>
    <row r="134" spans="2:16" ht="30" customHeight="1" x14ac:dyDescent="0.25">
      <c r="B134" s="153" t="s">
        <v>1613</v>
      </c>
      <c r="C134" s="281" t="s">
        <v>807</v>
      </c>
      <c r="D134" s="282" t="s">
        <v>417</v>
      </c>
      <c r="E134" s="281" t="s">
        <v>1063</v>
      </c>
      <c r="F134" s="855">
        <v>45931</v>
      </c>
      <c r="G134" s="855">
        <v>46082</v>
      </c>
      <c r="H134" s="626">
        <v>70000</v>
      </c>
      <c r="I134" s="1169">
        <v>0</v>
      </c>
      <c r="J134" s="468">
        <v>70000</v>
      </c>
      <c r="K134" s="468">
        <v>2009</v>
      </c>
      <c r="L134" s="468">
        <v>4216.6099999999997</v>
      </c>
      <c r="M134" s="1149">
        <v>2128</v>
      </c>
      <c r="N134" s="468">
        <v>5784.34</v>
      </c>
      <c r="O134" s="468">
        <f>+K134+L134+M134+N134</f>
        <v>14137.95</v>
      </c>
      <c r="P134" s="468">
        <f>+J134-O134</f>
        <v>55862.05</v>
      </c>
    </row>
    <row r="135" spans="2:16" ht="30" customHeight="1" x14ac:dyDescent="0.25">
      <c r="B135" s="153" t="s">
        <v>1606</v>
      </c>
      <c r="C135" s="281" t="s">
        <v>807</v>
      </c>
      <c r="D135" s="282" t="s">
        <v>414</v>
      </c>
      <c r="E135" s="281" t="s">
        <v>1063</v>
      </c>
      <c r="F135" s="855">
        <v>45931</v>
      </c>
      <c r="G135" s="855">
        <v>46082</v>
      </c>
      <c r="H135" s="626">
        <v>70000</v>
      </c>
      <c r="I135" s="1169">
        <v>0</v>
      </c>
      <c r="J135" s="468">
        <v>70000</v>
      </c>
      <c r="K135" s="468">
        <v>2009</v>
      </c>
      <c r="L135" s="861">
        <v>4984.5200000000004</v>
      </c>
      <c r="M135" s="1149">
        <v>2128</v>
      </c>
      <c r="N135" s="468">
        <v>1944.78</v>
      </c>
      <c r="O135" s="468">
        <f t="shared" ref="O135:O140" si="20">+K135+L135+M135+N135</f>
        <v>11066.300000000001</v>
      </c>
      <c r="P135" s="468">
        <f t="shared" ref="P135:P142" si="21">+J135-O135</f>
        <v>58933.7</v>
      </c>
    </row>
    <row r="136" spans="2:16" ht="30" customHeight="1" x14ac:dyDescent="0.25">
      <c r="B136" s="286" t="s">
        <v>725</v>
      </c>
      <c r="C136" s="281" t="s">
        <v>806</v>
      </c>
      <c r="D136" s="282" t="s">
        <v>823</v>
      </c>
      <c r="E136" s="281" t="s">
        <v>1063</v>
      </c>
      <c r="F136" s="855">
        <v>45931</v>
      </c>
      <c r="G136" s="855">
        <v>46082</v>
      </c>
      <c r="H136" s="626">
        <v>70000</v>
      </c>
      <c r="I136" s="1169">
        <v>0</v>
      </c>
      <c r="J136" s="468">
        <v>70000</v>
      </c>
      <c r="K136" s="468">
        <v>2009</v>
      </c>
      <c r="L136" s="468">
        <v>5368.48</v>
      </c>
      <c r="M136" s="1149">
        <v>2128</v>
      </c>
      <c r="N136" s="468">
        <v>25</v>
      </c>
      <c r="O136" s="468">
        <f t="shared" si="20"/>
        <v>9530.48</v>
      </c>
      <c r="P136" s="468">
        <f t="shared" si="21"/>
        <v>60469.520000000004</v>
      </c>
    </row>
    <row r="137" spans="2:16" ht="30" customHeight="1" x14ac:dyDescent="0.25">
      <c r="B137" s="153" t="s">
        <v>1735</v>
      </c>
      <c r="C137" s="281" t="s">
        <v>806</v>
      </c>
      <c r="D137" s="282" t="s">
        <v>414</v>
      </c>
      <c r="E137" s="281" t="s">
        <v>1063</v>
      </c>
      <c r="F137" s="855">
        <v>45931</v>
      </c>
      <c r="G137" s="855">
        <v>46082</v>
      </c>
      <c r="H137" s="626">
        <v>70000</v>
      </c>
      <c r="I137" s="1169">
        <v>0</v>
      </c>
      <c r="J137" s="468">
        <v>70000</v>
      </c>
      <c r="K137" s="468">
        <v>2009</v>
      </c>
      <c r="L137" s="468">
        <v>5368.48</v>
      </c>
      <c r="M137" s="1149">
        <v>2128</v>
      </c>
      <c r="N137" s="468">
        <v>25</v>
      </c>
      <c r="O137" s="468">
        <f t="shared" si="20"/>
        <v>9530.48</v>
      </c>
      <c r="P137" s="468">
        <f t="shared" si="21"/>
        <v>60469.520000000004</v>
      </c>
    </row>
    <row r="138" spans="2:16" ht="30" customHeight="1" x14ac:dyDescent="0.25">
      <c r="B138" s="153" t="s">
        <v>1609</v>
      </c>
      <c r="C138" s="281" t="s">
        <v>807</v>
      </c>
      <c r="D138" s="282" t="s">
        <v>414</v>
      </c>
      <c r="E138" s="281" t="s">
        <v>1063</v>
      </c>
      <c r="F138" s="855">
        <v>45931</v>
      </c>
      <c r="G138" s="855">
        <v>46082</v>
      </c>
      <c r="H138" s="626">
        <v>70000</v>
      </c>
      <c r="I138" s="1169">
        <v>0</v>
      </c>
      <c r="J138" s="468">
        <v>70000</v>
      </c>
      <c r="K138" s="468">
        <v>2009</v>
      </c>
      <c r="L138" s="468">
        <v>5368.48</v>
      </c>
      <c r="M138" s="1149">
        <v>2128</v>
      </c>
      <c r="N138" s="468">
        <v>25</v>
      </c>
      <c r="O138" s="468">
        <f t="shared" si="20"/>
        <v>9530.48</v>
      </c>
      <c r="P138" s="468">
        <f t="shared" si="21"/>
        <v>60469.520000000004</v>
      </c>
    </row>
    <row r="139" spans="2:16" ht="30" customHeight="1" x14ac:dyDescent="0.25">
      <c r="B139" s="286" t="s">
        <v>1409</v>
      </c>
      <c r="C139" s="281" t="s">
        <v>807</v>
      </c>
      <c r="D139" s="282" t="s">
        <v>414</v>
      </c>
      <c r="E139" s="281" t="s">
        <v>1063</v>
      </c>
      <c r="F139" s="855">
        <v>45992</v>
      </c>
      <c r="G139" s="855">
        <v>46143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5368.48</v>
      </c>
      <c r="M139" s="1149">
        <v>2128</v>
      </c>
      <c r="N139" s="468">
        <v>25</v>
      </c>
      <c r="O139" s="468">
        <f t="shared" si="20"/>
        <v>9530.48</v>
      </c>
      <c r="P139" s="468">
        <f t="shared" si="21"/>
        <v>60469.520000000004</v>
      </c>
    </row>
    <row r="140" spans="2:16" ht="30" customHeight="1" x14ac:dyDescent="0.25">
      <c r="B140" s="286" t="s">
        <v>1787</v>
      </c>
      <c r="C140" s="281" t="s">
        <v>806</v>
      </c>
      <c r="D140" s="282" t="s">
        <v>823</v>
      </c>
      <c r="E140" s="281" t="s">
        <v>1063</v>
      </c>
      <c r="F140" s="855">
        <v>45992</v>
      </c>
      <c r="G140" s="855">
        <v>46143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5368.48</v>
      </c>
      <c r="M140" s="1149">
        <v>2128</v>
      </c>
      <c r="N140" s="468">
        <v>25</v>
      </c>
      <c r="O140" s="468">
        <f t="shared" si="20"/>
        <v>9530.48</v>
      </c>
      <c r="P140" s="468">
        <f t="shared" si="21"/>
        <v>60469.520000000004</v>
      </c>
    </row>
    <row r="141" spans="2:16" ht="30" customHeight="1" x14ac:dyDescent="0.25">
      <c r="B141" s="153" t="s">
        <v>1622</v>
      </c>
      <c r="C141" s="281" t="s">
        <v>806</v>
      </c>
      <c r="D141" s="282" t="s">
        <v>1357</v>
      </c>
      <c r="E141" s="281" t="s">
        <v>1063</v>
      </c>
      <c r="F141" s="855">
        <v>45931</v>
      </c>
      <c r="G141" s="855">
        <v>46082</v>
      </c>
      <c r="H141" s="626">
        <v>125000</v>
      </c>
      <c r="I141" s="1169">
        <v>0</v>
      </c>
      <c r="J141" s="468">
        <v>125000</v>
      </c>
      <c r="K141" s="1038">
        <v>3587.5</v>
      </c>
      <c r="L141" s="1037">
        <v>17985.990000000002</v>
      </c>
      <c r="M141" s="1150">
        <v>3800</v>
      </c>
      <c r="N141" s="1038">
        <v>25</v>
      </c>
      <c r="O141" s="468">
        <f>+K141+L141+M141+N141</f>
        <v>25398.49</v>
      </c>
      <c r="P141" s="468">
        <f t="shared" si="21"/>
        <v>99601.51</v>
      </c>
    </row>
    <row r="142" spans="2:16" ht="30" customHeight="1" x14ac:dyDescent="0.25">
      <c r="B142" s="153" t="s">
        <v>1624</v>
      </c>
      <c r="C142" s="281" t="s">
        <v>806</v>
      </c>
      <c r="D142" s="282" t="s">
        <v>1683</v>
      </c>
      <c r="E142" s="281" t="s">
        <v>1063</v>
      </c>
      <c r="F142" s="855">
        <v>45931</v>
      </c>
      <c r="G142" s="855">
        <v>46082</v>
      </c>
      <c r="H142" s="626">
        <v>55000</v>
      </c>
      <c r="I142" s="1169">
        <v>0</v>
      </c>
      <c r="J142" s="468">
        <v>55000</v>
      </c>
      <c r="K142" s="468">
        <v>1578.5</v>
      </c>
      <c r="L142" s="468">
        <v>2271.71</v>
      </c>
      <c r="M142" s="1149">
        <v>1672</v>
      </c>
      <c r="N142" s="468">
        <v>1944.78</v>
      </c>
      <c r="O142" s="468">
        <f>+K142+L142+M142+N142</f>
        <v>7466.99</v>
      </c>
      <c r="P142" s="468">
        <f t="shared" si="21"/>
        <v>47533.01</v>
      </c>
    </row>
    <row r="143" spans="2:16" ht="21" customHeight="1" x14ac:dyDescent="0.25">
      <c r="B143" s="466" t="s">
        <v>813</v>
      </c>
      <c r="C143" s="569"/>
      <c r="D143" s="492">
        <v>10</v>
      </c>
      <c r="E143" s="465"/>
      <c r="F143" s="1016"/>
      <c r="G143" s="860"/>
      <c r="H143" s="695">
        <f>SUM(H133:H142)</f>
        <v>740000</v>
      </c>
      <c r="I143" s="1144">
        <v>0</v>
      </c>
      <c r="J143" s="695">
        <f t="shared" ref="J143:P143" si="22">SUM(J133:J142)</f>
        <v>740000</v>
      </c>
      <c r="K143" s="695">
        <f t="shared" si="22"/>
        <v>21238</v>
      </c>
      <c r="L143" s="695">
        <f t="shared" si="22"/>
        <v>61669.71</v>
      </c>
      <c r="M143" s="695">
        <f t="shared" si="22"/>
        <v>22496</v>
      </c>
      <c r="N143" s="695">
        <f t="shared" si="22"/>
        <v>9848.9</v>
      </c>
      <c r="O143" s="695">
        <f t="shared" si="22"/>
        <v>115252.61</v>
      </c>
      <c r="P143" s="695">
        <f t="shared" si="22"/>
        <v>624747.39000000013</v>
      </c>
    </row>
    <row r="144" spans="2:16" ht="28.5" customHeight="1" x14ac:dyDescent="0.25">
      <c r="B144" s="286"/>
      <c r="C144" s="569"/>
      <c r="D144" s="282"/>
      <c r="E144" s="465"/>
      <c r="F144" s="1272"/>
      <c r="G144" s="711"/>
      <c r="H144" s="695"/>
      <c r="I144" s="1144"/>
      <c r="J144" s="697"/>
      <c r="K144" s="697"/>
      <c r="L144" s="697"/>
      <c r="M144" s="1145"/>
      <c r="N144" s="697"/>
      <c r="O144" s="697"/>
      <c r="P144" s="697"/>
    </row>
    <row r="145" spans="2:16" ht="28.5" customHeight="1" x14ac:dyDescent="0.25">
      <c r="B145" s="1014" t="s">
        <v>1804</v>
      </c>
      <c r="C145" s="569"/>
      <c r="D145" s="282"/>
      <c r="E145" s="465"/>
      <c r="F145" s="1272"/>
      <c r="G145" s="711"/>
      <c r="H145" s="695"/>
      <c r="I145" s="1144"/>
      <c r="J145" s="697"/>
      <c r="K145" s="697"/>
      <c r="L145" s="697"/>
      <c r="M145" s="1145"/>
      <c r="N145" s="697"/>
      <c r="O145" s="697"/>
      <c r="P145" s="697"/>
    </row>
    <row r="146" spans="2:16" ht="28.5" customHeight="1" x14ac:dyDescent="0.25">
      <c r="B146" s="153" t="s">
        <v>1087</v>
      </c>
      <c r="C146" s="680" t="s">
        <v>807</v>
      </c>
      <c r="D146" s="282" t="s">
        <v>414</v>
      </c>
      <c r="E146" s="281" t="s">
        <v>1063</v>
      </c>
      <c r="F146" s="855">
        <v>45931</v>
      </c>
      <c r="G146" s="855">
        <v>46082</v>
      </c>
      <c r="H146" s="626">
        <v>70000</v>
      </c>
      <c r="I146" s="1169">
        <v>0</v>
      </c>
      <c r="J146" s="628">
        <v>70000</v>
      </c>
      <c r="K146" s="628">
        <v>2009</v>
      </c>
      <c r="L146" s="628">
        <v>5368.48</v>
      </c>
      <c r="M146" s="1149">
        <v>2128</v>
      </c>
      <c r="N146" s="628">
        <v>25</v>
      </c>
      <c r="O146" s="628">
        <f t="shared" ref="O146:O153" si="23">+K146+L146+M146+N146</f>
        <v>9530.48</v>
      </c>
      <c r="P146" s="628">
        <f t="shared" ref="P146:P153" si="24">+J146-O146</f>
        <v>60469.520000000004</v>
      </c>
    </row>
    <row r="147" spans="2:16" ht="24" customHeight="1" x14ac:dyDescent="0.25">
      <c r="B147" s="153" t="s">
        <v>1833</v>
      </c>
      <c r="C147" s="281" t="s">
        <v>807</v>
      </c>
      <c r="D147" s="282" t="s">
        <v>1773</v>
      </c>
      <c r="E147" s="281" t="s">
        <v>1063</v>
      </c>
      <c r="F147" s="855">
        <v>45931</v>
      </c>
      <c r="G147" s="855">
        <v>46082</v>
      </c>
      <c r="H147" s="626">
        <v>70000</v>
      </c>
      <c r="I147" s="1169">
        <v>0</v>
      </c>
      <c r="J147" s="468">
        <v>70000</v>
      </c>
      <c r="K147" s="468">
        <v>2009</v>
      </c>
      <c r="L147" s="468">
        <v>5368.48</v>
      </c>
      <c r="M147" s="1149">
        <v>2128</v>
      </c>
      <c r="N147" s="468">
        <v>25</v>
      </c>
      <c r="O147" s="468">
        <f>+K147+L147+M147+N147</f>
        <v>9530.48</v>
      </c>
      <c r="P147" s="468">
        <f>+J147-O147</f>
        <v>60469.520000000004</v>
      </c>
    </row>
    <row r="148" spans="2:16" ht="28.5" customHeight="1" x14ac:dyDescent="0.25">
      <c r="B148" s="153" t="s">
        <v>1603</v>
      </c>
      <c r="C148" s="281" t="s">
        <v>806</v>
      </c>
      <c r="D148" s="282" t="s">
        <v>489</v>
      </c>
      <c r="E148" s="281" t="s">
        <v>1063</v>
      </c>
      <c r="F148" s="855">
        <v>45931</v>
      </c>
      <c r="G148" s="855">
        <v>46082</v>
      </c>
      <c r="H148" s="626">
        <v>70000</v>
      </c>
      <c r="I148" s="1169">
        <v>0</v>
      </c>
      <c r="J148" s="628">
        <v>70000</v>
      </c>
      <c r="K148" s="628">
        <v>2009</v>
      </c>
      <c r="L148" s="628">
        <v>5368.48</v>
      </c>
      <c r="M148" s="1149">
        <v>2128</v>
      </c>
      <c r="N148" s="628">
        <v>25</v>
      </c>
      <c r="O148" s="628">
        <f t="shared" si="23"/>
        <v>9530.48</v>
      </c>
      <c r="P148" s="628">
        <f t="shared" si="24"/>
        <v>60469.520000000004</v>
      </c>
    </row>
    <row r="149" spans="2:16" ht="28.5" customHeight="1" x14ac:dyDescent="0.25">
      <c r="B149" s="153" t="s">
        <v>1618</v>
      </c>
      <c r="C149" s="281" t="s">
        <v>807</v>
      </c>
      <c r="D149" s="282" t="s">
        <v>414</v>
      </c>
      <c r="E149" s="281" t="s">
        <v>1063</v>
      </c>
      <c r="F149" s="855">
        <v>45931</v>
      </c>
      <c r="G149" s="855">
        <v>46082</v>
      </c>
      <c r="H149" s="626">
        <v>70000</v>
      </c>
      <c r="I149" s="1169">
        <v>0</v>
      </c>
      <c r="J149" s="628">
        <v>70000</v>
      </c>
      <c r="K149" s="628">
        <v>2009</v>
      </c>
      <c r="L149" s="628">
        <v>5368.48</v>
      </c>
      <c r="M149" s="1149">
        <v>2128</v>
      </c>
      <c r="N149" s="628">
        <v>25</v>
      </c>
      <c r="O149" s="628">
        <f t="shared" si="23"/>
        <v>9530.48</v>
      </c>
      <c r="P149" s="628">
        <f t="shared" si="24"/>
        <v>60469.520000000004</v>
      </c>
    </row>
    <row r="150" spans="2:16" ht="28.5" customHeight="1" x14ac:dyDescent="0.25">
      <c r="B150" s="153" t="s">
        <v>1612</v>
      </c>
      <c r="C150" s="281" t="s">
        <v>1296</v>
      </c>
      <c r="D150" s="282" t="s">
        <v>417</v>
      </c>
      <c r="E150" s="281" t="s">
        <v>1063</v>
      </c>
      <c r="F150" s="855">
        <v>45931</v>
      </c>
      <c r="G150" s="855">
        <v>46082</v>
      </c>
      <c r="H150" s="626">
        <v>70000</v>
      </c>
      <c r="I150" s="1169">
        <v>0</v>
      </c>
      <c r="J150" s="628">
        <v>70000</v>
      </c>
      <c r="K150" s="628">
        <v>2009</v>
      </c>
      <c r="L150" s="628">
        <v>5368.48</v>
      </c>
      <c r="M150" s="1149">
        <v>2128</v>
      </c>
      <c r="N150" s="628">
        <v>25</v>
      </c>
      <c r="O150" s="628">
        <f t="shared" si="23"/>
        <v>9530.48</v>
      </c>
      <c r="P150" s="628">
        <f t="shared" si="24"/>
        <v>60469.520000000004</v>
      </c>
    </row>
    <row r="151" spans="2:16" ht="28.5" customHeight="1" x14ac:dyDescent="0.25">
      <c r="B151" s="153" t="s">
        <v>1619</v>
      </c>
      <c r="C151" s="281" t="s">
        <v>806</v>
      </c>
      <c r="D151" s="282" t="s">
        <v>823</v>
      </c>
      <c r="E151" s="281" t="s">
        <v>1063</v>
      </c>
      <c r="F151" s="855">
        <v>45931</v>
      </c>
      <c r="G151" s="855">
        <v>46082</v>
      </c>
      <c r="H151" s="626">
        <v>70000</v>
      </c>
      <c r="I151" s="1169">
        <v>0</v>
      </c>
      <c r="J151" s="628">
        <v>70000</v>
      </c>
      <c r="K151" s="628">
        <v>2009</v>
      </c>
      <c r="L151" s="628">
        <v>4984.5200000000004</v>
      </c>
      <c r="M151" s="1149">
        <v>2128</v>
      </c>
      <c r="N151" s="628">
        <v>1944.78</v>
      </c>
      <c r="O151" s="628">
        <f t="shared" si="23"/>
        <v>11066.300000000001</v>
      </c>
      <c r="P151" s="628">
        <f t="shared" si="24"/>
        <v>58933.7</v>
      </c>
    </row>
    <row r="152" spans="2:16" ht="28.5" customHeight="1" x14ac:dyDescent="0.25">
      <c r="B152" s="153" t="s">
        <v>1626</v>
      </c>
      <c r="C152" s="281" t="s">
        <v>1296</v>
      </c>
      <c r="D152" s="282" t="s">
        <v>1637</v>
      </c>
      <c r="E152" s="281" t="s">
        <v>1063</v>
      </c>
      <c r="F152" s="855">
        <v>45931</v>
      </c>
      <c r="G152" s="855">
        <v>46082</v>
      </c>
      <c r="H152" s="626">
        <v>43500</v>
      </c>
      <c r="I152" s="1169">
        <v>0</v>
      </c>
      <c r="J152" s="628">
        <v>43500</v>
      </c>
      <c r="K152" s="628">
        <v>1248.45</v>
      </c>
      <c r="L152" s="628">
        <v>936.62</v>
      </c>
      <c r="M152" s="1149">
        <v>1322.4</v>
      </c>
      <c r="N152" s="628">
        <v>25</v>
      </c>
      <c r="O152" s="628">
        <f>+K152+L152+M152+N152</f>
        <v>3532.4700000000003</v>
      </c>
      <c r="P152" s="628">
        <f t="shared" si="24"/>
        <v>39967.53</v>
      </c>
    </row>
    <row r="153" spans="2:16" ht="28.5" customHeight="1" x14ac:dyDescent="0.25">
      <c r="B153" s="153" t="s">
        <v>1627</v>
      </c>
      <c r="C153" s="281" t="s">
        <v>806</v>
      </c>
      <c r="D153" s="282" t="s">
        <v>105</v>
      </c>
      <c r="E153" s="281" t="s">
        <v>1063</v>
      </c>
      <c r="F153" s="855">
        <v>45992</v>
      </c>
      <c r="G153" s="855">
        <v>46143</v>
      </c>
      <c r="H153" s="626">
        <v>25000</v>
      </c>
      <c r="I153" s="1169">
        <v>0</v>
      </c>
      <c r="J153" s="628">
        <v>25000</v>
      </c>
      <c r="K153" s="628">
        <v>717.5</v>
      </c>
      <c r="L153" s="627">
        <v>0</v>
      </c>
      <c r="M153" s="1149">
        <v>760</v>
      </c>
      <c r="N153" s="628">
        <v>25</v>
      </c>
      <c r="O153" s="628">
        <f t="shared" si="23"/>
        <v>1502.5</v>
      </c>
      <c r="P153" s="628">
        <f t="shared" si="24"/>
        <v>23497.5</v>
      </c>
    </row>
    <row r="154" spans="2:16" ht="21" customHeight="1" x14ac:dyDescent="0.25">
      <c r="B154" s="466" t="s">
        <v>813</v>
      </c>
      <c r="C154" s="569"/>
      <c r="D154" s="492">
        <v>8</v>
      </c>
      <c r="E154" s="465"/>
      <c r="F154" s="1016"/>
      <c r="G154" s="860"/>
      <c r="H154" s="695">
        <f>SUM(H146:H153)</f>
        <v>488500</v>
      </c>
      <c r="I154" s="1144">
        <v>0</v>
      </c>
      <c r="J154" s="695">
        <f t="shared" ref="J154:P154" si="25">SUM(J146:J153)</f>
        <v>488500</v>
      </c>
      <c r="K154" s="695">
        <f t="shared" si="25"/>
        <v>14019.95</v>
      </c>
      <c r="L154" s="695">
        <f t="shared" si="25"/>
        <v>32763.539999999997</v>
      </c>
      <c r="M154" s="695">
        <f t="shared" si="25"/>
        <v>14850.4</v>
      </c>
      <c r="N154" s="695">
        <f t="shared" si="25"/>
        <v>2119.7799999999997</v>
      </c>
      <c r="O154" s="695">
        <f t="shared" si="25"/>
        <v>63753.67</v>
      </c>
      <c r="P154" s="695">
        <f t="shared" si="25"/>
        <v>424746.33000000007</v>
      </c>
    </row>
    <row r="155" spans="2:16" ht="25.5" customHeight="1" x14ac:dyDescent="0.25">
      <c r="B155" s="466"/>
      <c r="C155" s="569"/>
      <c r="D155" s="492"/>
      <c r="E155" s="465"/>
      <c r="F155" s="1272"/>
      <c r="G155" s="711"/>
      <c r="H155" s="695"/>
      <c r="I155" s="1144"/>
      <c r="J155" s="697"/>
      <c r="K155" s="697"/>
      <c r="L155" s="697"/>
      <c r="M155" s="1145"/>
      <c r="N155" s="697"/>
      <c r="O155" s="697"/>
      <c r="P155" s="697"/>
    </row>
    <row r="156" spans="2:16" ht="28.5" customHeight="1" x14ac:dyDescent="0.25">
      <c r="B156" s="466" t="s">
        <v>1789</v>
      </c>
      <c r="C156" s="569"/>
      <c r="D156" s="492"/>
      <c r="E156" s="465"/>
      <c r="F156" s="1272"/>
      <c r="G156" s="711"/>
      <c r="H156" s="695"/>
      <c r="I156" s="1144"/>
      <c r="J156" s="697"/>
      <c r="K156" s="697"/>
      <c r="L156" s="697"/>
      <c r="M156" s="1145"/>
      <c r="N156" s="697"/>
      <c r="O156" s="697"/>
      <c r="P156" s="697"/>
    </row>
    <row r="157" spans="2:16" ht="28.5" customHeight="1" x14ac:dyDescent="0.25">
      <c r="B157" s="153" t="s">
        <v>1601</v>
      </c>
      <c r="C157" s="497" t="s">
        <v>806</v>
      </c>
      <c r="D157" s="749" t="s">
        <v>1782</v>
      </c>
      <c r="E157" s="637" t="s">
        <v>1063</v>
      </c>
      <c r="F157" s="855">
        <v>45931</v>
      </c>
      <c r="G157" s="855">
        <v>46082</v>
      </c>
      <c r="H157" s="626">
        <v>120000</v>
      </c>
      <c r="I157" s="1111">
        <v>0</v>
      </c>
      <c r="J157" s="498">
        <v>120000</v>
      </c>
      <c r="K157" s="498">
        <v>3444</v>
      </c>
      <c r="L157" s="498">
        <v>16329.92</v>
      </c>
      <c r="M157" s="1149">
        <v>3648</v>
      </c>
      <c r="N157" s="626">
        <v>1944.78</v>
      </c>
      <c r="O157" s="468">
        <f>+K157+L157+M157+N157</f>
        <v>25366.699999999997</v>
      </c>
      <c r="P157" s="457">
        <f>+J157-O157</f>
        <v>94633.3</v>
      </c>
    </row>
    <row r="158" spans="2:16" ht="28.5" customHeight="1" x14ac:dyDescent="0.25">
      <c r="B158" s="153" t="s">
        <v>1607</v>
      </c>
      <c r="C158" s="281" t="s">
        <v>807</v>
      </c>
      <c r="D158" s="282" t="s">
        <v>414</v>
      </c>
      <c r="E158" s="281" t="s">
        <v>1063</v>
      </c>
      <c r="F158" s="855">
        <v>45931</v>
      </c>
      <c r="G158" s="855">
        <v>46082</v>
      </c>
      <c r="H158" s="626">
        <v>70000</v>
      </c>
      <c r="I158" s="1169">
        <v>0</v>
      </c>
      <c r="J158" s="468">
        <v>70000</v>
      </c>
      <c r="K158" s="468">
        <v>2009</v>
      </c>
      <c r="L158" s="468">
        <v>5368.48</v>
      </c>
      <c r="M158" s="1149">
        <v>2128</v>
      </c>
      <c r="N158" s="468">
        <v>25</v>
      </c>
      <c r="O158" s="468">
        <f t="shared" ref="O158:O163" si="26">+K158+L158+M158+N158</f>
        <v>9530.48</v>
      </c>
      <c r="P158" s="468">
        <f t="shared" ref="P158:P163" si="27">+J158-O158</f>
        <v>60469.520000000004</v>
      </c>
    </row>
    <row r="159" spans="2:16" ht="28.5" customHeight="1" x14ac:dyDescent="0.25">
      <c r="B159" s="153" t="s">
        <v>1608</v>
      </c>
      <c r="C159" s="281" t="s">
        <v>807</v>
      </c>
      <c r="D159" s="282" t="s">
        <v>417</v>
      </c>
      <c r="E159" s="281" t="s">
        <v>1063</v>
      </c>
      <c r="F159" s="855">
        <v>45931</v>
      </c>
      <c r="G159" s="855">
        <v>46082</v>
      </c>
      <c r="H159" s="626">
        <v>70000</v>
      </c>
      <c r="I159" s="1169">
        <v>0</v>
      </c>
      <c r="J159" s="468">
        <v>70000</v>
      </c>
      <c r="K159" s="468">
        <v>2009</v>
      </c>
      <c r="L159" s="468">
        <v>5368.48</v>
      </c>
      <c r="M159" s="1149">
        <v>2128</v>
      </c>
      <c r="N159" s="468">
        <v>25</v>
      </c>
      <c r="O159" s="468">
        <f t="shared" si="26"/>
        <v>9530.48</v>
      </c>
      <c r="P159" s="468">
        <f t="shared" si="27"/>
        <v>60469.520000000004</v>
      </c>
    </row>
    <row r="160" spans="2:16" ht="28.5" customHeight="1" x14ac:dyDescent="0.25">
      <c r="B160" s="153" t="s">
        <v>1614</v>
      </c>
      <c r="C160" s="281" t="s">
        <v>806</v>
      </c>
      <c r="D160" s="282" t="s">
        <v>417</v>
      </c>
      <c r="E160" s="281" t="s">
        <v>1063</v>
      </c>
      <c r="F160" s="855">
        <v>45931</v>
      </c>
      <c r="G160" s="855">
        <v>46082</v>
      </c>
      <c r="H160" s="626">
        <v>70000</v>
      </c>
      <c r="I160" s="1169">
        <v>0</v>
      </c>
      <c r="J160" s="468">
        <v>70000</v>
      </c>
      <c r="K160" s="468">
        <v>2009</v>
      </c>
      <c r="L160" s="468">
        <v>5368.48</v>
      </c>
      <c r="M160" s="1149">
        <v>2128</v>
      </c>
      <c r="N160" s="468">
        <v>25</v>
      </c>
      <c r="O160" s="468">
        <f t="shared" si="26"/>
        <v>9530.48</v>
      </c>
      <c r="P160" s="468">
        <f t="shared" si="27"/>
        <v>60469.520000000004</v>
      </c>
    </row>
    <row r="161" spans="2:16" ht="28.5" customHeight="1" x14ac:dyDescent="0.25">
      <c r="B161" s="153" t="s">
        <v>1617</v>
      </c>
      <c r="C161" s="281" t="s">
        <v>807</v>
      </c>
      <c r="D161" s="282" t="s">
        <v>414</v>
      </c>
      <c r="E161" s="281" t="s">
        <v>1063</v>
      </c>
      <c r="F161" s="855">
        <v>45931</v>
      </c>
      <c r="G161" s="855">
        <v>46082</v>
      </c>
      <c r="H161" s="626">
        <v>70000</v>
      </c>
      <c r="I161" s="1169">
        <v>0</v>
      </c>
      <c r="J161" s="468">
        <v>70000</v>
      </c>
      <c r="K161" s="468">
        <v>2009</v>
      </c>
      <c r="L161" s="468">
        <v>4984.5200000000004</v>
      </c>
      <c r="M161" s="1149">
        <v>2128</v>
      </c>
      <c r="N161" s="468">
        <v>1944.78</v>
      </c>
      <c r="O161" s="468">
        <f t="shared" si="26"/>
        <v>11066.300000000001</v>
      </c>
      <c r="P161" s="468">
        <f t="shared" si="27"/>
        <v>58933.7</v>
      </c>
    </row>
    <row r="162" spans="2:16" ht="28.5" customHeight="1" x14ac:dyDescent="0.25">
      <c r="B162" s="153" t="s">
        <v>1363</v>
      </c>
      <c r="C162" s="281" t="s">
        <v>806</v>
      </c>
      <c r="D162" s="282" t="s">
        <v>414</v>
      </c>
      <c r="E162" s="281" t="s">
        <v>1063</v>
      </c>
      <c r="F162" s="855">
        <v>45931</v>
      </c>
      <c r="G162" s="855">
        <v>46082</v>
      </c>
      <c r="H162" s="626">
        <v>70000</v>
      </c>
      <c r="I162" s="1169">
        <v>0</v>
      </c>
      <c r="J162" s="468">
        <v>70000</v>
      </c>
      <c r="K162" s="468">
        <v>2009</v>
      </c>
      <c r="L162" s="468">
        <v>5368.48</v>
      </c>
      <c r="M162" s="1149">
        <v>2128</v>
      </c>
      <c r="N162" s="468">
        <v>25</v>
      </c>
      <c r="O162" s="468">
        <f t="shared" si="26"/>
        <v>9530.48</v>
      </c>
      <c r="P162" s="468">
        <f t="shared" si="27"/>
        <v>60469.520000000004</v>
      </c>
    </row>
    <row r="163" spans="2:16" ht="28.5" customHeight="1" x14ac:dyDescent="0.25">
      <c r="B163" s="153" t="s">
        <v>1620</v>
      </c>
      <c r="C163" s="281" t="s">
        <v>807</v>
      </c>
      <c r="D163" s="280" t="s">
        <v>417</v>
      </c>
      <c r="E163" s="281" t="s">
        <v>1063</v>
      </c>
      <c r="F163" s="855">
        <v>45931</v>
      </c>
      <c r="G163" s="855">
        <v>46082</v>
      </c>
      <c r="H163" s="626">
        <v>70000</v>
      </c>
      <c r="I163" s="1169">
        <v>0</v>
      </c>
      <c r="J163" s="468">
        <v>70000</v>
      </c>
      <c r="K163" s="468">
        <v>2009</v>
      </c>
      <c r="L163" s="468">
        <v>5368.48</v>
      </c>
      <c r="M163" s="1149">
        <v>2128</v>
      </c>
      <c r="N163" s="468">
        <v>25</v>
      </c>
      <c r="O163" s="468">
        <f t="shared" si="26"/>
        <v>9530.48</v>
      </c>
      <c r="P163" s="468">
        <f t="shared" si="27"/>
        <v>60469.520000000004</v>
      </c>
    </row>
    <row r="164" spans="2:16" ht="28.5" customHeight="1" x14ac:dyDescent="0.25">
      <c r="B164" s="286" t="s">
        <v>1299</v>
      </c>
      <c r="C164" s="281" t="s">
        <v>1296</v>
      </c>
      <c r="D164" s="282" t="s">
        <v>1636</v>
      </c>
      <c r="E164" s="281" t="s">
        <v>1063</v>
      </c>
      <c r="F164" s="855">
        <v>45931</v>
      </c>
      <c r="G164" s="855">
        <v>46082</v>
      </c>
      <c r="H164" s="626">
        <v>43500</v>
      </c>
      <c r="I164" s="1169">
        <v>0</v>
      </c>
      <c r="J164" s="468">
        <v>43500</v>
      </c>
      <c r="K164" s="468">
        <v>1248.45</v>
      </c>
      <c r="L164" s="468">
        <v>936.62</v>
      </c>
      <c r="M164" s="1149">
        <v>1322.4</v>
      </c>
      <c r="N164" s="468">
        <v>25</v>
      </c>
      <c r="O164" s="468">
        <f>+K164+L164+M164+N164</f>
        <v>3532.4700000000003</v>
      </c>
      <c r="P164" s="468">
        <f>+J164-O164</f>
        <v>39967.53</v>
      </c>
    </row>
    <row r="165" spans="2:16" ht="28.5" customHeight="1" x14ac:dyDescent="0.25">
      <c r="B165" s="153" t="s">
        <v>1623</v>
      </c>
      <c r="C165" s="281" t="s">
        <v>806</v>
      </c>
      <c r="D165" s="282" t="s">
        <v>529</v>
      </c>
      <c r="E165" s="281" t="s">
        <v>1063</v>
      </c>
      <c r="F165" s="855">
        <v>45931</v>
      </c>
      <c r="G165" s="855">
        <v>46082</v>
      </c>
      <c r="H165" s="626">
        <v>55000</v>
      </c>
      <c r="I165" s="1169">
        <v>0</v>
      </c>
      <c r="J165" s="468">
        <v>55000</v>
      </c>
      <c r="K165" s="468">
        <v>1578.5</v>
      </c>
      <c r="L165" s="468">
        <v>2559.6799999999998</v>
      </c>
      <c r="M165" s="1149">
        <v>1672</v>
      </c>
      <c r="N165" s="468">
        <v>25</v>
      </c>
      <c r="O165" s="468">
        <f>+K165+L165+M165+N165</f>
        <v>5835.18</v>
      </c>
      <c r="P165" s="468">
        <f>+J165-O165</f>
        <v>49164.82</v>
      </c>
    </row>
    <row r="166" spans="2:16" ht="21" customHeight="1" x14ac:dyDescent="0.25">
      <c r="B166" s="466" t="s">
        <v>813</v>
      </c>
      <c r="C166" s="569"/>
      <c r="D166" s="492">
        <v>9</v>
      </c>
      <c r="E166" s="465"/>
      <c r="F166" s="1016"/>
      <c r="G166" s="860"/>
      <c r="H166" s="695">
        <f>SUM(H157:H165)</f>
        <v>638500</v>
      </c>
      <c r="I166" s="1144">
        <v>0</v>
      </c>
      <c r="J166" s="695">
        <f t="shared" ref="J166:P166" si="28">SUM(J157:J165)</f>
        <v>638500</v>
      </c>
      <c r="K166" s="695">
        <f t="shared" si="28"/>
        <v>18324.95</v>
      </c>
      <c r="L166" s="695">
        <f t="shared" si="28"/>
        <v>51653.14</v>
      </c>
      <c r="M166" s="695">
        <f t="shared" si="28"/>
        <v>19410.400000000001</v>
      </c>
      <c r="N166" s="695">
        <f t="shared" si="28"/>
        <v>4064.56</v>
      </c>
      <c r="O166" s="695">
        <f t="shared" si="28"/>
        <v>93453.049999999988</v>
      </c>
      <c r="P166" s="695">
        <f t="shared" si="28"/>
        <v>545046.95000000007</v>
      </c>
    </row>
    <row r="167" spans="2:16" ht="23.25" customHeight="1" x14ac:dyDescent="0.25">
      <c r="B167" s="466"/>
      <c r="C167" s="569"/>
      <c r="D167" s="492"/>
      <c r="E167" s="465"/>
      <c r="F167" s="1272"/>
      <c r="G167" s="711"/>
      <c r="H167" s="695"/>
      <c r="I167" s="1144"/>
      <c r="J167" s="697"/>
      <c r="K167" s="697"/>
      <c r="L167" s="697"/>
      <c r="M167" s="1145"/>
      <c r="N167" s="697"/>
      <c r="O167" s="697"/>
      <c r="P167" s="697"/>
    </row>
    <row r="168" spans="2:16" ht="28.5" customHeight="1" x14ac:dyDescent="0.25">
      <c r="B168" s="466" t="s">
        <v>1790</v>
      </c>
      <c r="C168" s="569"/>
      <c r="D168" s="492"/>
      <c r="E168" s="465"/>
      <c r="F168" s="1272"/>
      <c r="G168" s="711"/>
      <c r="H168" s="695"/>
      <c r="I168" s="1144"/>
      <c r="J168" s="697"/>
      <c r="K168" s="697"/>
      <c r="L168" s="697"/>
      <c r="M168" s="1145"/>
      <c r="N168" s="697"/>
      <c r="O168" s="697"/>
      <c r="P168" s="697"/>
    </row>
    <row r="169" spans="2:16" ht="24" customHeight="1" x14ac:dyDescent="0.25">
      <c r="B169" s="153" t="s">
        <v>1600</v>
      </c>
      <c r="C169" s="281" t="s">
        <v>806</v>
      </c>
      <c r="D169" s="282" t="s">
        <v>1463</v>
      </c>
      <c r="E169" s="281" t="s">
        <v>1063</v>
      </c>
      <c r="F169" s="855">
        <v>45931</v>
      </c>
      <c r="G169" s="855">
        <v>46082</v>
      </c>
      <c r="H169" s="626">
        <v>120000</v>
      </c>
      <c r="I169" s="1169">
        <v>0</v>
      </c>
      <c r="J169" s="468">
        <v>120000</v>
      </c>
      <c r="K169" s="468">
        <v>3444</v>
      </c>
      <c r="L169" s="468">
        <v>16809.87</v>
      </c>
      <c r="M169" s="1149">
        <v>3648</v>
      </c>
      <c r="N169" s="468">
        <v>25</v>
      </c>
      <c r="O169" s="468">
        <f t="shared" ref="O169:O175" si="29">+K169+L169+M169+N169</f>
        <v>23926.87</v>
      </c>
      <c r="P169" s="468">
        <f t="shared" ref="P169:P175" si="30">+J169-O169</f>
        <v>96073.13</v>
      </c>
    </row>
    <row r="170" spans="2:16" ht="24" customHeight="1" x14ac:dyDescent="0.25">
      <c r="B170" s="153" t="s">
        <v>1604</v>
      </c>
      <c r="C170" s="685" t="s">
        <v>806</v>
      </c>
      <c r="D170" s="282" t="s">
        <v>417</v>
      </c>
      <c r="E170" s="281" t="s">
        <v>1063</v>
      </c>
      <c r="F170" s="855">
        <v>45931</v>
      </c>
      <c r="G170" s="855">
        <v>46082</v>
      </c>
      <c r="H170" s="626">
        <v>70000</v>
      </c>
      <c r="I170" s="1169">
        <v>0</v>
      </c>
      <c r="J170" s="468">
        <v>70000</v>
      </c>
      <c r="K170" s="468">
        <v>2009</v>
      </c>
      <c r="L170" s="468">
        <v>4984.5200000000004</v>
      </c>
      <c r="M170" s="1149">
        <v>2128</v>
      </c>
      <c r="N170" s="468">
        <v>1944.78</v>
      </c>
      <c r="O170" s="468">
        <f t="shared" si="29"/>
        <v>11066.300000000001</v>
      </c>
      <c r="P170" s="468">
        <f t="shared" si="30"/>
        <v>58933.7</v>
      </c>
    </row>
    <row r="171" spans="2:16" ht="24" customHeight="1" x14ac:dyDescent="0.25">
      <c r="B171" s="153" t="s">
        <v>1605</v>
      </c>
      <c r="C171" s="685" t="s">
        <v>806</v>
      </c>
      <c r="D171" s="282" t="s">
        <v>1773</v>
      </c>
      <c r="E171" s="281" t="s">
        <v>1063</v>
      </c>
      <c r="F171" s="855">
        <v>45931</v>
      </c>
      <c r="G171" s="855">
        <v>46082</v>
      </c>
      <c r="H171" s="626">
        <v>70000</v>
      </c>
      <c r="I171" s="1169">
        <v>0</v>
      </c>
      <c r="J171" s="468">
        <v>70000</v>
      </c>
      <c r="K171" s="468">
        <v>2009</v>
      </c>
      <c r="L171" s="468">
        <v>4600.5600000000004</v>
      </c>
      <c r="M171" s="1149">
        <v>2128</v>
      </c>
      <c r="N171" s="468">
        <v>3864.56</v>
      </c>
      <c r="O171" s="468">
        <f t="shared" si="29"/>
        <v>12602.12</v>
      </c>
      <c r="P171" s="468">
        <f t="shared" si="30"/>
        <v>57397.88</v>
      </c>
    </row>
    <row r="172" spans="2:16" ht="24" customHeight="1" x14ac:dyDescent="0.25">
      <c r="B172" s="153" t="s">
        <v>1611</v>
      </c>
      <c r="C172" s="685" t="s">
        <v>806</v>
      </c>
      <c r="D172" s="282" t="s">
        <v>417</v>
      </c>
      <c r="E172" s="281" t="s">
        <v>1063</v>
      </c>
      <c r="F172" s="855">
        <v>45931</v>
      </c>
      <c r="G172" s="855">
        <v>46082</v>
      </c>
      <c r="H172" s="626">
        <v>70000</v>
      </c>
      <c r="I172" s="1169">
        <v>0</v>
      </c>
      <c r="J172" s="468">
        <v>70000</v>
      </c>
      <c r="K172" s="468">
        <v>2009</v>
      </c>
      <c r="L172" s="468">
        <v>4984.5200000000004</v>
      </c>
      <c r="M172" s="1149">
        <v>2128</v>
      </c>
      <c r="N172" s="468">
        <v>1944.78</v>
      </c>
      <c r="O172" s="468">
        <f t="shared" si="29"/>
        <v>11066.300000000001</v>
      </c>
      <c r="P172" s="468">
        <f t="shared" si="30"/>
        <v>58933.7</v>
      </c>
    </row>
    <row r="173" spans="2:16" ht="24" customHeight="1" x14ac:dyDescent="0.25">
      <c r="B173" s="153" t="s">
        <v>1610</v>
      </c>
      <c r="C173" s="685" t="s">
        <v>806</v>
      </c>
      <c r="D173" s="282" t="s">
        <v>417</v>
      </c>
      <c r="E173" s="281" t="s">
        <v>1063</v>
      </c>
      <c r="F173" s="855">
        <v>45931</v>
      </c>
      <c r="G173" s="855">
        <v>46082</v>
      </c>
      <c r="H173" s="626">
        <v>70000</v>
      </c>
      <c r="I173" s="1169">
        <v>0</v>
      </c>
      <c r="J173" s="468">
        <v>70000</v>
      </c>
      <c r="K173" s="468">
        <v>2009</v>
      </c>
      <c r="L173" s="468">
        <v>4984.5200000000004</v>
      </c>
      <c r="M173" s="1149">
        <v>2128</v>
      </c>
      <c r="N173" s="468">
        <v>1944.78</v>
      </c>
      <c r="O173" s="468">
        <f t="shared" si="29"/>
        <v>11066.300000000001</v>
      </c>
      <c r="P173" s="468">
        <f t="shared" si="30"/>
        <v>58933.7</v>
      </c>
    </row>
    <row r="174" spans="2:16" ht="24" customHeight="1" x14ac:dyDescent="0.25">
      <c r="B174" s="153" t="s">
        <v>1616</v>
      </c>
      <c r="C174" s="685" t="s">
        <v>806</v>
      </c>
      <c r="D174" s="282" t="s">
        <v>414</v>
      </c>
      <c r="E174" s="281" t="s">
        <v>1063</v>
      </c>
      <c r="F174" s="1084">
        <v>46023</v>
      </c>
      <c r="G174" s="1084">
        <v>46174</v>
      </c>
      <c r="H174" s="626">
        <v>70000</v>
      </c>
      <c r="I174" s="1169">
        <v>0</v>
      </c>
      <c r="J174" s="468">
        <v>70000</v>
      </c>
      <c r="K174" s="468">
        <v>2009</v>
      </c>
      <c r="L174" s="468">
        <v>5368.48</v>
      </c>
      <c r="M174" s="1149">
        <v>2128</v>
      </c>
      <c r="N174" s="468">
        <v>25</v>
      </c>
      <c r="O174" s="468">
        <f t="shared" si="29"/>
        <v>9530.48</v>
      </c>
      <c r="P174" s="468">
        <f t="shared" si="30"/>
        <v>60469.520000000004</v>
      </c>
    </row>
    <row r="175" spans="2:16" ht="24" customHeight="1" x14ac:dyDescent="0.25">
      <c r="B175" s="153" t="s">
        <v>1615</v>
      </c>
      <c r="C175" s="685" t="s">
        <v>1296</v>
      </c>
      <c r="D175" s="282" t="s">
        <v>414</v>
      </c>
      <c r="E175" s="281" t="s">
        <v>1063</v>
      </c>
      <c r="F175" s="1084">
        <v>46023</v>
      </c>
      <c r="G175" s="1084">
        <v>46174</v>
      </c>
      <c r="H175" s="626">
        <v>70000</v>
      </c>
      <c r="I175" s="1169">
        <v>0</v>
      </c>
      <c r="J175" s="468">
        <v>70000</v>
      </c>
      <c r="K175" s="468">
        <v>2009</v>
      </c>
      <c r="L175" s="468">
        <v>5368.48</v>
      </c>
      <c r="M175" s="1149">
        <v>2128</v>
      </c>
      <c r="N175" s="468">
        <v>25</v>
      </c>
      <c r="O175" s="468">
        <f t="shared" si="29"/>
        <v>9530.48</v>
      </c>
      <c r="P175" s="468">
        <f t="shared" si="30"/>
        <v>60469.520000000004</v>
      </c>
    </row>
    <row r="176" spans="2:16" ht="24" customHeight="1" x14ac:dyDescent="0.25">
      <c r="B176" s="153" t="s">
        <v>1625</v>
      </c>
      <c r="C176" s="685" t="s">
        <v>1296</v>
      </c>
      <c r="D176" s="282" t="s">
        <v>1636</v>
      </c>
      <c r="E176" s="281" t="s">
        <v>1063</v>
      </c>
      <c r="F176" s="1084">
        <v>46023</v>
      </c>
      <c r="G176" s="1084">
        <v>46174</v>
      </c>
      <c r="H176" s="626">
        <v>43500</v>
      </c>
      <c r="I176" s="1169">
        <v>0</v>
      </c>
      <c r="J176" s="468">
        <v>43500</v>
      </c>
      <c r="K176" s="468">
        <v>1248.45</v>
      </c>
      <c r="L176" s="468">
        <v>936.62</v>
      </c>
      <c r="M176" s="1149">
        <v>1322.4</v>
      </c>
      <c r="N176" s="468">
        <v>25</v>
      </c>
      <c r="O176" s="468">
        <f>+K176+L176+M176+N176</f>
        <v>3532.4700000000003</v>
      </c>
      <c r="P176" s="468">
        <f>+J176-O176</f>
        <v>39967.53</v>
      </c>
    </row>
    <row r="177" spans="2:17" ht="21" customHeight="1" x14ac:dyDescent="0.25">
      <c r="B177" s="466" t="s">
        <v>813</v>
      </c>
      <c r="C177" s="569"/>
      <c r="D177" s="492">
        <v>8</v>
      </c>
      <c r="E177" s="465"/>
      <c r="F177" s="1016"/>
      <c r="G177" s="860"/>
      <c r="H177" s="695">
        <f>SUM(H169:H176)</f>
        <v>583500</v>
      </c>
      <c r="I177" s="1144">
        <v>0</v>
      </c>
      <c r="J177" s="695">
        <f t="shared" ref="J177:P177" si="31">SUM(J169:J176)</f>
        <v>583500</v>
      </c>
      <c r="K177" s="695">
        <f t="shared" si="31"/>
        <v>16746.45</v>
      </c>
      <c r="L177" s="695">
        <f t="shared" si="31"/>
        <v>48037.57</v>
      </c>
      <c r="M177" s="695">
        <f t="shared" si="31"/>
        <v>17738.400000000001</v>
      </c>
      <c r="N177" s="695">
        <f t="shared" si="31"/>
        <v>9798.9</v>
      </c>
      <c r="O177" s="695">
        <f t="shared" si="31"/>
        <v>92321.319999999992</v>
      </c>
      <c r="P177" s="695">
        <f t="shared" si="31"/>
        <v>491178.68000000005</v>
      </c>
    </row>
    <row r="178" spans="2:17" ht="21" customHeight="1" x14ac:dyDescent="0.25">
      <c r="B178" s="466"/>
      <c r="C178" s="569"/>
      <c r="D178" s="492"/>
      <c r="E178" s="465"/>
      <c r="F178" s="1016"/>
      <c r="G178" s="860"/>
      <c r="H178" s="695">
        <f>+H177+H166+H154+H143</f>
        <v>2450500</v>
      </c>
      <c r="I178" s="1144">
        <v>0</v>
      </c>
      <c r="J178" s="695">
        <f t="shared" ref="J178:P178" si="32">+J177+J166+J154+J143</f>
        <v>2450500</v>
      </c>
      <c r="K178" s="695">
        <f t="shared" si="32"/>
        <v>70329.350000000006</v>
      </c>
      <c r="L178" s="695">
        <f t="shared" si="32"/>
        <v>194123.96</v>
      </c>
      <c r="M178" s="695">
        <f t="shared" si="32"/>
        <v>74495.200000000012</v>
      </c>
      <c r="N178" s="695">
        <f t="shared" si="32"/>
        <v>25832.14</v>
      </c>
      <c r="O178" s="695">
        <f t="shared" si="32"/>
        <v>364780.64999999997</v>
      </c>
      <c r="P178" s="695">
        <f t="shared" si="32"/>
        <v>2085719.3500000003</v>
      </c>
    </row>
    <row r="179" spans="2:17" ht="21" customHeight="1" x14ac:dyDescent="0.25">
      <c r="B179" s="490"/>
      <c r="C179" s="1223"/>
      <c r="D179" s="492"/>
      <c r="E179" s="465"/>
      <c r="F179" s="710"/>
      <c r="G179" s="711"/>
      <c r="H179" s="695"/>
      <c r="I179" s="1112"/>
      <c r="J179" s="463"/>
      <c r="K179" s="463"/>
      <c r="L179" s="463"/>
      <c r="M179" s="1145"/>
      <c r="N179" s="697"/>
      <c r="O179" s="697"/>
      <c r="P179" s="463"/>
    </row>
    <row r="180" spans="2:17" ht="23.25" customHeight="1" x14ac:dyDescent="0.25">
      <c r="B180" s="1048" t="s">
        <v>865</v>
      </c>
      <c r="C180" s="1053"/>
      <c r="D180" s="1125">
        <f>+D177+D166+D154+D143+D15+D19+D25+D32+D50+D54+D58+D66+D70+D77+D91+D101+D105+D111+D115+D125+D129+D41+D81+D29+D62+D45+D36</f>
        <v>87</v>
      </c>
      <c r="E180" s="1397"/>
      <c r="F180" s="1125"/>
      <c r="G180" s="1125"/>
      <c r="H180" s="1126">
        <f>+H15+H19+H25+H32+H41+H50+H54+H58+H66+H70+H77+H91+H101+H105+H111+H115+H125+H129+H143+H154+H166+H177+H81+H62+H29+H45+H36</f>
        <v>7210500</v>
      </c>
      <c r="I180" s="1114">
        <v>0</v>
      </c>
      <c r="J180" s="1126">
        <f t="shared" ref="J180:P180" si="33">+J15+J19+J25+J32+J41+J50+J54+J58+J66+J70+J77+J91+J101+J105+J111+J115+J125+J129+J143+J154+J166+J177+J81+J62+J29+J45+J36</f>
        <v>7210500</v>
      </c>
      <c r="K180" s="1126">
        <f t="shared" si="33"/>
        <v>206941.35000000003</v>
      </c>
      <c r="L180" s="1126">
        <f t="shared" si="33"/>
        <v>732844.42999999993</v>
      </c>
      <c r="M180" s="1126">
        <f t="shared" si="33"/>
        <v>219199.19999999998</v>
      </c>
      <c r="N180" s="1126">
        <f t="shared" si="33"/>
        <v>135584.27999999997</v>
      </c>
      <c r="O180" s="1126">
        <f t="shared" si="33"/>
        <v>1294569.2600000002</v>
      </c>
      <c r="P180" s="1126">
        <f t="shared" si="33"/>
        <v>5915930.7399999993</v>
      </c>
    </row>
    <row r="181" spans="2:17" ht="17.25" customHeight="1" x14ac:dyDescent="0.25">
      <c r="B181" s="259"/>
      <c r="C181" s="1220"/>
      <c r="D181" s="259"/>
      <c r="E181" s="546"/>
      <c r="F181" s="546"/>
      <c r="G181" s="546"/>
      <c r="H181" s="862"/>
      <c r="I181" s="259"/>
      <c r="J181" s="259"/>
      <c r="K181" s="660"/>
      <c r="L181" s="660"/>
      <c r="M181" s="531"/>
      <c r="N181" s="660"/>
      <c r="O181" s="660"/>
      <c r="P181" s="259"/>
      <c r="Q181" s="259"/>
    </row>
    <row r="182" spans="2:17" ht="17.25" customHeight="1" x14ac:dyDescent="0.25">
      <c r="B182" s="259"/>
      <c r="C182" s="1220"/>
      <c r="D182" s="259"/>
      <c r="E182" s="546"/>
      <c r="F182" s="546"/>
      <c r="G182" s="546"/>
      <c r="H182" s="1179"/>
      <c r="I182" s="259"/>
      <c r="J182" s="259"/>
      <c r="K182" s="660"/>
      <c r="L182" s="660"/>
      <c r="M182" s="531"/>
      <c r="N182" s="660"/>
      <c r="O182" s="660"/>
      <c r="P182" s="259"/>
      <c r="Q182" s="259"/>
    </row>
    <row r="183" spans="2:17" ht="17.25" customHeight="1" x14ac:dyDescent="0.3">
      <c r="B183" s="259"/>
      <c r="C183" s="1220"/>
      <c r="D183" s="1576"/>
      <c r="E183" s="546"/>
      <c r="F183" s="546"/>
      <c r="G183" s="546"/>
      <c r="H183" s="1179"/>
      <c r="I183" s="259"/>
      <c r="J183" s="259"/>
      <c r="K183" s="660"/>
      <c r="L183" s="660"/>
      <c r="M183" s="531"/>
      <c r="N183" s="660"/>
      <c r="O183" s="660"/>
      <c r="P183" s="259"/>
      <c r="Q183" s="259"/>
    </row>
    <row r="184" spans="2:17" ht="17.25" customHeight="1" x14ac:dyDescent="0.25">
      <c r="B184" s="259"/>
      <c r="C184" s="1220"/>
      <c r="D184" s="259"/>
      <c r="E184" s="531"/>
      <c r="F184" s="259"/>
      <c r="G184" s="259"/>
      <c r="H184" s="259"/>
      <c r="I184" s="259"/>
      <c r="J184" s="259"/>
      <c r="K184" s="660"/>
      <c r="L184" s="259"/>
      <c r="M184" s="1152"/>
      <c r="N184" s="660"/>
      <c r="O184" s="660"/>
      <c r="P184" s="660"/>
      <c r="Q184" s="259"/>
    </row>
    <row r="185" spans="2:17" ht="17.25" customHeight="1" x14ac:dyDescent="0.25">
      <c r="B185" s="259"/>
      <c r="C185" s="1220"/>
      <c r="D185" s="259"/>
      <c r="E185" s="531"/>
      <c r="F185" s="259"/>
      <c r="G185" s="259"/>
      <c r="H185" s="259"/>
      <c r="I185" s="259"/>
      <c r="J185" s="259"/>
      <c r="K185" s="660"/>
      <c r="L185" s="259"/>
      <c r="M185" s="1152"/>
      <c r="N185" s="660"/>
      <c r="O185" s="660"/>
      <c r="P185" s="660"/>
      <c r="Q185" s="259"/>
    </row>
    <row r="186" spans="2:17" ht="17.25" customHeight="1" x14ac:dyDescent="0.25">
      <c r="B186" s="259"/>
      <c r="C186" s="1220"/>
      <c r="D186" s="259"/>
      <c r="E186" s="531"/>
      <c r="F186" s="259"/>
      <c r="G186" s="259"/>
      <c r="H186" s="259"/>
      <c r="I186" s="259"/>
      <c r="J186" s="259"/>
      <c r="K186" s="660"/>
      <c r="L186" s="259"/>
      <c r="M186" s="1152"/>
      <c r="N186" s="660"/>
      <c r="O186" s="660"/>
      <c r="P186" s="660"/>
      <c r="Q186" s="259"/>
    </row>
    <row r="187" spans="2:17" ht="17.25" customHeight="1" x14ac:dyDescent="0.25">
      <c r="B187" s="259"/>
      <c r="C187" s="1220"/>
      <c r="D187" s="259"/>
      <c r="E187" s="531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ht="17.25" customHeight="1" x14ac:dyDescent="0.25">
      <c r="B188" s="259"/>
      <c r="C188" s="1220"/>
      <c r="D188" s="259"/>
      <c r="E188" s="531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ht="17.25" customHeight="1" x14ac:dyDescent="0.25">
      <c r="B189" s="259"/>
      <c r="C189" s="1220"/>
      <c r="D189" s="259"/>
      <c r="E189" s="531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ht="17.25" customHeight="1" x14ac:dyDescent="0.25">
      <c r="B190" s="259"/>
      <c r="C190" s="1220"/>
      <c r="D190" s="259"/>
      <c r="E190" s="531"/>
      <c r="F190" s="259"/>
      <c r="G190" s="259"/>
      <c r="H190" s="259"/>
      <c r="I190" s="259"/>
      <c r="J190" s="259"/>
      <c r="K190" s="660" t="s">
        <v>641</v>
      </c>
      <c r="L190" s="259"/>
      <c r="M190" s="1152"/>
      <c r="N190" s="660"/>
      <c r="O190" s="660"/>
      <c r="P190" s="660"/>
      <c r="Q190" s="259"/>
    </row>
    <row r="191" spans="2:17" ht="17.25" customHeight="1" x14ac:dyDescent="0.25">
      <c r="B191" s="259"/>
      <c r="C191" s="1220"/>
      <c r="D191" s="259"/>
      <c r="E191" s="531"/>
      <c r="F191" s="259"/>
      <c r="G191" s="259"/>
      <c r="H191" s="259"/>
      <c r="I191" s="259"/>
      <c r="J191" s="259"/>
      <c r="K191" s="660"/>
      <c r="L191" s="259"/>
      <c r="M191" s="1152"/>
      <c r="N191" s="660"/>
      <c r="O191" s="660"/>
      <c r="P191" s="660"/>
      <c r="Q191" s="259"/>
    </row>
    <row r="192" spans="2:17" ht="17.25" customHeight="1" x14ac:dyDescent="0.25">
      <c r="B192" s="259"/>
      <c r="C192" s="1220"/>
      <c r="D192" s="259"/>
      <c r="E192" s="531"/>
      <c r="F192" s="259"/>
      <c r="G192" s="259"/>
      <c r="H192" s="259"/>
      <c r="I192" s="259"/>
      <c r="J192" s="259"/>
      <c r="K192" s="660"/>
      <c r="L192" s="259"/>
      <c r="M192" s="1152"/>
      <c r="N192" s="660"/>
      <c r="O192" s="660"/>
      <c r="P192" s="660"/>
      <c r="Q192" s="259"/>
    </row>
    <row r="193" spans="2:17" ht="17.25" customHeight="1" x14ac:dyDescent="0.25">
      <c r="B193" s="259"/>
      <c r="C193" s="1220"/>
      <c r="D193" s="259"/>
      <c r="E193" s="531"/>
      <c r="F193" s="259"/>
      <c r="G193" s="259"/>
      <c r="H193" s="259"/>
      <c r="I193" s="259"/>
      <c r="J193" s="259"/>
      <c r="K193" s="660"/>
      <c r="L193" s="259"/>
      <c r="M193" s="1152"/>
      <c r="N193" s="660"/>
      <c r="O193" s="660"/>
      <c r="P193" s="660"/>
      <c r="Q193" s="259"/>
    </row>
    <row r="194" spans="2:17" ht="17.25" customHeight="1" x14ac:dyDescent="0.25">
      <c r="B194" s="537"/>
      <c r="C194" s="1062"/>
      <c r="D194" s="537"/>
      <c r="E194" s="1398"/>
      <c r="F194" s="692"/>
      <c r="G194" s="692"/>
      <c r="H194" s="537"/>
      <c r="I194" s="537"/>
      <c r="J194" s="537"/>
      <c r="K194" s="537"/>
      <c r="L194" s="537"/>
      <c r="M194" s="542"/>
      <c r="N194" s="537"/>
      <c r="O194" s="537"/>
      <c r="P194" s="537"/>
      <c r="Q194" s="537"/>
    </row>
    <row r="195" spans="2:17" ht="17.25" customHeight="1" x14ac:dyDescent="0.25">
      <c r="B195" s="537"/>
      <c r="C195" s="1062"/>
      <c r="D195" s="537"/>
      <c r="E195" s="1398"/>
      <c r="F195" s="692"/>
      <c r="G195" s="692"/>
      <c r="H195" s="537"/>
      <c r="I195" s="537"/>
      <c r="J195" s="537"/>
      <c r="K195" s="537"/>
      <c r="L195" s="537"/>
      <c r="M195" s="542"/>
      <c r="N195" s="537"/>
      <c r="O195" s="537"/>
      <c r="P195" s="537"/>
      <c r="Q195" s="537"/>
    </row>
    <row r="196" spans="2:17" ht="17.25" customHeight="1" x14ac:dyDescent="0.25">
      <c r="B196" s="537"/>
      <c r="C196" s="1062"/>
      <c r="D196" s="537"/>
      <c r="E196" s="542"/>
      <c r="F196" s="537"/>
      <c r="G196" s="537"/>
      <c r="H196" s="537"/>
      <c r="I196" s="537"/>
      <c r="J196" s="537"/>
      <c r="K196" s="537"/>
      <c r="L196" s="537"/>
      <c r="M196" s="542"/>
      <c r="N196" s="537"/>
      <c r="O196" s="537"/>
      <c r="P196" s="537"/>
      <c r="Q196" s="537"/>
    </row>
    <row r="197" spans="2:17" ht="17.25" customHeight="1" x14ac:dyDescent="0.25">
      <c r="B197" s="542" t="s">
        <v>1449</v>
      </c>
      <c r="C197" s="1202"/>
      <c r="D197" s="542"/>
      <c r="E197" s="691"/>
      <c r="F197" s="691"/>
      <c r="G197" s="691"/>
      <c r="H197" s="866"/>
      <c r="I197" s="674" t="s">
        <v>1377</v>
      </c>
      <c r="K197" s="674"/>
      <c r="L197" s="674"/>
      <c r="M197" s="1153"/>
      <c r="N197" s="1097"/>
      <c r="P197" s="674"/>
      <c r="Q197" s="544"/>
    </row>
    <row r="198" spans="2:17" ht="17.25" customHeight="1" x14ac:dyDescent="0.25">
      <c r="B198" s="546" t="s">
        <v>935</v>
      </c>
      <c r="C198" s="1203"/>
      <c r="D198" s="546"/>
      <c r="E198" s="1399"/>
      <c r="F198" s="538"/>
      <c r="G198" s="538"/>
      <c r="H198" s="467"/>
      <c r="I198" s="537"/>
      <c r="J198" s="1895" t="s">
        <v>1375</v>
      </c>
      <c r="K198" s="1895"/>
      <c r="L198" s="1895"/>
      <c r="M198" s="1895"/>
      <c r="N198" s="1895"/>
      <c r="O198" s="1895"/>
      <c r="P198" s="1895"/>
      <c r="Q198" s="539"/>
    </row>
    <row r="199" spans="2:17" ht="17.25" customHeight="1" x14ac:dyDescent="0.25">
      <c r="B199" s="542" t="s">
        <v>1231</v>
      </c>
      <c r="C199" s="1202"/>
      <c r="D199" s="542"/>
      <c r="E199" s="542"/>
      <c r="G199" s="1062"/>
      <c r="H199" s="1062"/>
      <c r="I199" s="1062"/>
      <c r="J199" s="1876" t="s">
        <v>1554</v>
      </c>
      <c r="K199" s="1876"/>
      <c r="L199" s="1876"/>
      <c r="M199" s="1876"/>
      <c r="N199" s="1876"/>
      <c r="O199" s="1876"/>
      <c r="P199" s="1876"/>
      <c r="Q199" s="537"/>
    </row>
    <row r="200" spans="2:17" ht="213" customHeight="1" x14ac:dyDescent="0.25">
      <c r="B200" s="546"/>
      <c r="C200" s="1203"/>
      <c r="D200" s="546"/>
      <c r="E200" s="546"/>
      <c r="F200" s="547"/>
      <c r="G200" s="547"/>
      <c r="H200" s="546"/>
      <c r="I200" s="541"/>
      <c r="J200" s="540"/>
      <c r="K200" s="537"/>
      <c r="L200" s="673" t="s">
        <v>1374</v>
      </c>
      <c r="M200" s="866"/>
      <c r="N200" s="673"/>
      <c r="O200" s="673"/>
      <c r="P200" s="673"/>
      <c r="Q200" s="673"/>
    </row>
    <row r="201" spans="2:17" ht="12" customHeight="1" x14ac:dyDescent="0.25">
      <c r="B201" s="267"/>
      <c r="C201" s="1228"/>
      <c r="D201" s="267"/>
      <c r="E201" s="267"/>
      <c r="F201" s="268"/>
      <c r="G201" s="268"/>
      <c r="H201" s="268"/>
      <c r="I201" s="269"/>
      <c r="J201" s="268"/>
      <c r="K201" s="268"/>
      <c r="L201" s="268"/>
      <c r="M201" s="267"/>
      <c r="N201" s="205"/>
      <c r="O201" s="1324"/>
      <c r="P201" s="271"/>
      <c r="Q201" s="259"/>
    </row>
    <row r="202" spans="2:17" s="259" customFormat="1" ht="24" hidden="1" customHeight="1" x14ac:dyDescent="0.25">
      <c r="C202" s="1220"/>
      <c r="E202" s="668"/>
      <c r="F202" s="668"/>
      <c r="G202" s="668"/>
      <c r="M202" s="531"/>
      <c r="N202"/>
      <c r="O202"/>
    </row>
    <row r="203" spans="2:17" x14ac:dyDescent="0.25">
      <c r="L203" s="259"/>
      <c r="M203" s="531"/>
    </row>
  </sheetData>
  <mergeCells count="21">
    <mergeCell ref="N10:N11"/>
    <mergeCell ref="O10:O11"/>
    <mergeCell ref="P10:P11"/>
    <mergeCell ref="J198:P198"/>
    <mergeCell ref="J199:P199"/>
    <mergeCell ref="M10:M11"/>
    <mergeCell ref="G10:G11"/>
    <mergeCell ref="I10:I11"/>
    <mergeCell ref="J10:J11"/>
    <mergeCell ref="K10:K11"/>
    <mergeCell ref="L10:L11"/>
    <mergeCell ref="B4:P4"/>
    <mergeCell ref="B5:P5"/>
    <mergeCell ref="B6:P6"/>
    <mergeCell ref="B7:P7"/>
    <mergeCell ref="B8:P8"/>
    <mergeCell ref="B10:B11"/>
    <mergeCell ref="C10:C11"/>
    <mergeCell ref="D10:D11"/>
    <mergeCell ref="E10:E11"/>
    <mergeCell ref="F10:F11"/>
  </mergeCells>
  <pageMargins left="1.0236220472440944" right="0.11811023622047245" top="0.23622047244094491" bottom="7.874015748031496E-2" header="0.15" footer="3.937007874015748E-2"/>
  <pageSetup paperSize="5" scale="50" fitToHeight="0" orientation="landscape" r:id="rId1"/>
  <rowBreaks count="3" manualBreakCount="3">
    <brk id="58" min="1" max="15" man="1"/>
    <brk id="106" min="1" max="15" man="1"/>
    <brk id="154" min="1" max="15" man="1"/>
  </rowBreaks>
  <drawing r:id="rId2"/>
</worksheet>
</file>

<file path=xl/worksheets/sheet3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1E42DD-E8F5-4ECD-8F82-6AF917288AFB}">
  <sheetPr>
    <pageSetUpPr fitToPage="1"/>
  </sheetPr>
  <dimension ref="A1:M83"/>
  <sheetViews>
    <sheetView showGridLines="0" topLeftCell="B1" zoomScale="80" zoomScaleNormal="80" workbookViewId="0">
      <selection activeCell="T19" sqref="T19"/>
    </sheetView>
  </sheetViews>
  <sheetFormatPr baseColWidth="10" defaultRowHeight="15" x14ac:dyDescent="0.25"/>
  <cols>
    <col min="1" max="1" width="1.42578125" hidden="1" customWidth="1"/>
    <col min="2" max="2" width="66.7109375" customWidth="1"/>
    <col min="3" max="3" width="10.85546875" customWidth="1"/>
    <col min="4" max="4" width="52.85546875" customWidth="1"/>
    <col min="5" max="5" width="15.42578125" customWidth="1"/>
    <col min="6" max="6" width="11.85546875" bestFit="1" customWidth="1"/>
    <col min="7" max="7" width="15.85546875" bestFit="1" customWidth="1"/>
    <col min="8" max="8" width="13" bestFit="1" customWidth="1"/>
    <col min="9" max="9" width="14.42578125" bestFit="1" customWidth="1"/>
    <col min="10" max="10" width="13" bestFit="1" customWidth="1"/>
    <col min="11" max="11" width="11.7109375" bestFit="1" customWidth="1"/>
    <col min="12" max="12" width="13.5703125" customWidth="1"/>
    <col min="13" max="13" width="14.42578125" customWidth="1"/>
  </cols>
  <sheetData>
    <row r="1" spans="2:13" s="1412" customFormat="1" ht="12.75" customHeight="1" x14ac:dyDescent="0.2"/>
    <row r="2" spans="2:13" s="1412" customFormat="1" ht="12.75" customHeight="1" x14ac:dyDescent="0.2"/>
    <row r="3" spans="2:13" s="1412" customFormat="1" ht="12.75" customHeight="1" x14ac:dyDescent="0.2"/>
    <row r="4" spans="2:13" s="1412" customFormat="1" ht="12.75" customHeight="1" x14ac:dyDescent="0.2"/>
    <row r="5" spans="2:13" s="1412" customFormat="1" ht="12.75" customHeight="1" x14ac:dyDescent="0.2"/>
    <row r="6" spans="2:13" s="1412" customFormat="1" ht="12.75" customHeight="1" x14ac:dyDescent="0.25">
      <c r="B6" s="1624" t="s">
        <v>0</v>
      </c>
      <c r="C6" s="1624"/>
      <c r="D6" s="1624"/>
      <c r="E6" s="1624"/>
      <c r="F6" s="1624"/>
      <c r="G6" s="1624"/>
      <c r="H6" s="1624"/>
      <c r="I6" s="1624"/>
      <c r="J6" s="1624"/>
      <c r="K6" s="1624"/>
      <c r="L6" s="1624"/>
      <c r="M6" s="1624"/>
    </row>
    <row r="7" spans="2:13" s="1412" customFormat="1" ht="12.75" customHeight="1" x14ac:dyDescent="0.25">
      <c r="B7" s="1624" t="s">
        <v>1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2:13" s="1412" customFormat="1" ht="12.75" customHeight="1" x14ac:dyDescent="0.25">
      <c r="B8" s="1624" t="s">
        <v>3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2:13" s="1412" customFormat="1" ht="12.75" customHeight="1" x14ac:dyDescent="0.25">
      <c r="B9" s="1624" t="s">
        <v>1866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2:13" s="1412" customFormat="1" ht="12.75" customHeight="1" x14ac:dyDescent="0.25">
      <c r="B10" s="1622" t="s">
        <v>1197</v>
      </c>
      <c r="C10" s="1622"/>
      <c r="D10" s="1622"/>
      <c r="E10" s="1622"/>
      <c r="F10" s="1622"/>
      <c r="G10" s="1622"/>
      <c r="H10" s="1622"/>
      <c r="I10" s="1622"/>
      <c r="J10" s="1622"/>
      <c r="K10" s="1622"/>
      <c r="L10" s="1622"/>
      <c r="M10" s="1622"/>
    </row>
    <row r="11" spans="2:13" ht="18" customHeight="1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s="205" customFormat="1" ht="9.75" customHeight="1" x14ac:dyDescent="0.25">
      <c r="B12" s="1625" t="s">
        <v>7</v>
      </c>
      <c r="C12" s="1626" t="s">
        <v>802</v>
      </c>
      <c r="D12" s="1626" t="s">
        <v>9</v>
      </c>
      <c r="E12" s="1541" t="s">
        <v>12</v>
      </c>
      <c r="F12" s="1627" t="s">
        <v>13</v>
      </c>
      <c r="G12" s="1623" t="s">
        <v>14</v>
      </c>
      <c r="H12" s="1623" t="s">
        <v>15</v>
      </c>
      <c r="I12" s="1623" t="s">
        <v>16</v>
      </c>
      <c r="J12" s="1623" t="s">
        <v>17</v>
      </c>
      <c r="K12" s="1623" t="s">
        <v>18</v>
      </c>
      <c r="L12" s="1623" t="s">
        <v>19</v>
      </c>
      <c r="M12" s="1623" t="s">
        <v>20</v>
      </c>
    </row>
    <row r="13" spans="2:13" s="205" customFormat="1" ht="15" customHeight="1" x14ac:dyDescent="0.25">
      <c r="B13" s="1625"/>
      <c r="C13" s="1626"/>
      <c r="D13" s="1626"/>
      <c r="E13" s="1541" t="s">
        <v>21</v>
      </c>
      <c r="F13" s="1627"/>
      <c r="G13" s="1623"/>
      <c r="H13" s="1623"/>
      <c r="I13" s="1623"/>
      <c r="J13" s="1623"/>
      <c r="K13" s="1623"/>
      <c r="L13" s="1623"/>
      <c r="M13" s="1623"/>
    </row>
    <row r="14" spans="2:13" s="268" customFormat="1" ht="37.5" customHeight="1" x14ac:dyDescent="0.3">
      <c r="B14" s="1586" t="s">
        <v>1138</v>
      </c>
      <c r="C14" s="1001"/>
      <c r="D14" s="1587"/>
      <c r="E14" s="1588"/>
      <c r="F14" s="1589"/>
      <c r="G14" s="1588"/>
      <c r="H14" s="1588"/>
      <c r="I14" s="1588"/>
      <c r="J14" s="1588"/>
      <c r="K14" s="1588"/>
      <c r="L14" s="1588"/>
      <c r="M14" s="1588"/>
    </row>
    <row r="15" spans="2:13" s="268" customFormat="1" ht="37.5" customHeight="1" x14ac:dyDescent="0.3">
      <c r="B15" s="1590" t="s">
        <v>1640</v>
      </c>
      <c r="C15" s="1001" t="s">
        <v>806</v>
      </c>
      <c r="D15" s="1591" t="s">
        <v>1208</v>
      </c>
      <c r="E15" s="1078">
        <v>40000</v>
      </c>
      <c r="F15" s="1004">
        <v>0</v>
      </c>
      <c r="G15" s="1003">
        <v>40000</v>
      </c>
      <c r="H15" s="1003">
        <v>1148</v>
      </c>
      <c r="I15" s="1003">
        <v>9409</v>
      </c>
      <c r="J15" s="1003">
        <v>1216</v>
      </c>
      <c r="K15" s="1592">
        <v>0</v>
      </c>
      <c r="L15" s="1003">
        <f>+H15+I15+J15</f>
        <v>11773</v>
      </c>
      <c r="M15" s="1003">
        <f>+G15-L15</f>
        <v>28227</v>
      </c>
    </row>
    <row r="16" spans="2:13" s="206" customFormat="1" ht="37.5" customHeight="1" x14ac:dyDescent="0.3">
      <c r="B16" s="1593" t="s">
        <v>813</v>
      </c>
      <c r="C16" s="1593"/>
      <c r="D16" s="1594">
        <v>1</v>
      </c>
      <c r="E16" s="1595">
        <f>SUM(E15)</f>
        <v>40000</v>
      </c>
      <c r="F16" s="1596">
        <f>+F15</f>
        <v>0</v>
      </c>
      <c r="G16" s="1595">
        <f>SUM(G15)</f>
        <v>40000</v>
      </c>
      <c r="H16" s="1595">
        <f>SUM(H15)</f>
        <v>1148</v>
      </c>
      <c r="I16" s="1595">
        <f>SUM(I15)</f>
        <v>9409</v>
      </c>
      <c r="J16" s="1595">
        <f>SUM(J15)</f>
        <v>1216</v>
      </c>
      <c r="K16" s="1597">
        <f>+K15</f>
        <v>0</v>
      </c>
      <c r="L16" s="1595">
        <f>SUM(L15)</f>
        <v>11773</v>
      </c>
      <c r="M16" s="1595">
        <f>SUM(M15)</f>
        <v>28227</v>
      </c>
    </row>
    <row r="17" spans="2:13" s="206" customFormat="1" ht="37.5" customHeight="1" x14ac:dyDescent="0.3">
      <c r="B17" s="1593"/>
      <c r="C17" s="1593"/>
      <c r="D17" s="1594"/>
      <c r="E17" s="1595"/>
      <c r="F17" s="1596"/>
      <c r="G17" s="1595"/>
      <c r="H17" s="1595"/>
      <c r="I17" s="1595"/>
      <c r="J17" s="1595"/>
      <c r="K17" s="1597"/>
      <c r="L17" s="1595"/>
      <c r="M17" s="1595"/>
    </row>
    <row r="18" spans="2:13" s="205" customFormat="1" ht="37.5" customHeight="1" x14ac:dyDescent="0.3">
      <c r="B18" s="1586" t="s">
        <v>1195</v>
      </c>
      <c r="C18" s="1001"/>
      <c r="D18" s="1598"/>
      <c r="E18" s="1000"/>
      <c r="F18" s="1000"/>
      <c r="G18" s="1003"/>
      <c r="H18" s="1599"/>
      <c r="I18" s="1003"/>
      <c r="J18" s="1003"/>
      <c r="K18" s="1600"/>
      <c r="L18" s="1003"/>
      <c r="M18" s="1003"/>
    </row>
    <row r="19" spans="2:13" s="205" customFormat="1" ht="37.5" customHeight="1" x14ac:dyDescent="0.3">
      <c r="B19" s="1000" t="s">
        <v>217</v>
      </c>
      <c r="C19" s="1001" t="s">
        <v>807</v>
      </c>
      <c r="D19" s="1591" t="s">
        <v>1465</v>
      </c>
      <c r="E19" s="1078">
        <v>40000</v>
      </c>
      <c r="F19" s="1004">
        <v>0</v>
      </c>
      <c r="G19" s="1003">
        <v>40000</v>
      </c>
      <c r="H19" s="1003">
        <v>1148</v>
      </c>
      <c r="I19" s="1003">
        <v>9409</v>
      </c>
      <c r="J19" s="1003">
        <v>1216</v>
      </c>
      <c r="K19" s="1592">
        <v>0</v>
      </c>
      <c r="L19" s="1003">
        <f>+H19+I19+J19</f>
        <v>11773</v>
      </c>
      <c r="M19" s="1003">
        <f>+G19-L19</f>
        <v>28227</v>
      </c>
    </row>
    <row r="20" spans="2:13" s="206" customFormat="1" ht="37.5" customHeight="1" x14ac:dyDescent="0.3">
      <c r="B20" s="1593" t="s">
        <v>813</v>
      </c>
      <c r="C20" s="1593"/>
      <c r="D20" s="1594">
        <v>1</v>
      </c>
      <c r="E20" s="1595">
        <f>+E19</f>
        <v>40000</v>
      </c>
      <c r="F20" s="1596">
        <f t="shared" ref="F20:L20" si="0">+F19</f>
        <v>0</v>
      </c>
      <c r="G20" s="1601">
        <f>+G19</f>
        <v>40000</v>
      </c>
      <c r="H20" s="1601">
        <f t="shared" si="0"/>
        <v>1148</v>
      </c>
      <c r="I20" s="1601">
        <f t="shared" si="0"/>
        <v>9409</v>
      </c>
      <c r="J20" s="1601">
        <f t="shared" si="0"/>
        <v>1216</v>
      </c>
      <c r="K20" s="1597">
        <f t="shared" si="0"/>
        <v>0</v>
      </c>
      <c r="L20" s="1601">
        <f t="shared" si="0"/>
        <v>11773</v>
      </c>
      <c r="M20" s="1601">
        <f>+G20-L20</f>
        <v>28227</v>
      </c>
    </row>
    <row r="21" spans="2:13" s="206" customFormat="1" ht="37.5" customHeight="1" x14ac:dyDescent="0.3">
      <c r="B21" s="1593"/>
      <c r="C21" s="1593"/>
      <c r="D21" s="1594"/>
      <c r="E21" s="1595"/>
      <c r="F21" s="1596"/>
      <c r="G21" s="1601"/>
      <c r="H21" s="1601"/>
      <c r="I21" s="1601"/>
      <c r="J21" s="1601"/>
      <c r="K21" s="1597"/>
      <c r="L21" s="1601"/>
      <c r="M21" s="1601"/>
    </row>
    <row r="22" spans="2:13" s="206" customFormat="1" ht="37.5" customHeight="1" x14ac:dyDescent="0.3">
      <c r="B22" s="1602" t="s">
        <v>1744</v>
      </c>
      <c r="C22" s="1593"/>
      <c r="D22" s="1594"/>
      <c r="E22" s="1595"/>
      <c r="F22" s="1596"/>
      <c r="G22" s="1601"/>
      <c r="H22" s="1601"/>
      <c r="I22" s="1601"/>
      <c r="J22" s="1601"/>
      <c r="K22" s="1597"/>
      <c r="L22" s="1601"/>
      <c r="M22" s="1601"/>
    </row>
    <row r="23" spans="2:13" s="206" customFormat="1" ht="57" customHeight="1" x14ac:dyDescent="0.3">
      <c r="B23" s="1000" t="s">
        <v>1168</v>
      </c>
      <c r="C23" s="1001" t="s">
        <v>807</v>
      </c>
      <c r="D23" s="1603" t="s">
        <v>1743</v>
      </c>
      <c r="E23" s="1078">
        <v>20000</v>
      </c>
      <c r="F23" s="1079">
        <v>0</v>
      </c>
      <c r="G23" s="1078">
        <v>20000</v>
      </c>
      <c r="H23" s="1078">
        <v>574</v>
      </c>
      <c r="I23" s="1078">
        <v>4704.5</v>
      </c>
      <c r="J23" s="1078">
        <v>608</v>
      </c>
      <c r="K23" s="1604">
        <v>0</v>
      </c>
      <c r="L23" s="1078">
        <f>+H23+I23+J23</f>
        <v>5886.5</v>
      </c>
      <c r="M23" s="1078">
        <f>+G23-L23</f>
        <v>14113.5</v>
      </c>
    </row>
    <row r="24" spans="2:13" s="206" customFormat="1" ht="37.5" customHeight="1" x14ac:dyDescent="0.3">
      <c r="B24" s="1593" t="s">
        <v>813</v>
      </c>
      <c r="C24" s="1593"/>
      <c r="D24" s="1594">
        <v>1</v>
      </c>
      <c r="E24" s="1595">
        <f>SUM(E23)</f>
        <v>20000</v>
      </c>
      <c r="F24" s="1596">
        <v>0</v>
      </c>
      <c r="G24" s="1595">
        <f>SUM(G23)</f>
        <v>20000</v>
      </c>
      <c r="H24" s="1595">
        <f>SUM(H23)</f>
        <v>574</v>
      </c>
      <c r="I24" s="1595">
        <f>SUM(I23)</f>
        <v>4704.5</v>
      </c>
      <c r="J24" s="1595">
        <f>SUM(J23)</f>
        <v>608</v>
      </c>
      <c r="K24" s="1597">
        <f>+K23</f>
        <v>0</v>
      </c>
      <c r="L24" s="1601">
        <f>+H24+I24+J24</f>
        <v>5886.5</v>
      </c>
      <c r="M24" s="1601">
        <f>+G24-L24</f>
        <v>14113.5</v>
      </c>
    </row>
    <row r="25" spans="2:13" s="206" customFormat="1" ht="37.5" customHeight="1" x14ac:dyDescent="0.3">
      <c r="B25" s="1593"/>
      <c r="C25" s="1593"/>
      <c r="D25" s="1594"/>
      <c r="E25" s="1595"/>
      <c r="F25" s="1596"/>
      <c r="G25" s="1601"/>
      <c r="H25" s="1601"/>
      <c r="I25" s="1601"/>
      <c r="J25" s="1601"/>
      <c r="K25" s="1597"/>
      <c r="L25" s="1601"/>
      <c r="M25" s="1601"/>
    </row>
    <row r="26" spans="2:13" s="206" customFormat="1" ht="37.5" customHeight="1" x14ac:dyDescent="0.3">
      <c r="B26" s="1593" t="s">
        <v>1126</v>
      </c>
      <c r="C26" s="1593"/>
      <c r="D26" s="1594"/>
      <c r="E26" s="1595"/>
      <c r="F26" s="1596"/>
      <c r="G26" s="1601"/>
      <c r="H26" s="1601"/>
      <c r="I26" s="1601"/>
      <c r="J26" s="1601"/>
      <c r="K26" s="1597"/>
      <c r="L26" s="1601"/>
      <c r="M26" s="1601"/>
    </row>
    <row r="27" spans="2:13" s="206" customFormat="1" ht="37.5" customHeight="1" x14ac:dyDescent="0.3">
      <c r="B27" s="1000" t="s">
        <v>1641</v>
      </c>
      <c r="C27" s="1001" t="s">
        <v>807</v>
      </c>
      <c r="D27" s="1000" t="s">
        <v>607</v>
      </c>
      <c r="E27" s="1078">
        <v>25000</v>
      </c>
      <c r="F27" s="1079">
        <v>0</v>
      </c>
      <c r="G27" s="1078">
        <v>25000</v>
      </c>
      <c r="H27" s="1078">
        <v>717.5</v>
      </c>
      <c r="I27" s="1078">
        <v>4841.1899999999996</v>
      </c>
      <c r="J27" s="1078">
        <v>760</v>
      </c>
      <c r="K27" s="1604">
        <v>0</v>
      </c>
      <c r="L27" s="1078">
        <f>+H27+I27+J27</f>
        <v>6318.69</v>
      </c>
      <c r="M27" s="1078">
        <f>+G27-L27</f>
        <v>18681.310000000001</v>
      </c>
    </row>
    <row r="28" spans="2:13" s="206" customFormat="1" ht="37.5" customHeight="1" x14ac:dyDescent="0.3">
      <c r="B28" s="1593" t="s">
        <v>813</v>
      </c>
      <c r="C28" s="1593"/>
      <c r="D28" s="1594">
        <v>1</v>
      </c>
      <c r="E28" s="1595">
        <v>25000</v>
      </c>
      <c r="F28" s="1596">
        <v>0</v>
      </c>
      <c r="G28" s="1601">
        <v>25000</v>
      </c>
      <c r="H28" s="1601">
        <v>717.5</v>
      </c>
      <c r="I28" s="1601">
        <v>4841.1899999999996</v>
      </c>
      <c r="J28" s="1601">
        <v>760</v>
      </c>
      <c r="K28" s="1597">
        <v>0</v>
      </c>
      <c r="L28" s="1601">
        <f>+H28+I28+J28</f>
        <v>6318.69</v>
      </c>
      <c r="M28" s="1601">
        <f>+G28-L28</f>
        <v>18681.310000000001</v>
      </c>
    </row>
    <row r="29" spans="2:13" s="206" customFormat="1" ht="37.5" customHeight="1" x14ac:dyDescent="0.3">
      <c r="B29" s="1593"/>
      <c r="C29" s="1593"/>
      <c r="D29" s="1594"/>
      <c r="E29" s="1595"/>
      <c r="F29" s="1596"/>
      <c r="G29" s="1601"/>
      <c r="H29" s="1601"/>
      <c r="I29" s="1601"/>
      <c r="J29" s="1601"/>
      <c r="K29" s="1597"/>
      <c r="L29" s="1601"/>
      <c r="M29" s="1601"/>
    </row>
    <row r="30" spans="2:13" s="206" customFormat="1" ht="37.5" customHeight="1" x14ac:dyDescent="0.3">
      <c r="B30" s="1593" t="s">
        <v>1144</v>
      </c>
      <c r="C30" s="1593"/>
      <c r="D30" s="1594"/>
      <c r="E30" s="1595"/>
      <c r="F30" s="1596"/>
      <c r="G30" s="1601"/>
      <c r="H30" s="1601"/>
      <c r="I30" s="1601"/>
      <c r="J30" s="1601"/>
      <c r="K30" s="1597"/>
      <c r="L30" s="1601"/>
      <c r="M30" s="1601"/>
    </row>
    <row r="31" spans="2:13" s="206" customFormat="1" ht="37.5" customHeight="1" x14ac:dyDescent="0.3">
      <c r="B31" s="1590" t="s">
        <v>1655</v>
      </c>
      <c r="C31" s="1605" t="s">
        <v>807</v>
      </c>
      <c r="D31" s="1590" t="s">
        <v>1840</v>
      </c>
      <c r="E31" s="1078">
        <v>15000</v>
      </c>
      <c r="F31" s="1004">
        <v>0</v>
      </c>
      <c r="G31" s="1003">
        <v>15000</v>
      </c>
      <c r="H31" s="1003">
        <v>430.5</v>
      </c>
      <c r="I31" s="1003">
        <v>3443.74</v>
      </c>
      <c r="J31" s="1003">
        <v>456</v>
      </c>
      <c r="K31" s="1592">
        <v>0</v>
      </c>
      <c r="L31" s="1003">
        <f>SUM(H31:K31)</f>
        <v>4330.24</v>
      </c>
      <c r="M31" s="1003">
        <f>+E31-L31</f>
        <v>10669.76</v>
      </c>
    </row>
    <row r="32" spans="2:13" s="206" customFormat="1" ht="37.5" customHeight="1" x14ac:dyDescent="0.3">
      <c r="B32" s="1593" t="s">
        <v>813</v>
      </c>
      <c r="C32" s="1593"/>
      <c r="D32" s="1594">
        <v>1</v>
      </c>
      <c r="E32" s="1595">
        <v>15000</v>
      </c>
      <c r="F32" s="1596">
        <v>0</v>
      </c>
      <c r="G32" s="1601">
        <v>15000</v>
      </c>
      <c r="H32" s="1601">
        <v>430.5</v>
      </c>
      <c r="I32" s="1601">
        <v>3443.74</v>
      </c>
      <c r="J32" s="1601">
        <v>456</v>
      </c>
      <c r="K32" s="1597">
        <v>0</v>
      </c>
      <c r="L32" s="1601">
        <f>SUM(H32:K32)</f>
        <v>4330.24</v>
      </c>
      <c r="M32" s="1601">
        <f>+E32-L32</f>
        <v>10669.76</v>
      </c>
    </row>
    <row r="33" spans="2:13" s="206" customFormat="1" ht="37.5" customHeight="1" x14ac:dyDescent="0.3">
      <c r="B33" s="1593"/>
      <c r="C33" s="1593"/>
      <c r="D33" s="1594"/>
      <c r="E33" s="1595"/>
      <c r="F33" s="1596"/>
      <c r="G33" s="1601"/>
      <c r="H33" s="1601"/>
      <c r="I33" s="1601"/>
      <c r="J33" s="1601"/>
      <c r="K33" s="1597"/>
      <c r="L33" s="1601"/>
      <c r="M33" s="1601"/>
    </row>
    <row r="34" spans="2:13" s="206" customFormat="1" ht="37.5" customHeight="1" x14ac:dyDescent="0.3">
      <c r="B34" s="1593"/>
      <c r="C34" s="1593"/>
      <c r="D34" s="1594"/>
      <c r="E34" s="1595"/>
      <c r="F34" s="1596"/>
      <c r="G34" s="1601"/>
      <c r="H34" s="1601"/>
      <c r="I34" s="1601"/>
      <c r="J34" s="1601"/>
      <c r="K34" s="1597"/>
      <c r="L34" s="1601"/>
      <c r="M34" s="1601"/>
    </row>
    <row r="35" spans="2:13" s="206" customFormat="1" ht="37.5" customHeight="1" x14ac:dyDescent="0.3">
      <c r="B35" s="1602" t="s">
        <v>1568</v>
      </c>
      <c r="C35" s="1593"/>
      <c r="D35" s="1594"/>
      <c r="E35" s="1595"/>
      <c r="F35" s="1596"/>
      <c r="G35" s="1601"/>
      <c r="H35" s="1601"/>
      <c r="I35" s="1601"/>
      <c r="J35" s="1601"/>
      <c r="K35" s="1597"/>
      <c r="L35" s="1601"/>
      <c r="M35" s="1601"/>
    </row>
    <row r="36" spans="2:13" s="206" customFormat="1" ht="56.25" customHeight="1" x14ac:dyDescent="0.3">
      <c r="B36" s="1590" t="s">
        <v>232</v>
      </c>
      <c r="C36" s="1605" t="s">
        <v>807</v>
      </c>
      <c r="D36" s="1591" t="s">
        <v>1569</v>
      </c>
      <c r="E36" s="1078">
        <v>20000</v>
      </c>
      <c r="F36" s="1004">
        <v>0</v>
      </c>
      <c r="G36" s="1003">
        <v>20000</v>
      </c>
      <c r="H36" s="1003">
        <v>574</v>
      </c>
      <c r="I36" s="1003">
        <v>4704.5</v>
      </c>
      <c r="J36" s="1003">
        <v>608</v>
      </c>
      <c r="K36" s="1592">
        <v>0</v>
      </c>
      <c r="L36" s="1003">
        <f>SUM(H36:K36)</f>
        <v>5886.5</v>
      </c>
      <c r="M36" s="1003">
        <f>+E36-L36</f>
        <v>14113.5</v>
      </c>
    </row>
    <row r="37" spans="2:13" s="206" customFormat="1" ht="37.5" customHeight="1" x14ac:dyDescent="0.3">
      <c r="B37" s="1593" t="s">
        <v>813</v>
      </c>
      <c r="C37" s="1593"/>
      <c r="D37" s="1594">
        <v>1</v>
      </c>
      <c r="E37" s="1595">
        <v>20000</v>
      </c>
      <c r="F37" s="1596">
        <v>0</v>
      </c>
      <c r="G37" s="1601">
        <v>20000</v>
      </c>
      <c r="H37" s="1601">
        <v>574</v>
      </c>
      <c r="I37" s="1601">
        <v>4704.5</v>
      </c>
      <c r="J37" s="1601">
        <v>608</v>
      </c>
      <c r="K37" s="1597">
        <v>0</v>
      </c>
      <c r="L37" s="1601">
        <f>SUM(H37:K37)</f>
        <v>5886.5</v>
      </c>
      <c r="M37" s="1601">
        <f>+E37-L37</f>
        <v>14113.5</v>
      </c>
    </row>
    <row r="38" spans="2:13" s="206" customFormat="1" ht="37.5" customHeight="1" x14ac:dyDescent="0.3">
      <c r="B38" s="1593"/>
      <c r="C38" s="1593"/>
      <c r="D38" s="1594"/>
      <c r="E38" s="1595"/>
      <c r="F38" s="1596"/>
      <c r="G38" s="1601"/>
      <c r="H38" s="1601"/>
      <c r="I38" s="1601"/>
      <c r="J38" s="1601"/>
      <c r="K38" s="1597"/>
      <c r="L38" s="1601"/>
      <c r="M38" s="1601"/>
    </row>
    <row r="39" spans="2:13" s="206" customFormat="1" ht="37.5" customHeight="1" x14ac:dyDescent="0.3">
      <c r="B39" s="1606" t="s">
        <v>1443</v>
      </c>
      <c r="C39" s="1607"/>
      <c r="D39" s="1363"/>
      <c r="E39" s="1078"/>
      <c r="F39" s="1004"/>
      <c r="G39" s="1003"/>
      <c r="H39" s="1003"/>
      <c r="I39" s="1003"/>
      <c r="J39" s="1003"/>
      <c r="K39" s="1592"/>
      <c r="L39" s="1003"/>
      <c r="M39" s="1003"/>
    </row>
    <row r="40" spans="2:13" s="206" customFormat="1" ht="37.5" customHeight="1" x14ac:dyDescent="0.3">
      <c r="B40" s="1608" t="s">
        <v>1642</v>
      </c>
      <c r="C40" s="1607" t="s">
        <v>806</v>
      </c>
      <c r="D40" s="1609" t="s">
        <v>1480</v>
      </c>
      <c r="E40" s="1078">
        <v>45000</v>
      </c>
      <c r="F40" s="1004">
        <v>0</v>
      </c>
      <c r="G40" s="1003">
        <v>45000</v>
      </c>
      <c r="H40" s="1003">
        <v>1291.5</v>
      </c>
      <c r="I40" s="1003">
        <v>9545.69</v>
      </c>
      <c r="J40" s="1003">
        <v>1368</v>
      </c>
      <c r="K40" s="1592">
        <v>0</v>
      </c>
      <c r="L40" s="1003">
        <v>12205.19</v>
      </c>
      <c r="M40" s="1003">
        <v>32794.81</v>
      </c>
    </row>
    <row r="41" spans="2:13" s="206" customFormat="1" ht="37.5" customHeight="1" x14ac:dyDescent="0.3">
      <c r="B41" s="1608"/>
      <c r="C41" s="1607"/>
      <c r="D41" s="1366">
        <v>1</v>
      </c>
      <c r="E41" s="1595">
        <v>45000</v>
      </c>
      <c r="F41" s="1596">
        <v>0</v>
      </c>
      <c r="G41" s="1601">
        <v>45000</v>
      </c>
      <c r="H41" s="1601">
        <v>1291.5</v>
      </c>
      <c r="I41" s="1601">
        <v>9545.69</v>
      </c>
      <c r="J41" s="1601">
        <v>1368</v>
      </c>
      <c r="K41" s="1597">
        <v>0</v>
      </c>
      <c r="L41" s="1601">
        <v>12205.19</v>
      </c>
      <c r="M41" s="1601">
        <v>32794.81</v>
      </c>
    </row>
    <row r="42" spans="2:13" s="206" customFormat="1" ht="37.5" customHeight="1" x14ac:dyDescent="0.3">
      <c r="B42" s="1606" t="s">
        <v>1732</v>
      </c>
      <c r="C42" s="1607"/>
      <c r="D42" s="1366"/>
      <c r="E42" s="1595"/>
      <c r="F42" s="1596"/>
      <c r="G42" s="1601"/>
      <c r="H42" s="1601"/>
      <c r="I42" s="1601"/>
      <c r="J42" s="1601"/>
      <c r="K42" s="1597"/>
      <c r="L42" s="1601"/>
      <c r="M42" s="1601"/>
    </row>
    <row r="43" spans="2:13" s="206" customFormat="1" ht="37.5" customHeight="1" x14ac:dyDescent="0.3">
      <c r="B43" s="1608" t="s">
        <v>1643</v>
      </c>
      <c r="C43" s="1607" t="s">
        <v>807</v>
      </c>
      <c r="D43" s="1363" t="s">
        <v>1204</v>
      </c>
      <c r="E43" s="1078">
        <v>12500</v>
      </c>
      <c r="F43" s="1004">
        <v>0</v>
      </c>
      <c r="G43" s="1003">
        <v>12500</v>
      </c>
      <c r="H43" s="1003">
        <v>358.75</v>
      </c>
      <c r="I43" s="1003">
        <v>1797.34</v>
      </c>
      <c r="J43" s="1003">
        <v>380</v>
      </c>
      <c r="K43" s="1592">
        <v>0</v>
      </c>
      <c r="L43" s="1003">
        <f>SUM(H43:K43)</f>
        <v>2536.09</v>
      </c>
      <c r="M43" s="1003">
        <f>+G43-L43</f>
        <v>9963.91</v>
      </c>
    </row>
    <row r="44" spans="2:13" s="206" customFormat="1" ht="37.5" customHeight="1" x14ac:dyDescent="0.3">
      <c r="B44" s="1608"/>
      <c r="C44" s="1607"/>
      <c r="D44" s="1366">
        <v>1</v>
      </c>
      <c r="E44" s="1595">
        <v>12500</v>
      </c>
      <c r="F44" s="1596">
        <v>0</v>
      </c>
      <c r="G44" s="1601">
        <v>12500</v>
      </c>
      <c r="H44" s="1601">
        <v>358.75</v>
      </c>
      <c r="I44" s="1601">
        <v>1797.34</v>
      </c>
      <c r="J44" s="1601">
        <v>380</v>
      </c>
      <c r="K44" s="1597">
        <v>0</v>
      </c>
      <c r="L44" s="1601">
        <f>SUM(H44:K44)</f>
        <v>2536.09</v>
      </c>
      <c r="M44" s="1601">
        <f>+G44-L44</f>
        <v>9963.91</v>
      </c>
    </row>
    <row r="45" spans="2:13" s="206" customFormat="1" ht="37.5" customHeight="1" x14ac:dyDescent="0.3">
      <c r="B45" s="1593"/>
      <c r="C45" s="1593"/>
      <c r="D45" s="1594"/>
      <c r="E45" s="1595"/>
      <c r="F45" s="1596"/>
      <c r="G45" s="1601"/>
      <c r="H45" s="1601"/>
      <c r="I45" s="1601"/>
      <c r="J45" s="1601"/>
      <c r="K45" s="1597"/>
      <c r="L45" s="1601"/>
      <c r="M45" s="1601"/>
    </row>
    <row r="46" spans="2:13" s="205" customFormat="1" ht="37.5" customHeight="1" x14ac:dyDescent="0.3">
      <c r="B46" s="1375" t="s">
        <v>865</v>
      </c>
      <c r="C46" s="1610"/>
      <c r="D46" s="1611">
        <f>+D16+D20+D28+D41+D44+D37+D24+D32</f>
        <v>8</v>
      </c>
      <c r="E46" s="1612">
        <f>+E16+E20+E24+E28+E37+E41+E44+E32</f>
        <v>217500</v>
      </c>
      <c r="F46" s="1613">
        <v>0</v>
      </c>
      <c r="G46" s="1612">
        <f t="shared" ref="G46:M46" si="1">+G16+G20+G24+G28+G37+G41+G44+G32</f>
        <v>217500</v>
      </c>
      <c r="H46" s="1612">
        <f t="shared" si="1"/>
        <v>6242.25</v>
      </c>
      <c r="I46" s="1612">
        <f t="shared" si="1"/>
        <v>47854.96</v>
      </c>
      <c r="J46" s="1612">
        <f t="shared" si="1"/>
        <v>6612</v>
      </c>
      <c r="K46" s="1614">
        <v>0</v>
      </c>
      <c r="L46" s="1612">
        <f t="shared" si="1"/>
        <v>60709.21</v>
      </c>
      <c r="M46" s="1612">
        <f t="shared" si="1"/>
        <v>156790.79</v>
      </c>
    </row>
    <row r="47" spans="2:13" x14ac:dyDescent="0.25">
      <c r="B47" s="99"/>
      <c r="C47" s="99"/>
      <c r="D47" s="99"/>
      <c r="E47" s="99"/>
      <c r="F47" s="99"/>
      <c r="G47" s="99"/>
      <c r="H47" s="99"/>
      <c r="I47" s="99"/>
      <c r="J47" s="99"/>
      <c r="K47" s="99"/>
      <c r="L47" s="99"/>
      <c r="M47" s="99"/>
    </row>
    <row r="48" spans="2:13" x14ac:dyDescent="0.25">
      <c r="B48" s="99"/>
      <c r="C48" s="99"/>
      <c r="D48" s="99"/>
      <c r="E48" s="99"/>
      <c r="F48" s="99"/>
      <c r="G48" s="99"/>
      <c r="H48" s="99"/>
      <c r="I48" s="99"/>
      <c r="J48" s="99"/>
      <c r="K48" s="99"/>
      <c r="L48" s="99"/>
      <c r="M48" s="99"/>
    </row>
    <row r="49" spans="2:13" ht="56.25" customHeight="1" x14ac:dyDescent="0.25">
      <c r="B49" s="99"/>
      <c r="C49" s="99"/>
      <c r="D49" s="99"/>
      <c r="E49" s="99"/>
      <c r="F49" s="99"/>
      <c r="G49" s="99"/>
      <c r="H49" s="99"/>
      <c r="I49" s="99"/>
      <c r="J49" s="99"/>
      <c r="K49" s="99"/>
      <c r="L49" s="99"/>
      <c r="M49" s="99"/>
    </row>
    <row r="50" spans="2:13" ht="52.5" customHeight="1" x14ac:dyDescent="0.25">
      <c r="B50" s="99"/>
      <c r="C50" s="99"/>
      <c r="D50" s="99"/>
      <c r="E50" s="99"/>
      <c r="F50" s="99"/>
      <c r="G50" s="99"/>
      <c r="H50" s="99"/>
      <c r="I50" s="99"/>
      <c r="J50" s="99"/>
      <c r="K50" s="99"/>
      <c r="L50" s="99"/>
      <c r="M50" s="99"/>
    </row>
    <row r="51" spans="2:13" ht="16.5" customHeight="1" x14ac:dyDescent="0.25">
      <c r="B51" s="99"/>
      <c r="C51" s="99"/>
      <c r="D51" s="99"/>
      <c r="E51" s="99"/>
      <c r="F51" s="99"/>
      <c r="G51" s="99"/>
      <c r="H51" s="99"/>
      <c r="I51" s="99"/>
      <c r="J51" s="99"/>
      <c r="K51" s="99"/>
      <c r="L51" s="99"/>
      <c r="M51" s="99"/>
    </row>
    <row r="52" spans="2:13" ht="10.5" customHeight="1" x14ac:dyDescent="0.25">
      <c r="B52" s="99"/>
      <c r="C52" s="99"/>
      <c r="D52" s="99"/>
      <c r="E52" s="99"/>
      <c r="F52" s="99"/>
      <c r="G52" s="99"/>
      <c r="H52" s="99"/>
      <c r="I52" s="99"/>
      <c r="J52" s="99"/>
      <c r="K52" s="99"/>
      <c r="L52" s="99"/>
      <c r="M52" s="99"/>
    </row>
    <row r="53" spans="2:13" ht="18" hidden="1" customHeight="1" x14ac:dyDescent="0.25">
      <c r="B53" s="99"/>
      <c r="C53" s="99"/>
      <c r="D53" s="99"/>
      <c r="E53" s="99"/>
      <c r="F53" s="99"/>
      <c r="G53" s="99"/>
      <c r="H53" s="99"/>
      <c r="I53" s="99"/>
      <c r="J53" s="99"/>
      <c r="K53" s="99"/>
      <c r="L53" s="99"/>
      <c r="M53" s="99"/>
    </row>
    <row r="54" spans="2:13" ht="39.75" customHeight="1" x14ac:dyDescent="0.25">
      <c r="B54" s="99"/>
      <c r="C54" s="99"/>
      <c r="D54" s="99"/>
      <c r="E54" s="99"/>
      <c r="F54" s="99"/>
      <c r="G54" s="99"/>
      <c r="H54" s="99"/>
      <c r="I54" s="99"/>
      <c r="J54" s="99"/>
      <c r="K54" s="99"/>
      <c r="L54" s="99"/>
      <c r="M54" s="99"/>
    </row>
    <row r="55" spans="2:13" x14ac:dyDescent="0.25">
      <c r="B55" s="99"/>
      <c r="C55" s="99"/>
      <c r="D55" s="99"/>
      <c r="E55" s="99"/>
      <c r="F55" s="99"/>
      <c r="G55" s="99"/>
      <c r="H55" s="99"/>
      <c r="I55" s="99"/>
      <c r="J55" s="99"/>
      <c r="K55" s="99"/>
      <c r="L55" s="99"/>
      <c r="M55" s="99"/>
    </row>
    <row r="56" spans="2:13" x14ac:dyDescent="0.25">
      <c r="B56" s="99"/>
      <c r="C56" s="99"/>
      <c r="D56" s="99"/>
      <c r="E56" s="99"/>
      <c r="F56" s="99"/>
      <c r="G56" s="99"/>
      <c r="H56" s="99"/>
      <c r="I56" s="99"/>
      <c r="J56" s="99"/>
      <c r="K56" s="99"/>
      <c r="L56" s="99"/>
      <c r="M56" s="99"/>
    </row>
    <row r="57" spans="2:13" ht="38.25" customHeight="1" x14ac:dyDescent="0.25">
      <c r="B57" s="619"/>
      <c r="C57" s="619"/>
      <c r="D57" s="1401"/>
      <c r="E57" s="1402"/>
      <c r="F57" s="1403"/>
      <c r="G57" s="1618" t="s">
        <v>1250</v>
      </c>
      <c r="H57" s="1618"/>
      <c r="I57" s="1618"/>
      <c r="J57" s="1618"/>
      <c r="K57" s="1618"/>
      <c r="L57" s="1618"/>
      <c r="M57" s="1402"/>
    </row>
    <row r="58" spans="2:13" x14ac:dyDescent="0.25">
      <c r="B58" s="1404" t="s">
        <v>1532</v>
      </c>
      <c r="C58" s="620"/>
      <c r="D58" s="1405"/>
      <c r="E58" s="1406"/>
      <c r="F58" s="1406"/>
      <c r="G58" s="1619" t="s">
        <v>852</v>
      </c>
      <c r="H58" s="1619"/>
      <c r="I58" s="1619"/>
      <c r="J58" s="1619"/>
      <c r="K58" s="1619"/>
      <c r="L58" s="1619"/>
      <c r="M58" s="1407"/>
    </row>
    <row r="59" spans="2:13" x14ac:dyDescent="0.25">
      <c r="B59" s="619" t="s">
        <v>1256</v>
      </c>
      <c r="C59" s="619"/>
      <c r="D59" s="1406"/>
      <c r="E59" s="1406"/>
      <c r="F59" s="1408"/>
      <c r="G59" s="1620" t="s">
        <v>1506</v>
      </c>
      <c r="H59" s="1620"/>
      <c r="I59" s="1620"/>
      <c r="J59" s="1620"/>
      <c r="K59" s="1620"/>
      <c r="L59" s="1620"/>
      <c r="M59" s="1406"/>
    </row>
    <row r="60" spans="2:13" ht="14.25" customHeight="1" x14ac:dyDescent="0.25">
      <c r="B60" s="620"/>
      <c r="C60" s="620"/>
      <c r="D60" s="1409"/>
      <c r="E60" s="1410"/>
      <c r="F60" s="1408"/>
      <c r="G60" s="1406"/>
      <c r="H60" s="1621"/>
      <c r="I60" s="1621"/>
      <c r="J60" s="1621"/>
      <c r="K60" s="1621"/>
      <c r="L60" s="1621"/>
      <c r="M60" s="1621"/>
    </row>
    <row r="61" spans="2:13" ht="53.25" customHeight="1" x14ac:dyDescent="0.25">
      <c r="B61" s="620"/>
      <c r="C61" s="620"/>
      <c r="D61" s="1409"/>
      <c r="E61" s="1410"/>
      <c r="F61" s="1408"/>
      <c r="G61" s="1406"/>
      <c r="H61" s="1411"/>
      <c r="I61" s="1411"/>
      <c r="J61" s="1411"/>
      <c r="K61" s="1411"/>
      <c r="L61" s="1411"/>
      <c r="M61" s="1411"/>
    </row>
    <row r="62" spans="2:13" ht="49.5" customHeight="1" x14ac:dyDescent="0.25">
      <c r="B62" s="620"/>
      <c r="C62" s="620"/>
      <c r="D62" s="1409"/>
      <c r="E62" s="1410"/>
      <c r="F62" s="1408"/>
      <c r="G62" s="1406"/>
      <c r="H62" s="1411"/>
      <c r="I62" s="1411"/>
      <c r="J62" s="1411"/>
      <c r="K62" s="1411"/>
      <c r="L62" s="1411"/>
      <c r="M62" s="1411"/>
    </row>
    <row r="63" spans="2:13" ht="29.25" customHeight="1" x14ac:dyDescent="0.25">
      <c r="B63" s="620"/>
      <c r="C63" s="620"/>
      <c r="D63" s="1409"/>
      <c r="E63" s="1410"/>
      <c r="F63" s="1408"/>
      <c r="G63" s="1406"/>
      <c r="H63" s="1411"/>
      <c r="I63" s="1411"/>
      <c r="J63" s="1411"/>
      <c r="K63" s="1411"/>
      <c r="L63" s="1411"/>
      <c r="M63" s="1411"/>
    </row>
    <row r="64" spans="2:13" ht="68.25" customHeight="1" x14ac:dyDescent="0.25">
      <c r="B64" s="620"/>
      <c r="C64" s="620"/>
      <c r="D64" s="1409"/>
      <c r="E64" s="1410"/>
      <c r="F64" s="1408"/>
      <c r="G64" s="1406"/>
      <c r="H64" s="1411"/>
      <c r="I64" s="1411"/>
      <c r="J64" s="1411"/>
      <c r="K64" s="1411"/>
      <c r="L64" s="1411"/>
      <c r="M64" s="1411"/>
    </row>
    <row r="65" spans="2:13" ht="49.5" customHeight="1" x14ac:dyDescent="0.25">
      <c r="B65" s="620"/>
      <c r="C65" s="620"/>
      <c r="D65" s="1409"/>
      <c r="E65" s="1410"/>
      <c r="F65" s="1408"/>
      <c r="G65" s="1406"/>
      <c r="H65" s="1411"/>
      <c r="I65" s="1411"/>
      <c r="J65" s="1411"/>
      <c r="K65" s="1411"/>
      <c r="L65" s="1411"/>
      <c r="M65" s="1411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ht="18.75" customHeight="1" x14ac:dyDescent="0.25">
      <c r="B68" s="546"/>
      <c r="C68" s="546"/>
      <c r="D68" s="547"/>
      <c r="E68" s="541"/>
      <c r="F68" s="540"/>
      <c r="G68" s="537"/>
      <c r="H68" s="866"/>
      <c r="I68" s="866"/>
      <c r="J68" s="866"/>
      <c r="K68" s="866"/>
      <c r="L68" s="866"/>
      <c r="M68" s="866"/>
    </row>
    <row r="69" spans="2:13" ht="14.25" customHeight="1" x14ac:dyDescent="0.25">
      <c r="B69" s="546"/>
      <c r="C69" s="546"/>
      <c r="D69" s="547"/>
      <c r="E69" s="541"/>
      <c r="F69" s="540"/>
      <c r="G69" s="537"/>
      <c r="H69" s="866"/>
      <c r="I69" s="866"/>
      <c r="J69" s="866"/>
      <c r="K69" s="866"/>
      <c r="L69" s="866"/>
      <c r="M69" s="866"/>
    </row>
    <row r="70" spans="2:13" ht="14.25" customHeight="1" x14ac:dyDescent="0.25">
      <c r="B70" s="546"/>
      <c r="C70" s="546"/>
      <c r="D70" s="547"/>
      <c r="E70" s="541"/>
      <c r="F70" s="540"/>
      <c r="G70" s="537"/>
      <c r="H70" s="866"/>
      <c r="I70" s="866"/>
      <c r="J70" s="866"/>
      <c r="K70" s="866"/>
      <c r="L70" s="866"/>
      <c r="M70" s="866"/>
    </row>
    <row r="71" spans="2:13" ht="14.25" customHeight="1" x14ac:dyDescent="0.25">
      <c r="B71" s="546"/>
      <c r="C71" s="546"/>
      <c r="D71" s="547"/>
      <c r="E71" s="541"/>
      <c r="F71" s="540"/>
      <c r="G71" s="537"/>
      <c r="H71" s="866"/>
      <c r="I71" s="866"/>
      <c r="J71" s="866"/>
      <c r="K71" s="866"/>
      <c r="L71" s="866"/>
      <c r="M71" s="866"/>
    </row>
    <row r="72" spans="2:13" ht="14.25" customHeight="1" x14ac:dyDescent="0.25">
      <c r="B72" s="546"/>
      <c r="C72" s="546"/>
      <c r="D72" s="547"/>
      <c r="E72" s="541"/>
      <c r="F72" s="540"/>
      <c r="G72" s="537"/>
      <c r="H72" s="866"/>
      <c r="I72" s="866"/>
      <c r="J72" s="866"/>
      <c r="K72" s="866"/>
      <c r="L72" s="866"/>
      <c r="M72" s="866"/>
    </row>
    <row r="73" spans="2:13" x14ac:dyDescent="0.25">
      <c r="B73" s="531"/>
      <c r="C73" s="531"/>
      <c r="D73" s="259"/>
      <c r="E73" s="1174"/>
      <c r="F73" s="1622"/>
      <c r="G73" s="1622"/>
      <c r="H73" s="1622"/>
      <c r="I73" s="1622"/>
      <c r="J73" s="1622"/>
      <c r="K73" s="1175"/>
      <c r="L73" s="1175"/>
      <c r="M73" s="259"/>
    </row>
    <row r="74" spans="2:13" ht="15" customHeight="1" x14ac:dyDescent="0.25">
      <c r="E74" t="s">
        <v>641</v>
      </c>
    </row>
    <row r="78" spans="2:13" ht="12" customHeight="1" x14ac:dyDescent="0.25"/>
    <row r="79" spans="2:13" hidden="1" x14ac:dyDescent="0.25"/>
    <row r="80" spans="2:13" hidden="1" x14ac:dyDescent="0.25"/>
    <row r="81" ht="3" hidden="1" customHeight="1" x14ac:dyDescent="0.25"/>
    <row r="82" hidden="1" x14ac:dyDescent="0.25"/>
    <row r="83" hidden="1" x14ac:dyDescent="0.25"/>
  </sheetData>
  <mergeCells count="21">
    <mergeCell ref="G57:L57"/>
    <mergeCell ref="G58:L58"/>
    <mergeCell ref="G59:L59"/>
    <mergeCell ref="H60:M60"/>
    <mergeCell ref="F73:J73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53" right="0.21" top="0.15" bottom="0.01" header="0.12" footer="0.02"/>
  <pageSetup scale="51" fitToHeight="0" orientation="landscape" r:id="rId1"/>
  <rowBreaks count="1" manualBreakCount="1">
    <brk id="38" min="1" max="12" man="1"/>
  </rowBreaks>
  <colBreaks count="1" manualBreakCount="1">
    <brk id="3" max="64" man="1"/>
  </colBreaks>
  <drawing r:id="rId2"/>
</worksheet>
</file>

<file path=xl/worksheets/sheet3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00DFA5-4BA2-45EF-BC7D-C1A61AD920FD}">
  <sheetPr>
    <pageSetUpPr fitToPage="1"/>
  </sheetPr>
  <dimension ref="A1:M80"/>
  <sheetViews>
    <sheetView zoomScale="80" zoomScaleNormal="80" zoomScaleSheetLayoutView="80" workbookViewId="0">
      <selection activeCell="C68" sqref="C68"/>
    </sheetView>
  </sheetViews>
  <sheetFormatPr baseColWidth="10" defaultRowHeight="15" x14ac:dyDescent="0.25"/>
  <cols>
    <col min="1" max="1" width="62.85546875" customWidth="1"/>
    <col min="2" max="2" width="11.42578125" style="25" customWidth="1"/>
    <col min="3" max="3" width="28.85546875" customWidth="1"/>
    <col min="4" max="4" width="23.5703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ht="15.75" x14ac:dyDescent="0.25">
      <c r="A7" s="1768" t="s">
        <v>0</v>
      </c>
      <c r="B7" s="1768"/>
      <c r="C7" s="1768"/>
      <c r="D7" s="1768"/>
      <c r="E7" s="1768"/>
      <c r="F7" s="1768"/>
      <c r="G7" s="1768"/>
      <c r="H7" s="1768"/>
      <c r="I7" s="1768"/>
      <c r="J7" s="1768"/>
      <c r="K7" s="1768"/>
      <c r="L7" s="1768"/>
      <c r="M7" s="1768"/>
    </row>
    <row r="8" spans="1:13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1:13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1:13" x14ac:dyDescent="0.25">
      <c r="A10" s="1624" t="s">
        <v>1869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</row>
    <row r="11" spans="1:13" x14ac:dyDescent="0.25">
      <c r="A11" s="1622" t="s">
        <v>5</v>
      </c>
      <c r="B11" s="1622"/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97" t="s">
        <v>7</v>
      </c>
      <c r="B13" s="1897" t="s">
        <v>937</v>
      </c>
      <c r="C13" s="1897" t="s">
        <v>10</v>
      </c>
      <c r="D13" s="1897" t="s">
        <v>11</v>
      </c>
      <c r="E13" s="1047" t="s">
        <v>12</v>
      </c>
      <c r="F13" s="1897" t="s">
        <v>13</v>
      </c>
      <c r="G13" s="1897" t="s">
        <v>14</v>
      </c>
      <c r="H13" s="1897" t="s">
        <v>15</v>
      </c>
      <c r="I13" s="1897" t="s">
        <v>16</v>
      </c>
      <c r="J13" s="1897" t="s">
        <v>17</v>
      </c>
      <c r="K13" s="1897" t="s">
        <v>18</v>
      </c>
      <c r="L13" s="1897" t="s">
        <v>19</v>
      </c>
      <c r="M13" s="1897" t="s">
        <v>20</v>
      </c>
    </row>
    <row r="14" spans="1:13" x14ac:dyDescent="0.25">
      <c r="A14" s="1897"/>
      <c r="B14" s="1897"/>
      <c r="C14" s="1897"/>
      <c r="D14" s="1897"/>
      <c r="E14" s="1047" t="s">
        <v>21</v>
      </c>
      <c r="F14" s="1897"/>
      <c r="G14" s="1897"/>
      <c r="H14" s="1897"/>
      <c r="I14" s="1897"/>
      <c r="J14" s="1897"/>
      <c r="K14" s="1897"/>
      <c r="L14" s="1897"/>
      <c r="M14" s="1897"/>
    </row>
    <row r="15" spans="1:13" s="259" customFormat="1" ht="31.5" customHeight="1" x14ac:dyDescent="0.25">
      <c r="A15" s="1515" t="s">
        <v>1634</v>
      </c>
      <c r="B15" s="1516"/>
      <c r="C15" s="1517"/>
      <c r="D15" s="1516"/>
      <c r="E15" s="1516"/>
      <c r="F15" s="1516"/>
      <c r="G15" s="1518"/>
      <c r="H15" s="1519"/>
      <c r="I15" s="1518"/>
      <c r="J15" s="1518"/>
      <c r="K15" s="1518"/>
      <c r="L15" s="1518"/>
      <c r="M15" s="1518"/>
    </row>
    <row r="16" spans="1:13" s="259" customFormat="1" ht="31.5" customHeight="1" x14ac:dyDescent="0.25">
      <c r="A16" s="1520" t="s">
        <v>613</v>
      </c>
      <c r="B16" s="1521" t="s">
        <v>807</v>
      </c>
      <c r="C16" s="1522" t="s">
        <v>559</v>
      </c>
      <c r="D16" s="1523" t="s">
        <v>236</v>
      </c>
      <c r="E16" s="1524">
        <v>60000</v>
      </c>
      <c r="F16" s="1525">
        <v>0</v>
      </c>
      <c r="G16" s="1524">
        <v>60000</v>
      </c>
      <c r="H16" s="1524">
        <v>0</v>
      </c>
      <c r="I16" s="1524">
        <v>4195.88</v>
      </c>
      <c r="J16" s="1525">
        <v>0</v>
      </c>
      <c r="K16" s="1525">
        <v>0</v>
      </c>
      <c r="L16" s="1524">
        <v>4195.88</v>
      </c>
      <c r="M16" s="1526">
        <f>+E16-L16</f>
        <v>55804.12</v>
      </c>
    </row>
    <row r="17" spans="1:13" s="259" customFormat="1" ht="31.5" customHeight="1" x14ac:dyDescent="0.25">
      <c r="A17" s="1520" t="s">
        <v>1275</v>
      </c>
      <c r="B17" s="1521" t="s">
        <v>806</v>
      </c>
      <c r="C17" s="1522" t="s">
        <v>235</v>
      </c>
      <c r="D17" s="1523" t="s">
        <v>236</v>
      </c>
      <c r="E17" s="1524">
        <v>12000</v>
      </c>
      <c r="F17" s="1525">
        <v>0</v>
      </c>
      <c r="G17" s="1524">
        <v>12000</v>
      </c>
      <c r="H17" s="1525">
        <v>0</v>
      </c>
      <c r="I17" s="1525">
        <v>0</v>
      </c>
      <c r="J17" s="1525">
        <v>0</v>
      </c>
      <c r="K17" s="1525">
        <v>0</v>
      </c>
      <c r="L17" s="1524">
        <f t="shared" ref="L17:L39" si="0">+H17+I17+J17+K17</f>
        <v>0</v>
      </c>
      <c r="M17" s="1524">
        <v>12000</v>
      </c>
    </row>
    <row r="18" spans="1:13" s="259" customFormat="1" ht="31.5" customHeight="1" x14ac:dyDescent="0.25">
      <c r="A18" s="1520" t="s">
        <v>622</v>
      </c>
      <c r="B18" s="1521" t="s">
        <v>806</v>
      </c>
      <c r="C18" s="1522" t="s">
        <v>235</v>
      </c>
      <c r="D18" s="1523" t="s">
        <v>236</v>
      </c>
      <c r="E18" s="1524">
        <v>12000</v>
      </c>
      <c r="F18" s="1525">
        <v>0</v>
      </c>
      <c r="G18" s="1524">
        <v>12000</v>
      </c>
      <c r="H18" s="1525">
        <v>0</v>
      </c>
      <c r="I18" s="1525">
        <v>0</v>
      </c>
      <c r="J18" s="1525">
        <v>0</v>
      </c>
      <c r="K18" s="1525">
        <v>0</v>
      </c>
      <c r="L18" s="1524">
        <f t="shared" si="0"/>
        <v>0</v>
      </c>
      <c r="M18" s="1524">
        <v>12000</v>
      </c>
    </row>
    <row r="19" spans="1:13" s="259" customFormat="1" ht="31.5" customHeight="1" x14ac:dyDescent="0.25">
      <c r="A19" s="1520" t="s">
        <v>1122</v>
      </c>
      <c r="B19" s="1521" t="s">
        <v>807</v>
      </c>
      <c r="C19" s="1522" t="s">
        <v>235</v>
      </c>
      <c r="D19" s="1523" t="s">
        <v>236</v>
      </c>
      <c r="E19" s="1524">
        <v>12000</v>
      </c>
      <c r="F19" s="1525">
        <v>0</v>
      </c>
      <c r="G19" s="1524">
        <v>12000</v>
      </c>
      <c r="H19" s="1525">
        <v>0</v>
      </c>
      <c r="I19" s="1525">
        <v>0</v>
      </c>
      <c r="J19" s="1525">
        <v>0</v>
      </c>
      <c r="K19" s="1525">
        <v>0</v>
      </c>
      <c r="L19" s="1524">
        <f t="shared" si="0"/>
        <v>0</v>
      </c>
      <c r="M19" s="1524">
        <v>12000</v>
      </c>
    </row>
    <row r="20" spans="1:13" s="259" customFormat="1" ht="31.5" customHeight="1" x14ac:dyDescent="0.25">
      <c r="A20" s="1527" t="s">
        <v>1629</v>
      </c>
      <c r="B20" s="1528" t="s">
        <v>806</v>
      </c>
      <c r="C20" s="1522" t="s">
        <v>235</v>
      </c>
      <c r="D20" s="1523" t="s">
        <v>236</v>
      </c>
      <c r="E20" s="1524">
        <v>12000</v>
      </c>
      <c r="F20" s="1525">
        <v>0</v>
      </c>
      <c r="G20" s="1524">
        <v>12000</v>
      </c>
      <c r="H20" s="1525">
        <v>0</v>
      </c>
      <c r="I20" s="1525">
        <v>0</v>
      </c>
      <c r="J20" s="1525">
        <v>0</v>
      </c>
      <c r="K20" s="1525">
        <v>0</v>
      </c>
      <c r="L20" s="1524">
        <f t="shared" si="0"/>
        <v>0</v>
      </c>
      <c r="M20" s="1524">
        <v>12000</v>
      </c>
    </row>
    <row r="21" spans="1:13" s="259" customFormat="1" ht="31.5" customHeight="1" x14ac:dyDescent="0.25">
      <c r="A21" s="1527" t="s">
        <v>1080</v>
      </c>
      <c r="B21" s="1528" t="s">
        <v>806</v>
      </c>
      <c r="C21" s="1522" t="s">
        <v>235</v>
      </c>
      <c r="D21" s="1523" t="s">
        <v>236</v>
      </c>
      <c r="E21" s="1524">
        <v>12000</v>
      </c>
      <c r="F21" s="1525">
        <v>0</v>
      </c>
      <c r="G21" s="1524">
        <v>12000</v>
      </c>
      <c r="H21" s="1525">
        <v>0</v>
      </c>
      <c r="I21" s="1525">
        <v>0</v>
      </c>
      <c r="J21" s="1525">
        <v>0</v>
      </c>
      <c r="K21" s="1525">
        <v>0</v>
      </c>
      <c r="L21" s="1524">
        <f t="shared" si="0"/>
        <v>0</v>
      </c>
      <c r="M21" s="1524">
        <v>12000</v>
      </c>
    </row>
    <row r="22" spans="1:13" s="259" customFormat="1" ht="31.5" customHeight="1" x14ac:dyDescent="0.25">
      <c r="A22" s="1527" t="s">
        <v>1630</v>
      </c>
      <c r="B22" s="1528" t="s">
        <v>806</v>
      </c>
      <c r="C22" s="1522" t="s">
        <v>235</v>
      </c>
      <c r="D22" s="1523" t="s">
        <v>236</v>
      </c>
      <c r="E22" s="1524">
        <v>12000</v>
      </c>
      <c r="F22" s="1525">
        <v>0</v>
      </c>
      <c r="G22" s="1524">
        <v>12000</v>
      </c>
      <c r="H22" s="1525">
        <v>0</v>
      </c>
      <c r="I22" s="1525">
        <v>0</v>
      </c>
      <c r="J22" s="1525">
        <v>0</v>
      </c>
      <c r="K22" s="1525">
        <v>0</v>
      </c>
      <c r="L22" s="1524">
        <f t="shared" si="0"/>
        <v>0</v>
      </c>
      <c r="M22" s="1524">
        <v>12000</v>
      </c>
    </row>
    <row r="23" spans="1:13" s="259" customFormat="1" ht="31.5" customHeight="1" x14ac:dyDescent="0.25">
      <c r="A23" s="1527" t="s">
        <v>1192</v>
      </c>
      <c r="B23" s="1528" t="s">
        <v>806</v>
      </c>
      <c r="C23" s="1522" t="s">
        <v>235</v>
      </c>
      <c r="D23" s="1523" t="s">
        <v>236</v>
      </c>
      <c r="E23" s="1524">
        <v>12000</v>
      </c>
      <c r="F23" s="1525">
        <v>0</v>
      </c>
      <c r="G23" s="1524">
        <v>12000</v>
      </c>
      <c r="H23" s="1525">
        <v>0</v>
      </c>
      <c r="I23" s="1525">
        <v>0</v>
      </c>
      <c r="J23" s="1525">
        <v>0</v>
      </c>
      <c r="K23" s="1525">
        <v>0</v>
      </c>
      <c r="L23" s="1524">
        <f t="shared" si="0"/>
        <v>0</v>
      </c>
      <c r="M23" s="1524">
        <v>12000</v>
      </c>
    </row>
    <row r="24" spans="1:13" s="259" customFormat="1" ht="31.5" customHeight="1" x14ac:dyDescent="0.25">
      <c r="A24" s="1527" t="s">
        <v>1246</v>
      </c>
      <c r="B24" s="1528" t="s">
        <v>806</v>
      </c>
      <c r="C24" s="1522" t="s">
        <v>235</v>
      </c>
      <c r="D24" s="1523" t="s">
        <v>236</v>
      </c>
      <c r="E24" s="1524">
        <v>12000</v>
      </c>
      <c r="F24" s="1525">
        <v>0</v>
      </c>
      <c r="G24" s="1524">
        <v>12000</v>
      </c>
      <c r="H24" s="1525">
        <v>0</v>
      </c>
      <c r="I24" s="1525">
        <v>0</v>
      </c>
      <c r="J24" s="1525">
        <v>0</v>
      </c>
      <c r="K24" s="1525">
        <v>0</v>
      </c>
      <c r="L24" s="1524">
        <f t="shared" si="0"/>
        <v>0</v>
      </c>
      <c r="M24" s="1524">
        <v>12000</v>
      </c>
    </row>
    <row r="25" spans="1:13" s="259" customFormat="1" ht="31.5" customHeight="1" x14ac:dyDescent="0.25">
      <c r="A25" s="1527" t="s">
        <v>1247</v>
      </c>
      <c r="B25" s="1528" t="s">
        <v>806</v>
      </c>
      <c r="C25" s="1522" t="s">
        <v>235</v>
      </c>
      <c r="D25" s="1523" t="s">
        <v>236</v>
      </c>
      <c r="E25" s="1524">
        <v>12000</v>
      </c>
      <c r="F25" s="1525">
        <v>0</v>
      </c>
      <c r="G25" s="1524">
        <v>12000</v>
      </c>
      <c r="H25" s="1525">
        <v>0</v>
      </c>
      <c r="I25" s="1525">
        <v>0</v>
      </c>
      <c r="J25" s="1525">
        <v>0</v>
      </c>
      <c r="K25" s="1525">
        <v>0</v>
      </c>
      <c r="L25" s="1524">
        <f t="shared" si="0"/>
        <v>0</v>
      </c>
      <c r="M25" s="1524">
        <v>12000</v>
      </c>
    </row>
    <row r="26" spans="1:13" s="259" customFormat="1" ht="31.5" customHeight="1" x14ac:dyDescent="0.25">
      <c r="A26" s="1527" t="s">
        <v>1631</v>
      </c>
      <c r="B26" s="1528" t="s">
        <v>806</v>
      </c>
      <c r="C26" s="1522" t="s">
        <v>235</v>
      </c>
      <c r="D26" s="1523" t="s">
        <v>236</v>
      </c>
      <c r="E26" s="1524">
        <v>12000</v>
      </c>
      <c r="F26" s="1525">
        <v>0</v>
      </c>
      <c r="G26" s="1524">
        <v>12000</v>
      </c>
      <c r="H26" s="1525">
        <v>0</v>
      </c>
      <c r="I26" s="1525">
        <v>0</v>
      </c>
      <c r="J26" s="1525">
        <v>0</v>
      </c>
      <c r="K26" s="1525">
        <v>0</v>
      </c>
      <c r="L26" s="1524">
        <f t="shared" si="0"/>
        <v>0</v>
      </c>
      <c r="M26" s="1524">
        <v>12000</v>
      </c>
    </row>
    <row r="27" spans="1:13" s="259" customFormat="1" ht="31.5" customHeight="1" x14ac:dyDescent="0.25">
      <c r="A27" s="1527" t="s">
        <v>1632</v>
      </c>
      <c r="B27" s="1528" t="s">
        <v>806</v>
      </c>
      <c r="C27" s="1522" t="s">
        <v>235</v>
      </c>
      <c r="D27" s="1523" t="s">
        <v>236</v>
      </c>
      <c r="E27" s="1524">
        <v>12000</v>
      </c>
      <c r="F27" s="1525">
        <v>0</v>
      </c>
      <c r="G27" s="1524">
        <v>12000</v>
      </c>
      <c r="H27" s="1525">
        <v>0</v>
      </c>
      <c r="I27" s="1525">
        <v>0</v>
      </c>
      <c r="J27" s="1525">
        <v>0</v>
      </c>
      <c r="K27" s="1525">
        <v>0</v>
      </c>
      <c r="L27" s="1524">
        <f t="shared" si="0"/>
        <v>0</v>
      </c>
      <c r="M27" s="1524">
        <v>12000</v>
      </c>
    </row>
    <row r="28" spans="1:13" s="259" customFormat="1" ht="31.5" customHeight="1" x14ac:dyDescent="0.25">
      <c r="A28" s="1527" t="s">
        <v>1633</v>
      </c>
      <c r="B28" s="1528" t="s">
        <v>806</v>
      </c>
      <c r="C28" s="1522" t="s">
        <v>235</v>
      </c>
      <c r="D28" s="1523" t="s">
        <v>236</v>
      </c>
      <c r="E28" s="1524">
        <v>12000</v>
      </c>
      <c r="F28" s="1525">
        <v>0</v>
      </c>
      <c r="G28" s="1524">
        <v>12000</v>
      </c>
      <c r="H28" s="1525">
        <v>0</v>
      </c>
      <c r="I28" s="1525">
        <v>0</v>
      </c>
      <c r="J28" s="1525">
        <v>0</v>
      </c>
      <c r="K28" s="1525">
        <v>0</v>
      </c>
      <c r="L28" s="1524">
        <f t="shared" si="0"/>
        <v>0</v>
      </c>
      <c r="M28" s="1524">
        <v>12000</v>
      </c>
    </row>
    <row r="29" spans="1:13" s="259" customFormat="1" ht="31.5" customHeight="1" x14ac:dyDescent="0.25">
      <c r="A29" s="1527" t="s">
        <v>1834</v>
      </c>
      <c r="B29" s="1528" t="s">
        <v>806</v>
      </c>
      <c r="C29" s="1522" t="s">
        <v>235</v>
      </c>
      <c r="D29" s="1523" t="s">
        <v>236</v>
      </c>
      <c r="E29" s="1524">
        <v>12000</v>
      </c>
      <c r="F29" s="1525">
        <v>0</v>
      </c>
      <c r="G29" s="1524">
        <v>12000</v>
      </c>
      <c r="H29" s="1525">
        <v>0</v>
      </c>
      <c r="I29" s="1525">
        <v>0</v>
      </c>
      <c r="J29" s="1525">
        <v>0</v>
      </c>
      <c r="K29" s="1525">
        <v>0</v>
      </c>
      <c r="L29" s="1524">
        <f t="shared" si="0"/>
        <v>0</v>
      </c>
      <c r="M29" s="1524">
        <v>12000</v>
      </c>
    </row>
    <row r="30" spans="1:13" s="259" customFormat="1" ht="31.5" customHeight="1" x14ac:dyDescent="0.25">
      <c r="A30" s="1527" t="s">
        <v>1827</v>
      </c>
      <c r="B30" s="1528" t="s">
        <v>806</v>
      </c>
      <c r="C30" s="1522" t="s">
        <v>235</v>
      </c>
      <c r="D30" s="1523" t="s">
        <v>236</v>
      </c>
      <c r="E30" s="1524">
        <v>12000</v>
      </c>
      <c r="F30" s="1525">
        <v>0</v>
      </c>
      <c r="G30" s="1524">
        <v>12000</v>
      </c>
      <c r="H30" s="1525">
        <v>0</v>
      </c>
      <c r="I30" s="1525">
        <v>0</v>
      </c>
      <c r="J30" s="1525">
        <v>0</v>
      </c>
      <c r="K30" s="1525">
        <v>0</v>
      </c>
      <c r="L30" s="1524">
        <f t="shared" si="0"/>
        <v>0</v>
      </c>
      <c r="M30" s="1524">
        <v>12000</v>
      </c>
    </row>
    <row r="31" spans="1:13" s="259" customFormat="1" ht="31.5" customHeight="1" x14ac:dyDescent="0.25">
      <c r="A31" s="1527" t="s">
        <v>1797</v>
      </c>
      <c r="B31" s="1528" t="s">
        <v>806</v>
      </c>
      <c r="C31" s="1522" t="s">
        <v>235</v>
      </c>
      <c r="D31" s="1523" t="s">
        <v>236</v>
      </c>
      <c r="E31" s="1524">
        <v>12000</v>
      </c>
      <c r="F31" s="1525">
        <v>0</v>
      </c>
      <c r="G31" s="1524">
        <v>12000</v>
      </c>
      <c r="H31" s="1525">
        <v>0</v>
      </c>
      <c r="I31" s="1525">
        <v>0</v>
      </c>
      <c r="J31" s="1525">
        <v>0</v>
      </c>
      <c r="K31" s="1525">
        <v>0</v>
      </c>
      <c r="L31" s="1524">
        <f t="shared" si="0"/>
        <v>0</v>
      </c>
      <c r="M31" s="1524">
        <v>12000</v>
      </c>
    </row>
    <row r="32" spans="1:13" s="259" customFormat="1" ht="31.5" customHeight="1" x14ac:dyDescent="0.25">
      <c r="A32" s="1527" t="s">
        <v>1799</v>
      </c>
      <c r="B32" s="1528" t="s">
        <v>806</v>
      </c>
      <c r="C32" s="1522" t="s">
        <v>235</v>
      </c>
      <c r="D32" s="1523" t="s">
        <v>236</v>
      </c>
      <c r="E32" s="1524">
        <v>12000</v>
      </c>
      <c r="F32" s="1525">
        <v>0</v>
      </c>
      <c r="G32" s="1524">
        <v>12000</v>
      </c>
      <c r="H32" s="1525">
        <v>0</v>
      </c>
      <c r="I32" s="1525">
        <v>0</v>
      </c>
      <c r="J32" s="1525">
        <v>0</v>
      </c>
      <c r="K32" s="1525">
        <v>0</v>
      </c>
      <c r="L32" s="1524">
        <f t="shared" si="0"/>
        <v>0</v>
      </c>
      <c r="M32" s="1524">
        <v>12000</v>
      </c>
    </row>
    <row r="33" spans="1:13" s="259" customFormat="1" ht="31.5" customHeight="1" x14ac:dyDescent="0.25">
      <c r="A33" s="1527" t="s">
        <v>1801</v>
      </c>
      <c r="B33" s="1528" t="s">
        <v>806</v>
      </c>
      <c r="C33" s="1522" t="s">
        <v>235</v>
      </c>
      <c r="D33" s="1523" t="s">
        <v>236</v>
      </c>
      <c r="E33" s="1524">
        <v>12000</v>
      </c>
      <c r="F33" s="1525">
        <v>0</v>
      </c>
      <c r="G33" s="1524">
        <v>12000</v>
      </c>
      <c r="H33" s="1525">
        <v>0</v>
      </c>
      <c r="I33" s="1525">
        <v>0</v>
      </c>
      <c r="J33" s="1525">
        <v>0</v>
      </c>
      <c r="K33" s="1525">
        <v>0</v>
      </c>
      <c r="L33" s="1524">
        <f t="shared" si="0"/>
        <v>0</v>
      </c>
      <c r="M33" s="1524">
        <v>12000</v>
      </c>
    </row>
    <row r="34" spans="1:13" s="259" customFormat="1" ht="31.5" customHeight="1" x14ac:dyDescent="0.25">
      <c r="A34" s="1527" t="s">
        <v>1851</v>
      </c>
      <c r="B34" s="1528" t="s">
        <v>806</v>
      </c>
      <c r="C34" s="1522" t="s">
        <v>235</v>
      </c>
      <c r="D34" s="1523" t="s">
        <v>236</v>
      </c>
      <c r="E34" s="1524">
        <v>12000</v>
      </c>
      <c r="F34" s="1525">
        <v>0</v>
      </c>
      <c r="G34" s="1524">
        <v>12000</v>
      </c>
      <c r="H34" s="1525">
        <v>0</v>
      </c>
      <c r="I34" s="1525">
        <v>0</v>
      </c>
      <c r="J34" s="1525">
        <v>0</v>
      </c>
      <c r="K34" s="1525">
        <v>0</v>
      </c>
      <c r="L34" s="1524">
        <f t="shared" si="0"/>
        <v>0</v>
      </c>
      <c r="M34" s="1524">
        <v>12000</v>
      </c>
    </row>
    <row r="35" spans="1:13" s="259" customFormat="1" ht="31.5" customHeight="1" x14ac:dyDescent="0.25">
      <c r="A35" s="1527" t="s">
        <v>1852</v>
      </c>
      <c r="B35" s="1528" t="s">
        <v>806</v>
      </c>
      <c r="C35" s="1522" t="s">
        <v>235</v>
      </c>
      <c r="D35" s="1523" t="s">
        <v>236</v>
      </c>
      <c r="E35" s="1524">
        <v>12000</v>
      </c>
      <c r="F35" s="1525">
        <v>0</v>
      </c>
      <c r="G35" s="1524">
        <v>12000</v>
      </c>
      <c r="H35" s="1525">
        <v>0</v>
      </c>
      <c r="I35" s="1525">
        <v>0</v>
      </c>
      <c r="J35" s="1525">
        <v>0</v>
      </c>
      <c r="K35" s="1525">
        <v>0</v>
      </c>
      <c r="L35" s="1524">
        <f t="shared" si="0"/>
        <v>0</v>
      </c>
      <c r="M35" s="1524">
        <v>12000</v>
      </c>
    </row>
    <row r="36" spans="1:13" s="259" customFormat="1" ht="31.5" customHeight="1" x14ac:dyDescent="0.25">
      <c r="A36" s="1527" t="s">
        <v>1854</v>
      </c>
      <c r="B36" s="1528" t="s">
        <v>806</v>
      </c>
      <c r="C36" s="1522" t="s">
        <v>235</v>
      </c>
      <c r="D36" s="1523" t="s">
        <v>236</v>
      </c>
      <c r="E36" s="1524">
        <v>12000</v>
      </c>
      <c r="F36" s="1525">
        <v>0</v>
      </c>
      <c r="G36" s="1524">
        <v>12000</v>
      </c>
      <c r="H36" s="1525">
        <v>0</v>
      </c>
      <c r="I36" s="1525">
        <v>0</v>
      </c>
      <c r="J36" s="1525">
        <v>0</v>
      </c>
      <c r="K36" s="1525">
        <v>0</v>
      </c>
      <c r="L36" s="1524">
        <f t="shared" si="0"/>
        <v>0</v>
      </c>
      <c r="M36" s="1524">
        <v>12000</v>
      </c>
    </row>
    <row r="37" spans="1:13" s="259" customFormat="1" ht="31.5" customHeight="1" x14ac:dyDescent="0.25">
      <c r="A37" s="1527" t="s">
        <v>1855</v>
      </c>
      <c r="B37" s="1528" t="s">
        <v>806</v>
      </c>
      <c r="C37" s="1522" t="s">
        <v>235</v>
      </c>
      <c r="D37" s="1523" t="s">
        <v>236</v>
      </c>
      <c r="E37" s="1524">
        <v>12000</v>
      </c>
      <c r="F37" s="1525">
        <v>0</v>
      </c>
      <c r="G37" s="1524">
        <v>12000</v>
      </c>
      <c r="H37" s="1525">
        <v>0</v>
      </c>
      <c r="I37" s="1525">
        <v>0</v>
      </c>
      <c r="J37" s="1525">
        <v>0</v>
      </c>
      <c r="K37" s="1525">
        <v>0</v>
      </c>
      <c r="L37" s="1524">
        <f t="shared" si="0"/>
        <v>0</v>
      </c>
      <c r="M37" s="1524">
        <v>12000</v>
      </c>
    </row>
    <row r="38" spans="1:13" s="259" customFormat="1" ht="31.5" customHeight="1" x14ac:dyDescent="0.25">
      <c r="A38" s="1527" t="s">
        <v>1862</v>
      </c>
      <c r="B38" s="1528" t="s">
        <v>806</v>
      </c>
      <c r="C38" s="1522" t="s">
        <v>235</v>
      </c>
      <c r="D38" s="1523" t="s">
        <v>236</v>
      </c>
      <c r="E38" s="1524">
        <v>12000</v>
      </c>
      <c r="F38" s="1525">
        <v>0</v>
      </c>
      <c r="G38" s="1524">
        <v>12000</v>
      </c>
      <c r="H38" s="1525">
        <v>0</v>
      </c>
      <c r="I38" s="1525">
        <v>0</v>
      </c>
      <c r="J38" s="1525">
        <v>0</v>
      </c>
      <c r="K38" s="1525">
        <v>0</v>
      </c>
      <c r="L38" s="1524">
        <f t="shared" si="0"/>
        <v>0</v>
      </c>
      <c r="M38" s="1524">
        <v>12000</v>
      </c>
    </row>
    <row r="39" spans="1:13" s="259" customFormat="1" ht="31.5" customHeight="1" x14ac:dyDescent="0.25">
      <c r="A39" s="1527" t="s">
        <v>1863</v>
      </c>
      <c r="B39" s="1528" t="s">
        <v>806</v>
      </c>
      <c r="C39" s="1522" t="s">
        <v>235</v>
      </c>
      <c r="D39" s="1523" t="s">
        <v>236</v>
      </c>
      <c r="E39" s="1524">
        <v>12000</v>
      </c>
      <c r="F39" s="1525">
        <v>0</v>
      </c>
      <c r="G39" s="1524">
        <v>12000</v>
      </c>
      <c r="H39" s="1525">
        <v>0</v>
      </c>
      <c r="I39" s="1525">
        <v>0</v>
      </c>
      <c r="J39" s="1525">
        <v>0</v>
      </c>
      <c r="K39" s="1525">
        <v>0</v>
      </c>
      <c r="L39" s="1524">
        <f t="shared" si="0"/>
        <v>0</v>
      </c>
      <c r="M39" s="1524">
        <v>12000</v>
      </c>
    </row>
    <row r="40" spans="1:13" ht="31.5" customHeight="1" x14ac:dyDescent="0.25">
      <c r="A40" s="1529" t="s">
        <v>1767</v>
      </c>
      <c r="B40" s="1530"/>
      <c r="C40" s="1531">
        <v>24</v>
      </c>
      <c r="D40" s="1532"/>
      <c r="E40" s="1533">
        <f t="shared" ref="E40:M40" si="1">SUM(E16:E39)</f>
        <v>336000</v>
      </c>
      <c r="F40" s="1533">
        <f t="shared" si="1"/>
        <v>0</v>
      </c>
      <c r="G40" s="1533">
        <f t="shared" si="1"/>
        <v>336000</v>
      </c>
      <c r="H40" s="1533">
        <f t="shared" si="1"/>
        <v>0</v>
      </c>
      <c r="I40" s="1533">
        <f t="shared" si="1"/>
        <v>4195.88</v>
      </c>
      <c r="J40" s="1533">
        <f t="shared" si="1"/>
        <v>0</v>
      </c>
      <c r="K40" s="1533">
        <f t="shared" si="1"/>
        <v>0</v>
      </c>
      <c r="L40" s="1533">
        <f t="shared" si="1"/>
        <v>4195.88</v>
      </c>
      <c r="M40" s="1533">
        <f t="shared" si="1"/>
        <v>331804.12</v>
      </c>
    </row>
    <row r="41" spans="1:13" ht="24.75" customHeight="1" x14ac:dyDescent="0.25">
      <c r="A41" s="1529"/>
      <c r="B41" s="1530"/>
      <c r="C41" s="1531"/>
      <c r="D41" s="1532"/>
      <c r="E41" s="1533"/>
      <c r="F41" s="1533"/>
      <c r="G41" s="1533"/>
      <c r="H41" s="1533"/>
      <c r="I41" s="1533"/>
      <c r="J41" s="1533"/>
      <c r="K41" s="1533"/>
      <c r="L41" s="1533"/>
      <c r="M41" s="1533"/>
    </row>
    <row r="42" spans="1:13" ht="31.5" customHeight="1" x14ac:dyDescent="0.25">
      <c r="A42" s="1515" t="s">
        <v>1760</v>
      </c>
      <c r="B42" s="1530"/>
      <c r="C42" s="1534"/>
      <c r="D42" s="1532"/>
      <c r="E42" s="1535"/>
      <c r="F42" s="1536"/>
      <c r="G42" s="1535"/>
      <c r="H42" s="1536"/>
      <c r="I42" s="1536"/>
      <c r="J42" s="1536"/>
      <c r="K42" s="1536"/>
      <c r="L42" s="1535"/>
      <c r="M42" s="1535"/>
    </row>
    <row r="43" spans="1:13" ht="31.5" customHeight="1" x14ac:dyDescent="0.25">
      <c r="A43" s="1515" t="s">
        <v>1740</v>
      </c>
      <c r="B43" s="1530"/>
      <c r="C43" s="1534"/>
      <c r="D43" s="1532"/>
      <c r="E43" s="1535"/>
      <c r="F43" s="1536"/>
      <c r="G43" s="1535"/>
      <c r="I43" s="1536"/>
      <c r="J43" s="1536"/>
      <c r="K43" s="1536"/>
      <c r="L43" s="1535"/>
      <c r="M43" s="1535"/>
    </row>
    <row r="44" spans="1:13" ht="31.5" customHeight="1" x14ac:dyDescent="0.25">
      <c r="A44" s="1527" t="s">
        <v>1802</v>
      </c>
      <c r="B44" s="1528" t="s">
        <v>806</v>
      </c>
      <c r="C44" s="1522" t="s">
        <v>235</v>
      </c>
      <c r="D44" s="1523" t="s">
        <v>236</v>
      </c>
      <c r="E44" s="1524">
        <v>12000</v>
      </c>
      <c r="F44" s="1525">
        <v>0</v>
      </c>
      <c r="G44" s="1524">
        <v>12000</v>
      </c>
      <c r="H44" s="1525">
        <v>0</v>
      </c>
      <c r="I44" s="1525">
        <v>0</v>
      </c>
      <c r="J44" s="1525">
        <v>0</v>
      </c>
      <c r="K44" s="1525">
        <v>0</v>
      </c>
      <c r="L44" s="1524">
        <f>+H44+I44+J44+K44</f>
        <v>0</v>
      </c>
      <c r="M44" s="1524">
        <v>12000</v>
      </c>
    </row>
    <row r="45" spans="1:13" ht="31.5" customHeight="1" x14ac:dyDescent="0.25">
      <c r="A45" s="1529" t="s">
        <v>1767</v>
      </c>
      <c r="B45" s="1530"/>
      <c r="C45" s="1531">
        <v>1</v>
      </c>
      <c r="D45" s="1532"/>
      <c r="E45" s="1537">
        <f>SUM(E44)</f>
        <v>12000</v>
      </c>
      <c r="F45" s="1538">
        <f t="shared" ref="F45:M45" si="2">SUM(F44)</f>
        <v>0</v>
      </c>
      <c r="G45" s="1537">
        <f t="shared" si="2"/>
        <v>12000</v>
      </c>
      <c r="H45" s="1538">
        <f t="shared" si="2"/>
        <v>0</v>
      </c>
      <c r="I45" s="1538">
        <f t="shared" si="2"/>
        <v>0</v>
      </c>
      <c r="J45" s="1538">
        <f t="shared" si="2"/>
        <v>0</v>
      </c>
      <c r="K45" s="1538">
        <f t="shared" si="2"/>
        <v>0</v>
      </c>
      <c r="L45" s="1537">
        <f t="shared" si="2"/>
        <v>0</v>
      </c>
      <c r="M45" s="1537">
        <f t="shared" si="2"/>
        <v>12000</v>
      </c>
    </row>
    <row r="46" spans="1:13" ht="31.5" customHeight="1" x14ac:dyDescent="0.25">
      <c r="A46" s="1539"/>
      <c r="B46" s="1540"/>
      <c r="C46" s="1531"/>
      <c r="D46" s="1532"/>
      <c r="E46" s="1524"/>
      <c r="F46" s="1524"/>
      <c r="G46" s="1524"/>
      <c r="H46" s="1524"/>
      <c r="I46" s="1524"/>
      <c r="J46" s="1524"/>
      <c r="K46" s="1524"/>
      <c r="L46" s="1524"/>
      <c r="M46" s="1524"/>
    </row>
    <row r="47" spans="1:13" ht="33" customHeight="1" x14ac:dyDescent="0.3">
      <c r="A47" s="1375" t="s">
        <v>865</v>
      </c>
      <c r="B47" s="1375"/>
      <c r="C47" s="1374">
        <f>+C40+C45</f>
        <v>25</v>
      </c>
      <c r="D47" s="1374"/>
      <c r="E47" s="1376">
        <f>+E40+E45</f>
        <v>348000</v>
      </c>
      <c r="F47" s="1376">
        <f t="shared" ref="F47:K47" si="3">+F40+F45</f>
        <v>0</v>
      </c>
      <c r="G47" s="1376">
        <f>+G40+G45</f>
        <v>348000</v>
      </c>
      <c r="H47" s="1376">
        <f t="shared" si="3"/>
        <v>0</v>
      </c>
      <c r="I47" s="1376">
        <f>+I40+I45</f>
        <v>4195.88</v>
      </c>
      <c r="J47" s="1376">
        <f t="shared" si="3"/>
        <v>0</v>
      </c>
      <c r="K47" s="1376">
        <f t="shared" si="3"/>
        <v>0</v>
      </c>
      <c r="L47" s="1376">
        <f>+L40+L45</f>
        <v>4195.88</v>
      </c>
      <c r="M47" s="1376">
        <f>+M40+M45</f>
        <v>343804.12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21.7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43.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5.7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9.5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19.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9.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542"/>
      <c r="B63" s="542"/>
      <c r="C63" s="753"/>
      <c r="D63" s="753"/>
      <c r="E63" s="754"/>
      <c r="F63" s="755"/>
      <c r="G63" s="674"/>
      <c r="H63" s="674"/>
      <c r="I63" s="674"/>
      <c r="J63" s="674"/>
      <c r="K63" s="674"/>
      <c r="L63" s="674"/>
      <c r="M63" s="756"/>
    </row>
    <row r="64" spans="1:13" s="259" customFormat="1" ht="19.5" customHeight="1" x14ac:dyDescent="0.25">
      <c r="A64" s="1874" t="s">
        <v>1269</v>
      </c>
      <c r="B64" s="1874"/>
      <c r="C64" s="753"/>
      <c r="D64" s="753"/>
      <c r="E64" s="754"/>
      <c r="F64" s="755"/>
      <c r="H64" s="1875" t="s">
        <v>852</v>
      </c>
      <c r="I64" s="1875"/>
      <c r="J64" s="1875"/>
      <c r="K64" s="1875"/>
      <c r="L64" s="1875"/>
      <c r="M64" s="1875"/>
    </row>
    <row r="65" spans="1:13" s="259" customFormat="1" ht="19.5" customHeight="1" x14ac:dyDescent="0.25">
      <c r="A65" s="1812" t="s">
        <v>1813</v>
      </c>
      <c r="B65" s="1812"/>
      <c r="C65" s="753"/>
      <c r="D65" s="753"/>
      <c r="E65" s="754"/>
      <c r="F65" s="755"/>
      <c r="H65" s="1876" t="s">
        <v>1505</v>
      </c>
      <c r="I65" s="1876"/>
      <c r="J65" s="1876"/>
      <c r="K65" s="1876"/>
      <c r="L65" s="1876"/>
      <c r="M65" s="1876"/>
    </row>
    <row r="66" spans="1:13" ht="153" customHeight="1" x14ac:dyDescent="0.25">
      <c r="A66" s="546"/>
      <c r="B66" s="546"/>
      <c r="C66" s="259"/>
      <c r="D66" s="259"/>
      <c r="E66" s="259"/>
      <c r="F66" s="259"/>
      <c r="G66" s="259"/>
      <c r="H66" s="259"/>
      <c r="I66" s="259"/>
      <c r="J66" s="259"/>
      <c r="K66" s="259"/>
      <c r="L66" s="259"/>
      <c r="M66" s="667"/>
    </row>
    <row r="67" spans="1:13" ht="94.5" customHeight="1" x14ac:dyDescent="0.25">
      <c r="A67" s="546"/>
      <c r="B67" s="546"/>
      <c r="C67" s="259"/>
      <c r="D67" s="259"/>
      <c r="E67" s="259"/>
      <c r="F67" s="259"/>
      <c r="G67" s="259"/>
      <c r="H67" s="259"/>
      <c r="I67" s="259"/>
      <c r="J67" s="259"/>
      <c r="K67" s="259"/>
      <c r="L67" s="259"/>
      <c r="M67" s="667"/>
    </row>
    <row r="68" spans="1:13" ht="64.5" customHeight="1" x14ac:dyDescent="0.25">
      <c r="A68" s="546"/>
      <c r="B68" s="546"/>
      <c r="C68" s="259"/>
      <c r="D68" s="259"/>
      <c r="E68" s="259"/>
      <c r="F68" s="259"/>
      <c r="G68" s="259"/>
      <c r="H68" s="259"/>
      <c r="I68" s="259"/>
      <c r="J68" s="259"/>
      <c r="K68" s="259"/>
      <c r="L68" s="259"/>
      <c r="M68" s="667"/>
    </row>
    <row r="69" spans="1:13" ht="18.75" customHeight="1" x14ac:dyDescent="0.25">
      <c r="A69" s="546"/>
      <c r="B69" s="546"/>
      <c r="C69" s="259"/>
      <c r="D69" s="259"/>
      <c r="E69" s="259"/>
      <c r="F69" s="259"/>
      <c r="G69" s="259"/>
      <c r="H69" s="259"/>
      <c r="I69" s="259"/>
      <c r="J69" s="259"/>
      <c r="K69" s="259"/>
      <c r="L69" s="259"/>
      <c r="M69" s="667"/>
    </row>
    <row r="70" spans="1:13" ht="39.75" customHeight="1" x14ac:dyDescent="0.25">
      <c r="A70" s="546"/>
      <c r="B70" s="546"/>
      <c r="C70" s="259"/>
      <c r="D70" s="259"/>
      <c r="E70" s="259"/>
      <c r="F70" s="259"/>
      <c r="G70" s="259"/>
      <c r="H70" s="259"/>
      <c r="I70" s="259"/>
      <c r="J70" s="259"/>
      <c r="K70" s="259"/>
      <c r="L70" s="259"/>
      <c r="M70" s="667"/>
    </row>
    <row r="71" spans="1:13" ht="15.7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19.5" customHeight="1" x14ac:dyDescent="0.25">
      <c r="A72" s="537"/>
      <c r="B72" s="542"/>
      <c r="C72" s="537"/>
      <c r="D72" s="537"/>
      <c r="E72" s="537"/>
      <c r="F72" s="537"/>
      <c r="G72" s="537"/>
      <c r="H72" s="537"/>
      <c r="I72" s="537"/>
      <c r="J72" s="537"/>
      <c r="K72" s="537"/>
      <c r="L72" s="537"/>
      <c r="M72" s="537"/>
    </row>
    <row r="73" spans="1:13" ht="19.5" customHeight="1" x14ac:dyDescent="0.25">
      <c r="A73" s="537"/>
      <c r="B73" s="542"/>
      <c r="C73" s="537"/>
      <c r="D73" s="537"/>
      <c r="E73" s="537"/>
      <c r="F73" s="537"/>
      <c r="G73" s="537"/>
      <c r="H73" s="537"/>
      <c r="I73" s="537"/>
      <c r="J73" s="537"/>
      <c r="K73" s="537"/>
      <c r="L73" s="537"/>
      <c r="M73" s="537"/>
    </row>
    <row r="74" spans="1:13" x14ac:dyDescent="0.25">
      <c r="C74" s="543"/>
      <c r="D74" s="543"/>
      <c r="E74" s="544"/>
      <c r="F74" s="545"/>
      <c r="M74" s="544"/>
    </row>
    <row r="75" spans="1:13" x14ac:dyDescent="0.25">
      <c r="C75" s="538"/>
      <c r="D75" s="537"/>
      <c r="E75" s="537"/>
      <c r="F75" s="537"/>
      <c r="M75" s="539"/>
    </row>
    <row r="76" spans="1:13" x14ac:dyDescent="0.25">
      <c r="C76" s="537"/>
      <c r="D76" s="537"/>
      <c r="E76" s="537"/>
      <c r="F76" s="540"/>
      <c r="M76" s="537"/>
    </row>
    <row r="77" spans="1:13" x14ac:dyDescent="0.25">
      <c r="C77" s="547"/>
      <c r="D77" s="546"/>
      <c r="E77" s="541"/>
      <c r="F77" s="540"/>
      <c r="G77" s="537"/>
      <c r="H77" s="1813"/>
      <c r="I77" s="1813"/>
      <c r="J77" s="1813"/>
      <c r="K77" s="1813"/>
      <c r="L77" s="1813"/>
      <c r="M77" s="1813"/>
    </row>
    <row r="78" spans="1:13" ht="15.75" x14ac:dyDescent="0.25">
      <c r="A78" s="267"/>
      <c r="B78" s="267"/>
      <c r="C78" s="268"/>
      <c r="D78" s="268"/>
      <c r="E78" s="269"/>
      <c r="F78" s="1741"/>
      <c r="G78" s="1741"/>
      <c r="H78" s="1741"/>
      <c r="I78" s="1741"/>
      <c r="J78" s="1741"/>
      <c r="K78" s="271"/>
      <c r="L78" s="271"/>
      <c r="M78" s="259"/>
    </row>
    <row r="79" spans="1:13" x14ac:dyDescent="0.25">
      <c r="B79" s="531"/>
      <c r="C79" s="259"/>
      <c r="D79" s="259"/>
      <c r="E79" s="259"/>
      <c r="F79" s="259"/>
      <c r="G79" s="259"/>
      <c r="H79" s="259"/>
      <c r="I79" s="259"/>
      <c r="J79" s="259"/>
      <c r="K79" s="259"/>
      <c r="L79" s="259"/>
      <c r="M79" s="259"/>
    </row>
    <row r="80" spans="1:13" x14ac:dyDescent="0.25">
      <c r="A80" s="259"/>
      <c r="B80" s="531"/>
      <c r="C80" s="259"/>
      <c r="D80" s="259"/>
      <c r="E80" s="259"/>
      <c r="F80" s="259"/>
      <c r="G80" s="259"/>
      <c r="H80" s="259"/>
      <c r="I80" s="259"/>
      <c r="J80" s="259"/>
      <c r="K80" s="259"/>
      <c r="L80" s="259"/>
      <c r="M80" s="259"/>
    </row>
  </sheetData>
  <mergeCells count="23">
    <mergeCell ref="F78:J78"/>
    <mergeCell ref="M13:M14"/>
    <mergeCell ref="A64:B64"/>
    <mergeCell ref="H64:M64"/>
    <mergeCell ref="A65:B65"/>
    <mergeCell ref="H65:M65"/>
    <mergeCell ref="H77:M77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2.66" right="0.39370078740157483" top="0" bottom="0.01" header="0" footer="0"/>
  <pageSetup paperSize="5" scale="32" orientation="landscape" r:id="rId1"/>
  <drawing r:id="rId2"/>
</worksheet>
</file>

<file path=xl/worksheets/sheet3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F53A0D-0C1A-4FF2-9129-817AB61C6C29}">
  <sheetPr>
    <pageSetUpPr fitToPage="1"/>
  </sheetPr>
  <dimension ref="A1:N277"/>
  <sheetViews>
    <sheetView showGridLines="0" topLeftCell="A5" zoomScale="84" zoomScaleNormal="84" workbookViewId="0">
      <pane ySplit="13" topLeftCell="A71" activePane="bottomLeft" state="frozen"/>
      <selection activeCell="A5" sqref="A5"/>
      <selection pane="bottomLeft" activeCell="L70" sqref="L70"/>
    </sheetView>
  </sheetViews>
  <sheetFormatPr baseColWidth="10" defaultRowHeight="15" x14ac:dyDescent="0.25"/>
  <cols>
    <col min="1" max="1" width="64.42578125" customWidth="1"/>
    <col min="2" max="2" width="14.7109375" customWidth="1"/>
    <col min="3" max="3" width="51.85546875" customWidth="1"/>
    <col min="4" max="4" width="45.855468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style="259" customWidth="1"/>
    <col min="11" max="11" width="17.140625" style="259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867"/>
      <c r="K2" s="867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867"/>
      <c r="K3" s="867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867"/>
      <c r="K4" s="867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867"/>
      <c r="K5" s="867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867"/>
      <c r="K6" s="867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867"/>
      <c r="K7" s="867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867"/>
      <c r="K8" s="867"/>
      <c r="L8" s="1089"/>
      <c r="M8" s="867"/>
    </row>
    <row r="9" spans="1:14" ht="27" customHeight="1" x14ac:dyDescent="0.25">
      <c r="A9" s="853" t="s">
        <v>641</v>
      </c>
      <c r="B9" s="851"/>
      <c r="C9" s="853"/>
      <c r="D9" s="853"/>
      <c r="E9" s="867"/>
      <c r="F9" s="868"/>
      <c r="G9" s="867"/>
      <c r="H9" s="1089" t="s">
        <v>1539</v>
      </c>
      <c r="I9" s="1089"/>
      <c r="J9" s="867"/>
      <c r="K9" s="867"/>
      <c r="L9" s="1089"/>
      <c r="M9" s="867"/>
    </row>
    <row r="10" spans="1:14" ht="15.75" x14ac:dyDescent="0.25">
      <c r="A10" s="1871" t="s">
        <v>1502</v>
      </c>
      <c r="B10" s="1871"/>
      <c r="C10" s="1871"/>
      <c r="D10" s="1871"/>
      <c r="E10" s="1871"/>
      <c r="F10" s="1871"/>
      <c r="G10" s="1871"/>
      <c r="H10" s="1871"/>
      <c r="I10" s="1871"/>
      <c r="J10" s="1871"/>
      <c r="K10" s="1871"/>
      <c r="L10" s="1871"/>
      <c r="M10" s="1871"/>
    </row>
    <row r="11" spans="1:14" ht="0.75" customHeight="1" x14ac:dyDescent="0.25">
      <c r="A11" s="1871"/>
      <c r="B11" s="1871"/>
      <c r="C11" s="1871"/>
      <c r="D11" s="1871"/>
      <c r="E11" s="1871"/>
      <c r="F11" s="1871"/>
      <c r="G11" s="1871"/>
      <c r="H11" s="1871"/>
      <c r="I11" s="1871"/>
      <c r="J11" s="1871"/>
      <c r="K11" s="1871"/>
      <c r="L11" s="1871"/>
      <c r="M11" s="1871"/>
      <c r="N11" s="1871"/>
    </row>
    <row r="12" spans="1:14" ht="15.75" x14ac:dyDescent="0.25">
      <c r="A12" s="1871" t="s">
        <v>1460</v>
      </c>
      <c r="B12" s="1871"/>
      <c r="C12" s="1871"/>
      <c r="D12" s="1871"/>
      <c r="E12" s="1871"/>
      <c r="F12" s="1871"/>
      <c r="G12" s="1871"/>
      <c r="H12" s="1871"/>
      <c r="I12" s="1871"/>
      <c r="J12" s="1871"/>
      <c r="K12" s="1871"/>
      <c r="L12" s="1871"/>
      <c r="M12" s="1871"/>
    </row>
    <row r="13" spans="1:14" ht="15.75" x14ac:dyDescent="0.25">
      <c r="A13" s="1871" t="s">
        <v>1870</v>
      </c>
      <c r="B13" s="1871"/>
      <c r="C13" s="1871"/>
      <c r="D13" s="1871"/>
      <c r="E13" s="1871"/>
      <c r="F13" s="1871"/>
      <c r="G13" s="1871"/>
      <c r="H13" s="1871"/>
      <c r="I13" s="1871"/>
      <c r="J13" s="1871"/>
      <c r="K13" s="1871"/>
      <c r="L13" s="1871"/>
      <c r="M13" s="1871"/>
    </row>
    <row r="14" spans="1:14" ht="15.75" x14ac:dyDescent="0.25">
      <c r="A14" s="1887" t="s">
        <v>404</v>
      </c>
      <c r="B14" s="1887"/>
      <c r="C14" s="1887"/>
      <c r="D14" s="1887"/>
      <c r="E14" s="1887"/>
      <c r="F14" s="1887"/>
      <c r="G14" s="1887"/>
      <c r="H14" s="1887"/>
      <c r="I14" s="1887"/>
      <c r="J14" s="1887"/>
      <c r="K14" s="1887"/>
      <c r="L14" s="1887"/>
      <c r="M14" s="1887"/>
    </row>
    <row r="15" spans="1:14" ht="15.75" x14ac:dyDescent="0.25">
      <c r="A15" s="851"/>
      <c r="B15" s="851"/>
      <c r="C15" s="851"/>
      <c r="D15" s="851"/>
      <c r="E15" s="851"/>
      <c r="F15" s="851"/>
      <c r="G15" s="851"/>
      <c r="H15" s="1090"/>
      <c r="I15" s="1090"/>
      <c r="J15" s="851"/>
      <c r="K15" s="851"/>
      <c r="L15" s="1090"/>
      <c r="M15" s="851"/>
    </row>
    <row r="16" spans="1:14" ht="15.75" x14ac:dyDescent="0.25">
      <c r="A16" s="1888" t="s">
        <v>7</v>
      </c>
      <c r="B16" s="1888" t="s">
        <v>802</v>
      </c>
      <c r="C16" s="1888" t="s">
        <v>9</v>
      </c>
      <c r="D16" s="1888" t="s">
        <v>11</v>
      </c>
      <c r="E16" s="1057" t="s">
        <v>12</v>
      </c>
      <c r="F16" s="1890" t="s">
        <v>13</v>
      </c>
      <c r="G16" s="1891" t="s">
        <v>14</v>
      </c>
      <c r="H16" s="1907" t="s">
        <v>15</v>
      </c>
      <c r="I16" s="1893" t="s">
        <v>16</v>
      </c>
      <c r="J16" s="1907" t="s">
        <v>17</v>
      </c>
      <c r="K16" s="1907" t="s">
        <v>18</v>
      </c>
      <c r="L16" s="1907" t="s">
        <v>19</v>
      </c>
      <c r="M16" s="1891" t="s">
        <v>20</v>
      </c>
    </row>
    <row r="17" spans="1:13" ht="15.75" x14ac:dyDescent="0.25">
      <c r="A17" s="1888"/>
      <c r="B17" s="1888"/>
      <c r="C17" s="1888"/>
      <c r="D17" s="1888"/>
      <c r="E17" s="1057" t="s">
        <v>21</v>
      </c>
      <c r="F17" s="1890"/>
      <c r="G17" s="1891"/>
      <c r="H17" s="1907"/>
      <c r="I17" s="1893"/>
      <c r="J17" s="1907"/>
      <c r="K17" s="1907"/>
      <c r="L17" s="1907"/>
      <c r="M17" s="1891"/>
    </row>
    <row r="18" spans="1:13" s="1577" customFormat="1" ht="18.75" x14ac:dyDescent="0.3">
      <c r="A18" s="1387" t="s">
        <v>1140</v>
      </c>
      <c r="B18" s="1236"/>
      <c r="C18" s="1387"/>
      <c r="D18" s="1387"/>
      <c r="E18" s="1388"/>
      <c r="F18" s="1239"/>
      <c r="G18" s="1389"/>
      <c r="H18" s="1388"/>
      <c r="I18" s="1388"/>
      <c r="J18" s="1392"/>
      <c r="K18" s="1392"/>
      <c r="L18" s="1388"/>
      <c r="M18" s="1389"/>
    </row>
    <row r="19" spans="1:13" s="1577" customFormat="1" ht="18.75" x14ac:dyDescent="0.3">
      <c r="A19" s="955" t="s">
        <v>1645</v>
      </c>
      <c r="B19" s="950" t="s">
        <v>806</v>
      </c>
      <c r="C19" s="955" t="s">
        <v>142</v>
      </c>
      <c r="D19" s="955" t="s">
        <v>1065</v>
      </c>
      <c r="E19" s="956">
        <v>260000</v>
      </c>
      <c r="F19" s="952">
        <v>0</v>
      </c>
      <c r="G19" s="957">
        <v>260000</v>
      </c>
      <c r="H19" s="951">
        <v>7462</v>
      </c>
      <c r="I19" s="951">
        <v>49952.42</v>
      </c>
      <c r="J19" s="954">
        <v>7059.79</v>
      </c>
      <c r="K19" s="954">
        <v>4169.3999999999996</v>
      </c>
      <c r="L19" s="951">
        <f>+H19+I19+J19+K19</f>
        <v>68643.61</v>
      </c>
      <c r="M19" s="953">
        <f>+G19-L19</f>
        <v>191356.39</v>
      </c>
    </row>
    <row r="20" spans="1:13" s="1577" customFormat="1" ht="18.75" x14ac:dyDescent="0.3">
      <c r="A20" s="958" t="s">
        <v>1598</v>
      </c>
      <c r="B20" s="950" t="s">
        <v>807</v>
      </c>
      <c r="C20" s="959" t="s">
        <v>1806</v>
      </c>
      <c r="D20" s="955" t="s">
        <v>1065</v>
      </c>
      <c r="E20" s="951">
        <v>210000</v>
      </c>
      <c r="F20" s="952">
        <v>0</v>
      </c>
      <c r="G20" s="953">
        <v>210000</v>
      </c>
      <c r="H20" s="951">
        <v>6027</v>
      </c>
      <c r="I20" s="951">
        <v>37020.230000000003</v>
      </c>
      <c r="J20" s="954">
        <v>6384</v>
      </c>
      <c r="K20" s="954">
        <v>8008.96</v>
      </c>
      <c r="L20" s="951">
        <f>SUM(H20:K20)</f>
        <v>57440.19</v>
      </c>
      <c r="M20" s="953">
        <f>+G20-L20</f>
        <v>152559.81</v>
      </c>
    </row>
    <row r="21" spans="1:13" s="1577" customFormat="1" ht="18.75" x14ac:dyDescent="0.3">
      <c r="A21" s="958" t="s">
        <v>1647</v>
      </c>
      <c r="B21" s="950" t="s">
        <v>807</v>
      </c>
      <c r="C21" s="960" t="s">
        <v>693</v>
      </c>
      <c r="D21" s="960" t="s">
        <v>1066</v>
      </c>
      <c r="E21" s="951">
        <v>130000</v>
      </c>
      <c r="F21" s="952">
        <v>0</v>
      </c>
      <c r="G21" s="953">
        <v>130000</v>
      </c>
      <c r="H21" s="951">
        <v>3731</v>
      </c>
      <c r="I21" s="951">
        <v>18202.23</v>
      </c>
      <c r="J21" s="954">
        <v>3952</v>
      </c>
      <c r="K21" s="954">
        <v>6357.3</v>
      </c>
      <c r="L21" s="951">
        <f>SUM(H21:K21)</f>
        <v>32242.53</v>
      </c>
      <c r="M21" s="953">
        <f>+G21-L21</f>
        <v>97757.47</v>
      </c>
    </row>
    <row r="22" spans="1:13" s="1577" customFormat="1" ht="18.75" x14ac:dyDescent="0.3">
      <c r="A22" s="955" t="s">
        <v>1648</v>
      </c>
      <c r="B22" s="950" t="s">
        <v>806</v>
      </c>
      <c r="C22" s="960" t="s">
        <v>92</v>
      </c>
      <c r="D22" s="960" t="s">
        <v>1067</v>
      </c>
      <c r="E22" s="951">
        <v>60000</v>
      </c>
      <c r="F22" s="974">
        <v>0</v>
      </c>
      <c r="G22" s="951">
        <v>60000</v>
      </c>
      <c r="H22" s="951">
        <v>1722</v>
      </c>
      <c r="I22" s="951">
        <v>3486.68</v>
      </c>
      <c r="J22" s="954">
        <v>1824</v>
      </c>
      <c r="K22" s="954">
        <v>25</v>
      </c>
      <c r="L22" s="951">
        <f>+H22+I22+J22+K22</f>
        <v>7057.68</v>
      </c>
      <c r="M22" s="951">
        <f>+E22-L22</f>
        <v>52942.32</v>
      </c>
    </row>
    <row r="23" spans="1:13" s="1577" customFormat="1" ht="18.75" x14ac:dyDescent="0.3">
      <c r="A23" s="961" t="s">
        <v>752</v>
      </c>
      <c r="B23" s="950"/>
      <c r="C23" s="962">
        <v>4</v>
      </c>
      <c r="D23" s="962"/>
      <c r="E23" s="963">
        <f t="shared" ref="E23:M23" si="0">SUM(E19:E22)</f>
        <v>660000</v>
      </c>
      <c r="F23" s="964">
        <f t="shared" si="0"/>
        <v>0</v>
      </c>
      <c r="G23" s="965">
        <f t="shared" si="0"/>
        <v>660000</v>
      </c>
      <c r="H23" s="963">
        <f t="shared" si="0"/>
        <v>18942</v>
      </c>
      <c r="I23" s="963">
        <f t="shared" si="0"/>
        <v>108661.55999999998</v>
      </c>
      <c r="J23" s="966">
        <f t="shared" si="0"/>
        <v>19219.79</v>
      </c>
      <c r="K23" s="966">
        <f t="shared" si="0"/>
        <v>18560.66</v>
      </c>
      <c r="L23" s="963">
        <f>SUM(L19:L22)</f>
        <v>165384.01</v>
      </c>
      <c r="M23" s="965">
        <f t="shared" si="0"/>
        <v>494615.99000000005</v>
      </c>
    </row>
    <row r="24" spans="1:13" s="1577" customFormat="1" ht="18.75" x14ac:dyDescent="0.3">
      <c r="A24" s="961"/>
      <c r="B24" s="950"/>
      <c r="C24" s="962"/>
      <c r="D24" s="962"/>
      <c r="E24" s="951"/>
      <c r="F24" s="952"/>
      <c r="G24" s="953"/>
      <c r="H24" s="951"/>
      <c r="I24" s="951"/>
      <c r="J24" s="954"/>
      <c r="K24" s="954"/>
      <c r="L24" s="951"/>
      <c r="M24" s="953"/>
    </row>
    <row r="25" spans="1:13" s="1577" customFormat="1" ht="18.75" x14ac:dyDescent="0.3">
      <c r="A25" s="961" t="s">
        <v>1732</v>
      </c>
      <c r="B25" s="950"/>
      <c r="C25" s="967"/>
      <c r="D25" s="967"/>
      <c r="E25" s="951"/>
      <c r="F25" s="952"/>
      <c r="G25" s="953"/>
      <c r="H25" s="951"/>
      <c r="I25" s="951"/>
      <c r="J25" s="954"/>
      <c r="K25" s="954"/>
      <c r="L25" s="951"/>
      <c r="M25" s="953"/>
    </row>
    <row r="26" spans="1:13" s="1577" customFormat="1" ht="39.75" customHeight="1" x14ac:dyDescent="0.3">
      <c r="A26" s="958" t="s">
        <v>1649</v>
      </c>
      <c r="B26" s="950" t="s">
        <v>806</v>
      </c>
      <c r="C26" s="980" t="s">
        <v>1403</v>
      </c>
      <c r="D26" s="960" t="s">
        <v>1069</v>
      </c>
      <c r="E26" s="951">
        <v>95000</v>
      </c>
      <c r="F26" s="952">
        <v>0</v>
      </c>
      <c r="G26" s="951">
        <v>95000</v>
      </c>
      <c r="H26" s="951">
        <v>2726.5</v>
      </c>
      <c r="I26" s="951">
        <v>10449.299999999999</v>
      </c>
      <c r="J26" s="954">
        <v>2888</v>
      </c>
      <c r="K26" s="954">
        <v>12714.69</v>
      </c>
      <c r="L26" s="951">
        <f>+H26+I26+J26+K26</f>
        <v>28778.489999999998</v>
      </c>
      <c r="M26" s="953">
        <f>+G26-L26</f>
        <v>66221.510000000009</v>
      </c>
    </row>
    <row r="27" spans="1:13" s="1577" customFormat="1" ht="18.75" x14ac:dyDescent="0.3">
      <c r="A27" s="955" t="s">
        <v>1650</v>
      </c>
      <c r="B27" s="968" t="s">
        <v>807</v>
      </c>
      <c r="C27" s="960" t="s">
        <v>276</v>
      </c>
      <c r="D27" s="960" t="s">
        <v>1067</v>
      </c>
      <c r="E27" s="951">
        <v>43500</v>
      </c>
      <c r="F27" s="974">
        <v>0</v>
      </c>
      <c r="G27" s="951">
        <v>43500</v>
      </c>
      <c r="H27" s="951">
        <v>1248.45</v>
      </c>
      <c r="I27" s="974">
        <v>936.62</v>
      </c>
      <c r="J27" s="954">
        <v>1322.4</v>
      </c>
      <c r="K27" s="954">
        <v>1125</v>
      </c>
      <c r="L27" s="951">
        <f>+H27+I27+J27+K27</f>
        <v>4632.47</v>
      </c>
      <c r="M27" s="953">
        <f>+G27-L27</f>
        <v>38867.53</v>
      </c>
    </row>
    <row r="28" spans="1:13" s="1577" customFormat="1" ht="18.75" x14ac:dyDescent="0.3">
      <c r="A28" s="955" t="s">
        <v>1643</v>
      </c>
      <c r="B28" s="968" t="s">
        <v>807</v>
      </c>
      <c r="C28" s="960" t="s">
        <v>276</v>
      </c>
      <c r="D28" s="960" t="s">
        <v>1069</v>
      </c>
      <c r="E28" s="951">
        <v>43500</v>
      </c>
      <c r="F28" s="974">
        <v>0</v>
      </c>
      <c r="G28" s="951">
        <v>43500</v>
      </c>
      <c r="H28" s="951">
        <v>1248.45</v>
      </c>
      <c r="I28" s="974">
        <v>936.62</v>
      </c>
      <c r="J28" s="954">
        <v>1322.4</v>
      </c>
      <c r="K28" s="954">
        <v>25</v>
      </c>
      <c r="L28" s="951">
        <f>+H28+I28+J28+K28</f>
        <v>3532.4700000000003</v>
      </c>
      <c r="M28" s="953">
        <f>+G28-L28</f>
        <v>39967.53</v>
      </c>
    </row>
    <row r="29" spans="1:13" s="1577" customFormat="1" ht="18.75" x14ac:dyDescent="0.3">
      <c r="A29" s="955" t="s">
        <v>1651</v>
      </c>
      <c r="B29" s="968" t="s">
        <v>806</v>
      </c>
      <c r="C29" s="960" t="s">
        <v>276</v>
      </c>
      <c r="D29" s="960" t="s">
        <v>1067</v>
      </c>
      <c r="E29" s="951">
        <v>37500</v>
      </c>
      <c r="F29" s="974">
        <v>0</v>
      </c>
      <c r="G29" s="951">
        <v>37500</v>
      </c>
      <c r="H29" s="951">
        <v>1076.25</v>
      </c>
      <c r="I29" s="974">
        <v>89.81</v>
      </c>
      <c r="J29" s="954">
        <v>1140</v>
      </c>
      <c r="K29" s="954">
        <v>25</v>
      </c>
      <c r="L29" s="951">
        <f>+H29+I29+J29+K29</f>
        <v>2331.06</v>
      </c>
      <c r="M29" s="953">
        <f>+G29-L29</f>
        <v>35168.94</v>
      </c>
    </row>
    <row r="30" spans="1:13" s="1577" customFormat="1" ht="18.75" x14ac:dyDescent="0.3">
      <c r="A30" s="961" t="s">
        <v>752</v>
      </c>
      <c r="B30" s="950"/>
      <c r="C30" s="962">
        <v>4</v>
      </c>
      <c r="D30" s="962"/>
      <c r="E30" s="963">
        <f>SUM(E26:E29)</f>
        <v>219500</v>
      </c>
      <c r="F30" s="1071">
        <v>0</v>
      </c>
      <c r="G30" s="963">
        <f t="shared" ref="G30:L30" si="1">SUM(G26:G29)</f>
        <v>219500</v>
      </c>
      <c r="H30" s="963">
        <f>SUM(H26:H29)</f>
        <v>6299.65</v>
      </c>
      <c r="I30" s="963">
        <f t="shared" si="1"/>
        <v>12412.35</v>
      </c>
      <c r="J30" s="966">
        <f t="shared" si="1"/>
        <v>6672.7999999999993</v>
      </c>
      <c r="K30" s="966">
        <f>SUM(K26:K29)</f>
        <v>13889.69</v>
      </c>
      <c r="L30" s="963">
        <f t="shared" si="1"/>
        <v>39274.49</v>
      </c>
      <c r="M30" s="963">
        <f>SUM(M26:M29)</f>
        <v>180225.51</v>
      </c>
    </row>
    <row r="31" spans="1:13" s="1577" customFormat="1" ht="18.75" x14ac:dyDescent="0.3">
      <c r="A31" s="958"/>
      <c r="B31" s="950"/>
      <c r="C31" s="960"/>
      <c r="D31" s="960"/>
      <c r="E31" s="951"/>
      <c r="F31" s="952"/>
      <c r="G31" s="953"/>
      <c r="H31" s="951"/>
      <c r="I31" s="951"/>
      <c r="J31" s="954"/>
      <c r="K31" s="954"/>
      <c r="L31" s="951"/>
      <c r="M31" s="953"/>
    </row>
    <row r="32" spans="1:13" s="1577" customFormat="1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3"/>
      <c r="I32" s="963"/>
      <c r="J32" s="966"/>
      <c r="K32" s="966"/>
      <c r="L32" s="963"/>
      <c r="M32" s="965"/>
    </row>
    <row r="33" spans="1:13" s="1577" customFormat="1" ht="18.75" x14ac:dyDescent="0.3">
      <c r="A33" s="958" t="s">
        <v>1653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1">
        <v>5309.5</v>
      </c>
      <c r="I33" s="951">
        <v>30659.66</v>
      </c>
      <c r="J33" s="954">
        <v>5624</v>
      </c>
      <c r="K33" s="954">
        <v>5784.34</v>
      </c>
      <c r="L33" s="951">
        <f>SUM(H33:K33)</f>
        <v>47377.5</v>
      </c>
      <c r="M33" s="953">
        <f>+G33-L33</f>
        <v>137622.5</v>
      </c>
    </row>
    <row r="34" spans="1:13" s="1577" customFormat="1" ht="18.75" x14ac:dyDescent="0.3">
      <c r="A34" s="958" t="s">
        <v>1054</v>
      </c>
      <c r="B34" s="950" t="s">
        <v>807</v>
      </c>
      <c r="C34" s="960" t="s">
        <v>276</v>
      </c>
      <c r="D34" s="960" t="s">
        <v>1067</v>
      </c>
      <c r="E34" s="951">
        <v>43500</v>
      </c>
      <c r="F34" s="952">
        <v>0</v>
      </c>
      <c r="G34" s="953">
        <v>43500</v>
      </c>
      <c r="H34" s="951">
        <v>1248.45</v>
      </c>
      <c r="I34" s="951">
        <v>648.66</v>
      </c>
      <c r="J34" s="954">
        <v>1322.4</v>
      </c>
      <c r="K34" s="954">
        <v>1944.78</v>
      </c>
      <c r="L34" s="951">
        <f>+H34+I34+J34+K34</f>
        <v>5164.29</v>
      </c>
      <c r="M34" s="953">
        <f>+G34-L34</f>
        <v>38335.71</v>
      </c>
    </row>
    <row r="35" spans="1:13" s="1577" customFormat="1" ht="18.75" x14ac:dyDescent="0.3">
      <c r="A35" s="958" t="s">
        <v>1314</v>
      </c>
      <c r="B35" s="950" t="s">
        <v>807</v>
      </c>
      <c r="C35" s="960" t="s">
        <v>276</v>
      </c>
      <c r="D35" s="960" t="s">
        <v>1067</v>
      </c>
      <c r="E35" s="951">
        <v>43500</v>
      </c>
      <c r="F35" s="952">
        <v>0</v>
      </c>
      <c r="G35" s="953">
        <v>43500</v>
      </c>
      <c r="H35" s="951">
        <v>1248.45</v>
      </c>
      <c r="I35" s="951">
        <v>936.62</v>
      </c>
      <c r="J35" s="954">
        <v>1322.4</v>
      </c>
      <c r="K35" s="954">
        <v>1111.95</v>
      </c>
      <c r="L35" s="951">
        <f>+H35+I35+J35+K35</f>
        <v>4619.42</v>
      </c>
      <c r="M35" s="953">
        <f>+G35-L35</f>
        <v>38880.58</v>
      </c>
    </row>
    <row r="36" spans="1:13" s="1577" customFormat="1" ht="18.75" x14ac:dyDescent="0.3">
      <c r="A36" s="958" t="s">
        <v>1835</v>
      </c>
      <c r="B36" s="950" t="s">
        <v>807</v>
      </c>
      <c r="C36" s="960" t="s">
        <v>276</v>
      </c>
      <c r="D36" s="960" t="s">
        <v>1067</v>
      </c>
      <c r="E36" s="951">
        <v>37500</v>
      </c>
      <c r="F36" s="952">
        <v>0</v>
      </c>
      <c r="G36" s="953">
        <v>37500</v>
      </c>
      <c r="H36" s="951">
        <v>1076.25</v>
      </c>
      <c r="I36" s="951">
        <v>89.81</v>
      </c>
      <c r="J36" s="954">
        <v>1140</v>
      </c>
      <c r="K36" s="954">
        <v>25</v>
      </c>
      <c r="L36" s="951">
        <f>+H36+I36+J36+K36</f>
        <v>2331.06</v>
      </c>
      <c r="M36" s="953">
        <f>+G36-L36</f>
        <v>35168.94</v>
      </c>
    </row>
    <row r="37" spans="1:13" s="1577" customFormat="1" ht="18.75" x14ac:dyDescent="0.3">
      <c r="A37" s="958" t="s">
        <v>1323</v>
      </c>
      <c r="B37" s="950" t="s">
        <v>807</v>
      </c>
      <c r="C37" s="960" t="s">
        <v>337</v>
      </c>
      <c r="D37" s="960" t="s">
        <v>321</v>
      </c>
      <c r="E37" s="951">
        <v>55000</v>
      </c>
      <c r="F37" s="952">
        <v>0</v>
      </c>
      <c r="G37" s="953">
        <v>55000</v>
      </c>
      <c r="H37" s="951">
        <v>1578.5</v>
      </c>
      <c r="I37" s="951">
        <v>2559.6799999999998</v>
      </c>
      <c r="J37" s="954">
        <v>1672</v>
      </c>
      <c r="K37" s="954">
        <v>3339.81</v>
      </c>
      <c r="L37" s="951">
        <f>+H37+I37+J37+K37</f>
        <v>9149.99</v>
      </c>
      <c r="M37" s="953">
        <f>+G37-L37</f>
        <v>45850.01</v>
      </c>
    </row>
    <row r="38" spans="1:13" s="1577" customFormat="1" ht="18.75" x14ac:dyDescent="0.3">
      <c r="A38" s="961" t="s">
        <v>749</v>
      </c>
      <c r="B38" s="950"/>
      <c r="C38" s="962">
        <v>5</v>
      </c>
      <c r="D38" s="962"/>
      <c r="E38" s="963">
        <f>SUM(E33:E37)</f>
        <v>364500</v>
      </c>
      <c r="F38" s="1071">
        <v>0</v>
      </c>
      <c r="G38" s="963">
        <f t="shared" ref="G38:M38" si="2">SUM(G33:G37)</f>
        <v>364500</v>
      </c>
      <c r="H38" s="963">
        <f t="shared" si="2"/>
        <v>10461.15</v>
      </c>
      <c r="I38" s="963">
        <f t="shared" si="2"/>
        <v>34894.43</v>
      </c>
      <c r="J38" s="966">
        <f t="shared" si="2"/>
        <v>11080.8</v>
      </c>
      <c r="K38" s="966">
        <f t="shared" si="2"/>
        <v>12205.88</v>
      </c>
      <c r="L38" s="963">
        <f t="shared" si="2"/>
        <v>68642.259999999995</v>
      </c>
      <c r="M38" s="963">
        <f t="shared" si="2"/>
        <v>295857.74</v>
      </c>
    </row>
    <row r="39" spans="1:13" s="1577" customFormat="1" ht="18.75" x14ac:dyDescent="0.3">
      <c r="A39" s="961"/>
      <c r="B39" s="950"/>
      <c r="C39" s="962"/>
      <c r="D39" s="962"/>
      <c r="E39" s="963"/>
      <c r="F39" s="964"/>
      <c r="G39" s="965"/>
      <c r="H39" s="963"/>
      <c r="I39" s="963"/>
      <c r="J39" s="966"/>
      <c r="K39" s="966"/>
      <c r="L39" s="963"/>
      <c r="M39" s="965"/>
    </row>
    <row r="40" spans="1:13" s="1577" customFormat="1" ht="18.75" x14ac:dyDescent="0.3">
      <c r="A40" s="961" t="s">
        <v>1144</v>
      </c>
      <c r="B40" s="950"/>
      <c r="C40" s="962"/>
      <c r="D40" s="962"/>
      <c r="E40" s="963"/>
      <c r="F40" s="964"/>
      <c r="G40" s="965"/>
      <c r="H40" s="963"/>
      <c r="I40" s="963"/>
      <c r="J40" s="966"/>
      <c r="K40" s="966"/>
      <c r="L40" s="963"/>
      <c r="M40" s="965"/>
    </row>
    <row r="41" spans="1:13" s="1577" customFormat="1" ht="18.75" customHeight="1" x14ac:dyDescent="0.3">
      <c r="A41" s="955" t="s">
        <v>1655</v>
      </c>
      <c r="B41" s="969" t="s">
        <v>807</v>
      </c>
      <c r="C41" s="970" t="s">
        <v>925</v>
      </c>
      <c r="D41" s="960" t="s">
        <v>1069</v>
      </c>
      <c r="E41" s="951">
        <v>75000</v>
      </c>
      <c r="F41" s="971">
        <v>0</v>
      </c>
      <c r="G41" s="972">
        <v>75000</v>
      </c>
      <c r="H41" s="951">
        <v>2152.5</v>
      </c>
      <c r="I41" s="951">
        <v>6309.38</v>
      </c>
      <c r="J41" s="954">
        <v>2280</v>
      </c>
      <c r="K41" s="954">
        <v>25</v>
      </c>
      <c r="L41" s="951">
        <f>+H41+I41+J41+K41</f>
        <v>10766.880000000001</v>
      </c>
      <c r="M41" s="953">
        <f>+G41-L41</f>
        <v>64233.119999999995</v>
      </c>
    </row>
    <row r="42" spans="1:13" s="1577" customFormat="1" ht="18.75" x14ac:dyDescent="0.3">
      <c r="A42" s="961" t="s">
        <v>749</v>
      </c>
      <c r="B42" s="950"/>
      <c r="C42" s="962">
        <v>1</v>
      </c>
      <c r="D42" s="962"/>
      <c r="E42" s="963">
        <f>SUM(E41)</f>
        <v>75000</v>
      </c>
      <c r="F42" s="964">
        <f>SUM(F41)</f>
        <v>0</v>
      </c>
      <c r="G42" s="965">
        <v>75000</v>
      </c>
      <c r="H42" s="963">
        <f t="shared" ref="H42:M42" si="3">SUM(H41)</f>
        <v>2152.5</v>
      </c>
      <c r="I42" s="963">
        <f t="shared" si="3"/>
        <v>6309.38</v>
      </c>
      <c r="J42" s="966">
        <f t="shared" si="3"/>
        <v>2280</v>
      </c>
      <c r="K42" s="966">
        <f t="shared" si="3"/>
        <v>25</v>
      </c>
      <c r="L42" s="963">
        <f t="shared" si="3"/>
        <v>10766.880000000001</v>
      </c>
      <c r="M42" s="965">
        <f t="shared" si="3"/>
        <v>64233.119999999995</v>
      </c>
    </row>
    <row r="43" spans="1:13" s="1577" customFormat="1" ht="18.75" x14ac:dyDescent="0.3">
      <c r="A43" s="961"/>
      <c r="B43" s="950"/>
      <c r="C43" s="962"/>
      <c r="D43" s="962"/>
      <c r="E43" s="963"/>
      <c r="F43" s="964"/>
      <c r="G43" s="965"/>
      <c r="H43" s="963"/>
      <c r="I43" s="963"/>
      <c r="J43" s="966"/>
      <c r="K43" s="966"/>
      <c r="L43" s="963"/>
      <c r="M43" s="965"/>
    </row>
    <row r="44" spans="1:13" s="1577" customFormat="1" ht="18.75" x14ac:dyDescent="0.3">
      <c r="A44" s="961" t="s">
        <v>1530</v>
      </c>
      <c r="B44" s="950"/>
      <c r="C44" s="967"/>
      <c r="D44" s="967"/>
      <c r="E44" s="963"/>
      <c r="F44" s="952"/>
      <c r="G44" s="965"/>
      <c r="H44" s="963"/>
      <c r="I44" s="963"/>
      <c r="J44" s="966"/>
      <c r="K44" s="966"/>
      <c r="L44" s="963"/>
      <c r="M44" s="965"/>
    </row>
    <row r="45" spans="1:13" s="1577" customFormat="1" ht="18.75" x14ac:dyDescent="0.3">
      <c r="A45" s="958" t="s">
        <v>1656</v>
      </c>
      <c r="B45" s="950" t="s">
        <v>806</v>
      </c>
      <c r="C45" s="960" t="s">
        <v>120</v>
      </c>
      <c r="D45" s="960" t="s">
        <v>1067</v>
      </c>
      <c r="E45" s="951">
        <v>30000</v>
      </c>
      <c r="F45" s="952">
        <v>0</v>
      </c>
      <c r="G45" s="953">
        <v>30000</v>
      </c>
      <c r="H45" s="951">
        <v>861</v>
      </c>
      <c r="I45" s="974">
        <v>0</v>
      </c>
      <c r="J45" s="954">
        <v>912</v>
      </c>
      <c r="K45" s="954">
        <v>1944.78</v>
      </c>
      <c r="L45" s="951">
        <f>+H45+I45+J45+K45</f>
        <v>3717.7799999999997</v>
      </c>
      <c r="M45" s="953">
        <f>+G45-L45</f>
        <v>26282.22</v>
      </c>
    </row>
    <row r="46" spans="1:13" s="1577" customFormat="1" ht="18.75" x14ac:dyDescent="0.3">
      <c r="A46" s="955" t="s">
        <v>1657</v>
      </c>
      <c r="B46" s="950" t="s">
        <v>807</v>
      </c>
      <c r="C46" s="960" t="s">
        <v>125</v>
      </c>
      <c r="D46" s="960" t="s">
        <v>1067</v>
      </c>
      <c r="E46" s="951">
        <v>43500</v>
      </c>
      <c r="F46" s="952">
        <v>0</v>
      </c>
      <c r="G46" s="953">
        <v>43500</v>
      </c>
      <c r="H46" s="951">
        <v>1248.45</v>
      </c>
      <c r="I46" s="974">
        <v>936.62</v>
      </c>
      <c r="J46" s="954">
        <v>1322.4</v>
      </c>
      <c r="K46" s="954">
        <v>25</v>
      </c>
      <c r="L46" s="951">
        <f>+H46+I46+J46+K46</f>
        <v>3532.4700000000003</v>
      </c>
      <c r="M46" s="953">
        <f>+G46-L46</f>
        <v>39967.53</v>
      </c>
    </row>
    <row r="47" spans="1:13" s="1577" customFormat="1" ht="18.75" x14ac:dyDescent="0.3">
      <c r="A47" s="961" t="s">
        <v>749</v>
      </c>
      <c r="B47" s="950"/>
      <c r="C47" s="962">
        <v>2</v>
      </c>
      <c r="D47" s="962"/>
      <c r="E47" s="963">
        <f>SUM(E45:E46)</f>
        <v>73500</v>
      </c>
      <c r="F47" s="964">
        <f t="shared" ref="F47:L47" si="4">SUM(F45:F46)</f>
        <v>0</v>
      </c>
      <c r="G47" s="965">
        <f t="shared" si="4"/>
        <v>73500</v>
      </c>
      <c r="H47" s="963">
        <f t="shared" si="4"/>
        <v>2109.4499999999998</v>
      </c>
      <c r="I47" s="1071">
        <f t="shared" si="4"/>
        <v>936.62</v>
      </c>
      <c r="J47" s="966">
        <f t="shared" si="4"/>
        <v>2234.4</v>
      </c>
      <c r="K47" s="966">
        <f>SUM(K45:K46)</f>
        <v>1969.78</v>
      </c>
      <c r="L47" s="963">
        <f t="shared" si="4"/>
        <v>7250.25</v>
      </c>
      <c r="M47" s="965">
        <f>SUM(M45:M46)</f>
        <v>66249.75</v>
      </c>
    </row>
    <row r="48" spans="1:13" s="1577" customFormat="1" ht="18.75" x14ac:dyDescent="0.3">
      <c r="A48" s="961"/>
      <c r="B48" s="950"/>
      <c r="C48" s="967"/>
      <c r="D48" s="967"/>
      <c r="E48" s="963"/>
      <c r="F48" s="964"/>
      <c r="G48" s="965"/>
      <c r="H48" s="963"/>
      <c r="I48" s="963"/>
      <c r="J48" s="966"/>
      <c r="K48" s="966"/>
      <c r="L48" s="963"/>
      <c r="M48" s="965"/>
    </row>
    <row r="49" spans="1:13" s="1577" customFormat="1" ht="18.75" x14ac:dyDescent="0.3">
      <c r="A49" s="961" t="s">
        <v>1531</v>
      </c>
      <c r="B49" s="950"/>
      <c r="C49" s="967"/>
      <c r="D49" s="967"/>
      <c r="E49" s="963"/>
      <c r="F49" s="964"/>
      <c r="G49" s="965"/>
      <c r="H49" s="963"/>
      <c r="I49" s="963"/>
      <c r="J49" s="966"/>
      <c r="K49" s="966"/>
      <c r="L49" s="963"/>
      <c r="M49" s="965"/>
    </row>
    <row r="50" spans="1:13" s="1577" customFormat="1" ht="18.75" x14ac:dyDescent="0.3">
      <c r="A50" s="958" t="s">
        <v>226</v>
      </c>
      <c r="B50" s="950" t="s">
        <v>806</v>
      </c>
      <c r="C50" s="959" t="s">
        <v>1461</v>
      </c>
      <c r="D50" s="960" t="s">
        <v>1067</v>
      </c>
      <c r="E50" s="951">
        <v>35000</v>
      </c>
      <c r="F50" s="952">
        <v>0</v>
      </c>
      <c r="G50" s="953">
        <v>35000</v>
      </c>
      <c r="H50" s="951">
        <v>1004.5</v>
      </c>
      <c r="I50" s="974">
        <v>0</v>
      </c>
      <c r="J50" s="954">
        <v>1064</v>
      </c>
      <c r="K50" s="954">
        <v>25</v>
      </c>
      <c r="L50" s="951">
        <f>+H50+I50+J50+K50</f>
        <v>2093.5</v>
      </c>
      <c r="M50" s="953">
        <f>+G50-L50</f>
        <v>32906.5</v>
      </c>
    </row>
    <row r="51" spans="1:13" s="1577" customFormat="1" ht="18.75" x14ac:dyDescent="0.3">
      <c r="A51" s="958" t="s">
        <v>1779</v>
      </c>
      <c r="B51" s="950" t="s">
        <v>806</v>
      </c>
      <c r="C51" s="960" t="s">
        <v>912</v>
      </c>
      <c r="D51" s="960" t="s">
        <v>1067</v>
      </c>
      <c r="E51" s="951">
        <v>30000</v>
      </c>
      <c r="F51" s="952">
        <v>0</v>
      </c>
      <c r="G51" s="953">
        <v>30000</v>
      </c>
      <c r="H51" s="951">
        <v>861</v>
      </c>
      <c r="I51" s="974">
        <v>0</v>
      </c>
      <c r="J51" s="954">
        <v>912</v>
      </c>
      <c r="K51" s="954">
        <v>5011.95</v>
      </c>
      <c r="L51" s="951">
        <f>SUM(H51:K51)</f>
        <v>6784.95</v>
      </c>
      <c r="M51" s="953">
        <f>+E51-L51</f>
        <v>23215.05</v>
      </c>
    </row>
    <row r="52" spans="1:13" s="1577" customFormat="1" ht="18.75" x14ac:dyDescent="0.3">
      <c r="A52" s="955" t="s">
        <v>119</v>
      </c>
      <c r="B52" s="968" t="s">
        <v>806</v>
      </c>
      <c r="C52" s="960" t="s">
        <v>912</v>
      </c>
      <c r="D52" s="960" t="s">
        <v>1067</v>
      </c>
      <c r="E52" s="951">
        <v>35000</v>
      </c>
      <c r="F52" s="974">
        <v>0</v>
      </c>
      <c r="G52" s="951">
        <v>35000</v>
      </c>
      <c r="H52" s="951">
        <v>1004.5</v>
      </c>
      <c r="I52" s="974">
        <v>0</v>
      </c>
      <c r="J52" s="954">
        <v>1064</v>
      </c>
      <c r="K52" s="954">
        <v>7761.54</v>
      </c>
      <c r="L52" s="951">
        <f>+H52+I52+J52+K52</f>
        <v>9830.0400000000009</v>
      </c>
      <c r="M52" s="951">
        <f>+G52-L52</f>
        <v>25169.96</v>
      </c>
    </row>
    <row r="53" spans="1:13" s="1577" customFormat="1" ht="18.75" x14ac:dyDescent="0.3">
      <c r="A53" s="955" t="s">
        <v>1335</v>
      </c>
      <c r="B53" s="950" t="s">
        <v>806</v>
      </c>
      <c r="C53" s="960" t="s">
        <v>912</v>
      </c>
      <c r="D53" s="960" t="s">
        <v>1067</v>
      </c>
      <c r="E53" s="951">
        <v>35000</v>
      </c>
      <c r="F53" s="974">
        <v>0</v>
      </c>
      <c r="G53" s="951">
        <v>35000</v>
      </c>
      <c r="H53" s="951">
        <v>1004.5</v>
      </c>
      <c r="I53" s="974">
        <v>0</v>
      </c>
      <c r="J53" s="954">
        <v>1064</v>
      </c>
      <c r="K53" s="954">
        <v>25</v>
      </c>
      <c r="L53" s="951">
        <f>+H53+I53+J53+K53</f>
        <v>2093.5</v>
      </c>
      <c r="M53" s="951">
        <f>+G53-L53</f>
        <v>32906.5</v>
      </c>
    </row>
    <row r="54" spans="1:13" s="1576" customFormat="1" ht="18.75" x14ac:dyDescent="0.3">
      <c r="A54" s="1578" t="s">
        <v>1327</v>
      </c>
      <c r="B54" s="1256" t="s">
        <v>806</v>
      </c>
      <c r="C54" s="1579" t="s">
        <v>1844</v>
      </c>
      <c r="D54" s="1257" t="s">
        <v>1067</v>
      </c>
      <c r="E54" s="954">
        <v>43500</v>
      </c>
      <c r="F54" s="1191">
        <v>0</v>
      </c>
      <c r="G54" s="954">
        <v>43500</v>
      </c>
      <c r="H54" s="954">
        <v>1248.45</v>
      </c>
      <c r="I54" s="1191">
        <v>936.62</v>
      </c>
      <c r="J54" s="954">
        <v>1322.4</v>
      </c>
      <c r="K54" s="954">
        <v>25</v>
      </c>
      <c r="L54" s="954">
        <f>+H54+I54+J54+K54</f>
        <v>3532.4700000000003</v>
      </c>
      <c r="M54" s="954">
        <f>+G54-L54</f>
        <v>39967.53</v>
      </c>
    </row>
    <row r="55" spans="1:13" s="1577" customFormat="1" ht="18.75" x14ac:dyDescent="0.3">
      <c r="A55" s="1230" t="s">
        <v>749</v>
      </c>
      <c r="B55" s="1231"/>
      <c r="C55" s="1232">
        <v>5</v>
      </c>
      <c r="D55" s="1232"/>
      <c r="E55" s="1233">
        <f>SUM(E50:E54)</f>
        <v>178500</v>
      </c>
      <c r="F55" s="964">
        <v>0</v>
      </c>
      <c r="G55" s="1233">
        <f t="shared" ref="G55:M55" si="5">SUM(G50:G54)</f>
        <v>178500</v>
      </c>
      <c r="H55" s="1233">
        <f t="shared" si="5"/>
        <v>5122.95</v>
      </c>
      <c r="I55" s="1233">
        <f t="shared" si="5"/>
        <v>936.62</v>
      </c>
      <c r="J55" s="1395">
        <f t="shared" si="5"/>
        <v>5426.4</v>
      </c>
      <c r="K55" s="1395">
        <f t="shared" si="5"/>
        <v>12848.49</v>
      </c>
      <c r="L55" s="1233">
        <f t="shared" si="5"/>
        <v>24334.460000000003</v>
      </c>
      <c r="M55" s="1233">
        <f t="shared" si="5"/>
        <v>154165.54</v>
      </c>
    </row>
    <row r="56" spans="1:13" s="1577" customFormat="1" ht="23.25" customHeight="1" x14ac:dyDescent="0.3">
      <c r="A56" s="1580"/>
      <c r="B56" s="1580"/>
      <c r="C56" s="1580"/>
      <c r="D56" s="1580"/>
      <c r="E56" s="1580"/>
      <c r="F56" s="1580"/>
      <c r="G56" s="1580"/>
      <c r="H56" s="1580"/>
      <c r="I56" s="1580"/>
      <c r="J56" s="1581"/>
      <c r="K56" s="1581"/>
      <c r="L56" s="1580"/>
      <c r="M56" s="1580"/>
    </row>
    <row r="57" spans="1:13" s="1577" customFormat="1" ht="18.75" x14ac:dyDescent="0.3">
      <c r="A57" s="1235" t="s">
        <v>1145</v>
      </c>
      <c r="B57" s="1236"/>
      <c r="C57" s="1237"/>
      <c r="D57" s="1237"/>
      <c r="E57" s="1238"/>
      <c r="F57" s="1239"/>
      <c r="G57" s="1240"/>
      <c r="H57" s="1238"/>
      <c r="I57" s="1238"/>
      <c r="J57" s="1241"/>
      <c r="K57" s="1241"/>
      <c r="L57" s="1238"/>
      <c r="M57" s="1240"/>
    </row>
    <row r="58" spans="1:13" s="1577" customFormat="1" ht="18.75" x14ac:dyDescent="0.3">
      <c r="A58" s="955" t="s">
        <v>346</v>
      </c>
      <c r="B58" s="950" t="s">
        <v>806</v>
      </c>
      <c r="C58" s="960" t="s">
        <v>309</v>
      </c>
      <c r="D58" s="960" t="s">
        <v>1067</v>
      </c>
      <c r="E58" s="951">
        <v>37500</v>
      </c>
      <c r="F58" s="974">
        <v>0</v>
      </c>
      <c r="G58" s="951">
        <v>37500</v>
      </c>
      <c r="H58" s="951">
        <v>1076.25</v>
      </c>
      <c r="I58" s="974">
        <v>89.81</v>
      </c>
      <c r="J58" s="954">
        <v>1140</v>
      </c>
      <c r="K58" s="954">
        <v>525</v>
      </c>
      <c r="L58" s="951">
        <f>+H58+I58+J58+K58</f>
        <v>2831.06</v>
      </c>
      <c r="M58" s="951">
        <f>+G58-L58</f>
        <v>34668.94</v>
      </c>
    </row>
    <row r="59" spans="1:13" s="1577" customFormat="1" ht="18.75" x14ac:dyDescent="0.3">
      <c r="A59" s="955" t="s">
        <v>1658</v>
      </c>
      <c r="B59" s="950" t="s">
        <v>806</v>
      </c>
      <c r="C59" s="960" t="s">
        <v>309</v>
      </c>
      <c r="D59" s="960" t="s">
        <v>1067</v>
      </c>
      <c r="E59" s="951">
        <v>37500</v>
      </c>
      <c r="F59" s="974">
        <v>0</v>
      </c>
      <c r="G59" s="951">
        <v>37500</v>
      </c>
      <c r="H59" s="951">
        <v>1076.25</v>
      </c>
      <c r="I59" s="974">
        <v>0</v>
      </c>
      <c r="J59" s="954">
        <v>1140</v>
      </c>
      <c r="K59" s="954">
        <v>2374.2800000000002</v>
      </c>
      <c r="L59" s="951">
        <f>SUM(H59:K59)</f>
        <v>4590.5300000000007</v>
      </c>
      <c r="M59" s="951">
        <f>+G59-L59</f>
        <v>32909.47</v>
      </c>
    </row>
    <row r="60" spans="1:13" s="1577" customFormat="1" ht="18.75" x14ac:dyDescent="0.3">
      <c r="A60" s="961" t="s">
        <v>749</v>
      </c>
      <c r="B60" s="950"/>
      <c r="C60" s="962">
        <v>2</v>
      </c>
      <c r="D60" s="962"/>
      <c r="E60" s="963">
        <f>SUM(E58:E59)</f>
        <v>75000</v>
      </c>
      <c r="F60" s="1071">
        <v>0</v>
      </c>
      <c r="G60" s="963">
        <f t="shared" ref="G60:M60" si="6">SUM(G58:G59)</f>
        <v>75000</v>
      </c>
      <c r="H60" s="963">
        <f t="shared" si="6"/>
        <v>2152.5</v>
      </c>
      <c r="I60" s="963">
        <f t="shared" si="6"/>
        <v>89.81</v>
      </c>
      <c r="J60" s="966">
        <f t="shared" si="6"/>
        <v>2280</v>
      </c>
      <c r="K60" s="966">
        <f t="shared" si="6"/>
        <v>2899.28</v>
      </c>
      <c r="L60" s="963">
        <f t="shared" si="6"/>
        <v>7421.59</v>
      </c>
      <c r="M60" s="963">
        <f t="shared" si="6"/>
        <v>67578.41</v>
      </c>
    </row>
    <row r="61" spans="1:13" s="1577" customFormat="1" ht="18.75" x14ac:dyDescent="0.3">
      <c r="A61" s="961"/>
      <c r="B61" s="950"/>
      <c r="C61" s="967"/>
      <c r="D61" s="967"/>
      <c r="E61" s="963"/>
      <c r="F61" s="964"/>
      <c r="G61" s="965"/>
      <c r="H61" s="963"/>
      <c r="I61" s="963"/>
      <c r="J61" s="1192"/>
      <c r="K61" s="966"/>
      <c r="L61" s="963"/>
      <c r="M61" s="965"/>
    </row>
    <row r="62" spans="1:13" s="1577" customFormat="1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3"/>
      <c r="I62" s="963"/>
      <c r="J62" s="966"/>
      <c r="K62" s="966"/>
      <c r="L62" s="963"/>
      <c r="M62" s="965"/>
    </row>
    <row r="63" spans="1:13" s="1577" customFormat="1" ht="18.75" x14ac:dyDescent="0.3">
      <c r="A63" s="955" t="s">
        <v>545</v>
      </c>
      <c r="B63" s="950" t="s">
        <v>806</v>
      </c>
      <c r="C63" s="960" t="s">
        <v>1139</v>
      </c>
      <c r="D63" s="960" t="s">
        <v>1067</v>
      </c>
      <c r="E63" s="951">
        <v>43500</v>
      </c>
      <c r="F63" s="952">
        <v>0</v>
      </c>
      <c r="G63" s="953">
        <v>43500</v>
      </c>
      <c r="H63" s="951">
        <v>1248.45</v>
      </c>
      <c r="I63" s="951">
        <v>936.62</v>
      </c>
      <c r="J63" s="954">
        <v>1322.4</v>
      </c>
      <c r="K63" s="954">
        <v>25</v>
      </c>
      <c r="L63" s="951">
        <f t="shared" ref="L63:L74" si="7">+H63+I63+J63+K63</f>
        <v>3532.4700000000003</v>
      </c>
      <c r="M63" s="953">
        <f>+G63-L63</f>
        <v>39967.53</v>
      </c>
    </row>
    <row r="64" spans="1:13" s="1577" customFormat="1" ht="18.75" x14ac:dyDescent="0.3">
      <c r="A64" s="958" t="s">
        <v>1347</v>
      </c>
      <c r="B64" s="950" t="s">
        <v>807</v>
      </c>
      <c r="C64" s="977" t="s">
        <v>327</v>
      </c>
      <c r="D64" s="960" t="s">
        <v>1067</v>
      </c>
      <c r="E64" s="951">
        <v>43500</v>
      </c>
      <c r="F64" s="952">
        <v>0</v>
      </c>
      <c r="G64" s="953">
        <v>43500</v>
      </c>
      <c r="H64" s="951">
        <v>1248.45</v>
      </c>
      <c r="I64" s="974">
        <v>936.62</v>
      </c>
      <c r="J64" s="954">
        <v>1322.4</v>
      </c>
      <c r="K64" s="954">
        <v>25</v>
      </c>
      <c r="L64" s="951">
        <f>+H64+I64+J64+K64</f>
        <v>3532.4700000000003</v>
      </c>
      <c r="M64" s="953">
        <f>+G64-L64</f>
        <v>39967.53</v>
      </c>
    </row>
    <row r="65" spans="1:13" s="1577" customFormat="1" ht="18.75" x14ac:dyDescent="0.3">
      <c r="A65" s="958" t="s">
        <v>1660</v>
      </c>
      <c r="B65" s="950" t="s">
        <v>806</v>
      </c>
      <c r="C65" s="960" t="s">
        <v>1461</v>
      </c>
      <c r="D65" s="960" t="s">
        <v>1067</v>
      </c>
      <c r="E65" s="951">
        <v>30000</v>
      </c>
      <c r="F65" s="974">
        <v>0</v>
      </c>
      <c r="G65" s="951">
        <v>30000</v>
      </c>
      <c r="H65" s="951">
        <v>861</v>
      </c>
      <c r="I65" s="974">
        <v>0</v>
      </c>
      <c r="J65" s="954">
        <v>912</v>
      </c>
      <c r="K65" s="954">
        <v>25</v>
      </c>
      <c r="L65" s="951">
        <f>+H65+I65+J65+K65</f>
        <v>1798</v>
      </c>
      <c r="M65" s="953">
        <f>+G65-L65</f>
        <v>28202</v>
      </c>
    </row>
    <row r="66" spans="1:13" s="1577" customFormat="1" ht="18.75" x14ac:dyDescent="0.3">
      <c r="A66" s="958" t="s">
        <v>99</v>
      </c>
      <c r="B66" s="950" t="s">
        <v>806</v>
      </c>
      <c r="C66" s="960" t="s">
        <v>1461</v>
      </c>
      <c r="D66" s="960" t="s">
        <v>1067</v>
      </c>
      <c r="E66" s="951">
        <v>35000</v>
      </c>
      <c r="F66" s="952">
        <v>0</v>
      </c>
      <c r="G66" s="953">
        <v>35000</v>
      </c>
      <c r="H66" s="951">
        <v>1004.5</v>
      </c>
      <c r="I66" s="974">
        <v>0</v>
      </c>
      <c r="J66" s="954">
        <v>1064</v>
      </c>
      <c r="K66" s="954">
        <v>125</v>
      </c>
      <c r="L66" s="951">
        <f>+H66+I66+J66+K66</f>
        <v>2193.5</v>
      </c>
      <c r="M66" s="953">
        <f>+G66-L66</f>
        <v>32806.5</v>
      </c>
    </row>
    <row r="67" spans="1:13" s="1576" customFormat="1" ht="18.75" x14ac:dyDescent="0.3">
      <c r="A67" s="1255" t="s">
        <v>1659</v>
      </c>
      <c r="B67" s="1256" t="s">
        <v>806</v>
      </c>
      <c r="C67" s="1257" t="s">
        <v>92</v>
      </c>
      <c r="D67" s="1257" t="s">
        <v>1067</v>
      </c>
      <c r="E67" s="954">
        <v>30000</v>
      </c>
      <c r="F67" s="1191">
        <v>0</v>
      </c>
      <c r="G67" s="954">
        <v>30000</v>
      </c>
      <c r="H67" s="951">
        <v>861</v>
      </c>
      <c r="I67" s="974">
        <v>0</v>
      </c>
      <c r="J67" s="954">
        <v>912</v>
      </c>
      <c r="K67" s="954">
        <v>6341.6</v>
      </c>
      <c r="L67" s="951">
        <f>+H67+I67+J67+K67</f>
        <v>8114.6</v>
      </c>
      <c r="M67" s="954">
        <f>+G67-L67</f>
        <v>21885.4</v>
      </c>
    </row>
    <row r="68" spans="1:13" s="1577" customFormat="1" ht="18.75" x14ac:dyDescent="0.3">
      <c r="A68" s="955" t="s">
        <v>1662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974">
        <v>0</v>
      </c>
      <c r="J68" s="954">
        <v>912</v>
      </c>
      <c r="K68" s="954">
        <v>25</v>
      </c>
      <c r="L68" s="951">
        <f t="shared" si="7"/>
        <v>1798</v>
      </c>
      <c r="M68" s="953">
        <f t="shared" ref="M68:M74" si="8">+G68-L68</f>
        <v>28202</v>
      </c>
    </row>
    <row r="69" spans="1:13" s="1577" customFormat="1" ht="18.75" x14ac:dyDescent="0.3">
      <c r="A69" s="958" t="s">
        <v>1663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1">
        <v>861</v>
      </c>
      <c r="I69" s="974">
        <v>0</v>
      </c>
      <c r="J69" s="954">
        <v>912</v>
      </c>
      <c r="K69" s="954">
        <v>2568.4</v>
      </c>
      <c r="L69" s="951">
        <f t="shared" si="7"/>
        <v>4341.3999999999996</v>
      </c>
      <c r="M69" s="953">
        <f t="shared" si="8"/>
        <v>25658.6</v>
      </c>
    </row>
    <row r="70" spans="1:13" s="1577" customFormat="1" ht="18.75" x14ac:dyDescent="0.3">
      <c r="A70" s="958" t="s">
        <v>1146</v>
      </c>
      <c r="B70" s="950" t="s">
        <v>806</v>
      </c>
      <c r="C70" s="960" t="s">
        <v>92</v>
      </c>
      <c r="D70" s="960" t="s">
        <v>1067</v>
      </c>
      <c r="E70" s="951">
        <v>30000</v>
      </c>
      <c r="F70" s="952">
        <v>0</v>
      </c>
      <c r="G70" s="953">
        <v>30000</v>
      </c>
      <c r="H70" s="951">
        <v>861</v>
      </c>
      <c r="I70" s="974">
        <v>0</v>
      </c>
      <c r="J70" s="954">
        <v>912</v>
      </c>
      <c r="K70" s="954">
        <v>3710.35</v>
      </c>
      <c r="L70" s="951">
        <f t="shared" si="7"/>
        <v>5483.35</v>
      </c>
      <c r="M70" s="953">
        <f t="shared" si="8"/>
        <v>24516.65</v>
      </c>
    </row>
    <row r="71" spans="1:13" s="1577" customFormat="1" ht="18.75" x14ac:dyDescent="0.3">
      <c r="A71" s="958" t="s">
        <v>1317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1">
        <v>861</v>
      </c>
      <c r="I71" s="974">
        <v>0</v>
      </c>
      <c r="J71" s="954">
        <v>912</v>
      </c>
      <c r="K71" s="954">
        <v>25</v>
      </c>
      <c r="L71" s="951">
        <f t="shared" si="7"/>
        <v>1798</v>
      </c>
      <c r="M71" s="953">
        <f t="shared" si="8"/>
        <v>28202</v>
      </c>
    </row>
    <row r="72" spans="1:13" s="1577" customFormat="1" ht="18.75" x14ac:dyDescent="0.3">
      <c r="A72" s="955" t="s">
        <v>1664</v>
      </c>
      <c r="B72" s="968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974">
        <v>0</v>
      </c>
      <c r="J72" s="954">
        <v>912</v>
      </c>
      <c r="K72" s="954">
        <v>1944.78</v>
      </c>
      <c r="L72" s="951">
        <f t="shared" si="7"/>
        <v>3717.7799999999997</v>
      </c>
      <c r="M72" s="953">
        <f t="shared" si="8"/>
        <v>26282.22</v>
      </c>
    </row>
    <row r="73" spans="1:13" s="1577" customFormat="1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1">
        <v>861</v>
      </c>
      <c r="I73" s="974">
        <v>0</v>
      </c>
      <c r="J73" s="954">
        <v>912</v>
      </c>
      <c r="K73" s="954">
        <v>25</v>
      </c>
      <c r="L73" s="951">
        <f t="shared" si="7"/>
        <v>1798</v>
      </c>
      <c r="M73" s="953">
        <f t="shared" si="8"/>
        <v>28202</v>
      </c>
    </row>
    <row r="74" spans="1:13" s="1577" customFormat="1" ht="18.75" x14ac:dyDescent="0.3">
      <c r="A74" s="958" t="s">
        <v>1808</v>
      </c>
      <c r="B74" s="950" t="s">
        <v>806</v>
      </c>
      <c r="C74" s="960" t="s">
        <v>268</v>
      </c>
      <c r="D74" s="960" t="s">
        <v>1067</v>
      </c>
      <c r="E74" s="951">
        <v>30000</v>
      </c>
      <c r="F74" s="974">
        <v>0</v>
      </c>
      <c r="G74" s="951">
        <v>30000</v>
      </c>
      <c r="H74" s="951">
        <v>861</v>
      </c>
      <c r="I74" s="974">
        <v>0</v>
      </c>
      <c r="J74" s="954">
        <v>912</v>
      </c>
      <c r="K74" s="954">
        <v>25</v>
      </c>
      <c r="L74" s="951">
        <f t="shared" si="7"/>
        <v>1798</v>
      </c>
      <c r="M74" s="953">
        <f t="shared" si="8"/>
        <v>28202</v>
      </c>
    </row>
    <row r="75" spans="1:13" s="1577" customFormat="1" ht="18.75" x14ac:dyDescent="0.3">
      <c r="A75" s="958" t="s">
        <v>1836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52">
        <v>0</v>
      </c>
      <c r="G75" s="953">
        <v>30000</v>
      </c>
      <c r="H75" s="951">
        <v>861</v>
      </c>
      <c r="I75" s="974">
        <v>0</v>
      </c>
      <c r="J75" s="954">
        <v>912</v>
      </c>
      <c r="K75" s="954">
        <v>3025</v>
      </c>
      <c r="L75" s="951">
        <f>+H75+I75+J75+K75</f>
        <v>4798</v>
      </c>
      <c r="M75" s="953">
        <f>+G75-L75</f>
        <v>25202</v>
      </c>
    </row>
    <row r="76" spans="1:13" s="1577" customFormat="1" ht="18.75" x14ac:dyDescent="0.3">
      <c r="A76" s="958" t="s">
        <v>1879</v>
      </c>
      <c r="B76" s="950" t="s">
        <v>806</v>
      </c>
      <c r="C76" s="960" t="s">
        <v>268</v>
      </c>
      <c r="D76" s="960" t="s">
        <v>1067</v>
      </c>
      <c r="E76" s="951">
        <v>30000</v>
      </c>
      <c r="F76" s="952">
        <v>0</v>
      </c>
      <c r="G76" s="953">
        <v>30000</v>
      </c>
      <c r="H76" s="951">
        <v>861</v>
      </c>
      <c r="I76" s="974">
        <v>0</v>
      </c>
      <c r="J76" s="954">
        <v>912</v>
      </c>
      <c r="K76" s="954">
        <v>25</v>
      </c>
      <c r="L76" s="951">
        <f t="shared" ref="L76" si="9">+H76+I76+J76+K76</f>
        <v>1798</v>
      </c>
      <c r="M76" s="953">
        <f t="shared" ref="M76" si="10">+G76-L76</f>
        <v>28202</v>
      </c>
    </row>
    <row r="77" spans="1:13" s="1577" customFormat="1" ht="18.75" x14ac:dyDescent="0.3">
      <c r="A77" s="961" t="s">
        <v>755</v>
      </c>
      <c r="B77" s="950"/>
      <c r="C77" s="962">
        <v>14</v>
      </c>
      <c r="D77" s="962"/>
      <c r="E77" s="963">
        <f>SUM(E63:E76)</f>
        <v>452000</v>
      </c>
      <c r="F77" s="964">
        <v>0</v>
      </c>
      <c r="G77" s="963">
        <f t="shared" ref="G77:M77" si="11">SUM(G63:G76)</f>
        <v>452000</v>
      </c>
      <c r="H77" s="963">
        <f t="shared" si="11"/>
        <v>12972.4</v>
      </c>
      <c r="I77" s="963">
        <f t="shared" si="11"/>
        <v>1873.24</v>
      </c>
      <c r="J77" s="963">
        <f t="shared" si="11"/>
        <v>13740.8</v>
      </c>
      <c r="K77" s="963">
        <f t="shared" si="11"/>
        <v>17915.13</v>
      </c>
      <c r="L77" s="963">
        <f t="shared" si="11"/>
        <v>46501.57</v>
      </c>
      <c r="M77" s="963">
        <f t="shared" si="11"/>
        <v>405498.42999999993</v>
      </c>
    </row>
    <row r="78" spans="1:13" s="1577" customFormat="1" ht="18.75" x14ac:dyDescent="0.3">
      <c r="A78" s="958"/>
      <c r="B78" s="950"/>
      <c r="C78" s="960"/>
      <c r="D78" s="960"/>
      <c r="E78" s="951"/>
      <c r="F78" s="952"/>
      <c r="G78" s="953"/>
      <c r="H78" s="951"/>
      <c r="I78" s="951"/>
      <c r="J78" s="954"/>
      <c r="K78" s="954"/>
      <c r="L78" s="951"/>
      <c r="M78" s="953"/>
    </row>
    <row r="79" spans="1:13" s="1577" customFormat="1" ht="18.75" x14ac:dyDescent="0.3">
      <c r="A79" s="975" t="s">
        <v>1665</v>
      </c>
      <c r="B79" s="950"/>
      <c r="C79" s="967"/>
      <c r="D79" s="967"/>
      <c r="E79" s="963"/>
      <c r="F79" s="964"/>
      <c r="G79" s="965"/>
      <c r="H79" s="963"/>
      <c r="I79" s="963"/>
      <c r="J79" s="966"/>
      <c r="K79" s="966"/>
      <c r="L79" s="963"/>
      <c r="M79" s="965"/>
    </row>
    <row r="80" spans="1:13" s="1577" customFormat="1" ht="18.75" x14ac:dyDescent="0.3">
      <c r="A80" s="955" t="s">
        <v>1666</v>
      </c>
      <c r="B80" s="950" t="s">
        <v>807</v>
      </c>
      <c r="C80" s="960" t="s">
        <v>1778</v>
      </c>
      <c r="D80" s="960" t="s">
        <v>1067</v>
      </c>
      <c r="E80" s="951">
        <v>43500</v>
      </c>
      <c r="F80" s="952">
        <v>0</v>
      </c>
      <c r="G80" s="953">
        <v>43500</v>
      </c>
      <c r="H80" s="951">
        <v>1248.45</v>
      </c>
      <c r="I80" s="974">
        <v>936.62</v>
      </c>
      <c r="J80" s="954">
        <v>1322.4</v>
      </c>
      <c r="K80" s="954">
        <v>1285</v>
      </c>
      <c r="L80" s="951">
        <f t="shared" ref="L80:L87" si="12">+H80+I80+J80+K80</f>
        <v>4792.47</v>
      </c>
      <c r="M80" s="953">
        <f>+G80-L80</f>
        <v>38707.53</v>
      </c>
    </row>
    <row r="81" spans="1:13" s="1577" customFormat="1" ht="18.75" x14ac:dyDescent="0.3">
      <c r="A81" s="955" t="s">
        <v>760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52">
        <v>0</v>
      </c>
      <c r="G81" s="953">
        <v>25000</v>
      </c>
      <c r="H81" s="951">
        <v>717.5</v>
      </c>
      <c r="I81" s="974">
        <v>0</v>
      </c>
      <c r="J81" s="954">
        <v>760</v>
      </c>
      <c r="K81" s="954">
        <v>125</v>
      </c>
      <c r="L81" s="951">
        <f t="shared" si="12"/>
        <v>1602.5</v>
      </c>
      <c r="M81" s="953">
        <f t="shared" ref="M81:M89" si="13">+G81-L81</f>
        <v>23397.5</v>
      </c>
    </row>
    <row r="82" spans="1:13" s="1577" customFormat="1" ht="18.75" x14ac:dyDescent="0.3">
      <c r="A82" s="955" t="s">
        <v>860</v>
      </c>
      <c r="B82" s="950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4">
        <v>760</v>
      </c>
      <c r="K82" s="954">
        <v>165</v>
      </c>
      <c r="L82" s="951">
        <f t="shared" si="12"/>
        <v>1642.5</v>
      </c>
      <c r="M82" s="953">
        <f t="shared" si="13"/>
        <v>23357.5</v>
      </c>
    </row>
    <row r="83" spans="1:13" s="1577" customFormat="1" ht="18.75" x14ac:dyDescent="0.3">
      <c r="A83" s="958" t="s">
        <v>1667</v>
      </c>
      <c r="B83" s="950" t="s">
        <v>807</v>
      </c>
      <c r="C83" s="960" t="s">
        <v>105</v>
      </c>
      <c r="D83" s="960" t="s">
        <v>1067</v>
      </c>
      <c r="E83" s="951">
        <v>25000</v>
      </c>
      <c r="F83" s="952">
        <v>0</v>
      </c>
      <c r="G83" s="953">
        <v>25000</v>
      </c>
      <c r="H83" s="951">
        <v>717.5</v>
      </c>
      <c r="I83" s="974">
        <v>0</v>
      </c>
      <c r="J83" s="954">
        <v>760</v>
      </c>
      <c r="K83" s="954">
        <v>2296.6999999999998</v>
      </c>
      <c r="L83" s="951">
        <f t="shared" si="12"/>
        <v>3774.2</v>
      </c>
      <c r="M83" s="953">
        <f t="shared" si="13"/>
        <v>21225.8</v>
      </c>
    </row>
    <row r="84" spans="1:13" s="1577" customFormat="1" ht="18.75" x14ac:dyDescent="0.3">
      <c r="A84" s="958" t="s">
        <v>1668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52">
        <v>0</v>
      </c>
      <c r="G84" s="953">
        <v>25000</v>
      </c>
      <c r="H84" s="951">
        <v>717.5</v>
      </c>
      <c r="I84" s="974">
        <v>0</v>
      </c>
      <c r="J84" s="954">
        <v>760</v>
      </c>
      <c r="K84" s="954">
        <v>1025</v>
      </c>
      <c r="L84" s="951">
        <f t="shared" si="12"/>
        <v>2502.5</v>
      </c>
      <c r="M84" s="953">
        <f t="shared" si="13"/>
        <v>22497.5</v>
      </c>
    </row>
    <row r="85" spans="1:13" s="1577" customFormat="1" ht="18.75" x14ac:dyDescent="0.3">
      <c r="A85" s="955" t="s">
        <v>1669</v>
      </c>
      <c r="B85" s="968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4">
        <v>760</v>
      </c>
      <c r="K85" s="954">
        <v>25</v>
      </c>
      <c r="L85" s="951">
        <f t="shared" si="12"/>
        <v>1502.5</v>
      </c>
      <c r="M85" s="953">
        <f t="shared" si="13"/>
        <v>23497.5</v>
      </c>
    </row>
    <row r="86" spans="1:13" s="1577" customFormat="1" ht="18.75" x14ac:dyDescent="0.3">
      <c r="A86" s="955" t="s">
        <v>1671</v>
      </c>
      <c r="B86" s="968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4">
        <v>760</v>
      </c>
      <c r="K86" s="954">
        <v>25</v>
      </c>
      <c r="L86" s="951">
        <f t="shared" si="12"/>
        <v>1502.5</v>
      </c>
      <c r="M86" s="953">
        <f t="shared" si="13"/>
        <v>23497.5</v>
      </c>
    </row>
    <row r="87" spans="1:13" s="1577" customFormat="1" ht="18.75" x14ac:dyDescent="0.3">
      <c r="A87" s="955" t="s">
        <v>1672</v>
      </c>
      <c r="B87" s="950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974">
        <v>0</v>
      </c>
      <c r="J87" s="954">
        <v>760</v>
      </c>
      <c r="K87" s="954">
        <v>25</v>
      </c>
      <c r="L87" s="951">
        <f t="shared" si="12"/>
        <v>1502.5</v>
      </c>
      <c r="M87" s="953">
        <f t="shared" si="13"/>
        <v>23497.5</v>
      </c>
    </row>
    <row r="88" spans="1:13" s="1576" customFormat="1" ht="19.5" customHeight="1" x14ac:dyDescent="0.3">
      <c r="A88" s="1258" t="s">
        <v>1075</v>
      </c>
      <c r="B88" s="1256" t="s">
        <v>807</v>
      </c>
      <c r="C88" s="1257" t="s">
        <v>105</v>
      </c>
      <c r="D88" s="1257" t="s">
        <v>1067</v>
      </c>
      <c r="E88" s="954">
        <v>25000</v>
      </c>
      <c r="F88" s="1191">
        <v>0</v>
      </c>
      <c r="G88" s="954">
        <v>25000</v>
      </c>
      <c r="H88" s="954">
        <v>717.5</v>
      </c>
      <c r="I88" s="1191">
        <v>0</v>
      </c>
      <c r="J88" s="954">
        <v>760</v>
      </c>
      <c r="K88" s="954">
        <v>5079.66</v>
      </c>
      <c r="L88" s="954">
        <f>+H88+I88+J88+K88</f>
        <v>6557.16</v>
      </c>
      <c r="M88" s="954">
        <f t="shared" si="13"/>
        <v>18442.84</v>
      </c>
    </row>
    <row r="89" spans="1:13" s="1576" customFormat="1" ht="19.5" customHeight="1" x14ac:dyDescent="0.3">
      <c r="A89" s="1258" t="s">
        <v>1867</v>
      </c>
      <c r="B89" s="1256" t="s">
        <v>807</v>
      </c>
      <c r="C89" s="1257" t="s">
        <v>105</v>
      </c>
      <c r="D89" s="1257" t="s">
        <v>1067</v>
      </c>
      <c r="E89" s="954">
        <v>25000</v>
      </c>
      <c r="F89" s="1191">
        <v>0</v>
      </c>
      <c r="G89" s="954">
        <v>25000</v>
      </c>
      <c r="H89" s="954">
        <v>717.5</v>
      </c>
      <c r="I89" s="1191">
        <v>0</v>
      </c>
      <c r="J89" s="954">
        <v>760</v>
      </c>
      <c r="K89" s="954">
        <v>25</v>
      </c>
      <c r="L89" s="954">
        <f>+H89+I89+J89+K89</f>
        <v>1502.5</v>
      </c>
      <c r="M89" s="954">
        <f t="shared" si="13"/>
        <v>23497.5</v>
      </c>
    </row>
    <row r="90" spans="1:13" s="1577" customFormat="1" ht="18.75" x14ac:dyDescent="0.3">
      <c r="A90" s="961" t="s">
        <v>763</v>
      </c>
      <c r="B90" s="950"/>
      <c r="C90" s="962">
        <v>10</v>
      </c>
      <c r="D90" s="962"/>
      <c r="E90" s="963">
        <f>SUM(E80:E89)</f>
        <v>268500</v>
      </c>
      <c r="F90" s="1071">
        <v>0</v>
      </c>
      <c r="G90" s="963">
        <f t="shared" ref="G90:M90" si="14">SUM(G80:G89)</f>
        <v>268500</v>
      </c>
      <c r="H90" s="963">
        <f t="shared" si="14"/>
        <v>7705.95</v>
      </c>
      <c r="I90" s="963">
        <f t="shared" si="14"/>
        <v>936.62</v>
      </c>
      <c r="J90" s="966">
        <f t="shared" si="14"/>
        <v>8162.4</v>
      </c>
      <c r="K90" s="966">
        <f t="shared" si="14"/>
        <v>10076.36</v>
      </c>
      <c r="L90" s="963">
        <f t="shared" si="14"/>
        <v>26881.329999999998</v>
      </c>
      <c r="M90" s="963">
        <f t="shared" si="14"/>
        <v>241618.67</v>
      </c>
    </row>
    <row r="91" spans="1:13" s="1577" customFormat="1" ht="18.75" x14ac:dyDescent="0.3">
      <c r="A91" s="958"/>
      <c r="B91" s="950"/>
      <c r="C91" s="967"/>
      <c r="D91" s="967"/>
      <c r="E91" s="951"/>
      <c r="F91" s="952"/>
      <c r="G91" s="953"/>
      <c r="H91" s="951"/>
      <c r="I91" s="951"/>
      <c r="J91" s="954"/>
      <c r="K91" s="954"/>
      <c r="L91" s="951"/>
      <c r="M91" s="953"/>
    </row>
    <row r="92" spans="1:13" s="1577" customFormat="1" ht="18.75" x14ac:dyDescent="0.3">
      <c r="A92" s="961" t="s">
        <v>1126</v>
      </c>
      <c r="B92" s="950"/>
      <c r="C92" s="960"/>
      <c r="D92" s="960"/>
      <c r="E92" s="951"/>
      <c r="F92" s="964"/>
      <c r="G92" s="953"/>
      <c r="H92" s="951"/>
      <c r="I92" s="951"/>
      <c r="J92" s="954"/>
      <c r="K92" s="954"/>
      <c r="L92" s="951"/>
      <c r="M92" s="953"/>
    </row>
    <row r="93" spans="1:13" s="1577" customFormat="1" ht="18.75" x14ac:dyDescent="0.3">
      <c r="A93" s="955" t="s">
        <v>1641</v>
      </c>
      <c r="B93" s="950" t="s">
        <v>807</v>
      </c>
      <c r="C93" s="960" t="s">
        <v>1673</v>
      </c>
      <c r="D93" s="960" t="s">
        <v>1069</v>
      </c>
      <c r="E93" s="951">
        <v>55000</v>
      </c>
      <c r="F93" s="952">
        <v>0</v>
      </c>
      <c r="G93" s="953">
        <v>55000</v>
      </c>
      <c r="H93" s="951">
        <v>1578.5</v>
      </c>
      <c r="I93" s="956">
        <v>2559.6799999999998</v>
      </c>
      <c r="J93" s="954">
        <v>1672</v>
      </c>
      <c r="K93" s="954">
        <v>25</v>
      </c>
      <c r="L93" s="951">
        <f>+H93+I93+J93+K93</f>
        <v>5835.18</v>
      </c>
      <c r="M93" s="953">
        <f>+G93-L93</f>
        <v>49164.82</v>
      </c>
    </row>
    <row r="94" spans="1:13" s="1576" customFormat="1" ht="18.75" x14ac:dyDescent="0.3">
      <c r="A94" s="1258" t="s">
        <v>1842</v>
      </c>
      <c r="B94" s="1256" t="s">
        <v>807</v>
      </c>
      <c r="C94" s="1257" t="s">
        <v>276</v>
      </c>
      <c r="D94" s="960" t="s">
        <v>1067</v>
      </c>
      <c r="E94" s="954">
        <v>43500</v>
      </c>
      <c r="F94" s="1191">
        <v>0</v>
      </c>
      <c r="G94" s="954">
        <v>43500</v>
      </c>
      <c r="H94" s="954">
        <v>1248.45</v>
      </c>
      <c r="I94" s="1191">
        <v>936.62</v>
      </c>
      <c r="J94" s="954">
        <v>1322.4</v>
      </c>
      <c r="K94" s="954">
        <v>25</v>
      </c>
      <c r="L94" s="954">
        <f>SUM(H94:K94)</f>
        <v>3532.4700000000003</v>
      </c>
      <c r="M94" s="954">
        <f>+G94-L94</f>
        <v>39967.53</v>
      </c>
    </row>
    <row r="95" spans="1:13" s="1577" customFormat="1" ht="18.75" x14ac:dyDescent="0.3">
      <c r="A95" s="961" t="s">
        <v>749</v>
      </c>
      <c r="B95" s="950"/>
      <c r="C95" s="962">
        <v>2</v>
      </c>
      <c r="D95" s="962"/>
      <c r="E95" s="963">
        <f>SUM(E93:E94)</f>
        <v>98500</v>
      </c>
      <c r="F95" s="1192">
        <v>0</v>
      </c>
      <c r="G95" s="963">
        <f t="shared" ref="G95:M95" si="15">SUM(G93:G94)</f>
        <v>98500</v>
      </c>
      <c r="H95" s="963">
        <f t="shared" si="15"/>
        <v>2826.95</v>
      </c>
      <c r="I95" s="963">
        <f t="shared" si="15"/>
        <v>3496.2999999999997</v>
      </c>
      <c r="J95" s="966">
        <f t="shared" si="15"/>
        <v>2994.4</v>
      </c>
      <c r="K95" s="963">
        <f t="shared" si="15"/>
        <v>50</v>
      </c>
      <c r="L95" s="963">
        <f t="shared" si="15"/>
        <v>9367.6500000000015</v>
      </c>
      <c r="M95" s="963">
        <f t="shared" si="15"/>
        <v>89132.35</v>
      </c>
    </row>
    <row r="96" spans="1:13" s="1577" customFormat="1" ht="18.75" x14ac:dyDescent="0.3">
      <c r="A96" s="958"/>
      <c r="B96" s="950"/>
      <c r="C96" s="960"/>
      <c r="D96" s="960"/>
      <c r="E96" s="951"/>
      <c r="F96" s="952"/>
      <c r="G96" s="953"/>
      <c r="H96" s="951"/>
      <c r="I96" s="951"/>
      <c r="J96" s="954"/>
      <c r="K96" s="954"/>
      <c r="L96" s="951"/>
      <c r="M96" s="953"/>
    </row>
    <row r="97" spans="1:13" s="1577" customFormat="1" ht="18.75" x14ac:dyDescent="0.3">
      <c r="A97" s="1582" t="s">
        <v>1492</v>
      </c>
      <c r="B97" s="950"/>
      <c r="C97" s="960"/>
      <c r="D97" s="960"/>
      <c r="E97" s="951"/>
      <c r="F97" s="952"/>
      <c r="G97" s="953"/>
      <c r="H97" s="951"/>
      <c r="I97" s="951"/>
      <c r="J97" s="954"/>
      <c r="K97" s="954"/>
      <c r="L97" s="951"/>
      <c r="M97" s="953"/>
    </row>
    <row r="98" spans="1:13" s="1576" customFormat="1" ht="18.75" x14ac:dyDescent="0.3">
      <c r="A98" s="1258" t="s">
        <v>1670</v>
      </c>
      <c r="B98" s="1259" t="s">
        <v>807</v>
      </c>
      <c r="C98" s="1257" t="s">
        <v>276</v>
      </c>
      <c r="D98" s="1257" t="s">
        <v>1067</v>
      </c>
      <c r="E98" s="954">
        <v>36000</v>
      </c>
      <c r="F98" s="1191">
        <v>0</v>
      </c>
      <c r="G98" s="954">
        <v>36000</v>
      </c>
      <c r="H98" s="954">
        <v>1033.2</v>
      </c>
      <c r="I98" s="1191">
        <v>0</v>
      </c>
      <c r="J98" s="954">
        <v>1094.4000000000001</v>
      </c>
      <c r="K98" s="954">
        <v>25</v>
      </c>
      <c r="L98" s="954">
        <f>+H98+I98+J98+K98</f>
        <v>2152.6000000000004</v>
      </c>
      <c r="M98" s="954">
        <f>+G98-L98</f>
        <v>33847.4</v>
      </c>
    </row>
    <row r="99" spans="1:13" s="1577" customFormat="1" ht="18.75" x14ac:dyDescent="0.3">
      <c r="A99" s="961" t="s">
        <v>763</v>
      </c>
      <c r="B99" s="950"/>
      <c r="C99" s="962">
        <v>1</v>
      </c>
      <c r="D99" s="960"/>
      <c r="E99" s="966">
        <v>36000</v>
      </c>
      <c r="F99" s="1192">
        <v>0</v>
      </c>
      <c r="G99" s="966">
        <v>36000</v>
      </c>
      <c r="H99" s="966">
        <v>1033.2</v>
      </c>
      <c r="I99" s="1192">
        <v>0</v>
      </c>
      <c r="J99" s="966">
        <v>1094.4000000000001</v>
      </c>
      <c r="K99" s="966">
        <v>25</v>
      </c>
      <c r="L99" s="966">
        <f>+H99+I99+J99+K99</f>
        <v>2152.6000000000004</v>
      </c>
      <c r="M99" s="966">
        <f>+G99-L99</f>
        <v>33847.4</v>
      </c>
    </row>
    <row r="100" spans="1:13" s="1577" customFormat="1" ht="18.75" x14ac:dyDescent="0.3">
      <c r="A100" s="958"/>
      <c r="B100" s="950"/>
      <c r="C100" s="960"/>
      <c r="D100" s="960"/>
      <c r="E100" s="951"/>
      <c r="F100" s="952"/>
      <c r="G100" s="953"/>
      <c r="H100" s="951"/>
      <c r="I100" s="951"/>
      <c r="J100" s="954"/>
      <c r="K100" s="954"/>
      <c r="L100" s="951"/>
      <c r="M100" s="953"/>
    </row>
    <row r="101" spans="1:13" s="1577" customFormat="1" ht="18.75" x14ac:dyDescent="0.3">
      <c r="A101" s="961" t="s">
        <v>1127</v>
      </c>
      <c r="B101" s="950"/>
      <c r="C101" s="960"/>
      <c r="D101" s="960"/>
      <c r="E101" s="951"/>
      <c r="F101" s="952"/>
      <c r="G101" s="953"/>
      <c r="H101" s="951"/>
      <c r="I101" s="951"/>
      <c r="J101" s="954"/>
      <c r="K101" s="954"/>
      <c r="L101" s="951"/>
      <c r="M101" s="953"/>
    </row>
    <row r="102" spans="1:13" s="1577" customFormat="1" ht="18.75" x14ac:dyDescent="0.3">
      <c r="A102" s="955" t="s">
        <v>1642</v>
      </c>
      <c r="B102" s="950" t="s">
        <v>806</v>
      </c>
      <c r="C102" s="960" t="s">
        <v>1675</v>
      </c>
      <c r="D102" s="960" t="s">
        <v>1069</v>
      </c>
      <c r="E102" s="951">
        <v>55000</v>
      </c>
      <c r="F102" s="974">
        <v>0</v>
      </c>
      <c r="G102" s="951">
        <v>55000</v>
      </c>
      <c r="H102" s="951">
        <v>1578.5</v>
      </c>
      <c r="I102" s="951">
        <v>2559.6799999999998</v>
      </c>
      <c r="J102" s="954">
        <v>1672</v>
      </c>
      <c r="K102" s="954">
        <v>2568.4</v>
      </c>
      <c r="L102" s="951">
        <f>+H102+I102+J102+K102</f>
        <v>8378.58</v>
      </c>
      <c r="M102" s="953">
        <f>+G102-L102</f>
        <v>46621.42</v>
      </c>
    </row>
    <row r="103" spans="1:13" s="1577" customFormat="1" ht="18.75" x14ac:dyDescent="0.3">
      <c r="A103" s="955" t="s">
        <v>1315</v>
      </c>
      <c r="B103" s="968" t="s">
        <v>806</v>
      </c>
      <c r="C103" s="960" t="s">
        <v>276</v>
      </c>
      <c r="D103" s="960" t="s">
        <v>1067</v>
      </c>
      <c r="E103" s="951">
        <v>43500</v>
      </c>
      <c r="F103" s="974">
        <v>0</v>
      </c>
      <c r="G103" s="951">
        <v>43500</v>
      </c>
      <c r="H103" s="951">
        <v>1248.45</v>
      </c>
      <c r="I103" s="974">
        <v>936.62</v>
      </c>
      <c r="J103" s="954">
        <v>1322.4</v>
      </c>
      <c r="K103" s="954">
        <v>1296.7</v>
      </c>
      <c r="L103" s="951">
        <f>+H103+I103+J103+K103</f>
        <v>4804.17</v>
      </c>
      <c r="M103" s="953">
        <f>+G103-L103</f>
        <v>38695.83</v>
      </c>
    </row>
    <row r="104" spans="1:13" s="1577" customFormat="1" ht="18.75" x14ac:dyDescent="0.3">
      <c r="A104" s="961" t="s">
        <v>749</v>
      </c>
      <c r="B104" s="950"/>
      <c r="C104" s="962">
        <v>2</v>
      </c>
      <c r="D104" s="962"/>
      <c r="E104" s="963">
        <f>SUM(E102:E103)</f>
        <v>98500</v>
      </c>
      <c r="F104" s="952">
        <v>0</v>
      </c>
      <c r="G104" s="963">
        <f t="shared" ref="G104:M104" si="16">SUM(G102:G103)</f>
        <v>98500</v>
      </c>
      <c r="H104" s="963">
        <f t="shared" si="16"/>
        <v>2826.95</v>
      </c>
      <c r="I104" s="963">
        <f t="shared" si="16"/>
        <v>3496.2999999999997</v>
      </c>
      <c r="J104" s="966">
        <f t="shared" si="16"/>
        <v>2994.4</v>
      </c>
      <c r="K104" s="966">
        <f>SUM(K102:K103)</f>
        <v>3865.1000000000004</v>
      </c>
      <c r="L104" s="963">
        <f t="shared" si="16"/>
        <v>13182.75</v>
      </c>
      <c r="M104" s="963">
        <f t="shared" si="16"/>
        <v>85317.25</v>
      </c>
    </row>
    <row r="105" spans="1:13" s="1577" customFormat="1" ht="18.75" x14ac:dyDescent="0.3">
      <c r="A105" s="958"/>
      <c r="B105" s="950"/>
      <c r="C105" s="960"/>
      <c r="D105" s="960"/>
      <c r="E105" s="951"/>
      <c r="F105" s="952"/>
      <c r="G105" s="953"/>
      <c r="H105" s="951"/>
      <c r="I105" s="951"/>
      <c r="J105" s="954"/>
      <c r="K105" s="954"/>
      <c r="L105" s="951"/>
      <c r="M105" s="953"/>
    </row>
    <row r="106" spans="1:13" s="1577" customFormat="1" ht="18.75" x14ac:dyDescent="0.3">
      <c r="A106" s="961" t="s">
        <v>839</v>
      </c>
      <c r="B106" s="950"/>
      <c r="C106" s="967"/>
      <c r="D106" s="967"/>
      <c r="E106" s="963"/>
      <c r="F106" s="964"/>
      <c r="G106" s="965"/>
      <c r="H106" s="963"/>
      <c r="I106" s="963"/>
      <c r="J106" s="966"/>
      <c r="K106" s="966"/>
      <c r="L106" s="963"/>
      <c r="M106" s="965"/>
    </row>
    <row r="107" spans="1:13" s="1577" customFormat="1" ht="18.75" x14ac:dyDescent="0.3">
      <c r="A107" s="955" t="s">
        <v>1676</v>
      </c>
      <c r="B107" s="968" t="s">
        <v>807</v>
      </c>
      <c r="C107" s="960" t="s">
        <v>604</v>
      </c>
      <c r="D107" s="960" t="s">
        <v>1069</v>
      </c>
      <c r="E107" s="951">
        <v>70000</v>
      </c>
      <c r="F107" s="974">
        <v>0</v>
      </c>
      <c r="G107" s="951">
        <v>70000</v>
      </c>
      <c r="H107" s="951">
        <v>2009</v>
      </c>
      <c r="I107" s="951">
        <v>5368.48</v>
      </c>
      <c r="J107" s="954">
        <v>2128</v>
      </c>
      <c r="K107" s="954">
        <v>25</v>
      </c>
      <c r="L107" s="951">
        <f>+H107+I107+J107+K107</f>
        <v>9530.48</v>
      </c>
      <c r="M107" s="951">
        <f>+G107-L107</f>
        <v>60469.520000000004</v>
      </c>
    </row>
    <row r="108" spans="1:13" s="1577" customFormat="1" ht="18.75" x14ac:dyDescent="0.3">
      <c r="A108" s="955" t="s">
        <v>124</v>
      </c>
      <c r="B108" s="968" t="s">
        <v>807</v>
      </c>
      <c r="C108" s="960" t="s">
        <v>604</v>
      </c>
      <c r="D108" s="960" t="s">
        <v>1069</v>
      </c>
      <c r="E108" s="951">
        <v>70000</v>
      </c>
      <c r="F108" s="974">
        <v>0</v>
      </c>
      <c r="G108" s="951">
        <v>70000</v>
      </c>
      <c r="H108" s="951">
        <v>2009</v>
      </c>
      <c r="I108" s="974">
        <v>0</v>
      </c>
      <c r="J108" s="954">
        <v>2128</v>
      </c>
      <c r="K108" s="954">
        <v>3964.56</v>
      </c>
      <c r="L108" s="951">
        <f>SUM(H108:K108)</f>
        <v>8101.5599999999995</v>
      </c>
      <c r="M108" s="951">
        <f>+G108-L108</f>
        <v>61898.44</v>
      </c>
    </row>
    <row r="109" spans="1:13" s="1577" customFormat="1" ht="18.75" x14ac:dyDescent="0.3">
      <c r="A109" s="961" t="s">
        <v>749</v>
      </c>
      <c r="B109" s="950"/>
      <c r="C109" s="962">
        <v>2</v>
      </c>
      <c r="D109" s="962"/>
      <c r="E109" s="963">
        <f>SUM(E107:E108)</f>
        <v>140000</v>
      </c>
      <c r="F109" s="1071">
        <v>0</v>
      </c>
      <c r="G109" s="963">
        <f t="shared" ref="G109:M109" si="17">SUM(G107:G108)</f>
        <v>140000</v>
      </c>
      <c r="H109" s="963">
        <f t="shared" si="17"/>
        <v>4018</v>
      </c>
      <c r="I109" s="963">
        <f t="shared" si="17"/>
        <v>5368.48</v>
      </c>
      <c r="J109" s="966">
        <f t="shared" si="17"/>
        <v>4256</v>
      </c>
      <c r="K109" s="966">
        <f t="shared" si="17"/>
        <v>3989.56</v>
      </c>
      <c r="L109" s="963">
        <f t="shared" si="17"/>
        <v>17632.04</v>
      </c>
      <c r="M109" s="963">
        <f t="shared" si="17"/>
        <v>122367.96</v>
      </c>
    </row>
    <row r="110" spans="1:13" s="1577" customFormat="1" ht="18.75" x14ac:dyDescent="0.3">
      <c r="A110" s="961"/>
      <c r="B110" s="950"/>
      <c r="C110" s="962"/>
      <c r="D110" s="962"/>
      <c r="E110" s="963"/>
      <c r="F110" s="964"/>
      <c r="G110" s="965"/>
      <c r="H110" s="963"/>
      <c r="I110" s="963"/>
      <c r="J110" s="966"/>
      <c r="K110" s="966"/>
      <c r="L110" s="963"/>
      <c r="M110" s="965"/>
    </row>
    <row r="111" spans="1:13" s="1577" customFormat="1" ht="38.25" customHeight="1" x14ac:dyDescent="0.3">
      <c r="A111" s="981" t="s">
        <v>1167</v>
      </c>
      <c r="B111" s="950"/>
      <c r="C111" s="962"/>
      <c r="D111" s="962"/>
      <c r="E111" s="963"/>
      <c r="F111" s="964"/>
      <c r="G111" s="965"/>
      <c r="H111" s="963"/>
      <c r="I111" s="963"/>
      <c r="J111" s="966"/>
      <c r="K111" s="966"/>
      <c r="L111" s="963"/>
      <c r="M111" s="965"/>
    </row>
    <row r="112" spans="1:13" s="1576" customFormat="1" ht="18.75" x14ac:dyDescent="0.3">
      <c r="A112" s="1258" t="s">
        <v>1168</v>
      </c>
      <c r="B112" s="1256" t="s">
        <v>807</v>
      </c>
      <c r="C112" s="1257" t="s">
        <v>1564</v>
      </c>
      <c r="D112" s="960" t="s">
        <v>1069</v>
      </c>
      <c r="E112" s="954">
        <v>80000</v>
      </c>
      <c r="F112" s="1191">
        <v>0</v>
      </c>
      <c r="G112" s="954">
        <v>80000</v>
      </c>
      <c r="H112" s="951">
        <v>2296</v>
      </c>
      <c r="I112" s="951">
        <v>7400.87</v>
      </c>
      <c r="J112" s="954">
        <v>2432</v>
      </c>
      <c r="K112" s="954">
        <v>2134</v>
      </c>
      <c r="L112" s="951">
        <f>SUM(H112:K112)</f>
        <v>14262.869999999999</v>
      </c>
      <c r="M112" s="954">
        <f>+E112-L112</f>
        <v>65737.13</v>
      </c>
    </row>
    <row r="113" spans="1:13" s="1576" customFormat="1" ht="18.75" x14ac:dyDescent="0.3">
      <c r="A113" s="1258" t="s">
        <v>1053</v>
      </c>
      <c r="B113" s="1256" t="s">
        <v>807</v>
      </c>
      <c r="C113" s="1257" t="s">
        <v>276</v>
      </c>
      <c r="D113" s="960" t="s">
        <v>1067</v>
      </c>
      <c r="E113" s="954">
        <v>43500</v>
      </c>
      <c r="F113" s="1191">
        <v>0</v>
      </c>
      <c r="G113" s="954">
        <v>43500</v>
      </c>
      <c r="H113" s="954">
        <v>1248.45</v>
      </c>
      <c r="I113" s="1191">
        <v>648.66</v>
      </c>
      <c r="J113" s="954">
        <v>1322.4</v>
      </c>
      <c r="K113" s="954">
        <v>1944.78</v>
      </c>
      <c r="L113" s="954">
        <f>SUM(H113:K113)</f>
        <v>5164.29</v>
      </c>
      <c r="M113" s="954">
        <f>+G113-L113</f>
        <v>38335.71</v>
      </c>
    </row>
    <row r="114" spans="1:13" s="1577" customFormat="1" ht="18.75" x14ac:dyDescent="0.3">
      <c r="A114" s="955" t="s">
        <v>1147</v>
      </c>
      <c r="B114" s="950" t="s">
        <v>807</v>
      </c>
      <c r="C114" s="960" t="s">
        <v>276</v>
      </c>
      <c r="D114" s="960" t="s">
        <v>1067</v>
      </c>
      <c r="E114" s="951">
        <v>43500</v>
      </c>
      <c r="F114" s="974">
        <v>0</v>
      </c>
      <c r="G114" s="951">
        <v>43500</v>
      </c>
      <c r="H114" s="951">
        <v>1248.45</v>
      </c>
      <c r="I114" s="974">
        <v>0</v>
      </c>
      <c r="J114" s="954">
        <v>1322.4</v>
      </c>
      <c r="K114" s="954">
        <v>25</v>
      </c>
      <c r="L114" s="951">
        <f>SUM(H114:K114)</f>
        <v>2595.8500000000004</v>
      </c>
      <c r="M114" s="951">
        <f>+G114-L114</f>
        <v>40904.15</v>
      </c>
    </row>
    <row r="115" spans="1:13" s="1577" customFormat="1" ht="18.75" x14ac:dyDescent="0.3">
      <c r="A115" s="961" t="s">
        <v>749</v>
      </c>
      <c r="B115" s="950"/>
      <c r="C115" s="962">
        <v>3</v>
      </c>
      <c r="D115" s="962"/>
      <c r="E115" s="963">
        <f>SUM(E112:E114)</f>
        <v>167000</v>
      </c>
      <c r="F115" s="1071">
        <v>0</v>
      </c>
      <c r="G115" s="963">
        <f t="shared" ref="G115:M115" si="18">SUM(G112:G114)</f>
        <v>167000</v>
      </c>
      <c r="H115" s="963">
        <f t="shared" si="18"/>
        <v>4792.8999999999996</v>
      </c>
      <c r="I115" s="963">
        <f>SUM(I112:I114)</f>
        <v>8049.53</v>
      </c>
      <c r="J115" s="966">
        <f t="shared" si="18"/>
        <v>5076.8</v>
      </c>
      <c r="K115" s="966">
        <f>SUM(K112:K114)</f>
        <v>4103.78</v>
      </c>
      <c r="L115" s="963">
        <f>SUM(L112:L114)</f>
        <v>22023.010000000002</v>
      </c>
      <c r="M115" s="963">
        <f t="shared" si="18"/>
        <v>144976.99</v>
      </c>
    </row>
    <row r="116" spans="1:13" s="1577" customFormat="1" ht="18.75" x14ac:dyDescent="0.3">
      <c r="A116" s="961"/>
      <c r="B116" s="950"/>
      <c r="C116" s="962"/>
      <c r="D116" s="962"/>
      <c r="E116" s="963"/>
      <c r="F116" s="964"/>
      <c r="G116" s="965"/>
      <c r="H116" s="963"/>
      <c r="I116" s="963"/>
      <c r="J116" s="966"/>
      <c r="K116" s="966"/>
      <c r="L116" s="963"/>
      <c r="M116" s="965"/>
    </row>
    <row r="117" spans="1:13" s="1577" customFormat="1" ht="18.75" x14ac:dyDescent="0.3">
      <c r="A117" s="961" t="s">
        <v>1128</v>
      </c>
      <c r="B117" s="950"/>
      <c r="C117" s="967"/>
      <c r="D117" s="967"/>
      <c r="E117" s="963"/>
      <c r="F117" s="964"/>
      <c r="G117" s="965"/>
      <c r="H117" s="963"/>
      <c r="I117" s="963"/>
      <c r="J117" s="966"/>
      <c r="K117" s="966"/>
      <c r="L117" s="963"/>
      <c r="M117" s="965"/>
    </row>
    <row r="118" spans="1:13" s="1577" customFormat="1" ht="18.75" x14ac:dyDescent="0.3">
      <c r="A118" s="958" t="s">
        <v>47</v>
      </c>
      <c r="B118" s="950" t="s">
        <v>806</v>
      </c>
      <c r="C118" s="960" t="s">
        <v>1677</v>
      </c>
      <c r="D118" s="960" t="s">
        <v>1069</v>
      </c>
      <c r="E118" s="951">
        <v>80000</v>
      </c>
      <c r="F118" s="952">
        <v>0</v>
      </c>
      <c r="G118" s="953">
        <v>80000</v>
      </c>
      <c r="H118" s="951">
        <v>2296</v>
      </c>
      <c r="I118" s="951">
        <v>6920.92</v>
      </c>
      <c r="J118" s="954">
        <v>2432</v>
      </c>
      <c r="K118" s="954">
        <v>1944.78</v>
      </c>
      <c r="L118" s="951">
        <f>+H118+I118+J118+K118</f>
        <v>13593.7</v>
      </c>
      <c r="M118" s="953">
        <f>+G118-L118</f>
        <v>66406.3</v>
      </c>
    </row>
    <row r="119" spans="1:13" s="1577" customFormat="1" ht="18.75" x14ac:dyDescent="0.3">
      <c r="A119" s="961" t="s">
        <v>749</v>
      </c>
      <c r="B119" s="950"/>
      <c r="C119" s="962">
        <v>1</v>
      </c>
      <c r="D119" s="962"/>
      <c r="E119" s="963">
        <f>SUM(E118:E118)</f>
        <v>80000</v>
      </c>
      <c r="F119" s="952">
        <v>0</v>
      </c>
      <c r="G119" s="965">
        <f t="shared" ref="G119:L119" si="19">SUM(G118:G118)</f>
        <v>80000</v>
      </c>
      <c r="H119" s="963">
        <f t="shared" si="19"/>
        <v>2296</v>
      </c>
      <c r="I119" s="963">
        <f t="shared" si="19"/>
        <v>6920.92</v>
      </c>
      <c r="J119" s="966">
        <f t="shared" si="19"/>
        <v>2432</v>
      </c>
      <c r="K119" s="966">
        <f>SUM(K118:K118)</f>
        <v>1944.78</v>
      </c>
      <c r="L119" s="963">
        <f t="shared" si="19"/>
        <v>13593.7</v>
      </c>
      <c r="M119" s="965">
        <f>SUM(M118:M118)</f>
        <v>66406.3</v>
      </c>
    </row>
    <row r="120" spans="1:13" s="1577" customFormat="1" ht="18.75" x14ac:dyDescent="0.3">
      <c r="A120" s="961"/>
      <c r="B120" s="950"/>
      <c r="C120" s="967"/>
      <c r="D120" s="967"/>
      <c r="E120" s="963"/>
      <c r="F120" s="964"/>
      <c r="G120" s="965"/>
      <c r="H120" s="963"/>
      <c r="I120" s="963"/>
      <c r="J120" s="966"/>
      <c r="K120" s="966"/>
      <c r="L120" s="963"/>
      <c r="M120" s="965"/>
    </row>
    <row r="121" spans="1:13" s="1577" customFormat="1" ht="22.5" customHeight="1" x14ac:dyDescent="0.3">
      <c r="A121" s="982" t="s">
        <v>1462</v>
      </c>
      <c r="B121" s="950"/>
      <c r="C121" s="967"/>
      <c r="D121" s="967"/>
      <c r="E121" s="963"/>
      <c r="F121" s="964"/>
      <c r="G121" s="965"/>
      <c r="H121" s="963"/>
      <c r="I121" s="963"/>
      <c r="J121" s="966"/>
      <c r="K121" s="966"/>
      <c r="L121" s="963"/>
      <c r="M121" s="965"/>
    </row>
    <row r="122" spans="1:13" s="1577" customFormat="1" ht="20.25" customHeight="1" x14ac:dyDescent="0.3">
      <c r="A122" s="1242" t="s">
        <v>1678</v>
      </c>
      <c r="B122" s="950" t="s">
        <v>806</v>
      </c>
      <c r="C122" s="960" t="s">
        <v>1265</v>
      </c>
      <c r="D122" s="960" t="s">
        <v>1066</v>
      </c>
      <c r="E122" s="951">
        <v>185000</v>
      </c>
      <c r="F122" s="952">
        <v>0</v>
      </c>
      <c r="G122" s="953">
        <v>185000</v>
      </c>
      <c r="H122" s="951">
        <v>5309.5</v>
      </c>
      <c r="I122" s="951">
        <v>32099.49</v>
      </c>
      <c r="J122" s="954">
        <v>5624</v>
      </c>
      <c r="K122" s="954">
        <v>25</v>
      </c>
      <c r="L122" s="951">
        <f>+H122+I122+J122+K122</f>
        <v>43057.990000000005</v>
      </c>
      <c r="M122" s="953">
        <f>+G122-L122</f>
        <v>141942.01</v>
      </c>
    </row>
    <row r="123" spans="1:13" s="1577" customFormat="1" ht="18.75" x14ac:dyDescent="0.3">
      <c r="A123" s="955" t="s">
        <v>65</v>
      </c>
      <c r="B123" s="968" t="s">
        <v>806</v>
      </c>
      <c r="C123" s="960" t="s">
        <v>1174</v>
      </c>
      <c r="D123" s="960" t="s">
        <v>1069</v>
      </c>
      <c r="E123" s="951">
        <v>70000</v>
      </c>
      <c r="F123" s="974">
        <v>0</v>
      </c>
      <c r="G123" s="951">
        <v>70000</v>
      </c>
      <c r="H123" s="951">
        <v>2009</v>
      </c>
      <c r="I123" s="974">
        <v>5368.48</v>
      </c>
      <c r="J123" s="954">
        <v>2128</v>
      </c>
      <c r="K123" s="954">
        <v>125</v>
      </c>
      <c r="L123" s="951">
        <f>+H123+I123+J123+K123</f>
        <v>9630.48</v>
      </c>
      <c r="M123" s="953">
        <f>+G123-L123</f>
        <v>60369.520000000004</v>
      </c>
    </row>
    <row r="124" spans="1:13" s="1577" customFormat="1" ht="18.75" x14ac:dyDescent="0.3">
      <c r="A124" s="955" t="s">
        <v>843</v>
      </c>
      <c r="B124" s="968" t="s">
        <v>806</v>
      </c>
      <c r="C124" s="960" t="s">
        <v>1199</v>
      </c>
      <c r="D124" s="960" t="s">
        <v>1069</v>
      </c>
      <c r="E124" s="951">
        <v>80000</v>
      </c>
      <c r="F124" s="952">
        <v>0</v>
      </c>
      <c r="G124" s="953">
        <v>80000</v>
      </c>
      <c r="H124" s="951">
        <v>2296</v>
      </c>
      <c r="I124" s="1122">
        <v>7400.87</v>
      </c>
      <c r="J124" s="954">
        <v>2432</v>
      </c>
      <c r="K124" s="954">
        <v>25</v>
      </c>
      <c r="L124" s="951">
        <f>+H124+I124+J124+K124</f>
        <v>12153.869999999999</v>
      </c>
      <c r="M124" s="953">
        <f>+G124-L124</f>
        <v>67846.13</v>
      </c>
    </row>
    <row r="125" spans="1:13" s="1577" customFormat="1" ht="18.75" x14ac:dyDescent="0.3">
      <c r="A125" s="958" t="s">
        <v>1679</v>
      </c>
      <c r="B125" s="950" t="s">
        <v>807</v>
      </c>
      <c r="C125" s="977" t="s">
        <v>327</v>
      </c>
      <c r="D125" s="960" t="s">
        <v>1067</v>
      </c>
      <c r="E125" s="951">
        <v>31500</v>
      </c>
      <c r="F125" s="974">
        <v>0</v>
      </c>
      <c r="G125" s="953">
        <v>31500</v>
      </c>
      <c r="H125" s="951">
        <v>904.05</v>
      </c>
      <c r="I125" s="974">
        <v>0</v>
      </c>
      <c r="J125" s="954">
        <v>957.6</v>
      </c>
      <c r="K125" s="954">
        <v>25</v>
      </c>
      <c r="L125" s="951">
        <v>1886.65</v>
      </c>
      <c r="M125" s="953">
        <f>+G125-L125</f>
        <v>29613.35</v>
      </c>
    </row>
    <row r="126" spans="1:13" s="1577" customFormat="1" ht="18.75" x14ac:dyDescent="0.3">
      <c r="A126" s="958" t="s">
        <v>1680</v>
      </c>
      <c r="B126" s="950" t="s">
        <v>1151</v>
      </c>
      <c r="C126" s="977" t="s">
        <v>327</v>
      </c>
      <c r="D126" s="960" t="s">
        <v>1067</v>
      </c>
      <c r="E126" s="951">
        <v>43500</v>
      </c>
      <c r="F126" s="974">
        <v>0</v>
      </c>
      <c r="G126" s="953">
        <v>43500</v>
      </c>
      <c r="H126" s="951">
        <v>1248.45</v>
      </c>
      <c r="I126" s="974">
        <v>936.62</v>
      </c>
      <c r="J126" s="954">
        <v>1322.4</v>
      </c>
      <c r="K126" s="954">
        <v>25</v>
      </c>
      <c r="L126" s="951">
        <f>+H126+I126+J126+K126</f>
        <v>3532.4700000000003</v>
      </c>
      <c r="M126" s="953">
        <f>+G126-L126</f>
        <v>39967.53</v>
      </c>
    </row>
    <row r="127" spans="1:13" s="1577" customFormat="1" ht="18.75" x14ac:dyDescent="0.3">
      <c r="A127" s="961" t="s">
        <v>749</v>
      </c>
      <c r="B127" s="950"/>
      <c r="C127" s="962">
        <v>5</v>
      </c>
      <c r="D127" s="962"/>
      <c r="E127" s="963">
        <f t="shared" ref="E127:M127" si="20">SUM(E122:E126)</f>
        <v>410000</v>
      </c>
      <c r="F127" s="964">
        <f t="shared" si="20"/>
        <v>0</v>
      </c>
      <c r="G127" s="963">
        <f t="shared" si="20"/>
        <v>410000</v>
      </c>
      <c r="H127" s="963">
        <f t="shared" si="20"/>
        <v>11767</v>
      </c>
      <c r="I127" s="963">
        <f t="shared" si="20"/>
        <v>45805.460000000006</v>
      </c>
      <c r="J127" s="966">
        <f t="shared" si="20"/>
        <v>12464</v>
      </c>
      <c r="K127" s="966">
        <f t="shared" si="20"/>
        <v>225</v>
      </c>
      <c r="L127" s="963">
        <f t="shared" si="20"/>
        <v>70261.459999999992</v>
      </c>
      <c r="M127" s="963">
        <f t="shared" si="20"/>
        <v>339738.54000000004</v>
      </c>
    </row>
    <row r="128" spans="1:13" s="1577" customFormat="1" ht="18.75" x14ac:dyDescent="0.3">
      <c r="A128" s="961"/>
      <c r="B128" s="950"/>
      <c r="C128" s="962"/>
      <c r="D128" s="962"/>
      <c r="E128" s="963"/>
      <c r="F128" s="964"/>
      <c r="G128" s="963"/>
      <c r="H128" s="963"/>
      <c r="I128" s="963"/>
      <c r="J128" s="966"/>
      <c r="K128" s="966"/>
      <c r="L128" s="963"/>
      <c r="M128" s="963"/>
    </row>
    <row r="129" spans="1:13" s="1577" customFormat="1" ht="36" customHeight="1" x14ac:dyDescent="0.3">
      <c r="A129" s="1273" t="s">
        <v>1681</v>
      </c>
      <c r="B129" s="950"/>
      <c r="C129" s="962"/>
      <c r="D129" s="962"/>
      <c r="E129" s="963"/>
      <c r="F129" s="964"/>
      <c r="G129" s="963"/>
      <c r="H129" s="963"/>
      <c r="I129" s="963"/>
      <c r="J129" s="966"/>
      <c r="K129" s="966"/>
      <c r="L129" s="963"/>
      <c r="M129" s="963"/>
    </row>
    <row r="130" spans="1:13" s="1576" customFormat="1" ht="18.75" x14ac:dyDescent="0.3">
      <c r="A130" s="1258" t="s">
        <v>232</v>
      </c>
      <c r="B130" s="1259" t="s">
        <v>807</v>
      </c>
      <c r="C130" s="1257" t="s">
        <v>1174</v>
      </c>
      <c r="D130" s="1257" t="s">
        <v>1069</v>
      </c>
      <c r="E130" s="954">
        <v>80000</v>
      </c>
      <c r="F130" s="1191">
        <v>0</v>
      </c>
      <c r="G130" s="954">
        <v>80000</v>
      </c>
      <c r="H130" s="951">
        <v>2296</v>
      </c>
      <c r="I130" s="974">
        <v>0</v>
      </c>
      <c r="J130" s="954">
        <v>2432</v>
      </c>
      <c r="K130" s="954">
        <v>6089.18</v>
      </c>
      <c r="L130" s="951">
        <f>+H130+I130+J130+K130</f>
        <v>10817.18</v>
      </c>
      <c r="M130" s="954">
        <f>+G130-L130</f>
        <v>69182.820000000007</v>
      </c>
    </row>
    <row r="131" spans="1:13" s="1577" customFormat="1" ht="18.75" x14ac:dyDescent="0.3">
      <c r="A131" s="961" t="s">
        <v>749</v>
      </c>
      <c r="B131" s="950"/>
      <c r="C131" s="962">
        <v>1</v>
      </c>
      <c r="D131" s="962"/>
      <c r="E131" s="963">
        <f>SUM(E130:E130)</f>
        <v>80000</v>
      </c>
      <c r="F131" s="952">
        <v>0</v>
      </c>
      <c r="G131" s="965">
        <f t="shared" ref="G131:L131" si="21">SUM(G130:G130)</f>
        <v>80000</v>
      </c>
      <c r="H131" s="963">
        <f t="shared" si="21"/>
        <v>2296</v>
      </c>
      <c r="I131" s="1071">
        <v>0</v>
      </c>
      <c r="J131" s="966">
        <f t="shared" si="21"/>
        <v>2432</v>
      </c>
      <c r="K131" s="966">
        <f>SUM(K130:K130)</f>
        <v>6089.18</v>
      </c>
      <c r="L131" s="963">
        <f t="shared" si="21"/>
        <v>10817.18</v>
      </c>
      <c r="M131" s="965">
        <f>SUM(M130:M130)</f>
        <v>69182.820000000007</v>
      </c>
    </row>
    <row r="132" spans="1:13" s="1577" customFormat="1" ht="18.75" x14ac:dyDescent="0.3">
      <c r="A132" s="961"/>
      <c r="B132" s="950"/>
      <c r="C132" s="962"/>
      <c r="D132" s="962"/>
      <c r="E132" s="963"/>
      <c r="F132" s="952"/>
      <c r="G132" s="965"/>
      <c r="H132" s="963"/>
      <c r="I132" s="963"/>
      <c r="J132" s="966"/>
      <c r="K132" s="966"/>
      <c r="L132" s="963"/>
      <c r="M132" s="965"/>
    </row>
    <row r="133" spans="1:13" s="1577" customFormat="1" ht="42" customHeight="1" x14ac:dyDescent="0.3">
      <c r="A133" s="982" t="s">
        <v>1682</v>
      </c>
      <c r="B133" s="950"/>
      <c r="C133" s="967"/>
      <c r="D133" s="967"/>
      <c r="E133" s="963"/>
      <c r="F133" s="964"/>
      <c r="G133" s="965"/>
      <c r="H133" s="963"/>
      <c r="I133" s="963"/>
      <c r="J133" s="966"/>
      <c r="K133" s="966"/>
      <c r="L133" s="963"/>
      <c r="M133" s="965"/>
    </row>
    <row r="134" spans="1:13" s="1577" customFormat="1" ht="18.75" x14ac:dyDescent="0.3">
      <c r="A134" s="955" t="s">
        <v>419</v>
      </c>
      <c r="B134" s="950" t="s">
        <v>806</v>
      </c>
      <c r="C134" s="960" t="s">
        <v>1683</v>
      </c>
      <c r="D134" s="960" t="s">
        <v>1069</v>
      </c>
      <c r="E134" s="951">
        <v>50000</v>
      </c>
      <c r="F134" s="952">
        <v>0</v>
      </c>
      <c r="G134" s="953">
        <v>50000</v>
      </c>
      <c r="H134" s="951">
        <v>1435</v>
      </c>
      <c r="I134" s="951">
        <v>1854</v>
      </c>
      <c r="J134" s="954">
        <v>1520</v>
      </c>
      <c r="K134" s="954">
        <v>728</v>
      </c>
      <c r="L134" s="951">
        <f>+H134+I134+J134+K134</f>
        <v>5537</v>
      </c>
      <c r="M134" s="953">
        <f>+G134-L134</f>
        <v>44463</v>
      </c>
    </row>
    <row r="135" spans="1:13" s="1577" customFormat="1" ht="18.75" x14ac:dyDescent="0.3">
      <c r="A135" s="961" t="s">
        <v>749</v>
      </c>
      <c r="B135" s="950"/>
      <c r="C135" s="962">
        <v>1</v>
      </c>
      <c r="D135" s="962"/>
      <c r="E135" s="963">
        <f>SUM(E134:E134)</f>
        <v>50000</v>
      </c>
      <c r="F135" s="964">
        <f t="shared" ref="F135:M135" si="22">SUM(F134:F134)</f>
        <v>0</v>
      </c>
      <c r="G135" s="963">
        <f t="shared" si="22"/>
        <v>50000</v>
      </c>
      <c r="H135" s="963">
        <f t="shared" si="22"/>
        <v>1435</v>
      </c>
      <c r="I135" s="963">
        <f t="shared" si="22"/>
        <v>1854</v>
      </c>
      <c r="J135" s="966">
        <f t="shared" si="22"/>
        <v>1520</v>
      </c>
      <c r="K135" s="966">
        <f>SUM(K134:K134)</f>
        <v>728</v>
      </c>
      <c r="L135" s="963">
        <f t="shared" si="22"/>
        <v>5537</v>
      </c>
      <c r="M135" s="963">
        <f t="shared" si="22"/>
        <v>44463</v>
      </c>
    </row>
    <row r="136" spans="1:13" s="1577" customFormat="1" ht="18.75" x14ac:dyDescent="0.3">
      <c r="A136" s="958"/>
      <c r="B136" s="950"/>
      <c r="C136" s="960"/>
      <c r="D136" s="960"/>
      <c r="E136" s="951"/>
      <c r="F136" s="952"/>
      <c r="G136" s="953"/>
      <c r="H136" s="951"/>
      <c r="I136" s="951"/>
      <c r="J136" s="966"/>
      <c r="K136" s="954"/>
      <c r="L136" s="951"/>
      <c r="M136" s="953"/>
    </row>
    <row r="137" spans="1:13" s="1577" customFormat="1" ht="18.75" x14ac:dyDescent="0.3">
      <c r="A137" s="961" t="s">
        <v>842</v>
      </c>
      <c r="B137" s="950"/>
      <c r="C137" s="967"/>
      <c r="D137" s="967"/>
      <c r="E137" s="963"/>
      <c r="F137" s="964"/>
      <c r="G137" s="965"/>
      <c r="H137" s="963"/>
      <c r="I137" s="963"/>
      <c r="J137" s="966"/>
      <c r="K137" s="966"/>
      <c r="L137" s="963"/>
      <c r="M137" s="965"/>
    </row>
    <row r="138" spans="1:13" s="1577" customFormat="1" ht="18.75" x14ac:dyDescent="0.3">
      <c r="A138" s="955" t="s">
        <v>1131</v>
      </c>
      <c r="B138" s="950" t="s">
        <v>806</v>
      </c>
      <c r="C138" s="960" t="s">
        <v>905</v>
      </c>
      <c r="D138" s="960" t="s">
        <v>307</v>
      </c>
      <c r="E138" s="951">
        <v>80000</v>
      </c>
      <c r="F138" s="974">
        <v>0</v>
      </c>
      <c r="G138" s="951">
        <v>80000</v>
      </c>
      <c r="H138" s="951">
        <v>2296</v>
      </c>
      <c r="I138" s="951">
        <v>7400.87</v>
      </c>
      <c r="J138" s="954">
        <v>2432</v>
      </c>
      <c r="K138" s="954">
        <v>868</v>
      </c>
      <c r="L138" s="951">
        <f>+H138+I138+J138+K138</f>
        <v>12996.869999999999</v>
      </c>
      <c r="M138" s="951">
        <f>+G138-L138</f>
        <v>67003.13</v>
      </c>
    </row>
    <row r="139" spans="1:13" s="1577" customFormat="1" ht="18.75" x14ac:dyDescent="0.3">
      <c r="A139" s="955" t="s">
        <v>773</v>
      </c>
      <c r="B139" s="950" t="s">
        <v>807</v>
      </c>
      <c r="C139" s="960" t="s">
        <v>774</v>
      </c>
      <c r="D139" s="960" t="s">
        <v>307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4">
        <v>1672</v>
      </c>
      <c r="K139" s="954">
        <v>125</v>
      </c>
      <c r="L139" s="951">
        <v>5935.18</v>
      </c>
      <c r="M139" s="951">
        <f>+G139-L139</f>
        <v>49064.82</v>
      </c>
    </row>
    <row r="140" spans="1:13" s="1577" customFormat="1" ht="18.75" x14ac:dyDescent="0.3">
      <c r="A140" s="955" t="s">
        <v>1142</v>
      </c>
      <c r="B140" s="950" t="s">
        <v>806</v>
      </c>
      <c r="C140" s="960" t="s">
        <v>1684</v>
      </c>
      <c r="D140" s="960" t="s">
        <v>307</v>
      </c>
      <c r="E140" s="951">
        <v>55000</v>
      </c>
      <c r="F140" s="974">
        <v>0</v>
      </c>
      <c r="G140" s="951">
        <v>55000</v>
      </c>
      <c r="H140" s="951">
        <v>1578.5</v>
      </c>
      <c r="I140" s="951">
        <v>2559.6799999999998</v>
      </c>
      <c r="J140" s="954">
        <v>1672</v>
      </c>
      <c r="K140" s="954">
        <v>728</v>
      </c>
      <c r="L140" s="951">
        <f>+H140+I140+J140+K140</f>
        <v>6538.18</v>
      </c>
      <c r="M140" s="951">
        <f>+G140-L140</f>
        <v>48461.82</v>
      </c>
    </row>
    <row r="141" spans="1:13" s="1577" customFormat="1" ht="18.75" x14ac:dyDescent="0.3">
      <c r="A141" s="955" t="s">
        <v>444</v>
      </c>
      <c r="B141" s="950" t="s">
        <v>806</v>
      </c>
      <c r="C141" s="960" t="s">
        <v>1777</v>
      </c>
      <c r="D141" s="960" t="s">
        <v>307</v>
      </c>
      <c r="E141" s="951">
        <v>43500</v>
      </c>
      <c r="F141" s="974">
        <v>0</v>
      </c>
      <c r="G141" s="951">
        <v>43500</v>
      </c>
      <c r="H141" s="951">
        <v>1248.45</v>
      </c>
      <c r="I141" s="974">
        <v>936.62</v>
      </c>
      <c r="J141" s="954">
        <v>1322.4</v>
      </c>
      <c r="K141" s="954">
        <v>25</v>
      </c>
      <c r="L141" s="951">
        <f>+H141+I141+J141+K141</f>
        <v>3532.4700000000003</v>
      </c>
      <c r="M141" s="951">
        <f>+G141-L141</f>
        <v>39967.53</v>
      </c>
    </row>
    <row r="142" spans="1:13" s="1577" customFormat="1" ht="18.75" x14ac:dyDescent="0.3">
      <c r="A142" s="955" t="s">
        <v>1820</v>
      </c>
      <c r="B142" s="950" t="s">
        <v>807</v>
      </c>
      <c r="C142" s="960" t="s">
        <v>276</v>
      </c>
      <c r="D142" s="960" t="s">
        <v>1067</v>
      </c>
      <c r="E142" s="951">
        <v>43500</v>
      </c>
      <c r="F142" s="974">
        <v>0</v>
      </c>
      <c r="G142" s="951">
        <v>43500</v>
      </c>
      <c r="H142" s="951">
        <v>1248.45</v>
      </c>
      <c r="I142" s="974">
        <v>936.62</v>
      </c>
      <c r="J142" s="954">
        <v>1322.4</v>
      </c>
      <c r="K142" s="954">
        <v>25</v>
      </c>
      <c r="L142" s="951">
        <f>+H142+I142+J142+K142</f>
        <v>3532.4700000000003</v>
      </c>
      <c r="M142" s="951">
        <f>+G142-L142</f>
        <v>39967.53</v>
      </c>
    </row>
    <row r="143" spans="1:13" s="1577" customFormat="1" ht="18.75" x14ac:dyDescent="0.3">
      <c r="A143" s="961" t="s">
        <v>749</v>
      </c>
      <c r="B143" s="950"/>
      <c r="C143" s="962">
        <v>5</v>
      </c>
      <c r="D143" s="962"/>
      <c r="E143" s="963">
        <f>SUM(E138:E142)</f>
        <v>277000</v>
      </c>
      <c r="F143" s="1071">
        <v>0</v>
      </c>
      <c r="G143" s="963">
        <f t="shared" ref="G143:L143" si="23">SUM(G138:G142)</f>
        <v>277000</v>
      </c>
      <c r="H143" s="963">
        <f t="shared" si="23"/>
        <v>7949.9</v>
      </c>
      <c r="I143" s="963">
        <f t="shared" si="23"/>
        <v>14393.470000000001</v>
      </c>
      <c r="J143" s="966">
        <f t="shared" si="23"/>
        <v>8420.7999999999993</v>
      </c>
      <c r="K143" s="966">
        <f t="shared" si="23"/>
        <v>1771</v>
      </c>
      <c r="L143" s="963">
        <f t="shared" si="23"/>
        <v>32535.170000000002</v>
      </c>
      <c r="M143" s="963">
        <f>SUM(M138:M142)</f>
        <v>244464.83000000002</v>
      </c>
    </row>
    <row r="144" spans="1:13" s="1577" customFormat="1" ht="18.75" x14ac:dyDescent="0.3">
      <c r="A144" s="958"/>
      <c r="B144" s="950"/>
      <c r="C144" s="960"/>
      <c r="D144" s="960"/>
      <c r="E144" s="951"/>
      <c r="F144" s="952"/>
      <c r="G144" s="953"/>
      <c r="H144" s="951"/>
      <c r="I144" s="951"/>
      <c r="J144" s="954"/>
      <c r="K144" s="954"/>
      <c r="L144" s="951"/>
      <c r="M144" s="953"/>
    </row>
    <row r="145" spans="1:13" s="1577" customFormat="1" ht="18.75" x14ac:dyDescent="0.3">
      <c r="A145" s="961" t="s">
        <v>1515</v>
      </c>
      <c r="B145" s="950"/>
      <c r="C145" s="967"/>
      <c r="D145" s="967"/>
      <c r="E145" s="963"/>
      <c r="F145" s="964"/>
      <c r="G145" s="965"/>
      <c r="H145" s="963"/>
      <c r="I145" s="963"/>
      <c r="J145" s="966"/>
      <c r="K145" s="966"/>
      <c r="L145" s="963"/>
      <c r="M145" s="965"/>
    </row>
    <row r="146" spans="1:13" s="1577" customFormat="1" ht="18.75" x14ac:dyDescent="0.3">
      <c r="A146" s="958" t="s">
        <v>1686</v>
      </c>
      <c r="B146" s="950" t="s">
        <v>806</v>
      </c>
      <c r="C146" s="960" t="s">
        <v>1687</v>
      </c>
      <c r="D146" s="960" t="s">
        <v>307</v>
      </c>
      <c r="E146" s="951">
        <v>185000</v>
      </c>
      <c r="F146" s="952">
        <v>0</v>
      </c>
      <c r="G146" s="953">
        <v>185000</v>
      </c>
      <c r="H146" s="951">
        <v>5309.5</v>
      </c>
      <c r="I146" s="951">
        <v>32099.49</v>
      </c>
      <c r="J146" s="954">
        <v>5624</v>
      </c>
      <c r="K146" s="954">
        <v>2568.4</v>
      </c>
      <c r="L146" s="951">
        <f>+H146+I146+J146+K146</f>
        <v>45601.390000000007</v>
      </c>
      <c r="M146" s="953">
        <f>+G146-L146</f>
        <v>139398.60999999999</v>
      </c>
    </row>
    <row r="147" spans="1:13" s="1577" customFormat="1" ht="18.75" x14ac:dyDescent="0.3">
      <c r="A147" s="955" t="s">
        <v>77</v>
      </c>
      <c r="B147" s="986" t="s">
        <v>807</v>
      </c>
      <c r="C147" s="960" t="s">
        <v>1734</v>
      </c>
      <c r="D147" s="960" t="s">
        <v>1069</v>
      </c>
      <c r="E147" s="951">
        <v>70000</v>
      </c>
      <c r="F147" s="974">
        <v>0</v>
      </c>
      <c r="G147" s="1070">
        <v>70000</v>
      </c>
      <c r="H147" s="956">
        <v>2009</v>
      </c>
      <c r="I147" s="956">
        <v>5368.48</v>
      </c>
      <c r="J147" s="954">
        <v>2128</v>
      </c>
      <c r="K147" s="987">
        <v>828</v>
      </c>
      <c r="L147" s="951">
        <f>+H147+I147+J147+K147</f>
        <v>10333.48</v>
      </c>
      <c r="M147" s="953">
        <f>+G147-L147</f>
        <v>59666.520000000004</v>
      </c>
    </row>
    <row r="148" spans="1:13" s="1577" customFormat="1" ht="18.75" x14ac:dyDescent="0.3">
      <c r="A148" s="955" t="s">
        <v>1437</v>
      </c>
      <c r="B148" s="950" t="s">
        <v>807</v>
      </c>
      <c r="C148" s="960" t="s">
        <v>276</v>
      </c>
      <c r="D148" s="960" t="s">
        <v>1067</v>
      </c>
      <c r="E148" s="951">
        <v>43500</v>
      </c>
      <c r="F148" s="974">
        <v>0</v>
      </c>
      <c r="G148" s="951">
        <v>43500</v>
      </c>
      <c r="H148" s="951">
        <v>1248.45</v>
      </c>
      <c r="I148" s="974">
        <v>936.62</v>
      </c>
      <c r="J148" s="954">
        <v>1322.4</v>
      </c>
      <c r="K148" s="954">
        <v>25</v>
      </c>
      <c r="L148" s="951">
        <f>+H148+I148+J148+K148</f>
        <v>3532.4700000000003</v>
      </c>
      <c r="M148" s="953">
        <f>+G148-L148</f>
        <v>39967.53</v>
      </c>
    </row>
    <row r="149" spans="1:13" s="1577" customFormat="1" ht="18.75" x14ac:dyDescent="0.3">
      <c r="A149" s="958" t="s">
        <v>310</v>
      </c>
      <c r="B149" s="950" t="s">
        <v>807</v>
      </c>
      <c r="C149" s="960" t="s">
        <v>276</v>
      </c>
      <c r="D149" s="960" t="s">
        <v>1067</v>
      </c>
      <c r="E149" s="951">
        <v>50000</v>
      </c>
      <c r="F149" s="952">
        <v>0</v>
      </c>
      <c r="G149" s="953">
        <v>50000</v>
      </c>
      <c r="H149" s="951">
        <v>1435</v>
      </c>
      <c r="I149" s="951">
        <v>1854</v>
      </c>
      <c r="J149" s="954">
        <v>1520</v>
      </c>
      <c r="K149" s="954">
        <v>5944.07</v>
      </c>
      <c r="L149" s="951">
        <f>+H149+I149+J149+K149</f>
        <v>10753.07</v>
      </c>
      <c r="M149" s="953">
        <f>+G149-L149</f>
        <v>39246.93</v>
      </c>
    </row>
    <row r="150" spans="1:13" s="1577" customFormat="1" ht="18.75" x14ac:dyDescent="0.3">
      <c r="A150" s="961" t="s">
        <v>749</v>
      </c>
      <c r="B150" s="950"/>
      <c r="C150" s="962">
        <v>4</v>
      </c>
      <c r="D150" s="962"/>
      <c r="E150" s="963">
        <f>SUM(E146:E149)</f>
        <v>348500</v>
      </c>
      <c r="F150" s="964">
        <f ca="1">SUM(F146:F169)</f>
        <v>0</v>
      </c>
      <c r="G150" s="965">
        <f t="shared" ref="G150:M150" si="24">SUM(G146:G149)</f>
        <v>348500</v>
      </c>
      <c r="H150" s="963">
        <f t="shared" si="24"/>
        <v>10001.950000000001</v>
      </c>
      <c r="I150" s="963">
        <f t="shared" si="24"/>
        <v>40258.590000000004</v>
      </c>
      <c r="J150" s="966">
        <f t="shared" si="24"/>
        <v>10594.4</v>
      </c>
      <c r="K150" s="966">
        <f t="shared" si="24"/>
        <v>9365.4699999999993</v>
      </c>
      <c r="L150" s="963">
        <f t="shared" si="24"/>
        <v>70220.41</v>
      </c>
      <c r="M150" s="965">
        <f t="shared" si="24"/>
        <v>278279.59000000003</v>
      </c>
    </row>
    <row r="151" spans="1:13" s="1577" customFormat="1" ht="18.75" x14ac:dyDescent="0.3">
      <c r="A151" s="961"/>
      <c r="B151" s="950"/>
      <c r="C151" s="962"/>
      <c r="D151" s="962"/>
      <c r="E151" s="963"/>
      <c r="F151" s="964"/>
      <c r="G151" s="965"/>
      <c r="H151" s="963"/>
      <c r="I151" s="963"/>
      <c r="J151" s="966"/>
      <c r="K151" s="966"/>
      <c r="L151" s="963"/>
      <c r="M151" s="965"/>
    </row>
    <row r="152" spans="1:13" s="1577" customFormat="1" ht="18.75" x14ac:dyDescent="0.3">
      <c r="A152" s="967" t="s">
        <v>1458</v>
      </c>
      <c r="B152" s="988"/>
      <c r="C152" s="989"/>
      <c r="D152" s="989"/>
      <c r="E152" s="949"/>
      <c r="F152" s="949"/>
      <c r="G152" s="990"/>
      <c r="H152" s="1379"/>
      <c r="I152" s="963"/>
      <c r="J152" s="966"/>
      <c r="K152" s="966"/>
      <c r="L152" s="963"/>
      <c r="M152" s="965"/>
    </row>
    <row r="153" spans="1:13" s="1577" customFormat="1" ht="18.75" x14ac:dyDescent="0.3">
      <c r="A153" s="960" t="s">
        <v>1689</v>
      </c>
      <c r="B153" s="950" t="s">
        <v>807</v>
      </c>
      <c r="C153" s="960" t="s">
        <v>1772</v>
      </c>
      <c r="D153" s="960" t="s">
        <v>1069</v>
      </c>
      <c r="E153" s="951">
        <v>80000</v>
      </c>
      <c r="F153" s="971">
        <v>0</v>
      </c>
      <c r="G153" s="972">
        <v>80000</v>
      </c>
      <c r="H153" s="951">
        <v>2296</v>
      </c>
      <c r="I153" s="951">
        <v>7400.87</v>
      </c>
      <c r="J153" s="954">
        <v>2432</v>
      </c>
      <c r="K153" s="954">
        <v>2097.1999999999998</v>
      </c>
      <c r="L153" s="951">
        <f>+H153+I153+J153+K153</f>
        <v>14226.07</v>
      </c>
      <c r="M153" s="953">
        <f>+G153-L153</f>
        <v>65773.929999999993</v>
      </c>
    </row>
    <row r="154" spans="1:13" s="1577" customFormat="1" ht="18.75" x14ac:dyDescent="0.3">
      <c r="A154" s="960" t="s">
        <v>1690</v>
      </c>
      <c r="B154" s="950" t="s">
        <v>807</v>
      </c>
      <c r="C154" s="960" t="s">
        <v>276</v>
      </c>
      <c r="D154" s="960" t="s">
        <v>1067</v>
      </c>
      <c r="E154" s="951">
        <v>43500</v>
      </c>
      <c r="F154" s="974">
        <v>0</v>
      </c>
      <c r="G154" s="951">
        <v>43500</v>
      </c>
      <c r="H154" s="951">
        <v>1248.45</v>
      </c>
      <c r="I154" s="974">
        <v>648.66</v>
      </c>
      <c r="J154" s="954">
        <v>1322.4</v>
      </c>
      <c r="K154" s="951">
        <v>1944.78</v>
      </c>
      <c r="L154" s="951">
        <f>SUM(H154:K154)</f>
        <v>5164.29</v>
      </c>
      <c r="M154" s="951">
        <f>+E154-L154</f>
        <v>38335.71</v>
      </c>
    </row>
    <row r="155" spans="1:13" s="1577" customFormat="1" ht="18.75" x14ac:dyDescent="0.3">
      <c r="A155" s="961" t="s">
        <v>847</v>
      </c>
      <c r="B155" s="992"/>
      <c r="C155" s="962">
        <v>2</v>
      </c>
      <c r="D155" s="962"/>
      <c r="E155" s="963">
        <f>SUM(E153:E154)</f>
        <v>123500</v>
      </c>
      <c r="F155" s="1071">
        <v>0</v>
      </c>
      <c r="G155" s="963">
        <f t="shared" ref="G155:M155" si="25">SUM(G153:G154)</f>
        <v>123500</v>
      </c>
      <c r="H155" s="963">
        <f t="shared" si="25"/>
        <v>3544.45</v>
      </c>
      <c r="I155" s="963">
        <f t="shared" si="25"/>
        <v>8049.53</v>
      </c>
      <c r="J155" s="966">
        <f t="shared" si="25"/>
        <v>3754.4</v>
      </c>
      <c r="K155" s="966">
        <f t="shared" si="25"/>
        <v>4041.9799999999996</v>
      </c>
      <c r="L155" s="963">
        <f t="shared" si="25"/>
        <v>19390.36</v>
      </c>
      <c r="M155" s="963">
        <f t="shared" si="25"/>
        <v>104109.63999999998</v>
      </c>
    </row>
    <row r="156" spans="1:13" s="1577" customFormat="1" ht="18.75" x14ac:dyDescent="0.3">
      <c r="A156" s="961"/>
      <c r="B156" s="950"/>
      <c r="C156" s="962"/>
      <c r="D156" s="962"/>
      <c r="E156" s="963"/>
      <c r="F156" s="964"/>
      <c r="G156" s="965"/>
      <c r="H156" s="963"/>
      <c r="I156" s="963"/>
      <c r="J156" s="966"/>
      <c r="K156" s="966"/>
      <c r="L156" s="963"/>
      <c r="M156" s="965"/>
    </row>
    <row r="157" spans="1:13" s="1577" customFormat="1" ht="38.25" customHeight="1" x14ac:dyDescent="0.3">
      <c r="A157" s="982" t="s">
        <v>1692</v>
      </c>
      <c r="B157" s="950"/>
      <c r="C157" s="967"/>
      <c r="D157" s="967"/>
      <c r="E157" s="963"/>
      <c r="F157" s="964"/>
      <c r="G157" s="965"/>
      <c r="H157" s="963"/>
      <c r="I157" s="963"/>
      <c r="J157" s="966"/>
      <c r="K157" s="966"/>
      <c r="L157" s="963"/>
      <c r="M157" s="965"/>
    </row>
    <row r="158" spans="1:13" s="1577" customFormat="1" ht="18.75" x14ac:dyDescent="0.3">
      <c r="A158" s="955" t="s">
        <v>1693</v>
      </c>
      <c r="B158" s="950" t="s">
        <v>807</v>
      </c>
      <c r="C158" s="960" t="s">
        <v>1734</v>
      </c>
      <c r="D158" s="960" t="s">
        <v>307</v>
      </c>
      <c r="E158" s="951">
        <v>70000</v>
      </c>
      <c r="F158" s="952">
        <v>0</v>
      </c>
      <c r="G158" s="953">
        <v>70000</v>
      </c>
      <c r="H158" s="951">
        <v>2009</v>
      </c>
      <c r="I158" s="974">
        <v>5368.48</v>
      </c>
      <c r="J158" s="954">
        <v>2128</v>
      </c>
      <c r="K158" s="954">
        <v>3283.65</v>
      </c>
      <c r="L158" s="951">
        <f>+H158+I158+J158+K158</f>
        <v>12789.13</v>
      </c>
      <c r="M158" s="953">
        <f>+G158-L158</f>
        <v>57210.87</v>
      </c>
    </row>
    <row r="159" spans="1:13" s="1577" customFormat="1" ht="18.75" x14ac:dyDescent="0.3">
      <c r="A159" s="955" t="s">
        <v>1694</v>
      </c>
      <c r="B159" s="950" t="s">
        <v>806</v>
      </c>
      <c r="C159" s="960" t="s">
        <v>551</v>
      </c>
      <c r="D159" s="960" t="s">
        <v>307</v>
      </c>
      <c r="E159" s="951">
        <v>43500</v>
      </c>
      <c r="F159" s="952">
        <v>0</v>
      </c>
      <c r="G159" s="953">
        <v>43500</v>
      </c>
      <c r="H159" s="951">
        <v>1248.45</v>
      </c>
      <c r="I159" s="974">
        <v>936.62</v>
      </c>
      <c r="J159" s="954">
        <v>1322.4</v>
      </c>
      <c r="K159" s="954">
        <v>2025</v>
      </c>
      <c r="L159" s="951">
        <f>+H159+I159+J159+K159</f>
        <v>5532.47</v>
      </c>
      <c r="M159" s="953">
        <f>+G159-L159</f>
        <v>37967.53</v>
      </c>
    </row>
    <row r="160" spans="1:13" s="1577" customFormat="1" ht="18.75" x14ac:dyDescent="0.3">
      <c r="A160" s="955" t="s">
        <v>1695</v>
      </c>
      <c r="B160" s="950" t="s">
        <v>806</v>
      </c>
      <c r="C160" s="960" t="s">
        <v>551</v>
      </c>
      <c r="D160" s="960" t="s">
        <v>321</v>
      </c>
      <c r="E160" s="951">
        <v>43500</v>
      </c>
      <c r="F160" s="952">
        <v>0</v>
      </c>
      <c r="G160" s="953">
        <v>43500</v>
      </c>
      <c r="H160" s="951">
        <v>1248.45</v>
      </c>
      <c r="I160" s="974">
        <v>936.62</v>
      </c>
      <c r="J160" s="954">
        <v>1322.4</v>
      </c>
      <c r="K160" s="954">
        <v>25</v>
      </c>
      <c r="L160" s="951">
        <f>+H160+I160+J160+K160</f>
        <v>3532.4700000000003</v>
      </c>
      <c r="M160" s="953">
        <f>+G160-L160</f>
        <v>39967.53</v>
      </c>
    </row>
    <row r="161" spans="1:13" s="1577" customFormat="1" ht="18.75" x14ac:dyDescent="0.3">
      <c r="A161" s="961" t="s">
        <v>847</v>
      </c>
      <c r="B161" s="950"/>
      <c r="C161" s="962">
        <v>3</v>
      </c>
      <c r="D161" s="962"/>
      <c r="E161" s="963">
        <f>SUM(E158:E160)</f>
        <v>157000</v>
      </c>
      <c r="F161" s="993">
        <f>SUM(F160)</f>
        <v>0</v>
      </c>
      <c r="G161" s="963">
        <f t="shared" ref="G161:M161" si="26">SUM(G158:G160)</f>
        <v>157000</v>
      </c>
      <c r="H161" s="963">
        <f t="shared" si="26"/>
        <v>4505.8999999999996</v>
      </c>
      <c r="I161" s="963">
        <f t="shared" si="26"/>
        <v>7241.7199999999993</v>
      </c>
      <c r="J161" s="966">
        <f t="shared" si="26"/>
        <v>4772.8</v>
      </c>
      <c r="K161" s="966">
        <f>SUM(K158:K160)</f>
        <v>5333.65</v>
      </c>
      <c r="L161" s="963">
        <f t="shared" si="26"/>
        <v>21854.07</v>
      </c>
      <c r="M161" s="963">
        <f t="shared" si="26"/>
        <v>135145.93</v>
      </c>
    </row>
    <row r="162" spans="1:13" s="1577" customFormat="1" ht="18.75" x14ac:dyDescent="0.3">
      <c r="A162" s="958"/>
      <c r="B162" s="950"/>
      <c r="C162" s="960"/>
      <c r="D162" s="960"/>
      <c r="E162" s="951"/>
      <c r="F162" s="952"/>
      <c r="G162" s="953"/>
      <c r="H162" s="951"/>
      <c r="I162" s="951"/>
      <c r="J162" s="954"/>
      <c r="K162" s="954"/>
      <c r="L162" s="951"/>
      <c r="M162" s="953"/>
    </row>
    <row r="163" spans="1:13" s="1577" customFormat="1" ht="37.5" customHeight="1" x14ac:dyDescent="0.3">
      <c r="A163" s="982" t="s">
        <v>1138</v>
      </c>
      <c r="B163" s="950"/>
      <c r="C163" s="967"/>
      <c r="D163" s="967"/>
      <c r="E163" s="963"/>
      <c r="F163" s="964"/>
      <c r="G163" s="965"/>
      <c r="H163" s="963"/>
      <c r="I163" s="963"/>
      <c r="J163" s="966"/>
      <c r="K163" s="966"/>
      <c r="L163" s="963"/>
      <c r="M163" s="965"/>
    </row>
    <row r="164" spans="1:13" s="1577" customFormat="1" ht="18.75" x14ac:dyDescent="0.3">
      <c r="A164" s="958" t="s">
        <v>1640</v>
      </c>
      <c r="B164" s="950" t="s">
        <v>806</v>
      </c>
      <c r="C164" s="960" t="s">
        <v>417</v>
      </c>
      <c r="D164" s="960" t="s">
        <v>1069</v>
      </c>
      <c r="E164" s="951">
        <v>80000</v>
      </c>
      <c r="F164" s="952">
        <v>0</v>
      </c>
      <c r="G164" s="953">
        <v>80000</v>
      </c>
      <c r="H164" s="951">
        <v>2296</v>
      </c>
      <c r="I164" s="951">
        <v>7400.87</v>
      </c>
      <c r="J164" s="954">
        <v>2432</v>
      </c>
      <c r="K164" s="954">
        <v>728</v>
      </c>
      <c r="L164" s="951">
        <f>+H164+I164+J164+K164</f>
        <v>12856.869999999999</v>
      </c>
      <c r="M164" s="953">
        <f>+G164-L164</f>
        <v>67143.13</v>
      </c>
    </row>
    <row r="165" spans="1:13" s="1577" customFormat="1" ht="18.75" x14ac:dyDescent="0.3">
      <c r="A165" s="961" t="s">
        <v>847</v>
      </c>
      <c r="B165" s="950"/>
      <c r="C165" s="962">
        <v>1</v>
      </c>
      <c r="D165" s="962"/>
      <c r="E165" s="963">
        <f>SUM(E164:E164)</f>
        <v>80000</v>
      </c>
      <c r="F165" s="1071">
        <v>0</v>
      </c>
      <c r="G165" s="963">
        <f t="shared" ref="G165:M165" si="27">SUM(G164:G164)</f>
        <v>80000</v>
      </c>
      <c r="H165" s="963">
        <f t="shared" si="27"/>
        <v>2296</v>
      </c>
      <c r="I165" s="963">
        <f t="shared" si="27"/>
        <v>7400.87</v>
      </c>
      <c r="J165" s="966">
        <f t="shared" si="27"/>
        <v>2432</v>
      </c>
      <c r="K165" s="966">
        <f>SUM(K164:K164)</f>
        <v>728</v>
      </c>
      <c r="L165" s="963">
        <f t="shared" si="27"/>
        <v>12856.869999999999</v>
      </c>
      <c r="M165" s="963">
        <f t="shared" si="27"/>
        <v>67143.13</v>
      </c>
    </row>
    <row r="166" spans="1:13" s="1577" customFormat="1" ht="18.75" x14ac:dyDescent="0.3">
      <c r="A166" s="958"/>
      <c r="B166" s="950"/>
      <c r="C166" s="960"/>
      <c r="D166" s="960"/>
      <c r="E166" s="951"/>
      <c r="F166" s="952"/>
      <c r="G166" s="953"/>
      <c r="H166" s="951"/>
      <c r="I166" s="951"/>
      <c r="J166" s="954"/>
      <c r="K166" s="954"/>
      <c r="L166" s="951"/>
      <c r="M166" s="953"/>
    </row>
    <row r="167" spans="1:13" s="1577" customFormat="1" ht="18.75" customHeight="1" x14ac:dyDescent="0.3">
      <c r="A167" s="982" t="s">
        <v>1195</v>
      </c>
      <c r="B167" s="950"/>
      <c r="C167" s="967"/>
      <c r="D167" s="967"/>
      <c r="E167" s="963"/>
      <c r="F167" s="964"/>
      <c r="G167" s="965"/>
      <c r="H167" s="963"/>
      <c r="I167" s="963"/>
      <c r="J167" s="966"/>
      <c r="K167" s="966"/>
      <c r="L167" s="963"/>
      <c r="M167" s="965"/>
    </row>
    <row r="168" spans="1:13" s="1577" customFormat="1" ht="18.75" x14ac:dyDescent="0.3">
      <c r="A168" s="955" t="s">
        <v>217</v>
      </c>
      <c r="B168" s="950" t="s">
        <v>807</v>
      </c>
      <c r="C168" s="960" t="s">
        <v>1734</v>
      </c>
      <c r="D168" s="960" t="s">
        <v>1069</v>
      </c>
      <c r="E168" s="951">
        <v>80000</v>
      </c>
      <c r="F168" s="952">
        <v>0</v>
      </c>
      <c r="G168" s="953">
        <v>80000</v>
      </c>
      <c r="H168" s="951">
        <v>2296</v>
      </c>
      <c r="I168" s="951">
        <v>7400.87</v>
      </c>
      <c r="J168" s="954">
        <v>2432</v>
      </c>
      <c r="K168" s="954">
        <v>3639.14</v>
      </c>
      <c r="L168" s="951">
        <f>+H168+I168+J168+K168</f>
        <v>15768.009999999998</v>
      </c>
      <c r="M168" s="953">
        <f>+G168-L168</f>
        <v>64231.990000000005</v>
      </c>
    </row>
    <row r="169" spans="1:13" s="1577" customFormat="1" ht="18.75" x14ac:dyDescent="0.3">
      <c r="A169" s="955" t="s">
        <v>1688</v>
      </c>
      <c r="B169" s="950" t="s">
        <v>806</v>
      </c>
      <c r="C169" s="960" t="s">
        <v>1683</v>
      </c>
      <c r="D169" s="960" t="s">
        <v>1069</v>
      </c>
      <c r="E169" s="951">
        <v>55000</v>
      </c>
      <c r="F169" s="974">
        <v>0</v>
      </c>
      <c r="G169" s="951">
        <v>55000</v>
      </c>
      <c r="H169" s="951">
        <v>1578.5</v>
      </c>
      <c r="I169" s="951">
        <v>2559.6799999999998</v>
      </c>
      <c r="J169" s="954">
        <v>1672</v>
      </c>
      <c r="K169" s="954">
        <v>1396.7</v>
      </c>
      <c r="L169" s="951">
        <f>+H169+I169+J169+K169</f>
        <v>7206.88</v>
      </c>
      <c r="M169" s="953">
        <f>+G169-L169</f>
        <v>47793.120000000003</v>
      </c>
    </row>
    <row r="170" spans="1:13" s="1577" customFormat="1" ht="18.75" x14ac:dyDescent="0.3">
      <c r="A170" s="961" t="s">
        <v>749</v>
      </c>
      <c r="B170" s="950"/>
      <c r="C170" s="962">
        <v>2</v>
      </c>
      <c r="D170" s="962"/>
      <c r="E170" s="963">
        <f>SUM(E168:E169)</f>
        <v>135000</v>
      </c>
      <c r="F170" s="964">
        <f t="shared" ref="F170:M170" si="28">SUM(F168:F169)</f>
        <v>0</v>
      </c>
      <c r="G170" s="965">
        <f t="shared" si="28"/>
        <v>135000</v>
      </c>
      <c r="H170" s="963">
        <f t="shared" si="28"/>
        <v>3874.5</v>
      </c>
      <c r="I170" s="963">
        <f t="shared" si="28"/>
        <v>9960.5499999999993</v>
      </c>
      <c r="J170" s="966">
        <f t="shared" si="28"/>
        <v>4104</v>
      </c>
      <c r="K170" s="966">
        <f>SUM(K168:K169)</f>
        <v>5035.84</v>
      </c>
      <c r="L170" s="963">
        <f t="shared" si="28"/>
        <v>22974.89</v>
      </c>
      <c r="M170" s="965">
        <f t="shared" si="28"/>
        <v>112025.11000000002</v>
      </c>
    </row>
    <row r="171" spans="1:13" s="1577" customFormat="1" ht="18.75" x14ac:dyDescent="0.3">
      <c r="A171" s="961"/>
      <c r="B171" s="950"/>
      <c r="C171" s="962"/>
      <c r="D171" s="962"/>
      <c r="E171" s="963"/>
      <c r="F171" s="964"/>
      <c r="G171" s="965"/>
      <c r="H171" s="963"/>
      <c r="I171" s="963"/>
      <c r="J171" s="966"/>
      <c r="K171" s="966"/>
      <c r="L171" s="963"/>
      <c r="M171" s="965"/>
    </row>
    <row r="172" spans="1:13" s="1577" customFormat="1" ht="18.75" x14ac:dyDescent="0.3">
      <c r="A172" s="982" t="s">
        <v>1421</v>
      </c>
      <c r="B172" s="950"/>
      <c r="C172" s="962"/>
      <c r="D172" s="962"/>
      <c r="E172" s="963"/>
      <c r="F172" s="964"/>
      <c r="G172" s="965"/>
      <c r="H172" s="963"/>
      <c r="I172" s="963"/>
      <c r="J172" s="966"/>
      <c r="K172" s="966"/>
      <c r="L172" s="963"/>
      <c r="M172" s="965"/>
    </row>
    <row r="173" spans="1:13" s="1577" customFormat="1" ht="18.75" x14ac:dyDescent="0.3">
      <c r="A173" s="1319" t="s">
        <v>1780</v>
      </c>
      <c r="B173" s="950" t="s">
        <v>806</v>
      </c>
      <c r="C173" s="1320" t="s">
        <v>551</v>
      </c>
      <c r="D173" s="960" t="s">
        <v>1067</v>
      </c>
      <c r="E173" s="951">
        <v>43500</v>
      </c>
      <c r="F173" s="952">
        <v>0</v>
      </c>
      <c r="G173" s="953">
        <v>43500</v>
      </c>
      <c r="H173" s="951">
        <v>1248.45</v>
      </c>
      <c r="I173" s="951">
        <v>936.62</v>
      </c>
      <c r="J173" s="954">
        <v>1322.4</v>
      </c>
      <c r="K173" s="954">
        <v>25</v>
      </c>
      <c r="L173" s="951">
        <v>3532.47</v>
      </c>
      <c r="M173" s="953">
        <v>39967.53</v>
      </c>
    </row>
    <row r="174" spans="1:13" s="1577" customFormat="1" ht="18.75" x14ac:dyDescent="0.3">
      <c r="A174" s="961" t="s">
        <v>749</v>
      </c>
      <c r="B174" s="950"/>
      <c r="C174" s="962">
        <v>1</v>
      </c>
      <c r="D174" s="962"/>
      <c r="E174" s="963">
        <v>43500</v>
      </c>
      <c r="F174" s="964">
        <v>0</v>
      </c>
      <c r="G174" s="965">
        <v>43500</v>
      </c>
      <c r="H174" s="963">
        <v>1248.45</v>
      </c>
      <c r="I174" s="963">
        <v>936.62</v>
      </c>
      <c r="J174" s="966">
        <v>1322.4</v>
      </c>
      <c r="K174" s="966">
        <v>25</v>
      </c>
      <c r="L174" s="963">
        <v>3532.47</v>
      </c>
      <c r="M174" s="965">
        <v>39967.53</v>
      </c>
    </row>
    <row r="175" spans="1:13" s="1577" customFormat="1" ht="18.75" x14ac:dyDescent="0.3">
      <c r="A175" s="961"/>
      <c r="B175" s="950"/>
      <c r="C175" s="962"/>
      <c r="D175" s="962"/>
      <c r="E175" s="963"/>
      <c r="F175" s="964"/>
      <c r="G175" s="965"/>
      <c r="H175" s="963"/>
      <c r="I175" s="963"/>
      <c r="J175" s="966"/>
      <c r="K175" s="966"/>
      <c r="L175" s="963"/>
      <c r="M175" s="965"/>
    </row>
    <row r="176" spans="1:13" s="1577" customFormat="1" ht="18.75" x14ac:dyDescent="0.3">
      <c r="A176" s="961" t="s">
        <v>803</v>
      </c>
      <c r="B176" s="950"/>
      <c r="C176" s="967"/>
      <c r="D176" s="967"/>
      <c r="E176" s="963"/>
      <c r="F176" s="964"/>
      <c r="G176" s="965"/>
      <c r="H176" s="963"/>
      <c r="I176" s="963"/>
      <c r="J176" s="966"/>
      <c r="K176" s="966"/>
      <c r="L176" s="963"/>
      <c r="M176" s="965"/>
    </row>
    <row r="177" spans="1:13" s="1577" customFormat="1" ht="18.75" x14ac:dyDescent="0.3">
      <c r="A177" s="955" t="s">
        <v>1698</v>
      </c>
      <c r="B177" s="950" t="s">
        <v>806</v>
      </c>
      <c r="C177" s="1579" t="s">
        <v>1844</v>
      </c>
      <c r="D177" s="960" t="s">
        <v>1067</v>
      </c>
      <c r="E177" s="951">
        <v>43500</v>
      </c>
      <c r="F177" s="974">
        <v>0</v>
      </c>
      <c r="G177" s="951">
        <v>43500</v>
      </c>
      <c r="H177" s="951">
        <v>1248.45</v>
      </c>
      <c r="I177" s="974">
        <v>936.62</v>
      </c>
      <c r="J177" s="954">
        <v>1322.4</v>
      </c>
      <c r="K177" s="954">
        <v>25</v>
      </c>
      <c r="L177" s="951">
        <f>+H177+I177+J177+K177</f>
        <v>3532.4700000000003</v>
      </c>
      <c r="M177" s="951">
        <f>+G177-L177</f>
        <v>39967.53</v>
      </c>
    </row>
    <row r="178" spans="1:13" s="1577" customFormat="1" ht="18.75" x14ac:dyDescent="0.3">
      <c r="A178" s="955" t="s">
        <v>1700</v>
      </c>
      <c r="B178" s="950" t="s">
        <v>806</v>
      </c>
      <c r="C178" s="1579" t="s">
        <v>1844</v>
      </c>
      <c r="D178" s="960" t="s">
        <v>1067</v>
      </c>
      <c r="E178" s="951">
        <v>43500</v>
      </c>
      <c r="F178" s="974">
        <v>0</v>
      </c>
      <c r="G178" s="951">
        <v>43500</v>
      </c>
      <c r="H178" s="951">
        <v>1248.45</v>
      </c>
      <c r="I178" s="974">
        <v>936.62</v>
      </c>
      <c r="J178" s="954">
        <v>1322.4</v>
      </c>
      <c r="K178" s="954">
        <v>25</v>
      </c>
      <c r="L178" s="951">
        <f>+H178+I178+J178+K178</f>
        <v>3532.4700000000003</v>
      </c>
      <c r="M178" s="951">
        <f>+G178-L178</f>
        <v>39967.53</v>
      </c>
    </row>
    <row r="179" spans="1:13" s="1577" customFormat="1" ht="16.5" customHeight="1" x14ac:dyDescent="0.3">
      <c r="A179" s="1024" t="s">
        <v>1701</v>
      </c>
      <c r="B179" s="950" t="s">
        <v>806</v>
      </c>
      <c r="C179" s="1579" t="s">
        <v>1844</v>
      </c>
      <c r="D179" s="960" t="s">
        <v>1067</v>
      </c>
      <c r="E179" s="951">
        <v>43500</v>
      </c>
      <c r="F179" s="974">
        <v>0</v>
      </c>
      <c r="G179" s="951">
        <v>43500</v>
      </c>
      <c r="H179" s="951">
        <v>1248.45</v>
      </c>
      <c r="I179" s="974">
        <v>360.69</v>
      </c>
      <c r="J179" s="954">
        <v>1322.4</v>
      </c>
      <c r="K179" s="954">
        <v>5270.56</v>
      </c>
      <c r="L179" s="951">
        <f>+H179+I179+J179+K179</f>
        <v>8202.1</v>
      </c>
      <c r="M179" s="951">
        <f>+G179-L179</f>
        <v>35297.9</v>
      </c>
    </row>
    <row r="180" spans="1:13" s="1577" customFormat="1" ht="18.75" x14ac:dyDescent="0.3">
      <c r="A180" s="998" t="s">
        <v>1702</v>
      </c>
      <c r="B180" s="950" t="s">
        <v>1296</v>
      </c>
      <c r="C180" s="1579" t="s">
        <v>1844</v>
      </c>
      <c r="D180" s="960" t="s">
        <v>1067</v>
      </c>
      <c r="E180" s="951">
        <v>43500</v>
      </c>
      <c r="F180" s="952">
        <v>0</v>
      </c>
      <c r="G180" s="953">
        <v>43500</v>
      </c>
      <c r="H180" s="951">
        <v>1248.45</v>
      </c>
      <c r="I180" s="974">
        <v>936.62</v>
      </c>
      <c r="J180" s="954">
        <v>1322.4</v>
      </c>
      <c r="K180" s="954">
        <v>25</v>
      </c>
      <c r="L180" s="951">
        <f>+H180+I180+J180+K180</f>
        <v>3532.4700000000003</v>
      </c>
      <c r="M180" s="951">
        <f>+G180-L180</f>
        <v>39967.53</v>
      </c>
    </row>
    <row r="181" spans="1:13" s="1577" customFormat="1" ht="18.75" x14ac:dyDescent="0.3">
      <c r="A181" s="961" t="s">
        <v>847</v>
      </c>
      <c r="B181" s="950"/>
      <c r="C181" s="962">
        <v>4</v>
      </c>
      <c r="D181" s="962"/>
      <c r="E181" s="963">
        <f>SUM(E177:E180)</f>
        <v>174000</v>
      </c>
      <c r="F181" s="964">
        <v>0</v>
      </c>
      <c r="G181" s="963">
        <f t="shared" ref="G181:M181" si="29">SUM(G177:G180)</f>
        <v>174000</v>
      </c>
      <c r="H181" s="963">
        <f t="shared" si="29"/>
        <v>4993.8</v>
      </c>
      <c r="I181" s="963">
        <f t="shared" si="29"/>
        <v>3170.5499999999997</v>
      </c>
      <c r="J181" s="966">
        <f t="shared" si="29"/>
        <v>5289.6</v>
      </c>
      <c r="K181" s="966">
        <f t="shared" si="29"/>
        <v>5345.56</v>
      </c>
      <c r="L181" s="963">
        <f t="shared" si="29"/>
        <v>18799.510000000002</v>
      </c>
      <c r="M181" s="963">
        <f t="shared" si="29"/>
        <v>155200.49</v>
      </c>
    </row>
    <row r="182" spans="1:13" s="1577" customFormat="1" ht="18.75" x14ac:dyDescent="0.3">
      <c r="A182" s="961"/>
      <c r="B182" s="950"/>
      <c r="C182" s="962"/>
      <c r="D182" s="962"/>
      <c r="E182" s="963"/>
      <c r="F182" s="964"/>
      <c r="G182" s="963"/>
      <c r="H182" s="963"/>
      <c r="I182" s="963"/>
      <c r="J182" s="966"/>
      <c r="K182" s="966"/>
      <c r="L182" s="963"/>
      <c r="M182" s="963"/>
    </row>
    <row r="183" spans="1:13" s="1577" customFormat="1" ht="18.75" x14ac:dyDescent="0.3">
      <c r="A183" s="961" t="s">
        <v>1490</v>
      </c>
      <c r="B183" s="950"/>
      <c r="C183" s="962"/>
      <c r="D183" s="962"/>
      <c r="E183" s="963"/>
      <c r="F183" s="964"/>
      <c r="G183" s="963"/>
      <c r="H183" s="963"/>
      <c r="I183" s="963"/>
      <c r="J183" s="966"/>
      <c r="K183" s="966"/>
      <c r="L183" s="963"/>
      <c r="M183" s="963"/>
    </row>
    <row r="184" spans="1:13" s="1577" customFormat="1" ht="21" customHeight="1" x14ac:dyDescent="0.3">
      <c r="A184" s="980" t="s">
        <v>1386</v>
      </c>
      <c r="B184" s="950" t="s">
        <v>806</v>
      </c>
      <c r="C184" s="1257" t="s">
        <v>1844</v>
      </c>
      <c r="D184" s="960" t="s">
        <v>1067</v>
      </c>
      <c r="E184" s="951">
        <v>43500</v>
      </c>
      <c r="F184" s="974">
        <v>0</v>
      </c>
      <c r="G184" s="951">
        <v>43500</v>
      </c>
      <c r="H184" s="951">
        <v>1248.45</v>
      </c>
      <c r="I184" s="974">
        <v>936.62</v>
      </c>
      <c r="J184" s="954">
        <v>1322.4</v>
      </c>
      <c r="K184" s="954">
        <v>25</v>
      </c>
      <c r="L184" s="951">
        <f>+H184+I184+J184+K184</f>
        <v>3532.4700000000003</v>
      </c>
      <c r="M184" s="951">
        <f>+G184-L184</f>
        <v>39967.53</v>
      </c>
    </row>
    <row r="185" spans="1:13" s="1577" customFormat="1" ht="21" customHeight="1" x14ac:dyDescent="0.3">
      <c r="A185" s="980" t="s">
        <v>1704</v>
      </c>
      <c r="B185" s="950" t="s">
        <v>806</v>
      </c>
      <c r="C185" s="1257" t="s">
        <v>1844</v>
      </c>
      <c r="D185" s="960" t="s">
        <v>1067</v>
      </c>
      <c r="E185" s="951">
        <v>43500</v>
      </c>
      <c r="F185" s="974">
        <v>0</v>
      </c>
      <c r="G185" s="951">
        <v>43500</v>
      </c>
      <c r="H185" s="951">
        <v>1248.45</v>
      </c>
      <c r="I185" s="974">
        <v>936.62</v>
      </c>
      <c r="J185" s="954">
        <v>1322.4</v>
      </c>
      <c r="K185" s="954">
        <v>25</v>
      </c>
      <c r="L185" s="951">
        <f>+H185+I185+J185+K185</f>
        <v>3532.4700000000003</v>
      </c>
      <c r="M185" s="951">
        <f>+G185-L185</f>
        <v>39967.53</v>
      </c>
    </row>
    <row r="186" spans="1:13" s="1577" customFormat="1" ht="18.75" x14ac:dyDescent="0.3">
      <c r="A186" s="955" t="s">
        <v>1705</v>
      </c>
      <c r="B186" s="950" t="s">
        <v>806</v>
      </c>
      <c r="C186" s="1257" t="s">
        <v>1844</v>
      </c>
      <c r="D186" s="960" t="s">
        <v>1067</v>
      </c>
      <c r="E186" s="951">
        <v>43500</v>
      </c>
      <c r="F186" s="974">
        <v>0</v>
      </c>
      <c r="G186" s="1032">
        <v>43500</v>
      </c>
      <c r="H186" s="951">
        <v>1248.45</v>
      </c>
      <c r="I186" s="1036">
        <v>936.62</v>
      </c>
      <c r="J186" s="954">
        <v>1322.4</v>
      </c>
      <c r="K186" s="954">
        <v>25</v>
      </c>
      <c r="L186" s="1032">
        <v>3532.4700000000003</v>
      </c>
      <c r="M186" s="1032">
        <v>39967.53</v>
      </c>
    </row>
    <row r="187" spans="1:13" s="1577" customFormat="1" ht="18.75" x14ac:dyDescent="0.3">
      <c r="A187" s="955" t="s">
        <v>1781</v>
      </c>
      <c r="B187" s="950" t="s">
        <v>807</v>
      </c>
      <c r="C187" s="1257" t="s">
        <v>1844</v>
      </c>
      <c r="D187" s="960" t="s">
        <v>1067</v>
      </c>
      <c r="E187" s="951">
        <v>43500</v>
      </c>
      <c r="F187" s="974">
        <v>0</v>
      </c>
      <c r="G187" s="1032">
        <v>43500</v>
      </c>
      <c r="H187" s="951">
        <v>1248.45</v>
      </c>
      <c r="I187" s="1036">
        <v>936.62</v>
      </c>
      <c r="J187" s="954">
        <v>1322.4</v>
      </c>
      <c r="K187" s="954">
        <v>25</v>
      </c>
      <c r="L187" s="1032">
        <v>3532.4700000000003</v>
      </c>
      <c r="M187" s="1032">
        <v>39967.53</v>
      </c>
    </row>
    <row r="188" spans="1:13" s="1577" customFormat="1" ht="18.75" x14ac:dyDescent="0.3">
      <c r="A188" s="955" t="s">
        <v>1843</v>
      </c>
      <c r="B188" s="950" t="s">
        <v>806</v>
      </c>
      <c r="C188" s="1257" t="s">
        <v>1844</v>
      </c>
      <c r="D188" s="960" t="s">
        <v>1067</v>
      </c>
      <c r="E188" s="951">
        <v>43500</v>
      </c>
      <c r="F188" s="974">
        <v>0</v>
      </c>
      <c r="G188" s="1032">
        <v>43500</v>
      </c>
      <c r="H188" s="951">
        <v>1248.45</v>
      </c>
      <c r="I188" s="1036">
        <v>936.62</v>
      </c>
      <c r="J188" s="954">
        <v>1322.4</v>
      </c>
      <c r="K188" s="954">
        <v>25</v>
      </c>
      <c r="L188" s="1032">
        <v>3532.4700000000003</v>
      </c>
      <c r="M188" s="1032">
        <v>39967.53</v>
      </c>
    </row>
    <row r="189" spans="1:13" s="1577" customFormat="1" ht="18.75" x14ac:dyDescent="0.3">
      <c r="A189" s="955" t="s">
        <v>1691</v>
      </c>
      <c r="B189" s="950" t="s">
        <v>806</v>
      </c>
      <c r="C189" s="960" t="s">
        <v>551</v>
      </c>
      <c r="D189" s="960" t="s">
        <v>1067</v>
      </c>
      <c r="E189" s="951">
        <v>43500</v>
      </c>
      <c r="F189" s="952">
        <v>0</v>
      </c>
      <c r="G189" s="953">
        <v>43500</v>
      </c>
      <c r="H189" s="951">
        <v>1248.45</v>
      </c>
      <c r="I189" s="974">
        <v>936.62</v>
      </c>
      <c r="J189" s="954">
        <v>1322.4</v>
      </c>
      <c r="K189" s="954">
        <v>25</v>
      </c>
      <c r="L189" s="951">
        <f>SUM(H189:K189)</f>
        <v>3532.4700000000003</v>
      </c>
      <c r="M189" s="953">
        <f>+G189-L189</f>
        <v>39967.53</v>
      </c>
    </row>
    <row r="190" spans="1:13" s="1577" customFormat="1" ht="18.75" x14ac:dyDescent="0.3">
      <c r="A190" s="961" t="s">
        <v>847</v>
      </c>
      <c r="B190" s="950"/>
      <c r="C190" s="962">
        <v>6</v>
      </c>
      <c r="D190" s="962"/>
      <c r="E190" s="963">
        <f>SUM(E184:E189)</f>
        <v>261000</v>
      </c>
      <c r="F190" s="964">
        <v>0</v>
      </c>
      <c r="G190" s="963">
        <f t="shared" ref="G190:M190" si="30">SUM(G184:G189)</f>
        <v>261000</v>
      </c>
      <c r="H190" s="963">
        <f t="shared" si="30"/>
        <v>7490.7</v>
      </c>
      <c r="I190" s="963">
        <f t="shared" si="30"/>
        <v>5619.72</v>
      </c>
      <c r="J190" s="966">
        <f t="shared" si="30"/>
        <v>7934.4</v>
      </c>
      <c r="K190" s="963">
        <f t="shared" si="30"/>
        <v>150</v>
      </c>
      <c r="L190" s="963">
        <f t="shared" si="30"/>
        <v>21194.820000000003</v>
      </c>
      <c r="M190" s="963">
        <f t="shared" si="30"/>
        <v>239805.18</v>
      </c>
    </row>
    <row r="191" spans="1:13" s="1577" customFormat="1" ht="18.75" x14ac:dyDescent="0.3">
      <c r="A191" s="961"/>
      <c r="B191" s="950"/>
      <c r="C191" s="962"/>
      <c r="D191" s="962"/>
      <c r="E191" s="963"/>
      <c r="F191" s="964"/>
      <c r="G191" s="963"/>
      <c r="H191" s="963"/>
      <c r="I191" s="963"/>
      <c r="J191" s="966"/>
      <c r="K191" s="966"/>
      <c r="L191" s="963"/>
      <c r="M191" s="963"/>
    </row>
    <row r="192" spans="1:13" s="1577" customFormat="1" ht="18.75" x14ac:dyDescent="0.3">
      <c r="A192" s="961" t="s">
        <v>1221</v>
      </c>
      <c r="B192" s="950"/>
      <c r="C192" s="967"/>
      <c r="D192" s="967"/>
      <c r="E192" s="963"/>
      <c r="F192" s="964"/>
      <c r="G192" s="965"/>
      <c r="H192" s="963"/>
      <c r="I192" s="963"/>
      <c r="J192" s="966"/>
      <c r="K192" s="966"/>
      <c r="L192" s="963"/>
      <c r="M192" s="965"/>
    </row>
    <row r="193" spans="1:13" s="1577" customFormat="1" ht="41.25" customHeight="1" x14ac:dyDescent="0.3">
      <c r="A193" s="1273" t="s">
        <v>1868</v>
      </c>
      <c r="B193" s="950"/>
      <c r="C193" s="1026"/>
      <c r="D193" s="960"/>
      <c r="E193" s="951"/>
      <c r="F193" s="974"/>
      <c r="G193" s="1032"/>
      <c r="H193" s="951"/>
      <c r="I193" s="1036"/>
      <c r="J193" s="954"/>
      <c r="K193" s="954"/>
      <c r="L193" s="1032"/>
      <c r="M193" s="1032"/>
    </row>
    <row r="194" spans="1:13" s="1577" customFormat="1" ht="18.75" x14ac:dyDescent="0.3">
      <c r="A194" s="1027" t="s">
        <v>1478</v>
      </c>
      <c r="B194" s="950" t="s">
        <v>806</v>
      </c>
      <c r="C194" s="1024" t="s">
        <v>1706</v>
      </c>
      <c r="D194" s="960" t="s">
        <v>1069</v>
      </c>
      <c r="E194" s="951">
        <v>120000</v>
      </c>
      <c r="F194" s="974">
        <v>0</v>
      </c>
      <c r="G194" s="1032">
        <v>120000</v>
      </c>
      <c r="H194" s="951">
        <v>3444</v>
      </c>
      <c r="I194" s="1032">
        <v>16809.87</v>
      </c>
      <c r="J194" s="954">
        <v>3648</v>
      </c>
      <c r="K194" s="954">
        <v>25</v>
      </c>
      <c r="L194" s="1032">
        <f>+H194+I194+J194+K194</f>
        <v>23926.87</v>
      </c>
      <c r="M194" s="1032">
        <f t="shared" ref="M194:M200" si="31">+G194-L194</f>
        <v>96073.13</v>
      </c>
    </row>
    <row r="195" spans="1:13" s="1577" customFormat="1" ht="18.75" x14ac:dyDescent="0.3">
      <c r="A195" s="1027" t="s">
        <v>244</v>
      </c>
      <c r="B195" s="950" t="s">
        <v>806</v>
      </c>
      <c r="C195" s="1024" t="s">
        <v>489</v>
      </c>
      <c r="D195" s="960" t="s">
        <v>1069</v>
      </c>
      <c r="E195" s="951">
        <v>80000</v>
      </c>
      <c r="F195" s="974">
        <v>0</v>
      </c>
      <c r="G195" s="1032">
        <v>80000</v>
      </c>
      <c r="H195" s="951">
        <v>2296</v>
      </c>
      <c r="I195" s="1032">
        <v>7400.87</v>
      </c>
      <c r="J195" s="954">
        <v>2432</v>
      </c>
      <c r="K195" s="954">
        <v>25</v>
      </c>
      <c r="L195" s="1032">
        <f>+H195+I195+J195+K195</f>
        <v>12153.869999999999</v>
      </c>
      <c r="M195" s="1032">
        <f t="shared" si="31"/>
        <v>67846.13</v>
      </c>
    </row>
    <row r="196" spans="1:13" s="1577" customFormat="1" ht="18.75" x14ac:dyDescent="0.3">
      <c r="A196" s="1027" t="s">
        <v>84</v>
      </c>
      <c r="B196" s="950" t="s">
        <v>806</v>
      </c>
      <c r="C196" s="1024" t="s">
        <v>417</v>
      </c>
      <c r="D196" s="960" t="s">
        <v>307</v>
      </c>
      <c r="E196" s="951">
        <v>70000</v>
      </c>
      <c r="F196" s="974">
        <v>0</v>
      </c>
      <c r="G196" s="951">
        <v>70000</v>
      </c>
      <c r="H196" s="951">
        <v>2009</v>
      </c>
      <c r="I196" s="1032">
        <v>5368.48</v>
      </c>
      <c r="J196" s="954">
        <v>2128</v>
      </c>
      <c r="K196" s="954">
        <v>25</v>
      </c>
      <c r="L196" s="1032">
        <f>+H196+I196+J196+K196</f>
        <v>9530.48</v>
      </c>
      <c r="M196" s="1032">
        <f t="shared" si="31"/>
        <v>60469.520000000004</v>
      </c>
    </row>
    <row r="197" spans="1:13" s="1576" customFormat="1" ht="18.75" x14ac:dyDescent="0.3">
      <c r="A197" s="1583" t="s">
        <v>94</v>
      </c>
      <c r="B197" s="1256" t="s">
        <v>807</v>
      </c>
      <c r="C197" s="1579" t="s">
        <v>417</v>
      </c>
      <c r="D197" s="1257" t="s">
        <v>1069</v>
      </c>
      <c r="E197" s="954">
        <v>70000</v>
      </c>
      <c r="F197" s="1191">
        <v>0</v>
      </c>
      <c r="G197" s="954">
        <v>70000</v>
      </c>
      <c r="H197" s="954">
        <v>2009</v>
      </c>
      <c r="I197" s="1198">
        <v>4984.5200000000004</v>
      </c>
      <c r="J197" s="954">
        <v>2128</v>
      </c>
      <c r="K197" s="954">
        <v>1944.78</v>
      </c>
      <c r="L197" s="1198">
        <f>SUM(H197:K197)</f>
        <v>11066.300000000001</v>
      </c>
      <c r="M197" s="1198">
        <f t="shared" si="31"/>
        <v>58933.7</v>
      </c>
    </row>
    <row r="198" spans="1:13" s="1576" customFormat="1" ht="18.75" x14ac:dyDescent="0.3">
      <c r="A198" s="1583" t="s">
        <v>156</v>
      </c>
      <c r="B198" s="1256" t="s">
        <v>806</v>
      </c>
      <c r="C198" s="1579" t="s">
        <v>1773</v>
      </c>
      <c r="D198" s="1257" t="s">
        <v>1069</v>
      </c>
      <c r="E198" s="954">
        <v>80000</v>
      </c>
      <c r="F198" s="1191">
        <v>0</v>
      </c>
      <c r="G198" s="954">
        <v>80000</v>
      </c>
      <c r="H198" s="954">
        <v>2296</v>
      </c>
      <c r="I198" s="1198">
        <v>6920.92</v>
      </c>
      <c r="J198" s="954">
        <v>2432</v>
      </c>
      <c r="K198" s="954">
        <v>1944.78</v>
      </c>
      <c r="L198" s="1198">
        <f>+H198+I198+J198+K198</f>
        <v>13593.7</v>
      </c>
      <c r="M198" s="1198">
        <f t="shared" si="31"/>
        <v>66406.3</v>
      </c>
    </row>
    <row r="199" spans="1:13" s="1577" customFormat="1" ht="18.75" x14ac:dyDescent="0.3">
      <c r="A199" s="1028" t="s">
        <v>177</v>
      </c>
      <c r="B199" s="1001" t="s">
        <v>807</v>
      </c>
      <c r="C199" s="1025" t="s">
        <v>1204</v>
      </c>
      <c r="D199" s="1024" t="s">
        <v>1069</v>
      </c>
      <c r="E199" s="951">
        <v>55000</v>
      </c>
      <c r="F199" s="974">
        <v>0</v>
      </c>
      <c r="G199" s="1032">
        <v>55000</v>
      </c>
      <c r="H199" s="956">
        <v>1578.5</v>
      </c>
      <c r="I199" s="1275">
        <v>2559.6799999999998</v>
      </c>
      <c r="J199" s="954">
        <v>1672</v>
      </c>
      <c r="K199" s="987">
        <v>25</v>
      </c>
      <c r="L199" s="1032">
        <f>+H199+I199+J199+K199</f>
        <v>5835.18</v>
      </c>
      <c r="M199" s="1032">
        <f t="shared" si="31"/>
        <v>49164.82</v>
      </c>
    </row>
    <row r="200" spans="1:13" s="1576" customFormat="1" ht="18.75" x14ac:dyDescent="0.3">
      <c r="A200" s="1258" t="s">
        <v>1710</v>
      </c>
      <c r="B200" s="1259" t="s">
        <v>807</v>
      </c>
      <c r="C200" s="1257" t="s">
        <v>521</v>
      </c>
      <c r="D200" s="960" t="s">
        <v>1067</v>
      </c>
      <c r="E200" s="954">
        <v>43500</v>
      </c>
      <c r="F200" s="1191">
        <v>0</v>
      </c>
      <c r="G200" s="954">
        <v>43500</v>
      </c>
      <c r="H200" s="954">
        <v>1248.45</v>
      </c>
      <c r="I200" s="1191">
        <v>648.66</v>
      </c>
      <c r="J200" s="954">
        <v>1322.4</v>
      </c>
      <c r="K200" s="954">
        <v>1944.78</v>
      </c>
      <c r="L200" s="954">
        <f>+H200+I200+J200+K200</f>
        <v>5164.29</v>
      </c>
      <c r="M200" s="954">
        <f t="shared" si="31"/>
        <v>38335.71</v>
      </c>
    </row>
    <row r="201" spans="1:13" s="1577" customFormat="1" ht="18.75" x14ac:dyDescent="0.3">
      <c r="A201" s="1027" t="s">
        <v>1717</v>
      </c>
      <c r="B201" s="950" t="s">
        <v>806</v>
      </c>
      <c r="C201" s="1579" t="s">
        <v>1844</v>
      </c>
      <c r="D201" s="960" t="s">
        <v>1067</v>
      </c>
      <c r="E201" s="951">
        <v>43500</v>
      </c>
      <c r="F201" s="974">
        <v>0</v>
      </c>
      <c r="G201" s="1032">
        <v>43500</v>
      </c>
      <c r="H201" s="951">
        <v>1248.45</v>
      </c>
      <c r="I201" s="1036">
        <v>936.62</v>
      </c>
      <c r="J201" s="954">
        <v>1322.4</v>
      </c>
      <c r="K201" s="954">
        <v>25</v>
      </c>
      <c r="L201" s="1032">
        <v>3532.4700000000003</v>
      </c>
      <c r="M201" s="1032">
        <v>39967.53</v>
      </c>
    </row>
    <row r="202" spans="1:13" s="1577" customFormat="1" ht="18.75" x14ac:dyDescent="0.3">
      <c r="A202" s="1027" t="s">
        <v>1718</v>
      </c>
      <c r="B202" s="950" t="s">
        <v>806</v>
      </c>
      <c r="C202" s="1024" t="s">
        <v>1332</v>
      </c>
      <c r="D202" s="960" t="s">
        <v>1067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4">
        <v>1322.4</v>
      </c>
      <c r="K202" s="954">
        <v>25</v>
      </c>
      <c r="L202" s="1032">
        <f>+H202+I202+J202+K202</f>
        <v>3532.4700000000003</v>
      </c>
      <c r="M202" s="1032">
        <f t="shared" ref="M202:M207" si="32">+G202-L202</f>
        <v>39967.53</v>
      </c>
    </row>
    <row r="203" spans="1:13" s="1577" customFormat="1" ht="18.75" x14ac:dyDescent="0.3">
      <c r="A203" s="1027" t="s">
        <v>1721</v>
      </c>
      <c r="B203" s="950" t="s">
        <v>807</v>
      </c>
      <c r="C203" s="1024" t="s">
        <v>105</v>
      </c>
      <c r="D203" s="960" t="s">
        <v>1067</v>
      </c>
      <c r="E203" s="951">
        <v>25000</v>
      </c>
      <c r="F203" s="974">
        <v>0</v>
      </c>
      <c r="G203" s="1032">
        <v>25000</v>
      </c>
      <c r="H203" s="951">
        <v>717.5</v>
      </c>
      <c r="I203" s="1036">
        <v>0</v>
      </c>
      <c r="J203" s="954">
        <v>760</v>
      </c>
      <c r="K203" s="954">
        <v>25</v>
      </c>
      <c r="L203" s="1032">
        <f>+H203+I203+J203+K203</f>
        <v>1502.5</v>
      </c>
      <c r="M203" s="1032">
        <f t="shared" si="32"/>
        <v>23497.5</v>
      </c>
    </row>
    <row r="204" spans="1:13" s="1577" customFormat="1" ht="18.75" x14ac:dyDescent="0.3">
      <c r="A204" s="955" t="s">
        <v>1722</v>
      </c>
      <c r="B204" s="950" t="s">
        <v>1151</v>
      </c>
      <c r="C204" s="960" t="s">
        <v>105</v>
      </c>
      <c r="D204" s="960" t="s">
        <v>1067</v>
      </c>
      <c r="E204" s="951">
        <v>25000</v>
      </c>
      <c r="F204" s="952">
        <v>0</v>
      </c>
      <c r="G204" s="953">
        <v>25000</v>
      </c>
      <c r="H204" s="951">
        <v>717.5</v>
      </c>
      <c r="I204" s="974">
        <v>0</v>
      </c>
      <c r="J204" s="954">
        <v>760</v>
      </c>
      <c r="K204" s="954">
        <v>25</v>
      </c>
      <c r="L204" s="951">
        <f>+H204+I204+J204+K204</f>
        <v>1502.5</v>
      </c>
      <c r="M204" s="953">
        <f t="shared" si="32"/>
        <v>23497.5</v>
      </c>
    </row>
    <row r="205" spans="1:13" s="1577" customFormat="1" ht="18.75" x14ac:dyDescent="0.3">
      <c r="A205" s="1024" t="s">
        <v>830</v>
      </c>
      <c r="B205" s="950" t="s">
        <v>806</v>
      </c>
      <c r="C205" s="1026" t="s">
        <v>92</v>
      </c>
      <c r="D205" s="960" t="s">
        <v>1067</v>
      </c>
      <c r="E205" s="978">
        <v>30000</v>
      </c>
      <c r="F205" s="979">
        <v>0</v>
      </c>
      <c r="G205" s="1032">
        <v>30000</v>
      </c>
      <c r="H205" s="951">
        <v>861</v>
      </c>
      <c r="I205" s="1036">
        <v>0</v>
      </c>
      <c r="J205" s="954">
        <v>912</v>
      </c>
      <c r="K205" s="954">
        <v>25</v>
      </c>
      <c r="L205" s="1032">
        <f>+H205+I205+J205+K205</f>
        <v>1798</v>
      </c>
      <c r="M205" s="1032">
        <f t="shared" si="32"/>
        <v>28202</v>
      </c>
    </row>
    <row r="206" spans="1:13" s="1577" customFormat="1" ht="18.75" x14ac:dyDescent="0.3">
      <c r="A206" s="1027" t="s">
        <v>1723</v>
      </c>
      <c r="B206" s="950" t="s">
        <v>806</v>
      </c>
      <c r="C206" s="1026" t="s">
        <v>92</v>
      </c>
      <c r="D206" s="960" t="s">
        <v>1067</v>
      </c>
      <c r="E206" s="951">
        <v>30000</v>
      </c>
      <c r="F206" s="974">
        <v>0</v>
      </c>
      <c r="G206" s="1032">
        <v>30000</v>
      </c>
      <c r="H206" s="951">
        <v>861</v>
      </c>
      <c r="I206" s="1036">
        <v>0</v>
      </c>
      <c r="J206" s="954">
        <v>912</v>
      </c>
      <c r="K206" s="954">
        <v>25</v>
      </c>
      <c r="L206" s="1032">
        <f>+H206+I206+J206+K206</f>
        <v>1798</v>
      </c>
      <c r="M206" s="1032">
        <f t="shared" si="32"/>
        <v>28202</v>
      </c>
    </row>
    <row r="207" spans="1:13" s="1576" customFormat="1" ht="18.75" x14ac:dyDescent="0.3">
      <c r="A207" s="1583" t="s">
        <v>1729</v>
      </c>
      <c r="B207" s="1256" t="s">
        <v>806</v>
      </c>
      <c r="C207" s="1584" t="s">
        <v>92</v>
      </c>
      <c r="D207" s="1257" t="s">
        <v>1067</v>
      </c>
      <c r="E207" s="954">
        <v>30000</v>
      </c>
      <c r="F207" s="1191">
        <v>0</v>
      </c>
      <c r="G207" s="1198">
        <v>30000</v>
      </c>
      <c r="H207" s="954">
        <v>861</v>
      </c>
      <c r="I207" s="1197">
        <v>0</v>
      </c>
      <c r="J207" s="954">
        <v>912</v>
      </c>
      <c r="K207" s="954">
        <v>1944.78</v>
      </c>
      <c r="L207" s="1198">
        <f>SUM(H207:K207)</f>
        <v>3717.7799999999997</v>
      </c>
      <c r="M207" s="1198">
        <f t="shared" si="32"/>
        <v>26282.22</v>
      </c>
    </row>
    <row r="208" spans="1:13" s="1577" customFormat="1" ht="18.75" x14ac:dyDescent="0.3">
      <c r="A208" s="949" t="s">
        <v>847</v>
      </c>
      <c r="B208" s="999"/>
      <c r="C208" s="962">
        <v>14</v>
      </c>
      <c r="D208" s="962"/>
      <c r="E208" s="963">
        <f>SUM(E194:E207)</f>
        <v>745500</v>
      </c>
      <c r="F208" s="964">
        <v>0</v>
      </c>
      <c r="G208" s="963">
        <f t="shared" ref="G208:M208" si="33">SUM(G194:G207)</f>
        <v>745500</v>
      </c>
      <c r="H208" s="963">
        <f t="shared" si="33"/>
        <v>21395.850000000002</v>
      </c>
      <c r="I208" s="963">
        <f t="shared" si="33"/>
        <v>46566.240000000005</v>
      </c>
      <c r="J208" s="966">
        <f t="shared" si="33"/>
        <v>22663.200000000001</v>
      </c>
      <c r="K208" s="966">
        <f>SUM(K194:K207)</f>
        <v>8029.12</v>
      </c>
      <c r="L208" s="963">
        <f t="shared" si="33"/>
        <v>98654.409999999989</v>
      </c>
      <c r="M208" s="963">
        <f t="shared" si="33"/>
        <v>646845.59000000008</v>
      </c>
    </row>
    <row r="209" spans="1:13" s="1577" customFormat="1" ht="18.75" x14ac:dyDescent="0.3">
      <c r="A209" s="949"/>
      <c r="B209" s="999"/>
      <c r="C209" s="962"/>
      <c r="D209" s="962"/>
      <c r="E209" s="963"/>
      <c r="G209" s="963"/>
      <c r="H209" s="963"/>
      <c r="I209" s="963"/>
      <c r="J209" s="966"/>
      <c r="K209" s="966"/>
      <c r="L209" s="963"/>
      <c r="M209" s="963"/>
    </row>
    <row r="210" spans="1:13" s="1577" customFormat="1" ht="36" customHeight="1" x14ac:dyDescent="0.3">
      <c r="A210" s="1273" t="s">
        <v>1774</v>
      </c>
      <c r="B210" s="950"/>
      <c r="C210" s="967"/>
      <c r="D210" s="967"/>
      <c r="E210" s="963"/>
      <c r="F210" s="964"/>
      <c r="G210" s="965"/>
      <c r="H210" s="963"/>
      <c r="I210" s="963"/>
      <c r="J210" s="966"/>
      <c r="K210" s="966"/>
      <c r="L210" s="963"/>
      <c r="M210" s="965"/>
    </row>
    <row r="211" spans="1:13" s="1577" customFormat="1" ht="18.75" x14ac:dyDescent="0.3">
      <c r="A211" s="1027" t="s">
        <v>1707</v>
      </c>
      <c r="B211" s="950" t="s">
        <v>806</v>
      </c>
      <c r="C211" s="1024" t="s">
        <v>1708</v>
      </c>
      <c r="D211" s="960" t="s">
        <v>1069</v>
      </c>
      <c r="E211" s="951">
        <v>120000</v>
      </c>
      <c r="F211" s="974">
        <v>0</v>
      </c>
      <c r="G211" s="1032">
        <v>120000</v>
      </c>
      <c r="H211" s="951">
        <v>3444</v>
      </c>
      <c r="I211" s="1032">
        <v>16809.87</v>
      </c>
      <c r="J211" s="954">
        <v>3648</v>
      </c>
      <c r="K211" s="954">
        <v>25</v>
      </c>
      <c r="L211" s="1032">
        <f>+H211+I211+J211+K211</f>
        <v>23926.87</v>
      </c>
      <c r="M211" s="1031">
        <f>+G211-L211</f>
        <v>96073.13</v>
      </c>
    </row>
    <row r="212" spans="1:13" s="1577" customFormat="1" ht="18.75" x14ac:dyDescent="0.3">
      <c r="A212" s="1027" t="s">
        <v>1709</v>
      </c>
      <c r="B212" s="950" t="s">
        <v>807</v>
      </c>
      <c r="C212" s="1024" t="s">
        <v>417</v>
      </c>
      <c r="D212" s="960" t="s">
        <v>1069</v>
      </c>
      <c r="E212" s="951">
        <v>80000</v>
      </c>
      <c r="F212" s="974">
        <v>0</v>
      </c>
      <c r="G212" s="951">
        <v>80000</v>
      </c>
      <c r="H212" s="951">
        <v>2296</v>
      </c>
      <c r="I212" s="1032">
        <v>6482.36</v>
      </c>
      <c r="J212" s="954">
        <v>2432</v>
      </c>
      <c r="K212" s="954">
        <v>4567.5600000000004</v>
      </c>
      <c r="L212" s="1032">
        <f>+H212+I212+J212+K212</f>
        <v>15777.920000000002</v>
      </c>
      <c r="M212" s="1031">
        <f>+G212-L212</f>
        <v>64222.080000000002</v>
      </c>
    </row>
    <row r="213" spans="1:13" s="1577" customFormat="1" ht="18.75" x14ac:dyDescent="0.3">
      <c r="A213" s="1027" t="s">
        <v>1713</v>
      </c>
      <c r="B213" s="950" t="s">
        <v>807</v>
      </c>
      <c r="C213" s="1024" t="s">
        <v>276</v>
      </c>
      <c r="D213" s="960" t="s">
        <v>1067</v>
      </c>
      <c r="E213" s="951">
        <v>37500</v>
      </c>
      <c r="F213" s="974">
        <v>0</v>
      </c>
      <c r="G213" s="1032">
        <v>37500</v>
      </c>
      <c r="H213" s="951">
        <v>1076.25</v>
      </c>
      <c r="I213" s="1036">
        <v>89.81</v>
      </c>
      <c r="J213" s="954">
        <v>1140</v>
      </c>
      <c r="K213" s="954">
        <v>25</v>
      </c>
      <c r="L213" s="1032">
        <f>+H213+I213+J213+K213</f>
        <v>2331.06</v>
      </c>
      <c r="M213" s="1032">
        <f>+G213-L213</f>
        <v>35168.94</v>
      </c>
    </row>
    <row r="214" spans="1:13" s="1577" customFormat="1" ht="18" customHeight="1" x14ac:dyDescent="0.3">
      <c r="A214" s="1027" t="s">
        <v>1716</v>
      </c>
      <c r="B214" s="950" t="s">
        <v>806</v>
      </c>
      <c r="C214" s="1579" t="s">
        <v>1844</v>
      </c>
      <c r="D214" s="960" t="s">
        <v>1067</v>
      </c>
      <c r="E214" s="951">
        <v>43500</v>
      </c>
      <c r="F214" s="974">
        <v>0</v>
      </c>
      <c r="G214" s="1032">
        <v>43500</v>
      </c>
      <c r="H214" s="951">
        <v>1248.45</v>
      </c>
      <c r="I214" s="1036">
        <v>936.62</v>
      </c>
      <c r="J214" s="954">
        <v>1322.4</v>
      </c>
      <c r="K214" s="954">
        <v>25</v>
      </c>
      <c r="L214" s="1032">
        <v>3532.4700000000003</v>
      </c>
      <c r="M214" s="1032">
        <v>39967.53</v>
      </c>
    </row>
    <row r="215" spans="1:13" s="1577" customFormat="1" ht="18.75" x14ac:dyDescent="0.3">
      <c r="A215" s="1027" t="s">
        <v>698</v>
      </c>
      <c r="B215" s="950" t="s">
        <v>807</v>
      </c>
      <c r="C215" s="1024" t="s">
        <v>105</v>
      </c>
      <c r="D215" s="960" t="s">
        <v>1067</v>
      </c>
      <c r="E215" s="951">
        <v>25000</v>
      </c>
      <c r="F215" s="974">
        <v>0</v>
      </c>
      <c r="G215" s="1032">
        <v>25000</v>
      </c>
      <c r="H215" s="951">
        <v>717.5</v>
      </c>
      <c r="I215" s="1036">
        <v>0</v>
      </c>
      <c r="J215" s="954">
        <v>760</v>
      </c>
      <c r="K215" s="954">
        <v>25</v>
      </c>
      <c r="L215" s="1032">
        <f>+H215+I215+J215+K215</f>
        <v>1502.5</v>
      </c>
      <c r="M215" s="1032">
        <f>+G215-L215</f>
        <v>23497.5</v>
      </c>
    </row>
    <row r="216" spans="1:13" s="1577" customFormat="1" ht="18.75" x14ac:dyDescent="0.3">
      <c r="A216" s="1027" t="s">
        <v>1725</v>
      </c>
      <c r="B216" s="950" t="s">
        <v>806</v>
      </c>
      <c r="C216" s="1026" t="s">
        <v>92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036">
        <v>0</v>
      </c>
      <c r="J216" s="954">
        <v>912</v>
      </c>
      <c r="K216" s="954">
        <v>2134</v>
      </c>
      <c r="L216" s="1032">
        <f>+H216+I216+J216+K216</f>
        <v>3907</v>
      </c>
      <c r="M216" s="1032">
        <f>+G216-L216</f>
        <v>26093</v>
      </c>
    </row>
    <row r="217" spans="1:13" s="1577" customFormat="1" ht="17.25" customHeight="1" x14ac:dyDescent="0.3">
      <c r="A217" s="1027" t="s">
        <v>1727</v>
      </c>
      <c r="B217" s="950" t="s">
        <v>806</v>
      </c>
      <c r="C217" s="1026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036">
        <v>0</v>
      </c>
      <c r="J217" s="954">
        <v>912</v>
      </c>
      <c r="K217" s="954">
        <v>25</v>
      </c>
      <c r="L217" s="1032">
        <f>+H217+I217+J217+K217</f>
        <v>1798</v>
      </c>
      <c r="M217" s="1032">
        <f>+G217-L217</f>
        <v>28202</v>
      </c>
    </row>
    <row r="218" spans="1:13" s="1577" customFormat="1" ht="18.75" x14ac:dyDescent="0.3">
      <c r="A218" s="1027" t="s">
        <v>1730</v>
      </c>
      <c r="B218" s="950" t="s">
        <v>806</v>
      </c>
      <c r="C218" s="1026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036">
        <v>0</v>
      </c>
      <c r="J218" s="954">
        <v>912</v>
      </c>
      <c r="K218" s="954">
        <v>25</v>
      </c>
      <c r="L218" s="1032">
        <v>1798</v>
      </c>
      <c r="M218" s="1032">
        <f>+G218-L218</f>
        <v>28202</v>
      </c>
    </row>
    <row r="219" spans="1:13" s="1577" customFormat="1" ht="18.75" x14ac:dyDescent="0.3">
      <c r="A219" s="961" t="s">
        <v>847</v>
      </c>
      <c r="B219" s="950"/>
      <c r="C219" s="962">
        <v>8</v>
      </c>
      <c r="D219" s="960"/>
      <c r="E219" s="963">
        <f>SUM(E211:E218)</f>
        <v>396000</v>
      </c>
      <c r="F219" s="964">
        <v>0</v>
      </c>
      <c r="G219" s="963">
        <f t="shared" ref="G219:M219" si="34">SUM(G211:G218)</f>
        <v>396000</v>
      </c>
      <c r="H219" s="963">
        <f t="shared" si="34"/>
        <v>11365.2</v>
      </c>
      <c r="I219" s="963">
        <f t="shared" si="34"/>
        <v>24318.66</v>
      </c>
      <c r="J219" s="966">
        <f t="shared" si="34"/>
        <v>12038.4</v>
      </c>
      <c r="K219" s="966">
        <f t="shared" si="34"/>
        <v>6851.56</v>
      </c>
      <c r="L219" s="963">
        <f t="shared" si="34"/>
        <v>54573.82</v>
      </c>
      <c r="M219" s="963">
        <f t="shared" si="34"/>
        <v>341426.18000000005</v>
      </c>
    </row>
    <row r="220" spans="1:13" s="1577" customFormat="1" ht="18.75" x14ac:dyDescent="0.3">
      <c r="A220" s="961"/>
      <c r="B220" s="950"/>
      <c r="C220" s="962"/>
      <c r="D220" s="960"/>
      <c r="F220" s="974"/>
      <c r="G220" s="1032"/>
      <c r="H220" s="951"/>
      <c r="I220" s="1036"/>
      <c r="J220" s="954"/>
      <c r="K220" s="954"/>
      <c r="L220" s="1032"/>
      <c r="M220" s="1032"/>
    </row>
    <row r="221" spans="1:13" s="1577" customFormat="1" ht="37.5" x14ac:dyDescent="0.3">
      <c r="A221" s="1273" t="s">
        <v>1846</v>
      </c>
      <c r="B221" s="950"/>
      <c r="C221" s="1026"/>
      <c r="D221" s="960"/>
      <c r="E221" s="951"/>
      <c r="F221" s="974"/>
      <c r="G221" s="1032"/>
      <c r="H221" s="951"/>
      <c r="I221" s="1036"/>
      <c r="J221" s="954"/>
      <c r="K221" s="954"/>
      <c r="L221" s="1032"/>
      <c r="M221" s="1032"/>
    </row>
    <row r="222" spans="1:13" s="1577" customFormat="1" ht="18.75" x14ac:dyDescent="0.3">
      <c r="A222" s="1027" t="s">
        <v>1712</v>
      </c>
      <c r="B222" s="950" t="s">
        <v>807</v>
      </c>
      <c r="C222" s="1024" t="s">
        <v>276</v>
      </c>
      <c r="D222" s="960" t="s">
        <v>1067</v>
      </c>
      <c r="E222" s="951">
        <v>37500</v>
      </c>
      <c r="F222" s="974">
        <v>0</v>
      </c>
      <c r="G222" s="1032">
        <v>37500</v>
      </c>
      <c r="H222" s="951">
        <v>1076.25</v>
      </c>
      <c r="I222" s="1036">
        <v>89.81</v>
      </c>
      <c r="J222" s="954">
        <v>1140</v>
      </c>
      <c r="K222" s="954">
        <v>25</v>
      </c>
      <c r="L222" s="1032">
        <f>+H222+I222+J222+K222</f>
        <v>2331.06</v>
      </c>
      <c r="M222" s="1032">
        <f>+G222-L222</f>
        <v>35168.94</v>
      </c>
    </row>
    <row r="223" spans="1:13" s="1577" customFormat="1" ht="18.75" x14ac:dyDescent="0.3">
      <c r="A223" s="1027" t="s">
        <v>1715</v>
      </c>
      <c r="B223" s="950" t="s">
        <v>806</v>
      </c>
      <c r="C223" s="1579" t="s">
        <v>1844</v>
      </c>
      <c r="D223" s="960" t="s">
        <v>1067</v>
      </c>
      <c r="E223" s="951">
        <v>43500</v>
      </c>
      <c r="F223" s="974">
        <v>0</v>
      </c>
      <c r="G223" s="1032">
        <v>43500</v>
      </c>
      <c r="H223" s="951">
        <v>1248.45</v>
      </c>
      <c r="I223" s="1036">
        <v>936.62</v>
      </c>
      <c r="J223" s="954">
        <v>1322.4</v>
      </c>
      <c r="K223" s="954">
        <v>25</v>
      </c>
      <c r="L223" s="1032">
        <f>+H223+I223+J223+K223</f>
        <v>3532.4700000000003</v>
      </c>
      <c r="M223" s="1032">
        <f>+G223-L223</f>
        <v>39967.53</v>
      </c>
    </row>
    <row r="224" spans="1:13" s="1577" customFormat="1" ht="18.75" x14ac:dyDescent="0.3">
      <c r="A224" s="1027" t="s">
        <v>1336</v>
      </c>
      <c r="B224" s="950" t="s">
        <v>806</v>
      </c>
      <c r="C224" s="1579" t="s">
        <v>1844</v>
      </c>
      <c r="D224" s="960" t="s">
        <v>1067</v>
      </c>
      <c r="E224" s="951">
        <v>43500</v>
      </c>
      <c r="F224" s="974">
        <v>0</v>
      </c>
      <c r="G224" s="1032">
        <v>43500</v>
      </c>
      <c r="H224" s="951">
        <v>1248.45</v>
      </c>
      <c r="I224" s="1036">
        <v>936.62</v>
      </c>
      <c r="J224" s="954">
        <v>1322.4</v>
      </c>
      <c r="K224" s="954">
        <v>25</v>
      </c>
      <c r="L224" s="1032">
        <v>3532.4700000000003</v>
      </c>
      <c r="M224" s="1032">
        <v>39967.53</v>
      </c>
    </row>
    <row r="225" spans="1:13" s="1577" customFormat="1" ht="18.75" x14ac:dyDescent="0.3">
      <c r="A225" s="1027" t="s">
        <v>1719</v>
      </c>
      <c r="B225" s="999" t="s">
        <v>807</v>
      </c>
      <c r="C225" s="1024" t="s">
        <v>105</v>
      </c>
      <c r="D225" s="960" t="s">
        <v>1067</v>
      </c>
      <c r="E225" s="951">
        <v>25000</v>
      </c>
      <c r="F225" s="974">
        <v>0</v>
      </c>
      <c r="G225" s="1032">
        <v>25000</v>
      </c>
      <c r="H225" s="951">
        <v>717.5</v>
      </c>
      <c r="I225" s="1036">
        <v>0</v>
      </c>
      <c r="J225" s="954">
        <v>760</v>
      </c>
      <c r="K225" s="954">
        <v>25</v>
      </c>
      <c r="L225" s="1032">
        <f>+H225+I225+J225+K225</f>
        <v>1502.5</v>
      </c>
      <c r="M225" s="1032">
        <f>+G225-L225</f>
        <v>23497.5</v>
      </c>
    </row>
    <row r="226" spans="1:13" s="1577" customFormat="1" ht="18.75" x14ac:dyDescent="0.3">
      <c r="A226" s="1027" t="s">
        <v>1726</v>
      </c>
      <c r="B226" s="950" t="s">
        <v>806</v>
      </c>
      <c r="C226" s="1026" t="s">
        <v>92</v>
      </c>
      <c r="D226" s="960" t="s">
        <v>1067</v>
      </c>
      <c r="E226" s="951">
        <v>30000</v>
      </c>
      <c r="F226" s="974">
        <v>0</v>
      </c>
      <c r="G226" s="1032">
        <v>30000</v>
      </c>
      <c r="H226" s="951">
        <v>861</v>
      </c>
      <c r="I226" s="1036">
        <v>0</v>
      </c>
      <c r="J226" s="954">
        <v>912</v>
      </c>
      <c r="K226" s="954">
        <v>25</v>
      </c>
      <c r="L226" s="1032">
        <f>+H226+I226+J226+K226</f>
        <v>1798</v>
      </c>
      <c r="M226" s="1032">
        <f>+G226-L226</f>
        <v>28202</v>
      </c>
    </row>
    <row r="227" spans="1:13" s="1577" customFormat="1" ht="18.75" x14ac:dyDescent="0.3">
      <c r="A227" s="1027" t="s">
        <v>1728</v>
      </c>
      <c r="B227" s="950" t="s">
        <v>806</v>
      </c>
      <c r="C227" s="1026" t="s">
        <v>92</v>
      </c>
      <c r="D227" s="960" t="s">
        <v>1067</v>
      </c>
      <c r="E227" s="951">
        <v>30000</v>
      </c>
      <c r="F227" s="974">
        <v>0</v>
      </c>
      <c r="G227" s="1032">
        <v>30000</v>
      </c>
      <c r="H227" s="951">
        <v>861</v>
      </c>
      <c r="I227" s="1036">
        <v>0</v>
      </c>
      <c r="J227" s="954">
        <v>912</v>
      </c>
      <c r="K227" s="954">
        <v>25</v>
      </c>
      <c r="L227" s="1032">
        <v>1798</v>
      </c>
      <c r="M227" s="1032">
        <f>+G227-L227</f>
        <v>28202</v>
      </c>
    </row>
    <row r="228" spans="1:13" s="1577" customFormat="1" ht="18.75" x14ac:dyDescent="0.3">
      <c r="A228" s="1027" t="s">
        <v>1731</v>
      </c>
      <c r="B228" s="950" t="s">
        <v>806</v>
      </c>
      <c r="C228" s="1026" t="s">
        <v>92</v>
      </c>
      <c r="D228" s="960" t="s">
        <v>1067</v>
      </c>
      <c r="E228" s="951">
        <v>30000</v>
      </c>
      <c r="F228" s="974">
        <v>0</v>
      </c>
      <c r="G228" s="1032">
        <v>30000</v>
      </c>
      <c r="H228" s="951">
        <v>861</v>
      </c>
      <c r="I228" s="1036">
        <v>0</v>
      </c>
      <c r="J228" s="954">
        <v>912</v>
      </c>
      <c r="K228" s="954">
        <v>25</v>
      </c>
      <c r="L228" s="1032">
        <v>1798</v>
      </c>
      <c r="M228" s="1032">
        <f>+G228-L228</f>
        <v>28202</v>
      </c>
    </row>
    <row r="229" spans="1:13" s="1577" customFormat="1" ht="18.75" x14ac:dyDescent="0.3">
      <c r="A229" s="961" t="s">
        <v>847</v>
      </c>
      <c r="B229" s="950"/>
      <c r="C229" s="962">
        <v>7</v>
      </c>
      <c r="D229" s="960"/>
      <c r="E229" s="963">
        <f>SUM(E222:E228)</f>
        <v>239500</v>
      </c>
      <c r="F229" s="964">
        <v>0</v>
      </c>
      <c r="G229" s="963">
        <f t="shared" ref="G229:M229" si="35">SUM(G222:G228)</f>
        <v>239500</v>
      </c>
      <c r="H229" s="963">
        <f t="shared" si="35"/>
        <v>6873.65</v>
      </c>
      <c r="I229" s="963">
        <f t="shared" si="35"/>
        <v>1963.0500000000002</v>
      </c>
      <c r="J229" s="966">
        <f t="shared" si="35"/>
        <v>7280.8</v>
      </c>
      <c r="K229" s="966">
        <f>SUM(K222:K228)</f>
        <v>175</v>
      </c>
      <c r="L229" s="963">
        <f t="shared" si="35"/>
        <v>16292.5</v>
      </c>
      <c r="M229" s="963">
        <f t="shared" si="35"/>
        <v>223207.5</v>
      </c>
    </row>
    <row r="230" spans="1:13" s="1577" customFormat="1" ht="18.75" x14ac:dyDescent="0.3">
      <c r="A230" s="961"/>
      <c r="B230" s="950"/>
      <c r="C230" s="962"/>
      <c r="D230" s="960"/>
      <c r="E230" s="951"/>
      <c r="F230" s="974"/>
      <c r="G230" s="1032"/>
      <c r="H230" s="951"/>
      <c r="I230" s="1036"/>
      <c r="J230" s="954"/>
      <c r="K230" s="954"/>
      <c r="L230" s="1032"/>
      <c r="M230" s="1032"/>
    </row>
    <row r="231" spans="1:13" s="1577" customFormat="1" ht="41.25" customHeight="1" x14ac:dyDescent="0.3">
      <c r="A231" s="1273" t="s">
        <v>1776</v>
      </c>
      <c r="B231" s="950"/>
      <c r="C231" s="1026"/>
      <c r="D231" s="960"/>
      <c r="E231" s="951"/>
      <c r="F231" s="974"/>
      <c r="G231" s="1032"/>
      <c r="H231" s="951"/>
      <c r="I231" s="1036"/>
      <c r="J231" s="954"/>
      <c r="K231" s="954"/>
      <c r="L231" s="1032"/>
      <c r="M231" s="1032"/>
    </row>
    <row r="232" spans="1:13" s="1577" customFormat="1" ht="18.75" x14ac:dyDescent="0.3">
      <c r="A232" s="1027" t="s">
        <v>1711</v>
      </c>
      <c r="B232" s="950" t="s">
        <v>807</v>
      </c>
      <c r="C232" s="1024" t="s">
        <v>521</v>
      </c>
      <c r="D232" s="960" t="s">
        <v>1067</v>
      </c>
      <c r="E232" s="951">
        <v>37500</v>
      </c>
      <c r="F232" s="974">
        <v>0</v>
      </c>
      <c r="G232" s="1032">
        <v>37500</v>
      </c>
      <c r="H232" s="951">
        <v>1076.25</v>
      </c>
      <c r="I232" s="1036">
        <v>89.81</v>
      </c>
      <c r="J232" s="954">
        <v>1140</v>
      </c>
      <c r="K232" s="954">
        <v>25</v>
      </c>
      <c r="L232" s="1032">
        <f>+H232+I232+J232+K232</f>
        <v>2331.06</v>
      </c>
      <c r="M232" s="1032">
        <f t="shared" ref="M232:M238" si="36">+G232-L232</f>
        <v>35168.94</v>
      </c>
    </row>
    <row r="233" spans="1:13" s="1577" customFormat="1" ht="18.75" x14ac:dyDescent="0.3">
      <c r="A233" s="1027" t="s">
        <v>1714</v>
      </c>
      <c r="B233" s="950" t="s">
        <v>807</v>
      </c>
      <c r="C233" s="1024" t="s">
        <v>276</v>
      </c>
      <c r="D233" s="960" t="s">
        <v>1067</v>
      </c>
      <c r="E233" s="951">
        <v>43500</v>
      </c>
      <c r="F233" s="974">
        <v>0</v>
      </c>
      <c r="G233" s="1032">
        <v>43500</v>
      </c>
      <c r="H233" s="951">
        <v>1248.45</v>
      </c>
      <c r="I233" s="1036">
        <v>936.62</v>
      </c>
      <c r="J233" s="954">
        <v>1322.4</v>
      </c>
      <c r="K233" s="954">
        <v>25</v>
      </c>
      <c r="L233" s="1032">
        <f>+H233+I233+J233+K233</f>
        <v>3532.4700000000003</v>
      </c>
      <c r="M233" s="1032">
        <f t="shared" si="36"/>
        <v>39967.53</v>
      </c>
    </row>
    <row r="234" spans="1:13" s="1577" customFormat="1" ht="18.75" x14ac:dyDescent="0.3">
      <c r="A234" s="1027" t="s">
        <v>1440</v>
      </c>
      <c r="B234" s="950" t="s">
        <v>807</v>
      </c>
      <c r="C234" s="1024" t="s">
        <v>276</v>
      </c>
      <c r="D234" s="960" t="s">
        <v>1067</v>
      </c>
      <c r="E234" s="951">
        <v>37500</v>
      </c>
      <c r="F234" s="974">
        <v>0</v>
      </c>
      <c r="G234" s="1032">
        <v>37500</v>
      </c>
      <c r="H234" s="951">
        <v>1076.25</v>
      </c>
      <c r="I234" s="1036">
        <v>89.81</v>
      </c>
      <c r="J234" s="954">
        <v>1140</v>
      </c>
      <c r="K234" s="954">
        <v>25</v>
      </c>
      <c r="L234" s="1032">
        <v>2331.06</v>
      </c>
      <c r="M234" s="1032">
        <f t="shared" si="36"/>
        <v>35168.94</v>
      </c>
    </row>
    <row r="235" spans="1:13" s="1577" customFormat="1" ht="18.75" x14ac:dyDescent="0.3">
      <c r="A235" s="1027" t="s">
        <v>1847</v>
      </c>
      <c r="B235" s="950" t="s">
        <v>806</v>
      </c>
      <c r="C235" s="1024" t="s">
        <v>551</v>
      </c>
      <c r="D235" s="960" t="s">
        <v>1067</v>
      </c>
      <c r="E235" s="951">
        <v>43500</v>
      </c>
      <c r="F235" s="974">
        <v>0</v>
      </c>
      <c r="G235" s="1032">
        <v>43500</v>
      </c>
      <c r="H235" s="951">
        <v>1248.45</v>
      </c>
      <c r="I235" s="1036">
        <v>936.62</v>
      </c>
      <c r="J235" s="954">
        <v>1322.4</v>
      </c>
      <c r="K235" s="954">
        <v>25</v>
      </c>
      <c r="L235" s="1032">
        <f>+H235+I235+J235+K235</f>
        <v>3532.4700000000003</v>
      </c>
      <c r="M235" s="1032">
        <f>+G235-L235</f>
        <v>39967.53</v>
      </c>
    </row>
    <row r="236" spans="1:13" s="1577" customFormat="1" ht="18.75" x14ac:dyDescent="0.3">
      <c r="A236" s="1027" t="s">
        <v>1720</v>
      </c>
      <c r="B236" s="999" t="s">
        <v>807</v>
      </c>
      <c r="C236" s="1024" t="s">
        <v>105</v>
      </c>
      <c r="D236" s="960" t="s">
        <v>1067</v>
      </c>
      <c r="E236" s="951">
        <v>25000</v>
      </c>
      <c r="F236" s="974">
        <v>0</v>
      </c>
      <c r="G236" s="1032">
        <v>25000</v>
      </c>
      <c r="H236" s="951">
        <v>717.5</v>
      </c>
      <c r="I236" s="1036">
        <v>0</v>
      </c>
      <c r="J236" s="954">
        <v>760</v>
      </c>
      <c r="K236" s="954">
        <v>25</v>
      </c>
      <c r="L236" s="1032">
        <f>+H236+I236+J236+K236</f>
        <v>1502.5</v>
      </c>
      <c r="M236" s="1032">
        <f t="shared" si="36"/>
        <v>23497.5</v>
      </c>
    </row>
    <row r="237" spans="1:13" s="1577" customFormat="1" ht="18.75" x14ac:dyDescent="0.3">
      <c r="A237" s="1024" t="s">
        <v>1056</v>
      </c>
      <c r="B237" s="950" t="s">
        <v>806</v>
      </c>
      <c r="C237" s="1026" t="s">
        <v>92</v>
      </c>
      <c r="D237" s="960" t="s">
        <v>1067</v>
      </c>
      <c r="E237" s="978">
        <v>30000</v>
      </c>
      <c r="F237" s="979">
        <v>0</v>
      </c>
      <c r="G237" s="1032">
        <v>30000</v>
      </c>
      <c r="H237" s="951">
        <v>861</v>
      </c>
      <c r="I237" s="1036">
        <v>0</v>
      </c>
      <c r="J237" s="954">
        <v>912</v>
      </c>
      <c r="K237" s="954">
        <v>25</v>
      </c>
      <c r="L237" s="1032">
        <f>+H237+I237+J237+K237</f>
        <v>1798</v>
      </c>
      <c r="M237" s="1032">
        <f t="shared" si="36"/>
        <v>28202</v>
      </c>
    </row>
    <row r="238" spans="1:13" s="1577" customFormat="1" ht="18.75" x14ac:dyDescent="0.3">
      <c r="A238" s="1027" t="s">
        <v>1724</v>
      </c>
      <c r="B238" s="950" t="s">
        <v>1296</v>
      </c>
      <c r="C238" s="1026" t="s">
        <v>92</v>
      </c>
      <c r="D238" s="960" t="s">
        <v>1067</v>
      </c>
      <c r="E238" s="951">
        <v>30000</v>
      </c>
      <c r="F238" s="974">
        <v>0</v>
      </c>
      <c r="G238" s="1032">
        <v>30000</v>
      </c>
      <c r="H238" s="951">
        <v>861</v>
      </c>
      <c r="I238" s="1036">
        <v>0</v>
      </c>
      <c r="J238" s="954">
        <v>912</v>
      </c>
      <c r="K238" s="954">
        <v>25</v>
      </c>
      <c r="L238" s="1032">
        <f>+H238+I238+J238+K238</f>
        <v>1798</v>
      </c>
      <c r="M238" s="1032">
        <f t="shared" si="36"/>
        <v>28202</v>
      </c>
    </row>
    <row r="239" spans="1:13" s="1577" customFormat="1" ht="18.75" x14ac:dyDescent="0.3">
      <c r="A239" s="961" t="s">
        <v>847</v>
      </c>
      <c r="B239" s="950"/>
      <c r="C239" s="962">
        <v>7</v>
      </c>
      <c r="D239" s="960"/>
      <c r="E239" s="963">
        <f>SUM(E232:E238)</f>
        <v>247000</v>
      </c>
      <c r="F239" s="1071">
        <v>0</v>
      </c>
      <c r="G239" s="963">
        <f t="shared" ref="G239:M239" si="37">SUM(G232:G238)</f>
        <v>247000</v>
      </c>
      <c r="H239" s="963">
        <f t="shared" si="37"/>
        <v>7088.9</v>
      </c>
      <c r="I239" s="963">
        <f t="shared" si="37"/>
        <v>2052.86</v>
      </c>
      <c r="J239" s="966">
        <f t="shared" si="37"/>
        <v>7508.8</v>
      </c>
      <c r="K239" s="966">
        <f>SUM(K232:K238)</f>
        <v>175</v>
      </c>
      <c r="L239" s="963">
        <f t="shared" si="37"/>
        <v>16825.560000000001</v>
      </c>
      <c r="M239" s="963">
        <f t="shared" si="37"/>
        <v>230174.44</v>
      </c>
    </row>
    <row r="240" spans="1:13" s="1577" customFormat="1" ht="18.75" x14ac:dyDescent="0.3">
      <c r="A240" s="961"/>
      <c r="B240" s="950"/>
      <c r="C240" s="962"/>
      <c r="D240" s="960"/>
      <c r="E240" s="963">
        <f>+E208+E219+E229+E239</f>
        <v>1628000</v>
      </c>
      <c r="F240" s="964">
        <v>0</v>
      </c>
      <c r="G240" s="963">
        <f t="shared" ref="G240:M240" si="38">+G208+G219+G229+G239</f>
        <v>1628000</v>
      </c>
      <c r="H240" s="963">
        <f t="shared" si="38"/>
        <v>46723.600000000006</v>
      </c>
      <c r="I240" s="963">
        <f t="shared" si="38"/>
        <v>74900.810000000012</v>
      </c>
      <c r="J240" s="966">
        <f t="shared" si="38"/>
        <v>49491.200000000004</v>
      </c>
      <c r="K240" s="966">
        <f t="shared" si="38"/>
        <v>15230.68</v>
      </c>
      <c r="L240" s="963">
        <f t="shared" si="38"/>
        <v>186346.28999999998</v>
      </c>
      <c r="M240" s="963">
        <f t="shared" si="38"/>
        <v>1441653.71</v>
      </c>
    </row>
    <row r="241" spans="1:13" s="1577" customFormat="1" ht="18.75" x14ac:dyDescent="0.3">
      <c r="A241" s="961"/>
      <c r="B241" s="958"/>
      <c r="C241" s="962"/>
      <c r="D241" s="962"/>
      <c r="E241" s="963"/>
      <c r="F241" s="964"/>
      <c r="G241" s="965"/>
      <c r="H241" s="963"/>
      <c r="I241" s="963"/>
      <c r="J241" s="966"/>
      <c r="K241" s="966"/>
      <c r="L241" s="963"/>
      <c r="M241" s="965"/>
    </row>
    <row r="242" spans="1:13" s="1577" customFormat="1" ht="27.75" customHeight="1" x14ac:dyDescent="0.3">
      <c r="A242" s="1058" t="s">
        <v>865</v>
      </c>
      <c r="B242" s="1059"/>
      <c r="C242" s="1058">
        <f>+C219+C190+C181+C170+C165+C161+C155+C150+C143+C135+C127+C119+C115+C104++C90+C77+C60+C55+C47+C42+C38+C23+C95+C109+C30+C131+C239+C229+C208+C174+C99</f>
        <v>129</v>
      </c>
      <c r="D242" s="1058"/>
      <c r="E242" s="1076">
        <f>+E23+E30+E38+E42+E47+E55+E60+E77+E90+E95+E104+E109+E115+E119+E127+E131+E135+E143+E150+E155+E161+E165+E170+E174+E181+E190+E208+E219+E229+E239+E99</f>
        <v>6754000</v>
      </c>
      <c r="F242" s="1072">
        <v>0</v>
      </c>
      <c r="G242" s="1076">
        <f t="shared" ref="G242:M242" si="39">+G23+G30+G38+G42+G47+G55+G60+G77+G90+G95+G104+G109+G115+G119+G127+G131+G135+G143+G150+G155+G161+G165+G170+G174+G181+G190+G208+G219+G229+G239+G99</f>
        <v>6754000</v>
      </c>
      <c r="H242" s="1076">
        <f t="shared" si="39"/>
        <v>193839.80000000002</v>
      </c>
      <c r="I242" s="1076">
        <f t="shared" si="39"/>
        <v>413974.04999999987</v>
      </c>
      <c r="J242" s="1076">
        <f t="shared" si="39"/>
        <v>204477.38999999996</v>
      </c>
      <c r="K242" s="1076">
        <f t="shared" si="39"/>
        <v>158437.84999999998</v>
      </c>
      <c r="L242" s="1076">
        <f t="shared" si="39"/>
        <v>970729.09000000008</v>
      </c>
      <c r="M242" s="1076">
        <f t="shared" si="39"/>
        <v>5783270.9099999992</v>
      </c>
    </row>
    <row r="243" spans="1:13" ht="15.75" x14ac:dyDescent="0.25">
      <c r="A243" s="853"/>
      <c r="B243" s="871"/>
      <c r="C243" s="853"/>
      <c r="D243" s="853"/>
      <c r="E243" s="213"/>
      <c r="F243" s="853"/>
      <c r="G243" s="271"/>
      <c r="H243" s="1324"/>
      <c r="I243" s="1324"/>
      <c r="J243" s="271"/>
      <c r="K243" s="271"/>
      <c r="L243" s="1324"/>
      <c r="M243" s="271"/>
    </row>
    <row r="244" spans="1:13" ht="14.25" customHeight="1" x14ac:dyDescent="0.25">
      <c r="A244" s="853"/>
      <c r="B244" s="871"/>
      <c r="C244" s="853"/>
      <c r="D244" s="853"/>
      <c r="E244" s="213"/>
      <c r="F244" s="853"/>
      <c r="G244" s="1022"/>
      <c r="H244" s="1093"/>
      <c r="I244" s="1093"/>
      <c r="J244" s="1022"/>
      <c r="K244" s="1022"/>
      <c r="L244" s="1093"/>
      <c r="M244" s="1022"/>
    </row>
    <row r="245" spans="1:13" ht="31.5" x14ac:dyDescent="0.5">
      <c r="A245" s="853"/>
      <c r="B245" s="871"/>
      <c r="C245" s="1575"/>
      <c r="D245" s="853"/>
      <c r="E245" s="1093"/>
      <c r="F245" s="853"/>
      <c r="G245" s="853"/>
      <c r="H245" s="869"/>
      <c r="I245" s="1092"/>
      <c r="J245" s="1022"/>
      <c r="K245" s="1022"/>
      <c r="L245" s="1093"/>
      <c r="M245" s="1022"/>
    </row>
    <row r="246" spans="1:13" ht="15.75" x14ac:dyDescent="0.25">
      <c r="A246" s="853"/>
      <c r="B246" s="871"/>
      <c r="C246" s="1022"/>
      <c r="D246" s="1244"/>
      <c r="E246" s="869"/>
      <c r="F246" s="853"/>
      <c r="G246" s="853"/>
      <c r="H246" s="869"/>
      <c r="I246" s="1092"/>
      <c r="J246" s="1022"/>
      <c r="K246" s="1022"/>
      <c r="L246" s="1093"/>
      <c r="M246" s="1022"/>
    </row>
    <row r="247" spans="1:13" ht="68.25" customHeight="1" x14ac:dyDescent="0.25">
      <c r="A247" s="853"/>
      <c r="B247" s="871"/>
      <c r="C247" s="1022"/>
      <c r="D247" s="1244"/>
      <c r="E247" s="869"/>
      <c r="F247" s="853"/>
      <c r="G247" s="853"/>
      <c r="H247" s="869"/>
      <c r="I247" s="1092"/>
      <c r="J247" s="1022"/>
      <c r="K247" s="1022"/>
      <c r="L247" s="1093"/>
      <c r="M247" s="1022"/>
    </row>
    <row r="248" spans="1:13" ht="15.75" x14ac:dyDescent="0.25">
      <c r="A248" s="853"/>
      <c r="B248" s="871"/>
      <c r="C248" s="1022"/>
      <c r="E248" s="869"/>
      <c r="F248" s="853"/>
      <c r="G248" s="853"/>
      <c r="H248" s="869"/>
      <c r="I248" s="1093"/>
      <c r="J248" s="1022"/>
      <c r="K248" s="1022"/>
      <c r="L248" s="1093"/>
      <c r="M248" s="1022"/>
    </row>
    <row r="249" spans="1:13" ht="15.75" x14ac:dyDescent="0.25">
      <c r="A249" s="853"/>
      <c r="B249" s="871"/>
      <c r="C249" s="853"/>
      <c r="D249" s="853"/>
      <c r="E249" s="852"/>
      <c r="F249" s="853"/>
      <c r="G249" s="853"/>
      <c r="H249" s="869"/>
      <c r="I249" s="869"/>
      <c r="J249" s="853"/>
      <c r="K249" s="853"/>
      <c r="L249" s="869"/>
      <c r="M249" s="853"/>
    </row>
    <row r="250" spans="1:13" ht="15.75" x14ac:dyDescent="0.25">
      <c r="A250" s="853"/>
      <c r="B250" s="871"/>
      <c r="C250" s="853"/>
      <c r="D250" s="853"/>
      <c r="E250" s="852"/>
      <c r="F250" s="853"/>
      <c r="G250" s="853"/>
      <c r="H250" s="869"/>
      <c r="I250" s="869"/>
      <c r="J250" s="853"/>
      <c r="K250" s="853"/>
      <c r="L250" s="869"/>
      <c r="M250" s="853"/>
    </row>
    <row r="251" spans="1:13" ht="32.25" customHeight="1" x14ac:dyDescent="0.25">
      <c r="A251" s="853"/>
      <c r="B251" s="871"/>
      <c r="C251" s="853"/>
      <c r="D251" s="853"/>
      <c r="E251" s="852"/>
      <c r="F251" s="853"/>
      <c r="G251" s="853"/>
      <c r="H251" s="869"/>
      <c r="I251" s="869"/>
      <c r="J251" s="853"/>
      <c r="K251" s="853"/>
      <c r="L251" s="869"/>
      <c r="M251" s="853"/>
    </row>
    <row r="252" spans="1:13" ht="17.25" customHeight="1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53"/>
      <c r="K252" s="853"/>
      <c r="L252" s="869"/>
      <c r="M252" s="853"/>
    </row>
    <row r="253" spans="1:13" ht="25.5" customHeight="1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53"/>
      <c r="K253" s="853"/>
      <c r="L253" s="869"/>
      <c r="M253" s="853"/>
    </row>
    <row r="254" spans="1:13" ht="15.75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53"/>
      <c r="K254" s="853"/>
      <c r="L254" s="869"/>
      <c r="M254" s="853"/>
    </row>
    <row r="255" spans="1:13" ht="31.5" customHeight="1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53"/>
      <c r="K255" s="853"/>
      <c r="L255" s="869"/>
      <c r="M255" s="853"/>
    </row>
    <row r="256" spans="1:13" ht="15.75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53"/>
      <c r="K256" s="853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53"/>
      <c r="K257" s="853"/>
      <c r="L257" s="869"/>
      <c r="M257" s="853"/>
    </row>
    <row r="258" spans="1:14" ht="28.5" customHeight="1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53"/>
      <c r="K258" s="853"/>
      <c r="L258" s="869"/>
      <c r="M258" s="853"/>
    </row>
    <row r="259" spans="1:14" ht="15.75" x14ac:dyDescent="0.25">
      <c r="A259" s="873"/>
      <c r="B259" s="874"/>
      <c r="C259" s="873"/>
      <c r="D259" s="873"/>
      <c r="E259" s="875"/>
      <c r="F259" s="873"/>
      <c r="G259" s="873"/>
      <c r="H259" s="1094"/>
      <c r="I259" s="1094"/>
      <c r="J259" s="873"/>
      <c r="K259" s="873"/>
      <c r="L259" s="1094"/>
      <c r="M259" s="873"/>
    </row>
    <row r="260" spans="1:14" ht="15.75" x14ac:dyDescent="0.25">
      <c r="A260" s="873"/>
      <c r="B260" s="871"/>
      <c r="C260" s="873"/>
      <c r="D260" s="873"/>
      <c r="E260" s="875"/>
      <c r="F260" s="873"/>
      <c r="G260" s="873"/>
      <c r="H260" s="1094"/>
      <c r="I260" s="1094"/>
      <c r="J260" s="873"/>
      <c r="K260" s="873"/>
      <c r="L260" s="1094"/>
      <c r="M260" s="873"/>
    </row>
    <row r="261" spans="1:14" ht="15.75" x14ac:dyDescent="0.25">
      <c r="A261" s="871"/>
      <c r="B261" s="871"/>
      <c r="C261" s="871"/>
      <c r="D261" s="871"/>
      <c r="E261" s="876"/>
      <c r="F261" s="877"/>
      <c r="G261" s="878"/>
      <c r="H261" s="1380"/>
      <c r="I261" s="1095"/>
      <c r="J261" s="1200"/>
      <c r="K261" s="1200"/>
      <c r="L261" s="1095"/>
      <c r="M261" s="880"/>
    </row>
    <row r="262" spans="1:14" ht="15.75" x14ac:dyDescent="0.25">
      <c r="A262" s="1889" t="s">
        <v>1271</v>
      </c>
      <c r="B262" s="1889"/>
      <c r="C262" s="874"/>
      <c r="D262" s="874"/>
      <c r="E262" s="875"/>
      <c r="F262" s="873"/>
      <c r="G262" s="873"/>
      <c r="H262" s="1869" t="s">
        <v>852</v>
      </c>
      <c r="I262" s="1869"/>
      <c r="J262" s="1869"/>
      <c r="K262" s="1869"/>
      <c r="L262" s="1869"/>
      <c r="M262" s="1869"/>
    </row>
    <row r="263" spans="1:14" ht="15.75" x14ac:dyDescent="0.25">
      <c r="A263" s="930" t="s">
        <v>1376</v>
      </c>
      <c r="B263" s="871"/>
      <c r="C263" s="871"/>
      <c r="D263" s="871"/>
      <c r="E263" s="875"/>
      <c r="F263" s="873"/>
      <c r="H263" s="520"/>
      <c r="I263" s="1795" t="s">
        <v>1504</v>
      </c>
      <c r="J263" s="1795"/>
      <c r="K263" s="1870"/>
      <c r="L263" s="1795"/>
      <c r="M263" s="622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519"/>
      <c r="I264" s="519"/>
      <c r="J264" s="928"/>
      <c r="K264" s="928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519"/>
      <c r="I265" s="519"/>
      <c r="J265" s="928"/>
      <c r="K265" s="928"/>
      <c r="L265" s="519"/>
      <c r="M265" s="928"/>
      <c r="N265" s="537"/>
    </row>
    <row r="266" spans="1:14" ht="308.25" customHeight="1" x14ac:dyDescent="0.25">
      <c r="A266" s="928"/>
      <c r="B266" s="871"/>
      <c r="C266" s="871"/>
      <c r="D266" s="871"/>
      <c r="E266" s="875"/>
      <c r="F266" s="873"/>
      <c r="G266" s="928"/>
      <c r="H266" s="519"/>
      <c r="I266" s="519"/>
      <c r="J266" s="928"/>
      <c r="K266" s="928"/>
      <c r="L266" s="519"/>
      <c r="M266" s="928"/>
      <c r="N266" s="537"/>
    </row>
    <row r="267" spans="1:14" ht="19.5" customHeight="1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928"/>
      <c r="K267" s="928"/>
      <c r="L267" s="519"/>
      <c r="M267" s="928"/>
      <c r="N267" s="537"/>
    </row>
    <row r="268" spans="1:14" ht="6.75" customHeight="1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928"/>
      <c r="K268" s="928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928"/>
      <c r="K269" s="928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928"/>
      <c r="K270" s="928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928"/>
      <c r="K271" s="928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928"/>
      <c r="K272" s="928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928"/>
      <c r="K273" s="928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928"/>
      <c r="K274" s="928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928"/>
      <c r="K275" s="928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928"/>
      <c r="K276" s="928"/>
      <c r="L276" s="519"/>
      <c r="M276" s="928"/>
      <c r="N276" s="537"/>
    </row>
    <row r="277" spans="1:14" ht="15.75" x14ac:dyDescent="0.25">
      <c r="A277" s="874"/>
      <c r="B277" s="851"/>
      <c r="C277" s="874"/>
      <c r="D277" s="874"/>
      <c r="E277" s="883"/>
      <c r="F277" s="874"/>
      <c r="G277" s="884"/>
      <c r="H277" s="1381"/>
      <c r="I277" s="1094"/>
      <c r="J277" s="885"/>
      <c r="K277" s="885"/>
      <c r="L277" s="1096"/>
      <c r="M277" s="885"/>
    </row>
  </sheetData>
  <mergeCells count="20">
    <mergeCell ref="A10:M10"/>
    <mergeCell ref="A11:N11"/>
    <mergeCell ref="A12:M12"/>
    <mergeCell ref="A13:M13"/>
    <mergeCell ref="A14:M14"/>
    <mergeCell ref="M16:M17"/>
    <mergeCell ref="A262:B262"/>
    <mergeCell ref="H262:M262"/>
    <mergeCell ref="I263:L263"/>
    <mergeCell ref="G16:G17"/>
    <mergeCell ref="H16:H17"/>
    <mergeCell ref="I16:I17"/>
    <mergeCell ref="J16:J17"/>
    <mergeCell ref="K16:K17"/>
    <mergeCell ref="L16:L17"/>
    <mergeCell ref="A16:A17"/>
    <mergeCell ref="B16:B17"/>
    <mergeCell ref="C16:C17"/>
    <mergeCell ref="D16:D17"/>
    <mergeCell ref="F16:F17"/>
  </mergeCells>
  <pageMargins left="0.22" right="0.23622047244094491" top="0.12" bottom="0" header="0.12" footer="0"/>
  <pageSetup paperSize="345" scale="41" fitToHeight="0" orientation="landscape" r:id="rId1"/>
  <rowBreaks count="3" manualBreakCount="3">
    <brk id="76" max="12" man="1"/>
    <brk id="148" max="12" man="1"/>
    <brk id="218" max="12" man="1"/>
  </rowBreaks>
  <drawing r:id="rId2"/>
</worksheet>
</file>

<file path=xl/worksheets/sheet3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714453-96EF-4AB4-AA58-CC34E94D8DD4}">
  <dimension ref="A1:Q205"/>
  <sheetViews>
    <sheetView topLeftCell="B1" zoomScaleNormal="100" zoomScaleSheetLayoutView="89" workbookViewId="0">
      <pane ySplit="11" topLeftCell="A18" activePane="bottomLeft" state="frozen"/>
      <selection pane="bottomLeft" activeCell="B25" sqref="B25"/>
    </sheetView>
  </sheetViews>
  <sheetFormatPr baseColWidth="10" defaultRowHeight="15" x14ac:dyDescent="0.25"/>
  <cols>
    <col min="1" max="1" width="4.140625" style="259" hidden="1" customWidth="1"/>
    <col min="2" max="2" width="53.42578125" customWidth="1"/>
    <col min="3" max="3" width="9.7109375" style="1229" customWidth="1"/>
    <col min="4" max="4" width="39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3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735" t="s">
        <v>1502</v>
      </c>
      <c r="C4" s="1735"/>
      <c r="D4" s="1735"/>
      <c r="E4" s="1735"/>
      <c r="F4" s="1735"/>
      <c r="G4" s="1735"/>
      <c r="H4" s="1735"/>
      <c r="I4" s="1735"/>
      <c r="J4" s="1735"/>
      <c r="K4" s="1735"/>
      <c r="L4" s="1735"/>
      <c r="M4" s="1735"/>
      <c r="N4" s="1735"/>
      <c r="O4" s="1735"/>
      <c r="P4" s="1735"/>
    </row>
    <row r="5" spans="1:16" x14ac:dyDescent="0.25">
      <c r="B5" s="1735" t="s">
        <v>1</v>
      </c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  <c r="N5" s="1735"/>
      <c r="O5" s="1735"/>
      <c r="P5" s="1735"/>
    </row>
    <row r="6" spans="1:16" x14ac:dyDescent="0.25">
      <c r="B6" s="1735" t="s">
        <v>3</v>
      </c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  <c r="N6" s="1735"/>
      <c r="O6" s="1735"/>
      <c r="P6" s="1735"/>
    </row>
    <row r="7" spans="1:16" x14ac:dyDescent="0.25">
      <c r="B7" s="1735" t="s">
        <v>1871</v>
      </c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  <c r="N7" s="1735"/>
      <c r="O7" s="1735"/>
      <c r="P7" s="1735"/>
    </row>
    <row r="8" spans="1:16" x14ac:dyDescent="0.25">
      <c r="B8" s="1820" t="s">
        <v>441</v>
      </c>
      <c r="C8" s="1820"/>
      <c r="D8" s="1820"/>
      <c r="E8" s="1820"/>
      <c r="F8" s="1820"/>
      <c r="G8" s="1820"/>
      <c r="H8" s="1820"/>
      <c r="I8" s="1820"/>
      <c r="J8" s="1820"/>
      <c r="K8" s="1820"/>
      <c r="L8" s="1820"/>
      <c r="M8" s="1820"/>
      <c r="N8" s="1820"/>
      <c r="O8" s="1820"/>
      <c r="P8" s="1820"/>
    </row>
    <row r="9" spans="1:16" x14ac:dyDescent="0.25">
      <c r="B9" s="615"/>
      <c r="C9" s="1221"/>
      <c r="D9" s="616"/>
      <c r="E9" s="617"/>
      <c r="F9" s="617"/>
      <c r="G9" s="617"/>
      <c r="H9" s="344"/>
      <c r="I9" s="618"/>
      <c r="J9" s="615"/>
      <c r="K9" s="615"/>
      <c r="L9" s="615"/>
      <c r="M9" s="345"/>
      <c r="N9" s="344"/>
      <c r="O9" s="344"/>
      <c r="P9" s="615"/>
    </row>
    <row r="10" spans="1:16" x14ac:dyDescent="0.25">
      <c r="B10" s="1892" t="s">
        <v>7</v>
      </c>
      <c r="C10" s="1892" t="s">
        <v>937</v>
      </c>
      <c r="D10" s="1894" t="s">
        <v>10</v>
      </c>
      <c r="E10" s="1892" t="s">
        <v>832</v>
      </c>
      <c r="F10" s="1892" t="s">
        <v>834</v>
      </c>
      <c r="G10" s="1892" t="s">
        <v>209</v>
      </c>
      <c r="H10" s="1051" t="s">
        <v>12</v>
      </c>
      <c r="I10" s="1896" t="s">
        <v>13</v>
      </c>
      <c r="J10" s="1893" t="s">
        <v>14</v>
      </c>
      <c r="K10" s="1893" t="s">
        <v>15</v>
      </c>
      <c r="L10" s="1893" t="s">
        <v>16</v>
      </c>
      <c r="M10" s="1906" t="s">
        <v>17</v>
      </c>
      <c r="N10" s="1906" t="s">
        <v>18</v>
      </c>
      <c r="O10" s="1906" t="s">
        <v>19</v>
      </c>
      <c r="P10" s="1893" t="s">
        <v>20</v>
      </c>
    </row>
    <row r="11" spans="1:16" x14ac:dyDescent="0.25">
      <c r="A11" s="1378"/>
      <c r="B11" s="1892"/>
      <c r="C11" s="1892"/>
      <c r="D11" s="1894"/>
      <c r="E11" s="1892"/>
      <c r="F11" s="1892"/>
      <c r="G11" s="1892"/>
      <c r="H11" s="1051" t="s">
        <v>21</v>
      </c>
      <c r="I11" s="1896"/>
      <c r="J11" s="1893"/>
      <c r="K11" s="1893"/>
      <c r="L11" s="1893"/>
      <c r="M11" s="1906"/>
      <c r="N11" s="1906"/>
      <c r="O11" s="1906"/>
      <c r="P11" s="1893"/>
    </row>
    <row r="12" spans="1:16" ht="21" customHeight="1" x14ac:dyDescent="0.25">
      <c r="B12" s="1326" t="s">
        <v>872</v>
      </c>
      <c r="C12" s="1327"/>
      <c r="D12" s="1328"/>
      <c r="E12" s="1327"/>
      <c r="F12" s="1327"/>
      <c r="G12" s="1327"/>
      <c r="H12" s="1329"/>
      <c r="I12" s="1330"/>
      <c r="J12" s="1329"/>
      <c r="K12" s="1329"/>
      <c r="L12" s="1329"/>
      <c r="M12" s="1329"/>
      <c r="N12" s="1329"/>
      <c r="O12" s="1329"/>
      <c r="P12" s="1329"/>
    </row>
    <row r="13" spans="1:16" ht="21" customHeight="1" x14ac:dyDescent="0.25">
      <c r="B13" s="153" t="s">
        <v>1577</v>
      </c>
      <c r="C13" s="685" t="s">
        <v>807</v>
      </c>
      <c r="D13" s="282" t="s">
        <v>1408</v>
      </c>
      <c r="E13" s="281" t="s">
        <v>1281</v>
      </c>
      <c r="F13" s="855">
        <v>45992</v>
      </c>
      <c r="G13" s="855">
        <v>46143</v>
      </c>
      <c r="H13" s="626">
        <v>100000</v>
      </c>
      <c r="I13" s="1169">
        <v>0</v>
      </c>
      <c r="J13" s="626">
        <v>100000</v>
      </c>
      <c r="K13" s="468">
        <v>2870</v>
      </c>
      <c r="L13" s="468">
        <v>12105.37</v>
      </c>
      <c r="M13" s="1149">
        <v>3040</v>
      </c>
      <c r="N13" s="468">
        <v>25</v>
      </c>
      <c r="O13" s="468">
        <v>18040.37</v>
      </c>
      <c r="P13" s="468">
        <f>+J13-O13</f>
        <v>81959.63</v>
      </c>
    </row>
    <row r="14" spans="1:16" ht="21" customHeight="1" x14ac:dyDescent="0.25">
      <c r="B14" s="286" t="s">
        <v>1406</v>
      </c>
      <c r="C14" s="685" t="s">
        <v>806</v>
      </c>
      <c r="D14" s="282" t="s">
        <v>268</v>
      </c>
      <c r="E14" s="281" t="s">
        <v>1281</v>
      </c>
      <c r="F14" s="855">
        <v>45992</v>
      </c>
      <c r="G14" s="855">
        <v>46143</v>
      </c>
      <c r="H14" s="626">
        <v>30000</v>
      </c>
      <c r="I14" s="1169">
        <v>0</v>
      </c>
      <c r="J14" s="626">
        <v>30000</v>
      </c>
      <c r="K14" s="468">
        <v>861</v>
      </c>
      <c r="L14" s="487">
        <v>0</v>
      </c>
      <c r="M14" s="1149">
        <v>912</v>
      </c>
      <c r="N14" s="468">
        <v>25</v>
      </c>
      <c r="O14" s="468">
        <f>+K14+L14+M14+N14</f>
        <v>1798</v>
      </c>
      <c r="P14" s="468">
        <f>+J14-O14</f>
        <v>28202</v>
      </c>
    </row>
    <row r="15" spans="1:16" ht="21" customHeight="1" x14ac:dyDescent="0.25">
      <c r="B15" s="466" t="s">
        <v>813</v>
      </c>
      <c r="C15" s="569"/>
      <c r="D15" s="707">
        <v>2</v>
      </c>
      <c r="E15" s="465"/>
      <c r="F15" s="465"/>
      <c r="G15" s="465"/>
      <c r="H15" s="1145">
        <f>SUM(H13:H14)</f>
        <v>130000</v>
      </c>
      <c r="I15" s="1144">
        <v>0</v>
      </c>
      <c r="J15" s="1145">
        <f>SUM(J13:J14)</f>
        <v>130000</v>
      </c>
      <c r="K15" s="1145">
        <f t="shared" ref="K15:P15" si="0">SUM(K13:K14)</f>
        <v>3731</v>
      </c>
      <c r="L15" s="1146">
        <f t="shared" si="0"/>
        <v>12105.37</v>
      </c>
      <c r="M15" s="1145">
        <f t="shared" si="0"/>
        <v>3952</v>
      </c>
      <c r="N15" s="1146">
        <f>SUM(N13:N14)</f>
        <v>50</v>
      </c>
      <c r="O15" s="1145">
        <f t="shared" si="0"/>
        <v>19838.37</v>
      </c>
      <c r="P15" s="1145">
        <f t="shared" si="0"/>
        <v>110161.63</v>
      </c>
    </row>
    <row r="16" spans="1:16" ht="21" customHeight="1" x14ac:dyDescent="0.25">
      <c r="B16" s="466"/>
      <c r="C16" s="569"/>
      <c r="D16" s="570"/>
      <c r="E16" s="569"/>
      <c r="F16" s="569"/>
      <c r="G16" s="569"/>
      <c r="H16" s="571"/>
      <c r="I16" s="1170"/>
      <c r="J16" s="571"/>
      <c r="K16" s="571"/>
      <c r="L16" s="571"/>
      <c r="M16" s="571"/>
      <c r="N16" s="571"/>
      <c r="O16" s="571"/>
      <c r="P16" s="571"/>
    </row>
    <row r="17" spans="1:16" ht="21" customHeight="1" x14ac:dyDescent="0.25">
      <c r="B17" s="466" t="s">
        <v>1458</v>
      </c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7" customHeight="1" x14ac:dyDescent="0.25">
      <c r="B18" s="286" t="s">
        <v>1279</v>
      </c>
      <c r="C18" s="685" t="s">
        <v>807</v>
      </c>
      <c r="D18" s="282" t="s">
        <v>1548</v>
      </c>
      <c r="E18" s="281" t="s">
        <v>1281</v>
      </c>
      <c r="F18" s="855">
        <v>46082</v>
      </c>
      <c r="G18" s="855">
        <v>46235</v>
      </c>
      <c r="H18" s="626">
        <v>120000</v>
      </c>
      <c r="I18" s="1169">
        <v>0</v>
      </c>
      <c r="J18" s="468">
        <v>120000</v>
      </c>
      <c r="K18" s="468">
        <v>3444</v>
      </c>
      <c r="L18" s="468">
        <v>16809.87</v>
      </c>
      <c r="M18" s="1149">
        <v>3648</v>
      </c>
      <c r="N18" s="468">
        <v>2097.1999999999998</v>
      </c>
      <c r="O18" s="468">
        <f>+K18+L18+M18+N18</f>
        <v>25999.07</v>
      </c>
      <c r="P18" s="468">
        <f>+J18-O18</f>
        <v>94000.93</v>
      </c>
    </row>
    <row r="19" spans="1:16" s="25" customFormat="1" ht="21" customHeight="1" x14ac:dyDescent="0.25">
      <c r="A19" s="531"/>
      <c r="B19" s="466" t="s">
        <v>813</v>
      </c>
      <c r="C19" s="569"/>
      <c r="D19" s="707">
        <v>1</v>
      </c>
      <c r="E19" s="465"/>
      <c r="F19" s="465"/>
      <c r="G19" s="465"/>
      <c r="H19" s="1145">
        <f>SUM(H18)</f>
        <v>120000</v>
      </c>
      <c r="I19" s="1144">
        <f t="shared" ref="I19:P19" si="1">SUM(I18)</f>
        <v>0</v>
      </c>
      <c r="J19" s="1145">
        <f t="shared" si="1"/>
        <v>120000</v>
      </c>
      <c r="K19" s="1145">
        <f t="shared" si="1"/>
        <v>3444</v>
      </c>
      <c r="L19" s="1146">
        <f t="shared" si="1"/>
        <v>16809.87</v>
      </c>
      <c r="M19" s="1145">
        <f t="shared" si="1"/>
        <v>3648</v>
      </c>
      <c r="N19" s="1146">
        <f>SUM(N18)</f>
        <v>2097.1999999999998</v>
      </c>
      <c r="O19" s="1145">
        <f t="shared" si="1"/>
        <v>25999.07</v>
      </c>
      <c r="P19" s="1145">
        <f t="shared" si="1"/>
        <v>94000.93</v>
      </c>
    </row>
    <row r="20" spans="1:16" s="25" customFormat="1" ht="21" customHeight="1" x14ac:dyDescent="0.25">
      <c r="A20" s="531"/>
      <c r="B20" s="466"/>
      <c r="C20" s="569"/>
      <c r="D20" s="707"/>
      <c r="E20" s="465"/>
      <c r="F20" s="465"/>
      <c r="G20" s="465"/>
      <c r="H20" s="1145"/>
      <c r="I20" s="1144"/>
      <c r="J20" s="1145"/>
      <c r="K20" s="1145"/>
      <c r="L20" s="1145"/>
      <c r="M20" s="1145"/>
      <c r="N20" s="1145"/>
      <c r="O20" s="1145"/>
      <c r="P20" s="1145"/>
    </row>
    <row r="21" spans="1:16" ht="21" customHeight="1" x14ac:dyDescent="0.25">
      <c r="B21" s="1585" t="s">
        <v>1555</v>
      </c>
      <c r="C21" s="1223"/>
      <c r="D21" s="492"/>
      <c r="E21" s="1015"/>
      <c r="F21" s="492"/>
      <c r="G21" s="492"/>
      <c r="H21" s="695"/>
      <c r="I21" s="1112"/>
      <c r="J21" s="463"/>
      <c r="K21" s="463"/>
      <c r="L21" s="463"/>
      <c r="M21" s="1145"/>
      <c r="N21" s="697"/>
      <c r="O21" s="697"/>
      <c r="P21" s="463"/>
    </row>
    <row r="22" spans="1:16" ht="21.75" customHeight="1" x14ac:dyDescent="0.25">
      <c r="B22" s="496" t="s">
        <v>989</v>
      </c>
      <c r="C22" s="684" t="s">
        <v>807</v>
      </c>
      <c r="D22" s="282" t="s">
        <v>1573</v>
      </c>
      <c r="E22" s="281" t="s">
        <v>1281</v>
      </c>
      <c r="F22" s="1084">
        <v>46023</v>
      </c>
      <c r="G22" s="1084">
        <v>46174</v>
      </c>
      <c r="H22" s="626">
        <v>150000</v>
      </c>
      <c r="I22" s="1111">
        <v>0</v>
      </c>
      <c r="J22" s="457">
        <v>150000</v>
      </c>
      <c r="K22" s="457">
        <v>4305</v>
      </c>
      <c r="L22" s="457">
        <v>23866.62</v>
      </c>
      <c r="M22" s="1149">
        <v>4560</v>
      </c>
      <c r="N22" s="468">
        <v>25</v>
      </c>
      <c r="O22" s="468">
        <v>32756.62</v>
      </c>
      <c r="P22" s="457">
        <v>117243.38</v>
      </c>
    </row>
    <row r="23" spans="1:16" ht="21" customHeight="1" x14ac:dyDescent="0.25">
      <c r="B23" s="496" t="s">
        <v>1578</v>
      </c>
      <c r="C23" s="684" t="s">
        <v>807</v>
      </c>
      <c r="D23" s="282" t="s">
        <v>1180</v>
      </c>
      <c r="E23" s="281" t="s">
        <v>1063</v>
      </c>
      <c r="F23" s="855">
        <v>46054</v>
      </c>
      <c r="G23" s="855">
        <v>46204</v>
      </c>
      <c r="H23" s="626">
        <v>70000</v>
      </c>
      <c r="I23" s="1111">
        <v>0</v>
      </c>
      <c r="J23" s="457">
        <v>70000</v>
      </c>
      <c r="K23" s="457">
        <v>2009</v>
      </c>
      <c r="L23" s="457">
        <v>5368.48</v>
      </c>
      <c r="M23" s="1149">
        <v>2128</v>
      </c>
      <c r="N23" s="468">
        <v>14760.71</v>
      </c>
      <c r="O23" s="468">
        <f>+K23+L23+M23+N23</f>
        <v>24266.19</v>
      </c>
      <c r="P23" s="457">
        <f>+J23-O23</f>
        <v>45733.81</v>
      </c>
    </row>
    <row r="24" spans="1:16" ht="21" customHeight="1" x14ac:dyDescent="0.25">
      <c r="B24" s="496" t="s">
        <v>1652</v>
      </c>
      <c r="C24" s="497" t="s">
        <v>806</v>
      </c>
      <c r="D24" s="282" t="s">
        <v>1180</v>
      </c>
      <c r="E24" s="281" t="s">
        <v>1063</v>
      </c>
      <c r="F24" s="855">
        <v>45992</v>
      </c>
      <c r="G24" s="855">
        <v>46143</v>
      </c>
      <c r="H24" s="626">
        <v>60000</v>
      </c>
      <c r="I24" s="1111">
        <v>0</v>
      </c>
      <c r="J24" s="457">
        <v>60000</v>
      </c>
      <c r="K24" s="457">
        <v>1722</v>
      </c>
      <c r="L24" s="457">
        <v>3486.68</v>
      </c>
      <c r="M24" s="1149">
        <v>1824</v>
      </c>
      <c r="N24" s="468">
        <v>1296.7</v>
      </c>
      <c r="O24" s="468">
        <f>SUM(K24:N24)</f>
        <v>8329.380000000001</v>
      </c>
      <c r="P24" s="457">
        <f>+H24-O24</f>
        <v>51670.619999999995</v>
      </c>
    </row>
    <row r="25" spans="1:16" ht="21" customHeight="1" x14ac:dyDescent="0.25">
      <c r="B25" s="496" t="s">
        <v>1747</v>
      </c>
      <c r="C25" s="497"/>
      <c r="D25" s="282"/>
      <c r="E25" s="281"/>
      <c r="F25" s="855"/>
      <c r="G25" s="855"/>
      <c r="H25" s="626"/>
      <c r="I25" s="1111"/>
      <c r="J25" s="457"/>
      <c r="K25" s="457"/>
      <c r="L25" s="457"/>
      <c r="M25" s="1149"/>
      <c r="N25" s="468"/>
      <c r="O25" s="468"/>
      <c r="P25" s="457"/>
    </row>
    <row r="26" spans="1:16" ht="21" customHeight="1" x14ac:dyDescent="0.25">
      <c r="B26" s="466" t="s">
        <v>813</v>
      </c>
      <c r="C26" s="569"/>
      <c r="D26" s="492">
        <v>3</v>
      </c>
      <c r="E26" s="281"/>
      <c r="F26" s="1019"/>
      <c r="G26" s="857"/>
      <c r="H26" s="1145">
        <f>SUM(H22:H24)</f>
        <v>280000</v>
      </c>
      <c r="I26" s="1112">
        <v>0</v>
      </c>
      <c r="J26" s="1145">
        <f t="shared" ref="J26:P26" si="2">SUM(J22:J24)</f>
        <v>280000</v>
      </c>
      <c r="K26" s="1145">
        <f t="shared" si="2"/>
        <v>8036</v>
      </c>
      <c r="L26" s="1146">
        <f>SUM(L22:L24)</f>
        <v>32721.78</v>
      </c>
      <c r="M26" s="1145">
        <f t="shared" si="2"/>
        <v>8512</v>
      </c>
      <c r="N26" s="1146">
        <f>SUM(N22:N24)</f>
        <v>16082.41</v>
      </c>
      <c r="O26" s="1145">
        <f t="shared" si="2"/>
        <v>65352.19</v>
      </c>
      <c r="P26" s="1145">
        <f t="shared" si="2"/>
        <v>214647.81</v>
      </c>
    </row>
    <row r="27" spans="1:16" ht="21" customHeight="1" x14ac:dyDescent="0.25">
      <c r="B27" s="466"/>
      <c r="C27" s="569"/>
      <c r="D27" s="492"/>
      <c r="E27" s="281"/>
      <c r="F27" s="1019"/>
      <c r="G27" s="857"/>
      <c r="H27" s="1145"/>
      <c r="I27" s="1112"/>
      <c r="J27" s="1145"/>
      <c r="K27" s="1145"/>
      <c r="L27" s="1145"/>
      <c r="M27" s="1145"/>
      <c r="N27" s="1145"/>
      <c r="O27" s="1145"/>
      <c r="P27" s="1145"/>
    </row>
    <row r="28" spans="1:16" s="25" customFormat="1" ht="21" customHeight="1" x14ac:dyDescent="0.25">
      <c r="A28" s="531"/>
      <c r="B28" s="466" t="s">
        <v>1144</v>
      </c>
      <c r="C28" s="569"/>
      <c r="D28" s="707"/>
      <c r="E28" s="465"/>
      <c r="F28" s="465"/>
      <c r="G28" s="465"/>
      <c r="H28" s="1145"/>
      <c r="I28" s="1144"/>
      <c r="J28" s="1145"/>
      <c r="K28" s="1145"/>
      <c r="L28" s="1145"/>
      <c r="M28" s="1145"/>
      <c r="N28" s="1145"/>
      <c r="O28" s="1145"/>
      <c r="P28" s="1145"/>
    </row>
    <row r="29" spans="1:16" s="25" customFormat="1" ht="21" customHeight="1" x14ac:dyDescent="0.25">
      <c r="A29" s="531"/>
      <c r="B29" s="286" t="s">
        <v>1821</v>
      </c>
      <c r="C29" s="685" t="s">
        <v>807</v>
      </c>
      <c r="D29" s="749" t="s">
        <v>925</v>
      </c>
      <c r="E29" s="281" t="s">
        <v>1281</v>
      </c>
      <c r="F29" s="855">
        <v>46054</v>
      </c>
      <c r="G29" s="855">
        <v>46204</v>
      </c>
      <c r="H29" s="1149">
        <v>80000</v>
      </c>
      <c r="I29" s="1169">
        <v>0</v>
      </c>
      <c r="J29" s="1149">
        <v>80000</v>
      </c>
      <c r="K29" s="1149">
        <v>2296</v>
      </c>
      <c r="L29" s="1149">
        <v>7400.87</v>
      </c>
      <c r="M29" s="1149">
        <v>2432</v>
      </c>
      <c r="N29" s="1149">
        <v>25</v>
      </c>
      <c r="O29" s="1149">
        <f>SUM(K29:N29)</f>
        <v>12153.869999999999</v>
      </c>
      <c r="P29" s="1149">
        <f>+J29-O29</f>
        <v>67846.13</v>
      </c>
    </row>
    <row r="30" spans="1:16" s="25" customFormat="1" ht="21" customHeight="1" x14ac:dyDescent="0.25">
      <c r="A30" s="531"/>
      <c r="B30" s="466"/>
      <c r="C30" s="569"/>
      <c r="D30" s="707">
        <v>1</v>
      </c>
      <c r="E30" s="465"/>
      <c r="F30" s="465"/>
      <c r="G30" s="855"/>
      <c r="H30" s="1145">
        <v>80000</v>
      </c>
      <c r="I30" s="1144">
        <v>0</v>
      </c>
      <c r="J30" s="1145">
        <v>80000</v>
      </c>
      <c r="K30" s="1145">
        <v>2296</v>
      </c>
      <c r="L30" s="1146">
        <v>7400.87</v>
      </c>
      <c r="M30" s="1145">
        <v>2432</v>
      </c>
      <c r="N30" s="1146">
        <v>25</v>
      </c>
      <c r="O30" s="1145">
        <f>SUM(K30:N30)</f>
        <v>12153.869999999999</v>
      </c>
      <c r="P30" s="1145">
        <f>+J30-O30</f>
        <v>67846.13</v>
      </c>
    </row>
    <row r="31" spans="1:16" ht="21" customHeight="1" x14ac:dyDescent="0.25">
      <c r="B31" s="466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1:16" s="259" customFormat="1" ht="21" customHeight="1" x14ac:dyDescent="0.25">
      <c r="B32" s="1251" t="s">
        <v>917</v>
      </c>
      <c r="C32" s="1252" t="s">
        <v>807</v>
      </c>
      <c r="D32" s="1246" t="s">
        <v>1494</v>
      </c>
      <c r="E32" s="1247" t="s">
        <v>1063</v>
      </c>
      <c r="F32" s="855">
        <v>45962</v>
      </c>
      <c r="G32" s="855">
        <v>46113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626">
        <v>11903.93</v>
      </c>
      <c r="O32" s="626">
        <f>SUM(K32:N32)</f>
        <v>26976.050000000003</v>
      </c>
      <c r="P32" s="1100">
        <f>+H32-O32</f>
        <v>63023.95</v>
      </c>
    </row>
    <row r="33" spans="2:16" ht="21" customHeight="1" x14ac:dyDescent="0.25">
      <c r="B33" s="466" t="s">
        <v>813</v>
      </c>
      <c r="C33" s="569"/>
      <c r="D33" s="492">
        <v>1</v>
      </c>
      <c r="E33" s="465"/>
      <c r="F33" s="695"/>
      <c r="G33" s="696"/>
      <c r="H33" s="1099">
        <v>90000</v>
      </c>
      <c r="I33" s="1253">
        <v>0</v>
      </c>
      <c r="J33" s="1099">
        <v>90000</v>
      </c>
      <c r="K33" s="1099">
        <v>2583</v>
      </c>
      <c r="L33" s="1099">
        <v>9753.1200000000008</v>
      </c>
      <c r="M33" s="1146">
        <v>2736</v>
      </c>
      <c r="N33" s="1099">
        <v>11903.93</v>
      </c>
      <c r="O33" s="695">
        <f>SUM(K33:N33)</f>
        <v>26976.050000000003</v>
      </c>
      <c r="P33" s="1099">
        <f>+H33-O33</f>
        <v>63023.95</v>
      </c>
    </row>
    <row r="34" spans="2:16" ht="21" customHeight="1" x14ac:dyDescent="0.25">
      <c r="B34" s="466"/>
      <c r="C34" s="569"/>
      <c r="D34" s="492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1099"/>
    </row>
    <row r="35" spans="2:16" ht="21" customHeight="1" x14ac:dyDescent="0.25">
      <c r="B35" s="466" t="s">
        <v>1145</v>
      </c>
      <c r="C35" s="569"/>
      <c r="D35" s="466"/>
      <c r="E35" s="465"/>
      <c r="F35" s="695"/>
      <c r="G35" s="696"/>
      <c r="H35" s="695"/>
      <c r="I35" s="1144"/>
      <c r="J35" s="695"/>
      <c r="K35" s="695"/>
      <c r="L35" s="695"/>
      <c r="M35" s="1145"/>
      <c r="N35" s="695"/>
      <c r="O35" s="695"/>
      <c r="P35" s="1099"/>
    </row>
    <row r="36" spans="2:16" ht="21" customHeight="1" x14ac:dyDescent="0.25">
      <c r="B36" s="286" t="s">
        <v>1839</v>
      </c>
      <c r="C36" s="685" t="s">
        <v>807</v>
      </c>
      <c r="D36" s="286" t="s">
        <v>1158</v>
      </c>
      <c r="E36" s="1247" t="s">
        <v>1063</v>
      </c>
      <c r="F36" s="855">
        <v>45962</v>
      </c>
      <c r="G36" s="855">
        <v>46113</v>
      </c>
      <c r="H36" s="626">
        <v>90000</v>
      </c>
      <c r="I36" s="1169">
        <v>0</v>
      </c>
      <c r="J36" s="626">
        <v>90000</v>
      </c>
      <c r="K36" s="626">
        <v>2583</v>
      </c>
      <c r="L36" s="626">
        <v>9753.1200000000008</v>
      </c>
      <c r="M36" s="1149">
        <v>2736</v>
      </c>
      <c r="N36" s="626">
        <v>25</v>
      </c>
      <c r="O36" s="626">
        <f>SUM(K36:N36)</f>
        <v>15097.12</v>
      </c>
      <c r="P36" s="1100">
        <f>+J36-O36</f>
        <v>74902.880000000005</v>
      </c>
    </row>
    <row r="37" spans="2:16" ht="21" customHeight="1" x14ac:dyDescent="0.25">
      <c r="B37" s="466" t="s">
        <v>813</v>
      </c>
      <c r="C37" s="569"/>
      <c r="D37" s="492">
        <v>1</v>
      </c>
      <c r="E37" s="465"/>
      <c r="F37" s="695"/>
      <c r="G37" s="696"/>
      <c r="H37" s="695">
        <v>90000</v>
      </c>
      <c r="I37" s="1144">
        <v>0</v>
      </c>
      <c r="J37" s="695">
        <v>90000</v>
      </c>
      <c r="K37" s="695">
        <v>2583</v>
      </c>
      <c r="L37" s="1099">
        <v>9753.1200000000008</v>
      </c>
      <c r="M37" s="1145">
        <v>2736</v>
      </c>
      <c r="N37" s="1099">
        <v>25</v>
      </c>
      <c r="O37" s="695">
        <f>SUM(K37:N37)</f>
        <v>15097.12</v>
      </c>
      <c r="P37" s="1099">
        <f>+J37-O37</f>
        <v>74902.880000000005</v>
      </c>
    </row>
    <row r="38" spans="2:16" ht="21" customHeight="1" x14ac:dyDescent="0.25">
      <c r="B38" s="466"/>
      <c r="C38" s="569"/>
      <c r="D38" s="492"/>
      <c r="E38" s="465"/>
      <c r="F38" s="695"/>
      <c r="G38" s="696"/>
      <c r="H38" s="695"/>
      <c r="I38" s="1144"/>
      <c r="J38" s="695"/>
      <c r="K38" s="695"/>
      <c r="L38" s="695"/>
      <c r="M38" s="1145"/>
      <c r="N38" s="695"/>
      <c r="O38" s="695"/>
      <c r="P38" s="695"/>
    </row>
    <row r="39" spans="2:16" ht="21" customHeight="1" x14ac:dyDescent="0.25">
      <c r="B39" s="466" t="s">
        <v>1783</v>
      </c>
      <c r="C39" s="569"/>
      <c r="D39" s="492"/>
      <c r="E39" s="465"/>
      <c r="F39" s="695"/>
      <c r="G39" s="696"/>
      <c r="H39" s="695"/>
      <c r="I39" s="1144"/>
      <c r="J39" s="695"/>
      <c r="K39" s="695"/>
      <c r="L39" s="695"/>
      <c r="M39" s="1145"/>
      <c r="N39" s="695"/>
      <c r="O39" s="695"/>
      <c r="P39" s="695"/>
    </row>
    <row r="40" spans="2:16" ht="21" customHeight="1" x14ac:dyDescent="0.25">
      <c r="B40" s="286" t="s">
        <v>1654</v>
      </c>
      <c r="C40" s="685" t="s">
        <v>807</v>
      </c>
      <c r="D40" s="286" t="s">
        <v>1784</v>
      </c>
      <c r="E40" s="1247" t="s">
        <v>1063</v>
      </c>
      <c r="F40" s="855">
        <v>45992</v>
      </c>
      <c r="G40" s="855">
        <v>46143</v>
      </c>
      <c r="H40" s="626">
        <v>70000</v>
      </c>
      <c r="I40" s="1169">
        <v>0</v>
      </c>
      <c r="J40" s="626">
        <v>70000</v>
      </c>
      <c r="K40" s="626">
        <v>2009</v>
      </c>
      <c r="L40" s="626">
        <v>5368.48</v>
      </c>
      <c r="M40" s="1149">
        <v>2128</v>
      </c>
      <c r="N40" s="626">
        <v>2091.5100000000002</v>
      </c>
      <c r="O40" s="626">
        <f>SUM(K40:N40)</f>
        <v>11596.99</v>
      </c>
      <c r="P40" s="1100">
        <f>+H40-O40</f>
        <v>58403.01</v>
      </c>
    </row>
    <row r="41" spans="2:16" ht="21" customHeight="1" x14ac:dyDescent="0.25">
      <c r="B41" s="460" t="s">
        <v>1785</v>
      </c>
      <c r="C41" s="685" t="s">
        <v>807</v>
      </c>
      <c r="D41" s="1246" t="s">
        <v>1784</v>
      </c>
      <c r="E41" s="1247" t="s">
        <v>1063</v>
      </c>
      <c r="F41" s="855">
        <v>45992</v>
      </c>
      <c r="G41" s="855">
        <v>46143</v>
      </c>
      <c r="H41" s="626">
        <v>70000</v>
      </c>
      <c r="I41" s="1169">
        <v>0</v>
      </c>
      <c r="J41" s="626">
        <v>70000</v>
      </c>
      <c r="K41" s="626">
        <v>2009</v>
      </c>
      <c r="L41" s="626">
        <v>4984.5200000000004</v>
      </c>
      <c r="M41" s="1149">
        <v>2128</v>
      </c>
      <c r="N41" s="626">
        <v>1944.78</v>
      </c>
      <c r="O41" s="626">
        <f>SUM(K41:N41)</f>
        <v>11066.300000000001</v>
      </c>
      <c r="P41" s="626">
        <f>+H41-O41</f>
        <v>58933.7</v>
      </c>
    </row>
    <row r="42" spans="2:16" ht="21" customHeight="1" x14ac:dyDescent="0.25">
      <c r="B42" s="466" t="s">
        <v>813</v>
      </c>
      <c r="C42" s="569"/>
      <c r="D42" s="492">
        <v>2</v>
      </c>
      <c r="E42" s="465"/>
      <c r="F42" s="500"/>
      <c r="G42" s="855"/>
      <c r="H42" s="695">
        <f>SUM(H40:H41)</f>
        <v>140000</v>
      </c>
      <c r="I42" s="1253">
        <v>0</v>
      </c>
      <c r="J42" s="695">
        <f t="shared" ref="J42:P42" si="3">SUM(J40:J41)</f>
        <v>140000</v>
      </c>
      <c r="K42" s="695">
        <f t="shared" si="3"/>
        <v>4018</v>
      </c>
      <c r="L42" s="1099">
        <f t="shared" si="3"/>
        <v>10353</v>
      </c>
      <c r="M42" s="695">
        <f t="shared" si="3"/>
        <v>4256</v>
      </c>
      <c r="N42" s="1099">
        <f t="shared" si="3"/>
        <v>4036.29</v>
      </c>
      <c r="O42" s="695">
        <f>SUM(O40:O41)</f>
        <v>22663.29</v>
      </c>
      <c r="P42" s="695">
        <f t="shared" si="3"/>
        <v>117336.70999999999</v>
      </c>
    </row>
    <row r="43" spans="2:16" ht="21" customHeight="1" x14ac:dyDescent="0.25">
      <c r="B43" s="466"/>
      <c r="C43" s="569"/>
      <c r="D43" s="492"/>
      <c r="E43" s="465"/>
      <c r="F43" s="500"/>
      <c r="G43" s="855"/>
      <c r="H43" s="695"/>
      <c r="I43" s="1253"/>
      <c r="J43" s="695"/>
      <c r="K43" s="695"/>
      <c r="L43" s="695"/>
      <c r="M43" s="695"/>
      <c r="N43" s="695"/>
      <c r="O43" s="695"/>
      <c r="P43" s="695"/>
    </row>
    <row r="44" spans="2:16" ht="21" customHeight="1" x14ac:dyDescent="0.25">
      <c r="B44" s="466" t="s">
        <v>1531</v>
      </c>
      <c r="C44" s="569"/>
      <c r="D44" s="492"/>
      <c r="E44" s="465"/>
      <c r="F44" s="500"/>
      <c r="G44" s="855"/>
      <c r="H44" s="695"/>
      <c r="I44" s="1253"/>
      <c r="J44" s="695"/>
      <c r="K44" s="695"/>
      <c r="L44" s="695"/>
      <c r="M44" s="695"/>
      <c r="N44" s="695"/>
      <c r="O44" s="695"/>
      <c r="P44" s="695"/>
    </row>
    <row r="45" spans="2:16" ht="21" customHeight="1" x14ac:dyDescent="0.25">
      <c r="B45" s="286" t="s">
        <v>169</v>
      </c>
      <c r="C45" s="281" t="s">
        <v>807</v>
      </c>
      <c r="D45" s="286" t="s">
        <v>1838</v>
      </c>
      <c r="E45" s="1247" t="s">
        <v>1063</v>
      </c>
      <c r="F45" s="855">
        <v>45962</v>
      </c>
      <c r="G45" s="855">
        <v>46113</v>
      </c>
      <c r="H45" s="626">
        <v>95000</v>
      </c>
      <c r="I45" s="1249">
        <v>0</v>
      </c>
      <c r="J45" s="626">
        <v>95000</v>
      </c>
      <c r="K45" s="626">
        <v>2726.5</v>
      </c>
      <c r="L45" s="626">
        <v>10929.24</v>
      </c>
      <c r="M45" s="626">
        <v>2888</v>
      </c>
      <c r="N45" s="626">
        <v>1296.7</v>
      </c>
      <c r="O45" s="626">
        <f>SUM(K45:N45)</f>
        <v>17840.439999999999</v>
      </c>
      <c r="P45" s="626">
        <f>+H45-O45</f>
        <v>77159.56</v>
      </c>
    </row>
    <row r="46" spans="2:16" ht="21" customHeight="1" x14ac:dyDescent="0.25">
      <c r="B46" s="466" t="s">
        <v>813</v>
      </c>
      <c r="C46" s="569"/>
      <c r="D46" s="282">
        <v>1</v>
      </c>
      <c r="E46" s="465"/>
      <c r="F46" s="500"/>
      <c r="G46" s="855"/>
      <c r="H46" s="695">
        <v>95000</v>
      </c>
      <c r="I46" s="1253">
        <v>0</v>
      </c>
      <c r="J46" s="695">
        <v>95000</v>
      </c>
      <c r="K46" s="695">
        <v>2726.5</v>
      </c>
      <c r="L46" s="1099">
        <v>10929.24</v>
      </c>
      <c r="M46" s="695">
        <v>2888</v>
      </c>
      <c r="N46" s="1099">
        <v>1296.7</v>
      </c>
      <c r="O46" s="695">
        <f>SUM(K46:N46)</f>
        <v>17840.439999999999</v>
      </c>
      <c r="P46" s="695">
        <f>+H46-O46</f>
        <v>77159.56</v>
      </c>
    </row>
    <row r="47" spans="2:16" ht="21" customHeight="1" x14ac:dyDescent="0.25">
      <c r="B47" s="466"/>
      <c r="C47" s="569"/>
      <c r="D47" s="492"/>
      <c r="E47" s="465"/>
      <c r="F47" s="500"/>
      <c r="G47" s="855"/>
      <c r="H47" s="695"/>
      <c r="I47" s="695"/>
      <c r="J47" s="695"/>
      <c r="K47" s="695"/>
      <c r="L47" s="695"/>
      <c r="M47" s="695"/>
      <c r="N47" s="695"/>
      <c r="O47" s="695"/>
      <c r="P47" s="695"/>
    </row>
    <row r="48" spans="2:16" ht="21" customHeight="1" x14ac:dyDescent="0.25">
      <c r="B48" s="466" t="s">
        <v>1126</v>
      </c>
      <c r="C48" s="569"/>
      <c r="D48" s="492"/>
      <c r="E48" s="465"/>
      <c r="F48" s="695"/>
      <c r="G48" s="696"/>
      <c r="H48" s="695"/>
      <c r="I48" s="1145"/>
      <c r="J48" s="695"/>
      <c r="K48" s="695"/>
      <c r="L48" s="695"/>
      <c r="M48" s="1145"/>
      <c r="N48" s="695"/>
      <c r="O48" s="153"/>
      <c r="P48" s="153"/>
    </row>
    <row r="49" spans="2:16" s="259" customFormat="1" ht="18.75" customHeight="1" x14ac:dyDescent="0.25">
      <c r="B49" s="275" t="s">
        <v>1580</v>
      </c>
      <c r="C49" s="1247" t="s">
        <v>806</v>
      </c>
      <c r="D49" s="1246" t="s">
        <v>1837</v>
      </c>
      <c r="E49" s="1247" t="s">
        <v>1063</v>
      </c>
      <c r="F49" s="855">
        <v>45962</v>
      </c>
      <c r="G49" s="855">
        <v>46113</v>
      </c>
      <c r="H49" s="1100">
        <v>105000</v>
      </c>
      <c r="I49" s="1249">
        <v>0</v>
      </c>
      <c r="J49" s="1100">
        <v>105000</v>
      </c>
      <c r="K49" s="1100">
        <v>3013.5</v>
      </c>
      <c r="L49" s="1100">
        <v>13281.49</v>
      </c>
      <c r="M49" s="1250">
        <v>3192</v>
      </c>
      <c r="N49" s="626">
        <v>2837</v>
      </c>
      <c r="O49" s="626">
        <f>SUM(K49:N49)</f>
        <v>22323.989999999998</v>
      </c>
      <c r="P49" s="1100">
        <f>+H49-O49</f>
        <v>82676.010000000009</v>
      </c>
    </row>
    <row r="50" spans="2:16" s="259" customFormat="1" ht="21" customHeight="1" x14ac:dyDescent="0.25">
      <c r="B50" s="1251" t="s">
        <v>1674</v>
      </c>
      <c r="C50" s="1252" t="s">
        <v>807</v>
      </c>
      <c r="D50" s="1246" t="s">
        <v>607</v>
      </c>
      <c r="E50" s="1247" t="s">
        <v>1063</v>
      </c>
      <c r="F50" s="855">
        <v>45992</v>
      </c>
      <c r="G50" s="855">
        <v>46143</v>
      </c>
      <c r="H50" s="1100">
        <v>70000</v>
      </c>
      <c r="I50" s="1249">
        <v>0</v>
      </c>
      <c r="J50" s="1100">
        <v>70000</v>
      </c>
      <c r="K50" s="1100">
        <v>2009</v>
      </c>
      <c r="L50" s="1103">
        <v>4984.5200000000004</v>
      </c>
      <c r="M50" s="1250">
        <v>2128</v>
      </c>
      <c r="N50" s="626">
        <v>1944.78</v>
      </c>
      <c r="O50" s="468">
        <f>SUM(K50:N50)</f>
        <v>11066.300000000001</v>
      </c>
      <c r="P50" s="675">
        <f>+H50-O50</f>
        <v>58933.7</v>
      </c>
    </row>
    <row r="51" spans="2:16" ht="21" customHeight="1" x14ac:dyDescent="0.25">
      <c r="B51" s="466" t="s">
        <v>813</v>
      </c>
      <c r="C51" s="569"/>
      <c r="D51" s="492">
        <v>2</v>
      </c>
      <c r="E51" s="465"/>
      <c r="F51" s="695"/>
      <c r="G51" s="696"/>
      <c r="H51" s="1099">
        <f>SUM(H49:H50)</f>
        <v>175000</v>
      </c>
      <c r="I51" s="1253">
        <v>0</v>
      </c>
      <c r="J51" s="1099">
        <f t="shared" ref="J51:P51" si="4">SUM(J49:J50)</f>
        <v>175000</v>
      </c>
      <c r="K51" s="1099">
        <f t="shared" si="4"/>
        <v>5022.5</v>
      </c>
      <c r="L51" s="1099">
        <f t="shared" si="4"/>
        <v>18266.010000000002</v>
      </c>
      <c r="M51" s="1099">
        <f t="shared" si="4"/>
        <v>5320</v>
      </c>
      <c r="N51" s="1099">
        <f t="shared" si="4"/>
        <v>4781.78</v>
      </c>
      <c r="O51" s="1099">
        <f t="shared" si="4"/>
        <v>33390.29</v>
      </c>
      <c r="P51" s="1099">
        <f t="shared" si="4"/>
        <v>141609.71000000002</v>
      </c>
    </row>
    <row r="52" spans="2:16" ht="21" customHeight="1" x14ac:dyDescent="0.25">
      <c r="B52" s="466"/>
      <c r="C52" s="569"/>
      <c r="D52" s="492"/>
      <c r="E52" s="465"/>
      <c r="F52" s="695"/>
      <c r="G52" s="696"/>
      <c r="H52" s="1099"/>
      <c r="I52" s="1253"/>
      <c r="J52" s="1099"/>
      <c r="K52" s="1099"/>
      <c r="L52" s="1099"/>
      <c r="M52" s="1099"/>
      <c r="N52" s="695"/>
      <c r="O52" s="695"/>
      <c r="P52" s="1099"/>
    </row>
    <row r="53" spans="2:16" ht="21" customHeight="1" x14ac:dyDescent="0.25">
      <c r="B53" s="466" t="s">
        <v>1443</v>
      </c>
      <c r="C53" s="569"/>
      <c r="D53" s="492"/>
      <c r="E53" s="465"/>
      <c r="F53" s="500"/>
      <c r="G53" s="855"/>
      <c r="H53" s="695"/>
      <c r="I53" s="1144"/>
      <c r="J53" s="695"/>
      <c r="K53" s="695"/>
      <c r="L53" s="695"/>
      <c r="M53" s="1145"/>
      <c r="N53" s="695"/>
      <c r="O53" s="695"/>
      <c r="P53" s="695"/>
    </row>
    <row r="54" spans="2:16" s="259" customFormat="1" ht="21" customHeight="1" x14ac:dyDescent="0.25">
      <c r="B54" s="1251" t="s">
        <v>382</v>
      </c>
      <c r="C54" s="1252" t="s">
        <v>807</v>
      </c>
      <c r="D54" s="1246" t="s">
        <v>1749</v>
      </c>
      <c r="E54" s="1247" t="s">
        <v>1063</v>
      </c>
      <c r="F54" s="855">
        <v>45992</v>
      </c>
      <c r="G54" s="855">
        <v>46143</v>
      </c>
      <c r="H54" s="1100">
        <v>70000</v>
      </c>
      <c r="I54" s="1249">
        <v>0</v>
      </c>
      <c r="J54" s="1100">
        <v>70000</v>
      </c>
      <c r="K54" s="1100">
        <v>2009</v>
      </c>
      <c r="L54" s="1103">
        <v>5368.48</v>
      </c>
      <c r="M54" s="1250">
        <v>2128</v>
      </c>
      <c r="N54" s="626">
        <v>25</v>
      </c>
      <c r="O54" s="468">
        <f>+K54+L54+M54+N54</f>
        <v>9530.48</v>
      </c>
      <c r="P54" s="675">
        <f>+J54-O54</f>
        <v>60469.520000000004</v>
      </c>
    </row>
    <row r="55" spans="2:16" s="259" customFormat="1" ht="21" customHeight="1" x14ac:dyDescent="0.25">
      <c r="B55" s="466" t="s">
        <v>813</v>
      </c>
      <c r="C55" s="1252"/>
      <c r="D55" s="1325">
        <v>1</v>
      </c>
      <c r="E55" s="1247"/>
      <c r="F55" s="1248"/>
      <c r="G55" s="1248"/>
      <c r="H55" s="1099">
        <v>70000</v>
      </c>
      <c r="I55" s="1253">
        <v>0</v>
      </c>
      <c r="J55" s="1099">
        <v>70000</v>
      </c>
      <c r="K55" s="1099">
        <v>2009</v>
      </c>
      <c r="L55" s="1099">
        <v>5368.48</v>
      </c>
      <c r="M55" s="1099">
        <v>2128</v>
      </c>
      <c r="N55" s="1099">
        <v>25</v>
      </c>
      <c r="O55" s="695">
        <f>SUM(K55:N55)</f>
        <v>9530.48</v>
      </c>
      <c r="P55" s="1099">
        <f>+H55-O55</f>
        <v>60469.520000000004</v>
      </c>
    </row>
    <row r="56" spans="2:16" ht="23.25" customHeight="1" x14ac:dyDescent="0.25">
      <c r="B56" s="466"/>
      <c r="C56" s="569"/>
      <c r="D56" s="492"/>
      <c r="E56" s="1247"/>
      <c r="F56" s="500"/>
      <c r="G56" s="855"/>
      <c r="H56" s="1099"/>
      <c r="I56" s="1253"/>
      <c r="J56" s="1099"/>
      <c r="K56" s="1099"/>
      <c r="L56" s="1099"/>
      <c r="M56" s="1099"/>
      <c r="N56" s="695"/>
      <c r="O56" s="695"/>
      <c r="P56" s="1099"/>
    </row>
    <row r="57" spans="2:16" ht="21" customHeight="1" x14ac:dyDescent="0.25">
      <c r="B57" s="466" t="s">
        <v>839</v>
      </c>
      <c r="C57" s="569"/>
      <c r="D57" s="492"/>
      <c r="E57" s="465"/>
      <c r="F57" s="500"/>
      <c r="G57" s="855"/>
      <c r="H57" s="695"/>
      <c r="I57" s="1144"/>
      <c r="J57" s="695"/>
      <c r="K57" s="695"/>
      <c r="L57" s="695"/>
      <c r="M57" s="1145"/>
      <c r="N57" s="695"/>
      <c r="O57" s="695"/>
      <c r="P57" s="695"/>
    </row>
    <row r="58" spans="2:16" ht="27.75" customHeight="1" x14ac:dyDescent="0.25">
      <c r="B58" s="286" t="s">
        <v>1581</v>
      </c>
      <c r="C58" s="685" t="s">
        <v>807</v>
      </c>
      <c r="D58" s="282" t="s">
        <v>1570</v>
      </c>
      <c r="E58" s="281" t="s">
        <v>1063</v>
      </c>
      <c r="F58" s="855">
        <v>46082</v>
      </c>
      <c r="G58" s="855">
        <v>46235</v>
      </c>
      <c r="H58" s="626">
        <v>150000</v>
      </c>
      <c r="I58" s="1169">
        <v>0</v>
      </c>
      <c r="J58" s="626">
        <v>150000</v>
      </c>
      <c r="K58" s="626">
        <v>4305</v>
      </c>
      <c r="L58" s="626">
        <v>23386.67</v>
      </c>
      <c r="M58" s="1149">
        <v>4560</v>
      </c>
      <c r="N58" s="626">
        <v>4116.9799999999996</v>
      </c>
      <c r="O58" s="626">
        <f>SUM(K58:N58)</f>
        <v>36368.649999999994</v>
      </c>
      <c r="P58" s="626">
        <f>+H58-O58</f>
        <v>113631.35</v>
      </c>
    </row>
    <row r="59" spans="2:16" ht="21" customHeight="1" x14ac:dyDescent="0.25">
      <c r="B59" s="453" t="s">
        <v>813</v>
      </c>
      <c r="C59" s="569"/>
      <c r="D59" s="492">
        <v>1</v>
      </c>
      <c r="E59" s="465"/>
      <c r="F59" s="500"/>
      <c r="G59" s="855"/>
      <c r="H59" s="695">
        <v>150000</v>
      </c>
      <c r="I59" s="1144">
        <v>0</v>
      </c>
      <c r="J59" s="695">
        <v>150000</v>
      </c>
      <c r="K59" s="695">
        <v>4305</v>
      </c>
      <c r="L59" s="1099">
        <v>23386.67</v>
      </c>
      <c r="M59" s="1145">
        <v>4560</v>
      </c>
      <c r="N59" s="1099">
        <v>4116.9799999999996</v>
      </c>
      <c r="O59" s="695">
        <f>SUM(K59:N59)</f>
        <v>36368.649999999994</v>
      </c>
      <c r="P59" s="695">
        <f>+H59-O59</f>
        <v>113631.35</v>
      </c>
    </row>
    <row r="60" spans="2:16" ht="21" customHeight="1" x14ac:dyDescent="0.25">
      <c r="B60" s="453"/>
      <c r="C60" s="569"/>
      <c r="D60" s="492"/>
      <c r="E60" s="46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ht="30" customHeight="1" x14ac:dyDescent="0.25">
      <c r="B61" s="492" t="s">
        <v>1873</v>
      </c>
      <c r="C61" s="569"/>
      <c r="D61" s="492"/>
      <c r="E61" s="465"/>
      <c r="F61" s="500"/>
      <c r="G61" s="855"/>
      <c r="H61" s="695"/>
      <c r="I61" s="1144"/>
      <c r="J61" s="695"/>
      <c r="K61" s="695"/>
      <c r="L61" s="695"/>
      <c r="M61" s="1145"/>
      <c r="N61" s="695"/>
      <c r="O61" s="695"/>
      <c r="P61" s="695"/>
    </row>
    <row r="62" spans="2:16" ht="21" customHeight="1" x14ac:dyDescent="0.25">
      <c r="B62" s="280" t="s">
        <v>1823</v>
      </c>
      <c r="C62" s="685" t="s">
        <v>807</v>
      </c>
      <c r="D62" s="282" t="s">
        <v>1824</v>
      </c>
      <c r="E62" s="281" t="s">
        <v>1063</v>
      </c>
      <c r="F62" s="855">
        <v>46082</v>
      </c>
      <c r="G62" s="855">
        <v>46235</v>
      </c>
      <c r="H62" s="1100">
        <v>70000</v>
      </c>
      <c r="I62" s="1249">
        <v>0</v>
      </c>
      <c r="J62" s="1100">
        <v>70000</v>
      </c>
      <c r="K62" s="1100">
        <v>2009</v>
      </c>
      <c r="L62" s="1103">
        <v>4984.5200000000004</v>
      </c>
      <c r="M62" s="1250">
        <v>2128</v>
      </c>
      <c r="N62" s="626">
        <v>1944.78</v>
      </c>
      <c r="O62" s="468">
        <f>SUM(K62:N62)</f>
        <v>11066.300000000001</v>
      </c>
      <c r="P62" s="675">
        <f>+H62-O62</f>
        <v>58933.7</v>
      </c>
    </row>
    <row r="63" spans="2:16" ht="21" customHeight="1" x14ac:dyDescent="0.25">
      <c r="B63" s="496"/>
      <c r="C63" s="684"/>
      <c r="D63" s="492">
        <v>1</v>
      </c>
      <c r="E63" s="281"/>
      <c r="F63" s="858"/>
      <c r="G63" s="855"/>
      <c r="H63" s="1099">
        <v>70000</v>
      </c>
      <c r="I63" s="1253">
        <v>0</v>
      </c>
      <c r="J63" s="1099">
        <v>70000</v>
      </c>
      <c r="K63" s="1099">
        <v>2009</v>
      </c>
      <c r="L63" s="1254">
        <v>4984.5200000000004</v>
      </c>
      <c r="M63" s="1146">
        <v>2128</v>
      </c>
      <c r="N63" s="1099">
        <v>1944.78</v>
      </c>
      <c r="O63" s="697">
        <f>SUM(K63:N63)</f>
        <v>11066.300000000001</v>
      </c>
      <c r="P63" s="676">
        <f>+H63-O63</f>
        <v>58933.7</v>
      </c>
    </row>
    <row r="64" spans="2:16" ht="21" customHeight="1" x14ac:dyDescent="0.25">
      <c r="B64" s="453" t="s">
        <v>1128</v>
      </c>
      <c r="C64" s="569"/>
      <c r="D64" s="280"/>
      <c r="E64" s="281"/>
      <c r="F64" s="858"/>
      <c r="G64" s="855"/>
      <c r="H64" s="280"/>
      <c r="I64" s="1113"/>
      <c r="J64" s="487"/>
      <c r="K64" s="457"/>
      <c r="L64" s="457"/>
      <c r="M64" s="1149"/>
      <c r="N64" s="468"/>
      <c r="O64" s="468"/>
      <c r="P64" s="457"/>
    </row>
    <row r="65" spans="2:16" ht="29.25" customHeight="1" x14ac:dyDescent="0.25">
      <c r="B65" s="280" t="s">
        <v>461</v>
      </c>
      <c r="C65" s="685" t="s">
        <v>807</v>
      </c>
      <c r="D65" s="282" t="s">
        <v>1574</v>
      </c>
      <c r="E65" s="281" t="s">
        <v>1063</v>
      </c>
      <c r="F65" s="855">
        <v>46082</v>
      </c>
      <c r="G65" s="855">
        <v>46235</v>
      </c>
      <c r="H65" s="468">
        <v>115000</v>
      </c>
      <c r="I65" s="1111">
        <v>0</v>
      </c>
      <c r="J65" s="489">
        <v>115000</v>
      </c>
      <c r="K65" s="489">
        <v>3300.5</v>
      </c>
      <c r="L65" s="489">
        <v>15633.74</v>
      </c>
      <c r="M65" s="1149">
        <v>3496</v>
      </c>
      <c r="N65" s="861">
        <v>1431</v>
      </c>
      <c r="O65" s="468">
        <f>+K65+L65+M65+N65</f>
        <v>23861.239999999998</v>
      </c>
      <c r="P65" s="457">
        <f>+J65-O65</f>
        <v>91138.760000000009</v>
      </c>
    </row>
    <row r="66" spans="2:16" ht="21" customHeight="1" x14ac:dyDescent="0.25">
      <c r="B66" s="280" t="s">
        <v>1283</v>
      </c>
      <c r="C66" s="685" t="s">
        <v>807</v>
      </c>
      <c r="D66" s="282" t="s">
        <v>1495</v>
      </c>
      <c r="E66" s="281" t="s">
        <v>1281</v>
      </c>
      <c r="F66" s="855">
        <v>46082</v>
      </c>
      <c r="G66" s="855">
        <v>46235</v>
      </c>
      <c r="H66" s="468">
        <v>60000</v>
      </c>
      <c r="I66" s="1169">
        <v>0</v>
      </c>
      <c r="J66" s="628">
        <v>60000</v>
      </c>
      <c r="K66" s="628">
        <v>1722</v>
      </c>
      <c r="L66" s="628">
        <v>3486.68</v>
      </c>
      <c r="M66" s="1149">
        <v>1824</v>
      </c>
      <c r="N66" s="861">
        <v>728</v>
      </c>
      <c r="O66" s="468">
        <f>+K66+L66+M66+N66</f>
        <v>7760.68</v>
      </c>
      <c r="P66" s="468">
        <f>+J66-O66</f>
        <v>52239.32</v>
      </c>
    </row>
    <row r="67" spans="2:16" ht="21" customHeight="1" x14ac:dyDescent="0.25">
      <c r="B67" s="453" t="s">
        <v>813</v>
      </c>
      <c r="C67" s="569"/>
      <c r="D67" s="453">
        <v>2</v>
      </c>
      <c r="E67" s="1396"/>
      <c r="F67" s="500"/>
      <c r="G67" s="855"/>
      <c r="H67" s="695">
        <f>SUM(H65:H66)</f>
        <v>175000</v>
      </c>
      <c r="I67" s="1144">
        <f>SUM(I66)</f>
        <v>0</v>
      </c>
      <c r="J67" s="695">
        <f t="shared" ref="J67:P67" si="5">SUM(J65:J66)</f>
        <v>175000</v>
      </c>
      <c r="K67" s="695">
        <f t="shared" si="5"/>
        <v>5022.5</v>
      </c>
      <c r="L67" s="1099">
        <f t="shared" si="5"/>
        <v>19120.419999999998</v>
      </c>
      <c r="M67" s="1145">
        <f t="shared" si="5"/>
        <v>5320</v>
      </c>
      <c r="N67" s="1099">
        <f>SUM(N65:N66)</f>
        <v>2159</v>
      </c>
      <c r="O67" s="695">
        <f t="shared" si="5"/>
        <v>31621.919999999998</v>
      </c>
      <c r="P67" s="695">
        <f t="shared" si="5"/>
        <v>143378.08000000002</v>
      </c>
    </row>
    <row r="68" spans="2:16" ht="21" customHeight="1" x14ac:dyDescent="0.25">
      <c r="B68" s="453"/>
      <c r="C68" s="569"/>
      <c r="D68" s="453"/>
      <c r="E68" s="1396"/>
      <c r="F68" s="500"/>
      <c r="G68" s="855"/>
      <c r="H68" s="695"/>
      <c r="I68" s="1144"/>
      <c r="J68" s="695"/>
      <c r="K68" s="695"/>
      <c r="L68" s="695"/>
      <c r="M68" s="1145"/>
      <c r="N68" s="695"/>
      <c r="O68" s="695"/>
      <c r="P68" s="695"/>
    </row>
    <row r="69" spans="2:16" ht="21" customHeight="1" x14ac:dyDescent="0.25">
      <c r="B69" s="1014" t="s">
        <v>1575</v>
      </c>
      <c r="C69" s="569"/>
      <c r="D69" s="492"/>
      <c r="E69" s="465"/>
      <c r="F69" s="500"/>
      <c r="G69" s="855"/>
      <c r="H69" s="695"/>
      <c r="I69" s="1144"/>
      <c r="J69" s="695"/>
      <c r="K69" s="695"/>
      <c r="L69" s="695"/>
      <c r="M69" s="1145"/>
      <c r="N69" s="695"/>
      <c r="O69" s="695"/>
      <c r="P69" s="695"/>
    </row>
    <row r="70" spans="2:16" s="259" customFormat="1" ht="30.75" customHeight="1" x14ac:dyDescent="0.25">
      <c r="B70" s="1251" t="s">
        <v>1582</v>
      </c>
      <c r="C70" s="1252" t="s">
        <v>807</v>
      </c>
      <c r="D70" s="1246" t="s">
        <v>1571</v>
      </c>
      <c r="E70" s="1247" t="s">
        <v>1063</v>
      </c>
      <c r="F70" s="1084">
        <v>46023</v>
      </c>
      <c r="G70" s="1084">
        <v>46174</v>
      </c>
      <c r="H70" s="1100">
        <v>95000</v>
      </c>
      <c r="I70" s="1249">
        <v>0</v>
      </c>
      <c r="J70" s="1100">
        <v>95000</v>
      </c>
      <c r="K70" s="1100">
        <v>2726.5</v>
      </c>
      <c r="L70" s="1103">
        <v>10929.24</v>
      </c>
      <c r="M70" s="1250">
        <v>2888</v>
      </c>
      <c r="N70" s="626">
        <v>18606.330000000002</v>
      </c>
      <c r="O70" s="468">
        <v>35150.07</v>
      </c>
      <c r="P70" s="675">
        <f>+J70-O70</f>
        <v>59849.93</v>
      </c>
    </row>
    <row r="71" spans="2:16" ht="21" customHeight="1" x14ac:dyDescent="0.25">
      <c r="B71" s="453" t="s">
        <v>813</v>
      </c>
      <c r="C71" s="685"/>
      <c r="D71" s="453">
        <v>1</v>
      </c>
      <c r="E71" s="281"/>
      <c r="F71" s="1019"/>
      <c r="G71" s="857"/>
      <c r="H71" s="697">
        <f>SUM(H70)</f>
        <v>95000</v>
      </c>
      <c r="I71" s="1144">
        <f>SUM(I70)</f>
        <v>0</v>
      </c>
      <c r="J71" s="697">
        <f t="shared" ref="J71:P71" si="6">SUM(J70)</f>
        <v>95000</v>
      </c>
      <c r="K71" s="697">
        <f t="shared" si="6"/>
        <v>2726.5</v>
      </c>
      <c r="L71" s="676">
        <f t="shared" si="6"/>
        <v>10929.24</v>
      </c>
      <c r="M71" s="1145">
        <f t="shared" si="6"/>
        <v>2888</v>
      </c>
      <c r="N71" s="676">
        <f>SUM(N70)</f>
        <v>18606.330000000002</v>
      </c>
      <c r="O71" s="697">
        <f t="shared" si="6"/>
        <v>35150.07</v>
      </c>
      <c r="P71" s="697">
        <f t="shared" si="6"/>
        <v>59849.93</v>
      </c>
    </row>
    <row r="72" spans="2:16" ht="21" customHeight="1" x14ac:dyDescent="0.25">
      <c r="B72" s="496"/>
      <c r="C72" s="684"/>
      <c r="D72" s="282"/>
      <c r="E72" s="281"/>
      <c r="F72" s="856"/>
      <c r="G72" s="857"/>
      <c r="H72" s="626"/>
      <c r="I72" s="1111"/>
      <c r="J72" s="457"/>
      <c r="K72" s="457"/>
      <c r="L72" s="457"/>
      <c r="M72" s="1149"/>
      <c r="N72" s="468"/>
      <c r="O72" s="468"/>
      <c r="P72" s="457"/>
    </row>
    <row r="73" spans="2:16" ht="32.25" customHeight="1" x14ac:dyDescent="0.25">
      <c r="B73" s="1014" t="s">
        <v>1136</v>
      </c>
      <c r="C73" s="570"/>
      <c r="D73" s="492"/>
      <c r="E73" s="465"/>
      <c r="F73" s="1019"/>
      <c r="G73" s="857"/>
      <c r="H73" s="695"/>
      <c r="I73" s="1144"/>
      <c r="J73" s="697"/>
      <c r="K73" s="697"/>
      <c r="L73" s="697"/>
      <c r="M73" s="1145"/>
      <c r="N73" s="697"/>
      <c r="O73" s="697"/>
      <c r="P73" s="697"/>
    </row>
    <row r="74" spans="2:16" ht="31.5" customHeight="1" x14ac:dyDescent="0.25">
      <c r="B74" s="153" t="s">
        <v>1583</v>
      </c>
      <c r="C74" s="685" t="s">
        <v>806</v>
      </c>
      <c r="D74" s="749" t="s">
        <v>1572</v>
      </c>
      <c r="E74" s="281" t="s">
        <v>1063</v>
      </c>
      <c r="F74" s="855">
        <v>45992</v>
      </c>
      <c r="G74" s="855">
        <v>46143</v>
      </c>
      <c r="H74" s="626">
        <v>120000</v>
      </c>
      <c r="I74" s="1169">
        <v>0</v>
      </c>
      <c r="J74" s="468">
        <v>120000</v>
      </c>
      <c r="K74" s="468">
        <v>3444</v>
      </c>
      <c r="L74" s="468">
        <v>16809.87</v>
      </c>
      <c r="M74" s="1149">
        <v>3648</v>
      </c>
      <c r="N74" s="468">
        <v>2568.4</v>
      </c>
      <c r="O74" s="468">
        <f>+K74+L74+M74+N74</f>
        <v>26470.27</v>
      </c>
      <c r="P74" s="626">
        <f>+J74-O74</f>
        <v>93529.73</v>
      </c>
    </row>
    <row r="75" spans="2:16" s="259" customFormat="1" ht="21" customHeight="1" x14ac:dyDescent="0.25">
      <c r="B75" s="1251" t="s">
        <v>1750</v>
      </c>
      <c r="C75" s="1252" t="s">
        <v>807</v>
      </c>
      <c r="D75" s="1246" t="s">
        <v>1751</v>
      </c>
      <c r="E75" s="1247" t="s">
        <v>1063</v>
      </c>
      <c r="F75" s="855">
        <v>45992</v>
      </c>
      <c r="G75" s="855">
        <v>46143</v>
      </c>
      <c r="H75" s="1100">
        <v>50000</v>
      </c>
      <c r="I75" s="1249">
        <v>0</v>
      </c>
      <c r="J75" s="1100">
        <v>50000</v>
      </c>
      <c r="K75" s="1100">
        <v>1435</v>
      </c>
      <c r="L75" s="1103">
        <v>1854</v>
      </c>
      <c r="M75" s="1250">
        <v>1520</v>
      </c>
      <c r="N75" s="626">
        <v>25</v>
      </c>
      <c r="O75" s="468">
        <f>+K75+L75+M75+N75</f>
        <v>4834</v>
      </c>
      <c r="P75" s="675">
        <f>+J75-O75</f>
        <v>45166</v>
      </c>
    </row>
    <row r="76" spans="2:16" ht="21" customHeight="1" x14ac:dyDescent="0.25">
      <c r="B76" s="496" t="s">
        <v>1352</v>
      </c>
      <c r="C76" s="684" t="s">
        <v>806</v>
      </c>
      <c r="D76" s="286" t="s">
        <v>1635</v>
      </c>
      <c r="E76" s="281" t="s">
        <v>1063</v>
      </c>
      <c r="F76" s="855">
        <v>46082</v>
      </c>
      <c r="G76" s="855">
        <v>46235</v>
      </c>
      <c r="H76" s="626">
        <v>55000</v>
      </c>
      <c r="I76" s="1111">
        <v>0</v>
      </c>
      <c r="J76" s="457">
        <v>55000</v>
      </c>
      <c r="K76" s="457">
        <v>1578.5</v>
      </c>
      <c r="L76" s="457">
        <v>2559.6799999999998</v>
      </c>
      <c r="M76" s="1149">
        <v>1672</v>
      </c>
      <c r="N76" s="468">
        <v>25</v>
      </c>
      <c r="O76" s="468">
        <v>5835.18</v>
      </c>
      <c r="P76" s="498">
        <f>+J76-O76</f>
        <v>49164.82</v>
      </c>
    </row>
    <row r="77" spans="2:16" ht="21" customHeight="1" x14ac:dyDescent="0.25">
      <c r="B77" s="275" t="s">
        <v>875</v>
      </c>
      <c r="C77" s="1245" t="s">
        <v>807</v>
      </c>
      <c r="D77" s="1246" t="s">
        <v>1784</v>
      </c>
      <c r="E77" s="1247" t="s">
        <v>1063</v>
      </c>
      <c r="F77" s="855">
        <v>46082</v>
      </c>
      <c r="G77" s="855">
        <v>46235</v>
      </c>
      <c r="H77" s="626">
        <v>70000</v>
      </c>
      <c r="I77" s="1169">
        <v>0</v>
      </c>
      <c r="J77" s="626">
        <v>70000</v>
      </c>
      <c r="K77" s="626">
        <v>2009</v>
      </c>
      <c r="L77" s="626">
        <v>5368.48</v>
      </c>
      <c r="M77" s="1149">
        <v>2128</v>
      </c>
      <c r="N77" s="626">
        <v>2517.7399999999998</v>
      </c>
      <c r="O77" s="626">
        <f>SUM(K77:N77)</f>
        <v>12023.22</v>
      </c>
      <c r="P77" s="626">
        <f>+H77-O77</f>
        <v>57976.78</v>
      </c>
    </row>
    <row r="78" spans="2:16" ht="21" customHeight="1" x14ac:dyDescent="0.25">
      <c r="B78" s="466" t="s">
        <v>813</v>
      </c>
      <c r="C78" s="569"/>
      <c r="D78" s="492">
        <v>4</v>
      </c>
      <c r="E78" s="465"/>
      <c r="F78" s="500"/>
      <c r="G78" s="855"/>
      <c r="H78" s="697">
        <f>SUM(H74:H77)</f>
        <v>295000</v>
      </c>
      <c r="I78" s="1144">
        <v>0</v>
      </c>
      <c r="J78" s="697">
        <f t="shared" ref="J78:P78" si="7">SUM(J74:J77)</f>
        <v>295000</v>
      </c>
      <c r="K78" s="697">
        <f t="shared" si="7"/>
        <v>8466.5</v>
      </c>
      <c r="L78" s="676">
        <f t="shared" si="7"/>
        <v>26592.03</v>
      </c>
      <c r="M78" s="697">
        <f t="shared" si="7"/>
        <v>8968</v>
      </c>
      <c r="N78" s="676">
        <f t="shared" si="7"/>
        <v>5136.1399999999994</v>
      </c>
      <c r="O78" s="697">
        <f t="shared" si="7"/>
        <v>49162.67</v>
      </c>
      <c r="P78" s="697">
        <f t="shared" si="7"/>
        <v>245837.33</v>
      </c>
    </row>
    <row r="79" spans="2:16" ht="21" customHeight="1" x14ac:dyDescent="0.25">
      <c r="B79" s="466"/>
      <c r="C79" s="569"/>
      <c r="D79" s="492"/>
      <c r="E79" s="465"/>
      <c r="F79" s="500"/>
      <c r="G79" s="855"/>
      <c r="H79" s="697"/>
      <c r="I79" s="1144"/>
      <c r="J79" s="697"/>
      <c r="K79" s="697"/>
      <c r="L79" s="697"/>
      <c r="M79" s="1145"/>
      <c r="N79" s="697"/>
      <c r="O79" s="697"/>
      <c r="P79" s="697"/>
    </row>
    <row r="80" spans="2:16" ht="21" customHeight="1" x14ac:dyDescent="0.25">
      <c r="B80" s="466" t="s">
        <v>1791</v>
      </c>
      <c r="C80" s="569"/>
      <c r="D80" s="492"/>
      <c r="E80" s="465"/>
      <c r="F80" s="500"/>
      <c r="G80" s="855"/>
      <c r="H80" s="697"/>
      <c r="I80" s="1144"/>
      <c r="J80" s="697"/>
      <c r="K80" s="697"/>
      <c r="L80" s="697"/>
      <c r="M80" s="1145"/>
      <c r="N80" s="697"/>
      <c r="O80" s="697"/>
      <c r="P80" s="697"/>
    </row>
    <row r="81" spans="2:16" ht="21" customHeight="1" x14ac:dyDescent="0.25">
      <c r="B81" s="286" t="s">
        <v>1793</v>
      </c>
      <c r="C81" s="685" t="s">
        <v>807</v>
      </c>
      <c r="D81" s="282" t="s">
        <v>1794</v>
      </c>
      <c r="E81" s="281" t="s">
        <v>1063</v>
      </c>
      <c r="F81" s="855">
        <v>45992</v>
      </c>
      <c r="G81" s="855">
        <v>46143</v>
      </c>
      <c r="H81" s="626">
        <v>120000</v>
      </c>
      <c r="I81" s="1169">
        <v>0</v>
      </c>
      <c r="J81" s="468">
        <v>120000</v>
      </c>
      <c r="K81" s="468">
        <v>3444</v>
      </c>
      <c r="L81" s="468">
        <v>16809.87</v>
      </c>
      <c r="M81" s="1149">
        <v>3648</v>
      </c>
      <c r="N81" s="468">
        <v>25</v>
      </c>
      <c r="O81" s="468">
        <f>SUM(K81:N81)</f>
        <v>23926.87</v>
      </c>
      <c r="P81" s="468">
        <f>+H81-O81</f>
        <v>96073.13</v>
      </c>
    </row>
    <row r="82" spans="2:16" ht="21" customHeight="1" x14ac:dyDescent="0.25">
      <c r="B82" s="466" t="s">
        <v>813</v>
      </c>
      <c r="C82" s="569"/>
      <c r="D82" s="492">
        <v>1</v>
      </c>
      <c r="E82" s="465"/>
      <c r="F82" s="500"/>
      <c r="G82" s="855"/>
      <c r="H82" s="695">
        <v>120000</v>
      </c>
      <c r="I82" s="1144">
        <v>0</v>
      </c>
      <c r="J82" s="697">
        <v>120000</v>
      </c>
      <c r="K82" s="697">
        <v>3444</v>
      </c>
      <c r="L82" s="676">
        <v>16809.87</v>
      </c>
      <c r="M82" s="1145">
        <v>3648</v>
      </c>
      <c r="N82" s="676">
        <v>25</v>
      </c>
      <c r="O82" s="697">
        <f>SUM(K82:N82)</f>
        <v>23926.87</v>
      </c>
      <c r="P82" s="697">
        <f>+H82-O82</f>
        <v>96073.13</v>
      </c>
    </row>
    <row r="83" spans="2:16" ht="21" customHeight="1" x14ac:dyDescent="0.25">
      <c r="B83" s="466"/>
      <c r="C83" s="569"/>
      <c r="D83" s="492"/>
      <c r="E83" s="465"/>
      <c r="F83" s="500"/>
      <c r="G83" s="855"/>
      <c r="H83" s="697"/>
      <c r="I83" s="1144"/>
      <c r="J83" s="697"/>
      <c r="K83" s="697"/>
      <c r="L83" s="697"/>
      <c r="M83" s="1145"/>
      <c r="N83" s="697"/>
      <c r="O83" s="697"/>
      <c r="P83" s="697"/>
    </row>
    <row r="84" spans="2:16" ht="21" customHeight="1" x14ac:dyDescent="0.25">
      <c r="B84" s="453" t="s">
        <v>1515</v>
      </c>
      <c r="C84" s="569"/>
      <c r="D84" s="492"/>
      <c r="E84" s="465"/>
      <c r="F84" s="1019"/>
      <c r="G84" s="857"/>
      <c r="H84" s="695"/>
      <c r="I84" s="1144"/>
      <c r="J84" s="697"/>
      <c r="K84" s="697"/>
      <c r="L84" s="697"/>
      <c r="M84" s="1145"/>
      <c r="N84" s="697"/>
      <c r="O84" s="697"/>
      <c r="P84" s="697"/>
    </row>
    <row r="85" spans="2:16" ht="32.25" customHeight="1" x14ac:dyDescent="0.25">
      <c r="B85" s="280" t="s">
        <v>1584</v>
      </c>
      <c r="C85" s="685" t="s">
        <v>806</v>
      </c>
      <c r="D85" s="282" t="s">
        <v>1357</v>
      </c>
      <c r="E85" s="281" t="s">
        <v>1063</v>
      </c>
      <c r="F85" s="855">
        <v>46082</v>
      </c>
      <c r="G85" s="855">
        <v>46235</v>
      </c>
      <c r="H85" s="626">
        <v>125000</v>
      </c>
      <c r="I85" s="1111">
        <v>0</v>
      </c>
      <c r="J85" s="1038">
        <v>125000</v>
      </c>
      <c r="K85" s="1038">
        <v>3587.5</v>
      </c>
      <c r="L85" s="1037">
        <v>17985.990000000002</v>
      </c>
      <c r="M85" s="1150">
        <v>3800</v>
      </c>
      <c r="N85" s="1038">
        <v>25</v>
      </c>
      <c r="O85" s="468">
        <f t="shared" ref="O85:O90" si="8">+K85+L85+M85+N85</f>
        <v>25398.49</v>
      </c>
      <c r="P85" s="498">
        <f t="shared" ref="P85:P90" si="9">+J85-O85</f>
        <v>99601.51</v>
      </c>
    </row>
    <row r="86" spans="2:16" ht="32.25" customHeight="1" x14ac:dyDescent="0.25">
      <c r="B86" s="280" t="s">
        <v>1585</v>
      </c>
      <c r="C86" s="685" t="s">
        <v>806</v>
      </c>
      <c r="D86" s="282" t="s">
        <v>1357</v>
      </c>
      <c r="E86" s="281" t="s">
        <v>1063</v>
      </c>
      <c r="F86" s="855">
        <v>46082</v>
      </c>
      <c r="G86" s="855">
        <v>46235</v>
      </c>
      <c r="H86" s="626">
        <v>125000</v>
      </c>
      <c r="I86" s="1111">
        <v>0</v>
      </c>
      <c r="J86" s="1038">
        <v>125000</v>
      </c>
      <c r="K86" s="1038">
        <v>3587.5</v>
      </c>
      <c r="L86" s="1037">
        <v>17985.990000000002</v>
      </c>
      <c r="M86" s="1150">
        <v>3800</v>
      </c>
      <c r="N86" s="1038">
        <v>25</v>
      </c>
      <c r="O86" s="468">
        <f t="shared" si="8"/>
        <v>25398.49</v>
      </c>
      <c r="P86" s="498">
        <f t="shared" si="9"/>
        <v>99601.51</v>
      </c>
    </row>
    <row r="87" spans="2:16" ht="32.25" customHeight="1" x14ac:dyDescent="0.25">
      <c r="B87" s="280" t="s">
        <v>1586</v>
      </c>
      <c r="C87" s="685" t="s">
        <v>806</v>
      </c>
      <c r="D87" s="282" t="s">
        <v>1355</v>
      </c>
      <c r="E87" s="281" t="s">
        <v>1063</v>
      </c>
      <c r="F87" s="855">
        <v>46082</v>
      </c>
      <c r="G87" s="855">
        <v>46235</v>
      </c>
      <c r="H87" s="626">
        <v>125000</v>
      </c>
      <c r="I87" s="1111">
        <v>0</v>
      </c>
      <c r="J87" s="1038">
        <v>125000</v>
      </c>
      <c r="K87" s="1038">
        <v>3587.5</v>
      </c>
      <c r="L87" s="1037">
        <v>17985.990000000002</v>
      </c>
      <c r="M87" s="1150">
        <v>3800</v>
      </c>
      <c r="N87" s="1038">
        <v>25</v>
      </c>
      <c r="O87" s="468">
        <f t="shared" si="8"/>
        <v>25398.49</v>
      </c>
      <c r="P87" s="498">
        <f t="shared" si="9"/>
        <v>99601.51</v>
      </c>
    </row>
    <row r="88" spans="2:16" ht="32.25" customHeight="1" x14ac:dyDescent="0.25">
      <c r="B88" s="153" t="s">
        <v>1587</v>
      </c>
      <c r="C88" s="685" t="s">
        <v>806</v>
      </c>
      <c r="D88" s="282" t="s">
        <v>1357</v>
      </c>
      <c r="E88" s="281" t="s">
        <v>1063</v>
      </c>
      <c r="F88" s="855">
        <v>46082</v>
      </c>
      <c r="G88" s="855">
        <v>46235</v>
      </c>
      <c r="H88" s="626">
        <v>125000</v>
      </c>
      <c r="I88" s="1111">
        <v>0</v>
      </c>
      <c r="J88" s="1038">
        <v>125000</v>
      </c>
      <c r="K88" s="1038">
        <v>3587.5</v>
      </c>
      <c r="L88" s="1037">
        <v>17985.990000000002</v>
      </c>
      <c r="M88" s="1150">
        <v>3800</v>
      </c>
      <c r="N88" s="1038">
        <v>25</v>
      </c>
      <c r="O88" s="468">
        <f t="shared" si="8"/>
        <v>25398.49</v>
      </c>
      <c r="P88" s="498">
        <f t="shared" si="9"/>
        <v>99601.51</v>
      </c>
    </row>
    <row r="89" spans="2:16" ht="32.25" customHeight="1" x14ac:dyDescent="0.25">
      <c r="B89" s="280" t="s">
        <v>1588</v>
      </c>
      <c r="C89" s="685" t="s">
        <v>806</v>
      </c>
      <c r="D89" s="282" t="s">
        <v>1357</v>
      </c>
      <c r="E89" s="281" t="s">
        <v>1063</v>
      </c>
      <c r="F89" s="855">
        <v>46082</v>
      </c>
      <c r="G89" s="855">
        <v>46235</v>
      </c>
      <c r="H89" s="626">
        <v>125000</v>
      </c>
      <c r="I89" s="1169">
        <v>0</v>
      </c>
      <c r="J89" s="1038">
        <v>125000</v>
      </c>
      <c r="K89" s="1038">
        <v>3587.5</v>
      </c>
      <c r="L89" s="1037">
        <v>17985.990000000002</v>
      </c>
      <c r="M89" s="1150">
        <v>3800</v>
      </c>
      <c r="N89" s="1038">
        <v>25</v>
      </c>
      <c r="O89" s="468">
        <f t="shared" si="8"/>
        <v>25398.49</v>
      </c>
      <c r="P89" s="626">
        <f t="shared" si="9"/>
        <v>99601.51</v>
      </c>
    </row>
    <row r="90" spans="2:16" ht="32.25" customHeight="1" x14ac:dyDescent="0.25">
      <c r="B90" s="280" t="s">
        <v>1589</v>
      </c>
      <c r="C90" s="685" t="s">
        <v>807</v>
      </c>
      <c r="D90" s="282" t="s">
        <v>1357</v>
      </c>
      <c r="E90" s="281" t="s">
        <v>1063</v>
      </c>
      <c r="F90" s="855">
        <v>46082</v>
      </c>
      <c r="G90" s="855">
        <v>46235</v>
      </c>
      <c r="H90" s="626">
        <v>135000</v>
      </c>
      <c r="I90" s="1169">
        <v>0</v>
      </c>
      <c r="J90" s="1038">
        <v>135000</v>
      </c>
      <c r="K90" s="1038">
        <v>3874.5</v>
      </c>
      <c r="L90" s="1038">
        <v>19858.3</v>
      </c>
      <c r="M90" s="1150">
        <v>4104</v>
      </c>
      <c r="N90" s="1038">
        <v>1944.78</v>
      </c>
      <c r="O90" s="468">
        <f t="shared" si="8"/>
        <v>29781.579999999998</v>
      </c>
      <c r="P90" s="626">
        <f t="shared" si="9"/>
        <v>105218.42</v>
      </c>
    </row>
    <row r="91" spans="2:16" ht="33" customHeight="1" x14ac:dyDescent="0.25">
      <c r="B91" s="153" t="s">
        <v>1590</v>
      </c>
      <c r="C91" s="685" t="s">
        <v>807</v>
      </c>
      <c r="D91" s="282" t="s">
        <v>1357</v>
      </c>
      <c r="E91" s="281" t="s">
        <v>1063</v>
      </c>
      <c r="F91" s="855">
        <v>46082</v>
      </c>
      <c r="G91" s="855">
        <v>46235</v>
      </c>
      <c r="H91" s="626">
        <v>125000</v>
      </c>
      <c r="I91" s="1111">
        <v>0</v>
      </c>
      <c r="J91" s="1038">
        <v>125000</v>
      </c>
      <c r="K91" s="1038">
        <v>3587.5</v>
      </c>
      <c r="L91" s="1038">
        <v>17985.990000000002</v>
      </c>
      <c r="M91" s="1150">
        <v>3800</v>
      </c>
      <c r="N91" s="1038">
        <v>25</v>
      </c>
      <c r="O91" s="468">
        <v>25398.49</v>
      </c>
      <c r="P91" s="498">
        <v>99601.51</v>
      </c>
    </row>
    <row r="92" spans="2:16" ht="21" customHeight="1" x14ac:dyDescent="0.25">
      <c r="B92" s="466" t="s">
        <v>813</v>
      </c>
      <c r="C92" s="569"/>
      <c r="D92" s="492">
        <v>7</v>
      </c>
      <c r="E92" s="465"/>
      <c r="F92" s="500"/>
      <c r="G92" s="855"/>
      <c r="H92" s="697">
        <f>SUM(H85:H91)</f>
        <v>885000</v>
      </c>
      <c r="I92" s="1112">
        <v>0</v>
      </c>
      <c r="J92" s="697">
        <f t="shared" ref="J92:P92" si="10">SUM(J85:J91)</f>
        <v>885000</v>
      </c>
      <c r="K92" s="697">
        <f t="shared" si="10"/>
        <v>25399.5</v>
      </c>
      <c r="L92" s="676">
        <f t="shared" si="10"/>
        <v>127774.24000000002</v>
      </c>
      <c r="M92" s="1145">
        <f t="shared" si="10"/>
        <v>26904</v>
      </c>
      <c r="N92" s="676">
        <f t="shared" si="10"/>
        <v>2094.7799999999997</v>
      </c>
      <c r="O92" s="697">
        <f t="shared" si="10"/>
        <v>182172.52</v>
      </c>
      <c r="P92" s="697">
        <f t="shared" si="10"/>
        <v>702827.48</v>
      </c>
    </row>
    <row r="93" spans="2:16" ht="21" customHeight="1" x14ac:dyDescent="0.25">
      <c r="B93" s="466"/>
      <c r="C93" s="569"/>
      <c r="D93" s="492"/>
      <c r="E93" s="465"/>
      <c r="F93" s="500"/>
      <c r="G93" s="855"/>
      <c r="H93" s="697"/>
      <c r="I93" s="1145"/>
      <c r="J93" s="697"/>
      <c r="K93" s="697"/>
      <c r="L93" s="697"/>
      <c r="M93" s="1145"/>
      <c r="N93" s="697"/>
      <c r="O93" s="697"/>
      <c r="P93" s="697"/>
    </row>
    <row r="94" spans="2:16" ht="21" customHeight="1" x14ac:dyDescent="0.25">
      <c r="B94" s="466" t="s">
        <v>821</v>
      </c>
      <c r="C94" s="569"/>
      <c r="D94" s="492"/>
      <c r="E94" s="465"/>
      <c r="F94" s="500"/>
      <c r="G94" s="855"/>
      <c r="H94" s="695"/>
      <c r="I94" s="1144"/>
      <c r="J94" s="697"/>
      <c r="K94" s="697"/>
      <c r="L94" s="697"/>
      <c r="M94" s="1145"/>
      <c r="N94" s="697"/>
      <c r="O94" s="697"/>
      <c r="P94" s="697"/>
    </row>
    <row r="95" spans="2:16" ht="30.75" customHeight="1" x14ac:dyDescent="0.25">
      <c r="B95" s="286" t="s">
        <v>593</v>
      </c>
      <c r="C95" s="685" t="s">
        <v>806</v>
      </c>
      <c r="D95" s="282" t="s">
        <v>1541</v>
      </c>
      <c r="E95" s="281" t="s">
        <v>1063</v>
      </c>
      <c r="F95" s="855">
        <v>46082</v>
      </c>
      <c r="G95" s="855">
        <v>46235</v>
      </c>
      <c r="H95" s="626">
        <v>150000</v>
      </c>
      <c r="I95" s="1169">
        <v>0</v>
      </c>
      <c r="J95" s="468">
        <v>150000</v>
      </c>
      <c r="K95" s="468">
        <v>4305</v>
      </c>
      <c r="L95" s="468">
        <v>23866.62</v>
      </c>
      <c r="M95" s="1149">
        <v>4560</v>
      </c>
      <c r="N95" s="468">
        <v>2568.4</v>
      </c>
      <c r="O95" s="468">
        <v>35300.019999999997</v>
      </c>
      <c r="P95" s="468">
        <f t="shared" ref="P95:P101" si="11">+J95-O95</f>
        <v>114699.98000000001</v>
      </c>
    </row>
    <row r="96" spans="2:16" ht="24.75" customHeight="1" x14ac:dyDescent="0.25">
      <c r="B96" s="286" t="s">
        <v>1591</v>
      </c>
      <c r="C96" s="684" t="s">
        <v>806</v>
      </c>
      <c r="D96" s="282" t="s">
        <v>489</v>
      </c>
      <c r="E96" s="281" t="s">
        <v>1063</v>
      </c>
      <c r="F96" s="855">
        <v>46082</v>
      </c>
      <c r="G96" s="855">
        <v>46235</v>
      </c>
      <c r="H96" s="626">
        <v>70000</v>
      </c>
      <c r="I96" s="1111">
        <v>0</v>
      </c>
      <c r="J96" s="457">
        <v>70000</v>
      </c>
      <c r="K96" s="457">
        <v>2009</v>
      </c>
      <c r="L96" s="457">
        <v>5368.48</v>
      </c>
      <c r="M96" s="1149">
        <v>2128</v>
      </c>
      <c r="N96" s="468">
        <v>25</v>
      </c>
      <c r="O96" s="468">
        <f t="shared" ref="O96:O101" si="12">+K96+L96+M96+N96</f>
        <v>9530.48</v>
      </c>
      <c r="P96" s="457">
        <f t="shared" si="11"/>
        <v>60469.520000000004</v>
      </c>
    </row>
    <row r="97" spans="2:16" ht="24.75" customHeight="1" x14ac:dyDescent="0.25">
      <c r="B97" s="286" t="s">
        <v>1288</v>
      </c>
      <c r="C97" s="685" t="s">
        <v>807</v>
      </c>
      <c r="D97" s="282" t="s">
        <v>417</v>
      </c>
      <c r="E97" s="281" t="s">
        <v>1063</v>
      </c>
      <c r="F97" s="855">
        <v>46082</v>
      </c>
      <c r="G97" s="855">
        <v>46235</v>
      </c>
      <c r="H97" s="626">
        <v>70000</v>
      </c>
      <c r="I97" s="1169">
        <v>0</v>
      </c>
      <c r="J97" s="468">
        <v>70000</v>
      </c>
      <c r="K97" s="468">
        <v>2009</v>
      </c>
      <c r="L97" s="468">
        <v>5368.48</v>
      </c>
      <c r="M97" s="1149">
        <v>2128</v>
      </c>
      <c r="N97" s="468">
        <v>25</v>
      </c>
      <c r="O97" s="468">
        <f t="shared" si="12"/>
        <v>9530.48</v>
      </c>
      <c r="P97" s="468">
        <f t="shared" si="11"/>
        <v>60469.520000000004</v>
      </c>
    </row>
    <row r="98" spans="2:16" ht="24.75" customHeight="1" x14ac:dyDescent="0.25">
      <c r="B98" s="286" t="s">
        <v>1496</v>
      </c>
      <c r="C98" s="684" t="s">
        <v>806</v>
      </c>
      <c r="D98" s="282" t="s">
        <v>489</v>
      </c>
      <c r="E98" s="281" t="s">
        <v>1063</v>
      </c>
      <c r="F98" s="855">
        <v>46082</v>
      </c>
      <c r="G98" s="855">
        <v>46235</v>
      </c>
      <c r="H98" s="626">
        <v>70000</v>
      </c>
      <c r="I98" s="1111">
        <v>0</v>
      </c>
      <c r="J98" s="457">
        <v>70000</v>
      </c>
      <c r="K98" s="457">
        <v>2009</v>
      </c>
      <c r="L98" s="457">
        <v>4984.5200000000004</v>
      </c>
      <c r="M98" s="1149">
        <v>2128</v>
      </c>
      <c r="N98" s="468">
        <v>3944.78</v>
      </c>
      <c r="O98" s="468">
        <f t="shared" si="12"/>
        <v>13066.300000000001</v>
      </c>
      <c r="P98" s="457">
        <f t="shared" si="11"/>
        <v>56933.7</v>
      </c>
    </row>
    <row r="99" spans="2:16" ht="21" customHeight="1" x14ac:dyDescent="0.25">
      <c r="B99" s="153" t="s">
        <v>1599</v>
      </c>
      <c r="C99" s="684" t="s">
        <v>806</v>
      </c>
      <c r="D99" s="282" t="s">
        <v>417</v>
      </c>
      <c r="E99" s="281" t="s">
        <v>1063</v>
      </c>
      <c r="F99" s="855">
        <v>46082</v>
      </c>
      <c r="G99" s="855">
        <v>46235</v>
      </c>
      <c r="H99" s="626">
        <v>70000</v>
      </c>
      <c r="I99" s="1111">
        <v>0</v>
      </c>
      <c r="J99" s="457">
        <v>70000</v>
      </c>
      <c r="K99" s="457">
        <v>2009</v>
      </c>
      <c r="L99" s="457">
        <v>5368.48</v>
      </c>
      <c r="M99" s="1149">
        <v>2128</v>
      </c>
      <c r="N99" s="468">
        <v>25</v>
      </c>
      <c r="O99" s="468">
        <f t="shared" si="12"/>
        <v>9530.48</v>
      </c>
      <c r="P99" s="457">
        <f t="shared" si="11"/>
        <v>60469.520000000004</v>
      </c>
    </row>
    <row r="100" spans="2:16" ht="21" customHeight="1" x14ac:dyDescent="0.25">
      <c r="B100" s="153" t="s">
        <v>1786</v>
      </c>
      <c r="C100" s="684" t="s">
        <v>806</v>
      </c>
      <c r="D100" s="282" t="s">
        <v>417</v>
      </c>
      <c r="E100" s="281" t="s">
        <v>1063</v>
      </c>
      <c r="F100" s="855">
        <v>46082</v>
      </c>
      <c r="G100" s="855">
        <v>46235</v>
      </c>
      <c r="H100" s="626">
        <v>60000</v>
      </c>
      <c r="I100" s="1111">
        <v>0</v>
      </c>
      <c r="J100" s="457">
        <v>60000</v>
      </c>
      <c r="K100" s="457">
        <v>1722</v>
      </c>
      <c r="L100" s="457">
        <v>3486.68</v>
      </c>
      <c r="M100" s="1149">
        <v>1824</v>
      </c>
      <c r="N100" s="468">
        <v>25</v>
      </c>
      <c r="O100" s="468">
        <f t="shared" si="12"/>
        <v>7057.68</v>
      </c>
      <c r="P100" s="457">
        <f t="shared" si="11"/>
        <v>52942.32</v>
      </c>
    </row>
    <row r="101" spans="2:16" ht="21" customHeight="1" x14ac:dyDescent="0.25">
      <c r="B101" s="153" t="s">
        <v>1849</v>
      </c>
      <c r="C101" s="684" t="s">
        <v>806</v>
      </c>
      <c r="D101" s="282" t="s">
        <v>417</v>
      </c>
      <c r="E101" s="281" t="s">
        <v>1063</v>
      </c>
      <c r="F101" s="855">
        <v>45992</v>
      </c>
      <c r="G101" s="855">
        <v>46143</v>
      </c>
      <c r="H101" s="626">
        <v>80000</v>
      </c>
      <c r="I101" s="1111">
        <v>0</v>
      </c>
      <c r="J101" s="457">
        <v>80000</v>
      </c>
      <c r="K101" s="457">
        <v>2296</v>
      </c>
      <c r="L101" s="457">
        <v>7400.87</v>
      </c>
      <c r="M101" s="1149">
        <v>2432</v>
      </c>
      <c r="N101" s="468">
        <v>25</v>
      </c>
      <c r="O101" s="468">
        <f t="shared" si="12"/>
        <v>12153.869999999999</v>
      </c>
      <c r="P101" s="457">
        <f t="shared" si="11"/>
        <v>67846.13</v>
      </c>
    </row>
    <row r="102" spans="2:16" ht="21" customHeight="1" x14ac:dyDescent="0.25">
      <c r="B102" s="153" t="s">
        <v>1874</v>
      </c>
      <c r="C102" s="684" t="s">
        <v>806</v>
      </c>
      <c r="D102" s="282" t="s">
        <v>417</v>
      </c>
      <c r="E102" s="281" t="s">
        <v>1063</v>
      </c>
      <c r="F102" s="855">
        <v>46082</v>
      </c>
      <c r="G102" s="855">
        <v>46235</v>
      </c>
      <c r="H102" s="626">
        <v>70000</v>
      </c>
      <c r="I102" s="1111">
        <v>0</v>
      </c>
      <c r="J102" s="457">
        <v>70000</v>
      </c>
      <c r="K102" s="457">
        <v>2009</v>
      </c>
      <c r="L102" s="457">
        <v>5368.48</v>
      </c>
      <c r="M102" s="1149">
        <v>2128</v>
      </c>
      <c r="N102" s="468">
        <v>25</v>
      </c>
      <c r="O102" s="468">
        <f t="shared" ref="O102" si="13">+K102+L102+M102+N102</f>
        <v>9530.48</v>
      </c>
      <c r="P102" s="457">
        <f t="shared" ref="P102" si="14">+J102-O102</f>
        <v>60469.520000000004</v>
      </c>
    </row>
    <row r="103" spans="2:16" ht="21" customHeight="1" x14ac:dyDescent="0.25">
      <c r="B103" s="466" t="s">
        <v>813</v>
      </c>
      <c r="C103" s="569"/>
      <c r="D103" s="492">
        <v>8</v>
      </c>
      <c r="E103" s="465"/>
      <c r="F103" s="500"/>
      <c r="G103" s="855"/>
      <c r="H103" s="695">
        <f>SUM(H95:H102)</f>
        <v>640000</v>
      </c>
      <c r="I103" s="1112">
        <v>0</v>
      </c>
      <c r="J103" s="695">
        <f t="shared" ref="J103:P103" si="15">SUM(J95:J102)</f>
        <v>640000</v>
      </c>
      <c r="K103" s="695">
        <f t="shared" si="15"/>
        <v>18368</v>
      </c>
      <c r="L103" s="695">
        <f t="shared" si="15"/>
        <v>61212.61</v>
      </c>
      <c r="M103" s="695">
        <f t="shared" si="15"/>
        <v>19456</v>
      </c>
      <c r="N103" s="1099">
        <f t="shared" si="15"/>
        <v>6663.18</v>
      </c>
      <c r="O103" s="695">
        <f t="shared" si="15"/>
        <v>105699.79</v>
      </c>
      <c r="P103" s="695">
        <f t="shared" si="15"/>
        <v>534300.21000000008</v>
      </c>
    </row>
    <row r="104" spans="2:16" ht="21" customHeight="1" x14ac:dyDescent="0.25">
      <c r="B104" s="490"/>
      <c r="C104" s="1223"/>
      <c r="D104" s="492"/>
      <c r="E104" s="465"/>
      <c r="F104" s="856"/>
      <c r="G104" s="857"/>
      <c r="H104" s="695"/>
      <c r="I104" s="1112"/>
      <c r="J104" s="494"/>
      <c r="K104" s="494"/>
      <c r="L104" s="494"/>
      <c r="M104" s="1145"/>
      <c r="N104" s="695"/>
      <c r="O104" s="695"/>
      <c r="P104" s="494"/>
    </row>
    <row r="105" spans="2:16" ht="21" customHeight="1" x14ac:dyDescent="0.25">
      <c r="B105" s="490" t="s">
        <v>1542</v>
      </c>
      <c r="C105" s="1223"/>
      <c r="D105" s="492"/>
      <c r="E105" s="1015"/>
      <c r="F105" s="856"/>
      <c r="G105" s="857"/>
      <c r="H105" s="695"/>
      <c r="I105" s="1112"/>
      <c r="J105" s="463"/>
      <c r="K105" s="463"/>
      <c r="L105" s="463"/>
      <c r="M105" s="1145"/>
      <c r="N105" s="697"/>
      <c r="O105" s="697"/>
      <c r="P105" s="463"/>
    </row>
    <row r="106" spans="2:16" ht="21" customHeight="1" x14ac:dyDescent="0.25">
      <c r="B106" s="496" t="s">
        <v>1592</v>
      </c>
      <c r="C106" s="684" t="s">
        <v>807</v>
      </c>
      <c r="D106" s="282" t="s">
        <v>1427</v>
      </c>
      <c r="E106" s="281" t="s">
        <v>1063</v>
      </c>
      <c r="F106" s="855">
        <v>46082</v>
      </c>
      <c r="G106" s="855">
        <v>46235</v>
      </c>
      <c r="H106" s="626">
        <v>185000</v>
      </c>
      <c r="I106" s="1111">
        <v>0</v>
      </c>
      <c r="J106" s="457">
        <v>185000</v>
      </c>
      <c r="K106" s="457">
        <v>5309.5</v>
      </c>
      <c r="L106" s="457">
        <v>32099.49</v>
      </c>
      <c r="M106" s="1149">
        <v>5624</v>
      </c>
      <c r="N106" s="468">
        <v>5010.4799999999996</v>
      </c>
      <c r="O106" s="468">
        <f>+K106+L106+M106+N106</f>
        <v>48043.47</v>
      </c>
      <c r="P106" s="457">
        <f>+J106-O106</f>
        <v>136956.53</v>
      </c>
    </row>
    <row r="107" spans="2:16" ht="21" customHeight="1" x14ac:dyDescent="0.25">
      <c r="B107" s="466" t="s">
        <v>813</v>
      </c>
      <c r="C107" s="569"/>
      <c r="D107" s="492">
        <v>1</v>
      </c>
      <c r="E107" s="1015"/>
      <c r="F107" s="1016"/>
      <c r="G107" s="855"/>
      <c r="H107" s="695">
        <f>+H106</f>
        <v>185000</v>
      </c>
      <c r="I107" s="1144">
        <f t="shared" ref="I107:P107" si="16">SUM(I106)</f>
        <v>0</v>
      </c>
      <c r="J107" s="695">
        <f t="shared" si="16"/>
        <v>185000</v>
      </c>
      <c r="K107" s="695">
        <f t="shared" si="16"/>
        <v>5309.5</v>
      </c>
      <c r="L107" s="1099">
        <f t="shared" si="16"/>
        <v>32099.49</v>
      </c>
      <c r="M107" s="1145">
        <f t="shared" si="16"/>
        <v>5624</v>
      </c>
      <c r="N107" s="1099">
        <f>SUM(N106)</f>
        <v>5010.4799999999996</v>
      </c>
      <c r="O107" s="695">
        <f t="shared" si="16"/>
        <v>48043.47</v>
      </c>
      <c r="P107" s="695">
        <f t="shared" si="16"/>
        <v>136956.53</v>
      </c>
    </row>
    <row r="108" spans="2:16" ht="21" customHeight="1" x14ac:dyDescent="0.25">
      <c r="B108" s="490"/>
      <c r="C108" s="1223"/>
      <c r="D108" s="492"/>
      <c r="E108" s="1015"/>
      <c r="F108" s="856"/>
      <c r="G108" s="857"/>
      <c r="H108" s="695"/>
      <c r="I108" s="1112"/>
      <c r="J108" s="494"/>
      <c r="K108" s="494"/>
      <c r="L108" s="494"/>
      <c r="M108" s="1145"/>
      <c r="N108" s="695"/>
      <c r="O108" s="695"/>
      <c r="P108" s="494"/>
    </row>
    <row r="109" spans="2:16" ht="30" customHeight="1" x14ac:dyDescent="0.25">
      <c r="B109" s="469" t="s">
        <v>1565</v>
      </c>
      <c r="C109" s="1223"/>
      <c r="D109" s="625"/>
      <c r="E109" s="281"/>
      <c r="F109" s="856"/>
      <c r="G109" s="857"/>
      <c r="H109" s="695"/>
      <c r="I109" s="1112"/>
      <c r="J109" s="494"/>
      <c r="K109" s="494"/>
      <c r="L109" s="494"/>
      <c r="M109" s="1145"/>
      <c r="N109" s="695"/>
      <c r="O109" s="695"/>
      <c r="P109" s="494"/>
    </row>
    <row r="110" spans="2:16" s="259" customFormat="1" ht="21" customHeight="1" x14ac:dyDescent="0.25">
      <c r="B110" s="1251" t="s">
        <v>946</v>
      </c>
      <c r="C110" s="1252" t="s">
        <v>806</v>
      </c>
      <c r="D110" s="1246" t="s">
        <v>945</v>
      </c>
      <c r="E110" s="1247" t="s">
        <v>1063</v>
      </c>
      <c r="F110" s="855">
        <v>46082</v>
      </c>
      <c r="G110" s="855">
        <v>46235</v>
      </c>
      <c r="H110" s="1100">
        <v>65000</v>
      </c>
      <c r="I110" s="1249">
        <v>0</v>
      </c>
      <c r="J110" s="1100">
        <v>65000</v>
      </c>
      <c r="K110" s="1100">
        <v>1865.5</v>
      </c>
      <c r="L110" s="1103">
        <v>4043.62</v>
      </c>
      <c r="M110" s="1250">
        <v>1976</v>
      </c>
      <c r="N110" s="626">
        <v>10233.58</v>
      </c>
      <c r="O110" s="468">
        <f>SUM(K110:N110)</f>
        <v>18118.7</v>
      </c>
      <c r="P110" s="675">
        <f>+J110-O110</f>
        <v>46881.3</v>
      </c>
    </row>
    <row r="111" spans="2:16" ht="21" customHeight="1" x14ac:dyDescent="0.25">
      <c r="B111" s="1384" t="s">
        <v>1697</v>
      </c>
      <c r="C111" s="1322" t="s">
        <v>806</v>
      </c>
      <c r="D111" s="1246" t="s">
        <v>945</v>
      </c>
      <c r="E111" s="1247" t="s">
        <v>1063</v>
      </c>
      <c r="F111" s="855">
        <v>46082</v>
      </c>
      <c r="G111" s="855">
        <v>46235</v>
      </c>
      <c r="H111" s="626">
        <v>70000</v>
      </c>
      <c r="I111" s="1249">
        <v>0</v>
      </c>
      <c r="J111" s="1323">
        <v>70000</v>
      </c>
      <c r="K111" s="1323">
        <v>2009</v>
      </c>
      <c r="L111" s="1323">
        <v>5368.48</v>
      </c>
      <c r="M111" s="1150">
        <v>2128</v>
      </c>
      <c r="N111" s="1323">
        <v>25</v>
      </c>
      <c r="O111" s="1038">
        <f>SUM(K111:N111)</f>
        <v>9530.48</v>
      </c>
      <c r="P111" s="1038">
        <f>+H111-O111</f>
        <v>60469.520000000004</v>
      </c>
    </row>
    <row r="112" spans="2:16" ht="21" customHeight="1" x14ac:dyDescent="0.25">
      <c r="B112" s="460" t="s">
        <v>1593</v>
      </c>
      <c r="C112" s="1226" t="s">
        <v>806</v>
      </c>
      <c r="D112" s="625" t="s">
        <v>1773</v>
      </c>
      <c r="E112" s="281" t="s">
        <v>1063</v>
      </c>
      <c r="F112" s="855">
        <v>46082</v>
      </c>
      <c r="G112" s="855">
        <v>46235</v>
      </c>
      <c r="H112" s="626">
        <v>65000</v>
      </c>
      <c r="I112" s="1169">
        <v>0</v>
      </c>
      <c r="J112" s="626">
        <v>65000</v>
      </c>
      <c r="K112" s="626">
        <v>1865.5</v>
      </c>
      <c r="L112" s="626">
        <v>4427.58</v>
      </c>
      <c r="M112" s="1149">
        <v>1976</v>
      </c>
      <c r="N112" s="626">
        <v>25</v>
      </c>
      <c r="O112" s="468">
        <f>+K112+L112+M112+N112</f>
        <v>8294.08</v>
      </c>
      <c r="P112" s="468">
        <f>+J112-O112</f>
        <v>56705.919999999998</v>
      </c>
    </row>
    <row r="113" spans="2:16" ht="21" customHeight="1" x14ac:dyDescent="0.25">
      <c r="B113" s="466" t="s">
        <v>813</v>
      </c>
      <c r="C113" s="569"/>
      <c r="D113" s="492">
        <v>3</v>
      </c>
      <c r="E113" s="1015"/>
      <c r="F113" s="1016"/>
      <c r="G113" s="860"/>
      <c r="H113" s="695">
        <f>SUM(H110:H112)</f>
        <v>200000</v>
      </c>
      <c r="I113" s="1144">
        <f>SUM(I112)</f>
        <v>0</v>
      </c>
      <c r="J113" s="695">
        <f t="shared" ref="J113:P113" si="17">SUM(J110:J112)</f>
        <v>200000</v>
      </c>
      <c r="K113" s="695">
        <f t="shared" si="17"/>
        <v>5740</v>
      </c>
      <c r="L113" s="1099">
        <f t="shared" si="17"/>
        <v>13839.679999999998</v>
      </c>
      <c r="M113" s="1145">
        <f t="shared" si="17"/>
        <v>6080</v>
      </c>
      <c r="N113" s="1099">
        <f t="shared" si="17"/>
        <v>10283.58</v>
      </c>
      <c r="O113" s="695">
        <f t="shared" si="17"/>
        <v>35943.26</v>
      </c>
      <c r="P113" s="695">
        <f t="shared" si="17"/>
        <v>164056.74</v>
      </c>
    </row>
    <row r="114" spans="2:16" ht="21" customHeight="1" x14ac:dyDescent="0.25">
      <c r="B114" s="490"/>
      <c r="C114" s="1223"/>
      <c r="D114" s="492"/>
      <c r="E114" s="1015"/>
      <c r="F114" s="859"/>
      <c r="G114" s="860"/>
      <c r="H114" s="695"/>
      <c r="I114" s="1112"/>
      <c r="J114" s="494"/>
      <c r="K114" s="494"/>
      <c r="L114" s="494"/>
      <c r="M114" s="1145"/>
      <c r="N114" s="695"/>
      <c r="O114" s="695"/>
      <c r="P114" s="494"/>
    </row>
    <row r="115" spans="2:16" ht="21" customHeight="1" x14ac:dyDescent="0.25">
      <c r="B115" s="490" t="s">
        <v>1421</v>
      </c>
      <c r="C115" s="1223"/>
      <c r="D115" s="492"/>
      <c r="E115" s="1015"/>
      <c r="F115" s="859"/>
      <c r="G115" s="860"/>
      <c r="H115" s="695"/>
      <c r="I115" s="1112"/>
      <c r="J115" s="494"/>
      <c r="K115" s="494"/>
      <c r="L115" s="494"/>
      <c r="M115" s="1145"/>
      <c r="N115" s="695"/>
      <c r="O115" s="695"/>
      <c r="P115" s="494"/>
    </row>
    <row r="116" spans="2:16" ht="30.75" customHeight="1" x14ac:dyDescent="0.25">
      <c r="B116" s="153" t="s">
        <v>1594</v>
      </c>
      <c r="C116" s="685" t="s">
        <v>807</v>
      </c>
      <c r="D116" s="282" t="s">
        <v>1422</v>
      </c>
      <c r="E116" s="281" t="s">
        <v>1063</v>
      </c>
      <c r="F116" s="855">
        <v>46082</v>
      </c>
      <c r="G116" s="855">
        <v>46235</v>
      </c>
      <c r="H116" s="626">
        <v>100000</v>
      </c>
      <c r="I116" s="1111">
        <v>0</v>
      </c>
      <c r="J116" s="498">
        <v>100000</v>
      </c>
      <c r="K116" s="498">
        <v>2870</v>
      </c>
      <c r="L116" s="498">
        <v>11625.42</v>
      </c>
      <c r="M116" s="1149">
        <v>3040</v>
      </c>
      <c r="N116" s="626">
        <v>5558.92</v>
      </c>
      <c r="O116" s="468">
        <f>+K116+L116+M116+N116</f>
        <v>23094.339999999997</v>
      </c>
      <c r="P116" s="468">
        <f>+J116-O116</f>
        <v>76905.66</v>
      </c>
    </row>
    <row r="117" spans="2:16" ht="21" customHeight="1" x14ac:dyDescent="0.25">
      <c r="B117" s="466" t="s">
        <v>813</v>
      </c>
      <c r="C117" s="685"/>
      <c r="D117" s="492">
        <v>1</v>
      </c>
      <c r="E117" s="281"/>
      <c r="F117" s="859"/>
      <c r="G117" s="860"/>
      <c r="H117" s="695">
        <v>100000</v>
      </c>
      <c r="I117" s="1112">
        <v>0</v>
      </c>
      <c r="J117" s="494">
        <v>100000</v>
      </c>
      <c r="K117" s="494">
        <v>2870</v>
      </c>
      <c r="L117" s="1099">
        <v>11625.42</v>
      </c>
      <c r="M117" s="1145">
        <v>3040</v>
      </c>
      <c r="N117" s="1099">
        <f>SUM(N116)</f>
        <v>5558.92</v>
      </c>
      <c r="O117" s="697">
        <f>SUM(O116)</f>
        <v>23094.339999999997</v>
      </c>
      <c r="P117" s="494">
        <f>SUM(P116)</f>
        <v>76905.66</v>
      </c>
    </row>
    <row r="118" spans="2:16" ht="21" customHeight="1" x14ac:dyDescent="0.25">
      <c r="B118" s="286"/>
      <c r="C118" s="685"/>
      <c r="D118" s="282"/>
      <c r="E118" s="1015"/>
      <c r="F118" s="859"/>
      <c r="G118" s="860"/>
      <c r="H118" s="695"/>
      <c r="I118" s="1112"/>
      <c r="J118" s="494"/>
      <c r="K118" s="494"/>
      <c r="L118" s="494"/>
      <c r="M118" s="1145"/>
      <c r="N118" s="695"/>
      <c r="O118" s="695"/>
      <c r="P118" s="494"/>
    </row>
    <row r="119" spans="2:16" ht="28.5" customHeight="1" x14ac:dyDescent="0.25">
      <c r="B119" s="1014" t="s">
        <v>1477</v>
      </c>
      <c r="C119" s="570"/>
      <c r="D119" s="492"/>
      <c r="E119" s="465"/>
      <c r="F119" s="1016"/>
      <c r="G119" s="860"/>
      <c r="H119" s="695"/>
      <c r="I119" s="1144"/>
      <c r="J119" s="697"/>
      <c r="K119" s="697"/>
      <c r="L119" s="697"/>
      <c r="M119" s="1145"/>
      <c r="N119" s="697"/>
      <c r="O119" s="697"/>
      <c r="P119" s="697"/>
    </row>
    <row r="120" spans="2:16" s="259" customFormat="1" ht="33" customHeight="1" x14ac:dyDescent="0.25">
      <c r="B120" s="1251" t="s">
        <v>1752</v>
      </c>
      <c r="C120" s="1252" t="s">
        <v>807</v>
      </c>
      <c r="D120" s="1246" t="s">
        <v>1753</v>
      </c>
      <c r="E120" s="1247" t="s">
        <v>1063</v>
      </c>
      <c r="F120" s="855">
        <v>45992</v>
      </c>
      <c r="G120" s="855">
        <v>46143</v>
      </c>
      <c r="H120" s="1100">
        <v>120000</v>
      </c>
      <c r="I120" s="1249">
        <v>0</v>
      </c>
      <c r="J120" s="1100">
        <v>120000</v>
      </c>
      <c r="K120" s="1100">
        <v>3444</v>
      </c>
      <c r="L120" s="1103">
        <v>16809.87</v>
      </c>
      <c r="M120" s="1250">
        <v>3648</v>
      </c>
      <c r="N120" s="626">
        <v>1296.7</v>
      </c>
      <c r="O120" s="468">
        <f t="shared" ref="O120:O126" si="18">+K120+L120+M120+N120</f>
        <v>25198.57</v>
      </c>
      <c r="P120" s="675">
        <f t="shared" ref="P120:P126" si="19">+J120-O120</f>
        <v>94801.43</v>
      </c>
    </row>
    <row r="121" spans="2:16" ht="21" customHeight="1" x14ac:dyDescent="0.25">
      <c r="B121" s="1017" t="s">
        <v>1595</v>
      </c>
      <c r="C121" s="1227" t="s">
        <v>806</v>
      </c>
      <c r="D121" s="282" t="s">
        <v>414</v>
      </c>
      <c r="E121" s="281" t="s">
        <v>1063</v>
      </c>
      <c r="F121" s="855">
        <v>46082</v>
      </c>
      <c r="G121" s="855">
        <v>46235</v>
      </c>
      <c r="H121" s="626">
        <v>70000</v>
      </c>
      <c r="I121" s="1169">
        <v>0</v>
      </c>
      <c r="J121" s="468">
        <v>70000</v>
      </c>
      <c r="K121" s="468">
        <v>2009</v>
      </c>
      <c r="L121" s="468">
        <v>5368.48</v>
      </c>
      <c r="M121" s="1149">
        <v>2128</v>
      </c>
      <c r="N121" s="468">
        <v>25</v>
      </c>
      <c r="O121" s="468">
        <f t="shared" si="18"/>
        <v>9530.48</v>
      </c>
      <c r="P121" s="468">
        <f t="shared" si="19"/>
        <v>60469.520000000004</v>
      </c>
    </row>
    <row r="122" spans="2:16" ht="21" customHeight="1" x14ac:dyDescent="0.25">
      <c r="B122" s="153" t="s">
        <v>1596</v>
      </c>
      <c r="C122" s="685" t="s">
        <v>807</v>
      </c>
      <c r="D122" s="282" t="s">
        <v>414</v>
      </c>
      <c r="E122" s="281" t="s">
        <v>1063</v>
      </c>
      <c r="F122" s="855">
        <v>46082</v>
      </c>
      <c r="G122" s="855">
        <v>46235</v>
      </c>
      <c r="H122" s="626">
        <v>70000</v>
      </c>
      <c r="I122" s="1169">
        <v>0</v>
      </c>
      <c r="J122" s="468">
        <v>70000</v>
      </c>
      <c r="K122" s="468">
        <v>2009</v>
      </c>
      <c r="L122" s="468">
        <v>4984.5200000000004</v>
      </c>
      <c r="M122" s="1149">
        <v>2128</v>
      </c>
      <c r="N122" s="468">
        <v>3216.48</v>
      </c>
      <c r="O122" s="468">
        <f t="shared" si="18"/>
        <v>12338</v>
      </c>
      <c r="P122" s="468">
        <f t="shared" si="19"/>
        <v>57662</v>
      </c>
    </row>
    <row r="123" spans="2:16" ht="21" customHeight="1" x14ac:dyDescent="0.25">
      <c r="B123" s="286" t="s">
        <v>610</v>
      </c>
      <c r="C123" s="685" t="s">
        <v>806</v>
      </c>
      <c r="D123" s="282" t="s">
        <v>414</v>
      </c>
      <c r="E123" s="281" t="s">
        <v>1063</v>
      </c>
      <c r="F123" s="855">
        <v>46082</v>
      </c>
      <c r="G123" s="855">
        <v>46235</v>
      </c>
      <c r="H123" s="626">
        <v>70000</v>
      </c>
      <c r="I123" s="1169">
        <v>0</v>
      </c>
      <c r="J123" s="468">
        <v>70000</v>
      </c>
      <c r="K123" s="468">
        <v>2009</v>
      </c>
      <c r="L123" s="468">
        <v>5368.48</v>
      </c>
      <c r="M123" s="1149">
        <v>2128</v>
      </c>
      <c r="N123" s="468">
        <v>25</v>
      </c>
      <c r="O123" s="468">
        <f t="shared" si="18"/>
        <v>9530.48</v>
      </c>
      <c r="P123" s="468">
        <f t="shared" si="19"/>
        <v>60469.520000000004</v>
      </c>
    </row>
    <row r="124" spans="2:16" ht="21" customHeight="1" x14ac:dyDescent="0.25">
      <c r="B124" s="153" t="s">
        <v>1792</v>
      </c>
      <c r="C124" s="685" t="s">
        <v>806</v>
      </c>
      <c r="D124" s="282" t="s">
        <v>414</v>
      </c>
      <c r="E124" s="281" t="s">
        <v>1063</v>
      </c>
      <c r="F124" s="855">
        <v>46082</v>
      </c>
      <c r="G124" s="855">
        <v>46235</v>
      </c>
      <c r="H124" s="626">
        <v>70000</v>
      </c>
      <c r="I124" s="1169">
        <v>0</v>
      </c>
      <c r="J124" s="468">
        <v>70000</v>
      </c>
      <c r="K124" s="468">
        <v>2009</v>
      </c>
      <c r="L124" s="468">
        <v>5368.48</v>
      </c>
      <c r="M124" s="1149">
        <v>2128</v>
      </c>
      <c r="N124" s="468">
        <v>25</v>
      </c>
      <c r="O124" s="468">
        <f t="shared" si="18"/>
        <v>9530.48</v>
      </c>
      <c r="P124" s="468">
        <f t="shared" si="19"/>
        <v>60469.520000000004</v>
      </c>
    </row>
    <row r="125" spans="2:16" ht="21" customHeight="1" x14ac:dyDescent="0.25">
      <c r="B125" s="286" t="s">
        <v>1295</v>
      </c>
      <c r="C125" s="685" t="s">
        <v>1296</v>
      </c>
      <c r="D125" s="282" t="s">
        <v>414</v>
      </c>
      <c r="E125" s="281" t="s">
        <v>1063</v>
      </c>
      <c r="F125" s="855">
        <v>46082</v>
      </c>
      <c r="G125" s="855">
        <v>46235</v>
      </c>
      <c r="H125" s="626">
        <v>70000</v>
      </c>
      <c r="I125" s="1169">
        <v>0</v>
      </c>
      <c r="J125" s="468">
        <v>70000</v>
      </c>
      <c r="K125" s="468">
        <v>2009</v>
      </c>
      <c r="L125" s="468">
        <v>4984.5200000000004</v>
      </c>
      <c r="M125" s="1149">
        <v>2128</v>
      </c>
      <c r="N125" s="468">
        <v>1944.78</v>
      </c>
      <c r="O125" s="468">
        <f t="shared" si="18"/>
        <v>11066.300000000001</v>
      </c>
      <c r="P125" s="468">
        <f t="shared" si="19"/>
        <v>58933.7</v>
      </c>
    </row>
    <row r="126" spans="2:16" ht="21" customHeight="1" x14ac:dyDescent="0.25">
      <c r="B126" s="286" t="s">
        <v>1293</v>
      </c>
      <c r="C126" s="685" t="s">
        <v>807</v>
      </c>
      <c r="D126" s="282" t="s">
        <v>1294</v>
      </c>
      <c r="E126" s="281" t="s">
        <v>1063</v>
      </c>
      <c r="F126" s="1084">
        <v>46023</v>
      </c>
      <c r="G126" s="1084">
        <v>46174</v>
      </c>
      <c r="H126" s="626">
        <v>55000</v>
      </c>
      <c r="I126" s="1169">
        <v>0</v>
      </c>
      <c r="J126" s="468">
        <v>55000</v>
      </c>
      <c r="K126" s="468">
        <v>1578.5</v>
      </c>
      <c r="L126" s="468">
        <v>2559.6799999999998</v>
      </c>
      <c r="M126" s="1149">
        <v>1672</v>
      </c>
      <c r="N126" s="468">
        <v>25</v>
      </c>
      <c r="O126" s="468">
        <f t="shared" si="18"/>
        <v>5835.18</v>
      </c>
      <c r="P126" s="468">
        <f t="shared" si="19"/>
        <v>49164.82</v>
      </c>
    </row>
    <row r="127" spans="2:16" ht="21" customHeight="1" x14ac:dyDescent="0.25">
      <c r="B127" s="466" t="s">
        <v>813</v>
      </c>
      <c r="C127" s="569"/>
      <c r="D127" s="492">
        <v>7</v>
      </c>
      <c r="E127" s="465"/>
      <c r="F127" s="1016"/>
      <c r="G127" s="860"/>
      <c r="H127" s="695">
        <f>SUM(H120:H126)</f>
        <v>525000</v>
      </c>
      <c r="I127" s="1144">
        <f>SUM(I126)</f>
        <v>0</v>
      </c>
      <c r="J127" s="695">
        <f t="shared" ref="J127:P127" si="20">SUM(J120:J126)</f>
        <v>525000</v>
      </c>
      <c r="K127" s="695">
        <f t="shared" si="20"/>
        <v>15067.5</v>
      </c>
      <c r="L127" s="1099">
        <f t="shared" si="20"/>
        <v>45444.030000000006</v>
      </c>
      <c r="M127" s="695">
        <f t="shared" si="20"/>
        <v>15960</v>
      </c>
      <c r="N127" s="695">
        <f>SUM(N120:N126)</f>
        <v>6557.96</v>
      </c>
      <c r="O127" s="695">
        <f t="shared" si="20"/>
        <v>83029.489999999991</v>
      </c>
      <c r="P127" s="695">
        <f t="shared" si="20"/>
        <v>441970.51000000007</v>
      </c>
    </row>
    <row r="128" spans="2:16" ht="21" customHeight="1" x14ac:dyDescent="0.25">
      <c r="B128" s="490"/>
      <c r="C128" s="1223"/>
      <c r="D128" s="492"/>
      <c r="E128" s="465"/>
      <c r="F128" s="856"/>
      <c r="G128" s="857"/>
      <c r="H128" s="695"/>
      <c r="I128" s="1112"/>
      <c r="J128" s="463"/>
      <c r="K128" s="463"/>
      <c r="L128" s="463"/>
      <c r="M128" s="1145"/>
      <c r="N128" s="697"/>
      <c r="O128" s="697"/>
      <c r="P128" s="463"/>
    </row>
    <row r="129" spans="2:16" ht="30" customHeight="1" x14ac:dyDescent="0.25">
      <c r="B129" s="1014" t="s">
        <v>1476</v>
      </c>
      <c r="C129" s="570"/>
      <c r="D129" s="492"/>
      <c r="E129" s="465"/>
      <c r="F129" s="1019"/>
      <c r="G129" s="857"/>
      <c r="H129" s="695"/>
      <c r="I129" s="1144"/>
      <c r="J129" s="697"/>
      <c r="K129" s="697"/>
      <c r="L129" s="697"/>
      <c r="M129" s="1145"/>
      <c r="N129" s="697"/>
      <c r="O129" s="697"/>
      <c r="P129" s="697"/>
    </row>
    <row r="130" spans="2:16" ht="28.5" customHeight="1" x14ac:dyDescent="0.25">
      <c r="B130" s="153" t="s">
        <v>1754</v>
      </c>
      <c r="C130" s="684" t="s">
        <v>807</v>
      </c>
      <c r="D130" s="749" t="s">
        <v>1755</v>
      </c>
      <c r="E130" s="637" t="s">
        <v>1281</v>
      </c>
      <c r="F130" s="855">
        <v>45992</v>
      </c>
      <c r="G130" s="855">
        <v>46143</v>
      </c>
      <c r="H130" s="626">
        <v>120000</v>
      </c>
      <c r="I130" s="1111">
        <v>0</v>
      </c>
      <c r="J130" s="498">
        <v>120000</v>
      </c>
      <c r="K130" s="498">
        <v>3444</v>
      </c>
      <c r="L130" s="498">
        <v>16809.87</v>
      </c>
      <c r="M130" s="1149">
        <v>3648</v>
      </c>
      <c r="N130" s="626">
        <v>2568.4</v>
      </c>
      <c r="O130" s="468">
        <f>+K130+L130+M130+N130</f>
        <v>26470.27</v>
      </c>
      <c r="P130" s="457">
        <f>+J130-O130</f>
        <v>93529.73</v>
      </c>
    </row>
    <row r="131" spans="2:16" ht="28.5" customHeight="1" x14ac:dyDescent="0.25">
      <c r="B131" s="466" t="s">
        <v>813</v>
      </c>
      <c r="C131" s="684"/>
      <c r="D131" s="492">
        <v>1</v>
      </c>
      <c r="E131" s="637"/>
      <c r="F131" s="855"/>
      <c r="G131" s="855"/>
      <c r="H131" s="695">
        <f>SUM(H129:H130)</f>
        <v>120000</v>
      </c>
      <c r="I131" s="1112">
        <v>0</v>
      </c>
      <c r="J131" s="695">
        <f t="shared" ref="J131:O131" si="21">SUM(J129:J130)</f>
        <v>120000</v>
      </c>
      <c r="K131" s="695">
        <f t="shared" si="21"/>
        <v>3444</v>
      </c>
      <c r="L131" s="1099">
        <f t="shared" si="21"/>
        <v>16809.87</v>
      </c>
      <c r="M131" s="695">
        <f t="shared" si="21"/>
        <v>3648</v>
      </c>
      <c r="N131" s="695">
        <f>SUM(N129:N130)</f>
        <v>2568.4</v>
      </c>
      <c r="O131" s="695">
        <f t="shared" si="21"/>
        <v>26470.27</v>
      </c>
      <c r="P131" s="695">
        <f>SUM(P129:P130)</f>
        <v>93529.73</v>
      </c>
    </row>
    <row r="132" spans="2:16" ht="21" customHeight="1" x14ac:dyDescent="0.25">
      <c r="B132" s="490"/>
      <c r="C132" s="1223"/>
      <c r="D132" s="492"/>
      <c r="E132" s="465"/>
      <c r="F132" s="859"/>
      <c r="G132" s="860"/>
      <c r="H132" s="695"/>
      <c r="I132" s="1112"/>
      <c r="J132" s="494"/>
      <c r="K132" s="494"/>
      <c r="L132" s="494"/>
      <c r="M132" s="1145"/>
      <c r="N132" s="695"/>
      <c r="O132" s="695"/>
      <c r="P132" s="494"/>
    </row>
    <row r="133" spans="2:16" ht="21" customHeight="1" x14ac:dyDescent="0.25">
      <c r="B133" s="466" t="s">
        <v>827</v>
      </c>
      <c r="C133" s="569"/>
      <c r="D133" s="492"/>
      <c r="E133" s="465"/>
      <c r="F133" s="1272"/>
      <c r="G133" s="711"/>
      <c r="H133" s="695"/>
      <c r="I133" s="1144"/>
      <c r="J133" s="697"/>
      <c r="K133" s="697"/>
      <c r="L133" s="697"/>
      <c r="M133" s="1145"/>
      <c r="N133" s="697"/>
      <c r="O133" s="697"/>
      <c r="P133" s="697"/>
    </row>
    <row r="134" spans="2:16" ht="21" customHeight="1" x14ac:dyDescent="0.25">
      <c r="B134" s="490" t="s">
        <v>1788</v>
      </c>
      <c r="C134" s="1223"/>
      <c r="D134" s="492"/>
      <c r="E134" s="465"/>
      <c r="F134" s="710"/>
      <c r="G134" s="711"/>
      <c r="H134" s="695"/>
      <c r="I134" s="1112"/>
      <c r="J134" s="463"/>
      <c r="K134" s="463"/>
      <c r="L134" s="463"/>
      <c r="M134" s="1145"/>
      <c r="N134" s="697"/>
      <c r="O134" s="697"/>
      <c r="P134" s="463"/>
    </row>
    <row r="135" spans="2:16" ht="30" customHeight="1" x14ac:dyDescent="0.25">
      <c r="B135" s="153" t="s">
        <v>1602</v>
      </c>
      <c r="C135" s="281" t="s">
        <v>807</v>
      </c>
      <c r="D135" s="282" t="s">
        <v>1032</v>
      </c>
      <c r="E135" s="281" t="s">
        <v>1063</v>
      </c>
      <c r="F135" s="855">
        <v>46082</v>
      </c>
      <c r="G135" s="855">
        <v>46235</v>
      </c>
      <c r="H135" s="626">
        <v>70000</v>
      </c>
      <c r="I135" s="1169">
        <v>0</v>
      </c>
      <c r="J135" s="468">
        <v>70000</v>
      </c>
      <c r="K135" s="468">
        <v>2009</v>
      </c>
      <c r="L135" s="468">
        <v>5368.48</v>
      </c>
      <c r="M135" s="1149">
        <v>2128</v>
      </c>
      <c r="N135" s="468">
        <v>25</v>
      </c>
      <c r="O135" s="468">
        <f>+K135+L135+M135+N135</f>
        <v>9530.48</v>
      </c>
      <c r="P135" s="468">
        <f>+J135-O135</f>
        <v>60469.520000000004</v>
      </c>
    </row>
    <row r="136" spans="2:16" ht="30" customHeight="1" x14ac:dyDescent="0.25">
      <c r="B136" s="153" t="s">
        <v>1613</v>
      </c>
      <c r="C136" s="281" t="s">
        <v>807</v>
      </c>
      <c r="D136" s="282" t="s">
        <v>417</v>
      </c>
      <c r="E136" s="281" t="s">
        <v>1063</v>
      </c>
      <c r="F136" s="855">
        <v>46082</v>
      </c>
      <c r="G136" s="855">
        <v>46235</v>
      </c>
      <c r="H136" s="626">
        <v>70000</v>
      </c>
      <c r="I136" s="1169">
        <v>0</v>
      </c>
      <c r="J136" s="468">
        <v>70000</v>
      </c>
      <c r="K136" s="468">
        <v>2009</v>
      </c>
      <c r="L136" s="468">
        <v>4216.6099999999997</v>
      </c>
      <c r="M136" s="1149">
        <v>2128</v>
      </c>
      <c r="N136" s="468">
        <v>5784.34</v>
      </c>
      <c r="O136" s="468">
        <f>+K136+L136+M136+N136</f>
        <v>14137.95</v>
      </c>
      <c r="P136" s="468">
        <f>+J136-O136</f>
        <v>55862.05</v>
      </c>
    </row>
    <row r="137" spans="2:16" ht="30" customHeight="1" x14ac:dyDescent="0.25">
      <c r="B137" s="153" t="s">
        <v>1606</v>
      </c>
      <c r="C137" s="281" t="s">
        <v>807</v>
      </c>
      <c r="D137" s="282" t="s">
        <v>414</v>
      </c>
      <c r="E137" s="281" t="s">
        <v>1063</v>
      </c>
      <c r="F137" s="855">
        <v>46082</v>
      </c>
      <c r="G137" s="855">
        <v>46235</v>
      </c>
      <c r="H137" s="626">
        <v>70000</v>
      </c>
      <c r="I137" s="1169">
        <v>0</v>
      </c>
      <c r="J137" s="468">
        <v>70000</v>
      </c>
      <c r="K137" s="468">
        <v>2009</v>
      </c>
      <c r="L137" s="861">
        <v>4984.5200000000004</v>
      </c>
      <c r="M137" s="1149">
        <v>2128</v>
      </c>
      <c r="N137" s="468">
        <v>1944.78</v>
      </c>
      <c r="O137" s="468">
        <f t="shared" ref="O137:O142" si="22">+K137+L137+M137+N137</f>
        <v>11066.300000000001</v>
      </c>
      <c r="P137" s="468">
        <f t="shared" ref="P137:P144" si="23">+J137-O137</f>
        <v>58933.7</v>
      </c>
    </row>
    <row r="138" spans="2:16" ht="30" customHeight="1" x14ac:dyDescent="0.25">
      <c r="B138" s="286" t="s">
        <v>725</v>
      </c>
      <c r="C138" s="281" t="s">
        <v>806</v>
      </c>
      <c r="D138" s="282" t="s">
        <v>823</v>
      </c>
      <c r="E138" s="281" t="s">
        <v>1063</v>
      </c>
      <c r="F138" s="855">
        <v>46082</v>
      </c>
      <c r="G138" s="855">
        <v>46235</v>
      </c>
      <c r="H138" s="626">
        <v>70000</v>
      </c>
      <c r="I138" s="1169">
        <v>0</v>
      </c>
      <c r="J138" s="468">
        <v>70000</v>
      </c>
      <c r="K138" s="468">
        <v>2009</v>
      </c>
      <c r="L138" s="468">
        <v>5368.48</v>
      </c>
      <c r="M138" s="1149">
        <v>2128</v>
      </c>
      <c r="N138" s="468">
        <v>25</v>
      </c>
      <c r="O138" s="468">
        <f t="shared" si="22"/>
        <v>9530.48</v>
      </c>
      <c r="P138" s="468">
        <f t="shared" si="23"/>
        <v>60469.520000000004</v>
      </c>
    </row>
    <row r="139" spans="2:16" ht="30" customHeight="1" x14ac:dyDescent="0.25">
      <c r="B139" s="153" t="s">
        <v>1735</v>
      </c>
      <c r="C139" s="281" t="s">
        <v>806</v>
      </c>
      <c r="D139" s="282" t="s">
        <v>414</v>
      </c>
      <c r="E139" s="281" t="s">
        <v>1063</v>
      </c>
      <c r="F139" s="855">
        <v>46082</v>
      </c>
      <c r="G139" s="855">
        <v>46235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5368.48</v>
      </c>
      <c r="M139" s="1149">
        <v>2128</v>
      </c>
      <c r="N139" s="468">
        <v>25</v>
      </c>
      <c r="O139" s="468">
        <f t="shared" si="22"/>
        <v>9530.48</v>
      </c>
      <c r="P139" s="468">
        <f t="shared" si="23"/>
        <v>60469.520000000004</v>
      </c>
    </row>
    <row r="140" spans="2:16" ht="30" customHeight="1" x14ac:dyDescent="0.25">
      <c r="B140" s="153" t="s">
        <v>1609</v>
      </c>
      <c r="C140" s="281" t="s">
        <v>807</v>
      </c>
      <c r="D140" s="282" t="s">
        <v>414</v>
      </c>
      <c r="E140" s="281" t="s">
        <v>1063</v>
      </c>
      <c r="F140" s="855">
        <v>46082</v>
      </c>
      <c r="G140" s="855">
        <v>46235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5368.48</v>
      </c>
      <c r="M140" s="1149">
        <v>2128</v>
      </c>
      <c r="N140" s="468">
        <v>25</v>
      </c>
      <c r="O140" s="468">
        <f t="shared" si="22"/>
        <v>9530.48</v>
      </c>
      <c r="P140" s="468">
        <f t="shared" si="23"/>
        <v>60469.520000000004</v>
      </c>
    </row>
    <row r="141" spans="2:16" ht="30" customHeight="1" x14ac:dyDescent="0.25">
      <c r="B141" s="286" t="s">
        <v>1409</v>
      </c>
      <c r="C141" s="281" t="s">
        <v>807</v>
      </c>
      <c r="D141" s="282" t="s">
        <v>414</v>
      </c>
      <c r="E141" s="281" t="s">
        <v>1063</v>
      </c>
      <c r="F141" s="855">
        <v>45992</v>
      </c>
      <c r="G141" s="855">
        <v>46143</v>
      </c>
      <c r="H141" s="626">
        <v>70000</v>
      </c>
      <c r="I141" s="1169">
        <v>0</v>
      </c>
      <c r="J141" s="468">
        <v>70000</v>
      </c>
      <c r="K141" s="468">
        <v>2009</v>
      </c>
      <c r="L141" s="468">
        <v>5368.48</v>
      </c>
      <c r="M141" s="1149">
        <v>2128</v>
      </c>
      <c r="N141" s="468">
        <v>25</v>
      </c>
      <c r="O141" s="468">
        <f t="shared" si="22"/>
        <v>9530.48</v>
      </c>
      <c r="P141" s="468">
        <f t="shared" si="23"/>
        <v>60469.520000000004</v>
      </c>
    </row>
    <row r="142" spans="2:16" ht="30" customHeight="1" x14ac:dyDescent="0.25">
      <c r="B142" s="286" t="s">
        <v>1787</v>
      </c>
      <c r="C142" s="281" t="s">
        <v>806</v>
      </c>
      <c r="D142" s="282" t="s">
        <v>823</v>
      </c>
      <c r="E142" s="281" t="s">
        <v>1063</v>
      </c>
      <c r="F142" s="855">
        <v>45992</v>
      </c>
      <c r="G142" s="855">
        <v>46143</v>
      </c>
      <c r="H142" s="626">
        <v>70000</v>
      </c>
      <c r="I142" s="1169">
        <v>0</v>
      </c>
      <c r="J142" s="468">
        <v>70000</v>
      </c>
      <c r="K142" s="468">
        <v>2009</v>
      </c>
      <c r="L142" s="468">
        <v>5368.48</v>
      </c>
      <c r="M142" s="1149">
        <v>2128</v>
      </c>
      <c r="N142" s="468">
        <v>25</v>
      </c>
      <c r="O142" s="468">
        <f t="shared" si="22"/>
        <v>9530.48</v>
      </c>
      <c r="P142" s="468">
        <f t="shared" si="23"/>
        <v>60469.520000000004</v>
      </c>
    </row>
    <row r="143" spans="2:16" ht="30" customHeight="1" x14ac:dyDescent="0.25">
      <c r="B143" s="153" t="s">
        <v>1622</v>
      </c>
      <c r="C143" s="281" t="s">
        <v>806</v>
      </c>
      <c r="D143" s="282" t="s">
        <v>1357</v>
      </c>
      <c r="E143" s="281" t="s">
        <v>1063</v>
      </c>
      <c r="F143" s="855">
        <v>46082</v>
      </c>
      <c r="G143" s="855">
        <v>46235</v>
      </c>
      <c r="H143" s="626">
        <v>125000</v>
      </c>
      <c r="I143" s="1169">
        <v>0</v>
      </c>
      <c r="J143" s="468">
        <v>125000</v>
      </c>
      <c r="K143" s="1038">
        <v>3587.5</v>
      </c>
      <c r="L143" s="1037">
        <v>17985.990000000002</v>
      </c>
      <c r="M143" s="1150">
        <v>3800</v>
      </c>
      <c r="N143" s="1038">
        <v>25</v>
      </c>
      <c r="O143" s="468">
        <f>+K143+L143+M143+N143</f>
        <v>25398.49</v>
      </c>
      <c r="P143" s="468">
        <f t="shared" si="23"/>
        <v>99601.51</v>
      </c>
    </row>
    <row r="144" spans="2:16" ht="30" customHeight="1" x14ac:dyDescent="0.25">
      <c r="B144" s="153" t="s">
        <v>1624</v>
      </c>
      <c r="C144" s="281" t="s">
        <v>806</v>
      </c>
      <c r="D144" s="282" t="s">
        <v>1683</v>
      </c>
      <c r="E144" s="281" t="s">
        <v>1063</v>
      </c>
      <c r="F144" s="855">
        <v>46082</v>
      </c>
      <c r="G144" s="855">
        <v>46235</v>
      </c>
      <c r="H144" s="626">
        <v>55000</v>
      </c>
      <c r="I144" s="1169">
        <v>0</v>
      </c>
      <c r="J144" s="468">
        <v>55000</v>
      </c>
      <c r="K144" s="468">
        <v>1578.5</v>
      </c>
      <c r="L144" s="468">
        <v>2271.71</v>
      </c>
      <c r="M144" s="1149">
        <v>1672</v>
      </c>
      <c r="N144" s="468">
        <v>1944.78</v>
      </c>
      <c r="O144" s="468">
        <f>+K144+L144+M144+N144</f>
        <v>7466.99</v>
      </c>
      <c r="P144" s="468">
        <f t="shared" si="23"/>
        <v>47533.01</v>
      </c>
    </row>
    <row r="145" spans="2:16" ht="21" customHeight="1" x14ac:dyDescent="0.25">
      <c r="B145" s="466" t="s">
        <v>813</v>
      </c>
      <c r="C145" s="569"/>
      <c r="D145" s="492">
        <v>10</v>
      </c>
      <c r="E145" s="465"/>
      <c r="F145" s="1016"/>
      <c r="G145" s="860"/>
      <c r="H145" s="695">
        <f>SUM(H135:H144)</f>
        <v>740000</v>
      </c>
      <c r="I145" s="1144">
        <v>0</v>
      </c>
      <c r="J145" s="695">
        <f t="shared" ref="J145:P145" si="24">SUM(J135:J144)</f>
        <v>740000</v>
      </c>
      <c r="K145" s="695">
        <f t="shared" si="24"/>
        <v>21238</v>
      </c>
      <c r="L145" s="695">
        <f t="shared" si="24"/>
        <v>61669.71</v>
      </c>
      <c r="M145" s="695">
        <f t="shared" si="24"/>
        <v>22496</v>
      </c>
      <c r="N145" s="695">
        <f t="shared" si="24"/>
        <v>9848.9</v>
      </c>
      <c r="O145" s="695">
        <f t="shared" si="24"/>
        <v>115252.61</v>
      </c>
      <c r="P145" s="695">
        <f t="shared" si="24"/>
        <v>624747.39000000013</v>
      </c>
    </row>
    <row r="146" spans="2:16" ht="28.5" customHeight="1" x14ac:dyDescent="0.25">
      <c r="B146" s="286"/>
      <c r="C146" s="569"/>
      <c r="D146" s="282"/>
      <c r="E146" s="465"/>
      <c r="F146" s="1272"/>
      <c r="G146" s="711"/>
      <c r="H146" s="695"/>
      <c r="I146" s="1144"/>
      <c r="J146" s="697"/>
      <c r="K146" s="697"/>
      <c r="L146" s="697"/>
      <c r="M146" s="1145"/>
      <c r="N146" s="697"/>
      <c r="O146" s="697"/>
      <c r="P146" s="697"/>
    </row>
    <row r="147" spans="2:16" ht="28.5" customHeight="1" x14ac:dyDescent="0.25">
      <c r="B147" s="1014" t="s">
        <v>1804</v>
      </c>
      <c r="C147" s="569"/>
      <c r="D147" s="282"/>
      <c r="E147" s="465"/>
      <c r="F147" s="1272"/>
      <c r="G147" s="711"/>
      <c r="H147" s="695"/>
      <c r="I147" s="1144"/>
      <c r="J147" s="697"/>
      <c r="K147" s="697"/>
      <c r="L147" s="697"/>
      <c r="M147" s="1145"/>
      <c r="N147" s="697"/>
      <c r="O147" s="697"/>
      <c r="P147" s="697"/>
    </row>
    <row r="148" spans="2:16" ht="28.5" customHeight="1" x14ac:dyDescent="0.25">
      <c r="B148" s="153" t="s">
        <v>1087</v>
      </c>
      <c r="C148" s="680" t="s">
        <v>807</v>
      </c>
      <c r="D148" s="282" t="s">
        <v>414</v>
      </c>
      <c r="E148" s="281" t="s">
        <v>1063</v>
      </c>
      <c r="F148" s="855">
        <v>46082</v>
      </c>
      <c r="G148" s="855">
        <v>46235</v>
      </c>
      <c r="H148" s="626">
        <v>70000</v>
      </c>
      <c r="I148" s="1169">
        <v>0</v>
      </c>
      <c r="J148" s="628">
        <v>70000</v>
      </c>
      <c r="K148" s="628">
        <v>2009</v>
      </c>
      <c r="L148" s="628">
        <v>5368.48</v>
      </c>
      <c r="M148" s="1149">
        <v>2128</v>
      </c>
      <c r="N148" s="628">
        <v>25</v>
      </c>
      <c r="O148" s="628">
        <f t="shared" ref="O148:O155" si="25">+K148+L148+M148+N148</f>
        <v>9530.48</v>
      </c>
      <c r="P148" s="628">
        <f t="shared" ref="P148:P155" si="26">+J148-O148</f>
        <v>60469.520000000004</v>
      </c>
    </row>
    <row r="149" spans="2:16" ht="24" customHeight="1" x14ac:dyDescent="0.25">
      <c r="B149" s="153" t="s">
        <v>1833</v>
      </c>
      <c r="C149" s="281" t="s">
        <v>807</v>
      </c>
      <c r="D149" s="282" t="s">
        <v>1773</v>
      </c>
      <c r="E149" s="281" t="s">
        <v>1063</v>
      </c>
      <c r="F149" s="855">
        <v>46082</v>
      </c>
      <c r="G149" s="855">
        <v>46235</v>
      </c>
      <c r="H149" s="626">
        <v>70000</v>
      </c>
      <c r="I149" s="1169">
        <v>0</v>
      </c>
      <c r="J149" s="468">
        <v>70000</v>
      </c>
      <c r="K149" s="468">
        <v>2009</v>
      </c>
      <c r="L149" s="468">
        <v>5368.48</v>
      </c>
      <c r="M149" s="1149">
        <v>2128</v>
      </c>
      <c r="N149" s="468">
        <v>25</v>
      </c>
      <c r="O149" s="468">
        <f>+K149+L149+M149+N149</f>
        <v>9530.48</v>
      </c>
      <c r="P149" s="468">
        <f>+J149-O149</f>
        <v>60469.520000000004</v>
      </c>
    </row>
    <row r="150" spans="2:16" ht="28.5" customHeight="1" x14ac:dyDescent="0.25">
      <c r="B150" s="153" t="s">
        <v>1603</v>
      </c>
      <c r="C150" s="281" t="s">
        <v>806</v>
      </c>
      <c r="D150" s="282" t="s">
        <v>489</v>
      </c>
      <c r="E150" s="281" t="s">
        <v>1063</v>
      </c>
      <c r="F150" s="855">
        <v>46082</v>
      </c>
      <c r="G150" s="855">
        <v>46235</v>
      </c>
      <c r="H150" s="626">
        <v>70000</v>
      </c>
      <c r="I150" s="1169">
        <v>0</v>
      </c>
      <c r="J150" s="628">
        <v>70000</v>
      </c>
      <c r="K150" s="628">
        <v>2009</v>
      </c>
      <c r="L150" s="628">
        <v>5368.48</v>
      </c>
      <c r="M150" s="1149">
        <v>2128</v>
      </c>
      <c r="N150" s="628">
        <v>25</v>
      </c>
      <c r="O150" s="628">
        <f t="shared" si="25"/>
        <v>9530.48</v>
      </c>
      <c r="P150" s="628">
        <f t="shared" si="26"/>
        <v>60469.520000000004</v>
      </c>
    </row>
    <row r="151" spans="2:16" ht="28.5" customHeight="1" x14ac:dyDescent="0.25">
      <c r="B151" s="153" t="s">
        <v>1618</v>
      </c>
      <c r="C151" s="281" t="s">
        <v>807</v>
      </c>
      <c r="D151" s="282" t="s">
        <v>414</v>
      </c>
      <c r="E151" s="281" t="s">
        <v>1063</v>
      </c>
      <c r="F151" s="855">
        <v>46082</v>
      </c>
      <c r="G151" s="855">
        <v>46235</v>
      </c>
      <c r="H151" s="626">
        <v>70000</v>
      </c>
      <c r="I151" s="1169">
        <v>0</v>
      </c>
      <c r="J151" s="628">
        <v>70000</v>
      </c>
      <c r="K151" s="628">
        <v>2009</v>
      </c>
      <c r="L151" s="628">
        <v>5368.48</v>
      </c>
      <c r="M151" s="1149">
        <v>2128</v>
      </c>
      <c r="N151" s="628">
        <v>25</v>
      </c>
      <c r="O151" s="628">
        <f t="shared" si="25"/>
        <v>9530.48</v>
      </c>
      <c r="P151" s="628">
        <f t="shared" si="26"/>
        <v>60469.520000000004</v>
      </c>
    </row>
    <row r="152" spans="2:16" ht="28.5" customHeight="1" x14ac:dyDescent="0.25">
      <c r="B152" s="153" t="s">
        <v>1612</v>
      </c>
      <c r="C152" s="281" t="s">
        <v>1296</v>
      </c>
      <c r="D152" s="282" t="s">
        <v>417</v>
      </c>
      <c r="E152" s="281" t="s">
        <v>1063</v>
      </c>
      <c r="F152" s="855">
        <v>46082</v>
      </c>
      <c r="G152" s="855">
        <v>46235</v>
      </c>
      <c r="H152" s="626">
        <v>70000</v>
      </c>
      <c r="I152" s="1169">
        <v>0</v>
      </c>
      <c r="J152" s="628">
        <v>70000</v>
      </c>
      <c r="K152" s="628">
        <v>2009</v>
      </c>
      <c r="L152" s="628">
        <v>5368.48</v>
      </c>
      <c r="M152" s="1149">
        <v>2128</v>
      </c>
      <c r="N152" s="628">
        <v>25</v>
      </c>
      <c r="O152" s="628">
        <f t="shared" si="25"/>
        <v>9530.48</v>
      </c>
      <c r="P152" s="628">
        <f t="shared" si="26"/>
        <v>60469.520000000004</v>
      </c>
    </row>
    <row r="153" spans="2:16" ht="28.5" customHeight="1" x14ac:dyDescent="0.25">
      <c r="B153" s="153" t="s">
        <v>1619</v>
      </c>
      <c r="C153" s="281" t="s">
        <v>806</v>
      </c>
      <c r="D153" s="282" t="s">
        <v>823</v>
      </c>
      <c r="E153" s="281" t="s">
        <v>1063</v>
      </c>
      <c r="F153" s="855">
        <v>46082</v>
      </c>
      <c r="G153" s="855">
        <v>46235</v>
      </c>
      <c r="H153" s="626">
        <v>70000</v>
      </c>
      <c r="I153" s="1169">
        <v>0</v>
      </c>
      <c r="J153" s="628">
        <v>70000</v>
      </c>
      <c r="K153" s="628">
        <v>2009</v>
      </c>
      <c r="L153" s="628">
        <v>4984.5200000000004</v>
      </c>
      <c r="M153" s="1149">
        <v>2128</v>
      </c>
      <c r="N153" s="628">
        <v>1944.78</v>
      </c>
      <c r="O153" s="628">
        <f t="shared" si="25"/>
        <v>11066.300000000001</v>
      </c>
      <c r="P153" s="628">
        <f t="shared" si="26"/>
        <v>58933.7</v>
      </c>
    </row>
    <row r="154" spans="2:16" ht="28.5" customHeight="1" x14ac:dyDescent="0.25">
      <c r="B154" s="153" t="s">
        <v>1626</v>
      </c>
      <c r="C154" s="281" t="s">
        <v>1296</v>
      </c>
      <c r="D154" s="282" t="s">
        <v>1637</v>
      </c>
      <c r="E154" s="281" t="s">
        <v>1063</v>
      </c>
      <c r="F154" s="855">
        <v>46082</v>
      </c>
      <c r="G154" s="855">
        <v>46235</v>
      </c>
      <c r="H154" s="626">
        <v>43500</v>
      </c>
      <c r="I154" s="1169">
        <v>0</v>
      </c>
      <c r="J154" s="628">
        <v>43500</v>
      </c>
      <c r="K154" s="628">
        <v>1248.45</v>
      </c>
      <c r="L154" s="628">
        <v>936.62</v>
      </c>
      <c r="M154" s="1149">
        <v>1322.4</v>
      </c>
      <c r="N154" s="628">
        <v>25</v>
      </c>
      <c r="O154" s="628">
        <f>+K154+L154+M154+N154</f>
        <v>3532.4700000000003</v>
      </c>
      <c r="P154" s="628">
        <f t="shared" si="26"/>
        <v>39967.53</v>
      </c>
    </row>
    <row r="155" spans="2:16" ht="28.5" customHeight="1" x14ac:dyDescent="0.25">
      <c r="B155" s="153" t="s">
        <v>1627</v>
      </c>
      <c r="C155" s="281" t="s">
        <v>806</v>
      </c>
      <c r="D155" s="282" t="s">
        <v>105</v>
      </c>
      <c r="E155" s="281" t="s">
        <v>1063</v>
      </c>
      <c r="F155" s="855">
        <v>45992</v>
      </c>
      <c r="G155" s="855">
        <v>46143</v>
      </c>
      <c r="H155" s="626">
        <v>25000</v>
      </c>
      <c r="I155" s="1169">
        <v>0</v>
      </c>
      <c r="J155" s="628">
        <v>25000</v>
      </c>
      <c r="K155" s="628">
        <v>717.5</v>
      </c>
      <c r="L155" s="627">
        <v>0</v>
      </c>
      <c r="M155" s="1149">
        <v>760</v>
      </c>
      <c r="N155" s="628">
        <v>25</v>
      </c>
      <c r="O155" s="628">
        <f t="shared" si="25"/>
        <v>1502.5</v>
      </c>
      <c r="P155" s="628">
        <f t="shared" si="26"/>
        <v>23497.5</v>
      </c>
    </row>
    <row r="156" spans="2:16" ht="21" customHeight="1" x14ac:dyDescent="0.25">
      <c r="B156" s="466" t="s">
        <v>813</v>
      </c>
      <c r="C156" s="569"/>
      <c r="D156" s="492">
        <v>8</v>
      </c>
      <c r="E156" s="465"/>
      <c r="F156" s="1016"/>
      <c r="G156" s="860"/>
      <c r="H156" s="695">
        <f>SUM(H148:H155)</f>
        <v>488500</v>
      </c>
      <c r="I156" s="1144">
        <v>0</v>
      </c>
      <c r="J156" s="695">
        <f t="shared" ref="J156:P156" si="27">SUM(J148:J155)</f>
        <v>488500</v>
      </c>
      <c r="K156" s="695">
        <f t="shared" si="27"/>
        <v>14019.95</v>
      </c>
      <c r="L156" s="695">
        <f t="shared" si="27"/>
        <v>32763.539999999997</v>
      </c>
      <c r="M156" s="695">
        <f t="shared" si="27"/>
        <v>14850.4</v>
      </c>
      <c r="N156" s="695">
        <f t="shared" si="27"/>
        <v>2119.7799999999997</v>
      </c>
      <c r="O156" s="695">
        <f t="shared" si="27"/>
        <v>63753.67</v>
      </c>
      <c r="P156" s="695">
        <f t="shared" si="27"/>
        <v>424746.33000000007</v>
      </c>
    </row>
    <row r="157" spans="2:16" ht="25.5" customHeight="1" x14ac:dyDescent="0.25">
      <c r="B157" s="466"/>
      <c r="C157" s="569"/>
      <c r="D157" s="492"/>
      <c r="E157" s="465"/>
      <c r="F157" s="1272"/>
      <c r="G157" s="711"/>
      <c r="H157" s="695"/>
      <c r="I157" s="1144"/>
      <c r="J157" s="697"/>
      <c r="K157" s="697"/>
      <c r="L157" s="697"/>
      <c r="M157" s="1145"/>
      <c r="N157" s="697"/>
      <c r="O157" s="697"/>
      <c r="P157" s="697"/>
    </row>
    <row r="158" spans="2:16" ht="28.5" customHeight="1" x14ac:dyDescent="0.25">
      <c r="B158" s="466" t="s">
        <v>1789</v>
      </c>
      <c r="C158" s="569"/>
      <c r="D158" s="492"/>
      <c r="E158" s="465"/>
      <c r="F158" s="1272"/>
      <c r="G158" s="711"/>
      <c r="H158" s="695"/>
      <c r="I158" s="1144"/>
      <c r="J158" s="697"/>
      <c r="K158" s="697"/>
      <c r="L158" s="697"/>
      <c r="M158" s="1145"/>
      <c r="N158" s="697"/>
      <c r="O158" s="697"/>
      <c r="P158" s="697"/>
    </row>
    <row r="159" spans="2:16" ht="28.5" customHeight="1" x14ac:dyDescent="0.25">
      <c r="B159" s="153" t="s">
        <v>1601</v>
      </c>
      <c r="C159" s="497" t="s">
        <v>806</v>
      </c>
      <c r="D159" s="749" t="s">
        <v>1782</v>
      </c>
      <c r="E159" s="637" t="s">
        <v>1063</v>
      </c>
      <c r="F159" s="855">
        <v>46082</v>
      </c>
      <c r="G159" s="855">
        <v>46235</v>
      </c>
      <c r="H159" s="626">
        <v>120000</v>
      </c>
      <c r="I159" s="1111">
        <v>0</v>
      </c>
      <c r="J159" s="498">
        <v>120000</v>
      </c>
      <c r="K159" s="498">
        <v>3444</v>
      </c>
      <c r="L159" s="498">
        <v>16329.92</v>
      </c>
      <c r="M159" s="1149">
        <v>3648</v>
      </c>
      <c r="N159" s="626">
        <v>1944.78</v>
      </c>
      <c r="O159" s="468">
        <f>+K159+L159+M159+N159</f>
        <v>25366.699999999997</v>
      </c>
      <c r="P159" s="457">
        <f>+J159-O159</f>
        <v>94633.3</v>
      </c>
    </row>
    <row r="160" spans="2:16" ht="28.5" customHeight="1" x14ac:dyDescent="0.25">
      <c r="B160" s="153" t="s">
        <v>1607</v>
      </c>
      <c r="C160" s="281" t="s">
        <v>807</v>
      </c>
      <c r="D160" s="282" t="s">
        <v>414</v>
      </c>
      <c r="E160" s="281" t="s">
        <v>1063</v>
      </c>
      <c r="F160" s="855">
        <v>46082</v>
      </c>
      <c r="G160" s="855">
        <v>46235</v>
      </c>
      <c r="H160" s="626">
        <v>70000</v>
      </c>
      <c r="I160" s="1169">
        <v>0</v>
      </c>
      <c r="J160" s="468">
        <v>70000</v>
      </c>
      <c r="K160" s="468">
        <v>2009</v>
      </c>
      <c r="L160" s="468">
        <v>5368.48</v>
      </c>
      <c r="M160" s="1149">
        <v>2128</v>
      </c>
      <c r="N160" s="468">
        <v>25</v>
      </c>
      <c r="O160" s="468">
        <f t="shared" ref="O160:O165" si="28">+K160+L160+M160+N160</f>
        <v>9530.48</v>
      </c>
      <c r="P160" s="468">
        <f t="shared" ref="P160:P165" si="29">+J160-O160</f>
        <v>60469.520000000004</v>
      </c>
    </row>
    <row r="161" spans="2:16" ht="28.5" customHeight="1" x14ac:dyDescent="0.25">
      <c r="B161" s="153" t="s">
        <v>1608</v>
      </c>
      <c r="C161" s="281" t="s">
        <v>807</v>
      </c>
      <c r="D161" s="282" t="s">
        <v>417</v>
      </c>
      <c r="E161" s="281" t="s">
        <v>1063</v>
      </c>
      <c r="F161" s="855">
        <v>46082</v>
      </c>
      <c r="G161" s="855">
        <v>46235</v>
      </c>
      <c r="H161" s="626">
        <v>70000</v>
      </c>
      <c r="I161" s="1169">
        <v>0</v>
      </c>
      <c r="J161" s="468">
        <v>70000</v>
      </c>
      <c r="K161" s="468">
        <v>2009</v>
      </c>
      <c r="L161" s="468">
        <v>5368.48</v>
      </c>
      <c r="M161" s="1149">
        <v>2128</v>
      </c>
      <c r="N161" s="468">
        <v>25</v>
      </c>
      <c r="O161" s="468">
        <f t="shared" si="28"/>
        <v>9530.48</v>
      </c>
      <c r="P161" s="468">
        <f t="shared" si="29"/>
        <v>60469.520000000004</v>
      </c>
    </row>
    <row r="162" spans="2:16" ht="28.5" customHeight="1" x14ac:dyDescent="0.25">
      <c r="B162" s="153" t="s">
        <v>1614</v>
      </c>
      <c r="C162" s="281" t="s">
        <v>806</v>
      </c>
      <c r="D162" s="282" t="s">
        <v>417</v>
      </c>
      <c r="E162" s="281" t="s">
        <v>1063</v>
      </c>
      <c r="F162" s="855">
        <v>46082</v>
      </c>
      <c r="G162" s="855">
        <v>46235</v>
      </c>
      <c r="H162" s="626">
        <v>70000</v>
      </c>
      <c r="I162" s="1169">
        <v>0</v>
      </c>
      <c r="J162" s="468">
        <v>70000</v>
      </c>
      <c r="K162" s="468">
        <v>2009</v>
      </c>
      <c r="L162" s="468">
        <v>5368.48</v>
      </c>
      <c r="M162" s="1149">
        <v>2128</v>
      </c>
      <c r="N162" s="468">
        <v>25</v>
      </c>
      <c r="O162" s="468">
        <f t="shared" si="28"/>
        <v>9530.48</v>
      </c>
      <c r="P162" s="468">
        <f t="shared" si="29"/>
        <v>60469.520000000004</v>
      </c>
    </row>
    <row r="163" spans="2:16" ht="28.5" customHeight="1" x14ac:dyDescent="0.25">
      <c r="B163" s="153" t="s">
        <v>1617</v>
      </c>
      <c r="C163" s="281" t="s">
        <v>807</v>
      </c>
      <c r="D163" s="282" t="s">
        <v>414</v>
      </c>
      <c r="E163" s="281" t="s">
        <v>1063</v>
      </c>
      <c r="F163" s="855">
        <v>46082</v>
      </c>
      <c r="G163" s="855">
        <v>46235</v>
      </c>
      <c r="H163" s="626">
        <v>70000</v>
      </c>
      <c r="I163" s="1169">
        <v>0</v>
      </c>
      <c r="J163" s="468">
        <v>70000</v>
      </c>
      <c r="K163" s="468">
        <v>2009</v>
      </c>
      <c r="L163" s="468">
        <v>4984.5200000000004</v>
      </c>
      <c r="M163" s="1149">
        <v>2128</v>
      </c>
      <c r="N163" s="468">
        <v>1944.78</v>
      </c>
      <c r="O163" s="468">
        <f t="shared" si="28"/>
        <v>11066.300000000001</v>
      </c>
      <c r="P163" s="468">
        <f t="shared" si="29"/>
        <v>58933.7</v>
      </c>
    </row>
    <row r="164" spans="2:16" ht="28.5" customHeight="1" x14ac:dyDescent="0.25">
      <c r="B164" s="153" t="s">
        <v>1363</v>
      </c>
      <c r="C164" s="281" t="s">
        <v>806</v>
      </c>
      <c r="D164" s="282" t="s">
        <v>414</v>
      </c>
      <c r="E164" s="281" t="s">
        <v>1063</v>
      </c>
      <c r="F164" s="855">
        <v>46082</v>
      </c>
      <c r="G164" s="855">
        <v>46235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5368.48</v>
      </c>
      <c r="M164" s="1149">
        <v>2128</v>
      </c>
      <c r="N164" s="468">
        <v>25</v>
      </c>
      <c r="O164" s="468">
        <f t="shared" si="28"/>
        <v>9530.48</v>
      </c>
      <c r="P164" s="468">
        <f t="shared" si="29"/>
        <v>60469.520000000004</v>
      </c>
    </row>
    <row r="165" spans="2:16" ht="28.5" customHeight="1" x14ac:dyDescent="0.25">
      <c r="B165" s="153" t="s">
        <v>1620</v>
      </c>
      <c r="C165" s="281" t="s">
        <v>807</v>
      </c>
      <c r="D165" s="280" t="s">
        <v>417</v>
      </c>
      <c r="E165" s="281" t="s">
        <v>1063</v>
      </c>
      <c r="F165" s="855">
        <v>46082</v>
      </c>
      <c r="G165" s="855">
        <v>46235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5368.48</v>
      </c>
      <c r="M165" s="1149">
        <v>2128</v>
      </c>
      <c r="N165" s="468">
        <v>25</v>
      </c>
      <c r="O165" s="468">
        <f t="shared" si="28"/>
        <v>9530.48</v>
      </c>
      <c r="P165" s="468">
        <f t="shared" si="29"/>
        <v>60469.520000000004</v>
      </c>
    </row>
    <row r="166" spans="2:16" ht="28.5" customHeight="1" x14ac:dyDescent="0.25">
      <c r="B166" s="286" t="s">
        <v>1299</v>
      </c>
      <c r="C166" s="281" t="s">
        <v>1296</v>
      </c>
      <c r="D166" s="282" t="s">
        <v>1636</v>
      </c>
      <c r="E166" s="281" t="s">
        <v>1063</v>
      </c>
      <c r="F166" s="855">
        <v>46082</v>
      </c>
      <c r="G166" s="855">
        <v>46235</v>
      </c>
      <c r="H166" s="626">
        <v>43500</v>
      </c>
      <c r="I166" s="1169">
        <v>0</v>
      </c>
      <c r="J166" s="468">
        <v>43500</v>
      </c>
      <c r="K166" s="468">
        <v>1248.45</v>
      </c>
      <c r="L166" s="468">
        <v>936.62</v>
      </c>
      <c r="M166" s="1149">
        <v>1322.4</v>
      </c>
      <c r="N166" s="468">
        <v>25</v>
      </c>
      <c r="O166" s="468">
        <f>+K166+L166+M166+N166</f>
        <v>3532.4700000000003</v>
      </c>
      <c r="P166" s="468">
        <f>+J166-O166</f>
        <v>39967.53</v>
      </c>
    </row>
    <row r="167" spans="2:16" ht="28.5" customHeight="1" x14ac:dyDescent="0.25">
      <c r="B167" s="153" t="s">
        <v>1623</v>
      </c>
      <c r="C167" s="281" t="s">
        <v>806</v>
      </c>
      <c r="D167" s="282" t="s">
        <v>529</v>
      </c>
      <c r="E167" s="281" t="s">
        <v>1063</v>
      </c>
      <c r="F167" s="855">
        <v>46082</v>
      </c>
      <c r="G167" s="855">
        <v>46235</v>
      </c>
      <c r="H167" s="626">
        <v>55000</v>
      </c>
      <c r="I167" s="1169">
        <v>0</v>
      </c>
      <c r="J167" s="468">
        <v>55000</v>
      </c>
      <c r="K167" s="468">
        <v>1578.5</v>
      </c>
      <c r="L167" s="468">
        <v>2559.6799999999998</v>
      </c>
      <c r="M167" s="1149">
        <v>1672</v>
      </c>
      <c r="N167" s="468">
        <v>25</v>
      </c>
      <c r="O167" s="468">
        <f>+K167+L167+M167+N167</f>
        <v>5835.18</v>
      </c>
      <c r="P167" s="468">
        <f>+J167-O167</f>
        <v>49164.82</v>
      </c>
    </row>
    <row r="168" spans="2:16" ht="21" customHeight="1" x14ac:dyDescent="0.25">
      <c r="B168" s="466" t="s">
        <v>813</v>
      </c>
      <c r="C168" s="569"/>
      <c r="D168" s="492">
        <v>9</v>
      </c>
      <c r="E168" s="465"/>
      <c r="F168" s="1016"/>
      <c r="G168" s="860"/>
      <c r="H168" s="695">
        <f>SUM(H159:H167)</f>
        <v>638500</v>
      </c>
      <c r="I168" s="1144">
        <v>0</v>
      </c>
      <c r="J168" s="695">
        <f t="shared" ref="J168:P168" si="30">SUM(J159:J167)</f>
        <v>638500</v>
      </c>
      <c r="K168" s="695">
        <f t="shared" si="30"/>
        <v>18324.95</v>
      </c>
      <c r="L168" s="695">
        <f t="shared" si="30"/>
        <v>51653.14</v>
      </c>
      <c r="M168" s="695">
        <f t="shared" si="30"/>
        <v>19410.400000000001</v>
      </c>
      <c r="N168" s="695">
        <f t="shared" si="30"/>
        <v>4064.56</v>
      </c>
      <c r="O168" s="695">
        <f t="shared" si="30"/>
        <v>93453.049999999988</v>
      </c>
      <c r="P168" s="695">
        <f t="shared" si="30"/>
        <v>545046.95000000007</v>
      </c>
    </row>
    <row r="169" spans="2:16" ht="23.25" customHeight="1" x14ac:dyDescent="0.25">
      <c r="B169" s="466"/>
      <c r="C169" s="569"/>
      <c r="D169" s="492"/>
      <c r="E169" s="465"/>
      <c r="F169" s="1272"/>
      <c r="G169" s="711"/>
      <c r="H169" s="695"/>
      <c r="I169" s="1144"/>
      <c r="J169" s="697"/>
      <c r="K169" s="697"/>
      <c r="L169" s="697"/>
      <c r="M169" s="1145"/>
      <c r="N169" s="697"/>
      <c r="O169" s="697"/>
      <c r="P169" s="697"/>
    </row>
    <row r="170" spans="2:16" ht="28.5" customHeight="1" x14ac:dyDescent="0.25">
      <c r="B170" s="466" t="s">
        <v>1790</v>
      </c>
      <c r="C170" s="569"/>
      <c r="D170" s="492"/>
      <c r="E170" s="465"/>
      <c r="F170" s="1272"/>
      <c r="G170" s="711"/>
      <c r="H170" s="695"/>
      <c r="I170" s="1144"/>
      <c r="J170" s="697"/>
      <c r="K170" s="697"/>
      <c r="L170" s="697"/>
      <c r="M170" s="1145"/>
      <c r="N170" s="697"/>
      <c r="O170" s="697"/>
      <c r="P170" s="697"/>
    </row>
    <row r="171" spans="2:16" ht="24" customHeight="1" x14ac:dyDescent="0.25">
      <c r="B171" s="153" t="s">
        <v>1600</v>
      </c>
      <c r="C171" s="281" t="s">
        <v>806</v>
      </c>
      <c r="D171" s="282" t="s">
        <v>1463</v>
      </c>
      <c r="E171" s="281" t="s">
        <v>1063</v>
      </c>
      <c r="F171" s="855">
        <v>46082</v>
      </c>
      <c r="G171" s="855">
        <v>46235</v>
      </c>
      <c r="H171" s="626">
        <v>120000</v>
      </c>
      <c r="I171" s="1169">
        <v>0</v>
      </c>
      <c r="J171" s="468">
        <v>120000</v>
      </c>
      <c r="K171" s="468">
        <v>3444</v>
      </c>
      <c r="L171" s="468">
        <v>16809.87</v>
      </c>
      <c r="M171" s="1149">
        <v>3648</v>
      </c>
      <c r="N171" s="468">
        <v>25</v>
      </c>
      <c r="O171" s="468">
        <f t="shared" ref="O171:O177" si="31">+K171+L171+M171+N171</f>
        <v>23926.87</v>
      </c>
      <c r="P171" s="468">
        <f t="shared" ref="P171:P177" si="32">+J171-O171</f>
        <v>96073.13</v>
      </c>
    </row>
    <row r="172" spans="2:16" ht="24" customHeight="1" x14ac:dyDescent="0.25">
      <c r="B172" s="153" t="s">
        <v>1604</v>
      </c>
      <c r="C172" s="685" t="s">
        <v>806</v>
      </c>
      <c r="D172" s="282" t="s">
        <v>417</v>
      </c>
      <c r="E172" s="281" t="s">
        <v>1063</v>
      </c>
      <c r="F172" s="855">
        <v>46082</v>
      </c>
      <c r="G172" s="855">
        <v>46235</v>
      </c>
      <c r="H172" s="626">
        <v>70000</v>
      </c>
      <c r="I172" s="1169">
        <v>0</v>
      </c>
      <c r="J172" s="468">
        <v>70000</v>
      </c>
      <c r="K172" s="468">
        <v>2009</v>
      </c>
      <c r="L172" s="468">
        <v>4984.5200000000004</v>
      </c>
      <c r="M172" s="1149">
        <v>2128</v>
      </c>
      <c r="N172" s="468">
        <v>1944.78</v>
      </c>
      <c r="O172" s="468">
        <f t="shared" si="31"/>
        <v>11066.300000000001</v>
      </c>
      <c r="P172" s="468">
        <f t="shared" si="32"/>
        <v>58933.7</v>
      </c>
    </row>
    <row r="173" spans="2:16" ht="24" customHeight="1" x14ac:dyDescent="0.25">
      <c r="B173" s="153" t="s">
        <v>1605</v>
      </c>
      <c r="C173" s="685" t="s">
        <v>806</v>
      </c>
      <c r="D173" s="282" t="s">
        <v>1773</v>
      </c>
      <c r="E173" s="281" t="s">
        <v>1063</v>
      </c>
      <c r="F173" s="855">
        <v>46082</v>
      </c>
      <c r="G173" s="855">
        <v>46235</v>
      </c>
      <c r="H173" s="626">
        <v>70000</v>
      </c>
      <c r="I173" s="1169">
        <v>0</v>
      </c>
      <c r="J173" s="468">
        <v>70000</v>
      </c>
      <c r="K173" s="468">
        <v>2009</v>
      </c>
      <c r="L173" s="468">
        <v>4600.5600000000004</v>
      </c>
      <c r="M173" s="1149">
        <v>2128</v>
      </c>
      <c r="N173" s="468">
        <v>3864.56</v>
      </c>
      <c r="O173" s="468">
        <f t="shared" si="31"/>
        <v>12602.12</v>
      </c>
      <c r="P173" s="468">
        <f t="shared" si="32"/>
        <v>57397.88</v>
      </c>
    </row>
    <row r="174" spans="2:16" ht="24" customHeight="1" x14ac:dyDescent="0.25">
      <c r="B174" s="153" t="s">
        <v>1611</v>
      </c>
      <c r="C174" s="685" t="s">
        <v>806</v>
      </c>
      <c r="D174" s="282" t="s">
        <v>417</v>
      </c>
      <c r="E174" s="281" t="s">
        <v>1063</v>
      </c>
      <c r="F174" s="855">
        <v>46082</v>
      </c>
      <c r="G174" s="855">
        <v>46235</v>
      </c>
      <c r="H174" s="626">
        <v>70000</v>
      </c>
      <c r="I174" s="1169">
        <v>0</v>
      </c>
      <c r="J174" s="468">
        <v>70000</v>
      </c>
      <c r="K174" s="468">
        <v>2009</v>
      </c>
      <c r="L174" s="468">
        <v>4984.5200000000004</v>
      </c>
      <c r="M174" s="1149">
        <v>2128</v>
      </c>
      <c r="N174" s="468">
        <v>1944.78</v>
      </c>
      <c r="O174" s="468">
        <f t="shared" si="31"/>
        <v>11066.300000000001</v>
      </c>
      <c r="P174" s="468">
        <f t="shared" si="32"/>
        <v>58933.7</v>
      </c>
    </row>
    <row r="175" spans="2:16" ht="24" customHeight="1" x14ac:dyDescent="0.25">
      <c r="B175" s="153" t="s">
        <v>1610</v>
      </c>
      <c r="C175" s="685" t="s">
        <v>806</v>
      </c>
      <c r="D175" s="282" t="s">
        <v>417</v>
      </c>
      <c r="E175" s="281" t="s">
        <v>1063</v>
      </c>
      <c r="F175" s="855">
        <v>46082</v>
      </c>
      <c r="G175" s="855">
        <v>46235</v>
      </c>
      <c r="H175" s="626">
        <v>70000</v>
      </c>
      <c r="I175" s="1169">
        <v>0</v>
      </c>
      <c r="J175" s="468">
        <v>70000</v>
      </c>
      <c r="K175" s="468">
        <v>2009</v>
      </c>
      <c r="L175" s="468">
        <v>4984.5200000000004</v>
      </c>
      <c r="M175" s="1149">
        <v>2128</v>
      </c>
      <c r="N175" s="468">
        <v>1944.78</v>
      </c>
      <c r="O175" s="468">
        <f t="shared" si="31"/>
        <v>11066.300000000001</v>
      </c>
      <c r="P175" s="468">
        <f t="shared" si="32"/>
        <v>58933.7</v>
      </c>
    </row>
    <row r="176" spans="2:16" ht="24" customHeight="1" x14ac:dyDescent="0.25">
      <c r="B176" s="153" t="s">
        <v>1616</v>
      </c>
      <c r="C176" s="685" t="s">
        <v>806</v>
      </c>
      <c r="D176" s="282" t="s">
        <v>414</v>
      </c>
      <c r="E176" s="281" t="s">
        <v>1063</v>
      </c>
      <c r="F176" s="1084">
        <v>46023</v>
      </c>
      <c r="G176" s="1084">
        <v>46174</v>
      </c>
      <c r="H176" s="626">
        <v>70000</v>
      </c>
      <c r="I176" s="1169">
        <v>0</v>
      </c>
      <c r="J176" s="468">
        <v>70000</v>
      </c>
      <c r="K176" s="468">
        <v>2009</v>
      </c>
      <c r="L176" s="468">
        <v>5368.48</v>
      </c>
      <c r="M176" s="1149">
        <v>2128</v>
      </c>
      <c r="N176" s="468">
        <v>25</v>
      </c>
      <c r="O176" s="468">
        <f t="shared" si="31"/>
        <v>9530.48</v>
      </c>
      <c r="P176" s="468">
        <f t="shared" si="32"/>
        <v>60469.520000000004</v>
      </c>
    </row>
    <row r="177" spans="2:17" ht="24" customHeight="1" x14ac:dyDescent="0.25">
      <c r="B177" s="153" t="s">
        <v>1615</v>
      </c>
      <c r="C177" s="685" t="s">
        <v>1296</v>
      </c>
      <c r="D177" s="282" t="s">
        <v>414</v>
      </c>
      <c r="E177" s="281" t="s">
        <v>1063</v>
      </c>
      <c r="F177" s="1084">
        <v>46023</v>
      </c>
      <c r="G177" s="1084">
        <v>46174</v>
      </c>
      <c r="H177" s="626">
        <v>70000</v>
      </c>
      <c r="I177" s="1169">
        <v>0</v>
      </c>
      <c r="J177" s="468">
        <v>70000</v>
      </c>
      <c r="K177" s="468">
        <v>2009</v>
      </c>
      <c r="L177" s="468">
        <v>5368.48</v>
      </c>
      <c r="M177" s="1149">
        <v>2128</v>
      </c>
      <c r="N177" s="468">
        <v>25</v>
      </c>
      <c r="O177" s="468">
        <f t="shared" si="31"/>
        <v>9530.48</v>
      </c>
      <c r="P177" s="468">
        <f t="shared" si="32"/>
        <v>60469.520000000004</v>
      </c>
    </row>
    <row r="178" spans="2:17" ht="24" customHeight="1" x14ac:dyDescent="0.25">
      <c r="B178" s="153" t="s">
        <v>1625</v>
      </c>
      <c r="C178" s="685" t="s">
        <v>1296</v>
      </c>
      <c r="D178" s="282" t="s">
        <v>1636</v>
      </c>
      <c r="E178" s="281" t="s">
        <v>1063</v>
      </c>
      <c r="F178" s="1084">
        <v>46023</v>
      </c>
      <c r="G178" s="1084">
        <v>46174</v>
      </c>
      <c r="H178" s="626">
        <v>43500</v>
      </c>
      <c r="I178" s="1169">
        <v>0</v>
      </c>
      <c r="J178" s="468">
        <v>43500</v>
      </c>
      <c r="K178" s="468">
        <v>1248.45</v>
      </c>
      <c r="L178" s="468">
        <v>936.62</v>
      </c>
      <c r="M178" s="1149">
        <v>1322.4</v>
      </c>
      <c r="N178" s="468">
        <v>25</v>
      </c>
      <c r="O178" s="468">
        <f>+K178+L178+M178+N178</f>
        <v>3532.4700000000003</v>
      </c>
      <c r="P178" s="468">
        <f>+J178-O178</f>
        <v>39967.53</v>
      </c>
    </row>
    <row r="179" spans="2:17" ht="21" customHeight="1" x14ac:dyDescent="0.25">
      <c r="B179" s="466" t="s">
        <v>813</v>
      </c>
      <c r="C179" s="569"/>
      <c r="D179" s="492">
        <v>8</v>
      </c>
      <c r="E179" s="465"/>
      <c r="F179" s="1016"/>
      <c r="G179" s="860"/>
      <c r="H179" s="695">
        <f>SUM(H171:H178)</f>
        <v>583500</v>
      </c>
      <c r="I179" s="1144">
        <v>0</v>
      </c>
      <c r="J179" s="695">
        <f t="shared" ref="J179:P179" si="33">SUM(J171:J178)</f>
        <v>583500</v>
      </c>
      <c r="K179" s="695">
        <f t="shared" si="33"/>
        <v>16746.45</v>
      </c>
      <c r="L179" s="695">
        <f t="shared" si="33"/>
        <v>48037.57</v>
      </c>
      <c r="M179" s="695">
        <f t="shared" si="33"/>
        <v>17738.400000000001</v>
      </c>
      <c r="N179" s="695">
        <f t="shared" si="33"/>
        <v>9798.9</v>
      </c>
      <c r="O179" s="695">
        <f t="shared" si="33"/>
        <v>92321.319999999992</v>
      </c>
      <c r="P179" s="695">
        <f t="shared" si="33"/>
        <v>491178.68000000005</v>
      </c>
    </row>
    <row r="180" spans="2:17" ht="21" customHeight="1" x14ac:dyDescent="0.25">
      <c r="B180" s="466"/>
      <c r="C180" s="569"/>
      <c r="D180" s="492"/>
      <c r="E180" s="465"/>
      <c r="F180" s="1016"/>
      <c r="G180" s="860"/>
      <c r="H180" s="695">
        <f>+H179+H168+H156+H145</f>
        <v>2450500</v>
      </c>
      <c r="I180" s="1144">
        <v>0</v>
      </c>
      <c r="J180" s="695">
        <f t="shared" ref="J180:P180" si="34">+J179+J168+J156+J145</f>
        <v>2450500</v>
      </c>
      <c r="K180" s="695">
        <f t="shared" si="34"/>
        <v>70329.350000000006</v>
      </c>
      <c r="L180" s="695">
        <f t="shared" si="34"/>
        <v>194123.96</v>
      </c>
      <c r="M180" s="695">
        <f t="shared" si="34"/>
        <v>74495.200000000012</v>
      </c>
      <c r="N180" s="695">
        <f t="shared" si="34"/>
        <v>25832.14</v>
      </c>
      <c r="O180" s="695">
        <f t="shared" si="34"/>
        <v>364780.64999999997</v>
      </c>
      <c r="P180" s="695">
        <f t="shared" si="34"/>
        <v>2085719.3500000003</v>
      </c>
    </row>
    <row r="181" spans="2:17" ht="21" customHeight="1" x14ac:dyDescent="0.25">
      <c r="B181" s="490"/>
      <c r="C181" s="1223"/>
      <c r="D181" s="492"/>
      <c r="E181" s="465"/>
      <c r="F181" s="710"/>
      <c r="G181" s="711"/>
      <c r="H181" s="695"/>
      <c r="I181" s="1112"/>
      <c r="J181" s="463"/>
      <c r="K181" s="463"/>
      <c r="L181" s="463"/>
      <c r="M181" s="1145"/>
      <c r="N181" s="697"/>
      <c r="O181" s="697"/>
      <c r="P181" s="463"/>
    </row>
    <row r="182" spans="2:17" ht="23.25" customHeight="1" x14ac:dyDescent="0.25">
      <c r="B182" s="1048" t="s">
        <v>865</v>
      </c>
      <c r="C182" s="1053"/>
      <c r="D182" s="1125">
        <f>+D179+D168+D156+D145+D15+D19+D26+D33+D51+D55+D59+D67+D71+D78+D92+D103+D107+D113+D117+D127+D131+D42+D82+D30+D63+D46+D37</f>
        <v>88</v>
      </c>
      <c r="E182" s="1397"/>
      <c r="F182" s="1125"/>
      <c r="G182" s="1125"/>
      <c r="H182" s="1126">
        <f>+H15+H19+H26+H33+H42+H51+H55+H59+H67+H71+H78+H92+H103+H107+H113+H117+H127+H131+H145+H156+H168+H179+H82+H63+H30+H46+H37</f>
        <v>7280500</v>
      </c>
      <c r="I182" s="1114">
        <v>0</v>
      </c>
      <c r="J182" s="1126">
        <f t="shared" ref="J182:P182" si="35">+J15+J19+J26+J33+J42+J51+J55+J59+J67+J71+J78+J92+J103+J107+J113+J117+J127+J131+J145+J156+J168+J179+J82+J63+J30+J46+J37</f>
        <v>7280500</v>
      </c>
      <c r="K182" s="1126">
        <f t="shared" si="35"/>
        <v>208950.35000000003</v>
      </c>
      <c r="L182" s="1126">
        <f t="shared" si="35"/>
        <v>738212.90999999992</v>
      </c>
      <c r="M182" s="1126">
        <f t="shared" si="35"/>
        <v>221327.19999999998</v>
      </c>
      <c r="N182" s="1126">
        <f t="shared" si="35"/>
        <v>136880.97999999998</v>
      </c>
      <c r="O182" s="1126">
        <f t="shared" si="35"/>
        <v>1305371.4400000004</v>
      </c>
      <c r="P182" s="1126">
        <f t="shared" si="35"/>
        <v>5975128.5600000005</v>
      </c>
    </row>
    <row r="183" spans="2:17" ht="17.25" customHeight="1" x14ac:dyDescent="0.25">
      <c r="B183" s="259"/>
      <c r="C183" s="1220"/>
      <c r="D183" s="259"/>
      <c r="E183" s="546"/>
      <c r="F183" s="546"/>
      <c r="G183" s="546"/>
      <c r="H183" s="862"/>
      <c r="I183" s="259"/>
      <c r="J183" s="259"/>
      <c r="K183" s="660"/>
      <c r="L183" s="660"/>
      <c r="M183" s="531"/>
      <c r="N183" s="660"/>
      <c r="O183" s="660"/>
      <c r="P183" s="259"/>
      <c r="Q183" s="259"/>
    </row>
    <row r="184" spans="2:17" ht="17.25" customHeight="1" x14ac:dyDescent="0.25">
      <c r="B184" s="259"/>
      <c r="C184" s="1220"/>
      <c r="D184" s="259"/>
      <c r="E184" s="546"/>
      <c r="F184" s="546"/>
      <c r="G184" s="546"/>
      <c r="H184" s="1179"/>
      <c r="I184" s="259"/>
      <c r="J184" s="259"/>
      <c r="K184" s="660"/>
      <c r="L184" s="660"/>
      <c r="M184" s="531"/>
      <c r="N184" s="660"/>
      <c r="O184" s="660"/>
      <c r="P184" s="259"/>
      <c r="Q184" s="259"/>
    </row>
    <row r="185" spans="2:17" ht="17.25" customHeight="1" x14ac:dyDescent="0.3">
      <c r="B185" s="259"/>
      <c r="C185" s="1220"/>
      <c r="D185" s="1576"/>
      <c r="E185" s="546"/>
      <c r="F185" s="546"/>
      <c r="G185" s="546"/>
      <c r="H185" s="1179"/>
      <c r="I185" s="259"/>
      <c r="J185" s="259"/>
      <c r="K185" s="660"/>
      <c r="L185" s="660"/>
      <c r="M185" s="531"/>
      <c r="N185" s="660"/>
      <c r="O185" s="660"/>
      <c r="P185" s="259"/>
      <c r="Q185" s="259"/>
    </row>
    <row r="186" spans="2:17" ht="17.25" customHeight="1" x14ac:dyDescent="0.25">
      <c r="B186" s="259"/>
      <c r="C186" s="1220"/>
      <c r="D186" s="259"/>
      <c r="E186" s="531"/>
      <c r="F186" s="259"/>
      <c r="G186" s="259"/>
      <c r="H186" s="259"/>
      <c r="I186" s="259"/>
      <c r="J186" s="259"/>
      <c r="K186" s="660"/>
      <c r="L186" s="259"/>
      <c r="M186" s="1152"/>
      <c r="N186" s="660"/>
      <c r="O186" s="660"/>
      <c r="P186" s="660"/>
      <c r="Q186" s="259"/>
    </row>
    <row r="187" spans="2:17" ht="17.25" customHeight="1" x14ac:dyDescent="0.25">
      <c r="B187" s="259"/>
      <c r="C187" s="1220"/>
      <c r="D187" s="259"/>
      <c r="E187" s="531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ht="17.25" customHeight="1" x14ac:dyDescent="0.25">
      <c r="B188" s="259"/>
      <c r="C188" s="1220"/>
      <c r="D188" s="259"/>
      <c r="E188" s="531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ht="17.25" customHeight="1" x14ac:dyDescent="0.25">
      <c r="B189" s="259"/>
      <c r="C189" s="1220"/>
      <c r="D189" s="259"/>
      <c r="E189" s="531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ht="17.25" customHeight="1" x14ac:dyDescent="0.25">
      <c r="B190" s="259"/>
      <c r="C190" s="1220"/>
      <c r="D190" s="259"/>
      <c r="E190" s="531"/>
      <c r="F190" s="259"/>
      <c r="G190" s="259"/>
      <c r="H190" s="259"/>
      <c r="I190" s="259"/>
      <c r="J190" s="259"/>
      <c r="K190" s="660"/>
      <c r="L190" s="259"/>
      <c r="M190" s="1152"/>
      <c r="N190" s="660"/>
      <c r="O190" s="660"/>
      <c r="P190" s="660"/>
      <c r="Q190" s="259"/>
    </row>
    <row r="191" spans="2:17" ht="17.25" customHeight="1" x14ac:dyDescent="0.25">
      <c r="B191" s="259"/>
      <c r="C191" s="1220"/>
      <c r="D191" s="259"/>
      <c r="E191" s="531"/>
      <c r="F191" s="259"/>
      <c r="G191" s="259"/>
      <c r="H191" s="259"/>
      <c r="I191" s="259"/>
      <c r="J191" s="259"/>
      <c r="K191" s="660"/>
      <c r="L191" s="259"/>
      <c r="M191" s="1152"/>
      <c r="N191" s="660"/>
      <c r="O191" s="660"/>
      <c r="P191" s="660"/>
      <c r="Q191" s="259"/>
    </row>
    <row r="192" spans="2:17" ht="17.25" customHeight="1" x14ac:dyDescent="0.25">
      <c r="B192" s="259"/>
      <c r="C192" s="1220"/>
      <c r="D192" s="259"/>
      <c r="E192" s="531"/>
      <c r="F192" s="259"/>
      <c r="G192" s="259"/>
      <c r="H192" s="259"/>
      <c r="I192" s="259"/>
      <c r="J192" s="259"/>
      <c r="K192" s="660" t="s">
        <v>641</v>
      </c>
      <c r="L192" s="259"/>
      <c r="M192" s="1152"/>
      <c r="N192" s="660"/>
      <c r="O192" s="660"/>
      <c r="P192" s="660"/>
      <c r="Q192" s="259"/>
    </row>
    <row r="193" spans="2:17" ht="17.25" customHeight="1" x14ac:dyDescent="0.25">
      <c r="B193" s="259"/>
      <c r="C193" s="1220"/>
      <c r="D193" s="259"/>
      <c r="E193" s="531"/>
      <c r="F193" s="259"/>
      <c r="G193" s="259"/>
      <c r="H193" s="259"/>
      <c r="I193" s="259"/>
      <c r="J193" s="259"/>
      <c r="K193" s="660"/>
      <c r="L193" s="259"/>
      <c r="M193" s="1152"/>
      <c r="N193" s="660"/>
      <c r="O193" s="660"/>
      <c r="P193" s="660"/>
      <c r="Q193" s="259"/>
    </row>
    <row r="194" spans="2:17" ht="17.25" customHeight="1" x14ac:dyDescent="0.25">
      <c r="B194" s="259"/>
      <c r="C194" s="1220"/>
      <c r="D194" s="259"/>
      <c r="E194" s="531"/>
      <c r="F194" s="259"/>
      <c r="G194" s="259"/>
      <c r="H194" s="259"/>
      <c r="I194" s="259"/>
      <c r="J194" s="259"/>
      <c r="K194" s="660"/>
      <c r="L194" s="259"/>
      <c r="M194" s="1152"/>
      <c r="N194" s="660"/>
      <c r="O194" s="660"/>
      <c r="P194" s="660"/>
      <c r="Q194" s="259"/>
    </row>
    <row r="195" spans="2:17" ht="17.25" customHeight="1" x14ac:dyDescent="0.25">
      <c r="B195" s="259"/>
      <c r="C195" s="1220"/>
      <c r="D195" s="259"/>
      <c r="E195" s="531"/>
      <c r="F195" s="259"/>
      <c r="G195" s="259"/>
      <c r="H195" s="259"/>
      <c r="I195" s="259"/>
      <c r="J195" s="259"/>
      <c r="K195" s="660"/>
      <c r="L195" s="259"/>
      <c r="M195" s="1152"/>
      <c r="N195" s="660"/>
      <c r="O195" s="660"/>
      <c r="P195" s="660"/>
      <c r="Q195" s="259"/>
    </row>
    <row r="196" spans="2:17" ht="17.25" customHeight="1" x14ac:dyDescent="0.25">
      <c r="B196" s="537"/>
      <c r="C196" s="1062"/>
      <c r="D196" s="537"/>
      <c r="E196" s="1398"/>
      <c r="F196" s="692"/>
      <c r="G196" s="692"/>
      <c r="H196" s="537"/>
      <c r="I196" s="537"/>
      <c r="J196" s="537"/>
      <c r="K196" s="537"/>
      <c r="L196" s="537"/>
      <c r="M196" s="542"/>
      <c r="N196" s="537"/>
      <c r="O196" s="537"/>
      <c r="P196" s="537"/>
      <c r="Q196" s="537"/>
    </row>
    <row r="197" spans="2:17" ht="17.25" customHeight="1" x14ac:dyDescent="0.25">
      <c r="B197" s="537"/>
      <c r="C197" s="1062"/>
      <c r="D197" s="537"/>
      <c r="E197" s="1398"/>
      <c r="F197" s="692"/>
      <c r="G197" s="692"/>
      <c r="H197" s="537"/>
      <c r="I197" s="537"/>
      <c r="J197" s="537"/>
      <c r="K197" s="537"/>
      <c r="L197" s="537"/>
      <c r="M197" s="542"/>
      <c r="N197" s="537"/>
      <c r="O197" s="537"/>
      <c r="P197" s="537"/>
      <c r="Q197" s="537"/>
    </row>
    <row r="198" spans="2:17" ht="17.25" customHeight="1" x14ac:dyDescent="0.25">
      <c r="B198" s="537"/>
      <c r="C198" s="1062"/>
      <c r="D198" s="537"/>
      <c r="E198" s="542"/>
      <c r="F198" s="537"/>
      <c r="G198" s="537"/>
      <c r="H198" s="537"/>
      <c r="I198" s="537"/>
      <c r="J198" s="537"/>
      <c r="K198" s="537"/>
      <c r="L198" s="537"/>
      <c r="M198" s="542"/>
      <c r="N198" s="537"/>
      <c r="O198" s="537"/>
      <c r="P198" s="537"/>
      <c r="Q198" s="537"/>
    </row>
    <row r="199" spans="2:17" ht="17.25" customHeight="1" x14ac:dyDescent="0.25">
      <c r="B199" s="542" t="s">
        <v>1449</v>
      </c>
      <c r="C199" s="1202"/>
      <c r="D199" s="542"/>
      <c r="E199" s="691"/>
      <c r="F199" s="691"/>
      <c r="G199" s="691"/>
      <c r="H199" s="866"/>
      <c r="I199" s="674" t="s">
        <v>1377</v>
      </c>
      <c r="K199" s="674"/>
      <c r="L199" s="674"/>
      <c r="M199" s="1153"/>
      <c r="N199" s="1097"/>
      <c r="P199" s="674"/>
      <c r="Q199" s="544"/>
    </row>
    <row r="200" spans="2:17" ht="17.25" customHeight="1" x14ac:dyDescent="0.25">
      <c r="B200" s="546" t="s">
        <v>935</v>
      </c>
      <c r="C200" s="1203"/>
      <c r="D200" s="546"/>
      <c r="E200" s="1399"/>
      <c r="F200" s="538"/>
      <c r="G200" s="538"/>
      <c r="H200" s="467"/>
      <c r="I200" s="537"/>
      <c r="J200" s="1895" t="s">
        <v>1375</v>
      </c>
      <c r="K200" s="1895"/>
      <c r="L200" s="1895"/>
      <c r="M200" s="1895"/>
      <c r="N200" s="1895"/>
      <c r="O200" s="1895"/>
      <c r="P200" s="1895"/>
      <c r="Q200" s="539"/>
    </row>
    <row r="201" spans="2:17" ht="17.25" customHeight="1" x14ac:dyDescent="0.25">
      <c r="B201" s="542" t="s">
        <v>1231</v>
      </c>
      <c r="C201" s="1202"/>
      <c r="D201" s="542"/>
      <c r="E201" s="542"/>
      <c r="G201" s="1062"/>
      <c r="H201" s="1062"/>
      <c r="I201" s="1062"/>
      <c r="J201" s="1876" t="s">
        <v>1554</v>
      </c>
      <c r="K201" s="1876"/>
      <c r="L201" s="1876"/>
      <c r="M201" s="1876"/>
      <c r="N201" s="1876"/>
      <c r="O201" s="1876"/>
      <c r="P201" s="1876"/>
      <c r="Q201" s="537"/>
    </row>
    <row r="202" spans="2:17" ht="213" customHeight="1" x14ac:dyDescent="0.25">
      <c r="B202" s="546"/>
      <c r="C202" s="1203"/>
      <c r="D202" s="546"/>
      <c r="E202" s="546"/>
      <c r="F202" s="547"/>
      <c r="G202" s="547"/>
      <c r="H202" s="546"/>
      <c r="I202" s="541"/>
      <c r="J202" s="540"/>
      <c r="K202" s="537"/>
      <c r="L202" s="673" t="s">
        <v>1374</v>
      </c>
      <c r="M202" s="866"/>
      <c r="N202" s="673"/>
      <c r="O202" s="673"/>
      <c r="P202" s="673"/>
      <c r="Q202" s="673"/>
    </row>
    <row r="203" spans="2:17" ht="12" customHeight="1" x14ac:dyDescent="0.25">
      <c r="B203" s="267"/>
      <c r="C203" s="1228"/>
      <c r="D203" s="267"/>
      <c r="E203" s="267"/>
      <c r="F203" s="268"/>
      <c r="G203" s="268"/>
      <c r="H203" s="268"/>
      <c r="I203" s="269"/>
      <c r="J203" s="268"/>
      <c r="K203" s="268"/>
      <c r="L203" s="268"/>
      <c r="M203" s="267"/>
      <c r="N203" s="205"/>
      <c r="O203" s="1324"/>
      <c r="P203" s="271"/>
      <c r="Q203" s="259"/>
    </row>
    <row r="204" spans="2:17" s="259" customFormat="1" ht="24" hidden="1" customHeight="1" x14ac:dyDescent="0.25">
      <c r="C204" s="1220"/>
      <c r="E204" s="668"/>
      <c r="F204" s="668"/>
      <c r="G204" s="668"/>
      <c r="M204" s="531"/>
      <c r="N204"/>
      <c r="O204"/>
    </row>
    <row r="205" spans="2:17" x14ac:dyDescent="0.25">
      <c r="L205" s="259"/>
      <c r="M205" s="531"/>
    </row>
  </sheetData>
  <mergeCells count="21">
    <mergeCell ref="B10:B11"/>
    <mergeCell ref="C10:C11"/>
    <mergeCell ref="D10:D11"/>
    <mergeCell ref="E10:E11"/>
    <mergeCell ref="F10:F11"/>
    <mergeCell ref="B4:P4"/>
    <mergeCell ref="B5:P5"/>
    <mergeCell ref="B6:P6"/>
    <mergeCell ref="B7:P7"/>
    <mergeCell ref="B8:P8"/>
    <mergeCell ref="G10:G11"/>
    <mergeCell ref="I10:I11"/>
    <mergeCell ref="J10:J11"/>
    <mergeCell ref="K10:K11"/>
    <mergeCell ref="L10:L11"/>
    <mergeCell ref="N10:N11"/>
    <mergeCell ref="O10:O11"/>
    <mergeCell ref="P10:P11"/>
    <mergeCell ref="J200:P200"/>
    <mergeCell ref="J201:P201"/>
    <mergeCell ref="M10:M11"/>
  </mergeCells>
  <pageMargins left="1.0236220472440944" right="0.11811023622047245" top="0.23622047244094491" bottom="7.874015748031496E-2" header="0.15" footer="3.937007874015748E-2"/>
  <pageSetup paperSize="5" scale="50" fitToHeight="0" orientation="landscape" r:id="rId1"/>
  <rowBreaks count="3" manualBreakCount="3">
    <brk id="59" min="1" max="15" man="1"/>
    <brk id="108" min="1" max="15" man="1"/>
    <brk id="155" min="1" max="15" man="1"/>
  </rowBreaks>
  <drawing r:id="rId2"/>
</worksheet>
</file>

<file path=xl/worksheets/sheet3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0279DA-71F6-4DAD-AEEF-AE741E8D6D9A}">
  <sheetPr>
    <pageSetUpPr fitToPage="1"/>
  </sheetPr>
  <dimension ref="A1:M83"/>
  <sheetViews>
    <sheetView showGridLines="0" topLeftCell="B1" zoomScale="80" zoomScaleNormal="80" workbookViewId="0">
      <selection activeCell="B7" sqref="B7:M7"/>
    </sheetView>
  </sheetViews>
  <sheetFormatPr baseColWidth="10" defaultRowHeight="15" x14ac:dyDescent="0.25"/>
  <cols>
    <col min="1" max="1" width="1.42578125" hidden="1" customWidth="1"/>
    <col min="2" max="2" width="66.7109375" customWidth="1"/>
    <col min="3" max="3" width="10.85546875" customWidth="1"/>
    <col min="4" max="4" width="52.85546875" customWidth="1"/>
    <col min="5" max="5" width="18.28515625" customWidth="1"/>
    <col min="6" max="6" width="11.85546875" bestFit="1" customWidth="1"/>
    <col min="7" max="7" width="15.85546875" bestFit="1" customWidth="1"/>
    <col min="8" max="8" width="13" bestFit="1" customWidth="1"/>
    <col min="9" max="9" width="14.42578125" bestFit="1" customWidth="1"/>
    <col min="10" max="10" width="13" bestFit="1" customWidth="1"/>
    <col min="11" max="11" width="11.7109375" bestFit="1" customWidth="1"/>
    <col min="12" max="12" width="17.140625" customWidth="1"/>
    <col min="13" max="13" width="16.5703125" customWidth="1"/>
  </cols>
  <sheetData>
    <row r="1" spans="2:13" s="1412" customFormat="1" ht="12.75" customHeight="1" x14ac:dyDescent="0.2"/>
    <row r="2" spans="2:13" s="1412" customFormat="1" ht="27.75" customHeight="1" x14ac:dyDescent="0.2"/>
    <row r="3" spans="2:13" s="1412" customFormat="1" ht="12.75" customHeight="1" x14ac:dyDescent="0.2"/>
    <row r="4" spans="2:13" s="1412" customFormat="1" ht="12.75" customHeight="1" x14ac:dyDescent="0.2"/>
    <row r="5" spans="2:13" s="1412" customFormat="1" ht="12.75" customHeight="1" x14ac:dyDescent="0.2"/>
    <row r="6" spans="2:13" s="1412" customFormat="1" ht="12.75" customHeight="1" x14ac:dyDescent="0.25">
      <c r="B6" s="1624" t="s">
        <v>0</v>
      </c>
      <c r="C6" s="1624"/>
      <c r="D6" s="1624"/>
      <c r="E6" s="1624"/>
      <c r="F6" s="1624"/>
      <c r="G6" s="1624"/>
      <c r="H6" s="1624"/>
      <c r="I6" s="1624"/>
      <c r="J6" s="1624"/>
      <c r="K6" s="1624"/>
      <c r="L6" s="1624"/>
      <c r="M6" s="1624"/>
    </row>
    <row r="7" spans="2:13" s="1412" customFormat="1" ht="12.75" customHeight="1" x14ac:dyDescent="0.25">
      <c r="B7" s="1624" t="s">
        <v>1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2:13" s="1412" customFormat="1" ht="12.75" customHeight="1" x14ac:dyDescent="0.25">
      <c r="B8" s="1624" t="s">
        <v>3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2:13" s="1412" customFormat="1" ht="12.75" customHeight="1" x14ac:dyDescent="0.25">
      <c r="B9" s="1624" t="s">
        <v>1872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2:13" s="1412" customFormat="1" ht="12.75" customHeight="1" x14ac:dyDescent="0.25">
      <c r="B10" s="1622" t="s">
        <v>1197</v>
      </c>
      <c r="C10" s="1622"/>
      <c r="D10" s="1622"/>
      <c r="E10" s="1622"/>
      <c r="F10" s="1622"/>
      <c r="G10" s="1622"/>
      <c r="H10" s="1622"/>
      <c r="I10" s="1622"/>
      <c r="J10" s="1622"/>
      <c r="K10" s="1622"/>
      <c r="L10" s="1622"/>
      <c r="M10" s="1622"/>
    </row>
    <row r="11" spans="2:13" ht="18" customHeight="1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s="205" customFormat="1" ht="17.25" customHeight="1" x14ac:dyDescent="0.25">
      <c r="B12" s="1625" t="s">
        <v>7</v>
      </c>
      <c r="C12" s="1626" t="s">
        <v>802</v>
      </c>
      <c r="D12" s="1626" t="s">
        <v>9</v>
      </c>
      <c r="E12" s="1541" t="s">
        <v>12</v>
      </c>
      <c r="F12" s="1627" t="s">
        <v>13</v>
      </c>
      <c r="G12" s="1623" t="s">
        <v>14</v>
      </c>
      <c r="H12" s="1623" t="s">
        <v>15</v>
      </c>
      <c r="I12" s="1623" t="s">
        <v>16</v>
      </c>
      <c r="J12" s="1623" t="s">
        <v>17</v>
      </c>
      <c r="K12" s="1623" t="s">
        <v>18</v>
      </c>
      <c r="L12" s="1623" t="s">
        <v>19</v>
      </c>
      <c r="M12" s="1623" t="s">
        <v>20</v>
      </c>
    </row>
    <row r="13" spans="2:13" s="205" customFormat="1" ht="18.75" customHeight="1" x14ac:dyDescent="0.25">
      <c r="B13" s="1625"/>
      <c r="C13" s="1626"/>
      <c r="D13" s="1626"/>
      <c r="E13" s="1541" t="s">
        <v>21</v>
      </c>
      <c r="F13" s="1627"/>
      <c r="G13" s="1623"/>
      <c r="H13" s="1623"/>
      <c r="I13" s="1623"/>
      <c r="J13" s="1623"/>
      <c r="K13" s="1623"/>
      <c r="L13" s="1623"/>
      <c r="M13" s="1623"/>
    </row>
    <row r="14" spans="2:13" s="268" customFormat="1" ht="37.5" customHeight="1" x14ac:dyDescent="0.3">
      <c r="B14" s="1586" t="s">
        <v>1138</v>
      </c>
      <c r="C14" s="1001"/>
      <c r="D14" s="1587"/>
      <c r="E14" s="1588"/>
      <c r="F14" s="1589"/>
      <c r="G14" s="1588"/>
      <c r="H14" s="1588"/>
      <c r="I14" s="1588"/>
      <c r="J14" s="1588"/>
      <c r="K14" s="1588"/>
      <c r="L14" s="1588"/>
      <c r="M14" s="1588"/>
    </row>
    <row r="15" spans="2:13" s="268" customFormat="1" ht="37.5" customHeight="1" x14ac:dyDescent="0.3">
      <c r="B15" s="1590" t="s">
        <v>1640</v>
      </c>
      <c r="C15" s="1001" t="s">
        <v>806</v>
      </c>
      <c r="D15" s="1591" t="s">
        <v>1208</v>
      </c>
      <c r="E15" s="1078">
        <v>40000</v>
      </c>
      <c r="F15" s="1004">
        <v>0</v>
      </c>
      <c r="G15" s="1003">
        <v>40000</v>
      </c>
      <c r="H15" s="1003">
        <v>1148</v>
      </c>
      <c r="I15" s="1003">
        <v>9409</v>
      </c>
      <c r="J15" s="1003">
        <v>1216</v>
      </c>
      <c r="K15" s="1592">
        <v>0</v>
      </c>
      <c r="L15" s="1003">
        <f>+H15+I15+J15</f>
        <v>11773</v>
      </c>
      <c r="M15" s="1003">
        <f>+G15-L15</f>
        <v>28227</v>
      </c>
    </row>
    <row r="16" spans="2:13" s="206" customFormat="1" ht="37.5" customHeight="1" x14ac:dyDescent="0.3">
      <c r="B16" s="1593" t="s">
        <v>813</v>
      </c>
      <c r="C16" s="1593"/>
      <c r="D16" s="1594">
        <v>1</v>
      </c>
      <c r="E16" s="1595">
        <f>SUM(E15)</f>
        <v>40000</v>
      </c>
      <c r="F16" s="1596">
        <f>+F15</f>
        <v>0</v>
      </c>
      <c r="G16" s="1595">
        <f>SUM(G15)</f>
        <v>40000</v>
      </c>
      <c r="H16" s="1595">
        <f>SUM(H15)</f>
        <v>1148</v>
      </c>
      <c r="I16" s="1595">
        <f>SUM(I15)</f>
        <v>9409</v>
      </c>
      <c r="J16" s="1595">
        <f>SUM(J15)</f>
        <v>1216</v>
      </c>
      <c r="K16" s="1597">
        <f>+K15</f>
        <v>0</v>
      </c>
      <c r="L16" s="1595">
        <f>SUM(L15)</f>
        <v>11773</v>
      </c>
      <c r="M16" s="1595">
        <f>SUM(M15)</f>
        <v>28227</v>
      </c>
    </row>
    <row r="17" spans="2:13" s="206" customFormat="1" ht="37.5" customHeight="1" x14ac:dyDescent="0.3">
      <c r="B17" s="1593"/>
      <c r="C17" s="1593"/>
      <c r="D17" s="1594"/>
      <c r="E17" s="1595"/>
      <c r="F17" s="1596"/>
      <c r="G17" s="1595"/>
      <c r="H17" s="1595"/>
      <c r="I17" s="1595"/>
      <c r="J17" s="1595"/>
      <c r="K17" s="1597"/>
      <c r="L17" s="1595"/>
      <c r="M17" s="1595"/>
    </row>
    <row r="18" spans="2:13" s="205" customFormat="1" ht="37.5" customHeight="1" x14ac:dyDescent="0.3">
      <c r="B18" s="1586" t="s">
        <v>1195</v>
      </c>
      <c r="C18" s="1001"/>
      <c r="D18" s="1598"/>
      <c r="E18" s="1000"/>
      <c r="F18" s="1000"/>
      <c r="G18" s="1003"/>
      <c r="H18" s="1599"/>
      <c r="I18" s="1003"/>
      <c r="J18" s="1003"/>
      <c r="K18" s="1600"/>
      <c r="L18" s="1003"/>
      <c r="M18" s="1003"/>
    </row>
    <row r="19" spans="2:13" s="205" customFormat="1" ht="37.5" customHeight="1" x14ac:dyDescent="0.3">
      <c r="B19" s="1000" t="s">
        <v>217</v>
      </c>
      <c r="C19" s="1001" t="s">
        <v>807</v>
      </c>
      <c r="D19" s="1591" t="s">
        <v>1465</v>
      </c>
      <c r="E19" s="1078">
        <v>40000</v>
      </c>
      <c r="F19" s="1004">
        <v>0</v>
      </c>
      <c r="G19" s="1003">
        <v>40000</v>
      </c>
      <c r="H19" s="1003">
        <v>1148</v>
      </c>
      <c r="I19" s="1003">
        <v>9409</v>
      </c>
      <c r="J19" s="1003">
        <v>1216</v>
      </c>
      <c r="K19" s="1592">
        <v>0</v>
      </c>
      <c r="L19" s="1003">
        <f>+H19+I19+J19</f>
        <v>11773</v>
      </c>
      <c r="M19" s="1003">
        <f>+G19-L19</f>
        <v>28227</v>
      </c>
    </row>
    <row r="20" spans="2:13" s="206" customFormat="1" ht="37.5" customHeight="1" x14ac:dyDescent="0.3">
      <c r="B20" s="1593" t="s">
        <v>813</v>
      </c>
      <c r="C20" s="1593"/>
      <c r="D20" s="1594">
        <v>1</v>
      </c>
      <c r="E20" s="1595">
        <f>+E19</f>
        <v>40000</v>
      </c>
      <c r="F20" s="1596">
        <f t="shared" ref="F20:L20" si="0">+F19</f>
        <v>0</v>
      </c>
      <c r="G20" s="1601">
        <f>+G19</f>
        <v>40000</v>
      </c>
      <c r="H20" s="1601">
        <f t="shared" si="0"/>
        <v>1148</v>
      </c>
      <c r="I20" s="1601">
        <f t="shared" si="0"/>
        <v>9409</v>
      </c>
      <c r="J20" s="1601">
        <f t="shared" si="0"/>
        <v>1216</v>
      </c>
      <c r="K20" s="1597">
        <f t="shared" si="0"/>
        <v>0</v>
      </c>
      <c r="L20" s="1601">
        <f t="shared" si="0"/>
        <v>11773</v>
      </c>
      <c r="M20" s="1601">
        <f>+G20-L20</f>
        <v>28227</v>
      </c>
    </row>
    <row r="21" spans="2:13" s="206" customFormat="1" ht="37.5" customHeight="1" x14ac:dyDescent="0.3">
      <c r="B21" s="1593"/>
      <c r="C21" s="1593"/>
      <c r="D21" s="1594"/>
      <c r="E21" s="1595"/>
      <c r="F21" s="1596"/>
      <c r="G21" s="1601"/>
      <c r="H21" s="1601"/>
      <c r="I21" s="1601"/>
      <c r="J21" s="1601"/>
      <c r="K21" s="1597"/>
      <c r="L21" s="1601"/>
      <c r="M21" s="1601"/>
    </row>
    <row r="22" spans="2:13" s="206" customFormat="1" ht="37.5" customHeight="1" x14ac:dyDescent="0.3">
      <c r="B22" s="1602" t="s">
        <v>1744</v>
      </c>
      <c r="C22" s="1593"/>
      <c r="D22" s="1594"/>
      <c r="E22" s="1595"/>
      <c r="F22" s="1596"/>
      <c r="G22" s="1601"/>
      <c r="H22" s="1601"/>
      <c r="I22" s="1601"/>
      <c r="J22" s="1601"/>
      <c r="K22" s="1597"/>
      <c r="L22" s="1601"/>
      <c r="M22" s="1601"/>
    </row>
    <row r="23" spans="2:13" s="206" customFormat="1" ht="57" customHeight="1" x14ac:dyDescent="0.3">
      <c r="B23" s="1000" t="s">
        <v>1168</v>
      </c>
      <c r="C23" s="1001" t="s">
        <v>807</v>
      </c>
      <c r="D23" s="1603" t="s">
        <v>1743</v>
      </c>
      <c r="E23" s="1078">
        <v>20000</v>
      </c>
      <c r="F23" s="1079">
        <v>0</v>
      </c>
      <c r="G23" s="1078">
        <v>20000</v>
      </c>
      <c r="H23" s="1078">
        <v>574</v>
      </c>
      <c r="I23" s="1078">
        <v>4704.5</v>
      </c>
      <c r="J23" s="1078">
        <v>608</v>
      </c>
      <c r="K23" s="1604">
        <v>0</v>
      </c>
      <c r="L23" s="1078">
        <f>+H23+I23+J23</f>
        <v>5886.5</v>
      </c>
      <c r="M23" s="1078">
        <f>+G23-L23</f>
        <v>14113.5</v>
      </c>
    </row>
    <row r="24" spans="2:13" s="206" customFormat="1" ht="37.5" customHeight="1" x14ac:dyDescent="0.3">
      <c r="B24" s="1593" t="s">
        <v>813</v>
      </c>
      <c r="C24" s="1593"/>
      <c r="D24" s="1594">
        <v>1</v>
      </c>
      <c r="E24" s="1595">
        <f>SUM(E23)</f>
        <v>20000</v>
      </c>
      <c r="F24" s="1596">
        <v>0</v>
      </c>
      <c r="G24" s="1595">
        <f>SUM(G23)</f>
        <v>20000</v>
      </c>
      <c r="H24" s="1595">
        <f>SUM(H23)</f>
        <v>574</v>
      </c>
      <c r="I24" s="1595">
        <f>SUM(I23)</f>
        <v>4704.5</v>
      </c>
      <c r="J24" s="1595">
        <f>SUM(J23)</f>
        <v>608</v>
      </c>
      <c r="K24" s="1597">
        <f>+K23</f>
        <v>0</v>
      </c>
      <c r="L24" s="1601">
        <f>+H24+I24+J24</f>
        <v>5886.5</v>
      </c>
      <c r="M24" s="1601">
        <f>+G24-L24</f>
        <v>14113.5</v>
      </c>
    </row>
    <row r="25" spans="2:13" s="206" customFormat="1" ht="37.5" customHeight="1" x14ac:dyDescent="0.3">
      <c r="B25" s="1593"/>
      <c r="C25" s="1593"/>
      <c r="D25" s="1594"/>
      <c r="E25" s="1595"/>
      <c r="F25" s="1596"/>
      <c r="G25" s="1601"/>
      <c r="H25" s="1601"/>
      <c r="I25" s="1601"/>
      <c r="J25" s="1601"/>
      <c r="K25" s="1597"/>
      <c r="L25" s="1601"/>
      <c r="M25" s="1601"/>
    </row>
    <row r="26" spans="2:13" s="206" customFormat="1" ht="37.5" customHeight="1" x14ac:dyDescent="0.3">
      <c r="B26" s="1593" t="s">
        <v>1126</v>
      </c>
      <c r="C26" s="1593"/>
      <c r="D26" s="1594"/>
      <c r="E26" s="1595"/>
      <c r="F26" s="1596"/>
      <c r="G26" s="1601"/>
      <c r="H26" s="1601"/>
      <c r="I26" s="1601"/>
      <c r="J26" s="1601"/>
      <c r="K26" s="1597"/>
      <c r="L26" s="1601"/>
      <c r="M26" s="1601"/>
    </row>
    <row r="27" spans="2:13" s="206" customFormat="1" ht="37.5" customHeight="1" x14ac:dyDescent="0.3">
      <c r="B27" s="1000" t="s">
        <v>1641</v>
      </c>
      <c r="C27" s="1001" t="s">
        <v>807</v>
      </c>
      <c r="D27" s="1000" t="s">
        <v>607</v>
      </c>
      <c r="E27" s="1078">
        <v>25000</v>
      </c>
      <c r="F27" s="1079">
        <v>0</v>
      </c>
      <c r="G27" s="1078">
        <v>25000</v>
      </c>
      <c r="H27" s="1078">
        <v>717.5</v>
      </c>
      <c r="I27" s="1078">
        <v>4841.1899999999996</v>
      </c>
      <c r="J27" s="1078">
        <v>760</v>
      </c>
      <c r="K27" s="1604">
        <v>0</v>
      </c>
      <c r="L27" s="1078">
        <f>+H27+I27+J27</f>
        <v>6318.69</v>
      </c>
      <c r="M27" s="1078">
        <f>+G27-L27</f>
        <v>18681.310000000001</v>
      </c>
    </row>
    <row r="28" spans="2:13" s="206" customFormat="1" ht="37.5" customHeight="1" x14ac:dyDescent="0.3">
      <c r="B28" s="1593" t="s">
        <v>813</v>
      </c>
      <c r="C28" s="1593"/>
      <c r="D28" s="1594">
        <v>1</v>
      </c>
      <c r="E28" s="1595">
        <v>25000</v>
      </c>
      <c r="F28" s="1596">
        <v>0</v>
      </c>
      <c r="G28" s="1601">
        <v>25000</v>
      </c>
      <c r="H28" s="1601">
        <v>717.5</v>
      </c>
      <c r="I28" s="1601">
        <v>4841.1899999999996</v>
      </c>
      <c r="J28" s="1601">
        <v>760</v>
      </c>
      <c r="K28" s="1597">
        <v>0</v>
      </c>
      <c r="L28" s="1601">
        <f>+H28+I28+J28</f>
        <v>6318.69</v>
      </c>
      <c r="M28" s="1601">
        <f>+G28-L28</f>
        <v>18681.310000000001</v>
      </c>
    </row>
    <row r="29" spans="2:13" s="206" customFormat="1" ht="37.5" customHeight="1" x14ac:dyDescent="0.3">
      <c r="B29" s="1593"/>
      <c r="C29" s="1593"/>
      <c r="D29" s="1594"/>
      <c r="E29" s="1595"/>
      <c r="F29" s="1596"/>
      <c r="G29" s="1601"/>
      <c r="H29" s="1601"/>
      <c r="I29" s="1601"/>
      <c r="J29" s="1601"/>
      <c r="K29" s="1597"/>
      <c r="L29" s="1601"/>
      <c r="M29" s="1601"/>
    </row>
    <row r="30" spans="2:13" s="206" customFormat="1" ht="37.5" customHeight="1" x14ac:dyDescent="0.3">
      <c r="B30" s="1593" t="s">
        <v>1144</v>
      </c>
      <c r="C30" s="1593"/>
      <c r="D30" s="1594"/>
      <c r="E30" s="1595"/>
      <c r="F30" s="1596"/>
      <c r="G30" s="1601"/>
      <c r="H30" s="1601"/>
      <c r="I30" s="1601"/>
      <c r="J30" s="1601"/>
      <c r="K30" s="1597"/>
      <c r="L30" s="1601"/>
      <c r="M30" s="1601"/>
    </row>
    <row r="31" spans="2:13" s="206" customFormat="1" ht="37.5" customHeight="1" x14ac:dyDescent="0.3">
      <c r="B31" s="1590" t="s">
        <v>1655</v>
      </c>
      <c r="C31" s="1605" t="s">
        <v>807</v>
      </c>
      <c r="D31" s="1590" t="s">
        <v>1840</v>
      </c>
      <c r="E31" s="1078">
        <v>15000</v>
      </c>
      <c r="F31" s="1004">
        <v>0</v>
      </c>
      <c r="G31" s="1003">
        <v>15000</v>
      </c>
      <c r="H31" s="1003">
        <v>430.5</v>
      </c>
      <c r="I31" s="1003">
        <v>3443.74</v>
      </c>
      <c r="J31" s="1003">
        <v>456</v>
      </c>
      <c r="K31" s="1592">
        <v>0</v>
      </c>
      <c r="L31" s="1003">
        <f>SUM(H31:K31)</f>
        <v>4330.24</v>
      </c>
      <c r="M31" s="1003">
        <f>+E31-L31</f>
        <v>10669.76</v>
      </c>
    </row>
    <row r="32" spans="2:13" s="206" customFormat="1" ht="37.5" customHeight="1" x14ac:dyDescent="0.3">
      <c r="B32" s="1593" t="s">
        <v>813</v>
      </c>
      <c r="C32" s="1593"/>
      <c r="D32" s="1594">
        <v>1</v>
      </c>
      <c r="E32" s="1595">
        <v>15000</v>
      </c>
      <c r="F32" s="1596">
        <v>0</v>
      </c>
      <c r="G32" s="1601">
        <v>15000</v>
      </c>
      <c r="H32" s="1601">
        <v>430.5</v>
      </c>
      <c r="I32" s="1601">
        <v>3443.74</v>
      </c>
      <c r="J32" s="1601">
        <v>456</v>
      </c>
      <c r="K32" s="1597">
        <v>0</v>
      </c>
      <c r="L32" s="1601">
        <f>SUM(H32:K32)</f>
        <v>4330.24</v>
      </c>
      <c r="M32" s="1601">
        <f>+E32-L32</f>
        <v>10669.76</v>
      </c>
    </row>
    <row r="33" spans="2:13" s="206" customFormat="1" ht="37.5" customHeight="1" x14ac:dyDescent="0.3">
      <c r="B33" s="1593"/>
      <c r="C33" s="1593"/>
      <c r="D33" s="1594"/>
      <c r="E33" s="1595"/>
      <c r="F33" s="1596"/>
      <c r="G33" s="1601"/>
      <c r="H33" s="1601"/>
      <c r="I33" s="1601"/>
      <c r="J33" s="1601"/>
      <c r="K33" s="1597"/>
      <c r="L33" s="1601"/>
      <c r="M33" s="1601"/>
    </row>
    <row r="34" spans="2:13" s="206" customFormat="1" ht="37.5" customHeight="1" x14ac:dyDescent="0.3">
      <c r="B34" s="1593"/>
      <c r="C34" s="1593"/>
      <c r="D34" s="1594"/>
      <c r="E34" s="1595"/>
      <c r="F34" s="1596"/>
      <c r="G34" s="1601"/>
      <c r="H34" s="1601"/>
      <c r="I34" s="1601"/>
      <c r="J34" s="1601"/>
      <c r="K34" s="1597"/>
      <c r="L34" s="1601"/>
      <c r="M34" s="1601"/>
    </row>
    <row r="35" spans="2:13" s="206" customFormat="1" ht="37.5" customHeight="1" x14ac:dyDescent="0.3">
      <c r="B35" s="1602" t="s">
        <v>1568</v>
      </c>
      <c r="C35" s="1593"/>
      <c r="D35" s="1594"/>
      <c r="E35" s="1595"/>
      <c r="F35" s="1596"/>
      <c r="G35" s="1601"/>
      <c r="H35" s="1601"/>
      <c r="I35" s="1601"/>
      <c r="J35" s="1601"/>
      <c r="K35" s="1597"/>
      <c r="L35" s="1601"/>
      <c r="M35" s="1601"/>
    </row>
    <row r="36" spans="2:13" s="206" customFormat="1" ht="56.25" customHeight="1" x14ac:dyDescent="0.3">
      <c r="B36" s="1590" t="s">
        <v>232</v>
      </c>
      <c r="C36" s="1605" t="s">
        <v>807</v>
      </c>
      <c r="D36" s="1591" t="s">
        <v>1569</v>
      </c>
      <c r="E36" s="1078">
        <v>20000</v>
      </c>
      <c r="F36" s="1004">
        <v>0</v>
      </c>
      <c r="G36" s="1003">
        <v>20000</v>
      </c>
      <c r="H36" s="1003">
        <v>574</v>
      </c>
      <c r="I36" s="1003">
        <v>4704.5</v>
      </c>
      <c r="J36" s="1003">
        <v>608</v>
      </c>
      <c r="K36" s="1592">
        <v>0</v>
      </c>
      <c r="L36" s="1003">
        <f>SUM(H36:K36)</f>
        <v>5886.5</v>
      </c>
      <c r="M36" s="1003">
        <f>+E36-L36</f>
        <v>14113.5</v>
      </c>
    </row>
    <row r="37" spans="2:13" s="206" customFormat="1" ht="37.5" customHeight="1" x14ac:dyDescent="0.3">
      <c r="B37" s="1593" t="s">
        <v>813</v>
      </c>
      <c r="C37" s="1593"/>
      <c r="D37" s="1594">
        <v>1</v>
      </c>
      <c r="E37" s="1595">
        <v>20000</v>
      </c>
      <c r="F37" s="1596">
        <v>0</v>
      </c>
      <c r="G37" s="1601">
        <v>20000</v>
      </c>
      <c r="H37" s="1601">
        <v>574</v>
      </c>
      <c r="I37" s="1601">
        <v>4704.5</v>
      </c>
      <c r="J37" s="1601">
        <v>608</v>
      </c>
      <c r="K37" s="1597">
        <v>0</v>
      </c>
      <c r="L37" s="1601">
        <f>SUM(H37:K37)</f>
        <v>5886.5</v>
      </c>
      <c r="M37" s="1601">
        <f>+E37-L37</f>
        <v>14113.5</v>
      </c>
    </row>
    <row r="38" spans="2:13" s="206" customFormat="1" ht="37.5" customHeight="1" x14ac:dyDescent="0.3">
      <c r="B38" s="1593"/>
      <c r="C38" s="1593"/>
      <c r="D38" s="1594"/>
      <c r="E38" s="1595"/>
      <c r="F38" s="1596"/>
      <c r="G38" s="1601"/>
      <c r="H38" s="1601"/>
      <c r="I38" s="1601"/>
      <c r="J38" s="1601"/>
      <c r="K38" s="1597"/>
      <c r="L38" s="1601"/>
      <c r="M38" s="1601"/>
    </row>
    <row r="39" spans="2:13" s="206" customFormat="1" ht="37.5" customHeight="1" x14ac:dyDescent="0.3">
      <c r="B39" s="1606" t="s">
        <v>1443</v>
      </c>
      <c r="C39" s="1607"/>
      <c r="D39" s="1363"/>
      <c r="E39" s="1078"/>
      <c r="F39" s="1004"/>
      <c r="G39" s="1003"/>
      <c r="H39" s="1003"/>
      <c r="I39" s="1003"/>
      <c r="J39" s="1003"/>
      <c r="K39" s="1592"/>
      <c r="L39" s="1003"/>
      <c r="M39" s="1003"/>
    </row>
    <row r="40" spans="2:13" s="206" customFormat="1" ht="37.5" customHeight="1" x14ac:dyDescent="0.3">
      <c r="B40" s="1608" t="s">
        <v>1642</v>
      </c>
      <c r="C40" s="1607" t="s">
        <v>806</v>
      </c>
      <c r="D40" s="1609" t="s">
        <v>1480</v>
      </c>
      <c r="E40" s="1078">
        <v>45000</v>
      </c>
      <c r="F40" s="1004">
        <v>0</v>
      </c>
      <c r="G40" s="1003">
        <v>45000</v>
      </c>
      <c r="H40" s="1003">
        <v>1291.5</v>
      </c>
      <c r="I40" s="1003">
        <v>9545.69</v>
      </c>
      <c r="J40" s="1003">
        <v>1368</v>
      </c>
      <c r="K40" s="1592">
        <v>0</v>
      </c>
      <c r="L40" s="1003">
        <v>12205.19</v>
      </c>
      <c r="M40" s="1003">
        <v>32794.81</v>
      </c>
    </row>
    <row r="41" spans="2:13" s="206" customFormat="1" ht="37.5" customHeight="1" x14ac:dyDescent="0.3">
      <c r="B41" s="1608"/>
      <c r="C41" s="1607"/>
      <c r="D41" s="1366">
        <v>1</v>
      </c>
      <c r="E41" s="1595">
        <v>45000</v>
      </c>
      <c r="F41" s="1596">
        <v>0</v>
      </c>
      <c r="G41" s="1601">
        <v>45000</v>
      </c>
      <c r="H41" s="1601">
        <v>1291.5</v>
      </c>
      <c r="I41" s="1601">
        <v>9545.69</v>
      </c>
      <c r="J41" s="1601">
        <v>1368</v>
      </c>
      <c r="K41" s="1597">
        <v>0</v>
      </c>
      <c r="L41" s="1601">
        <v>12205.19</v>
      </c>
      <c r="M41" s="1601">
        <v>32794.81</v>
      </c>
    </row>
    <row r="42" spans="2:13" s="206" customFormat="1" ht="37.5" customHeight="1" x14ac:dyDescent="0.3">
      <c r="B42" s="1606" t="s">
        <v>1732</v>
      </c>
      <c r="C42" s="1607"/>
      <c r="D42" s="1366"/>
      <c r="E42" s="1595"/>
      <c r="F42" s="1596"/>
      <c r="G42" s="1601"/>
      <c r="H42" s="1601"/>
      <c r="I42" s="1601"/>
      <c r="J42" s="1601"/>
      <c r="K42" s="1597"/>
      <c r="L42" s="1601"/>
      <c r="M42" s="1601"/>
    </row>
    <row r="43" spans="2:13" s="206" customFormat="1" ht="37.5" customHeight="1" x14ac:dyDescent="0.3">
      <c r="B43" s="1608" t="s">
        <v>1643</v>
      </c>
      <c r="C43" s="1607" t="s">
        <v>807</v>
      </c>
      <c r="D43" s="1363" t="s">
        <v>1204</v>
      </c>
      <c r="E43" s="1078">
        <v>12500</v>
      </c>
      <c r="F43" s="1004">
        <v>0</v>
      </c>
      <c r="G43" s="1003">
        <v>12500</v>
      </c>
      <c r="H43" s="1003">
        <v>358.75</v>
      </c>
      <c r="I43" s="1003">
        <v>1797.34</v>
      </c>
      <c r="J43" s="1003">
        <v>380</v>
      </c>
      <c r="K43" s="1592">
        <v>0</v>
      </c>
      <c r="L43" s="1003">
        <f>SUM(H43:K43)</f>
        <v>2536.09</v>
      </c>
      <c r="M43" s="1003">
        <f>+G43-L43</f>
        <v>9963.91</v>
      </c>
    </row>
    <row r="44" spans="2:13" s="206" customFormat="1" ht="37.5" customHeight="1" x14ac:dyDescent="0.3">
      <c r="B44" s="1608"/>
      <c r="C44" s="1607"/>
      <c r="D44" s="1366">
        <v>1</v>
      </c>
      <c r="E44" s="1595">
        <v>12500</v>
      </c>
      <c r="F44" s="1596">
        <v>0</v>
      </c>
      <c r="G44" s="1601">
        <v>12500</v>
      </c>
      <c r="H44" s="1601">
        <v>358.75</v>
      </c>
      <c r="I44" s="1601">
        <v>1797.34</v>
      </c>
      <c r="J44" s="1601">
        <v>380</v>
      </c>
      <c r="K44" s="1597">
        <v>0</v>
      </c>
      <c r="L44" s="1601">
        <f>SUM(H44:K44)</f>
        <v>2536.09</v>
      </c>
      <c r="M44" s="1601">
        <f>+G44-L44</f>
        <v>9963.91</v>
      </c>
    </row>
    <row r="45" spans="2:13" s="206" customFormat="1" ht="37.5" customHeight="1" x14ac:dyDescent="0.3">
      <c r="B45" s="1593"/>
      <c r="C45" s="1593"/>
      <c r="D45" s="1594"/>
      <c r="E45" s="1595"/>
      <c r="F45" s="1596"/>
      <c r="G45" s="1601"/>
      <c r="H45" s="1601"/>
      <c r="I45" s="1601"/>
      <c r="J45" s="1601"/>
      <c r="K45" s="1597"/>
      <c r="L45" s="1601"/>
      <c r="M45" s="1601"/>
    </row>
    <row r="46" spans="2:13" s="205" customFormat="1" ht="37.5" customHeight="1" x14ac:dyDescent="0.3">
      <c r="B46" s="1375" t="s">
        <v>865</v>
      </c>
      <c r="C46" s="1610"/>
      <c r="D46" s="1611">
        <f>+D16+D20+D28+D41+D44+D37+D24+D32</f>
        <v>8</v>
      </c>
      <c r="E46" s="1612">
        <f>+E16+E20+E24+E28+E37+E41+E44+E32</f>
        <v>217500</v>
      </c>
      <c r="F46" s="1613">
        <v>0</v>
      </c>
      <c r="G46" s="1612">
        <f t="shared" ref="G46:M46" si="1">+G16+G20+G24+G28+G37+G41+G44+G32</f>
        <v>217500</v>
      </c>
      <c r="H46" s="1612">
        <f t="shared" si="1"/>
        <v>6242.25</v>
      </c>
      <c r="I46" s="1612">
        <f t="shared" si="1"/>
        <v>47854.96</v>
      </c>
      <c r="J46" s="1612">
        <f t="shared" si="1"/>
        <v>6612</v>
      </c>
      <c r="K46" s="1614">
        <v>0</v>
      </c>
      <c r="L46" s="1612">
        <f t="shared" si="1"/>
        <v>60709.21</v>
      </c>
      <c r="M46" s="1612">
        <f t="shared" si="1"/>
        <v>156790.79</v>
      </c>
    </row>
    <row r="47" spans="2:13" x14ac:dyDescent="0.25">
      <c r="B47" s="99"/>
      <c r="C47" s="99"/>
      <c r="D47" s="99"/>
      <c r="E47" s="99"/>
      <c r="F47" s="99"/>
      <c r="G47" s="99"/>
      <c r="H47" s="99"/>
      <c r="I47" s="99"/>
      <c r="J47" s="99"/>
      <c r="K47" s="99"/>
      <c r="L47" s="99"/>
      <c r="M47" s="99"/>
    </row>
    <row r="48" spans="2:13" x14ac:dyDescent="0.25">
      <c r="B48" s="99"/>
      <c r="C48" s="99"/>
      <c r="D48" s="99"/>
      <c r="E48" s="99"/>
      <c r="F48" s="99"/>
      <c r="G48" s="99"/>
      <c r="H48" s="99"/>
      <c r="I48" s="99"/>
      <c r="J48" s="99"/>
      <c r="K48" s="99"/>
      <c r="L48" s="99"/>
      <c r="M48" s="99"/>
    </row>
    <row r="49" spans="2:13" ht="56.25" customHeight="1" x14ac:dyDescent="0.25">
      <c r="B49" s="99"/>
      <c r="C49" s="99"/>
      <c r="D49" s="99"/>
      <c r="E49" s="99"/>
      <c r="F49" s="99"/>
      <c r="G49" s="99"/>
      <c r="H49" s="99"/>
      <c r="I49" s="99"/>
      <c r="J49" s="99"/>
      <c r="K49" s="99"/>
      <c r="L49" s="99"/>
      <c r="M49" s="99"/>
    </row>
    <row r="50" spans="2:13" ht="52.5" customHeight="1" x14ac:dyDescent="0.25">
      <c r="B50" s="99"/>
      <c r="C50" s="99"/>
      <c r="D50" s="99"/>
      <c r="E50" s="99"/>
      <c r="F50" s="99"/>
      <c r="G50" s="99"/>
      <c r="H50" s="99"/>
      <c r="I50" s="99"/>
      <c r="J50" s="99"/>
      <c r="K50" s="99"/>
      <c r="L50" s="99"/>
      <c r="M50" s="99"/>
    </row>
    <row r="51" spans="2:13" ht="16.5" customHeight="1" x14ac:dyDescent="0.25">
      <c r="B51" s="99"/>
      <c r="C51" s="99"/>
      <c r="D51" s="99"/>
      <c r="E51" s="99"/>
      <c r="F51" s="99"/>
      <c r="G51" s="99"/>
      <c r="H51" s="99"/>
      <c r="I51" s="99"/>
      <c r="J51" s="99"/>
      <c r="K51" s="99"/>
      <c r="L51" s="99"/>
      <c r="M51" s="99"/>
    </row>
    <row r="52" spans="2:13" ht="10.5" customHeight="1" x14ac:dyDescent="0.25">
      <c r="B52" s="99"/>
      <c r="C52" s="99"/>
      <c r="D52" s="99"/>
      <c r="E52" s="99"/>
      <c r="F52" s="99"/>
      <c r="G52" s="99"/>
      <c r="H52" s="99"/>
      <c r="I52" s="99"/>
      <c r="J52" s="99"/>
      <c r="K52" s="99"/>
      <c r="L52" s="99"/>
      <c r="M52" s="99"/>
    </row>
    <row r="53" spans="2:13" ht="18" hidden="1" customHeight="1" x14ac:dyDescent="0.25">
      <c r="B53" s="99"/>
      <c r="C53" s="99"/>
      <c r="D53" s="99"/>
      <c r="E53" s="99"/>
      <c r="F53" s="99"/>
      <c r="G53" s="99"/>
      <c r="H53" s="99"/>
      <c r="I53" s="99"/>
      <c r="J53" s="99"/>
      <c r="K53" s="99"/>
      <c r="L53" s="99"/>
      <c r="M53" s="99"/>
    </row>
    <row r="54" spans="2:13" ht="39.75" customHeight="1" x14ac:dyDescent="0.25">
      <c r="B54" s="99"/>
      <c r="C54" s="99"/>
      <c r="D54" s="99"/>
      <c r="E54" s="99"/>
      <c r="F54" s="99"/>
      <c r="G54" s="99"/>
      <c r="H54" s="99"/>
      <c r="I54" s="99"/>
      <c r="J54" s="99"/>
      <c r="K54" s="99"/>
      <c r="L54" s="99"/>
      <c r="M54" s="99"/>
    </row>
    <row r="55" spans="2:13" x14ac:dyDescent="0.25">
      <c r="B55" s="99"/>
      <c r="C55" s="99"/>
      <c r="D55" s="99"/>
      <c r="E55" s="99"/>
      <c r="F55" s="99"/>
      <c r="G55" s="99"/>
      <c r="H55" s="99"/>
      <c r="I55" s="99"/>
      <c r="J55" s="99"/>
      <c r="K55" s="99"/>
      <c r="L55" s="99"/>
      <c r="M55" s="99"/>
    </row>
    <row r="56" spans="2:13" x14ac:dyDescent="0.25">
      <c r="B56" s="99"/>
      <c r="C56" s="99"/>
      <c r="D56" s="99"/>
      <c r="E56" s="99"/>
      <c r="F56" s="99"/>
      <c r="G56" s="99"/>
      <c r="H56" s="99"/>
      <c r="I56" s="99"/>
      <c r="J56" s="99"/>
      <c r="K56" s="99"/>
      <c r="L56" s="99"/>
      <c r="M56" s="99"/>
    </row>
    <row r="57" spans="2:13" ht="38.25" customHeight="1" x14ac:dyDescent="0.25">
      <c r="B57" s="619"/>
      <c r="C57" s="619"/>
      <c r="D57" s="1401"/>
      <c r="E57" s="1402"/>
      <c r="F57" s="1403"/>
      <c r="G57" s="1618" t="s">
        <v>1250</v>
      </c>
      <c r="H57" s="1618"/>
      <c r="I57" s="1618"/>
      <c r="J57" s="1618"/>
      <c r="K57" s="1618"/>
      <c r="L57" s="1618"/>
      <c r="M57" s="1402"/>
    </row>
    <row r="58" spans="2:13" x14ac:dyDescent="0.25">
      <c r="B58" s="1404" t="s">
        <v>1532</v>
      </c>
      <c r="C58" s="620"/>
      <c r="D58" s="1405"/>
      <c r="E58" s="1406"/>
      <c r="F58" s="1406"/>
      <c r="G58" s="1619" t="s">
        <v>852</v>
      </c>
      <c r="H58" s="1619"/>
      <c r="I58" s="1619"/>
      <c r="J58" s="1619"/>
      <c r="K58" s="1619"/>
      <c r="L58" s="1619"/>
      <c r="M58" s="1407"/>
    </row>
    <row r="59" spans="2:13" x14ac:dyDescent="0.25">
      <c r="B59" s="619" t="s">
        <v>1256</v>
      </c>
      <c r="C59" s="619"/>
      <c r="D59" s="1406"/>
      <c r="E59" s="1406"/>
      <c r="F59" s="1408"/>
      <c r="G59" s="1620" t="s">
        <v>1506</v>
      </c>
      <c r="H59" s="1620"/>
      <c r="I59" s="1620"/>
      <c r="J59" s="1620"/>
      <c r="K59" s="1620"/>
      <c r="L59" s="1620"/>
      <c r="M59" s="1406"/>
    </row>
    <row r="60" spans="2:13" ht="14.25" customHeight="1" x14ac:dyDescent="0.25">
      <c r="B60" s="620"/>
      <c r="C60" s="620"/>
      <c r="D60" s="1409"/>
      <c r="E60" s="1410"/>
      <c r="F60" s="1408"/>
      <c r="G60" s="1406"/>
      <c r="H60" s="1621"/>
      <c r="I60" s="1621"/>
      <c r="J60" s="1621"/>
      <c r="K60" s="1621"/>
      <c r="L60" s="1621"/>
      <c r="M60" s="1621"/>
    </row>
    <row r="61" spans="2:13" ht="53.25" customHeight="1" x14ac:dyDescent="0.25">
      <c r="B61" s="620"/>
      <c r="C61" s="620"/>
      <c r="D61" s="1409"/>
      <c r="E61" s="1410"/>
      <c r="F61" s="1408"/>
      <c r="G61" s="1406"/>
      <c r="H61" s="1411"/>
      <c r="I61" s="1411"/>
      <c r="J61" s="1411"/>
      <c r="K61" s="1411"/>
      <c r="L61" s="1411"/>
      <c r="M61" s="1411"/>
    </row>
    <row r="62" spans="2:13" ht="49.5" customHeight="1" x14ac:dyDescent="0.25">
      <c r="B62" s="620"/>
      <c r="C62" s="620"/>
      <c r="D62" s="1409"/>
      <c r="E62" s="1410"/>
      <c r="F62" s="1408"/>
      <c r="G62" s="1406"/>
      <c r="H62" s="1411"/>
      <c r="I62" s="1411"/>
      <c r="J62" s="1411"/>
      <c r="K62" s="1411"/>
      <c r="L62" s="1411"/>
      <c r="M62" s="1411"/>
    </row>
    <row r="63" spans="2:13" ht="29.25" customHeight="1" x14ac:dyDescent="0.25">
      <c r="B63" s="620"/>
      <c r="C63" s="620"/>
      <c r="D63" s="1409"/>
      <c r="E63" s="1410"/>
      <c r="F63" s="1408"/>
      <c r="G63" s="1406"/>
      <c r="H63" s="1411"/>
      <c r="I63" s="1411"/>
      <c r="J63" s="1411"/>
      <c r="K63" s="1411"/>
      <c r="L63" s="1411"/>
      <c r="M63" s="1411"/>
    </row>
    <row r="64" spans="2:13" ht="68.25" customHeight="1" x14ac:dyDescent="0.25">
      <c r="B64" s="620"/>
      <c r="C64" s="620"/>
      <c r="D64" s="1409"/>
      <c r="E64" s="1410"/>
      <c r="F64" s="1408"/>
      <c r="G64" s="1406"/>
      <c r="H64" s="1411"/>
      <c r="I64" s="1411"/>
      <c r="J64" s="1411"/>
      <c r="K64" s="1411"/>
      <c r="L64" s="1411"/>
      <c r="M64" s="1411"/>
    </row>
    <row r="65" spans="2:13" ht="49.5" customHeight="1" x14ac:dyDescent="0.25">
      <c r="B65" s="620"/>
      <c r="C65" s="620"/>
      <c r="D65" s="1409"/>
      <c r="E65" s="1410"/>
      <c r="F65" s="1408"/>
      <c r="G65" s="1406"/>
      <c r="H65" s="1411"/>
      <c r="I65" s="1411"/>
      <c r="J65" s="1411"/>
      <c r="K65" s="1411"/>
      <c r="L65" s="1411"/>
      <c r="M65" s="1411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ht="18.75" customHeight="1" x14ac:dyDescent="0.25">
      <c r="B68" s="546"/>
      <c r="C68" s="546"/>
      <c r="D68" s="547"/>
      <c r="E68" s="541"/>
      <c r="F68" s="540"/>
      <c r="G68" s="537"/>
      <c r="H68" s="866"/>
      <c r="I68" s="866"/>
      <c r="J68" s="866"/>
      <c r="K68" s="866"/>
      <c r="L68" s="866"/>
      <c r="M68" s="866"/>
    </row>
    <row r="69" spans="2:13" ht="14.25" customHeight="1" x14ac:dyDescent="0.25">
      <c r="B69" s="546"/>
      <c r="C69" s="546"/>
      <c r="D69" s="547"/>
      <c r="E69" s="541"/>
      <c r="F69" s="540"/>
      <c r="G69" s="537"/>
      <c r="H69" s="866"/>
      <c r="I69" s="866"/>
      <c r="J69" s="866"/>
      <c r="K69" s="866"/>
      <c r="L69" s="866"/>
      <c r="M69" s="866"/>
    </row>
    <row r="70" spans="2:13" ht="14.25" customHeight="1" x14ac:dyDescent="0.25">
      <c r="B70" s="546"/>
      <c r="C70" s="546"/>
      <c r="D70" s="547"/>
      <c r="E70" s="541"/>
      <c r="F70" s="540"/>
      <c r="G70" s="537"/>
      <c r="H70" s="866"/>
      <c r="I70" s="866"/>
      <c r="J70" s="866"/>
      <c r="K70" s="866"/>
      <c r="L70" s="866"/>
      <c r="M70" s="866"/>
    </row>
    <row r="71" spans="2:13" ht="14.25" customHeight="1" x14ac:dyDescent="0.25">
      <c r="B71" s="546"/>
      <c r="C71" s="546"/>
      <c r="D71" s="547"/>
      <c r="E71" s="541"/>
      <c r="F71" s="540"/>
      <c r="G71" s="537"/>
      <c r="H71" s="866"/>
      <c r="I71" s="866"/>
      <c r="J71" s="866"/>
      <c r="K71" s="866"/>
      <c r="L71" s="866"/>
      <c r="M71" s="866"/>
    </row>
    <row r="72" spans="2:13" ht="14.25" customHeight="1" x14ac:dyDescent="0.25">
      <c r="B72" s="546"/>
      <c r="C72" s="546"/>
      <c r="D72" s="547"/>
      <c r="E72" s="541"/>
      <c r="F72" s="540"/>
      <c r="G72" s="537"/>
      <c r="H72" s="866"/>
      <c r="I72" s="866"/>
      <c r="J72" s="866"/>
      <c r="K72" s="866"/>
      <c r="L72" s="866"/>
      <c r="M72" s="866"/>
    </row>
    <row r="73" spans="2:13" x14ac:dyDescent="0.25">
      <c r="B73" s="531"/>
      <c r="C73" s="531"/>
      <c r="D73" s="259"/>
      <c r="E73" s="1174"/>
      <c r="F73" s="1622"/>
      <c r="G73" s="1622"/>
      <c r="H73" s="1622"/>
      <c r="I73" s="1622"/>
      <c r="J73" s="1622"/>
      <c r="K73" s="1175"/>
      <c r="L73" s="1175"/>
      <c r="M73" s="259"/>
    </row>
    <row r="74" spans="2:13" ht="15" customHeight="1" x14ac:dyDescent="0.25">
      <c r="E74" t="s">
        <v>641</v>
      </c>
    </row>
    <row r="78" spans="2:13" ht="12" customHeight="1" x14ac:dyDescent="0.25"/>
    <row r="79" spans="2:13" hidden="1" x14ac:dyDescent="0.25"/>
    <row r="80" spans="2:13" hidden="1" x14ac:dyDescent="0.25"/>
    <row r="81" ht="3" hidden="1" customHeight="1" x14ac:dyDescent="0.25"/>
    <row r="82" hidden="1" x14ac:dyDescent="0.25"/>
    <row r="83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7:L57"/>
    <mergeCell ref="G58:L58"/>
    <mergeCell ref="G59:L59"/>
    <mergeCell ref="H60:M60"/>
    <mergeCell ref="F73:J73"/>
  </mergeCells>
  <pageMargins left="0.53" right="0.21" top="0.15" bottom="0.01" header="0.12" footer="0.02"/>
  <pageSetup scale="49" fitToHeight="0" orientation="landscape" r:id="rId1"/>
  <rowBreaks count="1" manualBreakCount="1">
    <brk id="34" min="1" max="12" man="1"/>
  </rowBreaks>
  <colBreaks count="1" manualBreakCount="1">
    <brk id="3" max="64" man="1"/>
  </colBreaks>
  <drawing r:id="rId2"/>
</worksheet>
</file>

<file path=xl/worksheets/sheet3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B30100-5957-4747-9C32-B585427C39ED}">
  <sheetPr>
    <pageSetUpPr fitToPage="1"/>
  </sheetPr>
  <dimension ref="A1:M80"/>
  <sheetViews>
    <sheetView zoomScale="80" zoomScaleNormal="80" zoomScaleSheetLayoutView="80" workbookViewId="0">
      <selection activeCell="C39" sqref="C39"/>
    </sheetView>
  </sheetViews>
  <sheetFormatPr baseColWidth="10" defaultRowHeight="15" x14ac:dyDescent="0.25"/>
  <cols>
    <col min="1" max="1" width="62.85546875" customWidth="1"/>
    <col min="2" max="2" width="11.42578125" style="25" customWidth="1"/>
    <col min="3" max="3" width="28.85546875" customWidth="1"/>
    <col min="4" max="4" width="23.5703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ht="15.75" x14ac:dyDescent="0.25">
      <c r="A7" s="1768" t="s">
        <v>0</v>
      </c>
      <c r="B7" s="1768"/>
      <c r="C7" s="1768"/>
      <c r="D7" s="1768"/>
      <c r="E7" s="1768"/>
      <c r="F7" s="1768"/>
      <c r="G7" s="1768"/>
      <c r="H7" s="1768"/>
      <c r="I7" s="1768"/>
      <c r="J7" s="1768"/>
      <c r="K7" s="1768"/>
      <c r="L7" s="1768"/>
      <c r="M7" s="1768"/>
    </row>
    <row r="8" spans="1:13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1:13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1:13" x14ac:dyDescent="0.25">
      <c r="A10" s="1624" t="s">
        <v>1876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</row>
    <row r="11" spans="1:13" x14ac:dyDescent="0.25">
      <c r="A11" s="1622" t="s">
        <v>5</v>
      </c>
      <c r="B11" s="1622"/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97" t="s">
        <v>7</v>
      </c>
      <c r="B13" s="1897" t="s">
        <v>937</v>
      </c>
      <c r="C13" s="1897" t="s">
        <v>10</v>
      </c>
      <c r="D13" s="1897" t="s">
        <v>11</v>
      </c>
      <c r="E13" s="1047" t="s">
        <v>12</v>
      </c>
      <c r="F13" s="1897" t="s">
        <v>13</v>
      </c>
      <c r="G13" s="1897" t="s">
        <v>14</v>
      </c>
      <c r="H13" s="1897" t="s">
        <v>15</v>
      </c>
      <c r="I13" s="1897" t="s">
        <v>16</v>
      </c>
      <c r="J13" s="1897" t="s">
        <v>17</v>
      </c>
      <c r="K13" s="1897" t="s">
        <v>18</v>
      </c>
      <c r="L13" s="1897" t="s">
        <v>19</v>
      </c>
      <c r="M13" s="1897" t="s">
        <v>20</v>
      </c>
    </row>
    <row r="14" spans="1:13" x14ac:dyDescent="0.25">
      <c r="A14" s="1897"/>
      <c r="B14" s="1897"/>
      <c r="C14" s="1897"/>
      <c r="D14" s="1897"/>
      <c r="E14" s="1047" t="s">
        <v>21</v>
      </c>
      <c r="F14" s="1897"/>
      <c r="G14" s="1897"/>
      <c r="H14" s="1897"/>
      <c r="I14" s="1897"/>
      <c r="J14" s="1897"/>
      <c r="K14" s="1897"/>
      <c r="L14" s="1897"/>
      <c r="M14" s="1897"/>
    </row>
    <row r="15" spans="1:13" s="259" customFormat="1" ht="31.5" customHeight="1" x14ac:dyDescent="0.25">
      <c r="A15" s="1515" t="s">
        <v>1634</v>
      </c>
      <c r="B15" s="1516"/>
      <c r="C15" s="1517"/>
      <c r="D15" s="1516"/>
      <c r="E15" s="1516"/>
      <c r="F15" s="1516"/>
      <c r="G15" s="1518"/>
      <c r="H15" s="1519"/>
      <c r="I15" s="1518"/>
      <c r="J15" s="1518"/>
      <c r="K15" s="1518"/>
      <c r="L15" s="1518"/>
      <c r="M15" s="1518"/>
    </row>
    <row r="16" spans="1:13" s="259" customFormat="1" ht="31.5" customHeight="1" x14ac:dyDescent="0.25">
      <c r="A16" s="1558" t="s">
        <v>613</v>
      </c>
      <c r="B16" s="1521" t="s">
        <v>807</v>
      </c>
      <c r="C16" s="1522" t="s">
        <v>559</v>
      </c>
      <c r="D16" s="1523" t="s">
        <v>236</v>
      </c>
      <c r="E16" s="1524">
        <v>60000</v>
      </c>
      <c r="F16" s="1525">
        <v>0</v>
      </c>
      <c r="G16" s="1524">
        <v>60000</v>
      </c>
      <c r="H16" s="1524">
        <v>0</v>
      </c>
      <c r="I16" s="1524">
        <v>4195.88</v>
      </c>
      <c r="J16" s="1525">
        <v>0</v>
      </c>
      <c r="K16" s="1525">
        <v>0</v>
      </c>
      <c r="L16" s="1524">
        <v>4195.88</v>
      </c>
      <c r="M16" s="1526">
        <f>+E16-L16</f>
        <v>55804.12</v>
      </c>
    </row>
    <row r="17" spans="1:13" s="259" customFormat="1" ht="31.5" customHeight="1" x14ac:dyDescent="0.25">
      <c r="A17" s="1558" t="s">
        <v>1275</v>
      </c>
      <c r="B17" s="1521" t="s">
        <v>806</v>
      </c>
      <c r="C17" s="1522" t="s">
        <v>235</v>
      </c>
      <c r="D17" s="1523" t="s">
        <v>236</v>
      </c>
      <c r="E17" s="1524">
        <v>12000</v>
      </c>
      <c r="F17" s="1525">
        <v>0</v>
      </c>
      <c r="G17" s="1524">
        <v>12000</v>
      </c>
      <c r="H17" s="1525">
        <v>0</v>
      </c>
      <c r="I17" s="1525">
        <v>0</v>
      </c>
      <c r="J17" s="1525">
        <v>0</v>
      </c>
      <c r="K17" s="1525">
        <v>0</v>
      </c>
      <c r="L17" s="1524">
        <f t="shared" ref="L17:L39" si="0">+H17+I17+J17+K17</f>
        <v>0</v>
      </c>
      <c r="M17" s="1524">
        <v>12000</v>
      </c>
    </row>
    <row r="18" spans="1:13" s="259" customFormat="1" ht="31.5" customHeight="1" x14ac:dyDescent="0.25">
      <c r="A18" s="1558" t="s">
        <v>622</v>
      </c>
      <c r="B18" s="1521" t="s">
        <v>806</v>
      </c>
      <c r="C18" s="1522" t="s">
        <v>235</v>
      </c>
      <c r="D18" s="1523" t="s">
        <v>236</v>
      </c>
      <c r="E18" s="1524">
        <v>12000</v>
      </c>
      <c r="F18" s="1525">
        <v>0</v>
      </c>
      <c r="G18" s="1524">
        <v>12000</v>
      </c>
      <c r="H18" s="1525">
        <v>0</v>
      </c>
      <c r="I18" s="1525">
        <v>0</v>
      </c>
      <c r="J18" s="1525">
        <v>0</v>
      </c>
      <c r="K18" s="1525">
        <v>0</v>
      </c>
      <c r="L18" s="1524">
        <f t="shared" si="0"/>
        <v>0</v>
      </c>
      <c r="M18" s="1524">
        <v>12000</v>
      </c>
    </row>
    <row r="19" spans="1:13" s="259" customFormat="1" ht="31.5" customHeight="1" x14ac:dyDescent="0.25">
      <c r="A19" s="1558" t="s">
        <v>1122</v>
      </c>
      <c r="B19" s="1521" t="s">
        <v>807</v>
      </c>
      <c r="C19" s="1522" t="s">
        <v>235</v>
      </c>
      <c r="D19" s="1523" t="s">
        <v>236</v>
      </c>
      <c r="E19" s="1524">
        <v>12000</v>
      </c>
      <c r="F19" s="1525">
        <v>0</v>
      </c>
      <c r="G19" s="1524">
        <v>12000</v>
      </c>
      <c r="H19" s="1525">
        <v>0</v>
      </c>
      <c r="I19" s="1525">
        <v>0</v>
      </c>
      <c r="J19" s="1525">
        <v>0</v>
      </c>
      <c r="K19" s="1525">
        <v>0</v>
      </c>
      <c r="L19" s="1524">
        <f t="shared" si="0"/>
        <v>0</v>
      </c>
      <c r="M19" s="1524">
        <v>12000</v>
      </c>
    </row>
    <row r="20" spans="1:13" s="259" customFormat="1" ht="31.5" customHeight="1" x14ac:dyDescent="0.25">
      <c r="A20" s="1615" t="s">
        <v>1629</v>
      </c>
      <c r="B20" s="1528" t="s">
        <v>806</v>
      </c>
      <c r="C20" s="1522" t="s">
        <v>235</v>
      </c>
      <c r="D20" s="1523" t="s">
        <v>236</v>
      </c>
      <c r="E20" s="1524">
        <v>12000</v>
      </c>
      <c r="F20" s="1525">
        <v>0</v>
      </c>
      <c r="G20" s="1524">
        <v>12000</v>
      </c>
      <c r="H20" s="1525">
        <v>0</v>
      </c>
      <c r="I20" s="1525">
        <v>0</v>
      </c>
      <c r="J20" s="1525">
        <v>0</v>
      </c>
      <c r="K20" s="1525">
        <v>0</v>
      </c>
      <c r="L20" s="1524">
        <f t="shared" si="0"/>
        <v>0</v>
      </c>
      <c r="M20" s="1524">
        <v>12000</v>
      </c>
    </row>
    <row r="21" spans="1:13" s="259" customFormat="1" ht="31.5" customHeight="1" x14ac:dyDescent="0.25">
      <c r="A21" s="1615" t="s">
        <v>1080</v>
      </c>
      <c r="B21" s="1528" t="s">
        <v>806</v>
      </c>
      <c r="C21" s="1522" t="s">
        <v>235</v>
      </c>
      <c r="D21" s="1523" t="s">
        <v>236</v>
      </c>
      <c r="E21" s="1524">
        <v>12000</v>
      </c>
      <c r="F21" s="1525">
        <v>0</v>
      </c>
      <c r="G21" s="1524">
        <v>12000</v>
      </c>
      <c r="H21" s="1525">
        <v>0</v>
      </c>
      <c r="I21" s="1525">
        <v>0</v>
      </c>
      <c r="J21" s="1525">
        <v>0</v>
      </c>
      <c r="K21" s="1525">
        <v>0</v>
      </c>
      <c r="L21" s="1524">
        <f t="shared" si="0"/>
        <v>0</v>
      </c>
      <c r="M21" s="1524">
        <v>12000</v>
      </c>
    </row>
    <row r="22" spans="1:13" s="259" customFormat="1" ht="31.5" customHeight="1" x14ac:dyDescent="0.25">
      <c r="A22" s="1615" t="s">
        <v>1630</v>
      </c>
      <c r="B22" s="1528" t="s">
        <v>806</v>
      </c>
      <c r="C22" s="1522" t="s">
        <v>235</v>
      </c>
      <c r="D22" s="1523" t="s">
        <v>236</v>
      </c>
      <c r="E22" s="1524">
        <v>12000</v>
      </c>
      <c r="F22" s="1525">
        <v>0</v>
      </c>
      <c r="G22" s="1524">
        <v>12000</v>
      </c>
      <c r="H22" s="1525">
        <v>0</v>
      </c>
      <c r="I22" s="1525">
        <v>0</v>
      </c>
      <c r="J22" s="1525">
        <v>0</v>
      </c>
      <c r="K22" s="1525">
        <v>0</v>
      </c>
      <c r="L22" s="1524">
        <f t="shared" si="0"/>
        <v>0</v>
      </c>
      <c r="M22" s="1524">
        <v>12000</v>
      </c>
    </row>
    <row r="23" spans="1:13" s="259" customFormat="1" ht="31.5" customHeight="1" x14ac:dyDescent="0.25">
      <c r="A23" s="1615" t="s">
        <v>1192</v>
      </c>
      <c r="B23" s="1528" t="s">
        <v>806</v>
      </c>
      <c r="C23" s="1522" t="s">
        <v>235</v>
      </c>
      <c r="D23" s="1523" t="s">
        <v>236</v>
      </c>
      <c r="E23" s="1524">
        <v>12000</v>
      </c>
      <c r="F23" s="1525">
        <v>0</v>
      </c>
      <c r="G23" s="1524">
        <v>12000</v>
      </c>
      <c r="H23" s="1525">
        <v>0</v>
      </c>
      <c r="I23" s="1525">
        <v>0</v>
      </c>
      <c r="J23" s="1525">
        <v>0</v>
      </c>
      <c r="K23" s="1525">
        <v>0</v>
      </c>
      <c r="L23" s="1524">
        <f t="shared" si="0"/>
        <v>0</v>
      </c>
      <c r="M23" s="1524">
        <v>12000</v>
      </c>
    </row>
    <row r="24" spans="1:13" s="259" customFormat="1" ht="31.5" customHeight="1" x14ac:dyDescent="0.25">
      <c r="A24" s="1615" t="s">
        <v>1246</v>
      </c>
      <c r="B24" s="1528" t="s">
        <v>806</v>
      </c>
      <c r="C24" s="1522" t="s">
        <v>235</v>
      </c>
      <c r="D24" s="1523" t="s">
        <v>236</v>
      </c>
      <c r="E24" s="1524">
        <v>12000</v>
      </c>
      <c r="F24" s="1525">
        <v>0</v>
      </c>
      <c r="G24" s="1524">
        <v>12000</v>
      </c>
      <c r="H24" s="1525">
        <v>0</v>
      </c>
      <c r="I24" s="1525">
        <v>0</v>
      </c>
      <c r="J24" s="1525">
        <v>0</v>
      </c>
      <c r="K24" s="1525">
        <v>0</v>
      </c>
      <c r="L24" s="1524">
        <f t="shared" si="0"/>
        <v>0</v>
      </c>
      <c r="M24" s="1524">
        <v>12000</v>
      </c>
    </row>
    <row r="25" spans="1:13" s="259" customFormat="1" ht="31.5" customHeight="1" x14ac:dyDescent="0.25">
      <c r="A25" s="1615" t="s">
        <v>1247</v>
      </c>
      <c r="B25" s="1528" t="s">
        <v>806</v>
      </c>
      <c r="C25" s="1522" t="s">
        <v>235</v>
      </c>
      <c r="D25" s="1523" t="s">
        <v>236</v>
      </c>
      <c r="E25" s="1524">
        <v>12000</v>
      </c>
      <c r="F25" s="1525">
        <v>0</v>
      </c>
      <c r="G25" s="1524">
        <v>12000</v>
      </c>
      <c r="H25" s="1525">
        <v>0</v>
      </c>
      <c r="I25" s="1525">
        <v>0</v>
      </c>
      <c r="J25" s="1525">
        <v>0</v>
      </c>
      <c r="K25" s="1525">
        <v>0</v>
      </c>
      <c r="L25" s="1524">
        <f t="shared" si="0"/>
        <v>0</v>
      </c>
      <c r="M25" s="1524">
        <v>12000</v>
      </c>
    </row>
    <row r="26" spans="1:13" s="259" customFormat="1" ht="31.5" customHeight="1" x14ac:dyDescent="0.25">
      <c r="A26" s="1615" t="s">
        <v>1631</v>
      </c>
      <c r="B26" s="1528" t="s">
        <v>806</v>
      </c>
      <c r="C26" s="1522" t="s">
        <v>235</v>
      </c>
      <c r="D26" s="1523" t="s">
        <v>236</v>
      </c>
      <c r="E26" s="1524">
        <v>12000</v>
      </c>
      <c r="F26" s="1525">
        <v>0</v>
      </c>
      <c r="G26" s="1524">
        <v>12000</v>
      </c>
      <c r="H26" s="1525">
        <v>0</v>
      </c>
      <c r="I26" s="1525">
        <v>0</v>
      </c>
      <c r="J26" s="1525">
        <v>0</v>
      </c>
      <c r="K26" s="1525">
        <v>0</v>
      </c>
      <c r="L26" s="1524">
        <f t="shared" si="0"/>
        <v>0</v>
      </c>
      <c r="M26" s="1524">
        <v>12000</v>
      </c>
    </row>
    <row r="27" spans="1:13" s="259" customFormat="1" ht="31.5" customHeight="1" x14ac:dyDescent="0.25">
      <c r="A27" s="1615" t="s">
        <v>1632</v>
      </c>
      <c r="B27" s="1528" t="s">
        <v>806</v>
      </c>
      <c r="C27" s="1522" t="s">
        <v>235</v>
      </c>
      <c r="D27" s="1523" t="s">
        <v>236</v>
      </c>
      <c r="E27" s="1524">
        <v>12000</v>
      </c>
      <c r="F27" s="1525">
        <v>0</v>
      </c>
      <c r="G27" s="1524">
        <v>12000</v>
      </c>
      <c r="H27" s="1525">
        <v>0</v>
      </c>
      <c r="I27" s="1525">
        <v>0</v>
      </c>
      <c r="J27" s="1525">
        <v>0</v>
      </c>
      <c r="K27" s="1525">
        <v>0</v>
      </c>
      <c r="L27" s="1524">
        <f t="shared" si="0"/>
        <v>0</v>
      </c>
      <c r="M27" s="1524">
        <v>12000</v>
      </c>
    </row>
    <row r="28" spans="1:13" s="259" customFormat="1" ht="31.5" customHeight="1" x14ac:dyDescent="0.25">
      <c r="A28" s="1615" t="s">
        <v>1875</v>
      </c>
      <c r="B28" s="1528" t="s">
        <v>806</v>
      </c>
      <c r="C28" s="1522" t="s">
        <v>235</v>
      </c>
      <c r="D28" s="1523" t="s">
        <v>236</v>
      </c>
      <c r="E28" s="1524">
        <v>12000</v>
      </c>
      <c r="F28" s="1525">
        <v>0</v>
      </c>
      <c r="G28" s="1524">
        <v>12000</v>
      </c>
      <c r="H28" s="1525">
        <v>0</v>
      </c>
      <c r="I28" s="1525">
        <v>0</v>
      </c>
      <c r="J28" s="1525">
        <v>0</v>
      </c>
      <c r="K28" s="1525">
        <v>0</v>
      </c>
      <c r="L28" s="1524">
        <f t="shared" si="0"/>
        <v>0</v>
      </c>
      <c r="M28" s="1524">
        <v>12000</v>
      </c>
    </row>
    <row r="29" spans="1:13" s="259" customFormat="1" ht="31.5" customHeight="1" x14ac:dyDescent="0.25">
      <c r="A29" s="1615" t="s">
        <v>1834</v>
      </c>
      <c r="B29" s="1528" t="s">
        <v>806</v>
      </c>
      <c r="C29" s="1522" t="s">
        <v>235</v>
      </c>
      <c r="D29" s="1523" t="s">
        <v>236</v>
      </c>
      <c r="E29" s="1524">
        <v>12000</v>
      </c>
      <c r="F29" s="1525">
        <v>0</v>
      </c>
      <c r="G29" s="1524">
        <v>12000</v>
      </c>
      <c r="H29" s="1525">
        <v>0</v>
      </c>
      <c r="I29" s="1525">
        <v>0</v>
      </c>
      <c r="J29" s="1525">
        <v>0</v>
      </c>
      <c r="K29" s="1525">
        <v>0</v>
      </c>
      <c r="L29" s="1524">
        <f t="shared" si="0"/>
        <v>0</v>
      </c>
      <c r="M29" s="1524">
        <v>12000</v>
      </c>
    </row>
    <row r="30" spans="1:13" s="259" customFormat="1" ht="31.5" customHeight="1" x14ac:dyDescent="0.25">
      <c r="A30" s="1615" t="s">
        <v>1827</v>
      </c>
      <c r="B30" s="1528" t="s">
        <v>806</v>
      </c>
      <c r="C30" s="1522" t="s">
        <v>235</v>
      </c>
      <c r="D30" s="1523" t="s">
        <v>236</v>
      </c>
      <c r="E30" s="1524">
        <v>12000</v>
      </c>
      <c r="F30" s="1525">
        <v>0</v>
      </c>
      <c r="G30" s="1524">
        <v>12000</v>
      </c>
      <c r="H30" s="1525">
        <v>0</v>
      </c>
      <c r="I30" s="1525">
        <v>0</v>
      </c>
      <c r="J30" s="1525">
        <v>0</v>
      </c>
      <c r="K30" s="1525">
        <v>0</v>
      </c>
      <c r="L30" s="1524">
        <f t="shared" si="0"/>
        <v>0</v>
      </c>
      <c r="M30" s="1524">
        <v>12000</v>
      </c>
    </row>
    <row r="31" spans="1:13" s="259" customFormat="1" ht="31.5" customHeight="1" x14ac:dyDescent="0.25">
      <c r="A31" s="1615" t="s">
        <v>1877</v>
      </c>
      <c r="B31" s="1528" t="s">
        <v>806</v>
      </c>
      <c r="C31" s="1522" t="s">
        <v>235</v>
      </c>
      <c r="D31" s="1523" t="s">
        <v>236</v>
      </c>
      <c r="E31" s="1524">
        <v>12000</v>
      </c>
      <c r="F31" s="1525">
        <v>0</v>
      </c>
      <c r="G31" s="1524">
        <v>12000</v>
      </c>
      <c r="H31" s="1525">
        <v>0</v>
      </c>
      <c r="I31" s="1525">
        <v>0</v>
      </c>
      <c r="J31" s="1525">
        <v>0</v>
      </c>
      <c r="K31" s="1525">
        <v>0</v>
      </c>
      <c r="L31" s="1524">
        <f t="shared" si="0"/>
        <v>0</v>
      </c>
      <c r="M31" s="1524">
        <v>12000</v>
      </c>
    </row>
    <row r="32" spans="1:13" s="259" customFormat="1" ht="31.5" customHeight="1" x14ac:dyDescent="0.25">
      <c r="A32" s="1615" t="s">
        <v>1878</v>
      </c>
      <c r="B32" s="1528" t="s">
        <v>806</v>
      </c>
      <c r="C32" s="1522" t="s">
        <v>235</v>
      </c>
      <c r="D32" s="1523" t="s">
        <v>236</v>
      </c>
      <c r="E32" s="1524">
        <v>12000</v>
      </c>
      <c r="F32" s="1525">
        <v>0</v>
      </c>
      <c r="G32" s="1524">
        <v>12000</v>
      </c>
      <c r="H32" s="1525">
        <v>0</v>
      </c>
      <c r="I32" s="1525">
        <v>0</v>
      </c>
      <c r="J32" s="1525">
        <v>0</v>
      </c>
      <c r="K32" s="1525">
        <v>0</v>
      </c>
      <c r="L32" s="1524">
        <f t="shared" si="0"/>
        <v>0</v>
      </c>
      <c r="M32" s="1524">
        <v>12000</v>
      </c>
    </row>
    <row r="33" spans="1:13" s="259" customFormat="1" ht="31.5" customHeight="1" x14ac:dyDescent="0.25">
      <c r="A33" s="1615" t="s">
        <v>1801</v>
      </c>
      <c r="B33" s="1528" t="s">
        <v>806</v>
      </c>
      <c r="C33" s="1522" t="s">
        <v>235</v>
      </c>
      <c r="D33" s="1523" t="s">
        <v>236</v>
      </c>
      <c r="E33" s="1524">
        <v>12000</v>
      </c>
      <c r="F33" s="1525">
        <v>0</v>
      </c>
      <c r="G33" s="1524">
        <v>12000</v>
      </c>
      <c r="H33" s="1525">
        <v>0</v>
      </c>
      <c r="I33" s="1525">
        <v>0</v>
      </c>
      <c r="J33" s="1525">
        <v>0</v>
      </c>
      <c r="K33" s="1525">
        <v>0</v>
      </c>
      <c r="L33" s="1524">
        <f t="shared" si="0"/>
        <v>0</v>
      </c>
      <c r="M33" s="1524">
        <v>12000</v>
      </c>
    </row>
    <row r="34" spans="1:13" s="259" customFormat="1" ht="31.5" customHeight="1" x14ac:dyDescent="0.25">
      <c r="A34" s="1615" t="s">
        <v>1851</v>
      </c>
      <c r="B34" s="1528" t="s">
        <v>806</v>
      </c>
      <c r="C34" s="1522" t="s">
        <v>235</v>
      </c>
      <c r="D34" s="1523" t="s">
        <v>236</v>
      </c>
      <c r="E34" s="1524">
        <v>12000</v>
      </c>
      <c r="F34" s="1525">
        <v>0</v>
      </c>
      <c r="G34" s="1524">
        <v>12000</v>
      </c>
      <c r="H34" s="1525">
        <v>0</v>
      </c>
      <c r="I34" s="1525">
        <v>0</v>
      </c>
      <c r="J34" s="1525">
        <v>0</v>
      </c>
      <c r="K34" s="1525">
        <v>0</v>
      </c>
      <c r="L34" s="1524">
        <f t="shared" si="0"/>
        <v>0</v>
      </c>
      <c r="M34" s="1524">
        <v>12000</v>
      </c>
    </row>
    <row r="35" spans="1:13" s="259" customFormat="1" ht="31.5" customHeight="1" x14ac:dyDescent="0.25">
      <c r="A35" s="1615" t="s">
        <v>1852</v>
      </c>
      <c r="B35" s="1528" t="s">
        <v>806</v>
      </c>
      <c r="C35" s="1522" t="s">
        <v>235</v>
      </c>
      <c r="D35" s="1523" t="s">
        <v>236</v>
      </c>
      <c r="E35" s="1524">
        <v>12000</v>
      </c>
      <c r="F35" s="1525">
        <v>0</v>
      </c>
      <c r="G35" s="1524">
        <v>12000</v>
      </c>
      <c r="H35" s="1525">
        <v>0</v>
      </c>
      <c r="I35" s="1525">
        <v>0</v>
      </c>
      <c r="J35" s="1525">
        <v>0</v>
      </c>
      <c r="K35" s="1525">
        <v>0</v>
      </c>
      <c r="L35" s="1524">
        <f t="shared" si="0"/>
        <v>0</v>
      </c>
      <c r="M35" s="1524">
        <v>12000</v>
      </c>
    </row>
    <row r="36" spans="1:13" s="259" customFormat="1" ht="31.5" customHeight="1" x14ac:dyDescent="0.25">
      <c r="A36" s="1615" t="s">
        <v>1854</v>
      </c>
      <c r="B36" s="1528" t="s">
        <v>806</v>
      </c>
      <c r="C36" s="1522" t="s">
        <v>235</v>
      </c>
      <c r="D36" s="1523" t="s">
        <v>236</v>
      </c>
      <c r="E36" s="1524">
        <v>12000</v>
      </c>
      <c r="F36" s="1525">
        <v>0</v>
      </c>
      <c r="G36" s="1524">
        <v>12000</v>
      </c>
      <c r="H36" s="1525">
        <v>0</v>
      </c>
      <c r="I36" s="1525">
        <v>0</v>
      </c>
      <c r="J36" s="1525">
        <v>0</v>
      </c>
      <c r="K36" s="1525">
        <v>0</v>
      </c>
      <c r="L36" s="1524">
        <f t="shared" si="0"/>
        <v>0</v>
      </c>
      <c r="M36" s="1524">
        <v>12000</v>
      </c>
    </row>
    <row r="37" spans="1:13" s="259" customFormat="1" ht="31.5" customHeight="1" x14ac:dyDescent="0.25">
      <c r="A37" s="1615" t="s">
        <v>1855</v>
      </c>
      <c r="B37" s="1528" t="s">
        <v>806</v>
      </c>
      <c r="C37" s="1522" t="s">
        <v>235</v>
      </c>
      <c r="D37" s="1523" t="s">
        <v>236</v>
      </c>
      <c r="E37" s="1524">
        <v>12000</v>
      </c>
      <c r="F37" s="1525">
        <v>0</v>
      </c>
      <c r="G37" s="1524">
        <v>12000</v>
      </c>
      <c r="H37" s="1525">
        <v>0</v>
      </c>
      <c r="I37" s="1525">
        <v>0</v>
      </c>
      <c r="J37" s="1525">
        <v>0</v>
      </c>
      <c r="K37" s="1525">
        <v>0</v>
      </c>
      <c r="L37" s="1524">
        <f t="shared" si="0"/>
        <v>0</v>
      </c>
      <c r="M37" s="1524">
        <v>12000</v>
      </c>
    </row>
    <row r="38" spans="1:13" s="259" customFormat="1" ht="31.5" customHeight="1" x14ac:dyDescent="0.25">
      <c r="A38" s="1615" t="s">
        <v>1862</v>
      </c>
      <c r="B38" s="1528" t="s">
        <v>806</v>
      </c>
      <c r="C38" s="1522" t="s">
        <v>235</v>
      </c>
      <c r="D38" s="1523" t="s">
        <v>236</v>
      </c>
      <c r="E38" s="1524">
        <v>12000</v>
      </c>
      <c r="F38" s="1525">
        <v>0</v>
      </c>
      <c r="G38" s="1524">
        <v>12000</v>
      </c>
      <c r="H38" s="1525">
        <v>0</v>
      </c>
      <c r="I38" s="1525">
        <v>0</v>
      </c>
      <c r="J38" s="1525">
        <v>0</v>
      </c>
      <c r="K38" s="1525">
        <v>0</v>
      </c>
      <c r="L38" s="1524">
        <f t="shared" si="0"/>
        <v>0</v>
      </c>
      <c r="M38" s="1524">
        <v>12000</v>
      </c>
    </row>
    <row r="39" spans="1:13" s="259" customFormat="1" ht="31.5" customHeight="1" x14ac:dyDescent="0.25">
      <c r="A39" s="1615" t="s">
        <v>1863</v>
      </c>
      <c r="B39" s="1528" t="s">
        <v>806</v>
      </c>
      <c r="C39" s="1522" t="s">
        <v>235</v>
      </c>
      <c r="D39" s="1523" t="s">
        <v>236</v>
      </c>
      <c r="E39" s="1524">
        <v>12000</v>
      </c>
      <c r="F39" s="1525">
        <v>0</v>
      </c>
      <c r="G39" s="1524">
        <v>12000</v>
      </c>
      <c r="H39" s="1525">
        <v>0</v>
      </c>
      <c r="I39" s="1525">
        <v>0</v>
      </c>
      <c r="J39" s="1525">
        <v>0</v>
      </c>
      <c r="K39" s="1525">
        <v>0</v>
      </c>
      <c r="L39" s="1524">
        <f t="shared" si="0"/>
        <v>0</v>
      </c>
      <c r="M39" s="1524">
        <v>12000</v>
      </c>
    </row>
    <row r="40" spans="1:13" ht="31.5" customHeight="1" x14ac:dyDescent="0.25">
      <c r="A40" s="1529" t="s">
        <v>1767</v>
      </c>
      <c r="B40" s="1530"/>
      <c r="C40" s="1531">
        <v>24</v>
      </c>
      <c r="D40" s="1532"/>
      <c r="E40" s="1533">
        <f t="shared" ref="E40:M40" si="1">SUM(E16:E39)</f>
        <v>336000</v>
      </c>
      <c r="F40" s="1533">
        <f t="shared" si="1"/>
        <v>0</v>
      </c>
      <c r="G40" s="1533">
        <f t="shared" si="1"/>
        <v>336000</v>
      </c>
      <c r="H40" s="1533">
        <f t="shared" si="1"/>
        <v>0</v>
      </c>
      <c r="I40" s="1533">
        <f t="shared" si="1"/>
        <v>4195.88</v>
      </c>
      <c r="J40" s="1533">
        <f t="shared" si="1"/>
        <v>0</v>
      </c>
      <c r="K40" s="1533">
        <f t="shared" si="1"/>
        <v>0</v>
      </c>
      <c r="L40" s="1533">
        <f t="shared" si="1"/>
        <v>4195.88</v>
      </c>
      <c r="M40" s="1533">
        <f t="shared" si="1"/>
        <v>331804.12</v>
      </c>
    </row>
    <row r="41" spans="1:13" ht="24.75" customHeight="1" x14ac:dyDescent="0.25">
      <c r="A41" s="1529"/>
      <c r="B41" s="1530"/>
      <c r="C41" s="1531"/>
      <c r="D41" s="1532"/>
      <c r="E41" s="1533"/>
      <c r="F41" s="1533"/>
      <c r="G41" s="1533"/>
      <c r="H41" s="1533"/>
      <c r="I41" s="1533"/>
      <c r="J41" s="1533"/>
      <c r="K41" s="1533"/>
      <c r="L41" s="1533"/>
      <c r="M41" s="1533"/>
    </row>
    <row r="42" spans="1:13" ht="31.5" customHeight="1" x14ac:dyDescent="0.25">
      <c r="A42" s="1553" t="s">
        <v>1760</v>
      </c>
      <c r="B42" s="1530"/>
      <c r="C42" s="1534"/>
      <c r="D42" s="1532"/>
      <c r="E42" s="1535"/>
      <c r="F42" s="1536"/>
      <c r="G42" s="1535"/>
      <c r="H42" s="1536"/>
      <c r="I42" s="1536"/>
      <c r="J42" s="1536"/>
      <c r="K42" s="1536"/>
      <c r="L42" s="1535"/>
      <c r="M42" s="1535"/>
    </row>
    <row r="43" spans="1:13" ht="31.5" customHeight="1" x14ac:dyDescent="0.25">
      <c r="A43" s="1553" t="s">
        <v>1740</v>
      </c>
      <c r="B43" s="1530"/>
      <c r="C43" s="1534"/>
      <c r="D43" s="1532"/>
      <c r="E43" s="1535"/>
      <c r="F43" s="1536"/>
      <c r="G43" s="1535"/>
      <c r="I43" s="1536"/>
      <c r="J43" s="1536"/>
      <c r="K43" s="1536"/>
      <c r="L43" s="1535"/>
      <c r="M43" s="1535"/>
    </row>
    <row r="44" spans="1:13" ht="31.5" customHeight="1" x14ac:dyDescent="0.25">
      <c r="A44" s="1615" t="s">
        <v>1802</v>
      </c>
      <c r="B44" s="1528" t="s">
        <v>806</v>
      </c>
      <c r="C44" s="1522" t="s">
        <v>235</v>
      </c>
      <c r="D44" s="1523" t="s">
        <v>236</v>
      </c>
      <c r="E44" s="1524">
        <v>12000</v>
      </c>
      <c r="F44" s="1525">
        <v>0</v>
      </c>
      <c r="G44" s="1524">
        <v>12000</v>
      </c>
      <c r="H44" s="1525">
        <v>0</v>
      </c>
      <c r="I44" s="1525">
        <v>0</v>
      </c>
      <c r="J44" s="1525">
        <v>0</v>
      </c>
      <c r="K44" s="1525">
        <v>0</v>
      </c>
      <c r="L44" s="1524">
        <f>+H44+I44+J44+K44</f>
        <v>0</v>
      </c>
      <c r="M44" s="1524">
        <v>12000</v>
      </c>
    </row>
    <row r="45" spans="1:13" ht="31.5" customHeight="1" x14ac:dyDescent="0.25">
      <c r="A45" s="1529" t="s">
        <v>1767</v>
      </c>
      <c r="B45" s="1530"/>
      <c r="C45" s="1531">
        <v>1</v>
      </c>
      <c r="D45" s="1532"/>
      <c r="E45" s="1537">
        <f>SUM(E44)</f>
        <v>12000</v>
      </c>
      <c r="F45" s="1538">
        <f t="shared" ref="F45:M45" si="2">SUM(F44)</f>
        <v>0</v>
      </c>
      <c r="G45" s="1537">
        <f t="shared" si="2"/>
        <v>12000</v>
      </c>
      <c r="H45" s="1538">
        <f t="shared" si="2"/>
        <v>0</v>
      </c>
      <c r="I45" s="1538">
        <f t="shared" si="2"/>
        <v>0</v>
      </c>
      <c r="J45" s="1538">
        <f t="shared" si="2"/>
        <v>0</v>
      </c>
      <c r="K45" s="1538">
        <f t="shared" si="2"/>
        <v>0</v>
      </c>
      <c r="L45" s="1537">
        <f t="shared" si="2"/>
        <v>0</v>
      </c>
      <c r="M45" s="1537">
        <f t="shared" si="2"/>
        <v>12000</v>
      </c>
    </row>
    <row r="46" spans="1:13" ht="31.5" customHeight="1" x14ac:dyDescent="0.25">
      <c r="A46" s="1539"/>
      <c r="B46" s="1540"/>
      <c r="C46" s="1531"/>
      <c r="D46" s="1532"/>
      <c r="E46" s="1524"/>
      <c r="F46" s="1524"/>
      <c r="G46" s="1524"/>
      <c r="H46" s="1524"/>
      <c r="I46" s="1524"/>
      <c r="J46" s="1524"/>
      <c r="K46" s="1524"/>
      <c r="L46" s="1524"/>
      <c r="M46" s="1524"/>
    </row>
    <row r="47" spans="1:13" ht="33" customHeight="1" x14ac:dyDescent="0.3">
      <c r="A47" s="1375" t="s">
        <v>865</v>
      </c>
      <c r="B47" s="1375"/>
      <c r="C47" s="1374">
        <f>+C40+C45</f>
        <v>25</v>
      </c>
      <c r="D47" s="1374"/>
      <c r="E47" s="1376">
        <f>+E40+E45</f>
        <v>348000</v>
      </c>
      <c r="F47" s="1376">
        <f t="shared" ref="F47:K47" si="3">+F40+F45</f>
        <v>0</v>
      </c>
      <c r="G47" s="1376">
        <f>+G40+G45</f>
        <v>348000</v>
      </c>
      <c r="H47" s="1376">
        <f t="shared" si="3"/>
        <v>0</v>
      </c>
      <c r="I47" s="1376">
        <f>+I40+I45</f>
        <v>4195.88</v>
      </c>
      <c r="J47" s="1376">
        <f t="shared" si="3"/>
        <v>0</v>
      </c>
      <c r="K47" s="1376">
        <f t="shared" si="3"/>
        <v>0</v>
      </c>
      <c r="L47" s="1376">
        <f>+L40+L45</f>
        <v>4195.88</v>
      </c>
      <c r="M47" s="1376">
        <f>+M40+M45</f>
        <v>343804.12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21.7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43.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39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5.7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9.5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19.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9.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542"/>
      <c r="B63" s="542"/>
      <c r="C63" s="753"/>
      <c r="D63" s="753"/>
      <c r="E63" s="754"/>
      <c r="F63" s="755"/>
      <c r="G63" s="674"/>
      <c r="H63" s="674"/>
      <c r="I63" s="674"/>
      <c r="J63" s="674"/>
      <c r="K63" s="674"/>
      <c r="L63" s="674"/>
      <c r="M63" s="756"/>
    </row>
    <row r="64" spans="1:13" s="259" customFormat="1" ht="19.5" customHeight="1" x14ac:dyDescent="0.25">
      <c r="A64" s="1874" t="s">
        <v>1269</v>
      </c>
      <c r="B64" s="1874"/>
      <c r="C64" s="753"/>
      <c r="D64" s="753"/>
      <c r="E64" s="754"/>
      <c r="F64" s="755"/>
      <c r="H64" s="1875" t="s">
        <v>852</v>
      </c>
      <c r="I64" s="1875"/>
      <c r="J64" s="1875"/>
      <c r="K64" s="1875"/>
      <c r="L64" s="1875"/>
      <c r="M64" s="1875"/>
    </row>
    <row r="65" spans="1:13" s="259" customFormat="1" ht="19.5" customHeight="1" x14ac:dyDescent="0.25">
      <c r="A65" s="1812" t="s">
        <v>1813</v>
      </c>
      <c r="B65" s="1812"/>
      <c r="C65" s="753"/>
      <c r="D65" s="753"/>
      <c r="E65" s="754"/>
      <c r="F65" s="755"/>
      <c r="H65" s="1876" t="s">
        <v>1505</v>
      </c>
      <c r="I65" s="1876"/>
      <c r="J65" s="1876"/>
      <c r="K65" s="1876"/>
      <c r="L65" s="1876"/>
      <c r="M65" s="1876"/>
    </row>
    <row r="66" spans="1:13" ht="168.75" customHeight="1" x14ac:dyDescent="0.25">
      <c r="A66" s="546"/>
      <c r="B66" s="546"/>
      <c r="C66" s="259"/>
      <c r="D66" s="259"/>
      <c r="E66" s="259"/>
      <c r="F66" s="259"/>
      <c r="G66" s="259"/>
      <c r="H66" s="259"/>
      <c r="I66" s="259"/>
      <c r="J66" s="259"/>
      <c r="K66" s="259"/>
      <c r="L66" s="259"/>
      <c r="M66" s="667"/>
    </row>
    <row r="67" spans="1:13" ht="94.5" customHeight="1" x14ac:dyDescent="0.25">
      <c r="A67" s="546"/>
      <c r="B67" s="546"/>
      <c r="C67" s="259"/>
      <c r="D67" s="259"/>
      <c r="E67" s="259"/>
      <c r="F67" s="259"/>
      <c r="G67" s="259"/>
      <c r="H67" s="259"/>
      <c r="I67" s="259"/>
      <c r="J67" s="259"/>
      <c r="K67" s="259"/>
      <c r="L67" s="259"/>
      <c r="M67" s="667"/>
    </row>
    <row r="68" spans="1:13" ht="64.5" customHeight="1" x14ac:dyDescent="0.25">
      <c r="A68" s="546"/>
      <c r="B68" s="546"/>
      <c r="C68" s="259"/>
      <c r="D68" s="259"/>
      <c r="E68" s="259"/>
      <c r="F68" s="259"/>
      <c r="G68" s="259"/>
      <c r="H68" s="259"/>
      <c r="I68" s="259"/>
      <c r="J68" s="259"/>
      <c r="K68" s="259"/>
      <c r="L68" s="259"/>
      <c r="M68" s="667"/>
    </row>
    <row r="69" spans="1:13" ht="18.75" customHeight="1" x14ac:dyDescent="0.25">
      <c r="A69" s="546"/>
      <c r="B69" s="546"/>
      <c r="C69" s="259"/>
      <c r="D69" s="259"/>
      <c r="E69" s="259"/>
      <c r="F69" s="259"/>
      <c r="G69" s="259"/>
      <c r="H69" s="259"/>
      <c r="I69" s="259"/>
      <c r="J69" s="259"/>
      <c r="K69" s="259"/>
      <c r="L69" s="259"/>
      <c r="M69" s="667"/>
    </row>
    <row r="70" spans="1:13" ht="39.75" customHeight="1" x14ac:dyDescent="0.25">
      <c r="A70" s="546"/>
      <c r="B70" s="546"/>
      <c r="C70" s="259"/>
      <c r="D70" s="259"/>
      <c r="E70" s="259"/>
      <c r="F70" s="259"/>
      <c r="G70" s="259"/>
      <c r="H70" s="259"/>
      <c r="I70" s="259"/>
      <c r="J70" s="259"/>
      <c r="K70" s="259"/>
      <c r="L70" s="259"/>
      <c r="M70" s="667"/>
    </row>
    <row r="71" spans="1:13" ht="15.7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19.5" customHeight="1" x14ac:dyDescent="0.25">
      <c r="A72" s="537"/>
      <c r="B72" s="542"/>
      <c r="C72" s="537"/>
      <c r="D72" s="537"/>
      <c r="E72" s="537"/>
      <c r="F72" s="537"/>
      <c r="G72" s="537"/>
      <c r="H72" s="537"/>
      <c r="I72" s="537"/>
      <c r="J72" s="537"/>
      <c r="K72" s="537"/>
      <c r="L72" s="537"/>
      <c r="M72" s="537"/>
    </row>
    <row r="73" spans="1:13" ht="19.5" customHeight="1" x14ac:dyDescent="0.25">
      <c r="A73" s="537"/>
      <c r="B73" s="542"/>
      <c r="C73" s="537"/>
      <c r="D73" s="537"/>
      <c r="E73" s="537"/>
      <c r="F73" s="537"/>
      <c r="G73" s="537"/>
      <c r="H73" s="537"/>
      <c r="I73" s="537"/>
      <c r="J73" s="537"/>
      <c r="K73" s="537"/>
      <c r="L73" s="537"/>
      <c r="M73" s="537"/>
    </row>
    <row r="74" spans="1:13" x14ac:dyDescent="0.25">
      <c r="C74" s="543"/>
      <c r="D74" s="543"/>
      <c r="E74" s="544"/>
      <c r="F74" s="545"/>
      <c r="M74" s="544"/>
    </row>
    <row r="75" spans="1:13" x14ac:dyDescent="0.25">
      <c r="C75" s="538"/>
      <c r="D75" s="537"/>
      <c r="E75" s="537"/>
      <c r="F75" s="537"/>
      <c r="M75" s="539"/>
    </row>
    <row r="76" spans="1:13" x14ac:dyDescent="0.25">
      <c r="C76" s="537"/>
      <c r="D76" s="537"/>
      <c r="E76" s="537"/>
      <c r="F76" s="540"/>
      <c r="M76" s="537"/>
    </row>
    <row r="77" spans="1:13" x14ac:dyDescent="0.25">
      <c r="C77" s="547"/>
      <c r="D77" s="546"/>
      <c r="E77" s="541"/>
      <c r="F77" s="540"/>
      <c r="G77" s="537"/>
      <c r="H77" s="1813"/>
      <c r="I77" s="1813"/>
      <c r="J77" s="1813"/>
      <c r="K77" s="1813"/>
      <c r="L77" s="1813"/>
      <c r="M77" s="1813"/>
    </row>
    <row r="78" spans="1:13" ht="15.75" x14ac:dyDescent="0.25">
      <c r="A78" s="267"/>
      <c r="B78" s="267"/>
      <c r="C78" s="268"/>
      <c r="D78" s="268"/>
      <c r="E78" s="269"/>
      <c r="F78" s="1741"/>
      <c r="G78" s="1741"/>
      <c r="H78" s="1741"/>
      <c r="I78" s="1741"/>
      <c r="J78" s="1741"/>
      <c r="K78" s="271"/>
      <c r="L78" s="271"/>
      <c r="M78" s="259"/>
    </row>
    <row r="79" spans="1:13" x14ac:dyDescent="0.25">
      <c r="B79" s="531"/>
      <c r="C79" s="259"/>
      <c r="D79" s="259"/>
      <c r="E79" s="259"/>
      <c r="F79" s="259"/>
      <c r="G79" s="259"/>
      <c r="H79" s="259"/>
      <c r="I79" s="259"/>
      <c r="J79" s="259"/>
      <c r="K79" s="259"/>
      <c r="L79" s="259"/>
      <c r="M79" s="259"/>
    </row>
    <row r="80" spans="1:13" x14ac:dyDescent="0.25">
      <c r="A80" s="259"/>
      <c r="B80" s="531"/>
      <c r="C80" s="259"/>
      <c r="D80" s="259"/>
      <c r="E80" s="259"/>
      <c r="F80" s="259"/>
      <c r="G80" s="259"/>
      <c r="H80" s="259"/>
      <c r="I80" s="259"/>
      <c r="J80" s="259"/>
      <c r="K80" s="259"/>
      <c r="L80" s="259"/>
      <c r="M80" s="259"/>
    </row>
  </sheetData>
  <mergeCells count="23">
    <mergeCell ref="D13:D14"/>
    <mergeCell ref="F13:F14"/>
    <mergeCell ref="A7:M7"/>
    <mergeCell ref="A8:M8"/>
    <mergeCell ref="A9:M9"/>
    <mergeCell ref="A10:M10"/>
    <mergeCell ref="A11:M11"/>
    <mergeCell ref="F78:J78"/>
    <mergeCell ref="M13:M14"/>
    <mergeCell ref="A64:B64"/>
    <mergeCell ref="H64:M64"/>
    <mergeCell ref="A65:B65"/>
    <mergeCell ref="H65:M65"/>
    <mergeCell ref="H77:M77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</mergeCells>
  <pageMargins left="1.93" right="0.39370078740157483" top="0" bottom="0.01" header="0" footer="0"/>
  <pageSetup scale="31" orientation="landscape" r:id="rId1"/>
  <drawing r:id="rId2"/>
</worksheet>
</file>

<file path=xl/worksheets/sheet3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2F4F72-C5B4-4225-8812-83B2CEC39376}">
  <sheetPr>
    <pageSetUpPr fitToPage="1"/>
  </sheetPr>
  <dimension ref="A1:N276"/>
  <sheetViews>
    <sheetView showGridLines="0" topLeftCell="A5" zoomScale="84" zoomScaleNormal="84" workbookViewId="0">
      <pane ySplit="13" topLeftCell="A18" activePane="bottomLeft" state="frozen"/>
      <selection activeCell="A5" sqref="A5"/>
      <selection pane="bottomLeft" activeCell="M219" sqref="M219"/>
    </sheetView>
  </sheetViews>
  <sheetFormatPr baseColWidth="10" defaultRowHeight="15" x14ac:dyDescent="0.25"/>
  <cols>
    <col min="1" max="1" width="64.42578125" customWidth="1"/>
    <col min="2" max="2" width="14.7109375" customWidth="1"/>
    <col min="3" max="3" width="51.85546875" customWidth="1"/>
    <col min="4" max="4" width="45.855468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style="259" customWidth="1"/>
    <col min="11" max="11" width="17.140625" style="259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867"/>
      <c r="K2" s="867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867"/>
      <c r="K3" s="867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867"/>
      <c r="K4" s="867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867"/>
      <c r="K5" s="867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867"/>
      <c r="K6" s="867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867"/>
      <c r="K7" s="867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867"/>
      <c r="K8" s="867"/>
      <c r="L8" s="1089"/>
      <c r="M8" s="867"/>
    </row>
    <row r="9" spans="1:14" ht="27" customHeight="1" x14ac:dyDescent="0.25">
      <c r="A9" s="853" t="s">
        <v>641</v>
      </c>
      <c r="B9" s="851"/>
      <c r="C9" s="853"/>
      <c r="D9" s="853"/>
      <c r="E9" s="867"/>
      <c r="F9" s="868"/>
      <c r="G9" s="867"/>
      <c r="H9" s="1089" t="s">
        <v>1539</v>
      </c>
      <c r="I9" s="1089"/>
      <c r="J9" s="867"/>
      <c r="K9" s="867"/>
      <c r="L9" s="1089"/>
      <c r="M9" s="867"/>
    </row>
    <row r="10" spans="1:14" ht="15.75" x14ac:dyDescent="0.25">
      <c r="A10" s="1871" t="s">
        <v>1502</v>
      </c>
      <c r="B10" s="1871"/>
      <c r="C10" s="1871"/>
      <c r="D10" s="1871"/>
      <c r="E10" s="1871"/>
      <c r="F10" s="1871"/>
      <c r="G10" s="1871"/>
      <c r="H10" s="1871"/>
      <c r="I10" s="1871"/>
      <c r="J10" s="1871"/>
      <c r="K10" s="1871"/>
      <c r="L10" s="1871"/>
      <c r="M10" s="1871"/>
    </row>
    <row r="11" spans="1:14" ht="0.75" customHeight="1" x14ac:dyDescent="0.25">
      <c r="A11" s="1871"/>
      <c r="B11" s="1871"/>
      <c r="C11" s="1871"/>
      <c r="D11" s="1871"/>
      <c r="E11" s="1871"/>
      <c r="F11" s="1871"/>
      <c r="G11" s="1871"/>
      <c r="H11" s="1871"/>
      <c r="I11" s="1871"/>
      <c r="J11" s="1871"/>
      <c r="K11" s="1871"/>
      <c r="L11" s="1871"/>
      <c r="M11" s="1871"/>
      <c r="N11" s="1871"/>
    </row>
    <row r="12" spans="1:14" ht="15.75" x14ac:dyDescent="0.25">
      <c r="A12" s="1871" t="s">
        <v>1460</v>
      </c>
      <c r="B12" s="1871"/>
      <c r="C12" s="1871"/>
      <c r="D12" s="1871"/>
      <c r="E12" s="1871"/>
      <c r="F12" s="1871"/>
      <c r="G12" s="1871"/>
      <c r="H12" s="1871"/>
      <c r="I12" s="1871"/>
      <c r="J12" s="1871"/>
      <c r="K12" s="1871"/>
      <c r="L12" s="1871"/>
      <c r="M12" s="1871"/>
    </row>
    <row r="13" spans="1:14" ht="15.75" x14ac:dyDescent="0.25">
      <c r="A13" s="1871" t="s">
        <v>1880</v>
      </c>
      <c r="B13" s="1871"/>
      <c r="C13" s="1871"/>
      <c r="D13" s="1871"/>
      <c r="E13" s="1871"/>
      <c r="F13" s="1871"/>
      <c r="G13" s="1871"/>
      <c r="H13" s="1871"/>
      <c r="I13" s="1871"/>
      <c r="J13" s="1871"/>
      <c r="K13" s="1871"/>
      <c r="L13" s="1871"/>
      <c r="M13" s="1871"/>
    </row>
    <row r="14" spans="1:14" ht="15.75" x14ac:dyDescent="0.25">
      <c r="A14" s="1887" t="s">
        <v>404</v>
      </c>
      <c r="B14" s="1887"/>
      <c r="C14" s="1887"/>
      <c r="D14" s="1887"/>
      <c r="E14" s="1887"/>
      <c r="F14" s="1887"/>
      <c r="G14" s="1887"/>
      <c r="H14" s="1887"/>
      <c r="I14" s="1887"/>
      <c r="J14" s="1887"/>
      <c r="K14" s="1887"/>
      <c r="L14" s="1887"/>
      <c r="M14" s="1887"/>
    </row>
    <row r="15" spans="1:14" ht="15.75" x14ac:dyDescent="0.25">
      <c r="A15" s="851"/>
      <c r="B15" s="851"/>
      <c r="C15" s="851"/>
      <c r="D15" s="851"/>
      <c r="E15" s="851"/>
      <c r="F15" s="851"/>
      <c r="G15" s="851"/>
      <c r="H15" s="1090"/>
      <c r="I15" s="1090"/>
      <c r="J15" s="851"/>
      <c r="K15" s="851"/>
      <c r="L15" s="1090"/>
      <c r="M15" s="851"/>
    </row>
    <row r="16" spans="1:14" ht="15.75" x14ac:dyDescent="0.25">
      <c r="A16" s="1888" t="s">
        <v>7</v>
      </c>
      <c r="B16" s="1888" t="s">
        <v>802</v>
      </c>
      <c r="C16" s="1888" t="s">
        <v>9</v>
      </c>
      <c r="D16" s="1888" t="s">
        <v>11</v>
      </c>
      <c r="E16" s="1057" t="s">
        <v>12</v>
      </c>
      <c r="F16" s="1890" t="s">
        <v>13</v>
      </c>
      <c r="G16" s="1891" t="s">
        <v>14</v>
      </c>
      <c r="H16" s="1907" t="s">
        <v>15</v>
      </c>
      <c r="I16" s="1893" t="s">
        <v>16</v>
      </c>
      <c r="J16" s="1907" t="s">
        <v>17</v>
      </c>
      <c r="K16" s="1907" t="s">
        <v>18</v>
      </c>
      <c r="L16" s="1907" t="s">
        <v>19</v>
      </c>
      <c r="M16" s="1891" t="s">
        <v>20</v>
      </c>
    </row>
    <row r="17" spans="1:13" ht="15.75" x14ac:dyDescent="0.25">
      <c r="A17" s="1888"/>
      <c r="B17" s="1888"/>
      <c r="C17" s="1888"/>
      <c r="D17" s="1888"/>
      <c r="E17" s="1057" t="s">
        <v>21</v>
      </c>
      <c r="F17" s="1890"/>
      <c r="G17" s="1891"/>
      <c r="H17" s="1907"/>
      <c r="I17" s="1893"/>
      <c r="J17" s="1907"/>
      <c r="K17" s="1907"/>
      <c r="L17" s="1907"/>
      <c r="M17" s="1891"/>
    </row>
    <row r="18" spans="1:13" s="1577" customFormat="1" ht="18.75" x14ac:dyDescent="0.3">
      <c r="A18" s="1387" t="s">
        <v>1140</v>
      </c>
      <c r="B18" s="1236"/>
      <c r="C18" s="1387"/>
      <c r="D18" s="1387"/>
      <c r="E18" s="1388"/>
      <c r="F18" s="1239"/>
      <c r="G18" s="1389"/>
      <c r="H18" s="1388"/>
      <c r="I18" s="1388"/>
      <c r="J18" s="1392"/>
      <c r="K18" s="1392"/>
      <c r="L18" s="1388"/>
      <c r="M18" s="1389"/>
    </row>
    <row r="19" spans="1:13" s="1577" customFormat="1" ht="18.75" x14ac:dyDescent="0.3">
      <c r="A19" s="955" t="s">
        <v>1645</v>
      </c>
      <c r="B19" s="950" t="s">
        <v>806</v>
      </c>
      <c r="C19" s="955" t="s">
        <v>142</v>
      </c>
      <c r="D19" s="955" t="s">
        <v>1065</v>
      </c>
      <c r="E19" s="956">
        <v>260000</v>
      </c>
      <c r="F19" s="952">
        <v>0</v>
      </c>
      <c r="G19" s="957">
        <v>260000</v>
      </c>
      <c r="H19" s="951">
        <v>7462</v>
      </c>
      <c r="I19" s="951">
        <v>49952.42</v>
      </c>
      <c r="J19" s="954">
        <v>7059.79</v>
      </c>
      <c r="K19" s="954">
        <v>4169.3999999999996</v>
      </c>
      <c r="L19" s="951">
        <f>+H19+I19+J19+K19</f>
        <v>68643.61</v>
      </c>
      <c r="M19" s="953">
        <f>+G19-L19</f>
        <v>191356.39</v>
      </c>
    </row>
    <row r="20" spans="1:13" s="1577" customFormat="1" ht="18.75" x14ac:dyDescent="0.3">
      <c r="A20" s="958" t="s">
        <v>1598</v>
      </c>
      <c r="B20" s="950" t="s">
        <v>807</v>
      </c>
      <c r="C20" s="959" t="s">
        <v>1806</v>
      </c>
      <c r="D20" s="955" t="s">
        <v>1065</v>
      </c>
      <c r="E20" s="951">
        <v>210000</v>
      </c>
      <c r="F20" s="952">
        <v>0</v>
      </c>
      <c r="G20" s="953">
        <v>210000</v>
      </c>
      <c r="H20" s="951">
        <v>6027</v>
      </c>
      <c r="I20" s="951">
        <v>37020.230000000003</v>
      </c>
      <c r="J20" s="954">
        <v>6384</v>
      </c>
      <c r="K20" s="954">
        <v>8008.96</v>
      </c>
      <c r="L20" s="951">
        <f>SUM(H20:K20)</f>
        <v>57440.19</v>
      </c>
      <c r="M20" s="953">
        <f>+G20-L20</f>
        <v>152559.81</v>
      </c>
    </row>
    <row r="21" spans="1:13" s="1577" customFormat="1" ht="18.75" x14ac:dyDescent="0.3">
      <c r="A21" s="958" t="s">
        <v>1647</v>
      </c>
      <c r="B21" s="950" t="s">
        <v>807</v>
      </c>
      <c r="C21" s="960" t="s">
        <v>693</v>
      </c>
      <c r="D21" s="960" t="s">
        <v>1066</v>
      </c>
      <c r="E21" s="951">
        <v>130000</v>
      </c>
      <c r="F21" s="952">
        <v>0</v>
      </c>
      <c r="G21" s="953">
        <v>130000</v>
      </c>
      <c r="H21" s="951">
        <v>3731</v>
      </c>
      <c r="I21" s="951">
        <v>18202.23</v>
      </c>
      <c r="J21" s="954">
        <v>3952</v>
      </c>
      <c r="K21" s="954">
        <v>6357.3</v>
      </c>
      <c r="L21" s="951">
        <f>SUM(H21:K21)</f>
        <v>32242.53</v>
      </c>
      <c r="M21" s="953">
        <f>+G21-L21</f>
        <v>97757.47</v>
      </c>
    </row>
    <row r="22" spans="1:13" s="1577" customFormat="1" ht="18.75" x14ac:dyDescent="0.3">
      <c r="A22" s="955" t="s">
        <v>1648</v>
      </c>
      <c r="B22" s="950" t="s">
        <v>806</v>
      </c>
      <c r="C22" s="960" t="s">
        <v>92</v>
      </c>
      <c r="D22" s="960" t="s">
        <v>1067</v>
      </c>
      <c r="E22" s="951">
        <v>60000</v>
      </c>
      <c r="F22" s="974">
        <v>0</v>
      </c>
      <c r="G22" s="951">
        <v>60000</v>
      </c>
      <c r="H22" s="951">
        <v>1722</v>
      </c>
      <c r="I22" s="951">
        <v>3486.68</v>
      </c>
      <c r="J22" s="954">
        <v>1824</v>
      </c>
      <c r="K22" s="954">
        <v>25</v>
      </c>
      <c r="L22" s="951">
        <f>+H22+I22+J22+K22</f>
        <v>7057.68</v>
      </c>
      <c r="M22" s="951">
        <f>+E22-L22</f>
        <v>52942.32</v>
      </c>
    </row>
    <row r="23" spans="1:13" s="1577" customFormat="1" ht="18.75" x14ac:dyDescent="0.3">
      <c r="A23" s="961" t="s">
        <v>752</v>
      </c>
      <c r="B23" s="950"/>
      <c r="C23" s="962">
        <v>4</v>
      </c>
      <c r="D23" s="962"/>
      <c r="E23" s="966">
        <f>SUM(E19:E22)</f>
        <v>660000</v>
      </c>
      <c r="F23" s="964">
        <f t="shared" ref="F23:M23" si="0">SUM(F19:F22)</f>
        <v>0</v>
      </c>
      <c r="G23" s="965">
        <f t="shared" si="0"/>
        <v>660000</v>
      </c>
      <c r="H23" s="963">
        <f t="shared" si="0"/>
        <v>18942</v>
      </c>
      <c r="I23" s="963">
        <f t="shared" si="0"/>
        <v>108661.55999999998</v>
      </c>
      <c r="J23" s="966">
        <f t="shared" si="0"/>
        <v>19219.79</v>
      </c>
      <c r="K23" s="966">
        <f t="shared" si="0"/>
        <v>18560.66</v>
      </c>
      <c r="L23" s="963">
        <f>SUM(L19:L22)</f>
        <v>165384.01</v>
      </c>
      <c r="M23" s="965">
        <f t="shared" si="0"/>
        <v>494615.99000000005</v>
      </c>
    </row>
    <row r="24" spans="1:13" s="1577" customFormat="1" ht="18.75" x14ac:dyDescent="0.3">
      <c r="A24" s="961"/>
      <c r="B24" s="950"/>
      <c r="C24" s="962"/>
      <c r="D24" s="962"/>
      <c r="E24" s="951"/>
      <c r="F24" s="952"/>
      <c r="G24" s="953"/>
      <c r="H24" s="951"/>
      <c r="I24" s="951"/>
      <c r="J24" s="954"/>
      <c r="K24" s="954"/>
      <c r="L24" s="951"/>
      <c r="M24" s="953"/>
    </row>
    <row r="25" spans="1:13" s="1577" customFormat="1" ht="18.75" x14ac:dyDescent="0.3">
      <c r="A25" s="961" t="s">
        <v>1732</v>
      </c>
      <c r="B25" s="950"/>
      <c r="C25" s="967"/>
      <c r="D25" s="967"/>
      <c r="E25" s="951"/>
      <c r="F25" s="952"/>
      <c r="G25" s="953"/>
      <c r="H25" s="951"/>
      <c r="I25" s="951"/>
      <c r="J25" s="954"/>
      <c r="K25" s="954"/>
      <c r="L25" s="951"/>
      <c r="M25" s="953"/>
    </row>
    <row r="26" spans="1:13" s="1577" customFormat="1" ht="39.75" customHeight="1" x14ac:dyDescent="0.3">
      <c r="A26" s="958" t="s">
        <v>1649</v>
      </c>
      <c r="B26" s="950" t="s">
        <v>806</v>
      </c>
      <c r="C26" s="980" t="s">
        <v>1403</v>
      </c>
      <c r="D26" s="960" t="s">
        <v>1069</v>
      </c>
      <c r="E26" s="951">
        <v>95000</v>
      </c>
      <c r="F26" s="952">
        <v>0</v>
      </c>
      <c r="G26" s="951">
        <v>95000</v>
      </c>
      <c r="H26" s="951">
        <v>2726.5</v>
      </c>
      <c r="I26" s="951">
        <v>10449.299999999999</v>
      </c>
      <c r="J26" s="954">
        <v>2888</v>
      </c>
      <c r="K26" s="954">
        <v>12714.69</v>
      </c>
      <c r="L26" s="951">
        <f>+H26+I26+J26+K26</f>
        <v>28778.489999999998</v>
      </c>
      <c r="M26" s="953">
        <f>+G26-L26</f>
        <v>66221.510000000009</v>
      </c>
    </row>
    <row r="27" spans="1:13" s="1577" customFormat="1" ht="18.75" x14ac:dyDescent="0.3">
      <c r="A27" s="955" t="s">
        <v>1650</v>
      </c>
      <c r="B27" s="968" t="s">
        <v>807</v>
      </c>
      <c r="C27" s="960" t="s">
        <v>276</v>
      </c>
      <c r="D27" s="960" t="s">
        <v>1067</v>
      </c>
      <c r="E27" s="951">
        <v>43500</v>
      </c>
      <c r="F27" s="974">
        <v>0</v>
      </c>
      <c r="G27" s="951">
        <v>43500</v>
      </c>
      <c r="H27" s="951">
        <v>1248.45</v>
      </c>
      <c r="I27" s="974">
        <v>936.62</v>
      </c>
      <c r="J27" s="954">
        <v>1322.4</v>
      </c>
      <c r="K27" s="954">
        <v>1125</v>
      </c>
      <c r="L27" s="951">
        <f>+H27+I27+J27+K27</f>
        <v>4632.47</v>
      </c>
      <c r="M27" s="953">
        <f>+G27-L27</f>
        <v>38867.53</v>
      </c>
    </row>
    <row r="28" spans="1:13" s="1577" customFormat="1" ht="18.75" x14ac:dyDescent="0.3">
      <c r="A28" s="955" t="s">
        <v>1651</v>
      </c>
      <c r="B28" s="968" t="s">
        <v>806</v>
      </c>
      <c r="C28" s="960" t="s">
        <v>276</v>
      </c>
      <c r="D28" s="960" t="s">
        <v>1067</v>
      </c>
      <c r="E28" s="951">
        <v>37500</v>
      </c>
      <c r="F28" s="974">
        <v>0</v>
      </c>
      <c r="G28" s="951">
        <v>37500</v>
      </c>
      <c r="H28" s="951">
        <v>1076.25</v>
      </c>
      <c r="I28" s="974">
        <v>89.81</v>
      </c>
      <c r="J28" s="954">
        <v>1140</v>
      </c>
      <c r="K28" s="954">
        <v>25</v>
      </c>
      <c r="L28" s="951">
        <f>+H28+I28+J28+K28</f>
        <v>2331.06</v>
      </c>
      <c r="M28" s="953">
        <f>+G28-L28</f>
        <v>35168.94</v>
      </c>
    </row>
    <row r="29" spans="1:13" s="1577" customFormat="1" ht="18.75" x14ac:dyDescent="0.3">
      <c r="A29" s="961" t="s">
        <v>752</v>
      </c>
      <c r="B29" s="950"/>
      <c r="C29" s="962">
        <v>3</v>
      </c>
      <c r="D29" s="962"/>
      <c r="E29" s="966">
        <f>SUM(E26:E28)</f>
        <v>176000</v>
      </c>
      <c r="F29" s="1071">
        <v>0</v>
      </c>
      <c r="G29" s="963">
        <f t="shared" ref="G29:M29" si="1">SUM(G26:G28)</f>
        <v>176000</v>
      </c>
      <c r="H29" s="963">
        <f t="shared" si="1"/>
        <v>5051.2</v>
      </c>
      <c r="I29" s="963">
        <f t="shared" si="1"/>
        <v>11475.73</v>
      </c>
      <c r="J29" s="963">
        <f t="shared" si="1"/>
        <v>5350.4</v>
      </c>
      <c r="K29" s="963">
        <f t="shared" si="1"/>
        <v>13864.69</v>
      </c>
      <c r="L29" s="963">
        <f t="shared" si="1"/>
        <v>35742.019999999997</v>
      </c>
      <c r="M29" s="963">
        <f t="shared" si="1"/>
        <v>140257.98000000001</v>
      </c>
    </row>
    <row r="30" spans="1:13" s="1577" customFormat="1" ht="18.75" x14ac:dyDescent="0.3">
      <c r="A30" s="958"/>
      <c r="B30" s="950"/>
      <c r="C30" s="960"/>
      <c r="D30" s="960"/>
      <c r="E30" s="951"/>
      <c r="F30" s="952"/>
      <c r="G30" s="953"/>
      <c r="H30" s="951"/>
      <c r="I30" s="951"/>
      <c r="J30" s="954"/>
      <c r="K30" s="954"/>
      <c r="L30" s="951"/>
      <c r="M30" s="953"/>
    </row>
    <row r="31" spans="1:13" s="1577" customFormat="1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3"/>
      <c r="I31" s="963"/>
      <c r="J31" s="966"/>
      <c r="K31" s="966"/>
      <c r="L31" s="963"/>
      <c r="M31" s="965"/>
    </row>
    <row r="32" spans="1:13" s="1577" customFormat="1" ht="18.75" x14ac:dyDescent="0.3">
      <c r="A32" s="958" t="s">
        <v>1653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1">
        <v>5309.5</v>
      </c>
      <c r="I32" s="951">
        <v>30659.66</v>
      </c>
      <c r="J32" s="954">
        <v>5624</v>
      </c>
      <c r="K32" s="954">
        <v>5784.34</v>
      </c>
      <c r="L32" s="951">
        <f>SUM(H32:K32)</f>
        <v>47377.5</v>
      </c>
      <c r="M32" s="953">
        <f>+G32-L32</f>
        <v>137622.5</v>
      </c>
    </row>
    <row r="33" spans="1:13" s="1577" customFormat="1" ht="18.75" x14ac:dyDescent="0.3">
      <c r="A33" s="958" t="s">
        <v>1054</v>
      </c>
      <c r="B33" s="950" t="s">
        <v>807</v>
      </c>
      <c r="C33" s="960" t="s">
        <v>276</v>
      </c>
      <c r="D33" s="960" t="s">
        <v>1067</v>
      </c>
      <c r="E33" s="951">
        <v>43500</v>
      </c>
      <c r="F33" s="952">
        <v>0</v>
      </c>
      <c r="G33" s="953">
        <v>43500</v>
      </c>
      <c r="H33" s="951">
        <v>1248.45</v>
      </c>
      <c r="I33" s="951">
        <v>648.66</v>
      </c>
      <c r="J33" s="954">
        <v>1322.4</v>
      </c>
      <c r="K33" s="954">
        <v>1944.78</v>
      </c>
      <c r="L33" s="951">
        <f>+H33+I33+J33+K33</f>
        <v>5164.29</v>
      </c>
      <c r="M33" s="953">
        <f>+G33-L33</f>
        <v>38335.71</v>
      </c>
    </row>
    <row r="34" spans="1:13" s="1577" customFormat="1" ht="18.75" x14ac:dyDescent="0.3">
      <c r="A34" s="958" t="s">
        <v>1314</v>
      </c>
      <c r="B34" s="950" t="s">
        <v>807</v>
      </c>
      <c r="C34" s="960" t="s">
        <v>276</v>
      </c>
      <c r="D34" s="960" t="s">
        <v>1067</v>
      </c>
      <c r="E34" s="951">
        <v>43500</v>
      </c>
      <c r="F34" s="952">
        <v>0</v>
      </c>
      <c r="G34" s="953">
        <v>43500</v>
      </c>
      <c r="H34" s="951">
        <v>1248.45</v>
      </c>
      <c r="I34" s="951">
        <v>936.62</v>
      </c>
      <c r="J34" s="954">
        <v>1322.4</v>
      </c>
      <c r="K34" s="954">
        <v>1111.95</v>
      </c>
      <c r="L34" s="951">
        <f>+H34+I34+J34+K34</f>
        <v>4619.42</v>
      </c>
      <c r="M34" s="953">
        <f>+G34-L34</f>
        <v>38880.58</v>
      </c>
    </row>
    <row r="35" spans="1:13" s="1577" customFormat="1" ht="18.75" x14ac:dyDescent="0.3">
      <c r="A35" s="958" t="s">
        <v>1835</v>
      </c>
      <c r="B35" s="950" t="s">
        <v>807</v>
      </c>
      <c r="C35" s="960" t="s">
        <v>276</v>
      </c>
      <c r="D35" s="960" t="s">
        <v>1067</v>
      </c>
      <c r="E35" s="951">
        <v>37500</v>
      </c>
      <c r="F35" s="952">
        <v>0</v>
      </c>
      <c r="G35" s="953">
        <v>37500</v>
      </c>
      <c r="H35" s="951">
        <v>1076.25</v>
      </c>
      <c r="I35" s="951">
        <v>89.81</v>
      </c>
      <c r="J35" s="954">
        <v>1140</v>
      </c>
      <c r="K35" s="954">
        <v>25</v>
      </c>
      <c r="L35" s="951">
        <f>+H35+I35+J35+K35</f>
        <v>2331.06</v>
      </c>
      <c r="M35" s="953">
        <f>+G35-L35</f>
        <v>35168.94</v>
      </c>
    </row>
    <row r="36" spans="1:13" s="1577" customFormat="1" ht="18.75" x14ac:dyDescent="0.3">
      <c r="A36" s="958" t="s">
        <v>1323</v>
      </c>
      <c r="B36" s="950" t="s">
        <v>807</v>
      </c>
      <c r="C36" s="960" t="s">
        <v>337</v>
      </c>
      <c r="D36" s="960" t="s">
        <v>321</v>
      </c>
      <c r="E36" s="951">
        <v>55000</v>
      </c>
      <c r="F36" s="952">
        <v>0</v>
      </c>
      <c r="G36" s="953">
        <v>55000</v>
      </c>
      <c r="H36" s="951">
        <v>1578.5</v>
      </c>
      <c r="I36" s="951">
        <v>2559.6799999999998</v>
      </c>
      <c r="J36" s="954">
        <v>1672</v>
      </c>
      <c r="K36" s="954">
        <v>3339.81</v>
      </c>
      <c r="L36" s="951">
        <f>+H36+I36+J36+K36</f>
        <v>9149.99</v>
      </c>
      <c r="M36" s="953">
        <f>+G36-L36</f>
        <v>45850.01</v>
      </c>
    </row>
    <row r="37" spans="1:13" s="1577" customFormat="1" ht="18.75" x14ac:dyDescent="0.3">
      <c r="A37" s="961" t="s">
        <v>749</v>
      </c>
      <c r="B37" s="950"/>
      <c r="C37" s="962">
        <v>5</v>
      </c>
      <c r="D37" s="962"/>
      <c r="E37" s="966">
        <f>SUM(E32:E36)</f>
        <v>364500</v>
      </c>
      <c r="F37" s="1071">
        <v>0</v>
      </c>
      <c r="G37" s="963">
        <f t="shared" ref="G37:M37" si="2">SUM(G32:G36)</f>
        <v>364500</v>
      </c>
      <c r="H37" s="963">
        <f t="shared" si="2"/>
        <v>10461.15</v>
      </c>
      <c r="I37" s="963">
        <f t="shared" si="2"/>
        <v>34894.43</v>
      </c>
      <c r="J37" s="966">
        <f t="shared" si="2"/>
        <v>11080.8</v>
      </c>
      <c r="K37" s="966">
        <f t="shared" si="2"/>
        <v>12205.88</v>
      </c>
      <c r="L37" s="963">
        <f t="shared" si="2"/>
        <v>68642.259999999995</v>
      </c>
      <c r="M37" s="963">
        <f t="shared" si="2"/>
        <v>295857.74</v>
      </c>
    </row>
    <row r="38" spans="1:13" s="1577" customFormat="1" ht="18.75" x14ac:dyDescent="0.3">
      <c r="A38" s="961"/>
      <c r="B38" s="950"/>
      <c r="C38" s="962"/>
      <c r="D38" s="962"/>
      <c r="E38" s="963"/>
      <c r="F38" s="964"/>
      <c r="G38" s="965"/>
      <c r="H38" s="963"/>
      <c r="I38" s="963"/>
      <c r="J38" s="966"/>
      <c r="K38" s="966"/>
      <c r="L38" s="963"/>
      <c r="M38" s="965"/>
    </row>
    <row r="39" spans="1:13" s="1577" customFormat="1" ht="18.75" x14ac:dyDescent="0.3">
      <c r="A39" s="961" t="s">
        <v>1144</v>
      </c>
      <c r="B39" s="950"/>
      <c r="C39" s="962"/>
      <c r="D39" s="962"/>
      <c r="E39" s="963"/>
      <c r="F39" s="964"/>
      <c r="G39" s="965"/>
      <c r="H39" s="963"/>
      <c r="I39" s="963"/>
      <c r="J39" s="966"/>
      <c r="K39" s="966"/>
      <c r="L39" s="963"/>
      <c r="M39" s="965"/>
    </row>
    <row r="40" spans="1:13" s="1577" customFormat="1" ht="18.75" customHeight="1" x14ac:dyDescent="0.3">
      <c r="A40" s="955" t="s">
        <v>1655</v>
      </c>
      <c r="B40" s="969" t="s">
        <v>807</v>
      </c>
      <c r="C40" s="970" t="s">
        <v>925</v>
      </c>
      <c r="D40" s="960" t="s">
        <v>1069</v>
      </c>
      <c r="E40" s="951">
        <v>75000</v>
      </c>
      <c r="F40" s="971">
        <v>0</v>
      </c>
      <c r="G40" s="972">
        <v>75000</v>
      </c>
      <c r="H40" s="951">
        <v>2152.5</v>
      </c>
      <c r="I40" s="951">
        <v>6309.38</v>
      </c>
      <c r="J40" s="954">
        <v>2280</v>
      </c>
      <c r="K40" s="954">
        <v>25</v>
      </c>
      <c r="L40" s="951">
        <f>+H40+I40+J40+K40</f>
        <v>10766.880000000001</v>
      </c>
      <c r="M40" s="953">
        <f>+G40-L40</f>
        <v>64233.119999999995</v>
      </c>
    </row>
    <row r="41" spans="1:13" s="1577" customFormat="1" ht="18.75" x14ac:dyDescent="0.3">
      <c r="A41" s="961" t="s">
        <v>749</v>
      </c>
      <c r="B41" s="950"/>
      <c r="C41" s="962">
        <v>1</v>
      </c>
      <c r="D41" s="962"/>
      <c r="E41" s="966">
        <f>SUM(E40)</f>
        <v>75000</v>
      </c>
      <c r="F41" s="964">
        <f>SUM(F40)</f>
        <v>0</v>
      </c>
      <c r="G41" s="965">
        <v>75000</v>
      </c>
      <c r="H41" s="963">
        <f t="shared" ref="H41:M41" si="3">SUM(H40)</f>
        <v>2152.5</v>
      </c>
      <c r="I41" s="963">
        <f t="shared" si="3"/>
        <v>6309.38</v>
      </c>
      <c r="J41" s="966">
        <f t="shared" si="3"/>
        <v>2280</v>
      </c>
      <c r="K41" s="966">
        <f t="shared" si="3"/>
        <v>25</v>
      </c>
      <c r="L41" s="963">
        <f t="shared" si="3"/>
        <v>10766.880000000001</v>
      </c>
      <c r="M41" s="965">
        <f t="shared" si="3"/>
        <v>64233.119999999995</v>
      </c>
    </row>
    <row r="42" spans="1:13" s="1577" customFormat="1" ht="18.75" x14ac:dyDescent="0.3">
      <c r="A42" s="961"/>
      <c r="B42" s="950"/>
      <c r="C42" s="962"/>
      <c r="D42" s="962"/>
      <c r="E42" s="963"/>
      <c r="F42" s="964"/>
      <c r="G42" s="965"/>
      <c r="H42" s="963"/>
      <c r="I42" s="963"/>
      <c r="J42" s="966"/>
      <c r="K42" s="966"/>
      <c r="L42" s="963"/>
      <c r="M42" s="965"/>
    </row>
    <row r="43" spans="1:13" s="1577" customFormat="1" ht="18.75" x14ac:dyDescent="0.3">
      <c r="A43" s="961" t="s">
        <v>1530</v>
      </c>
      <c r="B43" s="950"/>
      <c r="C43" s="967"/>
      <c r="D43" s="967"/>
      <c r="E43" s="963"/>
      <c r="F43" s="952"/>
      <c r="G43" s="965"/>
      <c r="H43" s="963"/>
      <c r="I43" s="963"/>
      <c r="J43" s="966"/>
      <c r="K43" s="966"/>
      <c r="L43" s="963"/>
      <c r="M43" s="965"/>
    </row>
    <row r="44" spans="1:13" s="1577" customFormat="1" ht="18.75" x14ac:dyDescent="0.3">
      <c r="A44" s="958" t="s">
        <v>1656</v>
      </c>
      <c r="B44" s="950" t="s">
        <v>806</v>
      </c>
      <c r="C44" s="960" t="s">
        <v>120</v>
      </c>
      <c r="D44" s="960" t="s">
        <v>1067</v>
      </c>
      <c r="E44" s="951">
        <v>30000</v>
      </c>
      <c r="F44" s="952">
        <v>0</v>
      </c>
      <c r="G44" s="953">
        <v>30000</v>
      </c>
      <c r="H44" s="951">
        <v>861</v>
      </c>
      <c r="I44" s="974">
        <v>0</v>
      </c>
      <c r="J44" s="954">
        <v>912</v>
      </c>
      <c r="K44" s="954">
        <v>1944.78</v>
      </c>
      <c r="L44" s="951">
        <f>+H44+I44+J44+K44</f>
        <v>3717.7799999999997</v>
      </c>
      <c r="M44" s="953">
        <f>+G44-L44</f>
        <v>26282.22</v>
      </c>
    </row>
    <row r="45" spans="1:13" s="1577" customFormat="1" ht="18.75" x14ac:dyDescent="0.3">
      <c r="A45" s="955" t="s">
        <v>1657</v>
      </c>
      <c r="B45" s="950" t="s">
        <v>807</v>
      </c>
      <c r="C45" s="960" t="s">
        <v>125</v>
      </c>
      <c r="D45" s="960" t="s">
        <v>1067</v>
      </c>
      <c r="E45" s="951">
        <v>43500</v>
      </c>
      <c r="F45" s="952">
        <v>0</v>
      </c>
      <c r="G45" s="953">
        <v>43500</v>
      </c>
      <c r="H45" s="951">
        <v>1248.45</v>
      </c>
      <c r="I45" s="974">
        <v>936.62</v>
      </c>
      <c r="J45" s="954">
        <v>1322.4</v>
      </c>
      <c r="K45" s="954">
        <v>25</v>
      </c>
      <c r="L45" s="951">
        <f>+H45+I45+J45+K45</f>
        <v>3532.4700000000003</v>
      </c>
      <c r="M45" s="953">
        <f>+G45-L45</f>
        <v>39967.53</v>
      </c>
    </row>
    <row r="46" spans="1:13" s="1577" customFormat="1" ht="18.75" x14ac:dyDescent="0.3">
      <c r="A46" s="961" t="s">
        <v>749</v>
      </c>
      <c r="B46" s="950"/>
      <c r="C46" s="962">
        <v>2</v>
      </c>
      <c r="D46" s="962"/>
      <c r="E46" s="966">
        <f>SUM(E44:E45)</f>
        <v>73500</v>
      </c>
      <c r="F46" s="964">
        <f t="shared" ref="F46:L46" si="4">SUM(F44:F45)</f>
        <v>0</v>
      </c>
      <c r="G46" s="965">
        <f t="shared" si="4"/>
        <v>73500</v>
      </c>
      <c r="H46" s="963">
        <f t="shared" si="4"/>
        <v>2109.4499999999998</v>
      </c>
      <c r="I46" s="1071">
        <f t="shared" si="4"/>
        <v>936.62</v>
      </c>
      <c r="J46" s="966">
        <f t="shared" si="4"/>
        <v>2234.4</v>
      </c>
      <c r="K46" s="966">
        <f>SUM(K44:K45)</f>
        <v>1969.78</v>
      </c>
      <c r="L46" s="963">
        <f t="shared" si="4"/>
        <v>7250.25</v>
      </c>
      <c r="M46" s="965">
        <f>SUM(M44:M45)</f>
        <v>66249.75</v>
      </c>
    </row>
    <row r="47" spans="1:13" s="1577" customFormat="1" ht="18.75" x14ac:dyDescent="0.3">
      <c r="A47" s="961"/>
      <c r="B47" s="950"/>
      <c r="C47" s="967"/>
      <c r="D47" s="967"/>
      <c r="E47" s="963"/>
      <c r="F47" s="964"/>
      <c r="G47" s="965"/>
      <c r="H47" s="963"/>
      <c r="I47" s="963"/>
      <c r="J47" s="966"/>
      <c r="K47" s="966"/>
      <c r="L47" s="963"/>
      <c r="M47" s="965"/>
    </row>
    <row r="48" spans="1:13" s="1577" customFormat="1" ht="18.75" x14ac:dyDescent="0.3">
      <c r="A48" s="961" t="s">
        <v>1531</v>
      </c>
      <c r="B48" s="950"/>
      <c r="C48" s="967"/>
      <c r="D48" s="967"/>
      <c r="E48" s="963"/>
      <c r="F48" s="964"/>
      <c r="G48" s="965"/>
      <c r="H48" s="963"/>
      <c r="I48" s="963"/>
      <c r="J48" s="966"/>
      <c r="K48" s="966"/>
      <c r="L48" s="963"/>
      <c r="M48" s="965"/>
    </row>
    <row r="49" spans="1:13" s="1577" customFormat="1" ht="18.75" x14ac:dyDescent="0.3">
      <c r="A49" s="958" t="s">
        <v>226</v>
      </c>
      <c r="B49" s="950" t="s">
        <v>806</v>
      </c>
      <c r="C49" s="959" t="s">
        <v>1461</v>
      </c>
      <c r="D49" s="960" t="s">
        <v>1067</v>
      </c>
      <c r="E49" s="951">
        <v>35000</v>
      </c>
      <c r="F49" s="952">
        <v>0</v>
      </c>
      <c r="G49" s="953">
        <v>35000</v>
      </c>
      <c r="H49" s="951">
        <v>1004.5</v>
      </c>
      <c r="I49" s="974">
        <v>0</v>
      </c>
      <c r="J49" s="954">
        <v>1064</v>
      </c>
      <c r="K49" s="954">
        <v>25</v>
      </c>
      <c r="L49" s="951">
        <f>+H49+I49+J49+K49</f>
        <v>2093.5</v>
      </c>
      <c r="M49" s="953">
        <f>+G49-L49</f>
        <v>32906.5</v>
      </c>
    </row>
    <row r="50" spans="1:13" s="1577" customFormat="1" ht="18.75" x14ac:dyDescent="0.3">
      <c r="A50" s="958" t="s">
        <v>1779</v>
      </c>
      <c r="B50" s="950" t="s">
        <v>806</v>
      </c>
      <c r="C50" s="960" t="s">
        <v>912</v>
      </c>
      <c r="D50" s="960" t="s">
        <v>1067</v>
      </c>
      <c r="E50" s="951">
        <v>30000</v>
      </c>
      <c r="F50" s="952">
        <v>0</v>
      </c>
      <c r="G50" s="953">
        <v>30000</v>
      </c>
      <c r="H50" s="951">
        <v>861</v>
      </c>
      <c r="I50" s="974">
        <v>0</v>
      </c>
      <c r="J50" s="954">
        <v>912</v>
      </c>
      <c r="K50" s="954">
        <v>5011.95</v>
      </c>
      <c r="L50" s="951">
        <f>SUM(H50:K50)</f>
        <v>6784.95</v>
      </c>
      <c r="M50" s="953">
        <f>+E50-L50</f>
        <v>23215.05</v>
      </c>
    </row>
    <row r="51" spans="1:13" s="1577" customFormat="1" ht="18.75" x14ac:dyDescent="0.3">
      <c r="A51" s="955" t="s">
        <v>119</v>
      </c>
      <c r="B51" s="968" t="s">
        <v>806</v>
      </c>
      <c r="C51" s="960" t="s">
        <v>912</v>
      </c>
      <c r="D51" s="960" t="s">
        <v>1067</v>
      </c>
      <c r="E51" s="951">
        <v>35000</v>
      </c>
      <c r="F51" s="974">
        <v>0</v>
      </c>
      <c r="G51" s="951">
        <v>35000</v>
      </c>
      <c r="H51" s="951">
        <v>1004.5</v>
      </c>
      <c r="I51" s="974">
        <v>0</v>
      </c>
      <c r="J51" s="954">
        <v>1064</v>
      </c>
      <c r="K51" s="954">
        <v>7761.54</v>
      </c>
      <c r="L51" s="951">
        <f>+H51+I51+J51+K51</f>
        <v>9830.0400000000009</v>
      </c>
      <c r="M51" s="951">
        <f>+G51-L51</f>
        <v>25169.96</v>
      </c>
    </row>
    <row r="52" spans="1:13" s="1577" customFormat="1" ht="18.75" x14ac:dyDescent="0.3">
      <c r="A52" s="955" t="s">
        <v>1335</v>
      </c>
      <c r="B52" s="950" t="s">
        <v>806</v>
      </c>
      <c r="C52" s="960" t="s">
        <v>912</v>
      </c>
      <c r="D52" s="960" t="s">
        <v>1067</v>
      </c>
      <c r="E52" s="951">
        <v>35000</v>
      </c>
      <c r="F52" s="974">
        <v>0</v>
      </c>
      <c r="G52" s="951">
        <v>35000</v>
      </c>
      <c r="H52" s="951">
        <v>1004.5</v>
      </c>
      <c r="I52" s="974">
        <v>0</v>
      </c>
      <c r="J52" s="954">
        <v>1064</v>
      </c>
      <c r="K52" s="954">
        <v>25</v>
      </c>
      <c r="L52" s="951">
        <f>+H52+I52+J52+K52</f>
        <v>2093.5</v>
      </c>
      <c r="M52" s="951">
        <f>+G52-L52</f>
        <v>32906.5</v>
      </c>
    </row>
    <row r="53" spans="1:13" s="1576" customFormat="1" ht="18.75" x14ac:dyDescent="0.3">
      <c r="A53" s="1578" t="s">
        <v>1327</v>
      </c>
      <c r="B53" s="1256" t="s">
        <v>806</v>
      </c>
      <c r="C53" s="1579" t="s">
        <v>1844</v>
      </c>
      <c r="D53" s="1257" t="s">
        <v>1067</v>
      </c>
      <c r="E53" s="954">
        <v>43500</v>
      </c>
      <c r="F53" s="1191">
        <v>0</v>
      </c>
      <c r="G53" s="954">
        <v>43500</v>
      </c>
      <c r="H53" s="954">
        <v>1248.45</v>
      </c>
      <c r="I53" s="1191">
        <v>936.62</v>
      </c>
      <c r="J53" s="954">
        <v>1322.4</v>
      </c>
      <c r="K53" s="954">
        <v>25</v>
      </c>
      <c r="L53" s="954">
        <f>+H53+I53+J53+K53</f>
        <v>3532.4700000000003</v>
      </c>
      <c r="M53" s="954">
        <f>+G53-L53</f>
        <v>39967.53</v>
      </c>
    </row>
    <row r="54" spans="1:13" s="1577" customFormat="1" ht="18.75" x14ac:dyDescent="0.3">
      <c r="A54" s="1230" t="s">
        <v>749</v>
      </c>
      <c r="B54" s="1231"/>
      <c r="C54" s="1232">
        <v>5</v>
      </c>
      <c r="D54" s="1232"/>
      <c r="E54" s="1395">
        <f>SUM(E49:E53)</f>
        <v>178500</v>
      </c>
      <c r="F54" s="964">
        <v>0</v>
      </c>
      <c r="G54" s="1233">
        <f t="shared" ref="G54:M54" si="5">SUM(G49:G53)</f>
        <v>178500</v>
      </c>
      <c r="H54" s="1233">
        <f t="shared" si="5"/>
        <v>5122.95</v>
      </c>
      <c r="I54" s="1233">
        <f t="shared" si="5"/>
        <v>936.62</v>
      </c>
      <c r="J54" s="1395">
        <f t="shared" si="5"/>
        <v>5426.4</v>
      </c>
      <c r="K54" s="1395">
        <f t="shared" si="5"/>
        <v>12848.49</v>
      </c>
      <c r="L54" s="1233">
        <f t="shared" si="5"/>
        <v>24334.460000000003</v>
      </c>
      <c r="M54" s="1233">
        <f t="shared" si="5"/>
        <v>154165.54</v>
      </c>
    </row>
    <row r="55" spans="1:13" s="1577" customFormat="1" ht="23.25" customHeight="1" x14ac:dyDescent="0.3">
      <c r="A55" s="1580"/>
      <c r="B55" s="1580"/>
      <c r="C55" s="1580"/>
      <c r="D55" s="1580"/>
      <c r="E55" s="1580"/>
      <c r="F55" s="1580"/>
      <c r="G55" s="1580"/>
      <c r="H55" s="1580"/>
      <c r="I55" s="1580"/>
      <c r="J55" s="1581"/>
      <c r="K55" s="1581"/>
      <c r="L55" s="1580"/>
      <c r="M55" s="1580"/>
    </row>
    <row r="56" spans="1:13" s="1577" customFormat="1" ht="18.75" x14ac:dyDescent="0.3">
      <c r="A56" s="1235" t="s">
        <v>1145</v>
      </c>
      <c r="B56" s="1236"/>
      <c r="C56" s="1237"/>
      <c r="D56" s="1237"/>
      <c r="E56" s="1238"/>
      <c r="F56" s="1239"/>
      <c r="G56" s="1240"/>
      <c r="H56" s="1238"/>
      <c r="I56" s="1238"/>
      <c r="J56" s="1241"/>
      <c r="K56" s="1241"/>
      <c r="L56" s="1238"/>
      <c r="M56" s="1240"/>
    </row>
    <row r="57" spans="1:13" s="1577" customFormat="1" ht="18.75" x14ac:dyDescent="0.3">
      <c r="A57" s="955" t="s">
        <v>346</v>
      </c>
      <c r="B57" s="950" t="s">
        <v>806</v>
      </c>
      <c r="C57" s="960" t="s">
        <v>309</v>
      </c>
      <c r="D57" s="960" t="s">
        <v>1067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4">
        <v>1140</v>
      </c>
      <c r="K57" s="954">
        <v>525</v>
      </c>
      <c r="L57" s="951">
        <f>+H57+I57+J57+K57</f>
        <v>2831.06</v>
      </c>
      <c r="M57" s="951">
        <f>+G57-L57</f>
        <v>34668.94</v>
      </c>
    </row>
    <row r="58" spans="1:13" s="1577" customFormat="1" ht="18.75" x14ac:dyDescent="0.3">
      <c r="A58" s="955" t="s">
        <v>1658</v>
      </c>
      <c r="B58" s="950" t="s">
        <v>806</v>
      </c>
      <c r="C58" s="960" t="s">
        <v>309</v>
      </c>
      <c r="D58" s="960" t="s">
        <v>1067</v>
      </c>
      <c r="E58" s="951">
        <v>37500</v>
      </c>
      <c r="F58" s="974">
        <v>0</v>
      </c>
      <c r="G58" s="951">
        <v>37500</v>
      </c>
      <c r="H58" s="951">
        <v>1076.25</v>
      </c>
      <c r="I58" s="974">
        <v>0</v>
      </c>
      <c r="J58" s="954">
        <v>1140</v>
      </c>
      <c r="K58" s="954">
        <v>2374.2800000000002</v>
      </c>
      <c r="L58" s="951">
        <f>SUM(H58:K58)</f>
        <v>4590.5300000000007</v>
      </c>
      <c r="M58" s="951">
        <f>+G58-L58</f>
        <v>32909.47</v>
      </c>
    </row>
    <row r="59" spans="1:13" s="1577" customFormat="1" ht="18.75" x14ac:dyDescent="0.3">
      <c r="A59" s="961" t="s">
        <v>749</v>
      </c>
      <c r="B59" s="950"/>
      <c r="C59" s="962">
        <v>2</v>
      </c>
      <c r="D59" s="962"/>
      <c r="E59" s="966">
        <f>SUM(E57:E58)</f>
        <v>75000</v>
      </c>
      <c r="F59" s="1071">
        <v>0</v>
      </c>
      <c r="G59" s="963">
        <f t="shared" ref="G59:M59" si="6">SUM(G57:G58)</f>
        <v>75000</v>
      </c>
      <c r="H59" s="963">
        <f t="shared" si="6"/>
        <v>2152.5</v>
      </c>
      <c r="I59" s="963">
        <f t="shared" si="6"/>
        <v>89.81</v>
      </c>
      <c r="J59" s="966">
        <f t="shared" si="6"/>
        <v>2280</v>
      </c>
      <c r="K59" s="966">
        <f t="shared" si="6"/>
        <v>2899.28</v>
      </c>
      <c r="L59" s="963">
        <f t="shared" si="6"/>
        <v>7421.59</v>
      </c>
      <c r="M59" s="963">
        <f t="shared" si="6"/>
        <v>67578.41</v>
      </c>
    </row>
    <row r="60" spans="1:13" s="1577" customFormat="1" ht="18.75" x14ac:dyDescent="0.3">
      <c r="A60" s="961"/>
      <c r="B60" s="950"/>
      <c r="C60" s="967"/>
      <c r="D60" s="967"/>
      <c r="E60" s="963"/>
      <c r="F60" s="964"/>
      <c r="G60" s="965"/>
      <c r="H60" s="963"/>
      <c r="I60" s="963"/>
      <c r="J60" s="1192"/>
      <c r="K60" s="966"/>
      <c r="L60" s="963"/>
      <c r="M60" s="965"/>
    </row>
    <row r="61" spans="1:13" s="1577" customFormat="1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3"/>
      <c r="I61" s="963"/>
      <c r="J61" s="966"/>
      <c r="K61" s="966"/>
      <c r="L61" s="963"/>
      <c r="M61" s="965"/>
    </row>
    <row r="62" spans="1:13" s="1577" customFormat="1" ht="18.75" x14ac:dyDescent="0.3">
      <c r="A62" s="955" t="s">
        <v>545</v>
      </c>
      <c r="B62" s="950" t="s">
        <v>806</v>
      </c>
      <c r="C62" s="960" t="s">
        <v>1139</v>
      </c>
      <c r="D62" s="960" t="s">
        <v>1067</v>
      </c>
      <c r="E62" s="951">
        <v>43500</v>
      </c>
      <c r="F62" s="952">
        <v>0</v>
      </c>
      <c r="G62" s="953">
        <v>43500</v>
      </c>
      <c r="H62" s="951">
        <v>1248.45</v>
      </c>
      <c r="I62" s="951">
        <v>936.62</v>
      </c>
      <c r="J62" s="954">
        <v>1322.4</v>
      </c>
      <c r="K62" s="954">
        <v>25</v>
      </c>
      <c r="L62" s="951">
        <f t="shared" ref="L62:L73" si="7">+H62+I62+J62+K62</f>
        <v>3532.4700000000003</v>
      </c>
      <c r="M62" s="953">
        <f>+G62-L62</f>
        <v>39967.53</v>
      </c>
    </row>
    <row r="63" spans="1:13" s="1577" customFormat="1" ht="18.75" x14ac:dyDescent="0.3">
      <c r="A63" s="958" t="s">
        <v>1347</v>
      </c>
      <c r="B63" s="950" t="s">
        <v>807</v>
      </c>
      <c r="C63" s="977" t="s">
        <v>327</v>
      </c>
      <c r="D63" s="960" t="s">
        <v>1067</v>
      </c>
      <c r="E63" s="951">
        <v>43500</v>
      </c>
      <c r="F63" s="952">
        <v>0</v>
      </c>
      <c r="G63" s="953">
        <v>43500</v>
      </c>
      <c r="H63" s="951">
        <v>1248.45</v>
      </c>
      <c r="I63" s="974">
        <v>936.62</v>
      </c>
      <c r="J63" s="954">
        <v>1322.4</v>
      </c>
      <c r="K63" s="954">
        <v>25</v>
      </c>
      <c r="L63" s="951">
        <f>+H63+I63+J63+K63</f>
        <v>3532.4700000000003</v>
      </c>
      <c r="M63" s="953">
        <f>+G63-L63</f>
        <v>39967.53</v>
      </c>
    </row>
    <row r="64" spans="1:13" s="1577" customFormat="1" ht="18.75" x14ac:dyDescent="0.3">
      <c r="A64" s="958" t="s">
        <v>1660</v>
      </c>
      <c r="B64" s="950" t="s">
        <v>806</v>
      </c>
      <c r="C64" s="960" t="s">
        <v>1461</v>
      </c>
      <c r="D64" s="960" t="s">
        <v>1067</v>
      </c>
      <c r="E64" s="951">
        <v>30000</v>
      </c>
      <c r="F64" s="974">
        <v>0</v>
      </c>
      <c r="G64" s="951">
        <v>30000</v>
      </c>
      <c r="H64" s="951">
        <v>861</v>
      </c>
      <c r="I64" s="974">
        <v>0</v>
      </c>
      <c r="J64" s="954">
        <v>912</v>
      </c>
      <c r="K64" s="954">
        <v>25</v>
      </c>
      <c r="L64" s="951">
        <f>+H64+I64+J64+K64</f>
        <v>1798</v>
      </c>
      <c r="M64" s="953">
        <f>+G64-L64</f>
        <v>28202</v>
      </c>
    </row>
    <row r="65" spans="1:13" s="1577" customFormat="1" ht="18.75" x14ac:dyDescent="0.3">
      <c r="A65" s="958" t="s">
        <v>99</v>
      </c>
      <c r="B65" s="950" t="s">
        <v>806</v>
      </c>
      <c r="C65" s="960" t="s">
        <v>1461</v>
      </c>
      <c r="D65" s="960" t="s">
        <v>1067</v>
      </c>
      <c r="E65" s="951">
        <v>35000</v>
      </c>
      <c r="F65" s="952">
        <v>0</v>
      </c>
      <c r="G65" s="953">
        <v>35000</v>
      </c>
      <c r="H65" s="951">
        <v>1004.5</v>
      </c>
      <c r="I65" s="974">
        <v>0</v>
      </c>
      <c r="J65" s="954">
        <v>1064</v>
      </c>
      <c r="K65" s="954">
        <v>125</v>
      </c>
      <c r="L65" s="951">
        <f>+H65+I65+J65+K65</f>
        <v>2193.5</v>
      </c>
      <c r="M65" s="953">
        <f>+G65-L65</f>
        <v>32806.5</v>
      </c>
    </row>
    <row r="66" spans="1:13" s="1576" customFormat="1" ht="18.75" x14ac:dyDescent="0.3">
      <c r="A66" s="1255" t="s">
        <v>1659</v>
      </c>
      <c r="B66" s="1256" t="s">
        <v>806</v>
      </c>
      <c r="C66" s="1257" t="s">
        <v>92</v>
      </c>
      <c r="D66" s="1257" t="s">
        <v>1067</v>
      </c>
      <c r="E66" s="954">
        <v>30000</v>
      </c>
      <c r="F66" s="1191">
        <v>0</v>
      </c>
      <c r="G66" s="954">
        <v>30000</v>
      </c>
      <c r="H66" s="951">
        <v>861</v>
      </c>
      <c r="I66" s="974">
        <v>0</v>
      </c>
      <c r="J66" s="954">
        <v>912</v>
      </c>
      <c r="K66" s="954">
        <v>6341.6</v>
      </c>
      <c r="L66" s="951">
        <f>+H66+I66+J66+K66</f>
        <v>8114.6</v>
      </c>
      <c r="M66" s="954">
        <f>+G66-L66</f>
        <v>21885.4</v>
      </c>
    </row>
    <row r="67" spans="1:13" s="1577" customFormat="1" ht="18.75" x14ac:dyDescent="0.3">
      <c r="A67" s="955" t="s">
        <v>1662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4">
        <v>912</v>
      </c>
      <c r="K67" s="954">
        <v>25</v>
      </c>
      <c r="L67" s="951">
        <f t="shared" si="7"/>
        <v>1798</v>
      </c>
      <c r="M67" s="953">
        <f t="shared" ref="M67:M73" si="8">+G67-L67</f>
        <v>28202</v>
      </c>
    </row>
    <row r="68" spans="1:13" s="1577" customFormat="1" ht="18.75" x14ac:dyDescent="0.3">
      <c r="A68" s="958" t="s">
        <v>1663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974">
        <v>0</v>
      </c>
      <c r="J68" s="954">
        <v>912</v>
      </c>
      <c r="K68" s="954">
        <v>2568.4</v>
      </c>
      <c r="L68" s="951">
        <f t="shared" si="7"/>
        <v>4341.3999999999996</v>
      </c>
      <c r="M68" s="953">
        <f t="shared" si="8"/>
        <v>25658.6</v>
      </c>
    </row>
    <row r="69" spans="1:13" s="1577" customFormat="1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52">
        <v>0</v>
      </c>
      <c r="G69" s="953">
        <v>30000</v>
      </c>
      <c r="H69" s="951">
        <v>861</v>
      </c>
      <c r="I69" s="974">
        <v>0</v>
      </c>
      <c r="J69" s="954">
        <v>912</v>
      </c>
      <c r="K69" s="954">
        <v>3710.35</v>
      </c>
      <c r="L69" s="951">
        <f t="shared" si="7"/>
        <v>5483.35</v>
      </c>
      <c r="M69" s="953">
        <f t="shared" si="8"/>
        <v>24516.65</v>
      </c>
    </row>
    <row r="70" spans="1:13" s="1577" customFormat="1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1">
        <v>861</v>
      </c>
      <c r="I70" s="974">
        <v>0</v>
      </c>
      <c r="J70" s="954">
        <v>912</v>
      </c>
      <c r="K70" s="954">
        <v>25</v>
      </c>
      <c r="L70" s="951">
        <f t="shared" si="7"/>
        <v>1798</v>
      </c>
      <c r="M70" s="953">
        <f t="shared" si="8"/>
        <v>28202</v>
      </c>
    </row>
    <row r="71" spans="1:13" s="1577" customFormat="1" ht="18.75" x14ac:dyDescent="0.3">
      <c r="A71" s="955" t="s">
        <v>1664</v>
      </c>
      <c r="B71" s="968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1">
        <v>861</v>
      </c>
      <c r="I71" s="974">
        <v>0</v>
      </c>
      <c r="J71" s="954">
        <v>912</v>
      </c>
      <c r="K71" s="954">
        <v>1944.78</v>
      </c>
      <c r="L71" s="951">
        <f t="shared" si="7"/>
        <v>3717.7799999999997</v>
      </c>
      <c r="M71" s="953">
        <f t="shared" si="8"/>
        <v>26282.22</v>
      </c>
    </row>
    <row r="72" spans="1:13" s="1577" customFormat="1" ht="18.75" x14ac:dyDescent="0.3">
      <c r="A72" s="958" t="s">
        <v>1439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974">
        <v>0</v>
      </c>
      <c r="J72" s="954">
        <v>912</v>
      </c>
      <c r="K72" s="954">
        <v>25</v>
      </c>
      <c r="L72" s="951">
        <f t="shared" si="7"/>
        <v>1798</v>
      </c>
      <c r="M72" s="953">
        <f t="shared" si="8"/>
        <v>28202</v>
      </c>
    </row>
    <row r="73" spans="1:13" s="1577" customFormat="1" ht="18.75" x14ac:dyDescent="0.3">
      <c r="A73" s="958" t="s">
        <v>1808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1">
        <v>861</v>
      </c>
      <c r="I73" s="974">
        <v>0</v>
      </c>
      <c r="J73" s="954">
        <v>912</v>
      </c>
      <c r="K73" s="954">
        <v>25</v>
      </c>
      <c r="L73" s="951">
        <f t="shared" si="7"/>
        <v>1798</v>
      </c>
      <c r="M73" s="953">
        <f t="shared" si="8"/>
        <v>28202</v>
      </c>
    </row>
    <row r="74" spans="1:13" s="1577" customFormat="1" ht="18.75" x14ac:dyDescent="0.3">
      <c r="A74" s="958" t="s">
        <v>1836</v>
      </c>
      <c r="B74" s="950" t="s">
        <v>806</v>
      </c>
      <c r="C74" s="960" t="s">
        <v>268</v>
      </c>
      <c r="D74" s="960" t="s">
        <v>1067</v>
      </c>
      <c r="E74" s="951">
        <v>30000</v>
      </c>
      <c r="F74" s="952">
        <v>0</v>
      </c>
      <c r="G74" s="953">
        <v>30000</v>
      </c>
      <c r="H74" s="951">
        <v>861</v>
      </c>
      <c r="I74" s="974">
        <v>0</v>
      </c>
      <c r="J74" s="954">
        <v>912</v>
      </c>
      <c r="K74" s="954">
        <v>3025</v>
      </c>
      <c r="L74" s="951">
        <f>+H74+I74+J74+K74</f>
        <v>4798</v>
      </c>
      <c r="M74" s="953">
        <f>+G74-L74</f>
        <v>25202</v>
      </c>
    </row>
    <row r="75" spans="1:13" s="1577" customFormat="1" ht="18.75" x14ac:dyDescent="0.3">
      <c r="A75" s="958" t="s">
        <v>1879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52">
        <v>0</v>
      </c>
      <c r="G75" s="953">
        <v>30000</v>
      </c>
      <c r="H75" s="951">
        <v>861</v>
      </c>
      <c r="I75" s="974">
        <v>0</v>
      </c>
      <c r="J75" s="954">
        <v>912</v>
      </c>
      <c r="K75" s="954">
        <v>25</v>
      </c>
      <c r="L75" s="951">
        <f t="shared" ref="L75" si="9">+H75+I75+J75+K75</f>
        <v>1798</v>
      </c>
      <c r="M75" s="953">
        <f t="shared" ref="M75" si="10">+G75-L75</f>
        <v>28202</v>
      </c>
    </row>
    <row r="76" spans="1:13" s="1577" customFormat="1" ht="18.75" x14ac:dyDescent="0.3">
      <c r="A76" s="961" t="s">
        <v>755</v>
      </c>
      <c r="B76" s="950"/>
      <c r="C76" s="962">
        <v>14</v>
      </c>
      <c r="D76" s="962"/>
      <c r="E76" s="966">
        <f>SUM(E62:E75)</f>
        <v>452000</v>
      </c>
      <c r="F76" s="964">
        <v>0</v>
      </c>
      <c r="G76" s="963">
        <f t="shared" ref="G76:M76" si="11">SUM(G62:G75)</f>
        <v>452000</v>
      </c>
      <c r="H76" s="963">
        <f t="shared" si="11"/>
        <v>12972.4</v>
      </c>
      <c r="I76" s="963">
        <f t="shared" si="11"/>
        <v>1873.24</v>
      </c>
      <c r="J76" s="963">
        <f t="shared" si="11"/>
        <v>13740.8</v>
      </c>
      <c r="K76" s="963">
        <f t="shared" si="11"/>
        <v>17915.13</v>
      </c>
      <c r="L76" s="963">
        <f t="shared" si="11"/>
        <v>46501.57</v>
      </c>
      <c r="M76" s="963">
        <f t="shared" si="11"/>
        <v>405498.42999999993</v>
      </c>
    </row>
    <row r="77" spans="1:13" s="1577" customFormat="1" ht="18.75" x14ac:dyDescent="0.3">
      <c r="A77" s="958"/>
      <c r="B77" s="950"/>
      <c r="C77" s="960"/>
      <c r="D77" s="960"/>
      <c r="E77" s="951"/>
      <c r="F77" s="952"/>
      <c r="G77" s="953"/>
      <c r="H77" s="951"/>
      <c r="I77" s="951"/>
      <c r="J77" s="954"/>
      <c r="K77" s="954"/>
      <c r="L77" s="951"/>
      <c r="M77" s="953"/>
    </row>
    <row r="78" spans="1:13" s="1577" customFormat="1" ht="18.75" x14ac:dyDescent="0.3">
      <c r="A78" s="975" t="s">
        <v>1665</v>
      </c>
      <c r="B78" s="950"/>
      <c r="C78" s="967"/>
      <c r="D78" s="967"/>
      <c r="E78" s="963"/>
      <c r="F78" s="964"/>
      <c r="G78" s="965"/>
      <c r="H78" s="963"/>
      <c r="I78" s="963"/>
      <c r="J78" s="966"/>
      <c r="K78" s="966"/>
      <c r="L78" s="963"/>
      <c r="M78" s="965"/>
    </row>
    <row r="79" spans="1:13" s="1577" customFormat="1" ht="18.75" x14ac:dyDescent="0.3">
      <c r="A79" s="955" t="s">
        <v>1666</v>
      </c>
      <c r="B79" s="950" t="s">
        <v>807</v>
      </c>
      <c r="C79" s="960" t="s">
        <v>1778</v>
      </c>
      <c r="D79" s="960" t="s">
        <v>1067</v>
      </c>
      <c r="E79" s="951">
        <v>43500</v>
      </c>
      <c r="F79" s="952">
        <v>0</v>
      </c>
      <c r="G79" s="953">
        <v>43500</v>
      </c>
      <c r="H79" s="951">
        <v>1248.45</v>
      </c>
      <c r="I79" s="974">
        <v>936.62</v>
      </c>
      <c r="J79" s="954">
        <v>1322.4</v>
      </c>
      <c r="K79" s="954">
        <v>1285</v>
      </c>
      <c r="L79" s="951">
        <f t="shared" ref="L79:L86" si="12">+H79+I79+J79+K79</f>
        <v>4792.47</v>
      </c>
      <c r="M79" s="953">
        <f>+G79-L79</f>
        <v>38707.53</v>
      </c>
    </row>
    <row r="80" spans="1:13" s="1577" customFormat="1" ht="18.75" x14ac:dyDescent="0.3">
      <c r="A80" s="955" t="s">
        <v>760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52">
        <v>0</v>
      </c>
      <c r="G80" s="953">
        <v>25000</v>
      </c>
      <c r="H80" s="951">
        <v>717.5</v>
      </c>
      <c r="I80" s="974">
        <v>0</v>
      </c>
      <c r="J80" s="954">
        <v>760</v>
      </c>
      <c r="K80" s="954">
        <v>125</v>
      </c>
      <c r="L80" s="951">
        <f t="shared" si="12"/>
        <v>1602.5</v>
      </c>
      <c r="M80" s="953">
        <f t="shared" ref="M80:M88" si="13">+G80-L80</f>
        <v>23397.5</v>
      </c>
    </row>
    <row r="81" spans="1:13" s="1577" customFormat="1" ht="18.75" x14ac:dyDescent="0.3">
      <c r="A81" s="955" t="s">
        <v>860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4">
        <v>760</v>
      </c>
      <c r="K81" s="954">
        <v>165</v>
      </c>
      <c r="L81" s="951">
        <f t="shared" si="12"/>
        <v>1642.5</v>
      </c>
      <c r="M81" s="953">
        <f t="shared" si="13"/>
        <v>23357.5</v>
      </c>
    </row>
    <row r="82" spans="1:13" s="1577" customFormat="1" ht="18.75" x14ac:dyDescent="0.3">
      <c r="A82" s="958" t="s">
        <v>1667</v>
      </c>
      <c r="B82" s="950" t="s">
        <v>807</v>
      </c>
      <c r="C82" s="960" t="s">
        <v>105</v>
      </c>
      <c r="D82" s="960" t="s">
        <v>1067</v>
      </c>
      <c r="E82" s="951">
        <v>25000</v>
      </c>
      <c r="F82" s="952">
        <v>0</v>
      </c>
      <c r="G82" s="953">
        <v>25000</v>
      </c>
      <c r="H82" s="951">
        <v>717.5</v>
      </c>
      <c r="I82" s="974">
        <v>0</v>
      </c>
      <c r="J82" s="954">
        <v>760</v>
      </c>
      <c r="K82" s="954">
        <v>2296.6999999999998</v>
      </c>
      <c r="L82" s="951">
        <f t="shared" si="12"/>
        <v>3774.2</v>
      </c>
      <c r="M82" s="953">
        <f t="shared" si="13"/>
        <v>21225.8</v>
      </c>
    </row>
    <row r="83" spans="1:13" s="1577" customFormat="1" ht="18.75" x14ac:dyDescent="0.3">
      <c r="A83" s="958" t="s">
        <v>1668</v>
      </c>
      <c r="B83" s="950" t="s">
        <v>807</v>
      </c>
      <c r="C83" s="960" t="s">
        <v>105</v>
      </c>
      <c r="D83" s="960" t="s">
        <v>1067</v>
      </c>
      <c r="E83" s="951">
        <v>25000</v>
      </c>
      <c r="F83" s="952">
        <v>0</v>
      </c>
      <c r="G83" s="953">
        <v>25000</v>
      </c>
      <c r="H83" s="951">
        <v>717.5</v>
      </c>
      <c r="I83" s="974">
        <v>0</v>
      </c>
      <c r="J83" s="954">
        <v>760</v>
      </c>
      <c r="K83" s="954">
        <v>1025</v>
      </c>
      <c r="L83" s="951">
        <f t="shared" si="12"/>
        <v>2502.5</v>
      </c>
      <c r="M83" s="953">
        <f t="shared" si="13"/>
        <v>22497.5</v>
      </c>
    </row>
    <row r="84" spans="1:13" s="1577" customFormat="1" ht="18.75" x14ac:dyDescent="0.3">
      <c r="A84" s="955" t="s">
        <v>1669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4">
        <v>760</v>
      </c>
      <c r="K84" s="954">
        <v>25</v>
      </c>
      <c r="L84" s="951">
        <f t="shared" si="12"/>
        <v>1502.5</v>
      </c>
      <c r="M84" s="953">
        <f t="shared" si="13"/>
        <v>23497.5</v>
      </c>
    </row>
    <row r="85" spans="1:13" s="1577" customFormat="1" ht="18.75" x14ac:dyDescent="0.3">
      <c r="A85" s="955" t="s">
        <v>1671</v>
      </c>
      <c r="B85" s="968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4">
        <v>760</v>
      </c>
      <c r="K85" s="954">
        <v>25</v>
      </c>
      <c r="L85" s="951">
        <f t="shared" si="12"/>
        <v>1502.5</v>
      </c>
      <c r="M85" s="953">
        <f t="shared" si="13"/>
        <v>23497.5</v>
      </c>
    </row>
    <row r="86" spans="1:13" s="1577" customFormat="1" ht="18.75" x14ac:dyDescent="0.3">
      <c r="A86" s="955" t="s">
        <v>1672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4">
        <v>760</v>
      </c>
      <c r="K86" s="954">
        <v>25</v>
      </c>
      <c r="L86" s="951">
        <f t="shared" si="12"/>
        <v>1502.5</v>
      </c>
      <c r="M86" s="953">
        <f t="shared" si="13"/>
        <v>23497.5</v>
      </c>
    </row>
    <row r="87" spans="1:13" s="1576" customFormat="1" ht="19.5" customHeight="1" x14ac:dyDescent="0.3">
      <c r="A87" s="1258" t="s">
        <v>1075</v>
      </c>
      <c r="B87" s="1256" t="s">
        <v>807</v>
      </c>
      <c r="C87" s="1257" t="s">
        <v>105</v>
      </c>
      <c r="D87" s="1257" t="s">
        <v>1067</v>
      </c>
      <c r="E87" s="954">
        <v>25000</v>
      </c>
      <c r="F87" s="1191">
        <v>0</v>
      </c>
      <c r="G87" s="954">
        <v>25000</v>
      </c>
      <c r="H87" s="954">
        <v>717.5</v>
      </c>
      <c r="I87" s="1191">
        <v>0</v>
      </c>
      <c r="J87" s="954">
        <v>760</v>
      </c>
      <c r="K87" s="954">
        <v>5079.66</v>
      </c>
      <c r="L87" s="954">
        <f>+H87+I87+J87+K87</f>
        <v>6557.16</v>
      </c>
      <c r="M87" s="954">
        <f t="shared" si="13"/>
        <v>18442.84</v>
      </c>
    </row>
    <row r="88" spans="1:13" s="1576" customFormat="1" ht="19.5" customHeight="1" x14ac:dyDescent="0.3">
      <c r="A88" s="1258" t="s">
        <v>1867</v>
      </c>
      <c r="B88" s="1256" t="s">
        <v>807</v>
      </c>
      <c r="C88" s="1257" t="s">
        <v>105</v>
      </c>
      <c r="D88" s="1257" t="s">
        <v>1067</v>
      </c>
      <c r="E88" s="954">
        <v>25000</v>
      </c>
      <c r="F88" s="1191">
        <v>0</v>
      </c>
      <c r="G88" s="954">
        <v>25000</v>
      </c>
      <c r="H88" s="954">
        <v>717.5</v>
      </c>
      <c r="I88" s="1191">
        <v>0</v>
      </c>
      <c r="J88" s="954">
        <v>760</v>
      </c>
      <c r="K88" s="954">
        <v>25</v>
      </c>
      <c r="L88" s="954">
        <f>+H88+I88+J88+K88</f>
        <v>1502.5</v>
      </c>
      <c r="M88" s="954">
        <f t="shared" si="13"/>
        <v>23497.5</v>
      </c>
    </row>
    <row r="89" spans="1:13" s="1577" customFormat="1" ht="18.75" x14ac:dyDescent="0.3">
      <c r="A89" s="961" t="s">
        <v>763</v>
      </c>
      <c r="B89" s="950"/>
      <c r="C89" s="962">
        <v>10</v>
      </c>
      <c r="D89" s="962"/>
      <c r="E89" s="966">
        <f>SUM(E79:E88)</f>
        <v>268500</v>
      </c>
      <c r="F89" s="1071">
        <v>0</v>
      </c>
      <c r="G89" s="963">
        <f t="shared" ref="G89:M89" si="14">SUM(G79:G88)</f>
        <v>268500</v>
      </c>
      <c r="H89" s="963">
        <f t="shared" si="14"/>
        <v>7705.95</v>
      </c>
      <c r="I89" s="963">
        <f t="shared" si="14"/>
        <v>936.62</v>
      </c>
      <c r="J89" s="966">
        <f t="shared" si="14"/>
        <v>8162.4</v>
      </c>
      <c r="K89" s="966">
        <f t="shared" si="14"/>
        <v>10076.36</v>
      </c>
      <c r="L89" s="963">
        <f t="shared" si="14"/>
        <v>26881.329999999998</v>
      </c>
      <c r="M89" s="963">
        <f t="shared" si="14"/>
        <v>241618.67</v>
      </c>
    </row>
    <row r="90" spans="1:13" s="1577" customFormat="1" ht="18.75" x14ac:dyDescent="0.3">
      <c r="A90" s="958"/>
      <c r="B90" s="950"/>
      <c r="C90" s="967"/>
      <c r="D90" s="967"/>
      <c r="E90" s="951"/>
      <c r="F90" s="952"/>
      <c r="G90" s="953"/>
      <c r="H90" s="951"/>
      <c r="I90" s="951"/>
      <c r="J90" s="954"/>
      <c r="K90" s="954"/>
      <c r="L90" s="951"/>
      <c r="M90" s="953"/>
    </row>
    <row r="91" spans="1:13" s="1577" customFormat="1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1"/>
      <c r="I91" s="951"/>
      <c r="J91" s="954"/>
      <c r="K91" s="954"/>
      <c r="L91" s="951"/>
      <c r="M91" s="953"/>
    </row>
    <row r="92" spans="1:13" s="1577" customFormat="1" ht="18.75" x14ac:dyDescent="0.3">
      <c r="A92" s="955" t="s">
        <v>1641</v>
      </c>
      <c r="B92" s="950" t="s">
        <v>807</v>
      </c>
      <c r="C92" s="960" t="s">
        <v>1673</v>
      </c>
      <c r="D92" s="960" t="s">
        <v>1069</v>
      </c>
      <c r="E92" s="951">
        <v>55000</v>
      </c>
      <c r="F92" s="952">
        <v>0</v>
      </c>
      <c r="G92" s="953">
        <v>55000</v>
      </c>
      <c r="H92" s="951">
        <v>1578.5</v>
      </c>
      <c r="I92" s="956">
        <v>2559.6799999999998</v>
      </c>
      <c r="J92" s="954">
        <v>1672</v>
      </c>
      <c r="K92" s="954">
        <v>25</v>
      </c>
      <c r="L92" s="951">
        <f>+H92+I92+J92+K92</f>
        <v>5835.18</v>
      </c>
      <c r="M92" s="953">
        <f>+G92-L92</f>
        <v>49164.82</v>
      </c>
    </row>
    <row r="93" spans="1:13" s="1576" customFormat="1" ht="18.75" x14ac:dyDescent="0.3">
      <c r="A93" s="1258" t="s">
        <v>1842</v>
      </c>
      <c r="B93" s="1256" t="s">
        <v>807</v>
      </c>
      <c r="C93" s="1257" t="s">
        <v>276</v>
      </c>
      <c r="D93" s="960" t="s">
        <v>1067</v>
      </c>
      <c r="E93" s="954">
        <v>43500</v>
      </c>
      <c r="F93" s="1191">
        <v>0</v>
      </c>
      <c r="G93" s="954">
        <v>43500</v>
      </c>
      <c r="H93" s="954">
        <v>1248.45</v>
      </c>
      <c r="I93" s="1191">
        <v>936.62</v>
      </c>
      <c r="J93" s="954">
        <v>1322.4</v>
      </c>
      <c r="K93" s="954">
        <v>25</v>
      </c>
      <c r="L93" s="954">
        <f>SUM(H93:K93)</f>
        <v>3532.4700000000003</v>
      </c>
      <c r="M93" s="954">
        <f>+G93-L93</f>
        <v>39967.53</v>
      </c>
    </row>
    <row r="94" spans="1:13" s="1577" customFormat="1" ht="18.75" x14ac:dyDescent="0.3">
      <c r="A94" s="961" t="s">
        <v>749</v>
      </c>
      <c r="B94" s="950"/>
      <c r="C94" s="962">
        <v>2</v>
      </c>
      <c r="D94" s="962"/>
      <c r="E94" s="966">
        <f>SUM(E92:E93)</f>
        <v>98500</v>
      </c>
      <c r="F94" s="1192">
        <v>0</v>
      </c>
      <c r="G94" s="963">
        <f t="shared" ref="G94:M94" si="15">SUM(G92:G93)</f>
        <v>98500</v>
      </c>
      <c r="H94" s="963">
        <f t="shared" si="15"/>
        <v>2826.95</v>
      </c>
      <c r="I94" s="963">
        <f t="shared" si="15"/>
        <v>3496.2999999999997</v>
      </c>
      <c r="J94" s="966">
        <f t="shared" si="15"/>
        <v>2994.4</v>
      </c>
      <c r="K94" s="963">
        <f t="shared" si="15"/>
        <v>50</v>
      </c>
      <c r="L94" s="963">
        <f t="shared" si="15"/>
        <v>9367.6500000000015</v>
      </c>
      <c r="M94" s="963">
        <f t="shared" si="15"/>
        <v>89132.35</v>
      </c>
    </row>
    <row r="95" spans="1:13" s="1577" customFormat="1" ht="18.75" x14ac:dyDescent="0.3">
      <c r="A95" s="958"/>
      <c r="B95" s="950"/>
      <c r="C95" s="960"/>
      <c r="D95" s="960"/>
      <c r="E95" s="951"/>
      <c r="F95" s="952"/>
      <c r="G95" s="953"/>
      <c r="H95" s="951"/>
      <c r="I95" s="951"/>
      <c r="J95" s="954"/>
      <c r="K95" s="954"/>
      <c r="L95" s="951"/>
      <c r="M95" s="953"/>
    </row>
    <row r="96" spans="1:13" s="1577" customFormat="1" ht="18.75" x14ac:dyDescent="0.3">
      <c r="A96" s="1582" t="s">
        <v>1492</v>
      </c>
      <c r="B96" s="950"/>
      <c r="C96" s="960"/>
      <c r="D96" s="960"/>
      <c r="E96" s="951"/>
      <c r="F96" s="952"/>
      <c r="G96" s="953"/>
      <c r="H96" s="951"/>
      <c r="I96" s="951"/>
      <c r="J96" s="954"/>
      <c r="K96" s="954"/>
      <c r="L96" s="951"/>
      <c r="M96" s="953"/>
    </row>
    <row r="97" spans="1:13" s="1576" customFormat="1" ht="18.75" x14ac:dyDescent="0.3">
      <c r="A97" s="1258" t="s">
        <v>1670</v>
      </c>
      <c r="B97" s="1259" t="s">
        <v>807</v>
      </c>
      <c r="C97" s="1257" t="s">
        <v>276</v>
      </c>
      <c r="D97" s="1257" t="s">
        <v>1067</v>
      </c>
      <c r="E97" s="954">
        <v>36000</v>
      </c>
      <c r="F97" s="1191">
        <v>0</v>
      </c>
      <c r="G97" s="954">
        <v>36000</v>
      </c>
      <c r="H97" s="954">
        <v>1033.2</v>
      </c>
      <c r="I97" s="1191">
        <v>0</v>
      </c>
      <c r="J97" s="954">
        <v>1094.4000000000001</v>
      </c>
      <c r="K97" s="954">
        <v>25</v>
      </c>
      <c r="L97" s="954">
        <f>+H97+I97+J97+K97</f>
        <v>2152.6000000000004</v>
      </c>
      <c r="M97" s="954">
        <f>+G97-L97</f>
        <v>33847.4</v>
      </c>
    </row>
    <row r="98" spans="1:13" s="1577" customFormat="1" ht="18.75" x14ac:dyDescent="0.3">
      <c r="A98" s="961" t="s">
        <v>763</v>
      </c>
      <c r="B98" s="950"/>
      <c r="C98" s="962">
        <v>1</v>
      </c>
      <c r="D98" s="960"/>
      <c r="E98" s="966">
        <v>36000</v>
      </c>
      <c r="F98" s="1192">
        <v>0</v>
      </c>
      <c r="G98" s="966">
        <v>36000</v>
      </c>
      <c r="H98" s="966">
        <v>1033.2</v>
      </c>
      <c r="I98" s="1192">
        <v>0</v>
      </c>
      <c r="J98" s="966">
        <v>1094.4000000000001</v>
      </c>
      <c r="K98" s="966">
        <v>25</v>
      </c>
      <c r="L98" s="966">
        <f>+H98+I98+J98+K98</f>
        <v>2152.6000000000004</v>
      </c>
      <c r="M98" s="966">
        <f>+G98-L98</f>
        <v>33847.4</v>
      </c>
    </row>
    <row r="99" spans="1:13" s="1577" customFormat="1" ht="18.75" x14ac:dyDescent="0.3">
      <c r="A99" s="958"/>
      <c r="B99" s="950"/>
      <c r="C99" s="960"/>
      <c r="D99" s="960"/>
      <c r="E99" s="951"/>
      <c r="F99" s="952"/>
      <c r="G99" s="953"/>
      <c r="H99" s="951"/>
      <c r="I99" s="951"/>
      <c r="J99" s="954"/>
      <c r="K99" s="954"/>
      <c r="L99" s="951"/>
      <c r="M99" s="953"/>
    </row>
    <row r="100" spans="1:13" s="1577" customFormat="1" ht="18.75" x14ac:dyDescent="0.3">
      <c r="A100" s="961" t="s">
        <v>1127</v>
      </c>
      <c r="B100" s="950"/>
      <c r="C100" s="960"/>
      <c r="D100" s="960"/>
      <c r="E100" s="951"/>
      <c r="F100" s="952"/>
      <c r="G100" s="953"/>
      <c r="H100" s="951"/>
      <c r="I100" s="951"/>
      <c r="J100" s="954"/>
      <c r="K100" s="954"/>
      <c r="L100" s="951"/>
      <c r="M100" s="953"/>
    </row>
    <row r="101" spans="1:13" s="1577" customFormat="1" ht="18.75" x14ac:dyDescent="0.3">
      <c r="A101" s="955" t="s">
        <v>1642</v>
      </c>
      <c r="B101" s="950" t="s">
        <v>806</v>
      </c>
      <c r="C101" s="960" t="s">
        <v>1675</v>
      </c>
      <c r="D101" s="960" t="s">
        <v>1069</v>
      </c>
      <c r="E101" s="951">
        <v>55000</v>
      </c>
      <c r="F101" s="974">
        <v>0</v>
      </c>
      <c r="G101" s="951">
        <v>55000</v>
      </c>
      <c r="H101" s="951">
        <v>1578.5</v>
      </c>
      <c r="I101" s="951">
        <v>2559.6799999999998</v>
      </c>
      <c r="J101" s="954">
        <v>1672</v>
      </c>
      <c r="K101" s="954">
        <v>2568.4</v>
      </c>
      <c r="L101" s="951">
        <f>+H101+I101+J101+K101</f>
        <v>8378.58</v>
      </c>
      <c r="M101" s="953">
        <f>+G101-L101</f>
        <v>46621.42</v>
      </c>
    </row>
    <row r="102" spans="1:13" s="1577" customFormat="1" ht="18.75" x14ac:dyDescent="0.3">
      <c r="A102" s="955" t="s">
        <v>1315</v>
      </c>
      <c r="B102" s="968" t="s">
        <v>806</v>
      </c>
      <c r="C102" s="960" t="s">
        <v>276</v>
      </c>
      <c r="D102" s="960" t="s">
        <v>1067</v>
      </c>
      <c r="E102" s="951">
        <v>43500</v>
      </c>
      <c r="F102" s="974">
        <v>0</v>
      </c>
      <c r="G102" s="951">
        <v>43500</v>
      </c>
      <c r="H102" s="951">
        <v>1248.45</v>
      </c>
      <c r="I102" s="974">
        <v>936.62</v>
      </c>
      <c r="J102" s="954">
        <v>1322.4</v>
      </c>
      <c r="K102" s="954">
        <v>1296.7</v>
      </c>
      <c r="L102" s="951">
        <f>+H102+I102+J102+K102</f>
        <v>4804.17</v>
      </c>
      <c r="M102" s="953">
        <f>+G102-L102</f>
        <v>38695.83</v>
      </c>
    </row>
    <row r="103" spans="1:13" s="1577" customFormat="1" ht="18.75" x14ac:dyDescent="0.3">
      <c r="A103" s="961" t="s">
        <v>749</v>
      </c>
      <c r="B103" s="950"/>
      <c r="C103" s="962">
        <v>2</v>
      </c>
      <c r="D103" s="962"/>
      <c r="E103" s="963">
        <f>SUM(E101:E102)</f>
        <v>98500</v>
      </c>
      <c r="F103" s="952">
        <v>0</v>
      </c>
      <c r="G103" s="963">
        <f t="shared" ref="G103:M103" si="16">SUM(G101:G102)</f>
        <v>98500</v>
      </c>
      <c r="H103" s="963">
        <f t="shared" si="16"/>
        <v>2826.95</v>
      </c>
      <c r="I103" s="963">
        <f t="shared" si="16"/>
        <v>3496.2999999999997</v>
      </c>
      <c r="J103" s="966">
        <f t="shared" si="16"/>
        <v>2994.4</v>
      </c>
      <c r="K103" s="966">
        <f>SUM(K101:K102)</f>
        <v>3865.1000000000004</v>
      </c>
      <c r="L103" s="963">
        <f t="shared" si="16"/>
        <v>13182.75</v>
      </c>
      <c r="M103" s="963">
        <f t="shared" si="16"/>
        <v>85317.25</v>
      </c>
    </row>
    <row r="104" spans="1:13" s="1577" customFormat="1" ht="18.75" x14ac:dyDescent="0.3">
      <c r="A104" s="958"/>
      <c r="B104" s="950"/>
      <c r="C104" s="960"/>
      <c r="D104" s="960"/>
      <c r="E104" s="951"/>
      <c r="F104" s="952"/>
      <c r="G104" s="953"/>
      <c r="H104" s="951"/>
      <c r="I104" s="951"/>
      <c r="J104" s="954"/>
      <c r="K104" s="954"/>
      <c r="L104" s="951"/>
      <c r="M104" s="953"/>
    </row>
    <row r="105" spans="1:13" s="1577" customFormat="1" ht="18.75" x14ac:dyDescent="0.3">
      <c r="A105" s="961" t="s">
        <v>839</v>
      </c>
      <c r="B105" s="950"/>
      <c r="C105" s="967"/>
      <c r="D105" s="967"/>
      <c r="E105" s="963"/>
      <c r="F105" s="964"/>
      <c r="G105" s="965"/>
      <c r="H105" s="963"/>
      <c r="I105" s="963"/>
      <c r="J105" s="966"/>
      <c r="K105" s="966"/>
      <c r="L105" s="963"/>
      <c r="M105" s="965"/>
    </row>
    <row r="106" spans="1:13" s="1577" customFormat="1" ht="18.75" x14ac:dyDescent="0.3">
      <c r="A106" s="955" t="s">
        <v>1676</v>
      </c>
      <c r="B106" s="968" t="s">
        <v>807</v>
      </c>
      <c r="C106" s="960" t="s">
        <v>604</v>
      </c>
      <c r="D106" s="960" t="s">
        <v>1069</v>
      </c>
      <c r="E106" s="951">
        <v>70000</v>
      </c>
      <c r="F106" s="974">
        <v>0</v>
      </c>
      <c r="G106" s="951">
        <v>70000</v>
      </c>
      <c r="H106" s="951">
        <v>2009</v>
      </c>
      <c r="I106" s="974">
        <v>0</v>
      </c>
      <c r="J106" s="954">
        <v>2128</v>
      </c>
      <c r="K106" s="954">
        <v>25</v>
      </c>
      <c r="L106" s="951">
        <f>+H106+I106+J106+K106</f>
        <v>4162</v>
      </c>
      <c r="M106" s="951">
        <f>+G106-L106</f>
        <v>65838</v>
      </c>
    </row>
    <row r="107" spans="1:13" s="1577" customFormat="1" ht="18.75" x14ac:dyDescent="0.3">
      <c r="A107" s="955" t="s">
        <v>124</v>
      </c>
      <c r="B107" s="968" t="s">
        <v>807</v>
      </c>
      <c r="C107" s="960" t="s">
        <v>604</v>
      </c>
      <c r="D107" s="960" t="s">
        <v>1069</v>
      </c>
      <c r="E107" s="951">
        <v>70000</v>
      </c>
      <c r="F107" s="974">
        <v>0</v>
      </c>
      <c r="G107" s="951">
        <v>70000</v>
      </c>
      <c r="H107" s="951">
        <v>2009</v>
      </c>
      <c r="I107" s="974">
        <v>0</v>
      </c>
      <c r="J107" s="954">
        <v>2128</v>
      </c>
      <c r="K107" s="954">
        <v>3964.56</v>
      </c>
      <c r="L107" s="951">
        <f>SUM(H107:K107)</f>
        <v>8101.5599999999995</v>
      </c>
      <c r="M107" s="951">
        <f>+G107-L107</f>
        <v>61898.44</v>
      </c>
    </row>
    <row r="108" spans="1:13" s="1577" customFormat="1" ht="18.75" x14ac:dyDescent="0.3">
      <c r="A108" s="961" t="s">
        <v>749</v>
      </c>
      <c r="B108" s="950"/>
      <c r="C108" s="962">
        <v>2</v>
      </c>
      <c r="D108" s="962"/>
      <c r="E108" s="963">
        <f>SUM(E106:E107)</f>
        <v>140000</v>
      </c>
      <c r="F108" s="1071">
        <v>0</v>
      </c>
      <c r="G108" s="963">
        <f t="shared" ref="G108:M108" si="17">SUM(G106:G107)</f>
        <v>140000</v>
      </c>
      <c r="H108" s="963">
        <f t="shared" si="17"/>
        <v>4018</v>
      </c>
      <c r="I108" s="1071">
        <v>0</v>
      </c>
      <c r="J108" s="966">
        <f t="shared" si="17"/>
        <v>4256</v>
      </c>
      <c r="K108" s="966">
        <f t="shared" si="17"/>
        <v>3989.56</v>
      </c>
      <c r="L108" s="963">
        <f t="shared" si="17"/>
        <v>12263.56</v>
      </c>
      <c r="M108" s="963">
        <f t="shared" si="17"/>
        <v>127736.44</v>
      </c>
    </row>
    <row r="109" spans="1:13" s="1577" customFormat="1" ht="18.75" x14ac:dyDescent="0.3">
      <c r="A109" s="961"/>
      <c r="B109" s="950"/>
      <c r="C109" s="962"/>
      <c r="D109" s="962"/>
      <c r="E109" s="963"/>
      <c r="F109" s="964"/>
      <c r="G109" s="965"/>
      <c r="H109" s="963"/>
      <c r="I109" s="963"/>
      <c r="J109" s="966"/>
      <c r="K109" s="966"/>
      <c r="L109" s="963"/>
      <c r="M109" s="965"/>
    </row>
    <row r="110" spans="1:13" s="1577" customFormat="1" ht="38.25" customHeight="1" x14ac:dyDescent="0.3">
      <c r="A110" s="981" t="s">
        <v>1167</v>
      </c>
      <c r="B110" s="950"/>
      <c r="C110" s="962"/>
      <c r="D110" s="962"/>
      <c r="E110" s="963"/>
      <c r="F110" s="964"/>
      <c r="G110" s="965"/>
      <c r="H110" s="963"/>
      <c r="I110" s="963"/>
      <c r="J110" s="966"/>
      <c r="K110" s="966"/>
      <c r="L110" s="963"/>
      <c r="M110" s="965"/>
    </row>
    <row r="111" spans="1:13" s="1576" customFormat="1" ht="18.75" x14ac:dyDescent="0.3">
      <c r="A111" s="1258" t="s">
        <v>1168</v>
      </c>
      <c r="B111" s="1256" t="s">
        <v>807</v>
      </c>
      <c r="C111" s="1257" t="s">
        <v>1564</v>
      </c>
      <c r="D111" s="960" t="s">
        <v>1069</v>
      </c>
      <c r="E111" s="954">
        <v>80000</v>
      </c>
      <c r="F111" s="1191">
        <v>0</v>
      </c>
      <c r="G111" s="954">
        <v>80000</v>
      </c>
      <c r="H111" s="951">
        <v>2296</v>
      </c>
      <c r="I111" s="951">
        <v>7400.87</v>
      </c>
      <c r="J111" s="954">
        <v>2432</v>
      </c>
      <c r="K111" s="954">
        <v>2134</v>
      </c>
      <c r="L111" s="951">
        <f>SUM(H111:K111)</f>
        <v>14262.869999999999</v>
      </c>
      <c r="M111" s="954">
        <f>+E111-L111</f>
        <v>65737.13</v>
      </c>
    </row>
    <row r="112" spans="1:13" s="1576" customFormat="1" ht="18.75" x14ac:dyDescent="0.3">
      <c r="A112" s="1258" t="s">
        <v>1053</v>
      </c>
      <c r="B112" s="1256" t="s">
        <v>807</v>
      </c>
      <c r="C112" s="1257" t="s">
        <v>276</v>
      </c>
      <c r="D112" s="960" t="s">
        <v>1067</v>
      </c>
      <c r="E112" s="954">
        <v>43500</v>
      </c>
      <c r="F112" s="1191">
        <v>0</v>
      </c>
      <c r="G112" s="954">
        <v>43500</v>
      </c>
      <c r="H112" s="954">
        <v>1248.45</v>
      </c>
      <c r="I112" s="1191">
        <v>648.66</v>
      </c>
      <c r="J112" s="954">
        <v>1322.4</v>
      </c>
      <c r="K112" s="954">
        <v>1944.78</v>
      </c>
      <c r="L112" s="954">
        <f>SUM(H112:K112)</f>
        <v>5164.29</v>
      </c>
      <c r="M112" s="954">
        <f>+G112-L112</f>
        <v>38335.71</v>
      </c>
    </row>
    <row r="113" spans="1:13" s="1577" customFormat="1" ht="18.75" x14ac:dyDescent="0.3">
      <c r="A113" s="955" t="s">
        <v>1147</v>
      </c>
      <c r="B113" s="950" t="s">
        <v>807</v>
      </c>
      <c r="C113" s="960" t="s">
        <v>276</v>
      </c>
      <c r="D113" s="960" t="s">
        <v>1067</v>
      </c>
      <c r="E113" s="951">
        <v>43500</v>
      </c>
      <c r="F113" s="974">
        <v>0</v>
      </c>
      <c r="G113" s="951">
        <v>43500</v>
      </c>
      <c r="H113" s="951">
        <v>1248.45</v>
      </c>
      <c r="I113" s="974">
        <v>0</v>
      </c>
      <c r="J113" s="954">
        <v>1322.4</v>
      </c>
      <c r="K113" s="954">
        <v>25</v>
      </c>
      <c r="L113" s="951">
        <f>SUM(H113:K113)</f>
        <v>2595.8500000000004</v>
      </c>
      <c r="M113" s="951">
        <f>+G113-L113</f>
        <v>40904.15</v>
      </c>
    </row>
    <row r="114" spans="1:13" s="1577" customFormat="1" ht="18.75" x14ac:dyDescent="0.3">
      <c r="A114" s="961" t="s">
        <v>749</v>
      </c>
      <c r="B114" s="950"/>
      <c r="C114" s="962">
        <v>3</v>
      </c>
      <c r="D114" s="962"/>
      <c r="E114" s="963">
        <f>SUM(E111:E113)</f>
        <v>167000</v>
      </c>
      <c r="F114" s="1071">
        <v>0</v>
      </c>
      <c r="G114" s="963">
        <f t="shared" ref="G114:M114" si="18">SUM(G111:G113)</f>
        <v>167000</v>
      </c>
      <c r="H114" s="963">
        <f t="shared" si="18"/>
        <v>4792.8999999999996</v>
      </c>
      <c r="I114" s="963">
        <f>SUM(I111:I113)</f>
        <v>8049.53</v>
      </c>
      <c r="J114" s="966">
        <f t="shared" si="18"/>
        <v>5076.8</v>
      </c>
      <c r="K114" s="966">
        <f>SUM(K111:K113)</f>
        <v>4103.78</v>
      </c>
      <c r="L114" s="963">
        <f>SUM(L111:L113)</f>
        <v>22023.010000000002</v>
      </c>
      <c r="M114" s="963">
        <f t="shared" si="18"/>
        <v>144976.99</v>
      </c>
    </row>
    <row r="115" spans="1:13" s="1577" customFormat="1" ht="18.75" x14ac:dyDescent="0.3">
      <c r="A115" s="961"/>
      <c r="B115" s="950"/>
      <c r="C115" s="962"/>
      <c r="D115" s="962"/>
      <c r="E115" s="963"/>
      <c r="F115" s="964"/>
      <c r="G115" s="965"/>
      <c r="H115" s="963"/>
      <c r="I115" s="963"/>
      <c r="J115" s="966"/>
      <c r="K115" s="966"/>
      <c r="L115" s="963"/>
      <c r="M115" s="965"/>
    </row>
    <row r="116" spans="1:13" s="1577" customFormat="1" ht="18.75" x14ac:dyDescent="0.3">
      <c r="A116" s="961" t="s">
        <v>1128</v>
      </c>
      <c r="B116" s="950"/>
      <c r="C116" s="967"/>
      <c r="D116" s="967"/>
      <c r="E116" s="963"/>
      <c r="F116" s="964"/>
      <c r="G116" s="965"/>
      <c r="H116" s="963"/>
      <c r="I116" s="963"/>
      <c r="J116" s="966"/>
      <c r="K116" s="966"/>
      <c r="L116" s="963"/>
      <c r="M116" s="965"/>
    </row>
    <row r="117" spans="1:13" s="1577" customFormat="1" ht="18.75" x14ac:dyDescent="0.3">
      <c r="A117" s="958" t="s">
        <v>47</v>
      </c>
      <c r="B117" s="950" t="s">
        <v>806</v>
      </c>
      <c r="C117" s="960" t="s">
        <v>1677</v>
      </c>
      <c r="D117" s="960" t="s">
        <v>1069</v>
      </c>
      <c r="E117" s="951">
        <v>80000</v>
      </c>
      <c r="F117" s="952">
        <v>0</v>
      </c>
      <c r="G117" s="953">
        <v>80000</v>
      </c>
      <c r="H117" s="951">
        <v>2296</v>
      </c>
      <c r="I117" s="951">
        <v>6920.92</v>
      </c>
      <c r="J117" s="954">
        <v>2432</v>
      </c>
      <c r="K117" s="954">
        <v>1944.78</v>
      </c>
      <c r="L117" s="951">
        <f>+H117+I117+J117+K117</f>
        <v>13593.7</v>
      </c>
      <c r="M117" s="953">
        <f>+G117-L117</f>
        <v>66406.3</v>
      </c>
    </row>
    <row r="118" spans="1:13" s="1577" customFormat="1" ht="18.75" x14ac:dyDescent="0.3">
      <c r="A118" s="961" t="s">
        <v>749</v>
      </c>
      <c r="B118" s="950"/>
      <c r="C118" s="962">
        <v>1</v>
      </c>
      <c r="D118" s="962"/>
      <c r="E118" s="963">
        <f>SUM(E117:E117)</f>
        <v>80000</v>
      </c>
      <c r="F118" s="952">
        <v>0</v>
      </c>
      <c r="G118" s="965">
        <f t="shared" ref="G118:L118" si="19">SUM(G117:G117)</f>
        <v>80000</v>
      </c>
      <c r="H118" s="963">
        <f t="shared" si="19"/>
        <v>2296</v>
      </c>
      <c r="I118" s="963">
        <f t="shared" si="19"/>
        <v>6920.92</v>
      </c>
      <c r="J118" s="966">
        <f t="shared" si="19"/>
        <v>2432</v>
      </c>
      <c r="K118" s="966">
        <f>SUM(K117:K117)</f>
        <v>1944.78</v>
      </c>
      <c r="L118" s="963">
        <f t="shared" si="19"/>
        <v>13593.7</v>
      </c>
      <c r="M118" s="965">
        <f>SUM(M117:M117)</f>
        <v>66406.3</v>
      </c>
    </row>
    <row r="119" spans="1:13" s="1577" customFormat="1" ht="18.75" x14ac:dyDescent="0.3">
      <c r="A119" s="961"/>
      <c r="B119" s="950"/>
      <c r="C119" s="967"/>
      <c r="D119" s="967"/>
      <c r="E119" s="963"/>
      <c r="F119" s="964"/>
      <c r="G119" s="965"/>
      <c r="H119" s="963"/>
      <c r="I119" s="963"/>
      <c r="J119" s="966"/>
      <c r="K119" s="966"/>
      <c r="L119" s="963"/>
      <c r="M119" s="965"/>
    </row>
    <row r="120" spans="1:13" s="1577" customFormat="1" ht="22.5" customHeight="1" x14ac:dyDescent="0.3">
      <c r="A120" s="982" t="s">
        <v>1462</v>
      </c>
      <c r="B120" s="950"/>
      <c r="C120" s="967"/>
      <c r="D120" s="967"/>
      <c r="E120" s="963"/>
      <c r="F120" s="964"/>
      <c r="G120" s="965"/>
      <c r="H120" s="963"/>
      <c r="I120" s="963"/>
      <c r="J120" s="966"/>
      <c r="K120" s="966"/>
      <c r="L120" s="963"/>
      <c r="M120" s="965"/>
    </row>
    <row r="121" spans="1:13" s="1577" customFormat="1" ht="20.25" customHeight="1" x14ac:dyDescent="0.3">
      <c r="A121" s="1242" t="s">
        <v>1678</v>
      </c>
      <c r="B121" s="950" t="s">
        <v>806</v>
      </c>
      <c r="C121" s="960" t="s">
        <v>1265</v>
      </c>
      <c r="D121" s="960" t="s">
        <v>1066</v>
      </c>
      <c r="E121" s="951">
        <v>185000</v>
      </c>
      <c r="F121" s="952">
        <v>0</v>
      </c>
      <c r="G121" s="953">
        <v>185000</v>
      </c>
      <c r="H121" s="951">
        <v>5309.5</v>
      </c>
      <c r="I121" s="951">
        <v>32099.49</v>
      </c>
      <c r="J121" s="954">
        <v>5624</v>
      </c>
      <c r="K121" s="954">
        <v>25</v>
      </c>
      <c r="L121" s="951">
        <f>+H121+I121+J121+K121</f>
        <v>43057.990000000005</v>
      </c>
      <c r="M121" s="953">
        <f>+G121-L121</f>
        <v>141942.01</v>
      </c>
    </row>
    <row r="122" spans="1:13" s="1577" customFormat="1" ht="18.75" x14ac:dyDescent="0.3">
      <c r="A122" s="955" t="s">
        <v>65</v>
      </c>
      <c r="B122" s="968" t="s">
        <v>806</v>
      </c>
      <c r="C122" s="960" t="s">
        <v>1174</v>
      </c>
      <c r="D122" s="960" t="s">
        <v>1069</v>
      </c>
      <c r="E122" s="951">
        <v>11666.67</v>
      </c>
      <c r="F122" s="974">
        <v>0</v>
      </c>
      <c r="G122" s="951">
        <v>11666.67</v>
      </c>
      <c r="H122" s="951">
        <v>334.83</v>
      </c>
      <c r="I122" s="974">
        <v>0</v>
      </c>
      <c r="J122" s="954">
        <v>354.67</v>
      </c>
      <c r="K122" s="954">
        <v>125</v>
      </c>
      <c r="L122" s="951">
        <f>+H122+I122+J122+K122</f>
        <v>814.5</v>
      </c>
      <c r="M122" s="953">
        <f>+G122-L122</f>
        <v>10852.17</v>
      </c>
    </row>
    <row r="123" spans="1:13" s="1577" customFormat="1" ht="18.75" x14ac:dyDescent="0.3">
      <c r="A123" s="955" t="s">
        <v>843</v>
      </c>
      <c r="B123" s="968" t="s">
        <v>806</v>
      </c>
      <c r="C123" s="960" t="s">
        <v>1199</v>
      </c>
      <c r="D123" s="960" t="s">
        <v>1069</v>
      </c>
      <c r="E123" s="951">
        <v>80000</v>
      </c>
      <c r="F123" s="952">
        <v>0</v>
      </c>
      <c r="G123" s="953">
        <v>80000</v>
      </c>
      <c r="H123" s="951">
        <v>2296</v>
      </c>
      <c r="I123" s="1122">
        <v>7400.87</v>
      </c>
      <c r="J123" s="954">
        <v>2432</v>
      </c>
      <c r="K123" s="954">
        <v>25</v>
      </c>
      <c r="L123" s="951">
        <f>+H123+I123+J123+K123</f>
        <v>12153.869999999999</v>
      </c>
      <c r="M123" s="953">
        <f>+G123-L123</f>
        <v>67846.13</v>
      </c>
    </row>
    <row r="124" spans="1:13" s="1577" customFormat="1" ht="18.75" x14ac:dyDescent="0.3">
      <c r="A124" s="958" t="s">
        <v>1679</v>
      </c>
      <c r="B124" s="950" t="s">
        <v>807</v>
      </c>
      <c r="C124" s="977" t="s">
        <v>327</v>
      </c>
      <c r="D124" s="960" t="s">
        <v>1067</v>
      </c>
      <c r="E124" s="951">
        <v>31500</v>
      </c>
      <c r="F124" s="974">
        <v>0</v>
      </c>
      <c r="G124" s="953">
        <v>31500</v>
      </c>
      <c r="H124" s="951">
        <v>904.05</v>
      </c>
      <c r="I124" s="974">
        <v>0</v>
      </c>
      <c r="J124" s="954">
        <v>957.6</v>
      </c>
      <c r="K124" s="954">
        <v>25</v>
      </c>
      <c r="L124" s="951">
        <v>1886.65</v>
      </c>
      <c r="M124" s="953">
        <f>+G124-L124</f>
        <v>29613.35</v>
      </c>
    </row>
    <row r="125" spans="1:13" s="1577" customFormat="1" ht="18.75" x14ac:dyDescent="0.3">
      <c r="A125" s="958" t="s">
        <v>1680</v>
      </c>
      <c r="B125" s="950" t="s">
        <v>1151</v>
      </c>
      <c r="C125" s="977" t="s">
        <v>327</v>
      </c>
      <c r="D125" s="960" t="s">
        <v>1067</v>
      </c>
      <c r="E125" s="951">
        <v>43500</v>
      </c>
      <c r="F125" s="974">
        <v>0</v>
      </c>
      <c r="G125" s="953">
        <v>43500</v>
      </c>
      <c r="H125" s="951">
        <v>1248.45</v>
      </c>
      <c r="I125" s="974">
        <v>936.62</v>
      </c>
      <c r="J125" s="954">
        <v>1322.4</v>
      </c>
      <c r="K125" s="954">
        <v>25</v>
      </c>
      <c r="L125" s="951">
        <f>+H125+I125+J125+K125</f>
        <v>3532.4700000000003</v>
      </c>
      <c r="M125" s="953">
        <f>+G125-L125</f>
        <v>39967.53</v>
      </c>
    </row>
    <row r="126" spans="1:13" s="1577" customFormat="1" ht="18.75" x14ac:dyDescent="0.3">
      <c r="A126" s="961" t="s">
        <v>749</v>
      </c>
      <c r="B126" s="950"/>
      <c r="C126" s="962">
        <v>5</v>
      </c>
      <c r="D126" s="962"/>
      <c r="E126" s="963">
        <f>SUM(E121:E125)</f>
        <v>351666.67000000004</v>
      </c>
      <c r="F126" s="964">
        <f t="shared" ref="F126:M126" si="20">SUM(F121:F125)</f>
        <v>0</v>
      </c>
      <c r="G126" s="963">
        <f t="shared" si="20"/>
        <v>351666.67000000004</v>
      </c>
      <c r="H126" s="963">
        <f t="shared" si="20"/>
        <v>10092.83</v>
      </c>
      <c r="I126" s="963">
        <f t="shared" si="20"/>
        <v>40436.980000000003</v>
      </c>
      <c r="J126" s="966">
        <f t="shared" si="20"/>
        <v>10690.67</v>
      </c>
      <c r="K126" s="966">
        <f t="shared" si="20"/>
        <v>225</v>
      </c>
      <c r="L126" s="963">
        <f t="shared" si="20"/>
        <v>61445.48</v>
      </c>
      <c r="M126" s="963">
        <f t="shared" si="20"/>
        <v>290221.19000000006</v>
      </c>
    </row>
    <row r="127" spans="1:13" s="1577" customFormat="1" ht="18.75" x14ac:dyDescent="0.3">
      <c r="A127" s="961"/>
      <c r="B127" s="950"/>
      <c r="C127" s="962"/>
      <c r="D127" s="962"/>
      <c r="E127" s="963"/>
      <c r="F127" s="964"/>
      <c r="G127" s="963"/>
      <c r="H127" s="963"/>
      <c r="I127" s="963"/>
      <c r="J127" s="966"/>
      <c r="K127" s="966"/>
      <c r="L127" s="963"/>
      <c r="M127" s="963"/>
    </row>
    <row r="128" spans="1:13" s="1577" customFormat="1" ht="36" customHeight="1" x14ac:dyDescent="0.3">
      <c r="A128" s="1273" t="s">
        <v>1681</v>
      </c>
      <c r="B128" s="950"/>
      <c r="C128" s="962"/>
      <c r="D128" s="962"/>
      <c r="E128" s="963"/>
      <c r="F128" s="964"/>
      <c r="G128" s="963"/>
      <c r="H128" s="963"/>
      <c r="I128" s="963"/>
      <c r="J128" s="966"/>
      <c r="K128" s="966"/>
      <c r="L128" s="963"/>
      <c r="M128" s="963"/>
    </row>
    <row r="129" spans="1:13" s="1576" customFormat="1" ht="18.75" x14ac:dyDescent="0.3">
      <c r="A129" s="1258" t="s">
        <v>232</v>
      </c>
      <c r="B129" s="1259" t="s">
        <v>807</v>
      </c>
      <c r="C129" s="1257" t="s">
        <v>1174</v>
      </c>
      <c r="D129" s="1257" t="s">
        <v>1069</v>
      </c>
      <c r="E129" s="954">
        <v>80000</v>
      </c>
      <c r="F129" s="1191">
        <v>0</v>
      </c>
      <c r="G129" s="954">
        <v>80000</v>
      </c>
      <c r="H129" s="951">
        <v>2296</v>
      </c>
      <c r="I129" s="974">
        <v>0</v>
      </c>
      <c r="J129" s="954">
        <v>2432</v>
      </c>
      <c r="K129" s="954">
        <v>6089.18</v>
      </c>
      <c r="L129" s="951">
        <f>+H129+I129+J129+K129</f>
        <v>10817.18</v>
      </c>
      <c r="M129" s="954">
        <f>+G129-L129</f>
        <v>69182.820000000007</v>
      </c>
    </row>
    <row r="130" spans="1:13" s="1577" customFormat="1" ht="18.75" x14ac:dyDescent="0.3">
      <c r="A130" s="961" t="s">
        <v>749</v>
      </c>
      <c r="B130" s="950"/>
      <c r="C130" s="962">
        <v>1</v>
      </c>
      <c r="D130" s="962"/>
      <c r="E130" s="963">
        <f>SUM(E129:E129)</f>
        <v>80000</v>
      </c>
      <c r="F130" s="952">
        <v>0</v>
      </c>
      <c r="G130" s="965">
        <f t="shared" ref="G130:L130" si="21">SUM(G129:G129)</f>
        <v>80000</v>
      </c>
      <c r="H130" s="963">
        <f t="shared" si="21"/>
        <v>2296</v>
      </c>
      <c r="I130" s="1071">
        <v>0</v>
      </c>
      <c r="J130" s="966">
        <f t="shared" si="21"/>
        <v>2432</v>
      </c>
      <c r="K130" s="966">
        <f>SUM(K129:K129)</f>
        <v>6089.18</v>
      </c>
      <c r="L130" s="963">
        <f t="shared" si="21"/>
        <v>10817.18</v>
      </c>
      <c r="M130" s="965">
        <f>SUM(M129:M129)</f>
        <v>69182.820000000007</v>
      </c>
    </row>
    <row r="131" spans="1:13" s="1577" customFormat="1" ht="18.75" x14ac:dyDescent="0.3">
      <c r="A131" s="961"/>
      <c r="B131" s="950"/>
      <c r="C131" s="962"/>
      <c r="D131" s="962"/>
      <c r="E131" s="963"/>
      <c r="F131" s="952"/>
      <c r="G131" s="965"/>
      <c r="H131" s="963"/>
      <c r="I131" s="963"/>
      <c r="J131" s="966"/>
      <c r="K131" s="966"/>
      <c r="L131" s="963"/>
      <c r="M131" s="965"/>
    </row>
    <row r="132" spans="1:13" s="1577" customFormat="1" ht="42" customHeight="1" x14ac:dyDescent="0.3">
      <c r="A132" s="982" t="s">
        <v>1682</v>
      </c>
      <c r="B132" s="950"/>
      <c r="C132" s="967"/>
      <c r="D132" s="967"/>
      <c r="E132" s="963"/>
      <c r="F132" s="964"/>
      <c r="G132" s="965"/>
      <c r="H132" s="963"/>
      <c r="I132" s="963"/>
      <c r="J132" s="966"/>
      <c r="K132" s="966"/>
      <c r="L132" s="963"/>
      <c r="M132" s="965"/>
    </row>
    <row r="133" spans="1:13" s="1577" customFormat="1" ht="18.75" x14ac:dyDescent="0.3">
      <c r="A133" s="955" t="s">
        <v>419</v>
      </c>
      <c r="B133" s="950" t="s">
        <v>806</v>
      </c>
      <c r="C133" s="960" t="s">
        <v>1683</v>
      </c>
      <c r="D133" s="960" t="s">
        <v>1069</v>
      </c>
      <c r="E133" s="951">
        <v>50000</v>
      </c>
      <c r="F133" s="952">
        <v>0</v>
      </c>
      <c r="G133" s="953">
        <v>50000</v>
      </c>
      <c r="H133" s="951">
        <v>1435</v>
      </c>
      <c r="I133" s="951">
        <v>1854</v>
      </c>
      <c r="J133" s="954">
        <v>1520</v>
      </c>
      <c r="K133" s="954">
        <v>728</v>
      </c>
      <c r="L133" s="951">
        <f>+H133+I133+J133+K133</f>
        <v>5537</v>
      </c>
      <c r="M133" s="953">
        <f>+G133-L133</f>
        <v>44463</v>
      </c>
    </row>
    <row r="134" spans="1:13" s="1577" customFormat="1" ht="18.75" x14ac:dyDescent="0.3">
      <c r="A134" s="961" t="s">
        <v>749</v>
      </c>
      <c r="B134" s="950"/>
      <c r="C134" s="962">
        <v>1</v>
      </c>
      <c r="D134" s="962"/>
      <c r="E134" s="963">
        <f>SUM(E133:E133)</f>
        <v>50000</v>
      </c>
      <c r="F134" s="964">
        <f t="shared" ref="F134:M134" si="22">SUM(F133:F133)</f>
        <v>0</v>
      </c>
      <c r="G134" s="963">
        <f t="shared" si="22"/>
        <v>50000</v>
      </c>
      <c r="H134" s="963">
        <f t="shared" si="22"/>
        <v>1435</v>
      </c>
      <c r="I134" s="963">
        <f t="shared" si="22"/>
        <v>1854</v>
      </c>
      <c r="J134" s="966">
        <f t="shared" si="22"/>
        <v>1520</v>
      </c>
      <c r="K134" s="966">
        <f>SUM(K133:K133)</f>
        <v>728</v>
      </c>
      <c r="L134" s="963">
        <f t="shared" si="22"/>
        <v>5537</v>
      </c>
      <c r="M134" s="963">
        <f t="shared" si="22"/>
        <v>44463</v>
      </c>
    </row>
    <row r="135" spans="1:13" s="1577" customFormat="1" ht="18.75" x14ac:dyDescent="0.3">
      <c r="A135" s="958"/>
      <c r="B135" s="950"/>
      <c r="C135" s="960"/>
      <c r="D135" s="960"/>
      <c r="E135" s="951"/>
      <c r="F135" s="952"/>
      <c r="G135" s="953"/>
      <c r="H135" s="951"/>
      <c r="I135" s="951"/>
      <c r="J135" s="966"/>
      <c r="K135" s="954"/>
      <c r="L135" s="951"/>
      <c r="M135" s="953"/>
    </row>
    <row r="136" spans="1:13" s="1577" customFormat="1" ht="18.75" x14ac:dyDescent="0.3">
      <c r="A136" s="961" t="s">
        <v>842</v>
      </c>
      <c r="B136" s="950"/>
      <c r="C136" s="967"/>
      <c r="D136" s="967"/>
      <c r="E136" s="963"/>
      <c r="F136" s="964"/>
      <c r="G136" s="965"/>
      <c r="H136" s="963"/>
      <c r="I136" s="963"/>
      <c r="J136" s="966"/>
      <c r="K136" s="966"/>
      <c r="L136" s="963"/>
      <c r="M136" s="965"/>
    </row>
    <row r="137" spans="1:13" s="1577" customFormat="1" ht="18.75" x14ac:dyDescent="0.3">
      <c r="A137" s="955" t="s">
        <v>1131</v>
      </c>
      <c r="B137" s="950" t="s">
        <v>806</v>
      </c>
      <c r="C137" s="960" t="s">
        <v>905</v>
      </c>
      <c r="D137" s="960" t="s">
        <v>307</v>
      </c>
      <c r="E137" s="951">
        <v>80000</v>
      </c>
      <c r="F137" s="974">
        <v>0</v>
      </c>
      <c r="G137" s="951">
        <v>80000</v>
      </c>
      <c r="H137" s="951">
        <v>2296</v>
      </c>
      <c r="I137" s="951">
        <v>7400.87</v>
      </c>
      <c r="J137" s="954">
        <v>2432</v>
      </c>
      <c r="K137" s="954">
        <v>868</v>
      </c>
      <c r="L137" s="951">
        <f>+H137+I137+J137+K137</f>
        <v>12996.869999999999</v>
      </c>
      <c r="M137" s="951">
        <f>+G137-L137</f>
        <v>67003.13</v>
      </c>
    </row>
    <row r="138" spans="1:13" s="1577" customFormat="1" ht="18.75" x14ac:dyDescent="0.3">
      <c r="A138" s="955" t="s">
        <v>773</v>
      </c>
      <c r="B138" s="950" t="s">
        <v>807</v>
      </c>
      <c r="C138" s="960" t="s">
        <v>774</v>
      </c>
      <c r="D138" s="960" t="s">
        <v>307</v>
      </c>
      <c r="E138" s="951">
        <v>55000</v>
      </c>
      <c r="F138" s="974">
        <v>0</v>
      </c>
      <c r="G138" s="951">
        <v>55000</v>
      </c>
      <c r="H138" s="951">
        <v>1578.5</v>
      </c>
      <c r="I138" s="951">
        <v>2559.6799999999998</v>
      </c>
      <c r="J138" s="954">
        <v>1672</v>
      </c>
      <c r="K138" s="954">
        <v>125</v>
      </c>
      <c r="L138" s="951">
        <v>5935.18</v>
      </c>
      <c r="M138" s="951">
        <f>+G138-L138</f>
        <v>49064.82</v>
      </c>
    </row>
    <row r="139" spans="1:13" s="1577" customFormat="1" ht="18.75" x14ac:dyDescent="0.3">
      <c r="A139" s="955" t="s">
        <v>1142</v>
      </c>
      <c r="B139" s="950" t="s">
        <v>806</v>
      </c>
      <c r="C139" s="960" t="s">
        <v>1684</v>
      </c>
      <c r="D139" s="960" t="s">
        <v>307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4">
        <v>1672</v>
      </c>
      <c r="K139" s="954">
        <v>728</v>
      </c>
      <c r="L139" s="951">
        <f>+H139+I139+J139+K139</f>
        <v>6538.18</v>
      </c>
      <c r="M139" s="951">
        <f>+G139-L139</f>
        <v>48461.82</v>
      </c>
    </row>
    <row r="140" spans="1:13" s="1577" customFormat="1" ht="18.75" x14ac:dyDescent="0.3">
      <c r="A140" s="955" t="s">
        <v>444</v>
      </c>
      <c r="B140" s="950" t="s">
        <v>806</v>
      </c>
      <c r="C140" s="960" t="s">
        <v>1777</v>
      </c>
      <c r="D140" s="960" t="s">
        <v>307</v>
      </c>
      <c r="E140" s="951">
        <v>43500</v>
      </c>
      <c r="F140" s="974">
        <v>0</v>
      </c>
      <c r="G140" s="951">
        <v>43500</v>
      </c>
      <c r="H140" s="951">
        <v>1248.45</v>
      </c>
      <c r="I140" s="974">
        <v>936.62</v>
      </c>
      <c r="J140" s="954">
        <v>1322.4</v>
      </c>
      <c r="K140" s="954">
        <v>25</v>
      </c>
      <c r="L140" s="951">
        <f>+H140+I140+J140+K140</f>
        <v>3532.4700000000003</v>
      </c>
      <c r="M140" s="951">
        <f>+G140-L140</f>
        <v>39967.53</v>
      </c>
    </row>
    <row r="141" spans="1:13" s="1577" customFormat="1" ht="18.75" x14ac:dyDescent="0.3">
      <c r="A141" s="955" t="s">
        <v>1820</v>
      </c>
      <c r="B141" s="950" t="s">
        <v>807</v>
      </c>
      <c r="C141" s="960" t="s">
        <v>276</v>
      </c>
      <c r="D141" s="960" t="s">
        <v>1067</v>
      </c>
      <c r="E141" s="951">
        <v>43500</v>
      </c>
      <c r="F141" s="974">
        <v>0</v>
      </c>
      <c r="G141" s="951">
        <v>43500</v>
      </c>
      <c r="H141" s="951">
        <v>1248.45</v>
      </c>
      <c r="I141" s="974">
        <v>936.62</v>
      </c>
      <c r="J141" s="954">
        <v>1322.4</v>
      </c>
      <c r="K141" s="954">
        <v>25</v>
      </c>
      <c r="L141" s="951">
        <f>+H141+I141+J141+K141</f>
        <v>3532.4700000000003</v>
      </c>
      <c r="M141" s="951">
        <f>+G141-L141</f>
        <v>39967.53</v>
      </c>
    </row>
    <row r="142" spans="1:13" s="1577" customFormat="1" ht="18.75" x14ac:dyDescent="0.3">
      <c r="A142" s="961" t="s">
        <v>749</v>
      </c>
      <c r="B142" s="950"/>
      <c r="C142" s="962">
        <v>5</v>
      </c>
      <c r="D142" s="962"/>
      <c r="E142" s="963">
        <f>SUM(E137:E141)</f>
        <v>277000</v>
      </c>
      <c r="F142" s="1071">
        <v>0</v>
      </c>
      <c r="G142" s="963">
        <f t="shared" ref="G142:L142" si="23">SUM(G137:G141)</f>
        <v>277000</v>
      </c>
      <c r="H142" s="963">
        <f t="shared" si="23"/>
        <v>7949.9</v>
      </c>
      <c r="I142" s="963">
        <f t="shared" si="23"/>
        <v>14393.470000000001</v>
      </c>
      <c r="J142" s="966">
        <f t="shared" si="23"/>
        <v>8420.7999999999993</v>
      </c>
      <c r="K142" s="966">
        <f t="shared" si="23"/>
        <v>1771</v>
      </c>
      <c r="L142" s="963">
        <f t="shared" si="23"/>
        <v>32535.170000000002</v>
      </c>
      <c r="M142" s="963">
        <f>SUM(M137:M141)</f>
        <v>244464.83000000002</v>
      </c>
    </row>
    <row r="143" spans="1:13" s="1577" customFormat="1" ht="18.75" x14ac:dyDescent="0.3">
      <c r="A143" s="958"/>
      <c r="B143" s="950"/>
      <c r="C143" s="960"/>
      <c r="D143" s="960"/>
      <c r="E143" s="951"/>
      <c r="F143" s="952"/>
      <c r="G143" s="953"/>
      <c r="H143" s="951"/>
      <c r="I143" s="951"/>
      <c r="J143" s="954"/>
      <c r="K143" s="954"/>
      <c r="L143" s="951"/>
      <c r="M143" s="953"/>
    </row>
    <row r="144" spans="1:13" s="1577" customFormat="1" ht="18.75" x14ac:dyDescent="0.3">
      <c r="A144" s="961" t="s">
        <v>1515</v>
      </c>
      <c r="B144" s="950"/>
      <c r="C144" s="967"/>
      <c r="D144" s="967"/>
      <c r="E144" s="963"/>
      <c r="F144" s="964"/>
      <c r="G144" s="965"/>
      <c r="H144" s="963"/>
      <c r="I144" s="963"/>
      <c r="J144" s="966"/>
      <c r="K144" s="966"/>
      <c r="L144" s="963"/>
      <c r="M144" s="965"/>
    </row>
    <row r="145" spans="1:13" s="1577" customFormat="1" ht="18.75" x14ac:dyDescent="0.3">
      <c r="A145" s="958" t="s">
        <v>1686</v>
      </c>
      <c r="B145" s="950" t="s">
        <v>806</v>
      </c>
      <c r="C145" s="960" t="s">
        <v>1687</v>
      </c>
      <c r="D145" s="960" t="s">
        <v>307</v>
      </c>
      <c r="E145" s="951">
        <v>185000</v>
      </c>
      <c r="F145" s="952">
        <v>0</v>
      </c>
      <c r="G145" s="953">
        <v>185000</v>
      </c>
      <c r="H145" s="951">
        <v>5309.5</v>
      </c>
      <c r="I145" s="951">
        <v>32099.49</v>
      </c>
      <c r="J145" s="954">
        <v>5624</v>
      </c>
      <c r="K145" s="954">
        <v>2568.4</v>
      </c>
      <c r="L145" s="951">
        <f>+H145+I145+J145+K145</f>
        <v>45601.390000000007</v>
      </c>
      <c r="M145" s="953">
        <f>+G145-L145</f>
        <v>139398.60999999999</v>
      </c>
    </row>
    <row r="146" spans="1:13" s="1577" customFormat="1" ht="18.75" x14ac:dyDescent="0.3">
      <c r="A146" s="955" t="s">
        <v>77</v>
      </c>
      <c r="B146" s="986" t="s">
        <v>807</v>
      </c>
      <c r="C146" s="960" t="s">
        <v>1734</v>
      </c>
      <c r="D146" s="960" t="s">
        <v>1069</v>
      </c>
      <c r="E146" s="951">
        <v>70000</v>
      </c>
      <c r="F146" s="974">
        <v>0</v>
      </c>
      <c r="G146" s="1070">
        <v>70000</v>
      </c>
      <c r="H146" s="956">
        <v>2009</v>
      </c>
      <c r="I146" s="956">
        <v>5368.48</v>
      </c>
      <c r="J146" s="954">
        <v>2128</v>
      </c>
      <c r="K146" s="987">
        <v>828</v>
      </c>
      <c r="L146" s="951">
        <f>+H146+I146+J146+K146</f>
        <v>10333.48</v>
      </c>
      <c r="M146" s="953">
        <f>+G146-L146</f>
        <v>59666.520000000004</v>
      </c>
    </row>
    <row r="147" spans="1:13" s="1577" customFormat="1" ht="18.75" x14ac:dyDescent="0.3">
      <c r="A147" s="955" t="s">
        <v>1437</v>
      </c>
      <c r="B147" s="950" t="s">
        <v>807</v>
      </c>
      <c r="C147" s="960" t="s">
        <v>276</v>
      </c>
      <c r="D147" s="960" t="s">
        <v>1067</v>
      </c>
      <c r="E147" s="951">
        <v>43500</v>
      </c>
      <c r="F147" s="974">
        <v>0</v>
      </c>
      <c r="G147" s="951">
        <v>43500</v>
      </c>
      <c r="H147" s="951">
        <v>1248.45</v>
      </c>
      <c r="I147" s="974">
        <v>936.62</v>
      </c>
      <c r="J147" s="954">
        <v>1322.4</v>
      </c>
      <c r="K147" s="954">
        <v>25</v>
      </c>
      <c r="L147" s="951">
        <f>+H147+I147+J147+K147</f>
        <v>3532.4700000000003</v>
      </c>
      <c r="M147" s="953">
        <f>+G147-L147</f>
        <v>39967.53</v>
      </c>
    </row>
    <row r="148" spans="1:13" s="1577" customFormat="1" ht="18.75" x14ac:dyDescent="0.3">
      <c r="A148" s="958" t="s">
        <v>310</v>
      </c>
      <c r="B148" s="950" t="s">
        <v>807</v>
      </c>
      <c r="C148" s="960" t="s">
        <v>276</v>
      </c>
      <c r="D148" s="960" t="s">
        <v>1067</v>
      </c>
      <c r="E148" s="951">
        <v>50000</v>
      </c>
      <c r="F148" s="952">
        <v>0</v>
      </c>
      <c r="G148" s="953">
        <v>50000</v>
      </c>
      <c r="H148" s="951">
        <v>1435</v>
      </c>
      <c r="I148" s="951">
        <v>1854</v>
      </c>
      <c r="J148" s="954">
        <v>1520</v>
      </c>
      <c r="K148" s="954">
        <v>5944.07</v>
      </c>
      <c r="L148" s="951">
        <f>+H148+I148+J148+K148</f>
        <v>10753.07</v>
      </c>
      <c r="M148" s="953">
        <f>+G148-L148</f>
        <v>39246.93</v>
      </c>
    </row>
    <row r="149" spans="1:13" s="1577" customFormat="1" ht="18.75" x14ac:dyDescent="0.3">
      <c r="A149" s="961" t="s">
        <v>749</v>
      </c>
      <c r="B149" s="950"/>
      <c r="C149" s="962">
        <v>4</v>
      </c>
      <c r="D149" s="962"/>
      <c r="E149" s="963">
        <f>SUM(E145:E148)</f>
        <v>348500</v>
      </c>
      <c r="F149" s="964">
        <f ca="1">SUM(F145:F168)</f>
        <v>0</v>
      </c>
      <c r="G149" s="965">
        <f t="shared" ref="G149:M149" si="24">SUM(G145:G148)</f>
        <v>348500</v>
      </c>
      <c r="H149" s="963">
        <f t="shared" si="24"/>
        <v>10001.950000000001</v>
      </c>
      <c r="I149" s="963">
        <f t="shared" si="24"/>
        <v>40258.590000000004</v>
      </c>
      <c r="J149" s="966">
        <f t="shared" si="24"/>
        <v>10594.4</v>
      </c>
      <c r="K149" s="966">
        <f t="shared" si="24"/>
        <v>9365.4699999999993</v>
      </c>
      <c r="L149" s="963">
        <f t="shared" si="24"/>
        <v>70220.41</v>
      </c>
      <c r="M149" s="965">
        <f t="shared" si="24"/>
        <v>278279.59000000003</v>
      </c>
    </row>
    <row r="150" spans="1:13" s="1577" customFormat="1" ht="18.75" x14ac:dyDescent="0.3">
      <c r="A150" s="961"/>
      <c r="B150" s="950"/>
      <c r="C150" s="962"/>
      <c r="D150" s="962"/>
      <c r="E150" s="963"/>
      <c r="F150" s="964"/>
      <c r="G150" s="965"/>
      <c r="H150" s="963"/>
      <c r="I150" s="963"/>
      <c r="J150" s="966"/>
      <c r="K150" s="966"/>
      <c r="L150" s="963"/>
      <c r="M150" s="965"/>
    </row>
    <row r="151" spans="1:13" s="1577" customFormat="1" ht="18.75" x14ac:dyDescent="0.3">
      <c r="A151" s="967" t="s">
        <v>1458</v>
      </c>
      <c r="B151" s="988"/>
      <c r="C151" s="989"/>
      <c r="D151" s="989"/>
      <c r="E151" s="949"/>
      <c r="F151" s="949"/>
      <c r="G151" s="990"/>
      <c r="H151" s="1379"/>
      <c r="I151" s="963"/>
      <c r="J151" s="966"/>
      <c r="K151" s="966"/>
      <c r="L151" s="963"/>
      <c r="M151" s="965"/>
    </row>
    <row r="152" spans="1:13" s="1577" customFormat="1" ht="18.75" x14ac:dyDescent="0.3">
      <c r="A152" s="960" t="s">
        <v>1689</v>
      </c>
      <c r="B152" s="950" t="s">
        <v>807</v>
      </c>
      <c r="C152" s="960" t="s">
        <v>1772</v>
      </c>
      <c r="D152" s="960" t="s">
        <v>1069</v>
      </c>
      <c r="E152" s="951">
        <v>80000</v>
      </c>
      <c r="F152" s="971">
        <v>0</v>
      </c>
      <c r="G152" s="972">
        <v>80000</v>
      </c>
      <c r="H152" s="951">
        <v>2296</v>
      </c>
      <c r="I152" s="951">
        <v>7400.87</v>
      </c>
      <c r="J152" s="954">
        <v>2432</v>
      </c>
      <c r="K152" s="954">
        <v>2097.1999999999998</v>
      </c>
      <c r="L152" s="951">
        <f>+H152+I152+J152+K152</f>
        <v>14226.07</v>
      </c>
      <c r="M152" s="953">
        <f>+G152-L152</f>
        <v>65773.929999999993</v>
      </c>
    </row>
    <row r="153" spans="1:13" s="1577" customFormat="1" ht="18.75" x14ac:dyDescent="0.3">
      <c r="A153" s="960" t="s">
        <v>1690</v>
      </c>
      <c r="B153" s="950" t="s">
        <v>807</v>
      </c>
      <c r="C153" s="960" t="s">
        <v>276</v>
      </c>
      <c r="D153" s="960" t="s">
        <v>1067</v>
      </c>
      <c r="E153" s="951">
        <v>43500</v>
      </c>
      <c r="F153" s="974">
        <v>0</v>
      </c>
      <c r="G153" s="951">
        <v>43500</v>
      </c>
      <c r="H153" s="951">
        <v>1248.45</v>
      </c>
      <c r="I153" s="974">
        <v>648.66</v>
      </c>
      <c r="J153" s="954">
        <v>1322.4</v>
      </c>
      <c r="K153" s="951">
        <v>1944.78</v>
      </c>
      <c r="L153" s="951">
        <f>SUM(H153:K153)</f>
        <v>5164.29</v>
      </c>
      <c r="M153" s="951">
        <f>+E153-L153</f>
        <v>38335.71</v>
      </c>
    </row>
    <row r="154" spans="1:13" s="1577" customFormat="1" ht="18.75" x14ac:dyDescent="0.3">
      <c r="A154" s="961" t="s">
        <v>847</v>
      </c>
      <c r="B154" s="992"/>
      <c r="C154" s="962">
        <v>2</v>
      </c>
      <c r="D154" s="962"/>
      <c r="E154" s="963">
        <f>SUM(E152:E153)</f>
        <v>123500</v>
      </c>
      <c r="F154" s="1071">
        <v>0</v>
      </c>
      <c r="G154" s="963">
        <f t="shared" ref="G154:M154" si="25">SUM(G152:G153)</f>
        <v>123500</v>
      </c>
      <c r="H154" s="963">
        <f t="shared" si="25"/>
        <v>3544.45</v>
      </c>
      <c r="I154" s="963">
        <f t="shared" si="25"/>
        <v>8049.53</v>
      </c>
      <c r="J154" s="966">
        <f t="shared" si="25"/>
        <v>3754.4</v>
      </c>
      <c r="K154" s="966">
        <f t="shared" si="25"/>
        <v>4041.9799999999996</v>
      </c>
      <c r="L154" s="963">
        <f t="shared" si="25"/>
        <v>19390.36</v>
      </c>
      <c r="M154" s="963">
        <f t="shared" si="25"/>
        <v>104109.63999999998</v>
      </c>
    </row>
    <row r="155" spans="1:13" s="1577" customFormat="1" ht="18.75" x14ac:dyDescent="0.3">
      <c r="A155" s="961"/>
      <c r="B155" s="950"/>
      <c r="C155" s="962"/>
      <c r="D155" s="962"/>
      <c r="E155" s="963"/>
      <c r="F155" s="964"/>
      <c r="G155" s="965"/>
      <c r="H155" s="963"/>
      <c r="I155" s="963"/>
      <c r="J155" s="966"/>
      <c r="K155" s="966"/>
      <c r="L155" s="963"/>
      <c r="M155" s="965"/>
    </row>
    <row r="156" spans="1:13" s="1577" customFormat="1" ht="38.25" customHeight="1" x14ac:dyDescent="0.3">
      <c r="A156" s="982" t="s">
        <v>1692</v>
      </c>
      <c r="B156" s="950"/>
      <c r="C156" s="967"/>
      <c r="D156" s="967"/>
      <c r="E156" s="963"/>
      <c r="F156" s="964"/>
      <c r="G156" s="965"/>
      <c r="H156" s="963"/>
      <c r="I156" s="963"/>
      <c r="J156" s="966"/>
      <c r="K156" s="966"/>
      <c r="L156" s="963"/>
      <c r="M156" s="965"/>
    </row>
    <row r="157" spans="1:13" s="1577" customFormat="1" ht="18.75" x14ac:dyDescent="0.3">
      <c r="A157" s="955" t="s">
        <v>1693</v>
      </c>
      <c r="B157" s="950" t="s">
        <v>807</v>
      </c>
      <c r="C157" s="960" t="s">
        <v>1734</v>
      </c>
      <c r="D157" s="960" t="s">
        <v>307</v>
      </c>
      <c r="E157" s="951">
        <v>70000</v>
      </c>
      <c r="F157" s="952">
        <v>0</v>
      </c>
      <c r="G157" s="953">
        <v>70000</v>
      </c>
      <c r="H157" s="951">
        <v>2009</v>
      </c>
      <c r="I157" s="974">
        <v>5368.48</v>
      </c>
      <c r="J157" s="954">
        <v>2128</v>
      </c>
      <c r="K157" s="954">
        <v>3283.65</v>
      </c>
      <c r="L157" s="951">
        <f>+H157+I157+J157+K157</f>
        <v>12789.13</v>
      </c>
      <c r="M157" s="953">
        <f>+G157-L157</f>
        <v>57210.87</v>
      </c>
    </row>
    <row r="158" spans="1:13" s="1577" customFormat="1" ht="18.75" x14ac:dyDescent="0.3">
      <c r="A158" s="955" t="s">
        <v>1694</v>
      </c>
      <c r="B158" s="950" t="s">
        <v>806</v>
      </c>
      <c r="C158" s="960" t="s">
        <v>551</v>
      </c>
      <c r="D158" s="960" t="s">
        <v>307</v>
      </c>
      <c r="E158" s="951">
        <v>13050</v>
      </c>
      <c r="F158" s="952">
        <v>0</v>
      </c>
      <c r="G158" s="953">
        <v>13050</v>
      </c>
      <c r="H158" s="951">
        <v>374.54</v>
      </c>
      <c r="I158" s="974">
        <v>0</v>
      </c>
      <c r="J158" s="954">
        <v>396.72</v>
      </c>
      <c r="K158" s="954">
        <v>25</v>
      </c>
      <c r="L158" s="951">
        <f>+H158+I158+J158+K158</f>
        <v>796.26</v>
      </c>
      <c r="M158" s="953">
        <f>+G158-L158</f>
        <v>12253.74</v>
      </c>
    </row>
    <row r="159" spans="1:13" s="1577" customFormat="1" ht="18.75" x14ac:dyDescent="0.3">
      <c r="A159" s="955" t="s">
        <v>1695</v>
      </c>
      <c r="B159" s="950" t="s">
        <v>806</v>
      </c>
      <c r="C159" s="960" t="s">
        <v>551</v>
      </c>
      <c r="D159" s="960" t="s">
        <v>321</v>
      </c>
      <c r="E159" s="951">
        <v>43500</v>
      </c>
      <c r="F159" s="952">
        <v>0</v>
      </c>
      <c r="G159" s="953">
        <v>43500</v>
      </c>
      <c r="H159" s="951">
        <v>1248.45</v>
      </c>
      <c r="I159" s="974">
        <v>936.62</v>
      </c>
      <c r="J159" s="954">
        <v>1322.4</v>
      </c>
      <c r="K159" s="954">
        <v>25</v>
      </c>
      <c r="L159" s="951">
        <f>+H159+I159+J159+K159</f>
        <v>3532.4700000000003</v>
      </c>
      <c r="M159" s="953">
        <f>+G159-L159</f>
        <v>39967.53</v>
      </c>
    </row>
    <row r="160" spans="1:13" s="1577" customFormat="1" ht="18.75" x14ac:dyDescent="0.3">
      <c r="A160" s="961" t="s">
        <v>847</v>
      </c>
      <c r="B160" s="950"/>
      <c r="C160" s="962">
        <v>3</v>
      </c>
      <c r="D160" s="962"/>
      <c r="E160" s="963">
        <f>SUM(E157:E159)</f>
        <v>126550</v>
      </c>
      <c r="F160" s="993">
        <f>SUM(F159)</f>
        <v>0</v>
      </c>
      <c r="G160" s="963">
        <f t="shared" ref="G160:M160" si="26">SUM(G157:G159)</f>
        <v>126550</v>
      </c>
      <c r="H160" s="963">
        <f t="shared" si="26"/>
        <v>3631.99</v>
      </c>
      <c r="I160" s="963">
        <f t="shared" si="26"/>
        <v>6305.0999999999995</v>
      </c>
      <c r="J160" s="966">
        <f t="shared" si="26"/>
        <v>3847.1200000000003</v>
      </c>
      <c r="K160" s="966">
        <f t="shared" si="26"/>
        <v>3333.65</v>
      </c>
      <c r="L160" s="963">
        <f t="shared" si="26"/>
        <v>17117.86</v>
      </c>
      <c r="M160" s="963">
        <f t="shared" si="26"/>
        <v>109432.14</v>
      </c>
    </row>
    <row r="161" spans="1:13" s="1577" customFormat="1" ht="18.75" x14ac:dyDescent="0.3">
      <c r="A161" s="958"/>
      <c r="B161" s="950"/>
      <c r="C161" s="960"/>
      <c r="D161" s="960"/>
      <c r="E161" s="951"/>
      <c r="F161" s="952"/>
      <c r="G161" s="953"/>
      <c r="H161" s="951"/>
      <c r="I161" s="951"/>
      <c r="J161" s="954"/>
      <c r="K161" s="954"/>
      <c r="L161" s="951"/>
      <c r="M161" s="953"/>
    </row>
    <row r="162" spans="1:13" s="1577" customFormat="1" ht="37.5" customHeight="1" x14ac:dyDescent="0.3">
      <c r="A162" s="982" t="s">
        <v>1138</v>
      </c>
      <c r="B162" s="950"/>
      <c r="C162" s="967"/>
      <c r="D162" s="967"/>
      <c r="E162" s="963"/>
      <c r="F162" s="964"/>
      <c r="G162" s="965"/>
      <c r="H162" s="963"/>
      <c r="I162" s="963"/>
      <c r="J162" s="966"/>
      <c r="K162" s="966"/>
      <c r="L162" s="963"/>
      <c r="M162" s="965"/>
    </row>
    <row r="163" spans="1:13" s="1577" customFormat="1" ht="18.75" x14ac:dyDescent="0.3">
      <c r="A163" s="958" t="s">
        <v>1640</v>
      </c>
      <c r="B163" s="950" t="s">
        <v>806</v>
      </c>
      <c r="C163" s="960" t="s">
        <v>417</v>
      </c>
      <c r="D163" s="960" t="s">
        <v>1069</v>
      </c>
      <c r="E163" s="951">
        <v>80000</v>
      </c>
      <c r="F163" s="952">
        <v>0</v>
      </c>
      <c r="G163" s="953">
        <v>80000</v>
      </c>
      <c r="H163" s="951">
        <v>2296</v>
      </c>
      <c r="I163" s="951">
        <v>7400.87</v>
      </c>
      <c r="J163" s="954">
        <v>2432</v>
      </c>
      <c r="K163" s="954">
        <v>728</v>
      </c>
      <c r="L163" s="951">
        <f>+H163+I163+J163+K163</f>
        <v>12856.869999999999</v>
      </c>
      <c r="M163" s="953">
        <f>+G163-L163</f>
        <v>67143.13</v>
      </c>
    </row>
    <row r="164" spans="1:13" s="1577" customFormat="1" ht="18.75" x14ac:dyDescent="0.3">
      <c r="A164" s="961" t="s">
        <v>847</v>
      </c>
      <c r="B164" s="950"/>
      <c r="C164" s="962">
        <v>1</v>
      </c>
      <c r="D164" s="962"/>
      <c r="E164" s="963">
        <f>SUM(E163:E163)</f>
        <v>80000</v>
      </c>
      <c r="F164" s="1071">
        <v>0</v>
      </c>
      <c r="G164" s="963">
        <f t="shared" ref="G164:M164" si="27">SUM(G163:G163)</f>
        <v>80000</v>
      </c>
      <c r="H164" s="963">
        <f t="shared" si="27"/>
        <v>2296</v>
      </c>
      <c r="I164" s="963">
        <f t="shared" si="27"/>
        <v>7400.87</v>
      </c>
      <c r="J164" s="966">
        <f t="shared" si="27"/>
        <v>2432</v>
      </c>
      <c r="K164" s="966">
        <f>SUM(K163:K163)</f>
        <v>728</v>
      </c>
      <c r="L164" s="963">
        <f t="shared" si="27"/>
        <v>12856.869999999999</v>
      </c>
      <c r="M164" s="963">
        <f t="shared" si="27"/>
        <v>67143.13</v>
      </c>
    </row>
    <row r="165" spans="1:13" s="1577" customFormat="1" ht="18.75" x14ac:dyDescent="0.3">
      <c r="A165" s="958"/>
      <c r="B165" s="950"/>
      <c r="C165" s="960"/>
      <c r="D165" s="960"/>
      <c r="E165" s="951"/>
      <c r="F165" s="952"/>
      <c r="G165" s="953"/>
      <c r="H165" s="951"/>
      <c r="I165" s="951"/>
      <c r="J165" s="954"/>
      <c r="K165" s="954"/>
      <c r="L165" s="951"/>
      <c r="M165" s="953"/>
    </row>
    <row r="166" spans="1:13" s="1577" customFormat="1" ht="18.75" customHeight="1" x14ac:dyDescent="0.3">
      <c r="A166" s="982" t="s">
        <v>1195</v>
      </c>
      <c r="B166" s="950"/>
      <c r="C166" s="967"/>
      <c r="D166" s="967"/>
      <c r="E166" s="963"/>
      <c r="F166" s="964"/>
      <c r="G166" s="965"/>
      <c r="H166" s="963"/>
      <c r="I166" s="963"/>
      <c r="J166" s="966"/>
      <c r="K166" s="966"/>
      <c r="L166" s="963"/>
      <c r="M166" s="965"/>
    </row>
    <row r="167" spans="1:13" s="1577" customFormat="1" ht="18.75" x14ac:dyDescent="0.3">
      <c r="A167" s="955" t="s">
        <v>217</v>
      </c>
      <c r="B167" s="950" t="s">
        <v>807</v>
      </c>
      <c r="C167" s="960" t="s">
        <v>1734</v>
      </c>
      <c r="D167" s="960" t="s">
        <v>1069</v>
      </c>
      <c r="E167" s="951">
        <v>80000</v>
      </c>
      <c r="F167" s="952">
        <v>0</v>
      </c>
      <c r="G167" s="953">
        <v>80000</v>
      </c>
      <c r="H167" s="951">
        <v>2296</v>
      </c>
      <c r="I167" s="951">
        <v>7400.87</v>
      </c>
      <c r="J167" s="954">
        <v>2432</v>
      </c>
      <c r="K167" s="954">
        <v>3639.14</v>
      </c>
      <c r="L167" s="951">
        <f>+H167+I167+J167+K167</f>
        <v>15768.009999999998</v>
      </c>
      <c r="M167" s="953">
        <f>+G167-L167</f>
        <v>64231.990000000005</v>
      </c>
    </row>
    <row r="168" spans="1:13" s="1577" customFormat="1" ht="18.75" x14ac:dyDescent="0.3">
      <c r="A168" s="955" t="s">
        <v>1688</v>
      </c>
      <c r="B168" s="950" t="s">
        <v>806</v>
      </c>
      <c r="C168" s="960" t="s">
        <v>1683</v>
      </c>
      <c r="D168" s="960" t="s">
        <v>1069</v>
      </c>
      <c r="E168" s="951">
        <v>55000</v>
      </c>
      <c r="F168" s="974">
        <v>0</v>
      </c>
      <c r="G168" s="951">
        <v>55000</v>
      </c>
      <c r="H168" s="951">
        <v>1578.5</v>
      </c>
      <c r="I168" s="951">
        <v>2559.6799999999998</v>
      </c>
      <c r="J168" s="954">
        <v>1672</v>
      </c>
      <c r="K168" s="954">
        <v>1396.7</v>
      </c>
      <c r="L168" s="951">
        <f>+H168+I168+J168+K168</f>
        <v>7206.88</v>
      </c>
      <c r="M168" s="953">
        <f>+G168-L168</f>
        <v>47793.120000000003</v>
      </c>
    </row>
    <row r="169" spans="1:13" s="1577" customFormat="1" ht="18.75" x14ac:dyDescent="0.3">
      <c r="A169" s="961" t="s">
        <v>749</v>
      </c>
      <c r="B169" s="950"/>
      <c r="C169" s="962">
        <v>2</v>
      </c>
      <c r="D169" s="962"/>
      <c r="E169" s="963">
        <f>SUM(E167:E168)</f>
        <v>135000</v>
      </c>
      <c r="F169" s="964">
        <f t="shared" ref="F169:M169" si="28">SUM(F167:F168)</f>
        <v>0</v>
      </c>
      <c r="G169" s="965">
        <f t="shared" si="28"/>
        <v>135000</v>
      </c>
      <c r="H169" s="963">
        <f t="shared" si="28"/>
        <v>3874.5</v>
      </c>
      <c r="I169" s="963">
        <f t="shared" si="28"/>
        <v>9960.5499999999993</v>
      </c>
      <c r="J169" s="966">
        <f t="shared" si="28"/>
        <v>4104</v>
      </c>
      <c r="K169" s="966">
        <f>SUM(K167:K168)</f>
        <v>5035.84</v>
      </c>
      <c r="L169" s="963">
        <f t="shared" si="28"/>
        <v>22974.89</v>
      </c>
      <c r="M169" s="965">
        <f t="shared" si="28"/>
        <v>112025.11000000002</v>
      </c>
    </row>
    <row r="170" spans="1:13" s="1577" customFormat="1" ht="18.75" x14ac:dyDescent="0.3">
      <c r="A170" s="961"/>
      <c r="B170" s="950"/>
      <c r="C170" s="962"/>
      <c r="D170" s="962"/>
      <c r="E170" s="963"/>
      <c r="F170" s="964"/>
      <c r="G170" s="965"/>
      <c r="H170" s="963"/>
      <c r="I170" s="963"/>
      <c r="J170" s="966"/>
      <c r="K170" s="966"/>
      <c r="L170" s="963"/>
      <c r="M170" s="965"/>
    </row>
    <row r="171" spans="1:13" s="1577" customFormat="1" ht="18.75" x14ac:dyDescent="0.3">
      <c r="A171" s="982" t="s">
        <v>1421</v>
      </c>
      <c r="B171" s="950"/>
      <c r="C171" s="962"/>
      <c r="D171" s="962"/>
      <c r="E171" s="963"/>
      <c r="F171" s="964"/>
      <c r="G171" s="965"/>
      <c r="H171" s="963"/>
      <c r="I171" s="963"/>
      <c r="J171" s="966"/>
      <c r="K171" s="966"/>
      <c r="L171" s="963"/>
      <c r="M171" s="965"/>
    </row>
    <row r="172" spans="1:13" s="1577" customFormat="1" ht="18.75" x14ac:dyDescent="0.3">
      <c r="A172" s="1319" t="s">
        <v>1780</v>
      </c>
      <c r="B172" s="950" t="s">
        <v>806</v>
      </c>
      <c r="C172" s="1320" t="s">
        <v>551</v>
      </c>
      <c r="D172" s="960" t="s">
        <v>1067</v>
      </c>
      <c r="E172" s="951">
        <v>43500</v>
      </c>
      <c r="F172" s="952">
        <v>0</v>
      </c>
      <c r="G172" s="953">
        <v>43500</v>
      </c>
      <c r="H172" s="951">
        <v>1248.45</v>
      </c>
      <c r="I172" s="951">
        <v>936.62</v>
      </c>
      <c r="J172" s="954">
        <v>1322.4</v>
      </c>
      <c r="K172" s="954">
        <v>25</v>
      </c>
      <c r="L172" s="951">
        <v>3532.47</v>
      </c>
      <c r="M172" s="953">
        <v>39967.53</v>
      </c>
    </row>
    <row r="173" spans="1:13" s="1577" customFormat="1" ht="18.75" x14ac:dyDescent="0.3">
      <c r="A173" s="961" t="s">
        <v>749</v>
      </c>
      <c r="B173" s="950"/>
      <c r="C173" s="962">
        <v>1</v>
      </c>
      <c r="D173" s="962"/>
      <c r="E173" s="963">
        <v>43500</v>
      </c>
      <c r="F173" s="964">
        <v>0</v>
      </c>
      <c r="G173" s="965">
        <v>43500</v>
      </c>
      <c r="H173" s="963">
        <v>1248.45</v>
      </c>
      <c r="I173" s="963">
        <v>936.62</v>
      </c>
      <c r="J173" s="966">
        <v>1322.4</v>
      </c>
      <c r="K173" s="966">
        <v>25</v>
      </c>
      <c r="L173" s="963">
        <v>3532.47</v>
      </c>
      <c r="M173" s="965">
        <v>39967.53</v>
      </c>
    </row>
    <row r="174" spans="1:13" s="1577" customFormat="1" ht="18.75" x14ac:dyDescent="0.3">
      <c r="A174" s="961"/>
      <c r="B174" s="950"/>
      <c r="C174" s="962"/>
      <c r="D174" s="962"/>
      <c r="E174" s="963"/>
      <c r="F174" s="964"/>
      <c r="G174" s="965"/>
      <c r="H174" s="963"/>
      <c r="I174" s="963"/>
      <c r="J174" s="966"/>
      <c r="K174" s="966"/>
      <c r="L174" s="963"/>
      <c r="M174" s="965"/>
    </row>
    <row r="175" spans="1:13" s="1577" customFormat="1" ht="18.75" x14ac:dyDescent="0.3">
      <c r="A175" s="961" t="s">
        <v>803</v>
      </c>
      <c r="B175" s="950"/>
      <c r="C175" s="967"/>
      <c r="D175" s="967"/>
      <c r="E175" s="963"/>
      <c r="F175" s="964"/>
      <c r="G175" s="965"/>
      <c r="H175" s="963"/>
      <c r="I175" s="963"/>
      <c r="J175" s="966"/>
      <c r="K175" s="966"/>
      <c r="L175" s="963"/>
      <c r="M175" s="965"/>
    </row>
    <row r="176" spans="1:13" s="1577" customFormat="1" ht="18.75" x14ac:dyDescent="0.3">
      <c r="A176" s="955" t="s">
        <v>1698</v>
      </c>
      <c r="B176" s="950" t="s">
        <v>806</v>
      </c>
      <c r="C176" s="1579" t="s">
        <v>1844</v>
      </c>
      <c r="D176" s="960" t="s">
        <v>1067</v>
      </c>
      <c r="E176" s="951">
        <v>43500</v>
      </c>
      <c r="F176" s="974">
        <v>0</v>
      </c>
      <c r="G176" s="951">
        <v>43500</v>
      </c>
      <c r="H176" s="951">
        <v>1248.45</v>
      </c>
      <c r="I176" s="974">
        <v>936.62</v>
      </c>
      <c r="J176" s="954">
        <v>1322.4</v>
      </c>
      <c r="K176" s="954">
        <v>25</v>
      </c>
      <c r="L176" s="951">
        <f>+H176+I176+J176+K176</f>
        <v>3532.4700000000003</v>
      </c>
      <c r="M176" s="951">
        <f>+G176-L176</f>
        <v>39967.53</v>
      </c>
    </row>
    <row r="177" spans="1:13" s="1577" customFormat="1" ht="18.75" x14ac:dyDescent="0.3">
      <c r="A177" s="955" t="s">
        <v>1700</v>
      </c>
      <c r="B177" s="950" t="s">
        <v>806</v>
      </c>
      <c r="C177" s="1579" t="s">
        <v>1844</v>
      </c>
      <c r="D177" s="960" t="s">
        <v>1067</v>
      </c>
      <c r="E177" s="951">
        <v>43500</v>
      </c>
      <c r="F177" s="974">
        <v>0</v>
      </c>
      <c r="G177" s="951">
        <v>43500</v>
      </c>
      <c r="H177" s="951">
        <v>1248.45</v>
      </c>
      <c r="I177" s="974">
        <v>936.62</v>
      </c>
      <c r="J177" s="954">
        <v>1322.4</v>
      </c>
      <c r="K177" s="954">
        <v>25</v>
      </c>
      <c r="L177" s="951">
        <f>+H177+I177+J177+K177</f>
        <v>3532.4700000000003</v>
      </c>
      <c r="M177" s="951">
        <f>+G177-L177</f>
        <v>39967.53</v>
      </c>
    </row>
    <row r="178" spans="1:13" s="1577" customFormat="1" ht="16.5" customHeight="1" x14ac:dyDescent="0.3">
      <c r="A178" s="1024" t="s">
        <v>1701</v>
      </c>
      <c r="B178" s="950" t="s">
        <v>806</v>
      </c>
      <c r="C178" s="1579" t="s">
        <v>1844</v>
      </c>
      <c r="D178" s="960" t="s">
        <v>1067</v>
      </c>
      <c r="E178" s="951">
        <v>43500</v>
      </c>
      <c r="F178" s="974">
        <v>0</v>
      </c>
      <c r="G178" s="951">
        <v>43500</v>
      </c>
      <c r="H178" s="951">
        <v>1248.45</v>
      </c>
      <c r="I178" s="974">
        <v>360.69</v>
      </c>
      <c r="J178" s="954">
        <v>1322.4</v>
      </c>
      <c r="K178" s="954">
        <v>5270.56</v>
      </c>
      <c r="L178" s="951">
        <f>+H178+I178+J178+K178</f>
        <v>8202.1</v>
      </c>
      <c r="M178" s="951">
        <f>+G178-L178</f>
        <v>35297.9</v>
      </c>
    </row>
    <row r="179" spans="1:13" s="1577" customFormat="1" ht="18.75" x14ac:dyDescent="0.3">
      <c r="A179" s="998" t="s">
        <v>1702</v>
      </c>
      <c r="B179" s="950" t="s">
        <v>1296</v>
      </c>
      <c r="C179" s="1579" t="s">
        <v>1844</v>
      </c>
      <c r="D179" s="960" t="s">
        <v>1067</v>
      </c>
      <c r="E179" s="951">
        <v>43500</v>
      </c>
      <c r="F179" s="952">
        <v>0</v>
      </c>
      <c r="G179" s="953">
        <v>43500</v>
      </c>
      <c r="H179" s="951">
        <v>1248.45</v>
      </c>
      <c r="I179" s="974">
        <v>936.62</v>
      </c>
      <c r="J179" s="954">
        <v>1322.4</v>
      </c>
      <c r="K179" s="954">
        <v>25</v>
      </c>
      <c r="L179" s="951">
        <f>+H179+I179+J179+K179</f>
        <v>3532.4700000000003</v>
      </c>
      <c r="M179" s="951">
        <f>+G179-L179</f>
        <v>39967.53</v>
      </c>
    </row>
    <row r="180" spans="1:13" s="1577" customFormat="1" ht="18.75" x14ac:dyDescent="0.3">
      <c r="A180" s="961" t="s">
        <v>847</v>
      </c>
      <c r="B180" s="950"/>
      <c r="C180" s="962">
        <v>4</v>
      </c>
      <c r="D180" s="962"/>
      <c r="E180" s="963">
        <f>SUM(E176:E179)</f>
        <v>174000</v>
      </c>
      <c r="F180" s="964">
        <v>0</v>
      </c>
      <c r="G180" s="963">
        <f t="shared" ref="G180:M180" si="29">SUM(G176:G179)</f>
        <v>174000</v>
      </c>
      <c r="H180" s="963">
        <f t="shared" si="29"/>
        <v>4993.8</v>
      </c>
      <c r="I180" s="963">
        <f t="shared" si="29"/>
        <v>3170.5499999999997</v>
      </c>
      <c r="J180" s="966">
        <f t="shared" si="29"/>
        <v>5289.6</v>
      </c>
      <c r="K180" s="966">
        <f t="shared" si="29"/>
        <v>5345.56</v>
      </c>
      <c r="L180" s="963">
        <f t="shared" si="29"/>
        <v>18799.510000000002</v>
      </c>
      <c r="M180" s="963">
        <f t="shared" si="29"/>
        <v>155200.49</v>
      </c>
    </row>
    <row r="181" spans="1:13" s="1577" customFormat="1" ht="18.75" x14ac:dyDescent="0.3">
      <c r="A181" s="961"/>
      <c r="B181" s="950"/>
      <c r="C181" s="962"/>
      <c r="D181" s="962"/>
      <c r="E181" s="963"/>
      <c r="F181" s="964"/>
      <c r="G181" s="963"/>
      <c r="H181" s="963"/>
      <c r="I181" s="963"/>
      <c r="J181" s="966"/>
      <c r="K181" s="966"/>
      <c r="L181" s="963"/>
      <c r="M181" s="963"/>
    </row>
    <row r="182" spans="1:13" s="1577" customFormat="1" ht="18.75" x14ac:dyDescent="0.3">
      <c r="A182" s="961" t="s">
        <v>1490</v>
      </c>
      <c r="B182" s="950"/>
      <c r="C182" s="962"/>
      <c r="D182" s="962"/>
      <c r="E182" s="963"/>
      <c r="F182" s="964"/>
      <c r="G182" s="963"/>
      <c r="H182" s="963"/>
      <c r="I182" s="963"/>
      <c r="J182" s="966"/>
      <c r="K182" s="966"/>
      <c r="L182" s="963"/>
      <c r="M182" s="963"/>
    </row>
    <row r="183" spans="1:13" s="1577" customFormat="1" ht="21" customHeight="1" x14ac:dyDescent="0.3">
      <c r="A183" s="980" t="s">
        <v>1386</v>
      </c>
      <c r="B183" s="950" t="s">
        <v>806</v>
      </c>
      <c r="C183" s="1257" t="s">
        <v>1844</v>
      </c>
      <c r="D183" s="960" t="s">
        <v>1067</v>
      </c>
      <c r="E183" s="951">
        <v>43500</v>
      </c>
      <c r="F183" s="974">
        <v>0</v>
      </c>
      <c r="G183" s="951">
        <v>43500</v>
      </c>
      <c r="H183" s="951">
        <v>1248.45</v>
      </c>
      <c r="I183" s="974">
        <v>936.62</v>
      </c>
      <c r="J183" s="954">
        <v>1322.4</v>
      </c>
      <c r="K183" s="954">
        <v>25</v>
      </c>
      <c r="L183" s="951">
        <f>+H183+I183+J183+K183</f>
        <v>3532.4700000000003</v>
      </c>
      <c r="M183" s="951">
        <f>+G183-L183</f>
        <v>39967.53</v>
      </c>
    </row>
    <row r="184" spans="1:13" s="1577" customFormat="1" ht="21" customHeight="1" x14ac:dyDescent="0.3">
      <c r="A184" s="980" t="s">
        <v>1704</v>
      </c>
      <c r="B184" s="950" t="s">
        <v>806</v>
      </c>
      <c r="C184" s="1257" t="s">
        <v>1844</v>
      </c>
      <c r="D184" s="960" t="s">
        <v>1067</v>
      </c>
      <c r="E184" s="951">
        <v>43500</v>
      </c>
      <c r="F184" s="974">
        <v>0</v>
      </c>
      <c r="G184" s="951">
        <v>43500</v>
      </c>
      <c r="H184" s="951">
        <v>1248.45</v>
      </c>
      <c r="I184" s="974">
        <v>936.62</v>
      </c>
      <c r="J184" s="954">
        <v>1322.4</v>
      </c>
      <c r="K184" s="954">
        <v>25</v>
      </c>
      <c r="L184" s="951">
        <f>+H184+I184+J184+K184</f>
        <v>3532.4700000000003</v>
      </c>
      <c r="M184" s="951">
        <f>+G184-L184</f>
        <v>39967.53</v>
      </c>
    </row>
    <row r="185" spans="1:13" s="1577" customFormat="1" ht="18.75" x14ac:dyDescent="0.3">
      <c r="A185" s="955" t="s">
        <v>1705</v>
      </c>
      <c r="B185" s="950" t="s">
        <v>806</v>
      </c>
      <c r="C185" s="1257" t="s">
        <v>1844</v>
      </c>
      <c r="D185" s="960" t="s">
        <v>1067</v>
      </c>
      <c r="E185" s="951">
        <v>43500</v>
      </c>
      <c r="F185" s="974">
        <v>0</v>
      </c>
      <c r="G185" s="1032">
        <v>43500</v>
      </c>
      <c r="H185" s="951">
        <v>1248.45</v>
      </c>
      <c r="I185" s="1036">
        <v>936.62</v>
      </c>
      <c r="J185" s="954">
        <v>1322.4</v>
      </c>
      <c r="K185" s="954">
        <v>25</v>
      </c>
      <c r="L185" s="1032">
        <v>3532.4700000000003</v>
      </c>
      <c r="M185" s="1032">
        <v>39967.53</v>
      </c>
    </row>
    <row r="186" spans="1:13" s="1577" customFormat="1" ht="18.75" x14ac:dyDescent="0.3">
      <c r="A186" s="955" t="s">
        <v>1781</v>
      </c>
      <c r="B186" s="950" t="s">
        <v>807</v>
      </c>
      <c r="C186" s="1257" t="s">
        <v>1844</v>
      </c>
      <c r="D186" s="960" t="s">
        <v>1067</v>
      </c>
      <c r="E186" s="951">
        <v>43500</v>
      </c>
      <c r="F186" s="974">
        <v>0</v>
      </c>
      <c r="G186" s="1032">
        <v>43500</v>
      </c>
      <c r="H186" s="951">
        <v>1248.45</v>
      </c>
      <c r="I186" s="1036">
        <v>936.62</v>
      </c>
      <c r="J186" s="954">
        <v>1322.4</v>
      </c>
      <c r="K186" s="954">
        <v>25</v>
      </c>
      <c r="L186" s="1032">
        <v>3532.4700000000003</v>
      </c>
      <c r="M186" s="1032">
        <v>39967.53</v>
      </c>
    </row>
    <row r="187" spans="1:13" s="1577" customFormat="1" ht="18.75" x14ac:dyDescent="0.3">
      <c r="A187" s="955" t="s">
        <v>1843</v>
      </c>
      <c r="B187" s="950" t="s">
        <v>806</v>
      </c>
      <c r="C187" s="1257" t="s">
        <v>1844</v>
      </c>
      <c r="D187" s="960" t="s">
        <v>1067</v>
      </c>
      <c r="E187" s="951">
        <v>43500</v>
      </c>
      <c r="F187" s="974">
        <v>0</v>
      </c>
      <c r="G187" s="1032">
        <v>43500</v>
      </c>
      <c r="H187" s="951">
        <v>1248.45</v>
      </c>
      <c r="I187" s="1036">
        <v>936.62</v>
      </c>
      <c r="J187" s="954">
        <v>1322.4</v>
      </c>
      <c r="K187" s="954">
        <v>25</v>
      </c>
      <c r="L187" s="1032">
        <v>3532.4700000000003</v>
      </c>
      <c r="M187" s="1032">
        <v>39967.53</v>
      </c>
    </row>
    <row r="188" spans="1:13" s="1577" customFormat="1" ht="18.75" x14ac:dyDescent="0.3">
      <c r="A188" s="955" t="s">
        <v>1691</v>
      </c>
      <c r="B188" s="950" t="s">
        <v>806</v>
      </c>
      <c r="C188" s="960" t="s">
        <v>551</v>
      </c>
      <c r="D188" s="960" t="s">
        <v>1067</v>
      </c>
      <c r="E188" s="951">
        <v>43500</v>
      </c>
      <c r="F188" s="952">
        <v>0</v>
      </c>
      <c r="G188" s="953">
        <v>43500</v>
      </c>
      <c r="H188" s="951">
        <v>1248.45</v>
      </c>
      <c r="I188" s="974">
        <v>936.62</v>
      </c>
      <c r="J188" s="954">
        <v>1322.4</v>
      </c>
      <c r="K188" s="954">
        <v>25</v>
      </c>
      <c r="L188" s="951">
        <f>SUM(H188:K188)</f>
        <v>3532.4700000000003</v>
      </c>
      <c r="M188" s="953">
        <f>+G188-L188</f>
        <v>39967.53</v>
      </c>
    </row>
    <row r="189" spans="1:13" s="1577" customFormat="1" ht="18.75" x14ac:dyDescent="0.3">
      <c r="A189" s="961" t="s">
        <v>847</v>
      </c>
      <c r="B189" s="950"/>
      <c r="C189" s="962">
        <v>6</v>
      </c>
      <c r="D189" s="962"/>
      <c r="E189" s="963">
        <f>SUM(E183:E188)</f>
        <v>261000</v>
      </c>
      <c r="F189" s="964">
        <v>0</v>
      </c>
      <c r="G189" s="963">
        <f t="shared" ref="G189:M189" si="30">SUM(G183:G188)</f>
        <v>261000</v>
      </c>
      <c r="H189" s="963">
        <f t="shared" si="30"/>
        <v>7490.7</v>
      </c>
      <c r="I189" s="963">
        <f t="shared" si="30"/>
        <v>5619.72</v>
      </c>
      <c r="J189" s="966">
        <f t="shared" si="30"/>
        <v>7934.4</v>
      </c>
      <c r="K189" s="963">
        <f t="shared" si="30"/>
        <v>150</v>
      </c>
      <c r="L189" s="963">
        <f t="shared" si="30"/>
        <v>21194.820000000003</v>
      </c>
      <c r="M189" s="963">
        <f t="shared" si="30"/>
        <v>239805.18</v>
      </c>
    </row>
    <row r="190" spans="1:13" s="1577" customFormat="1" ht="18.75" x14ac:dyDescent="0.3">
      <c r="A190" s="961"/>
      <c r="B190" s="950"/>
      <c r="C190" s="962"/>
      <c r="D190" s="962"/>
      <c r="E190" s="963"/>
      <c r="F190" s="964"/>
      <c r="G190" s="963"/>
      <c r="H190" s="963"/>
      <c r="I190" s="963"/>
      <c r="J190" s="966"/>
      <c r="K190" s="966"/>
      <c r="L190" s="963"/>
      <c r="M190" s="963"/>
    </row>
    <row r="191" spans="1:13" s="1577" customFormat="1" ht="18.75" x14ac:dyDescent="0.3">
      <c r="A191" s="961" t="s">
        <v>1221</v>
      </c>
      <c r="B191" s="950"/>
      <c r="C191" s="967"/>
      <c r="D191" s="967"/>
      <c r="E191" s="963"/>
      <c r="F191" s="964"/>
      <c r="G191" s="965"/>
      <c r="H191" s="963"/>
      <c r="I191" s="963"/>
      <c r="J191" s="966"/>
      <c r="K191" s="966"/>
      <c r="L191" s="963"/>
      <c r="M191" s="965"/>
    </row>
    <row r="192" spans="1:13" s="1577" customFormat="1" ht="41.25" customHeight="1" x14ac:dyDescent="0.3">
      <c r="A192" s="1273" t="s">
        <v>1868</v>
      </c>
      <c r="B192" s="950"/>
      <c r="C192" s="1026"/>
      <c r="D192" s="960"/>
      <c r="E192" s="951"/>
      <c r="F192" s="974"/>
      <c r="G192" s="1032"/>
      <c r="H192" s="951"/>
      <c r="I192" s="1036"/>
      <c r="J192" s="954"/>
      <c r="K192" s="954"/>
      <c r="L192" s="1032"/>
      <c r="M192" s="1032"/>
    </row>
    <row r="193" spans="1:13" s="1577" customFormat="1" ht="18.75" x14ac:dyDescent="0.3">
      <c r="A193" s="1027" t="s">
        <v>1478</v>
      </c>
      <c r="B193" s="950" t="s">
        <v>806</v>
      </c>
      <c r="C193" s="1024" t="s">
        <v>1706</v>
      </c>
      <c r="D193" s="960" t="s">
        <v>1069</v>
      </c>
      <c r="E193" s="951">
        <v>120000</v>
      </c>
      <c r="F193" s="974">
        <v>0</v>
      </c>
      <c r="G193" s="1032">
        <v>120000</v>
      </c>
      <c r="H193" s="951">
        <v>3444</v>
      </c>
      <c r="I193" s="1032">
        <v>16809.87</v>
      </c>
      <c r="J193" s="954">
        <v>3648</v>
      </c>
      <c r="K193" s="954">
        <v>25</v>
      </c>
      <c r="L193" s="1032">
        <f>+H193+I193+J193+K193</f>
        <v>23926.87</v>
      </c>
      <c r="M193" s="1032">
        <f t="shared" ref="M193:M199" si="31">+G193-L193</f>
        <v>96073.13</v>
      </c>
    </row>
    <row r="194" spans="1:13" s="1577" customFormat="1" ht="18.75" x14ac:dyDescent="0.3">
      <c r="A194" s="1027" t="s">
        <v>244</v>
      </c>
      <c r="B194" s="950" t="s">
        <v>806</v>
      </c>
      <c r="C194" s="1024" t="s">
        <v>489</v>
      </c>
      <c r="D194" s="960" t="s">
        <v>1069</v>
      </c>
      <c r="E194" s="951">
        <v>80000</v>
      </c>
      <c r="F194" s="974">
        <v>0</v>
      </c>
      <c r="G194" s="1032">
        <v>80000</v>
      </c>
      <c r="H194" s="951">
        <v>2296</v>
      </c>
      <c r="I194" s="1032">
        <v>7400.87</v>
      </c>
      <c r="J194" s="954">
        <v>2432</v>
      </c>
      <c r="K194" s="954">
        <v>25</v>
      </c>
      <c r="L194" s="1032">
        <f>+H194+I194+J194+K194</f>
        <v>12153.869999999999</v>
      </c>
      <c r="M194" s="1032">
        <f t="shared" si="31"/>
        <v>67846.13</v>
      </c>
    </row>
    <row r="195" spans="1:13" s="1577" customFormat="1" ht="18.75" x14ac:dyDescent="0.3">
      <c r="A195" s="1027" t="s">
        <v>84</v>
      </c>
      <c r="B195" s="950" t="s">
        <v>806</v>
      </c>
      <c r="C195" s="1024" t="s">
        <v>417</v>
      </c>
      <c r="D195" s="960" t="s">
        <v>307</v>
      </c>
      <c r="E195" s="951">
        <v>70000</v>
      </c>
      <c r="F195" s="974">
        <v>0</v>
      </c>
      <c r="G195" s="951">
        <v>70000</v>
      </c>
      <c r="H195" s="951">
        <v>2009</v>
      </c>
      <c r="I195" s="1032">
        <v>5368.48</v>
      </c>
      <c r="J195" s="954">
        <v>2128</v>
      </c>
      <c r="K195" s="954">
        <v>25</v>
      </c>
      <c r="L195" s="1032">
        <f>+H195+I195+J195+K195</f>
        <v>9530.48</v>
      </c>
      <c r="M195" s="1032">
        <f t="shared" si="31"/>
        <v>60469.520000000004</v>
      </c>
    </row>
    <row r="196" spans="1:13" s="1576" customFormat="1" ht="18.75" x14ac:dyDescent="0.3">
      <c r="A196" s="1583" t="s">
        <v>94</v>
      </c>
      <c r="B196" s="1256" t="s">
        <v>807</v>
      </c>
      <c r="C196" s="1579" t="s">
        <v>417</v>
      </c>
      <c r="D196" s="1257" t="s">
        <v>1069</v>
      </c>
      <c r="E196" s="954">
        <v>70000</v>
      </c>
      <c r="F196" s="1191">
        <v>0</v>
      </c>
      <c r="G196" s="954">
        <v>70000</v>
      </c>
      <c r="H196" s="954">
        <v>2009</v>
      </c>
      <c r="I196" s="1198">
        <v>4984.5200000000004</v>
      </c>
      <c r="J196" s="954">
        <v>2128</v>
      </c>
      <c r="K196" s="954">
        <v>1944.78</v>
      </c>
      <c r="L196" s="1198">
        <f>SUM(H196:K196)</f>
        <v>11066.300000000001</v>
      </c>
      <c r="M196" s="1198">
        <f t="shared" si="31"/>
        <v>58933.7</v>
      </c>
    </row>
    <row r="197" spans="1:13" s="1576" customFormat="1" ht="18.75" x14ac:dyDescent="0.3">
      <c r="A197" s="1583" t="s">
        <v>156</v>
      </c>
      <c r="B197" s="1256" t="s">
        <v>806</v>
      </c>
      <c r="C197" s="1579" t="s">
        <v>1773</v>
      </c>
      <c r="D197" s="1257" t="s">
        <v>1069</v>
      </c>
      <c r="E197" s="954">
        <v>80000</v>
      </c>
      <c r="F197" s="1191">
        <v>0</v>
      </c>
      <c r="G197" s="954">
        <v>80000</v>
      </c>
      <c r="H197" s="954">
        <v>2296</v>
      </c>
      <c r="I197" s="1198">
        <v>6920.92</v>
      </c>
      <c r="J197" s="954">
        <v>2432</v>
      </c>
      <c r="K197" s="954">
        <v>1944.78</v>
      </c>
      <c r="L197" s="1198">
        <f>+H197+I197+J197+K197</f>
        <v>13593.7</v>
      </c>
      <c r="M197" s="1198">
        <f t="shared" si="31"/>
        <v>66406.3</v>
      </c>
    </row>
    <row r="198" spans="1:13" s="1577" customFormat="1" ht="18.75" x14ac:dyDescent="0.3">
      <c r="A198" s="1028" t="s">
        <v>177</v>
      </c>
      <c r="B198" s="1001" t="s">
        <v>807</v>
      </c>
      <c r="C198" s="1025" t="s">
        <v>1204</v>
      </c>
      <c r="D198" s="1024" t="s">
        <v>1069</v>
      </c>
      <c r="E198" s="951">
        <v>55000</v>
      </c>
      <c r="F198" s="974">
        <v>0</v>
      </c>
      <c r="G198" s="1032">
        <v>55000</v>
      </c>
      <c r="H198" s="956">
        <v>1578.5</v>
      </c>
      <c r="I198" s="1275">
        <v>2559.6799999999998</v>
      </c>
      <c r="J198" s="954">
        <v>1672</v>
      </c>
      <c r="K198" s="987">
        <v>25</v>
      </c>
      <c r="L198" s="1032">
        <f>+H198+I198+J198+K198</f>
        <v>5835.18</v>
      </c>
      <c r="M198" s="1032">
        <f t="shared" si="31"/>
        <v>49164.82</v>
      </c>
    </row>
    <row r="199" spans="1:13" s="1576" customFormat="1" ht="18.75" x14ac:dyDescent="0.3">
      <c r="A199" s="1258" t="s">
        <v>1710</v>
      </c>
      <c r="B199" s="1259" t="s">
        <v>807</v>
      </c>
      <c r="C199" s="1257" t="s">
        <v>521</v>
      </c>
      <c r="D199" s="960" t="s">
        <v>1067</v>
      </c>
      <c r="E199" s="954">
        <v>43500</v>
      </c>
      <c r="F199" s="1191">
        <v>0</v>
      </c>
      <c r="G199" s="954">
        <v>43500</v>
      </c>
      <c r="H199" s="954">
        <v>1248.45</v>
      </c>
      <c r="I199" s="1191">
        <v>648.66</v>
      </c>
      <c r="J199" s="954">
        <v>1322.4</v>
      </c>
      <c r="K199" s="954">
        <v>1944.78</v>
      </c>
      <c r="L199" s="954">
        <f>+H199+I199+J199+K199</f>
        <v>5164.29</v>
      </c>
      <c r="M199" s="954">
        <f t="shared" si="31"/>
        <v>38335.71</v>
      </c>
    </row>
    <row r="200" spans="1:13" s="1577" customFormat="1" ht="18.75" x14ac:dyDescent="0.3">
      <c r="A200" s="1027" t="s">
        <v>1717</v>
      </c>
      <c r="B200" s="950" t="s">
        <v>806</v>
      </c>
      <c r="C200" s="1579" t="s">
        <v>1844</v>
      </c>
      <c r="D200" s="960" t="s">
        <v>1067</v>
      </c>
      <c r="E200" s="951">
        <v>43500</v>
      </c>
      <c r="F200" s="974">
        <v>0</v>
      </c>
      <c r="G200" s="1032">
        <v>43500</v>
      </c>
      <c r="H200" s="951">
        <v>1248.45</v>
      </c>
      <c r="I200" s="1036">
        <v>936.62</v>
      </c>
      <c r="J200" s="954">
        <v>1322.4</v>
      </c>
      <c r="K200" s="954">
        <v>25</v>
      </c>
      <c r="L200" s="1032">
        <v>3532.4700000000003</v>
      </c>
      <c r="M200" s="1032">
        <v>39967.53</v>
      </c>
    </row>
    <row r="201" spans="1:13" s="1577" customFormat="1" ht="18.75" x14ac:dyDescent="0.3">
      <c r="A201" s="1027" t="s">
        <v>1718</v>
      </c>
      <c r="B201" s="950" t="s">
        <v>806</v>
      </c>
      <c r="C201" s="1024" t="s">
        <v>1332</v>
      </c>
      <c r="D201" s="960" t="s">
        <v>1067</v>
      </c>
      <c r="E201" s="951">
        <v>43500</v>
      </c>
      <c r="F201" s="974">
        <v>0</v>
      </c>
      <c r="G201" s="1032">
        <v>43500</v>
      </c>
      <c r="H201" s="951">
        <v>1248.45</v>
      </c>
      <c r="I201" s="1036">
        <v>936.62</v>
      </c>
      <c r="J201" s="954">
        <v>1322.4</v>
      </c>
      <c r="K201" s="954">
        <v>25</v>
      </c>
      <c r="L201" s="1032">
        <f>+H201+I201+J201+K201</f>
        <v>3532.4700000000003</v>
      </c>
      <c r="M201" s="1032">
        <f t="shared" ref="M201:M206" si="32">+G201-L201</f>
        <v>39967.53</v>
      </c>
    </row>
    <row r="202" spans="1:13" s="1577" customFormat="1" ht="18.75" x14ac:dyDescent="0.3">
      <c r="A202" s="1027" t="s">
        <v>1721</v>
      </c>
      <c r="B202" s="950" t="s">
        <v>807</v>
      </c>
      <c r="C202" s="1024" t="s">
        <v>105</v>
      </c>
      <c r="D202" s="960" t="s">
        <v>1067</v>
      </c>
      <c r="E202" s="951">
        <v>25000</v>
      </c>
      <c r="F202" s="974">
        <v>0</v>
      </c>
      <c r="G202" s="1032">
        <v>25000</v>
      </c>
      <c r="H202" s="951">
        <v>717.5</v>
      </c>
      <c r="I202" s="1036">
        <v>0</v>
      </c>
      <c r="J202" s="954">
        <v>760</v>
      </c>
      <c r="K202" s="954">
        <v>25</v>
      </c>
      <c r="L202" s="1032">
        <f>+H202+I202+J202+K202</f>
        <v>1502.5</v>
      </c>
      <c r="M202" s="1032">
        <f t="shared" si="32"/>
        <v>23497.5</v>
      </c>
    </row>
    <row r="203" spans="1:13" s="1577" customFormat="1" ht="18.75" x14ac:dyDescent="0.3">
      <c r="A203" s="955" t="s">
        <v>1722</v>
      </c>
      <c r="B203" s="950" t="s">
        <v>1151</v>
      </c>
      <c r="C203" s="960" t="s">
        <v>105</v>
      </c>
      <c r="D203" s="960" t="s">
        <v>1067</v>
      </c>
      <c r="E203" s="951">
        <v>25000</v>
      </c>
      <c r="F203" s="952">
        <v>0</v>
      </c>
      <c r="G203" s="953">
        <v>25000</v>
      </c>
      <c r="H203" s="951">
        <v>717.5</v>
      </c>
      <c r="I203" s="974">
        <v>0</v>
      </c>
      <c r="J203" s="954">
        <v>760</v>
      </c>
      <c r="K203" s="954">
        <v>25</v>
      </c>
      <c r="L203" s="951">
        <f>+H203+I203+J203+K203</f>
        <v>1502.5</v>
      </c>
      <c r="M203" s="953">
        <f t="shared" si="32"/>
        <v>23497.5</v>
      </c>
    </row>
    <row r="204" spans="1:13" s="1577" customFormat="1" ht="18.75" x14ac:dyDescent="0.3">
      <c r="A204" s="1024" t="s">
        <v>830</v>
      </c>
      <c r="B204" s="950" t="s">
        <v>806</v>
      </c>
      <c r="C204" s="1026" t="s">
        <v>92</v>
      </c>
      <c r="D204" s="960" t="s">
        <v>1067</v>
      </c>
      <c r="E204" s="978">
        <v>30000</v>
      </c>
      <c r="F204" s="979">
        <v>0</v>
      </c>
      <c r="G204" s="1032">
        <v>30000</v>
      </c>
      <c r="H204" s="951">
        <v>861</v>
      </c>
      <c r="I204" s="1036">
        <v>0</v>
      </c>
      <c r="J204" s="954">
        <v>912</v>
      </c>
      <c r="K204" s="954">
        <v>25</v>
      </c>
      <c r="L204" s="1032">
        <f>+H204+I204+J204+K204</f>
        <v>1798</v>
      </c>
      <c r="M204" s="1032">
        <f t="shared" si="32"/>
        <v>28202</v>
      </c>
    </row>
    <row r="205" spans="1:13" s="1577" customFormat="1" ht="18.75" x14ac:dyDescent="0.3">
      <c r="A205" s="1027" t="s">
        <v>1723</v>
      </c>
      <c r="B205" s="950" t="s">
        <v>806</v>
      </c>
      <c r="C205" s="1026" t="s">
        <v>92</v>
      </c>
      <c r="D205" s="960" t="s">
        <v>1067</v>
      </c>
      <c r="E205" s="951">
        <v>30000</v>
      </c>
      <c r="F205" s="974">
        <v>0</v>
      </c>
      <c r="G205" s="1032">
        <v>30000</v>
      </c>
      <c r="H205" s="951">
        <v>861</v>
      </c>
      <c r="I205" s="1036">
        <v>0</v>
      </c>
      <c r="J205" s="954">
        <v>912</v>
      </c>
      <c r="K205" s="954">
        <v>25</v>
      </c>
      <c r="L205" s="1032">
        <f>+H205+I205+J205+K205</f>
        <v>1798</v>
      </c>
      <c r="M205" s="1032">
        <f t="shared" si="32"/>
        <v>28202</v>
      </c>
    </row>
    <row r="206" spans="1:13" s="1576" customFormat="1" ht="18.75" x14ac:dyDescent="0.3">
      <c r="A206" s="1583" t="s">
        <v>1729</v>
      </c>
      <c r="B206" s="1256" t="s">
        <v>806</v>
      </c>
      <c r="C206" s="1584" t="s">
        <v>92</v>
      </c>
      <c r="D206" s="1257" t="s">
        <v>1067</v>
      </c>
      <c r="E206" s="954">
        <v>30000</v>
      </c>
      <c r="F206" s="1191">
        <v>0</v>
      </c>
      <c r="G206" s="1198">
        <v>30000</v>
      </c>
      <c r="H206" s="954">
        <v>861</v>
      </c>
      <c r="I206" s="1197">
        <v>0</v>
      </c>
      <c r="J206" s="954">
        <v>912</v>
      </c>
      <c r="K206" s="954">
        <v>1944.78</v>
      </c>
      <c r="L206" s="1198">
        <f>SUM(H206:K206)</f>
        <v>3717.7799999999997</v>
      </c>
      <c r="M206" s="1198">
        <f t="shared" si="32"/>
        <v>26282.22</v>
      </c>
    </row>
    <row r="207" spans="1:13" s="1577" customFormat="1" ht="18.75" x14ac:dyDescent="0.3">
      <c r="A207" s="949" t="s">
        <v>847</v>
      </c>
      <c r="B207" s="999"/>
      <c r="C207" s="962">
        <v>14</v>
      </c>
      <c r="D207" s="962"/>
      <c r="E207" s="963">
        <f>SUM(E193:E206)</f>
        <v>745500</v>
      </c>
      <c r="F207" s="964">
        <v>0</v>
      </c>
      <c r="G207" s="963">
        <f t="shared" ref="G207:M207" si="33">SUM(G193:G206)</f>
        <v>745500</v>
      </c>
      <c r="H207" s="963">
        <f t="shared" si="33"/>
        <v>21395.850000000002</v>
      </c>
      <c r="I207" s="963">
        <f t="shared" si="33"/>
        <v>46566.240000000005</v>
      </c>
      <c r="J207" s="966">
        <f t="shared" si="33"/>
        <v>22663.200000000001</v>
      </c>
      <c r="K207" s="966">
        <f>SUM(K193:K206)</f>
        <v>8029.12</v>
      </c>
      <c r="L207" s="963">
        <f t="shared" si="33"/>
        <v>98654.409999999989</v>
      </c>
      <c r="M207" s="963">
        <f t="shared" si="33"/>
        <v>646845.59000000008</v>
      </c>
    </row>
    <row r="208" spans="1:13" s="1577" customFormat="1" ht="18.75" x14ac:dyDescent="0.3">
      <c r="A208" s="949"/>
      <c r="B208" s="999"/>
      <c r="C208" s="962"/>
      <c r="D208" s="962"/>
      <c r="E208" s="963"/>
      <c r="G208" s="963"/>
      <c r="H208" s="963"/>
      <c r="I208" s="963"/>
      <c r="J208" s="966"/>
      <c r="K208" s="966"/>
      <c r="L208" s="963"/>
      <c r="M208" s="963"/>
    </row>
    <row r="209" spans="1:13" s="1577" customFormat="1" ht="36" customHeight="1" x14ac:dyDescent="0.3">
      <c r="A209" s="1273" t="s">
        <v>1774</v>
      </c>
      <c r="B209" s="950"/>
      <c r="C209" s="967"/>
      <c r="D209" s="967"/>
      <c r="E209" s="963"/>
      <c r="F209" s="964"/>
      <c r="G209" s="965"/>
      <c r="H209" s="963"/>
      <c r="I209" s="963"/>
      <c r="J209" s="966"/>
      <c r="K209" s="966"/>
      <c r="L209" s="963"/>
      <c r="M209" s="965"/>
    </row>
    <row r="210" spans="1:13" s="1577" customFormat="1" ht="18.75" x14ac:dyDescent="0.3">
      <c r="A210" s="1027" t="s">
        <v>1707</v>
      </c>
      <c r="B210" s="950" t="s">
        <v>806</v>
      </c>
      <c r="C210" s="1024" t="s">
        <v>1708</v>
      </c>
      <c r="D210" s="960" t="s">
        <v>1069</v>
      </c>
      <c r="E210" s="951">
        <v>120000</v>
      </c>
      <c r="F210" s="974">
        <v>0</v>
      </c>
      <c r="G210" s="1032">
        <v>120000</v>
      </c>
      <c r="H210" s="951">
        <v>3444</v>
      </c>
      <c r="I210" s="1032">
        <v>16809.87</v>
      </c>
      <c r="J210" s="954">
        <v>3648</v>
      </c>
      <c r="K210" s="954">
        <v>25</v>
      </c>
      <c r="L210" s="1032">
        <f>+H210+I210+J210+K210</f>
        <v>23926.87</v>
      </c>
      <c r="M210" s="1031">
        <f>+G210-L210</f>
        <v>96073.13</v>
      </c>
    </row>
    <row r="211" spans="1:13" s="1577" customFormat="1" ht="18.75" x14ac:dyDescent="0.3">
      <c r="A211" s="1027" t="s">
        <v>1709</v>
      </c>
      <c r="B211" s="950" t="s">
        <v>807</v>
      </c>
      <c r="C211" s="1024" t="s">
        <v>417</v>
      </c>
      <c r="D211" s="960" t="s">
        <v>1069</v>
      </c>
      <c r="E211" s="951">
        <v>80000</v>
      </c>
      <c r="F211" s="974">
        <v>0</v>
      </c>
      <c r="G211" s="951">
        <v>80000</v>
      </c>
      <c r="H211" s="951">
        <v>2296</v>
      </c>
      <c r="I211" s="1032">
        <v>6482.36</v>
      </c>
      <c r="J211" s="954">
        <v>2432</v>
      </c>
      <c r="K211" s="954">
        <v>4567.5600000000004</v>
      </c>
      <c r="L211" s="1032">
        <f>+H211+I211+J211+K211</f>
        <v>15777.920000000002</v>
      </c>
      <c r="M211" s="1031">
        <f>+G211-L211</f>
        <v>64222.080000000002</v>
      </c>
    </row>
    <row r="212" spans="1:13" s="1577" customFormat="1" ht="18.75" x14ac:dyDescent="0.3">
      <c r="A212" s="1027" t="s">
        <v>1713</v>
      </c>
      <c r="B212" s="950" t="s">
        <v>807</v>
      </c>
      <c r="C212" s="1024" t="s">
        <v>276</v>
      </c>
      <c r="D212" s="960" t="s">
        <v>1067</v>
      </c>
      <c r="E212" s="951">
        <v>37500</v>
      </c>
      <c r="F212" s="974">
        <v>0</v>
      </c>
      <c r="G212" s="1032">
        <v>37500</v>
      </c>
      <c r="H212" s="951">
        <v>1076.25</v>
      </c>
      <c r="I212" s="1036">
        <v>89.81</v>
      </c>
      <c r="J212" s="954">
        <v>1140</v>
      </c>
      <c r="K212" s="954">
        <v>25</v>
      </c>
      <c r="L212" s="1032">
        <f>+H212+I212+J212+K212</f>
        <v>2331.06</v>
      </c>
      <c r="M212" s="1032">
        <f>+G212-L212</f>
        <v>35168.94</v>
      </c>
    </row>
    <row r="213" spans="1:13" s="1577" customFormat="1" ht="18" customHeight="1" x14ac:dyDescent="0.3">
      <c r="A213" s="1027" t="s">
        <v>1716</v>
      </c>
      <c r="B213" s="950" t="s">
        <v>806</v>
      </c>
      <c r="C213" s="1579" t="s">
        <v>1844</v>
      </c>
      <c r="D213" s="960" t="s">
        <v>1067</v>
      </c>
      <c r="E213" s="951">
        <v>43500</v>
      </c>
      <c r="F213" s="974">
        <v>0</v>
      </c>
      <c r="G213" s="1032">
        <v>43500</v>
      </c>
      <c r="H213" s="951">
        <v>1248.45</v>
      </c>
      <c r="I213" s="1036">
        <v>936.62</v>
      </c>
      <c r="J213" s="954">
        <v>1322.4</v>
      </c>
      <c r="K213" s="954">
        <v>25</v>
      </c>
      <c r="L213" s="1032">
        <v>3532.4700000000003</v>
      </c>
      <c r="M213" s="1032">
        <v>39967.53</v>
      </c>
    </row>
    <row r="214" spans="1:13" s="1577" customFormat="1" ht="18.75" x14ac:dyDescent="0.3">
      <c r="A214" s="1027" t="s">
        <v>698</v>
      </c>
      <c r="B214" s="950" t="s">
        <v>807</v>
      </c>
      <c r="C214" s="1024" t="s">
        <v>105</v>
      </c>
      <c r="D214" s="960" t="s">
        <v>1067</v>
      </c>
      <c r="E214" s="951">
        <v>25000</v>
      </c>
      <c r="F214" s="974">
        <v>0</v>
      </c>
      <c r="G214" s="1032">
        <v>25000</v>
      </c>
      <c r="H214" s="951">
        <v>717.5</v>
      </c>
      <c r="I214" s="1036">
        <v>0</v>
      </c>
      <c r="J214" s="954">
        <v>760</v>
      </c>
      <c r="K214" s="954">
        <v>25</v>
      </c>
      <c r="L214" s="1032">
        <f>+H214+I214+J214+K214</f>
        <v>1502.5</v>
      </c>
      <c r="M214" s="1032">
        <f>+G214-L214</f>
        <v>23497.5</v>
      </c>
    </row>
    <row r="215" spans="1:13" s="1577" customFormat="1" ht="18.75" x14ac:dyDescent="0.3">
      <c r="A215" s="1027" t="s">
        <v>1725</v>
      </c>
      <c r="B215" s="950" t="s">
        <v>806</v>
      </c>
      <c r="C215" s="1026" t="s">
        <v>92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036">
        <v>0</v>
      </c>
      <c r="J215" s="954">
        <v>912</v>
      </c>
      <c r="K215" s="954">
        <v>25</v>
      </c>
      <c r="L215" s="1032">
        <f>+H215+I215+J215+K215</f>
        <v>1798</v>
      </c>
      <c r="M215" s="1032">
        <f>+G215-L215</f>
        <v>28202</v>
      </c>
    </row>
    <row r="216" spans="1:13" s="1577" customFormat="1" ht="17.25" customHeight="1" x14ac:dyDescent="0.3">
      <c r="A216" s="1027" t="s">
        <v>1727</v>
      </c>
      <c r="B216" s="950" t="s">
        <v>806</v>
      </c>
      <c r="C216" s="1026" t="s">
        <v>92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036">
        <v>0</v>
      </c>
      <c r="J216" s="954">
        <v>912</v>
      </c>
      <c r="K216" s="954">
        <v>25</v>
      </c>
      <c r="L216" s="1032">
        <f>+H216+I216+J216+K216</f>
        <v>1798</v>
      </c>
      <c r="M216" s="1032">
        <f>+G216-L216</f>
        <v>28202</v>
      </c>
    </row>
    <row r="217" spans="1:13" s="1577" customFormat="1" ht="18.75" x14ac:dyDescent="0.3">
      <c r="A217" s="1027" t="s">
        <v>1730</v>
      </c>
      <c r="B217" s="950" t="s">
        <v>806</v>
      </c>
      <c r="C217" s="1026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036">
        <v>0</v>
      </c>
      <c r="J217" s="954">
        <v>912</v>
      </c>
      <c r="K217" s="954">
        <v>25</v>
      </c>
      <c r="L217" s="1032">
        <v>1798</v>
      </c>
      <c r="M217" s="1032">
        <f>+G217-L217</f>
        <v>28202</v>
      </c>
    </row>
    <row r="218" spans="1:13" s="1577" customFormat="1" ht="18.75" x14ac:dyDescent="0.3">
      <c r="A218" s="961" t="s">
        <v>847</v>
      </c>
      <c r="B218" s="950"/>
      <c r="C218" s="962">
        <v>8</v>
      </c>
      <c r="D218" s="960"/>
      <c r="E218" s="963">
        <f>SUM(E210:E217)</f>
        <v>396000</v>
      </c>
      <c r="F218" s="964">
        <v>0</v>
      </c>
      <c r="G218" s="963">
        <f t="shared" ref="G218" si="34">SUM(G210:G217)</f>
        <v>396000</v>
      </c>
      <c r="H218" s="963">
        <f t="shared" ref="H218:M218" si="35">SUM(H210:H217)</f>
        <v>11365.2</v>
      </c>
      <c r="I218" s="963">
        <f t="shared" si="35"/>
        <v>24318.66</v>
      </c>
      <c r="J218" s="966">
        <f t="shared" si="35"/>
        <v>12038.4</v>
      </c>
      <c r="K218" s="966">
        <f t="shared" si="35"/>
        <v>4742.5600000000004</v>
      </c>
      <c r="L218" s="963">
        <f t="shared" si="35"/>
        <v>52464.82</v>
      </c>
      <c r="M218" s="963">
        <f t="shared" si="35"/>
        <v>343535.18000000005</v>
      </c>
    </row>
    <row r="219" spans="1:13" s="1577" customFormat="1" ht="18.75" x14ac:dyDescent="0.3">
      <c r="A219" s="961"/>
      <c r="B219" s="950"/>
      <c r="C219" s="962"/>
      <c r="D219" s="960"/>
      <c r="F219" s="974"/>
      <c r="G219" s="1032"/>
      <c r="H219" s="951"/>
      <c r="I219" s="1036"/>
      <c r="J219" s="954"/>
      <c r="K219" s="954"/>
      <c r="L219" s="1032"/>
      <c r="M219" s="1032"/>
    </row>
    <row r="220" spans="1:13" s="1577" customFormat="1" ht="37.5" x14ac:dyDescent="0.3">
      <c r="A220" s="1273" t="s">
        <v>1846</v>
      </c>
      <c r="B220" s="950"/>
      <c r="C220" s="1026"/>
      <c r="D220" s="960"/>
      <c r="E220" s="951"/>
      <c r="F220" s="974"/>
      <c r="G220" s="1032"/>
      <c r="H220" s="951"/>
      <c r="I220" s="1036"/>
      <c r="J220" s="954"/>
      <c r="K220" s="954"/>
      <c r="L220" s="1032"/>
      <c r="M220" s="1032"/>
    </row>
    <row r="221" spans="1:13" s="1577" customFormat="1" ht="18.75" x14ac:dyDescent="0.3">
      <c r="A221" s="1027" t="s">
        <v>1712</v>
      </c>
      <c r="B221" s="950" t="s">
        <v>807</v>
      </c>
      <c r="C221" s="1024" t="s">
        <v>276</v>
      </c>
      <c r="D221" s="960" t="s">
        <v>1067</v>
      </c>
      <c r="E221" s="951">
        <v>37500</v>
      </c>
      <c r="F221" s="974">
        <v>0</v>
      </c>
      <c r="G221" s="1032">
        <v>37500</v>
      </c>
      <c r="H221" s="951">
        <v>1076.25</v>
      </c>
      <c r="I221" s="1036">
        <v>89.81</v>
      </c>
      <c r="J221" s="954">
        <v>1140</v>
      </c>
      <c r="K221" s="954">
        <v>25</v>
      </c>
      <c r="L221" s="1032">
        <f>+H221+I221+J221+K221</f>
        <v>2331.06</v>
      </c>
      <c r="M221" s="1032">
        <f>+G221-L221</f>
        <v>35168.94</v>
      </c>
    </row>
    <row r="222" spans="1:13" s="1577" customFormat="1" ht="18.75" x14ac:dyDescent="0.3">
      <c r="A222" s="1027" t="s">
        <v>1715</v>
      </c>
      <c r="B222" s="950" t="s">
        <v>806</v>
      </c>
      <c r="C222" s="1579" t="s">
        <v>1844</v>
      </c>
      <c r="D222" s="960" t="s">
        <v>1067</v>
      </c>
      <c r="E222" s="951">
        <v>43500</v>
      </c>
      <c r="F222" s="974">
        <v>0</v>
      </c>
      <c r="G222" s="1032">
        <v>43500</v>
      </c>
      <c r="H222" s="951">
        <v>1248.45</v>
      </c>
      <c r="I222" s="1036">
        <v>936.62</v>
      </c>
      <c r="J222" s="954">
        <v>1322.4</v>
      </c>
      <c r="K222" s="954">
        <v>25</v>
      </c>
      <c r="L222" s="1032">
        <f>+H222+I222+J222+K222</f>
        <v>3532.4700000000003</v>
      </c>
      <c r="M222" s="1032">
        <f>+G222-L222</f>
        <v>39967.53</v>
      </c>
    </row>
    <row r="223" spans="1:13" s="1577" customFormat="1" ht="18.75" x14ac:dyDescent="0.3">
      <c r="A223" s="1027" t="s">
        <v>1336</v>
      </c>
      <c r="B223" s="950" t="s">
        <v>806</v>
      </c>
      <c r="C223" s="1579" t="s">
        <v>1844</v>
      </c>
      <c r="D223" s="960" t="s">
        <v>1067</v>
      </c>
      <c r="E223" s="951">
        <v>43500</v>
      </c>
      <c r="F223" s="974">
        <v>0</v>
      </c>
      <c r="G223" s="1032">
        <v>43500</v>
      </c>
      <c r="H223" s="951">
        <v>1248.45</v>
      </c>
      <c r="I223" s="1036">
        <v>936.62</v>
      </c>
      <c r="J223" s="954">
        <v>1322.4</v>
      </c>
      <c r="K223" s="954">
        <v>25</v>
      </c>
      <c r="L223" s="1032">
        <v>3532.4700000000003</v>
      </c>
      <c r="M223" s="1032">
        <v>39967.53</v>
      </c>
    </row>
    <row r="224" spans="1:13" s="1577" customFormat="1" ht="18.75" x14ac:dyDescent="0.3">
      <c r="A224" s="1027" t="s">
        <v>1719</v>
      </c>
      <c r="B224" s="999" t="s">
        <v>807</v>
      </c>
      <c r="C224" s="1024" t="s">
        <v>105</v>
      </c>
      <c r="D224" s="960" t="s">
        <v>1067</v>
      </c>
      <c r="E224" s="951">
        <v>25000</v>
      </c>
      <c r="F224" s="974">
        <v>0</v>
      </c>
      <c r="G224" s="1032">
        <v>25000</v>
      </c>
      <c r="H224" s="951">
        <v>717.5</v>
      </c>
      <c r="I224" s="1036">
        <v>0</v>
      </c>
      <c r="J224" s="954">
        <v>760</v>
      </c>
      <c r="K224" s="954">
        <v>25</v>
      </c>
      <c r="L224" s="1032">
        <f>+H224+I224+J224+K224</f>
        <v>1502.5</v>
      </c>
      <c r="M224" s="1032">
        <f>+G224-L224</f>
        <v>23497.5</v>
      </c>
    </row>
    <row r="225" spans="1:13" s="1577" customFormat="1" ht="18.75" x14ac:dyDescent="0.3">
      <c r="A225" s="1027" t="s">
        <v>1726</v>
      </c>
      <c r="B225" s="950" t="s">
        <v>806</v>
      </c>
      <c r="C225" s="1026" t="s">
        <v>92</v>
      </c>
      <c r="D225" s="960" t="s">
        <v>1067</v>
      </c>
      <c r="E225" s="951">
        <v>30000</v>
      </c>
      <c r="F225" s="974">
        <v>0</v>
      </c>
      <c r="G225" s="1032">
        <v>30000</v>
      </c>
      <c r="H225" s="951">
        <v>861</v>
      </c>
      <c r="I225" s="1036">
        <v>0</v>
      </c>
      <c r="J225" s="954">
        <v>912</v>
      </c>
      <c r="K225" s="954">
        <v>25</v>
      </c>
      <c r="L225" s="1032">
        <f>+H225+I225+J225+K225</f>
        <v>1798</v>
      </c>
      <c r="M225" s="1032">
        <f>+G225-L225</f>
        <v>28202</v>
      </c>
    </row>
    <row r="226" spans="1:13" s="1577" customFormat="1" ht="18.75" x14ac:dyDescent="0.3">
      <c r="A226" s="1027" t="s">
        <v>1728</v>
      </c>
      <c r="B226" s="950" t="s">
        <v>806</v>
      </c>
      <c r="C226" s="1026" t="s">
        <v>92</v>
      </c>
      <c r="D226" s="960" t="s">
        <v>1067</v>
      </c>
      <c r="E226" s="951">
        <v>30000</v>
      </c>
      <c r="F226" s="974">
        <v>0</v>
      </c>
      <c r="G226" s="1032">
        <v>30000</v>
      </c>
      <c r="H226" s="951">
        <v>861</v>
      </c>
      <c r="I226" s="1036">
        <v>0</v>
      </c>
      <c r="J226" s="954">
        <v>912</v>
      </c>
      <c r="K226" s="954">
        <v>25</v>
      </c>
      <c r="L226" s="1032">
        <v>1798</v>
      </c>
      <c r="M226" s="1032">
        <f>+G226-L226</f>
        <v>28202</v>
      </c>
    </row>
    <row r="227" spans="1:13" s="1577" customFormat="1" ht="18.75" x14ac:dyDescent="0.3">
      <c r="A227" s="1027" t="s">
        <v>1731</v>
      </c>
      <c r="B227" s="950" t="s">
        <v>806</v>
      </c>
      <c r="C227" s="1026" t="s">
        <v>92</v>
      </c>
      <c r="D227" s="960" t="s">
        <v>1067</v>
      </c>
      <c r="E227" s="951">
        <v>30000</v>
      </c>
      <c r="F227" s="974">
        <v>0</v>
      </c>
      <c r="G227" s="1032">
        <v>30000</v>
      </c>
      <c r="H227" s="951">
        <v>861</v>
      </c>
      <c r="I227" s="1036">
        <v>0</v>
      </c>
      <c r="J227" s="954">
        <v>912</v>
      </c>
      <c r="K227" s="954">
        <v>25</v>
      </c>
      <c r="L227" s="1032">
        <v>1798</v>
      </c>
      <c r="M227" s="1032">
        <f>+G227-L227</f>
        <v>28202</v>
      </c>
    </row>
    <row r="228" spans="1:13" s="1577" customFormat="1" ht="18.75" x14ac:dyDescent="0.3">
      <c r="A228" s="961" t="s">
        <v>847</v>
      </c>
      <c r="B228" s="950"/>
      <c r="C228" s="962">
        <v>7</v>
      </c>
      <c r="D228" s="960"/>
      <c r="E228" s="963">
        <f>SUM(E221:E227)</f>
        <v>239500</v>
      </c>
      <c r="F228" s="964">
        <v>0</v>
      </c>
      <c r="G228" s="963">
        <f t="shared" ref="G228:M228" si="36">SUM(G221:G227)</f>
        <v>239500</v>
      </c>
      <c r="H228" s="963">
        <f t="shared" si="36"/>
        <v>6873.65</v>
      </c>
      <c r="I228" s="963">
        <f t="shared" si="36"/>
        <v>1963.0500000000002</v>
      </c>
      <c r="J228" s="966">
        <f t="shared" si="36"/>
        <v>7280.8</v>
      </c>
      <c r="K228" s="966">
        <f>SUM(K221:K227)</f>
        <v>175</v>
      </c>
      <c r="L228" s="963">
        <f t="shared" si="36"/>
        <v>16292.5</v>
      </c>
      <c r="M228" s="963">
        <f t="shared" si="36"/>
        <v>223207.5</v>
      </c>
    </row>
    <row r="229" spans="1:13" s="1577" customFormat="1" ht="18.75" x14ac:dyDescent="0.3">
      <c r="A229" s="961"/>
      <c r="B229" s="950"/>
      <c r="C229" s="962"/>
      <c r="D229" s="960"/>
      <c r="E229" s="951"/>
      <c r="F229" s="974"/>
      <c r="G229" s="1032"/>
      <c r="H229" s="951"/>
      <c r="I229" s="1036"/>
      <c r="J229" s="954"/>
      <c r="K229" s="954"/>
      <c r="L229" s="1032"/>
      <c r="M229" s="1032"/>
    </row>
    <row r="230" spans="1:13" s="1577" customFormat="1" ht="41.25" customHeight="1" x14ac:dyDescent="0.3">
      <c r="A230" s="1273" t="s">
        <v>1776</v>
      </c>
      <c r="B230" s="950"/>
      <c r="C230" s="1026"/>
      <c r="D230" s="960"/>
      <c r="E230" s="951"/>
      <c r="F230" s="974"/>
      <c r="G230" s="1032"/>
      <c r="H230" s="951"/>
      <c r="I230" s="1036"/>
      <c r="J230" s="954"/>
      <c r="K230" s="954"/>
      <c r="L230" s="1032"/>
      <c r="M230" s="1032"/>
    </row>
    <row r="231" spans="1:13" s="1577" customFormat="1" ht="18.75" x14ac:dyDescent="0.3">
      <c r="A231" s="1027" t="s">
        <v>1711</v>
      </c>
      <c r="B231" s="950" t="s">
        <v>807</v>
      </c>
      <c r="C231" s="1024" t="s">
        <v>521</v>
      </c>
      <c r="D231" s="960" t="s">
        <v>1067</v>
      </c>
      <c r="E231" s="951">
        <v>37500</v>
      </c>
      <c r="F231" s="974">
        <v>0</v>
      </c>
      <c r="G231" s="1032">
        <v>37500</v>
      </c>
      <c r="H231" s="951">
        <v>1076.25</v>
      </c>
      <c r="I231" s="1036">
        <v>89.81</v>
      </c>
      <c r="J231" s="954">
        <v>1140</v>
      </c>
      <c r="K231" s="954">
        <v>25</v>
      </c>
      <c r="L231" s="1032">
        <f>+H231+I231+J231+K231</f>
        <v>2331.06</v>
      </c>
      <c r="M231" s="1032">
        <f t="shared" ref="M231:M237" si="37">+G231-L231</f>
        <v>35168.94</v>
      </c>
    </row>
    <row r="232" spans="1:13" s="1577" customFormat="1" ht="18.75" x14ac:dyDescent="0.3">
      <c r="A232" s="1027" t="s">
        <v>1714</v>
      </c>
      <c r="B232" s="950" t="s">
        <v>807</v>
      </c>
      <c r="C232" s="1024" t="s">
        <v>276</v>
      </c>
      <c r="D232" s="960" t="s">
        <v>1067</v>
      </c>
      <c r="E232" s="951">
        <v>43500</v>
      </c>
      <c r="F232" s="974">
        <v>0</v>
      </c>
      <c r="G232" s="1032">
        <v>43500</v>
      </c>
      <c r="H232" s="951">
        <v>1248.45</v>
      </c>
      <c r="I232" s="1036">
        <v>936.62</v>
      </c>
      <c r="J232" s="954">
        <v>1322.4</v>
      </c>
      <c r="K232" s="954">
        <v>25</v>
      </c>
      <c r="L232" s="1032">
        <f>+H232+I232+J232+K232</f>
        <v>3532.4700000000003</v>
      </c>
      <c r="M232" s="1032">
        <f t="shared" si="37"/>
        <v>39967.53</v>
      </c>
    </row>
    <row r="233" spans="1:13" s="1577" customFormat="1" ht="18.75" x14ac:dyDescent="0.3">
      <c r="A233" s="1027" t="s">
        <v>1440</v>
      </c>
      <c r="B233" s="950" t="s">
        <v>807</v>
      </c>
      <c r="C233" s="1024" t="s">
        <v>276</v>
      </c>
      <c r="D233" s="960" t="s">
        <v>1067</v>
      </c>
      <c r="E233" s="951">
        <v>37500</v>
      </c>
      <c r="F233" s="974">
        <v>0</v>
      </c>
      <c r="G233" s="1032">
        <v>37500</v>
      </c>
      <c r="H233" s="951">
        <v>1076.25</v>
      </c>
      <c r="I233" s="1036">
        <v>89.81</v>
      </c>
      <c r="J233" s="954">
        <v>1140</v>
      </c>
      <c r="K233" s="954">
        <v>25</v>
      </c>
      <c r="L233" s="1032">
        <v>2331.06</v>
      </c>
      <c r="M233" s="1032">
        <f t="shared" si="37"/>
        <v>35168.94</v>
      </c>
    </row>
    <row r="234" spans="1:13" s="1577" customFormat="1" ht="18.75" x14ac:dyDescent="0.3">
      <c r="A234" s="1027" t="s">
        <v>1847</v>
      </c>
      <c r="B234" s="950" t="s">
        <v>806</v>
      </c>
      <c r="C234" s="1024" t="s">
        <v>551</v>
      </c>
      <c r="D234" s="960" t="s">
        <v>1067</v>
      </c>
      <c r="E234" s="951">
        <v>43500</v>
      </c>
      <c r="F234" s="974">
        <v>0</v>
      </c>
      <c r="G234" s="1032">
        <v>43500</v>
      </c>
      <c r="H234" s="951">
        <v>1248.45</v>
      </c>
      <c r="I234" s="1036">
        <v>936.62</v>
      </c>
      <c r="J234" s="954">
        <v>1322.4</v>
      </c>
      <c r="K234" s="954">
        <v>25</v>
      </c>
      <c r="L234" s="1032">
        <f>+H234+I234+J234+K234</f>
        <v>3532.4700000000003</v>
      </c>
      <c r="M234" s="1032">
        <f>+G234-L234</f>
        <v>39967.53</v>
      </c>
    </row>
    <row r="235" spans="1:13" s="1577" customFormat="1" ht="18.75" x14ac:dyDescent="0.3">
      <c r="A235" s="1027" t="s">
        <v>1720</v>
      </c>
      <c r="B235" s="999" t="s">
        <v>807</v>
      </c>
      <c r="C235" s="1024" t="s">
        <v>105</v>
      </c>
      <c r="D235" s="960" t="s">
        <v>1067</v>
      </c>
      <c r="E235" s="951">
        <v>25000</v>
      </c>
      <c r="F235" s="974">
        <v>0</v>
      </c>
      <c r="G235" s="1032">
        <v>25000</v>
      </c>
      <c r="H235" s="951">
        <v>717.5</v>
      </c>
      <c r="I235" s="1036">
        <v>0</v>
      </c>
      <c r="J235" s="954">
        <v>760</v>
      </c>
      <c r="K235" s="954">
        <v>25</v>
      </c>
      <c r="L235" s="1032">
        <f>+H235+I235+J235+K235</f>
        <v>1502.5</v>
      </c>
      <c r="M235" s="1032">
        <f t="shared" si="37"/>
        <v>23497.5</v>
      </c>
    </row>
    <row r="236" spans="1:13" s="1577" customFormat="1" ht="18.75" x14ac:dyDescent="0.3">
      <c r="A236" s="1024" t="s">
        <v>1056</v>
      </c>
      <c r="B236" s="950" t="s">
        <v>806</v>
      </c>
      <c r="C236" s="1026" t="s">
        <v>92</v>
      </c>
      <c r="D236" s="960" t="s">
        <v>1067</v>
      </c>
      <c r="E236" s="978">
        <v>30000</v>
      </c>
      <c r="F236" s="979">
        <v>0</v>
      </c>
      <c r="G236" s="1032">
        <v>30000</v>
      </c>
      <c r="H236" s="951">
        <v>861</v>
      </c>
      <c r="I236" s="1036">
        <v>0</v>
      </c>
      <c r="J236" s="954">
        <v>912</v>
      </c>
      <c r="K236" s="954">
        <v>25</v>
      </c>
      <c r="L236" s="1032">
        <f>+H236+I236+J236+K236</f>
        <v>1798</v>
      </c>
      <c r="M236" s="1032">
        <f t="shared" si="37"/>
        <v>28202</v>
      </c>
    </row>
    <row r="237" spans="1:13" s="1577" customFormat="1" ht="18.75" x14ac:dyDescent="0.3">
      <c r="A237" s="1027" t="s">
        <v>1724</v>
      </c>
      <c r="B237" s="950" t="s">
        <v>1296</v>
      </c>
      <c r="C237" s="1026" t="s">
        <v>92</v>
      </c>
      <c r="D237" s="960" t="s">
        <v>1067</v>
      </c>
      <c r="E237" s="951">
        <v>30000</v>
      </c>
      <c r="F237" s="974">
        <v>0</v>
      </c>
      <c r="G237" s="1032">
        <v>30000</v>
      </c>
      <c r="H237" s="951">
        <v>861</v>
      </c>
      <c r="I237" s="1036">
        <v>0</v>
      </c>
      <c r="J237" s="954">
        <v>912</v>
      </c>
      <c r="K237" s="954">
        <v>25</v>
      </c>
      <c r="L237" s="1032">
        <f>+H237+I237+J237+K237</f>
        <v>1798</v>
      </c>
      <c r="M237" s="1032">
        <f t="shared" si="37"/>
        <v>28202</v>
      </c>
    </row>
    <row r="238" spans="1:13" s="1577" customFormat="1" ht="18.75" x14ac:dyDescent="0.3">
      <c r="A238" s="961" t="s">
        <v>847</v>
      </c>
      <c r="B238" s="950"/>
      <c r="C238" s="962">
        <v>7</v>
      </c>
      <c r="D238" s="960"/>
      <c r="E238" s="963">
        <f>SUM(E231:E237)</f>
        <v>247000</v>
      </c>
      <c r="F238" s="1071">
        <v>0</v>
      </c>
      <c r="G238" s="963">
        <f t="shared" ref="G238:M238" si="38">SUM(G231:G237)</f>
        <v>247000</v>
      </c>
      <c r="H238" s="963">
        <f t="shared" si="38"/>
        <v>7088.9</v>
      </c>
      <c r="I238" s="963">
        <f t="shared" si="38"/>
        <v>2052.86</v>
      </c>
      <c r="J238" s="966">
        <f t="shared" si="38"/>
        <v>7508.8</v>
      </c>
      <c r="K238" s="966">
        <f>SUM(K231:K237)</f>
        <v>175</v>
      </c>
      <c r="L238" s="963">
        <f t="shared" si="38"/>
        <v>16825.560000000001</v>
      </c>
      <c r="M238" s="963">
        <f t="shared" si="38"/>
        <v>230174.44</v>
      </c>
    </row>
    <row r="239" spans="1:13" s="1577" customFormat="1" ht="18.75" x14ac:dyDescent="0.3">
      <c r="A239" s="961"/>
      <c r="B239" s="950"/>
      <c r="C239" s="962"/>
      <c r="D239" s="960"/>
      <c r="E239" s="963">
        <f>+E207+E218+E228+E238</f>
        <v>1628000</v>
      </c>
      <c r="F239" s="964">
        <v>0</v>
      </c>
      <c r="G239" s="963">
        <f t="shared" ref="G239:M239" si="39">+G207+G218+G228+G238</f>
        <v>1628000</v>
      </c>
      <c r="H239" s="963">
        <f t="shared" si="39"/>
        <v>46723.600000000006</v>
      </c>
      <c r="I239" s="963">
        <f t="shared" si="39"/>
        <v>74900.810000000012</v>
      </c>
      <c r="J239" s="966">
        <f t="shared" si="39"/>
        <v>49491.200000000004</v>
      </c>
      <c r="K239" s="966">
        <f t="shared" si="39"/>
        <v>13121.68</v>
      </c>
      <c r="L239" s="963">
        <f t="shared" si="39"/>
        <v>184237.28999999998</v>
      </c>
      <c r="M239" s="963">
        <f t="shared" si="39"/>
        <v>1443762.71</v>
      </c>
    </row>
    <row r="240" spans="1:13" s="1577" customFormat="1" ht="18.75" x14ac:dyDescent="0.3">
      <c r="A240" s="961"/>
      <c r="B240" s="958"/>
      <c r="C240" s="962"/>
      <c r="D240" s="962"/>
      <c r="E240" s="963"/>
      <c r="F240" s="964"/>
      <c r="G240" s="965"/>
      <c r="H240" s="963"/>
      <c r="I240" s="963"/>
      <c r="J240" s="966"/>
      <c r="K240" s="966"/>
      <c r="L240" s="963"/>
      <c r="M240" s="965"/>
    </row>
    <row r="241" spans="1:13" s="1577" customFormat="1" ht="27.75" customHeight="1" x14ac:dyDescent="0.3">
      <c r="A241" s="1058" t="s">
        <v>865</v>
      </c>
      <c r="B241" s="1059"/>
      <c r="C241" s="1058">
        <f>+C218+C189+C180+C169+C164+C160+C154+C149+C142+C134+C126+C118+C114+C103++C89+C76+C59+C54+C46+C41+C37+C23+C94+C108+C29+C130+C238+C228+C207+C173+C98</f>
        <v>128</v>
      </c>
      <c r="D241" s="1058"/>
      <c r="E241" s="1076">
        <f>+E23+E29+E37+E41+E46+E54+E59+E76+E89+E94+E103+E108+E114+E118+E126+E130+E134+E142+E149+E154+E160+E164+E169+E173+E180+E189+E207+E218+E228+E238+E98</f>
        <v>6621716.6699999999</v>
      </c>
      <c r="F241" s="1072">
        <v>0</v>
      </c>
      <c r="G241" s="1076">
        <f t="shared" ref="G241:M241" si="40">+G23+G29+G37+G41+G46+G54+G59+G76+G89+G94+G103+G108+G114+G118+G126+G130+G134+G142+G149+G154+G160+G164+G169+G173+G180+G189+G207+G218+G228+G238+G98</f>
        <v>6621716.6699999999</v>
      </c>
      <c r="H241" s="1076">
        <f t="shared" si="40"/>
        <v>190043.27</v>
      </c>
      <c r="I241" s="1076">
        <f t="shared" si="40"/>
        <v>401363.84999999986</v>
      </c>
      <c r="J241" s="1076">
        <f t="shared" si="40"/>
        <v>200455.97999999995</v>
      </c>
      <c r="K241" s="1076">
        <f t="shared" si="40"/>
        <v>154303.84999999998</v>
      </c>
      <c r="L241" s="1076">
        <f t="shared" si="40"/>
        <v>946166.95000000019</v>
      </c>
      <c r="M241" s="1076">
        <f t="shared" si="40"/>
        <v>5675549.7199999997</v>
      </c>
    </row>
    <row r="242" spans="1:13" ht="15.75" x14ac:dyDescent="0.25">
      <c r="A242" s="853"/>
      <c r="B242" s="871"/>
      <c r="C242" s="853"/>
      <c r="D242" s="853"/>
      <c r="E242" s="213"/>
      <c r="F242" s="853"/>
      <c r="G242" s="271"/>
      <c r="H242" s="1324"/>
      <c r="I242" s="1324"/>
      <c r="J242" s="271"/>
      <c r="K242" s="271"/>
      <c r="L242" s="1324"/>
      <c r="M242" s="271"/>
    </row>
    <row r="243" spans="1:13" ht="14.25" customHeight="1" x14ac:dyDescent="0.25">
      <c r="A243" s="853"/>
      <c r="B243" s="871"/>
      <c r="C243" s="853"/>
      <c r="D243" s="853"/>
      <c r="E243" s="213"/>
      <c r="F243" s="853"/>
      <c r="G243" s="1022"/>
      <c r="H243" s="1093"/>
      <c r="I243" s="1093"/>
      <c r="J243" s="1022"/>
      <c r="K243" s="1022"/>
      <c r="L243" s="1093"/>
      <c r="M243" s="1022"/>
    </row>
    <row r="244" spans="1:13" ht="31.5" x14ac:dyDescent="0.5">
      <c r="A244" s="853"/>
      <c r="B244" s="871"/>
      <c r="C244" s="1575"/>
      <c r="D244" s="853"/>
      <c r="E244" s="1616"/>
      <c r="F244" s="853"/>
      <c r="G244" s="853"/>
      <c r="H244" s="869"/>
      <c r="I244" s="1092"/>
      <c r="J244" s="1022"/>
      <c r="K244" s="1022"/>
      <c r="L244" s="1093"/>
      <c r="M244" s="1022"/>
    </row>
    <row r="245" spans="1:13" ht="15.75" x14ac:dyDescent="0.25">
      <c r="A245" s="853"/>
      <c r="B245" s="871"/>
      <c r="C245" s="1022"/>
      <c r="D245" s="1244"/>
      <c r="E245" s="213"/>
      <c r="F245" s="853"/>
      <c r="G245" s="853"/>
      <c r="H245" s="869"/>
      <c r="I245" s="1092"/>
      <c r="J245" s="1022"/>
      <c r="K245" s="1022"/>
      <c r="L245" s="1093"/>
      <c r="M245" s="1022"/>
    </row>
    <row r="246" spans="1:13" ht="68.25" customHeight="1" x14ac:dyDescent="0.25">
      <c r="A246" s="853"/>
      <c r="B246" s="871"/>
      <c r="C246" s="1022"/>
      <c r="D246" s="1244"/>
      <c r="E246" s="1093">
        <v>6652166.6699999999</v>
      </c>
      <c r="F246" s="853"/>
      <c r="G246" s="853"/>
      <c r="H246" s="869"/>
      <c r="I246" s="1092"/>
      <c r="J246" s="1022"/>
      <c r="K246" s="1022"/>
      <c r="L246" s="1093"/>
      <c r="M246" s="1022"/>
    </row>
    <row r="247" spans="1:13" ht="15.75" x14ac:dyDescent="0.25">
      <c r="A247" s="853"/>
      <c r="B247" s="871"/>
      <c r="C247" s="1022"/>
      <c r="E247" s="213">
        <v>6621719.6699999999</v>
      </c>
      <c r="F247" s="853"/>
      <c r="G247" s="853"/>
      <c r="H247" s="869"/>
      <c r="I247" s="1093"/>
      <c r="J247" s="1022"/>
      <c r="K247" s="1022"/>
      <c r="L247" s="1093"/>
      <c r="M247" s="1022"/>
    </row>
    <row r="248" spans="1:13" ht="15.75" x14ac:dyDescent="0.25">
      <c r="A248" s="853"/>
      <c r="B248" s="871"/>
      <c r="C248" s="853"/>
      <c r="D248" s="853"/>
      <c r="E248" s="1617">
        <f>+E246-E247</f>
        <v>30447</v>
      </c>
      <c r="F248" s="853"/>
      <c r="G248" s="853"/>
      <c r="H248" s="869"/>
      <c r="I248" s="869"/>
      <c r="J248" s="853"/>
      <c r="K248" s="853"/>
      <c r="L248" s="869"/>
      <c r="M248" s="853"/>
    </row>
    <row r="249" spans="1:13" ht="15.75" x14ac:dyDescent="0.25">
      <c r="A249" s="853"/>
      <c r="B249" s="871"/>
      <c r="C249" s="853"/>
      <c r="D249" s="853"/>
      <c r="E249" s="852"/>
      <c r="F249" s="853"/>
      <c r="G249" s="853"/>
      <c r="H249" s="869"/>
      <c r="I249" s="869"/>
      <c r="J249" s="853"/>
      <c r="K249" s="853"/>
      <c r="L249" s="869"/>
      <c r="M249" s="853"/>
    </row>
    <row r="250" spans="1:13" ht="32.25" customHeight="1" x14ac:dyDescent="0.25">
      <c r="A250" s="853"/>
      <c r="B250" s="871"/>
      <c r="C250" s="853"/>
      <c r="D250" s="853"/>
      <c r="E250" s="852"/>
      <c r="F250" s="853"/>
      <c r="G250" s="853"/>
      <c r="H250" s="869"/>
      <c r="I250" s="869"/>
      <c r="J250" s="853"/>
      <c r="K250" s="853"/>
      <c r="L250" s="869"/>
      <c r="M250" s="853"/>
    </row>
    <row r="251" spans="1:13" ht="17.25" customHeight="1" x14ac:dyDescent="0.25">
      <c r="A251" s="853"/>
      <c r="B251" s="871"/>
      <c r="C251" s="853"/>
      <c r="D251" s="853"/>
      <c r="E251" s="852"/>
      <c r="F251" s="853"/>
      <c r="G251" s="853"/>
      <c r="H251" s="869"/>
      <c r="I251" s="869"/>
      <c r="J251" s="853"/>
      <c r="K251" s="853"/>
      <c r="L251" s="869"/>
      <c r="M251" s="853"/>
    </row>
    <row r="252" spans="1:13" ht="25.5" customHeight="1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53"/>
      <c r="K252" s="853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53"/>
      <c r="K253" s="853"/>
      <c r="L253" s="869"/>
      <c r="M253" s="853"/>
    </row>
    <row r="254" spans="1:13" ht="31.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53"/>
      <c r="K254" s="853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53"/>
      <c r="K255" s="853"/>
      <c r="L255" s="869"/>
      <c r="M255" s="853"/>
    </row>
    <row r="256" spans="1:13" ht="15.75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53"/>
      <c r="K256" s="853"/>
      <c r="L256" s="869"/>
      <c r="M256" s="853"/>
    </row>
    <row r="257" spans="1:14" ht="28.5" customHeight="1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53"/>
      <c r="K257" s="853"/>
      <c r="L257" s="869"/>
      <c r="M257" s="853"/>
    </row>
    <row r="258" spans="1:14" ht="15.75" x14ac:dyDescent="0.25">
      <c r="A258" s="873"/>
      <c r="B258" s="874"/>
      <c r="C258" s="873"/>
      <c r="D258" s="873"/>
      <c r="E258" s="875"/>
      <c r="F258" s="873"/>
      <c r="G258" s="873"/>
      <c r="H258" s="1094"/>
      <c r="I258" s="1094"/>
      <c r="J258" s="873"/>
      <c r="K258" s="873"/>
      <c r="L258" s="1094"/>
      <c r="M258" s="873"/>
    </row>
    <row r="259" spans="1:14" ht="15.75" x14ac:dyDescent="0.25">
      <c r="A259" s="873"/>
      <c r="B259" s="871"/>
      <c r="C259" s="873"/>
      <c r="D259" s="873"/>
      <c r="E259" s="875"/>
      <c r="F259" s="873"/>
      <c r="G259" s="873"/>
      <c r="H259" s="1094"/>
      <c r="I259" s="1094"/>
      <c r="J259" s="873"/>
      <c r="K259" s="873"/>
      <c r="L259" s="1094"/>
      <c r="M259" s="873"/>
    </row>
    <row r="260" spans="1:14" ht="15.75" x14ac:dyDescent="0.25">
      <c r="A260" s="871"/>
      <c r="B260" s="871"/>
      <c r="C260" s="871"/>
      <c r="D260" s="871"/>
      <c r="E260" s="876"/>
      <c r="F260" s="877"/>
      <c r="G260" s="878"/>
      <c r="H260" s="1380"/>
      <c r="I260" s="1095"/>
      <c r="J260" s="1200"/>
      <c r="K260" s="1200"/>
      <c r="L260" s="1095"/>
      <c r="M260" s="880"/>
    </row>
    <row r="261" spans="1:14" ht="15.75" x14ac:dyDescent="0.25">
      <c r="A261" s="1889" t="s">
        <v>1271</v>
      </c>
      <c r="B261" s="1889"/>
      <c r="C261" s="874"/>
      <c r="D261" s="874"/>
      <c r="E261" s="875"/>
      <c r="F261" s="873"/>
      <c r="G261" s="873"/>
      <c r="H261" s="1869" t="s">
        <v>852</v>
      </c>
      <c r="I261" s="1869"/>
      <c r="J261" s="1869"/>
      <c r="K261" s="1869"/>
      <c r="L261" s="1869"/>
      <c r="M261" s="1869"/>
    </row>
    <row r="262" spans="1:14" ht="15.75" x14ac:dyDescent="0.25">
      <c r="A262" s="930" t="s">
        <v>1376</v>
      </c>
      <c r="B262" s="871"/>
      <c r="C262" s="871"/>
      <c r="D262" s="871"/>
      <c r="E262" s="875"/>
      <c r="F262" s="873"/>
      <c r="H262" s="520"/>
      <c r="I262" s="1795" t="s">
        <v>1504</v>
      </c>
      <c r="J262" s="1795"/>
      <c r="K262" s="1870"/>
      <c r="L262" s="1795"/>
      <c r="M262" s="622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519"/>
      <c r="I263" s="519"/>
      <c r="J263" s="928"/>
      <c r="K263" s="928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519"/>
      <c r="I264" s="519"/>
      <c r="J264" s="928"/>
      <c r="K264" s="928"/>
      <c r="L264" s="519"/>
      <c r="M264" s="928"/>
      <c r="N264" s="537"/>
    </row>
    <row r="265" spans="1:14" ht="308.25" customHeight="1" x14ac:dyDescent="0.25">
      <c r="A265" s="928"/>
      <c r="B265" s="871"/>
      <c r="C265" s="871"/>
      <c r="D265" s="871"/>
      <c r="E265" s="875"/>
      <c r="F265" s="873"/>
      <c r="G265" s="928"/>
      <c r="H265" s="519"/>
      <c r="I265" s="519"/>
      <c r="J265" s="928"/>
      <c r="K265" s="928"/>
      <c r="L265" s="519"/>
      <c r="M265" s="928"/>
      <c r="N265" s="537"/>
    </row>
    <row r="266" spans="1:14" ht="19.5" customHeight="1" x14ac:dyDescent="0.25">
      <c r="A266" s="928"/>
      <c r="B266" s="871"/>
      <c r="C266" s="871"/>
      <c r="D266" s="871"/>
      <c r="E266" s="875"/>
      <c r="F266" s="873"/>
      <c r="G266" s="928"/>
      <c r="H266" s="519"/>
      <c r="I266" s="519"/>
      <c r="J266" s="928"/>
      <c r="K266" s="928"/>
      <c r="L266" s="519"/>
      <c r="M266" s="928"/>
      <c r="N266" s="537"/>
    </row>
    <row r="267" spans="1:14" ht="6.75" customHeight="1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928"/>
      <c r="K267" s="928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928"/>
      <c r="K268" s="928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928"/>
      <c r="K269" s="928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928"/>
      <c r="K270" s="928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928"/>
      <c r="K271" s="928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928"/>
      <c r="K272" s="928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928"/>
      <c r="K273" s="928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928"/>
      <c r="K274" s="928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928"/>
      <c r="K275" s="928"/>
      <c r="L275" s="519"/>
      <c r="M275" s="928"/>
      <c r="N275" s="537"/>
    </row>
    <row r="276" spans="1:14" ht="15.75" x14ac:dyDescent="0.25">
      <c r="A276" s="874"/>
      <c r="B276" s="851"/>
      <c r="C276" s="874"/>
      <c r="D276" s="874"/>
      <c r="E276" s="883"/>
      <c r="F276" s="874"/>
      <c r="G276" s="884"/>
      <c r="H276" s="1381"/>
      <c r="I276" s="1094"/>
      <c r="J276" s="885"/>
      <c r="K276" s="885"/>
      <c r="L276" s="1096"/>
      <c r="M276" s="885"/>
    </row>
  </sheetData>
  <mergeCells count="20">
    <mergeCell ref="A10:M10"/>
    <mergeCell ref="A11:N11"/>
    <mergeCell ref="A12:M12"/>
    <mergeCell ref="A13:M13"/>
    <mergeCell ref="A14:M14"/>
    <mergeCell ref="M16:M17"/>
    <mergeCell ref="A261:B261"/>
    <mergeCell ref="H261:M261"/>
    <mergeCell ref="I262:L262"/>
    <mergeCell ref="G16:G17"/>
    <mergeCell ref="H16:H17"/>
    <mergeCell ref="I16:I17"/>
    <mergeCell ref="J16:J17"/>
    <mergeCell ref="K16:K17"/>
    <mergeCell ref="L16:L17"/>
    <mergeCell ref="A16:A17"/>
    <mergeCell ref="B16:B17"/>
    <mergeCell ref="C16:C17"/>
    <mergeCell ref="D16:D17"/>
    <mergeCell ref="F16:F17"/>
  </mergeCells>
  <pageMargins left="0.22" right="0.23622047244094491" top="0.12" bottom="0" header="0.12" footer="0"/>
  <pageSetup paperSize="345" scale="41" fitToHeight="0" orientation="landscape" r:id="rId1"/>
  <rowBreaks count="3" manualBreakCount="3">
    <brk id="75" max="12" man="1"/>
    <brk id="147" max="12" man="1"/>
    <brk id="217" max="12" man="1"/>
  </rowBreaks>
  <drawing r:id="rId2"/>
</worksheet>
</file>

<file path=xl/worksheets/sheet3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F6DD5F-FE94-4C6D-91A1-80EB99015DFB}">
  <dimension ref="A1:Q206"/>
  <sheetViews>
    <sheetView topLeftCell="B1" zoomScaleNormal="100" zoomScaleSheetLayoutView="89" workbookViewId="0">
      <pane ySplit="11" topLeftCell="A142" activePane="bottomLeft" state="frozen"/>
      <selection pane="bottomLeft" activeCell="P183" sqref="P183"/>
    </sheetView>
  </sheetViews>
  <sheetFormatPr baseColWidth="10" defaultRowHeight="15" x14ac:dyDescent="0.25"/>
  <cols>
    <col min="1" max="1" width="4.140625" style="259" hidden="1" customWidth="1"/>
    <col min="2" max="2" width="53.42578125" customWidth="1"/>
    <col min="3" max="3" width="9.7109375" style="1229" customWidth="1"/>
    <col min="4" max="4" width="39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3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735" t="s">
        <v>1502</v>
      </c>
      <c r="C4" s="1735"/>
      <c r="D4" s="1735"/>
      <c r="E4" s="1735"/>
      <c r="F4" s="1735"/>
      <c r="G4" s="1735"/>
      <c r="H4" s="1735"/>
      <c r="I4" s="1735"/>
      <c r="J4" s="1735"/>
      <c r="K4" s="1735"/>
      <c r="L4" s="1735"/>
      <c r="M4" s="1735"/>
      <c r="N4" s="1735"/>
      <c r="O4" s="1735"/>
      <c r="P4" s="1735"/>
    </row>
    <row r="5" spans="1:16" x14ac:dyDescent="0.25">
      <c r="B5" s="1735" t="s">
        <v>1</v>
      </c>
      <c r="C5" s="1735"/>
      <c r="D5" s="1735"/>
      <c r="E5" s="1735"/>
      <c r="F5" s="1735"/>
      <c r="G5" s="1735"/>
      <c r="H5" s="1735"/>
      <c r="I5" s="1735"/>
      <c r="J5" s="1735"/>
      <c r="K5" s="1735"/>
      <c r="L5" s="1735"/>
      <c r="M5" s="1735"/>
      <c r="N5" s="1735"/>
      <c r="O5" s="1735"/>
      <c r="P5" s="1735"/>
    </row>
    <row r="6" spans="1:16" x14ac:dyDescent="0.25">
      <c r="B6" s="1735" t="s">
        <v>3</v>
      </c>
      <c r="C6" s="1735"/>
      <c r="D6" s="1735"/>
      <c r="E6" s="1735"/>
      <c r="F6" s="1735"/>
      <c r="G6" s="1735"/>
      <c r="H6" s="1735"/>
      <c r="I6" s="1735"/>
      <c r="J6" s="1735"/>
      <c r="K6" s="1735"/>
      <c r="L6" s="1735"/>
      <c r="M6" s="1735"/>
      <c r="N6" s="1735"/>
      <c r="O6" s="1735"/>
      <c r="P6" s="1735"/>
    </row>
    <row r="7" spans="1:16" x14ac:dyDescent="0.25">
      <c r="B7" s="1735" t="s">
        <v>1881</v>
      </c>
      <c r="C7" s="1735"/>
      <c r="D7" s="1735"/>
      <c r="E7" s="1735"/>
      <c r="F7" s="1735"/>
      <c r="G7" s="1735"/>
      <c r="H7" s="1735"/>
      <c r="I7" s="1735"/>
      <c r="J7" s="1735"/>
      <c r="K7" s="1735"/>
      <c r="L7" s="1735"/>
      <c r="M7" s="1735"/>
      <c r="N7" s="1735"/>
      <c r="O7" s="1735"/>
      <c r="P7" s="1735"/>
    </row>
    <row r="8" spans="1:16" x14ac:dyDescent="0.25">
      <c r="B8" s="1820" t="s">
        <v>441</v>
      </c>
      <c r="C8" s="1820"/>
      <c r="D8" s="1820"/>
      <c r="E8" s="1820"/>
      <c r="F8" s="1820"/>
      <c r="G8" s="1820"/>
      <c r="H8" s="1820"/>
      <c r="I8" s="1820"/>
      <c r="J8" s="1820"/>
      <c r="K8" s="1820"/>
      <c r="L8" s="1820"/>
      <c r="M8" s="1820"/>
      <c r="N8" s="1820"/>
      <c r="O8" s="1820"/>
      <c r="P8" s="1820"/>
    </row>
    <row r="9" spans="1:16" x14ac:dyDescent="0.25">
      <c r="B9" s="615"/>
      <c r="C9" s="1221"/>
      <c r="D9" s="616"/>
      <c r="E9" s="617"/>
      <c r="F9" s="617"/>
      <c r="G9" s="617"/>
      <c r="H9" s="344"/>
      <c r="I9" s="618"/>
      <c r="J9" s="615"/>
      <c r="K9" s="615"/>
      <c r="L9" s="615"/>
      <c r="M9" s="345"/>
      <c r="N9" s="344"/>
      <c r="O9" s="344"/>
      <c r="P9" s="615"/>
    </row>
    <row r="10" spans="1:16" x14ac:dyDescent="0.25">
      <c r="B10" s="1892" t="s">
        <v>7</v>
      </c>
      <c r="C10" s="1892" t="s">
        <v>937</v>
      </c>
      <c r="D10" s="1894" t="s">
        <v>10</v>
      </c>
      <c r="E10" s="1892" t="s">
        <v>832</v>
      </c>
      <c r="F10" s="1892" t="s">
        <v>834</v>
      </c>
      <c r="G10" s="1892" t="s">
        <v>209</v>
      </c>
      <c r="H10" s="1051" t="s">
        <v>12</v>
      </c>
      <c r="I10" s="1896" t="s">
        <v>13</v>
      </c>
      <c r="J10" s="1893" t="s">
        <v>14</v>
      </c>
      <c r="K10" s="1893" t="s">
        <v>15</v>
      </c>
      <c r="L10" s="1893" t="s">
        <v>16</v>
      </c>
      <c r="M10" s="1906" t="s">
        <v>17</v>
      </c>
      <c r="N10" s="1906" t="s">
        <v>18</v>
      </c>
      <c r="O10" s="1906" t="s">
        <v>19</v>
      </c>
      <c r="P10" s="1893" t="s">
        <v>20</v>
      </c>
    </row>
    <row r="11" spans="1:16" x14ac:dyDescent="0.25">
      <c r="A11" s="1378"/>
      <c r="B11" s="1892"/>
      <c r="C11" s="1892"/>
      <c r="D11" s="1894"/>
      <c r="E11" s="1892"/>
      <c r="F11" s="1892"/>
      <c r="G11" s="1892"/>
      <c r="H11" s="1051" t="s">
        <v>21</v>
      </c>
      <c r="I11" s="1896"/>
      <c r="J11" s="1893"/>
      <c r="K11" s="1893"/>
      <c r="L11" s="1893"/>
      <c r="M11" s="1906"/>
      <c r="N11" s="1906"/>
      <c r="O11" s="1906"/>
      <c r="P11" s="1893"/>
    </row>
    <row r="12" spans="1:16" ht="21" customHeight="1" x14ac:dyDescent="0.25">
      <c r="B12" s="1326" t="s">
        <v>872</v>
      </c>
      <c r="C12" s="1327"/>
      <c r="D12" s="1328"/>
      <c r="E12" s="1327"/>
      <c r="F12" s="1327"/>
      <c r="G12" s="1327"/>
      <c r="H12" s="1329"/>
      <c r="I12" s="1330"/>
      <c r="J12" s="1329"/>
      <c r="K12" s="1329"/>
      <c r="L12" s="1329"/>
      <c r="M12" s="1329"/>
      <c r="N12" s="1329"/>
      <c r="O12" s="1329"/>
      <c r="P12" s="1329"/>
    </row>
    <row r="13" spans="1:16" ht="21" customHeight="1" x14ac:dyDescent="0.25">
      <c r="B13" s="153" t="s">
        <v>1577</v>
      </c>
      <c r="C13" s="685" t="s">
        <v>807</v>
      </c>
      <c r="D13" s="282" t="s">
        <v>1408</v>
      </c>
      <c r="E13" s="281" t="s">
        <v>1281</v>
      </c>
      <c r="F13" s="855">
        <v>45992</v>
      </c>
      <c r="G13" s="855">
        <v>46143</v>
      </c>
      <c r="H13" s="626">
        <v>100000</v>
      </c>
      <c r="I13" s="1169">
        <v>0</v>
      </c>
      <c r="J13" s="626">
        <v>100000</v>
      </c>
      <c r="K13" s="468">
        <v>2870</v>
      </c>
      <c r="L13" s="468">
        <v>12105.37</v>
      </c>
      <c r="M13" s="1149">
        <v>3040</v>
      </c>
      <c r="N13" s="468">
        <v>25</v>
      </c>
      <c r="O13" s="468">
        <v>18040.37</v>
      </c>
      <c r="P13" s="468">
        <f>+J13-O13</f>
        <v>81959.63</v>
      </c>
    </row>
    <row r="14" spans="1:16" ht="21" customHeight="1" x14ac:dyDescent="0.25">
      <c r="B14" s="286" t="s">
        <v>1406</v>
      </c>
      <c r="C14" s="685" t="s">
        <v>806</v>
      </c>
      <c r="D14" s="282" t="s">
        <v>268</v>
      </c>
      <c r="E14" s="281" t="s">
        <v>1281</v>
      </c>
      <c r="F14" s="855">
        <v>45992</v>
      </c>
      <c r="G14" s="855">
        <v>46143</v>
      </c>
      <c r="H14" s="626">
        <v>30000</v>
      </c>
      <c r="I14" s="1169">
        <v>0</v>
      </c>
      <c r="J14" s="626">
        <v>30000</v>
      </c>
      <c r="K14" s="468">
        <v>861</v>
      </c>
      <c r="L14" s="487">
        <v>0</v>
      </c>
      <c r="M14" s="1149">
        <v>912</v>
      </c>
      <c r="N14" s="468">
        <v>25</v>
      </c>
      <c r="O14" s="468">
        <f>+K14+L14+M14+N14</f>
        <v>1798</v>
      </c>
      <c r="P14" s="468">
        <f>+J14-O14</f>
        <v>28202</v>
      </c>
    </row>
    <row r="15" spans="1:16" ht="21" customHeight="1" x14ac:dyDescent="0.25">
      <c r="B15" s="286" t="s">
        <v>1884</v>
      </c>
      <c r="C15" s="685" t="s">
        <v>806</v>
      </c>
      <c r="D15" s="282" t="s">
        <v>1885</v>
      </c>
      <c r="E15" s="281" t="s">
        <v>1281</v>
      </c>
      <c r="F15" s="855">
        <v>45992</v>
      </c>
      <c r="G15" s="855">
        <v>46143</v>
      </c>
      <c r="H15" s="626">
        <v>80000</v>
      </c>
      <c r="I15" s="1169">
        <v>0</v>
      </c>
      <c r="J15" s="626">
        <v>80000</v>
      </c>
      <c r="K15" s="468">
        <v>2296</v>
      </c>
      <c r="L15" s="215">
        <v>7400.87</v>
      </c>
      <c r="M15" s="1150">
        <v>2432</v>
      </c>
      <c r="N15" s="1038">
        <v>25</v>
      </c>
      <c r="O15" s="1038">
        <f>SUM(K15:N15)</f>
        <v>12153.869999999999</v>
      </c>
      <c r="P15" s="1038">
        <f>+H15-O15</f>
        <v>67846.13</v>
      </c>
    </row>
    <row r="16" spans="1:16" ht="21" customHeight="1" x14ac:dyDescent="0.25">
      <c r="B16" s="466" t="s">
        <v>813</v>
      </c>
      <c r="C16" s="569"/>
      <c r="D16" s="707">
        <v>3</v>
      </c>
      <c r="E16" s="465"/>
      <c r="F16" s="465"/>
      <c r="G16" s="465"/>
      <c r="H16" s="1145">
        <f>SUM(H13:H15)</f>
        <v>210000</v>
      </c>
      <c r="I16" s="1144">
        <v>0</v>
      </c>
      <c r="J16" s="1145">
        <f t="shared" ref="J16:P16" si="0">SUM(J13:J15)</f>
        <v>210000</v>
      </c>
      <c r="K16" s="1145">
        <f t="shared" si="0"/>
        <v>6027</v>
      </c>
      <c r="L16" s="1145">
        <f t="shared" si="0"/>
        <v>19506.240000000002</v>
      </c>
      <c r="M16" s="1145">
        <f t="shared" si="0"/>
        <v>6384</v>
      </c>
      <c r="N16" s="1145">
        <f t="shared" si="0"/>
        <v>75</v>
      </c>
      <c r="O16" s="1145">
        <f t="shared" si="0"/>
        <v>31992.239999999998</v>
      </c>
      <c r="P16" s="1145">
        <f t="shared" si="0"/>
        <v>178007.76</v>
      </c>
    </row>
    <row r="17" spans="1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1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46082</v>
      </c>
      <c r="G19" s="855">
        <v>46235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1:16" s="25" customFormat="1" ht="21" customHeight="1" x14ac:dyDescent="0.25">
      <c r="A20" s="531"/>
      <c r="B20" s="466" t="s">
        <v>813</v>
      </c>
      <c r="C20" s="569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6">
        <f t="shared" si="1"/>
        <v>16809.87</v>
      </c>
      <c r="M20" s="1145">
        <f t="shared" si="1"/>
        <v>3648</v>
      </c>
      <c r="N20" s="1146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1:16" s="25" customFormat="1" ht="21" customHeight="1" x14ac:dyDescent="0.25">
      <c r="A21" s="531"/>
      <c r="B21" s="466"/>
      <c r="C21" s="569"/>
      <c r="D21" s="707"/>
      <c r="E21" s="465"/>
      <c r="F21" s="465"/>
      <c r="G21" s="465"/>
      <c r="H21" s="1145"/>
      <c r="I21" s="1144"/>
      <c r="J21" s="1145"/>
      <c r="K21" s="1145"/>
      <c r="L21" s="1145"/>
      <c r="M21" s="1145"/>
      <c r="N21" s="1145"/>
      <c r="O21" s="1145"/>
      <c r="P21" s="1145"/>
    </row>
    <row r="22" spans="1:16" ht="21" customHeight="1" x14ac:dyDescent="0.25">
      <c r="B22" s="1585" t="s">
        <v>1555</v>
      </c>
      <c r="C22" s="1223"/>
      <c r="D22" s="492"/>
      <c r="E22" s="1015"/>
      <c r="F22" s="492"/>
      <c r="G22" s="492"/>
      <c r="H22" s="695"/>
      <c r="I22" s="1112"/>
      <c r="J22" s="463"/>
      <c r="K22" s="463"/>
      <c r="L22" s="463"/>
      <c r="M22" s="1145"/>
      <c r="N22" s="697"/>
      <c r="O22" s="697"/>
      <c r="P22" s="463"/>
    </row>
    <row r="23" spans="1:16" ht="21.75" customHeight="1" x14ac:dyDescent="0.25">
      <c r="B23" s="496" t="s">
        <v>989</v>
      </c>
      <c r="C23" s="684" t="s">
        <v>807</v>
      </c>
      <c r="D23" s="282" t="s">
        <v>1573</v>
      </c>
      <c r="E23" s="281" t="s">
        <v>1281</v>
      </c>
      <c r="F23" s="1084">
        <v>46023</v>
      </c>
      <c r="G23" s="1084">
        <v>46174</v>
      </c>
      <c r="H23" s="626">
        <v>150000</v>
      </c>
      <c r="I23" s="1111">
        <v>0</v>
      </c>
      <c r="J23" s="457">
        <v>150000</v>
      </c>
      <c r="K23" s="457">
        <v>4305</v>
      </c>
      <c r="L23" s="457">
        <v>23866.62</v>
      </c>
      <c r="M23" s="1149">
        <v>4560</v>
      </c>
      <c r="N23" s="468">
        <v>25</v>
      </c>
      <c r="O23" s="468">
        <v>32756.62</v>
      </c>
      <c r="P23" s="457">
        <v>117243.38</v>
      </c>
    </row>
    <row r="24" spans="1:16" ht="21" customHeight="1" x14ac:dyDescent="0.25">
      <c r="B24" s="496" t="s">
        <v>1578</v>
      </c>
      <c r="C24" s="684" t="s">
        <v>807</v>
      </c>
      <c r="D24" s="282" t="s">
        <v>1180</v>
      </c>
      <c r="E24" s="281" t="s">
        <v>1063</v>
      </c>
      <c r="F24" s="855">
        <v>46054</v>
      </c>
      <c r="G24" s="855">
        <v>46204</v>
      </c>
      <c r="H24" s="626">
        <v>70000</v>
      </c>
      <c r="I24" s="1111">
        <v>0</v>
      </c>
      <c r="J24" s="457">
        <v>70000</v>
      </c>
      <c r="K24" s="457">
        <v>2009</v>
      </c>
      <c r="L24" s="457">
        <v>5368.48</v>
      </c>
      <c r="M24" s="1149">
        <v>2128</v>
      </c>
      <c r="N24" s="468">
        <v>14760.71</v>
      </c>
      <c r="O24" s="468">
        <f>+K24+L24+M24+N24</f>
        <v>24266.19</v>
      </c>
      <c r="P24" s="457">
        <f>+J24-O24</f>
        <v>45733.81</v>
      </c>
    </row>
    <row r="25" spans="1:16" ht="21" customHeight="1" x14ac:dyDescent="0.25">
      <c r="B25" s="496" t="s">
        <v>1652</v>
      </c>
      <c r="C25" s="497" t="s">
        <v>806</v>
      </c>
      <c r="D25" s="282" t="s">
        <v>1180</v>
      </c>
      <c r="E25" s="281" t="s">
        <v>1063</v>
      </c>
      <c r="F25" s="855">
        <v>45992</v>
      </c>
      <c r="G25" s="855">
        <v>46143</v>
      </c>
      <c r="H25" s="626">
        <v>60000</v>
      </c>
      <c r="I25" s="1111">
        <v>0</v>
      </c>
      <c r="J25" s="457">
        <v>60000</v>
      </c>
      <c r="K25" s="457">
        <v>1722</v>
      </c>
      <c r="L25" s="457">
        <v>3486.68</v>
      </c>
      <c r="M25" s="1149">
        <v>1824</v>
      </c>
      <c r="N25" s="468">
        <v>1296.7</v>
      </c>
      <c r="O25" s="468">
        <f>SUM(K25:N25)</f>
        <v>8329.380000000001</v>
      </c>
      <c r="P25" s="457">
        <f>+H25-O25</f>
        <v>51670.619999999995</v>
      </c>
    </row>
    <row r="26" spans="1:16" ht="21" customHeight="1" x14ac:dyDescent="0.25">
      <c r="B26" s="496" t="s">
        <v>1747</v>
      </c>
      <c r="C26" s="497" t="s">
        <v>806</v>
      </c>
      <c r="D26" s="282" t="s">
        <v>1180</v>
      </c>
      <c r="E26" s="281" t="s">
        <v>1063</v>
      </c>
      <c r="F26" s="855">
        <v>46113</v>
      </c>
      <c r="G26" s="855">
        <v>46266</v>
      </c>
      <c r="H26" s="626">
        <v>67000</v>
      </c>
      <c r="I26" s="1111">
        <v>0</v>
      </c>
      <c r="J26" s="457">
        <v>67000</v>
      </c>
      <c r="K26" s="457">
        <v>1922.9</v>
      </c>
      <c r="L26" s="457">
        <v>4803.9399999999996</v>
      </c>
      <c r="M26" s="1149">
        <v>2036.8</v>
      </c>
      <c r="N26" s="468">
        <v>25</v>
      </c>
      <c r="O26" s="468">
        <f>SUM(K26:N26)</f>
        <v>8788.64</v>
      </c>
      <c r="P26" s="457">
        <f>+H26-O26</f>
        <v>58211.360000000001</v>
      </c>
    </row>
    <row r="27" spans="1:16" ht="21" customHeight="1" x14ac:dyDescent="0.25">
      <c r="B27" s="466" t="s">
        <v>813</v>
      </c>
      <c r="C27" s="569"/>
      <c r="D27" s="492">
        <v>4</v>
      </c>
      <c r="E27" s="281"/>
      <c r="F27" s="1019"/>
      <c r="G27" s="857"/>
      <c r="H27" s="1145">
        <f>SUM(H23:H26)</f>
        <v>347000</v>
      </c>
      <c r="I27" s="1145">
        <f t="shared" ref="I27:P27" si="2">SUM(I23:I26)</f>
        <v>0</v>
      </c>
      <c r="J27" s="1145">
        <f t="shared" si="2"/>
        <v>347000</v>
      </c>
      <c r="K27" s="1145">
        <f t="shared" si="2"/>
        <v>9958.9</v>
      </c>
      <c r="L27" s="1145">
        <f t="shared" si="2"/>
        <v>37525.72</v>
      </c>
      <c r="M27" s="1145">
        <f t="shared" si="2"/>
        <v>10548.8</v>
      </c>
      <c r="N27" s="1145">
        <f t="shared" si="2"/>
        <v>16107.41</v>
      </c>
      <c r="O27" s="1145">
        <f>SUM(O23:O26)</f>
        <v>74140.83</v>
      </c>
      <c r="P27" s="1145">
        <f t="shared" si="2"/>
        <v>272859.17</v>
      </c>
    </row>
    <row r="28" spans="1:16" ht="21" customHeight="1" x14ac:dyDescent="0.25">
      <c r="B28" s="466"/>
      <c r="C28" s="569"/>
      <c r="D28" s="492"/>
      <c r="E28" s="281"/>
      <c r="F28" s="1019"/>
      <c r="G28" s="857"/>
      <c r="H28" s="1145"/>
      <c r="I28" s="1112"/>
      <c r="J28" s="1145"/>
      <c r="K28" s="1145"/>
      <c r="L28" s="1145"/>
      <c r="M28" s="1145"/>
      <c r="N28" s="1145"/>
      <c r="O28" s="1145"/>
      <c r="P28" s="1145"/>
    </row>
    <row r="29" spans="1:16" s="25" customFormat="1" ht="21" customHeight="1" x14ac:dyDescent="0.25">
      <c r="A29" s="531"/>
      <c r="B29" s="466" t="s">
        <v>1144</v>
      </c>
      <c r="C29" s="569"/>
      <c r="D29" s="707"/>
      <c r="E29" s="465"/>
      <c r="F29" s="465"/>
      <c r="G29" s="465"/>
      <c r="H29" s="1145"/>
      <c r="I29" s="1144"/>
      <c r="J29" s="1145"/>
      <c r="K29" s="1145"/>
      <c r="L29" s="1145"/>
      <c r="M29" s="1145"/>
      <c r="N29" s="1145"/>
      <c r="O29" s="1145"/>
      <c r="P29" s="1145"/>
    </row>
    <row r="30" spans="1:16" s="25" customFormat="1" ht="21" customHeight="1" x14ac:dyDescent="0.25">
      <c r="A30" s="531"/>
      <c r="B30" s="286" t="s">
        <v>1821</v>
      </c>
      <c r="C30" s="685" t="s">
        <v>807</v>
      </c>
      <c r="D30" s="749" t="s">
        <v>925</v>
      </c>
      <c r="E30" s="281" t="s">
        <v>1281</v>
      </c>
      <c r="F30" s="855">
        <v>46054</v>
      </c>
      <c r="G30" s="855">
        <v>46204</v>
      </c>
      <c r="H30" s="1149">
        <v>80000</v>
      </c>
      <c r="I30" s="1169">
        <v>0</v>
      </c>
      <c r="J30" s="1149">
        <v>80000</v>
      </c>
      <c r="K30" s="1149">
        <v>2296</v>
      </c>
      <c r="L30" s="1149">
        <v>7400.87</v>
      </c>
      <c r="M30" s="1149">
        <v>2432</v>
      </c>
      <c r="N30" s="1149">
        <v>25</v>
      </c>
      <c r="O30" s="1149">
        <f>SUM(K30:N30)</f>
        <v>12153.869999999999</v>
      </c>
      <c r="P30" s="1149">
        <f>+J30-O30</f>
        <v>67846.13</v>
      </c>
    </row>
    <row r="31" spans="1:16" s="25" customFormat="1" ht="21" customHeight="1" x14ac:dyDescent="0.25">
      <c r="A31" s="531"/>
      <c r="B31" s="466"/>
      <c r="C31" s="569"/>
      <c r="D31" s="707">
        <v>1</v>
      </c>
      <c r="E31" s="465"/>
      <c r="F31" s="465"/>
      <c r="G31" s="855"/>
      <c r="H31" s="1145">
        <v>80000</v>
      </c>
      <c r="I31" s="1144">
        <v>0</v>
      </c>
      <c r="J31" s="1145">
        <v>80000</v>
      </c>
      <c r="K31" s="1145">
        <v>2296</v>
      </c>
      <c r="L31" s="1146">
        <v>7400.87</v>
      </c>
      <c r="M31" s="1145">
        <v>2432</v>
      </c>
      <c r="N31" s="1146">
        <v>25</v>
      </c>
      <c r="O31" s="1145">
        <f>SUM(K31:N31)</f>
        <v>12153.869999999999</v>
      </c>
      <c r="P31" s="1145">
        <f>+J31-O31</f>
        <v>67846.13</v>
      </c>
    </row>
    <row r="32" spans="1:16" ht="21" customHeight="1" x14ac:dyDescent="0.25">
      <c r="B32" s="466" t="s">
        <v>1492</v>
      </c>
      <c r="C32" s="569"/>
      <c r="D32" s="492"/>
      <c r="E32" s="465"/>
      <c r="F32" s="500"/>
      <c r="G32" s="855"/>
      <c r="H32" s="695"/>
      <c r="I32" s="1144"/>
      <c r="J32" s="695"/>
      <c r="K32" s="695"/>
      <c r="L32" s="695"/>
      <c r="M32" s="1145"/>
      <c r="N32" s="695"/>
      <c r="O32" s="695"/>
      <c r="P32" s="695"/>
    </row>
    <row r="33" spans="2:16" s="259" customFormat="1" ht="21" customHeight="1" x14ac:dyDescent="0.25">
      <c r="B33" s="1251" t="s">
        <v>917</v>
      </c>
      <c r="C33" s="1252" t="s">
        <v>807</v>
      </c>
      <c r="D33" s="1246" t="s">
        <v>1494</v>
      </c>
      <c r="E33" s="1247" t="s">
        <v>1063</v>
      </c>
      <c r="F33" s="855">
        <v>46113</v>
      </c>
      <c r="G33" s="855">
        <v>46266</v>
      </c>
      <c r="H33" s="1100">
        <v>90000</v>
      </c>
      <c r="I33" s="1249">
        <v>0</v>
      </c>
      <c r="J33" s="1100">
        <v>90000</v>
      </c>
      <c r="K33" s="1100">
        <v>2583</v>
      </c>
      <c r="L33" s="1100">
        <v>9753.1200000000008</v>
      </c>
      <c r="M33" s="1250">
        <v>2736</v>
      </c>
      <c r="N33" s="626">
        <v>11903.93</v>
      </c>
      <c r="O33" s="626">
        <f>SUM(K33:N33)</f>
        <v>26976.050000000003</v>
      </c>
      <c r="P33" s="1100">
        <f>+H33-O33</f>
        <v>63023.95</v>
      </c>
    </row>
    <row r="34" spans="2:16" ht="21" customHeight="1" x14ac:dyDescent="0.25">
      <c r="B34" s="466" t="s">
        <v>813</v>
      </c>
      <c r="C34" s="569"/>
      <c r="D34" s="492">
        <v>1</v>
      </c>
      <c r="E34" s="465"/>
      <c r="F34" s="695"/>
      <c r="G34" s="696"/>
      <c r="H34" s="1099">
        <v>90000</v>
      </c>
      <c r="I34" s="1253">
        <v>0</v>
      </c>
      <c r="J34" s="1099">
        <v>90000</v>
      </c>
      <c r="K34" s="1099">
        <v>2583</v>
      </c>
      <c r="L34" s="1099">
        <v>9753.1200000000008</v>
      </c>
      <c r="M34" s="1146">
        <v>2736</v>
      </c>
      <c r="N34" s="1099">
        <v>11903.93</v>
      </c>
      <c r="O34" s="695">
        <f>SUM(K34:N34)</f>
        <v>26976.050000000003</v>
      </c>
      <c r="P34" s="1099">
        <f>+H34-O34</f>
        <v>63023.95</v>
      </c>
    </row>
    <row r="35" spans="2:16" ht="21" customHeight="1" x14ac:dyDescent="0.25">
      <c r="B35" s="466"/>
      <c r="C35" s="569"/>
      <c r="D35" s="492"/>
      <c r="E35" s="465"/>
      <c r="F35" s="695"/>
      <c r="G35" s="696"/>
      <c r="H35" s="695"/>
      <c r="I35" s="1144"/>
      <c r="J35" s="695"/>
      <c r="K35" s="695"/>
      <c r="L35" s="695"/>
      <c r="M35" s="1145"/>
      <c r="N35" s="695"/>
      <c r="O35" s="695"/>
      <c r="P35" s="1099"/>
    </row>
    <row r="36" spans="2:16" ht="21" customHeight="1" x14ac:dyDescent="0.25">
      <c r="B36" s="466" t="s">
        <v>1145</v>
      </c>
      <c r="C36" s="569"/>
      <c r="D36" s="466"/>
      <c r="E36" s="465"/>
      <c r="F36" s="695"/>
      <c r="G36" s="696"/>
      <c r="H36" s="695"/>
      <c r="I36" s="1144"/>
      <c r="J36" s="695"/>
      <c r="K36" s="695"/>
      <c r="L36" s="695"/>
      <c r="M36" s="1145"/>
      <c r="N36" s="695"/>
      <c r="O36" s="695"/>
      <c r="P36" s="1099"/>
    </row>
    <row r="37" spans="2:16" ht="21" customHeight="1" x14ac:dyDescent="0.25">
      <c r="B37" s="286" t="s">
        <v>1839</v>
      </c>
      <c r="C37" s="685" t="s">
        <v>807</v>
      </c>
      <c r="D37" s="286" t="s">
        <v>1158</v>
      </c>
      <c r="E37" s="1247" t="s">
        <v>1063</v>
      </c>
      <c r="F37" s="855">
        <v>46113</v>
      </c>
      <c r="G37" s="855">
        <v>46266</v>
      </c>
      <c r="H37" s="626">
        <v>90000</v>
      </c>
      <c r="I37" s="1169">
        <v>0</v>
      </c>
      <c r="J37" s="626">
        <v>90000</v>
      </c>
      <c r="K37" s="626">
        <v>2583</v>
      </c>
      <c r="L37" s="626">
        <v>9753.1200000000008</v>
      </c>
      <c r="M37" s="1149">
        <v>2736</v>
      </c>
      <c r="N37" s="626">
        <v>25</v>
      </c>
      <c r="O37" s="626">
        <f>SUM(K37:N37)</f>
        <v>15097.12</v>
      </c>
      <c r="P37" s="1100">
        <f>+J37-O37</f>
        <v>74902.880000000005</v>
      </c>
    </row>
    <row r="38" spans="2:16" ht="21" customHeight="1" x14ac:dyDescent="0.25">
      <c r="B38" s="466" t="s">
        <v>813</v>
      </c>
      <c r="C38" s="569"/>
      <c r="D38" s="492">
        <v>1</v>
      </c>
      <c r="E38" s="465"/>
      <c r="F38" s="695"/>
      <c r="G38" s="696"/>
      <c r="H38" s="695">
        <v>90000</v>
      </c>
      <c r="I38" s="1144">
        <v>0</v>
      </c>
      <c r="J38" s="695">
        <v>90000</v>
      </c>
      <c r="K38" s="695">
        <v>2583</v>
      </c>
      <c r="L38" s="1099">
        <v>9753.1200000000008</v>
      </c>
      <c r="M38" s="1145">
        <v>2736</v>
      </c>
      <c r="N38" s="1099">
        <v>25</v>
      </c>
      <c r="O38" s="695">
        <f>SUM(K38:N38)</f>
        <v>15097.12</v>
      </c>
      <c r="P38" s="1099">
        <f>+J38-O38</f>
        <v>74902.880000000005</v>
      </c>
    </row>
    <row r="39" spans="2:16" ht="21" customHeight="1" x14ac:dyDescent="0.25">
      <c r="B39" s="466"/>
      <c r="C39" s="569"/>
      <c r="D39" s="492"/>
      <c r="E39" s="465"/>
      <c r="F39" s="695"/>
      <c r="G39" s="696"/>
      <c r="H39" s="695"/>
      <c r="I39" s="1144"/>
      <c r="J39" s="695"/>
      <c r="K39" s="695"/>
      <c r="L39" s="695"/>
      <c r="M39" s="1145"/>
      <c r="N39" s="695"/>
      <c r="O39" s="695"/>
      <c r="P39" s="695"/>
    </row>
    <row r="40" spans="2:16" ht="21" customHeight="1" x14ac:dyDescent="0.25">
      <c r="B40" s="466" t="s">
        <v>1783</v>
      </c>
      <c r="C40" s="569"/>
      <c r="D40" s="492"/>
      <c r="E40" s="465"/>
      <c r="F40" s="695"/>
      <c r="G40" s="696"/>
      <c r="H40" s="695"/>
      <c r="I40" s="1144"/>
      <c r="J40" s="695"/>
      <c r="K40" s="695"/>
      <c r="L40" s="695"/>
      <c r="M40" s="1145"/>
      <c r="N40" s="695"/>
      <c r="O40" s="695"/>
      <c r="P40" s="695"/>
    </row>
    <row r="41" spans="2:16" ht="21" customHeight="1" x14ac:dyDescent="0.25">
      <c r="B41" s="286" t="s">
        <v>1654</v>
      </c>
      <c r="C41" s="685" t="s">
        <v>807</v>
      </c>
      <c r="D41" s="286" t="s">
        <v>1784</v>
      </c>
      <c r="E41" s="1247" t="s">
        <v>1063</v>
      </c>
      <c r="F41" s="855">
        <v>45992</v>
      </c>
      <c r="G41" s="855">
        <v>46143</v>
      </c>
      <c r="H41" s="626">
        <v>70000</v>
      </c>
      <c r="I41" s="1169">
        <v>0</v>
      </c>
      <c r="J41" s="626">
        <v>70000</v>
      </c>
      <c r="K41" s="626">
        <v>2009</v>
      </c>
      <c r="L41" s="626">
        <v>5368.48</v>
      </c>
      <c r="M41" s="1149">
        <v>2128</v>
      </c>
      <c r="N41" s="626">
        <v>2091.5100000000002</v>
      </c>
      <c r="O41" s="626">
        <f>SUM(K41:N41)</f>
        <v>11596.99</v>
      </c>
      <c r="P41" s="1100">
        <f>+H41-O41</f>
        <v>58403.01</v>
      </c>
    </row>
    <row r="42" spans="2:16" ht="21" customHeight="1" x14ac:dyDescent="0.25">
      <c r="B42" s="460" t="s">
        <v>1785</v>
      </c>
      <c r="C42" s="685" t="s">
        <v>807</v>
      </c>
      <c r="D42" s="1246" t="s">
        <v>1784</v>
      </c>
      <c r="E42" s="1247" t="s">
        <v>1063</v>
      </c>
      <c r="F42" s="855">
        <v>45992</v>
      </c>
      <c r="G42" s="855">
        <v>46143</v>
      </c>
      <c r="H42" s="626">
        <v>70000</v>
      </c>
      <c r="I42" s="1169">
        <v>0</v>
      </c>
      <c r="J42" s="626">
        <v>70000</v>
      </c>
      <c r="K42" s="626">
        <v>2009</v>
      </c>
      <c r="L42" s="626">
        <v>4984.5200000000004</v>
      </c>
      <c r="M42" s="1149">
        <v>2128</v>
      </c>
      <c r="N42" s="626">
        <v>1944.78</v>
      </c>
      <c r="O42" s="626">
        <f>SUM(K42:N42)</f>
        <v>11066.300000000001</v>
      </c>
      <c r="P42" s="626">
        <f>+H42-O42</f>
        <v>58933.7</v>
      </c>
    </row>
    <row r="43" spans="2:16" ht="21" customHeight="1" x14ac:dyDescent="0.25">
      <c r="B43" s="466" t="s">
        <v>813</v>
      </c>
      <c r="C43" s="569"/>
      <c r="D43" s="492">
        <v>2</v>
      </c>
      <c r="E43" s="465"/>
      <c r="F43" s="500"/>
      <c r="G43" s="855"/>
      <c r="H43" s="695">
        <f>SUM(H41:H42)</f>
        <v>140000</v>
      </c>
      <c r="I43" s="1253">
        <v>0</v>
      </c>
      <c r="J43" s="695">
        <f t="shared" ref="J43:P43" si="3">SUM(J41:J42)</f>
        <v>140000</v>
      </c>
      <c r="K43" s="695">
        <f t="shared" si="3"/>
        <v>4018</v>
      </c>
      <c r="L43" s="1099">
        <f t="shared" si="3"/>
        <v>10353</v>
      </c>
      <c r="M43" s="695">
        <f t="shared" si="3"/>
        <v>4256</v>
      </c>
      <c r="N43" s="1099">
        <f t="shared" si="3"/>
        <v>4036.29</v>
      </c>
      <c r="O43" s="695">
        <f>SUM(O41:O42)</f>
        <v>22663.29</v>
      </c>
      <c r="P43" s="695">
        <f t="shared" si="3"/>
        <v>117336.70999999999</v>
      </c>
    </row>
    <row r="44" spans="2:16" ht="21" customHeight="1" x14ac:dyDescent="0.25">
      <c r="B44" s="466"/>
      <c r="C44" s="569"/>
      <c r="D44" s="492"/>
      <c r="E44" s="465"/>
      <c r="F44" s="500"/>
      <c r="G44" s="855"/>
      <c r="H44" s="695"/>
      <c r="I44" s="1253"/>
      <c r="J44" s="695"/>
      <c r="K44" s="695"/>
      <c r="L44" s="695"/>
      <c r="M44" s="695"/>
      <c r="N44" s="695"/>
      <c r="O44" s="695"/>
      <c r="P44" s="695"/>
    </row>
    <row r="45" spans="2:16" ht="21" customHeight="1" x14ac:dyDescent="0.25">
      <c r="B45" s="466" t="s">
        <v>1531</v>
      </c>
      <c r="C45" s="569"/>
      <c r="D45" s="492"/>
      <c r="E45" s="465"/>
      <c r="F45" s="500"/>
      <c r="G45" s="855"/>
      <c r="H45" s="695"/>
      <c r="I45" s="1253"/>
      <c r="J45" s="695"/>
      <c r="K45" s="695"/>
      <c r="L45" s="695"/>
      <c r="M45" s="695"/>
      <c r="N45" s="695"/>
      <c r="O45" s="695"/>
      <c r="P45" s="695"/>
    </row>
    <row r="46" spans="2:16" ht="21" customHeight="1" x14ac:dyDescent="0.25">
      <c r="B46" s="286" t="s">
        <v>169</v>
      </c>
      <c r="C46" s="281" t="s">
        <v>807</v>
      </c>
      <c r="D46" s="286" t="s">
        <v>1838</v>
      </c>
      <c r="E46" s="1247" t="s">
        <v>1063</v>
      </c>
      <c r="F46" s="855">
        <v>46113</v>
      </c>
      <c r="G46" s="855">
        <v>46266</v>
      </c>
      <c r="H46" s="626">
        <v>95000</v>
      </c>
      <c r="I46" s="1249">
        <v>0</v>
      </c>
      <c r="J46" s="626">
        <v>95000</v>
      </c>
      <c r="K46" s="626">
        <v>2726.5</v>
      </c>
      <c r="L46" s="626">
        <v>10929.24</v>
      </c>
      <c r="M46" s="626">
        <v>2888</v>
      </c>
      <c r="N46" s="626">
        <v>1296.7</v>
      </c>
      <c r="O46" s="626">
        <f>SUM(K46:N46)</f>
        <v>17840.439999999999</v>
      </c>
      <c r="P46" s="626">
        <f>+H46-O46</f>
        <v>77159.56</v>
      </c>
    </row>
    <row r="47" spans="2:16" ht="21" customHeight="1" x14ac:dyDescent="0.25">
      <c r="B47" s="466" t="s">
        <v>813</v>
      </c>
      <c r="C47" s="569"/>
      <c r="D47" s="282">
        <v>1</v>
      </c>
      <c r="E47" s="465"/>
      <c r="F47" s="500"/>
      <c r="G47" s="855"/>
      <c r="H47" s="695">
        <v>95000</v>
      </c>
      <c r="I47" s="1253">
        <v>0</v>
      </c>
      <c r="J47" s="695">
        <v>95000</v>
      </c>
      <c r="K47" s="695">
        <v>2726.5</v>
      </c>
      <c r="L47" s="1099">
        <v>10929.24</v>
      </c>
      <c r="M47" s="695">
        <v>2888</v>
      </c>
      <c r="N47" s="1099">
        <v>1296.7</v>
      </c>
      <c r="O47" s="695">
        <f>SUM(K47:N47)</f>
        <v>17840.439999999999</v>
      </c>
      <c r="P47" s="695">
        <f>+H47-O47</f>
        <v>77159.56</v>
      </c>
    </row>
    <row r="48" spans="2:16" ht="21" customHeight="1" x14ac:dyDescent="0.25">
      <c r="B48" s="466"/>
      <c r="C48" s="569"/>
      <c r="D48" s="492"/>
      <c r="E48" s="465"/>
      <c r="F48" s="500"/>
      <c r="G48" s="855"/>
      <c r="H48" s="695"/>
      <c r="I48" s="695"/>
      <c r="J48" s="695"/>
      <c r="K48" s="695"/>
      <c r="L48" s="695"/>
      <c r="M48" s="695"/>
      <c r="N48" s="695"/>
      <c r="O48" s="695"/>
      <c r="P48" s="695"/>
    </row>
    <row r="49" spans="2:16" ht="21" customHeight="1" x14ac:dyDescent="0.25">
      <c r="B49" s="466" t="s">
        <v>1126</v>
      </c>
      <c r="C49" s="569"/>
      <c r="D49" s="492"/>
      <c r="E49" s="465"/>
      <c r="F49" s="695"/>
      <c r="G49" s="696"/>
      <c r="H49" s="695"/>
      <c r="I49" s="1145"/>
      <c r="J49" s="695"/>
      <c r="K49" s="695"/>
      <c r="L49" s="695"/>
      <c r="M49" s="1145"/>
      <c r="N49" s="695"/>
      <c r="O49" s="153"/>
      <c r="P49" s="153"/>
    </row>
    <row r="50" spans="2:16" s="259" customFormat="1" ht="18.75" customHeight="1" x14ac:dyDescent="0.25">
      <c r="B50" s="275" t="s">
        <v>1580</v>
      </c>
      <c r="C50" s="1247" t="s">
        <v>806</v>
      </c>
      <c r="D50" s="1246" t="s">
        <v>1837</v>
      </c>
      <c r="E50" s="1247" t="s">
        <v>1063</v>
      </c>
      <c r="F50" s="855">
        <v>46113</v>
      </c>
      <c r="G50" s="855">
        <v>46266</v>
      </c>
      <c r="H50" s="1100">
        <v>105000</v>
      </c>
      <c r="I50" s="1249">
        <v>0</v>
      </c>
      <c r="J50" s="1100">
        <v>105000</v>
      </c>
      <c r="K50" s="1100">
        <v>3013.5</v>
      </c>
      <c r="L50" s="1100">
        <v>13281.49</v>
      </c>
      <c r="M50" s="1250">
        <v>3192</v>
      </c>
      <c r="N50" s="626">
        <v>2837</v>
      </c>
      <c r="O50" s="626">
        <f>SUM(K50:N50)</f>
        <v>22323.989999999998</v>
      </c>
      <c r="P50" s="1100">
        <f>+H50-O50</f>
        <v>82676.010000000009</v>
      </c>
    </row>
    <row r="51" spans="2:16" s="259" customFormat="1" ht="21" customHeight="1" x14ac:dyDescent="0.25">
      <c r="B51" s="1251" t="s">
        <v>1674</v>
      </c>
      <c r="C51" s="1252" t="s">
        <v>807</v>
      </c>
      <c r="D51" s="1246" t="s">
        <v>607</v>
      </c>
      <c r="E51" s="1247" t="s">
        <v>1063</v>
      </c>
      <c r="F51" s="855">
        <v>45992</v>
      </c>
      <c r="G51" s="855">
        <v>46143</v>
      </c>
      <c r="H51" s="1100">
        <v>70000</v>
      </c>
      <c r="I51" s="1249">
        <v>0</v>
      </c>
      <c r="J51" s="1100">
        <v>70000</v>
      </c>
      <c r="K51" s="1100">
        <v>2009</v>
      </c>
      <c r="L51" s="1103">
        <v>4984.5200000000004</v>
      </c>
      <c r="M51" s="1250">
        <v>2128</v>
      </c>
      <c r="N51" s="626">
        <v>1944.78</v>
      </c>
      <c r="O51" s="468">
        <f>SUM(K51:N51)</f>
        <v>11066.300000000001</v>
      </c>
      <c r="P51" s="675">
        <f>+H51-O51</f>
        <v>58933.7</v>
      </c>
    </row>
    <row r="52" spans="2:16" ht="21" customHeight="1" x14ac:dyDescent="0.25">
      <c r="B52" s="466" t="s">
        <v>813</v>
      </c>
      <c r="C52" s="569"/>
      <c r="D52" s="492">
        <v>2</v>
      </c>
      <c r="E52" s="465"/>
      <c r="F52" s="695"/>
      <c r="G52" s="696"/>
      <c r="H52" s="1099">
        <f>SUM(H50:H51)</f>
        <v>175000</v>
      </c>
      <c r="I52" s="1253">
        <v>0</v>
      </c>
      <c r="J52" s="1099">
        <f t="shared" ref="J52:P52" si="4">SUM(J50:J51)</f>
        <v>175000</v>
      </c>
      <c r="K52" s="1099">
        <f t="shared" si="4"/>
        <v>5022.5</v>
      </c>
      <c r="L52" s="1099">
        <f t="shared" si="4"/>
        <v>18266.010000000002</v>
      </c>
      <c r="M52" s="1099">
        <f t="shared" si="4"/>
        <v>5320</v>
      </c>
      <c r="N52" s="1099">
        <f t="shared" si="4"/>
        <v>4781.78</v>
      </c>
      <c r="O52" s="1099">
        <f t="shared" si="4"/>
        <v>33390.29</v>
      </c>
      <c r="P52" s="1099">
        <f t="shared" si="4"/>
        <v>141609.71000000002</v>
      </c>
    </row>
    <row r="53" spans="2:16" ht="21" customHeight="1" x14ac:dyDescent="0.25">
      <c r="B53" s="466"/>
      <c r="C53" s="569"/>
      <c r="D53" s="492"/>
      <c r="E53" s="465"/>
      <c r="F53" s="695"/>
      <c r="G53" s="696"/>
      <c r="H53" s="1099"/>
      <c r="I53" s="1253"/>
      <c r="J53" s="1099"/>
      <c r="K53" s="1099"/>
      <c r="L53" s="1099"/>
      <c r="M53" s="1099"/>
      <c r="N53" s="695"/>
      <c r="O53" s="695"/>
      <c r="P53" s="1099"/>
    </row>
    <row r="54" spans="2:16" ht="21" customHeight="1" x14ac:dyDescent="0.25">
      <c r="B54" s="466" t="s">
        <v>1443</v>
      </c>
      <c r="C54" s="569"/>
      <c r="D54" s="492"/>
      <c r="E54" s="465"/>
      <c r="F54" s="500"/>
      <c r="G54" s="855"/>
      <c r="H54" s="695"/>
      <c r="I54" s="1144"/>
      <c r="J54" s="695"/>
      <c r="K54" s="695"/>
      <c r="L54" s="695"/>
      <c r="M54" s="1145"/>
      <c r="N54" s="695"/>
      <c r="O54" s="695"/>
      <c r="P54" s="695"/>
    </row>
    <row r="55" spans="2:16" s="259" customFormat="1" ht="21" customHeight="1" x14ac:dyDescent="0.25">
      <c r="B55" s="1251" t="s">
        <v>382</v>
      </c>
      <c r="C55" s="1252" t="s">
        <v>807</v>
      </c>
      <c r="D55" s="1246" t="s">
        <v>1749</v>
      </c>
      <c r="E55" s="1247" t="s">
        <v>1063</v>
      </c>
      <c r="F55" s="855">
        <v>45992</v>
      </c>
      <c r="G55" s="855">
        <v>46143</v>
      </c>
      <c r="H55" s="1100">
        <v>70000</v>
      </c>
      <c r="I55" s="1249">
        <v>0</v>
      </c>
      <c r="J55" s="1100">
        <v>70000</v>
      </c>
      <c r="K55" s="1100">
        <v>2009</v>
      </c>
      <c r="L55" s="1103">
        <v>5368.48</v>
      </c>
      <c r="M55" s="1250">
        <v>2128</v>
      </c>
      <c r="N55" s="626">
        <v>25</v>
      </c>
      <c r="O55" s="468">
        <f>+K55+L55+M55+N55</f>
        <v>9530.48</v>
      </c>
      <c r="P55" s="675">
        <f>+J55-O55</f>
        <v>60469.520000000004</v>
      </c>
    </row>
    <row r="56" spans="2:16" s="259" customFormat="1" ht="21" customHeight="1" x14ac:dyDescent="0.25">
      <c r="B56" s="466" t="s">
        <v>813</v>
      </c>
      <c r="C56" s="1252"/>
      <c r="D56" s="1325">
        <v>1</v>
      </c>
      <c r="E56" s="1247"/>
      <c r="F56" s="1248"/>
      <c r="G56" s="1248"/>
      <c r="H56" s="1099">
        <v>70000</v>
      </c>
      <c r="I56" s="1253">
        <v>0</v>
      </c>
      <c r="J56" s="1099">
        <v>70000</v>
      </c>
      <c r="K56" s="1099">
        <v>2009</v>
      </c>
      <c r="L56" s="1099">
        <v>5368.48</v>
      </c>
      <c r="M56" s="1099">
        <v>2128</v>
      </c>
      <c r="N56" s="1099">
        <v>25</v>
      </c>
      <c r="O56" s="695">
        <f>SUM(K56:N56)</f>
        <v>9530.48</v>
      </c>
      <c r="P56" s="1099">
        <f>+H56-O56</f>
        <v>60469.520000000004</v>
      </c>
    </row>
    <row r="57" spans="2:16" ht="23.25" customHeight="1" x14ac:dyDescent="0.25">
      <c r="B57" s="466"/>
      <c r="C57" s="569"/>
      <c r="D57" s="492"/>
      <c r="E57" s="1247"/>
      <c r="F57" s="500"/>
      <c r="G57" s="855"/>
      <c r="H57" s="1099"/>
      <c r="I57" s="1253"/>
      <c r="J57" s="1099"/>
      <c r="K57" s="1099"/>
      <c r="L57" s="1099"/>
      <c r="M57" s="1099"/>
      <c r="N57" s="695"/>
      <c r="O57" s="695"/>
      <c r="P57" s="1099"/>
    </row>
    <row r="58" spans="2:16" ht="21" customHeight="1" x14ac:dyDescent="0.25">
      <c r="B58" s="466" t="s">
        <v>839</v>
      </c>
      <c r="C58" s="569"/>
      <c r="D58" s="492"/>
      <c r="E58" s="465"/>
      <c r="F58" s="500"/>
      <c r="G58" s="855"/>
      <c r="H58" s="695"/>
      <c r="I58" s="1144"/>
      <c r="J58" s="695"/>
      <c r="K58" s="695"/>
      <c r="L58" s="695"/>
      <c r="M58" s="1145"/>
      <c r="N58" s="695"/>
      <c r="O58" s="695"/>
      <c r="P58" s="695"/>
    </row>
    <row r="59" spans="2:16" ht="27.75" customHeight="1" x14ac:dyDescent="0.25">
      <c r="B59" s="286" t="s">
        <v>1581</v>
      </c>
      <c r="C59" s="685" t="s">
        <v>807</v>
      </c>
      <c r="D59" s="282" t="s">
        <v>1570</v>
      </c>
      <c r="E59" s="281" t="s">
        <v>1063</v>
      </c>
      <c r="F59" s="855">
        <v>46082</v>
      </c>
      <c r="G59" s="855">
        <v>46235</v>
      </c>
      <c r="H59" s="626">
        <v>150000</v>
      </c>
      <c r="I59" s="1169">
        <v>0</v>
      </c>
      <c r="J59" s="626">
        <v>150000</v>
      </c>
      <c r="K59" s="626">
        <v>4305</v>
      </c>
      <c r="L59" s="626">
        <v>23386.67</v>
      </c>
      <c r="M59" s="1149">
        <v>4560</v>
      </c>
      <c r="N59" s="626">
        <v>4116.9799999999996</v>
      </c>
      <c r="O59" s="626">
        <f>SUM(K59:N59)</f>
        <v>36368.649999999994</v>
      </c>
      <c r="P59" s="626">
        <f>+H59-O59</f>
        <v>113631.35</v>
      </c>
    </row>
    <row r="60" spans="2:16" ht="21" customHeight="1" x14ac:dyDescent="0.25">
      <c r="B60" s="453" t="s">
        <v>813</v>
      </c>
      <c r="C60" s="569"/>
      <c r="D60" s="492">
        <v>1</v>
      </c>
      <c r="E60" s="465"/>
      <c r="F60" s="500"/>
      <c r="G60" s="855"/>
      <c r="H60" s="695">
        <v>150000</v>
      </c>
      <c r="I60" s="1144">
        <v>0</v>
      </c>
      <c r="J60" s="695">
        <v>150000</v>
      </c>
      <c r="K60" s="695">
        <v>4305</v>
      </c>
      <c r="L60" s="1099">
        <v>23386.67</v>
      </c>
      <c r="M60" s="1145">
        <v>4560</v>
      </c>
      <c r="N60" s="1099">
        <v>4116.9799999999996</v>
      </c>
      <c r="O60" s="695">
        <f>SUM(K60:N60)</f>
        <v>36368.649999999994</v>
      </c>
      <c r="P60" s="695">
        <f>+H60-O60</f>
        <v>113631.35</v>
      </c>
    </row>
    <row r="61" spans="2:16" ht="21" customHeight="1" x14ac:dyDescent="0.25">
      <c r="B61" s="453"/>
      <c r="C61" s="569"/>
      <c r="D61" s="492"/>
      <c r="E61" s="465"/>
      <c r="F61" s="500"/>
      <c r="G61" s="855"/>
      <c r="H61" s="695"/>
      <c r="I61" s="1144"/>
      <c r="J61" s="695"/>
      <c r="K61" s="695"/>
      <c r="L61" s="695"/>
      <c r="M61" s="1145"/>
      <c r="N61" s="695"/>
      <c r="O61" s="695"/>
      <c r="P61" s="695"/>
    </row>
    <row r="62" spans="2:16" ht="30" customHeight="1" x14ac:dyDescent="0.25">
      <c r="B62" s="492" t="s">
        <v>1873</v>
      </c>
      <c r="C62" s="569"/>
      <c r="D62" s="492"/>
      <c r="E62" s="465"/>
      <c r="F62" s="500"/>
      <c r="G62" s="855"/>
      <c r="H62" s="695"/>
      <c r="I62" s="1144"/>
      <c r="J62" s="695"/>
      <c r="K62" s="695"/>
      <c r="L62" s="695"/>
      <c r="M62" s="1145"/>
      <c r="N62" s="695"/>
      <c r="O62" s="695"/>
      <c r="P62" s="695"/>
    </row>
    <row r="63" spans="2:16" ht="21" customHeight="1" x14ac:dyDescent="0.25">
      <c r="B63" s="280" t="s">
        <v>1823</v>
      </c>
      <c r="C63" s="685" t="s">
        <v>807</v>
      </c>
      <c r="D63" s="282" t="s">
        <v>1824</v>
      </c>
      <c r="E63" s="281" t="s">
        <v>1063</v>
      </c>
      <c r="F63" s="855">
        <v>46082</v>
      </c>
      <c r="G63" s="855">
        <v>46235</v>
      </c>
      <c r="H63" s="1100">
        <v>70000</v>
      </c>
      <c r="I63" s="1249">
        <v>0</v>
      </c>
      <c r="J63" s="1100">
        <v>70000</v>
      </c>
      <c r="K63" s="1100">
        <v>2009</v>
      </c>
      <c r="L63" s="1103">
        <v>4984.5200000000004</v>
      </c>
      <c r="M63" s="1250">
        <v>2128</v>
      </c>
      <c r="N63" s="626">
        <v>1944.78</v>
      </c>
      <c r="O63" s="468">
        <f>SUM(K63:N63)</f>
        <v>11066.300000000001</v>
      </c>
      <c r="P63" s="675">
        <f>+H63-O63</f>
        <v>58933.7</v>
      </c>
    </row>
    <row r="64" spans="2:16" ht="21" customHeight="1" x14ac:dyDescent="0.25">
      <c r="B64" s="496"/>
      <c r="C64" s="684"/>
      <c r="D64" s="492">
        <v>1</v>
      </c>
      <c r="E64" s="281"/>
      <c r="F64" s="858"/>
      <c r="G64" s="855"/>
      <c r="H64" s="1099">
        <v>70000</v>
      </c>
      <c r="I64" s="1253">
        <v>0</v>
      </c>
      <c r="J64" s="1099">
        <v>70000</v>
      </c>
      <c r="K64" s="1099">
        <v>2009</v>
      </c>
      <c r="L64" s="1254">
        <v>4984.5200000000004</v>
      </c>
      <c r="M64" s="1146">
        <v>2128</v>
      </c>
      <c r="N64" s="1099">
        <v>1944.78</v>
      </c>
      <c r="O64" s="697">
        <f>SUM(K64:N64)</f>
        <v>11066.300000000001</v>
      </c>
      <c r="P64" s="676">
        <f>+H64-O64</f>
        <v>58933.7</v>
      </c>
    </row>
    <row r="65" spans="2:16" ht="21" customHeight="1" x14ac:dyDescent="0.25">
      <c r="B65" s="453" t="s">
        <v>1128</v>
      </c>
      <c r="C65" s="569"/>
      <c r="D65" s="280"/>
      <c r="E65" s="281"/>
      <c r="F65" s="858"/>
      <c r="G65" s="855"/>
      <c r="H65" s="280"/>
      <c r="I65" s="1113"/>
      <c r="J65" s="487"/>
      <c r="K65" s="457"/>
      <c r="L65" s="457"/>
      <c r="M65" s="1149"/>
      <c r="N65" s="468"/>
      <c r="O65" s="468"/>
      <c r="P65" s="457"/>
    </row>
    <row r="66" spans="2:16" ht="29.25" customHeight="1" x14ac:dyDescent="0.25">
      <c r="B66" s="280" t="s">
        <v>461</v>
      </c>
      <c r="C66" s="685" t="s">
        <v>807</v>
      </c>
      <c r="D66" s="282" t="s">
        <v>1574</v>
      </c>
      <c r="E66" s="281" t="s">
        <v>1063</v>
      </c>
      <c r="F66" s="855">
        <v>46082</v>
      </c>
      <c r="G66" s="855">
        <v>46235</v>
      </c>
      <c r="H66" s="468">
        <v>115000</v>
      </c>
      <c r="I66" s="1111">
        <v>0</v>
      </c>
      <c r="J66" s="489">
        <v>115000</v>
      </c>
      <c r="K66" s="489">
        <v>3300.5</v>
      </c>
      <c r="L66" s="489">
        <v>15633.74</v>
      </c>
      <c r="M66" s="1149">
        <v>3496</v>
      </c>
      <c r="N66" s="861">
        <v>1431</v>
      </c>
      <c r="O66" s="468">
        <f>+K66+L66+M66+N66</f>
        <v>23861.239999999998</v>
      </c>
      <c r="P66" s="457">
        <f>+J66-O66</f>
        <v>91138.760000000009</v>
      </c>
    </row>
    <row r="67" spans="2:16" ht="21" customHeight="1" x14ac:dyDescent="0.25">
      <c r="B67" s="280" t="s">
        <v>1283</v>
      </c>
      <c r="C67" s="685" t="s">
        <v>807</v>
      </c>
      <c r="D67" s="282" t="s">
        <v>1495</v>
      </c>
      <c r="E67" s="281" t="s">
        <v>1281</v>
      </c>
      <c r="F67" s="855">
        <v>46082</v>
      </c>
      <c r="G67" s="855">
        <v>46235</v>
      </c>
      <c r="H67" s="468">
        <v>60000</v>
      </c>
      <c r="I67" s="1169">
        <v>0</v>
      </c>
      <c r="J67" s="628">
        <v>60000</v>
      </c>
      <c r="K67" s="628">
        <v>1722</v>
      </c>
      <c r="L67" s="628">
        <v>3486.68</v>
      </c>
      <c r="M67" s="1149">
        <v>1824</v>
      </c>
      <c r="N67" s="861">
        <v>728</v>
      </c>
      <c r="O67" s="468">
        <f>+K67+L67+M67+N67</f>
        <v>7760.68</v>
      </c>
      <c r="P67" s="468">
        <f>+J67-O67</f>
        <v>52239.32</v>
      </c>
    </row>
    <row r="68" spans="2:16" ht="21" customHeight="1" x14ac:dyDescent="0.25">
      <c r="B68" s="453" t="s">
        <v>813</v>
      </c>
      <c r="C68" s="569"/>
      <c r="D68" s="453">
        <v>2</v>
      </c>
      <c r="E68" s="1396"/>
      <c r="F68" s="500"/>
      <c r="G68" s="855"/>
      <c r="H68" s="695">
        <f>SUM(H66:H67)</f>
        <v>175000</v>
      </c>
      <c r="I68" s="1144">
        <f>SUM(I67)</f>
        <v>0</v>
      </c>
      <c r="J68" s="695">
        <f t="shared" ref="J68:P68" si="5">SUM(J66:J67)</f>
        <v>175000</v>
      </c>
      <c r="K68" s="695">
        <f t="shared" si="5"/>
        <v>5022.5</v>
      </c>
      <c r="L68" s="1099">
        <f t="shared" si="5"/>
        <v>19120.419999999998</v>
      </c>
      <c r="M68" s="1145">
        <f t="shared" si="5"/>
        <v>5320</v>
      </c>
      <c r="N68" s="1099">
        <f>SUM(N66:N67)</f>
        <v>2159</v>
      </c>
      <c r="O68" s="695">
        <f t="shared" si="5"/>
        <v>31621.919999999998</v>
      </c>
      <c r="P68" s="695">
        <f t="shared" si="5"/>
        <v>143378.08000000002</v>
      </c>
    </row>
    <row r="69" spans="2:16" ht="21" customHeight="1" x14ac:dyDescent="0.25">
      <c r="B69" s="453"/>
      <c r="C69" s="569"/>
      <c r="D69" s="453"/>
      <c r="E69" s="1396"/>
      <c r="F69" s="500"/>
      <c r="G69" s="855"/>
      <c r="H69" s="695"/>
      <c r="I69" s="1144"/>
      <c r="J69" s="695"/>
      <c r="K69" s="695"/>
      <c r="L69" s="695"/>
      <c r="M69" s="1145"/>
      <c r="N69" s="695"/>
      <c r="O69" s="695"/>
      <c r="P69" s="695"/>
    </row>
    <row r="70" spans="2:16" ht="21" customHeight="1" x14ac:dyDescent="0.25">
      <c r="B70" s="1014" t="s">
        <v>1575</v>
      </c>
      <c r="C70" s="569"/>
      <c r="D70" s="492"/>
      <c r="E70" s="465"/>
      <c r="F70" s="500"/>
      <c r="G70" s="855"/>
      <c r="H70" s="695"/>
      <c r="I70" s="1144"/>
      <c r="J70" s="695"/>
      <c r="K70" s="695"/>
      <c r="L70" s="695"/>
      <c r="M70" s="1145"/>
      <c r="N70" s="695"/>
      <c r="O70" s="695"/>
      <c r="P70" s="695"/>
    </row>
    <row r="71" spans="2:16" s="259" customFormat="1" ht="30.75" customHeight="1" x14ac:dyDescent="0.25">
      <c r="B71" s="1251" t="s">
        <v>1582</v>
      </c>
      <c r="C71" s="1252" t="s">
        <v>807</v>
      </c>
      <c r="D71" s="1246" t="s">
        <v>1571</v>
      </c>
      <c r="E71" s="1247" t="s">
        <v>1063</v>
      </c>
      <c r="F71" s="1084">
        <v>46023</v>
      </c>
      <c r="G71" s="1084">
        <v>46174</v>
      </c>
      <c r="H71" s="1100">
        <v>95000</v>
      </c>
      <c r="I71" s="1249">
        <v>0</v>
      </c>
      <c r="J71" s="1100">
        <v>95000</v>
      </c>
      <c r="K71" s="1100">
        <v>2726.5</v>
      </c>
      <c r="L71" s="1103">
        <v>10929.24</v>
      </c>
      <c r="M71" s="1250">
        <v>2888</v>
      </c>
      <c r="N71" s="626">
        <v>18606.330000000002</v>
      </c>
      <c r="O71" s="468">
        <v>35150.07</v>
      </c>
      <c r="P71" s="675">
        <f>+J71-O71</f>
        <v>59849.93</v>
      </c>
    </row>
    <row r="72" spans="2:16" ht="21" customHeight="1" x14ac:dyDescent="0.25">
      <c r="B72" s="453" t="s">
        <v>813</v>
      </c>
      <c r="C72" s="685"/>
      <c r="D72" s="453">
        <v>1</v>
      </c>
      <c r="E72" s="281"/>
      <c r="F72" s="1019"/>
      <c r="G72" s="857"/>
      <c r="H72" s="697">
        <f>SUM(H71)</f>
        <v>95000</v>
      </c>
      <c r="I72" s="1144">
        <f>SUM(I71)</f>
        <v>0</v>
      </c>
      <c r="J72" s="697">
        <f t="shared" ref="J72:P72" si="6">SUM(J71)</f>
        <v>95000</v>
      </c>
      <c r="K72" s="697">
        <f t="shared" si="6"/>
        <v>2726.5</v>
      </c>
      <c r="L72" s="676">
        <f t="shared" si="6"/>
        <v>10929.24</v>
      </c>
      <c r="M72" s="1145">
        <f t="shared" si="6"/>
        <v>2888</v>
      </c>
      <c r="N72" s="676">
        <f>SUM(N71)</f>
        <v>18606.330000000002</v>
      </c>
      <c r="O72" s="697">
        <f t="shared" si="6"/>
        <v>35150.07</v>
      </c>
      <c r="P72" s="697">
        <f t="shared" si="6"/>
        <v>59849.93</v>
      </c>
    </row>
    <row r="73" spans="2:16" ht="21" customHeight="1" x14ac:dyDescent="0.25">
      <c r="B73" s="496"/>
      <c r="C73" s="684"/>
      <c r="D73" s="282"/>
      <c r="E73" s="281"/>
      <c r="F73" s="856"/>
      <c r="G73" s="857"/>
      <c r="H73" s="626"/>
      <c r="I73" s="1111"/>
      <c r="J73" s="457"/>
      <c r="K73" s="457"/>
      <c r="L73" s="457"/>
      <c r="M73" s="1149"/>
      <c r="N73" s="468"/>
      <c r="O73" s="468"/>
      <c r="P73" s="457"/>
    </row>
    <row r="74" spans="2:16" ht="32.25" customHeight="1" x14ac:dyDescent="0.25">
      <c r="B74" s="1014" t="s">
        <v>1136</v>
      </c>
      <c r="C74" s="570"/>
      <c r="D74" s="492"/>
      <c r="E74" s="465"/>
      <c r="F74" s="1019"/>
      <c r="G74" s="857"/>
      <c r="H74" s="695"/>
      <c r="I74" s="1144"/>
      <c r="J74" s="697"/>
      <c r="K74" s="697"/>
      <c r="L74" s="697"/>
      <c r="M74" s="1145"/>
      <c r="N74" s="697"/>
      <c r="O74" s="697"/>
      <c r="P74" s="697"/>
    </row>
    <row r="75" spans="2:16" ht="31.5" customHeight="1" x14ac:dyDescent="0.25">
      <c r="B75" s="153" t="s">
        <v>1583</v>
      </c>
      <c r="C75" s="685" t="s">
        <v>806</v>
      </c>
      <c r="D75" s="749" t="s">
        <v>1572</v>
      </c>
      <c r="E75" s="281" t="s">
        <v>1063</v>
      </c>
      <c r="F75" s="855">
        <v>45992</v>
      </c>
      <c r="G75" s="855">
        <v>46143</v>
      </c>
      <c r="H75" s="626">
        <v>120000</v>
      </c>
      <c r="I75" s="1169">
        <v>0</v>
      </c>
      <c r="J75" s="468">
        <v>120000</v>
      </c>
      <c r="K75" s="468">
        <v>3444</v>
      </c>
      <c r="L75" s="468">
        <v>16809.87</v>
      </c>
      <c r="M75" s="1149">
        <v>3648</v>
      </c>
      <c r="N75" s="468">
        <v>2568.4</v>
      </c>
      <c r="O75" s="468">
        <f>+K75+L75+M75+N75</f>
        <v>26470.27</v>
      </c>
      <c r="P75" s="626">
        <f>+J75-O75</f>
        <v>93529.73</v>
      </c>
    </row>
    <row r="76" spans="2:16" s="259" customFormat="1" ht="21" customHeight="1" x14ac:dyDescent="0.25">
      <c r="B76" s="1251" t="s">
        <v>1750</v>
      </c>
      <c r="C76" s="1252" t="s">
        <v>807</v>
      </c>
      <c r="D76" s="1246" t="s">
        <v>1751</v>
      </c>
      <c r="E76" s="1247" t="s">
        <v>1063</v>
      </c>
      <c r="F76" s="855">
        <v>45992</v>
      </c>
      <c r="G76" s="855">
        <v>46143</v>
      </c>
      <c r="H76" s="1100">
        <v>50000</v>
      </c>
      <c r="I76" s="1249">
        <v>0</v>
      </c>
      <c r="J76" s="1100">
        <v>50000</v>
      </c>
      <c r="K76" s="1100">
        <v>1435</v>
      </c>
      <c r="L76" s="1103">
        <v>1854</v>
      </c>
      <c r="M76" s="1250">
        <v>1520</v>
      </c>
      <c r="N76" s="626">
        <v>25</v>
      </c>
      <c r="O76" s="468">
        <f>+K76+L76+M76+N76</f>
        <v>4834</v>
      </c>
      <c r="P76" s="675">
        <f>+J76-O76</f>
        <v>45166</v>
      </c>
    </row>
    <row r="77" spans="2:16" ht="21" customHeight="1" x14ac:dyDescent="0.25">
      <c r="B77" s="496" t="s">
        <v>1352</v>
      </c>
      <c r="C77" s="684" t="s">
        <v>806</v>
      </c>
      <c r="D77" s="286" t="s">
        <v>1635</v>
      </c>
      <c r="E77" s="281" t="s">
        <v>1063</v>
      </c>
      <c r="F77" s="855">
        <v>46082</v>
      </c>
      <c r="G77" s="855">
        <v>46235</v>
      </c>
      <c r="H77" s="626">
        <v>55000</v>
      </c>
      <c r="I77" s="1111">
        <v>0</v>
      </c>
      <c r="J77" s="457">
        <v>55000</v>
      </c>
      <c r="K77" s="457">
        <v>1578.5</v>
      </c>
      <c r="L77" s="457">
        <v>2559.6799999999998</v>
      </c>
      <c r="M77" s="1149">
        <v>1672</v>
      </c>
      <c r="N77" s="468">
        <v>25</v>
      </c>
      <c r="O77" s="468">
        <v>5835.18</v>
      </c>
      <c r="P77" s="498">
        <f>+J77-O77</f>
        <v>49164.82</v>
      </c>
    </row>
    <row r="78" spans="2:16" ht="21" customHeight="1" x14ac:dyDescent="0.25">
      <c r="B78" s="275" t="s">
        <v>875</v>
      </c>
      <c r="C78" s="1245" t="s">
        <v>807</v>
      </c>
      <c r="D78" s="1246" t="s">
        <v>1784</v>
      </c>
      <c r="E78" s="1247" t="s">
        <v>1063</v>
      </c>
      <c r="F78" s="855">
        <v>46082</v>
      </c>
      <c r="G78" s="855">
        <v>46235</v>
      </c>
      <c r="H78" s="626">
        <v>70000</v>
      </c>
      <c r="I78" s="1169">
        <v>0</v>
      </c>
      <c r="J78" s="626">
        <v>70000</v>
      </c>
      <c r="K78" s="626">
        <v>2009</v>
      </c>
      <c r="L78" s="626">
        <v>5368.48</v>
      </c>
      <c r="M78" s="1149">
        <v>2128</v>
      </c>
      <c r="N78" s="626">
        <v>2517.7399999999998</v>
      </c>
      <c r="O78" s="626">
        <f>SUM(K78:N78)</f>
        <v>12023.22</v>
      </c>
      <c r="P78" s="626">
        <f>+H78-O78</f>
        <v>57976.78</v>
      </c>
    </row>
    <row r="79" spans="2:16" ht="21" customHeight="1" x14ac:dyDescent="0.25">
      <c r="B79" s="466" t="s">
        <v>813</v>
      </c>
      <c r="C79" s="569"/>
      <c r="D79" s="492">
        <v>4</v>
      </c>
      <c r="E79" s="465"/>
      <c r="F79" s="500"/>
      <c r="G79" s="855"/>
      <c r="H79" s="697">
        <f>SUM(H75:H78)</f>
        <v>295000</v>
      </c>
      <c r="I79" s="1144">
        <v>0</v>
      </c>
      <c r="J79" s="697">
        <f t="shared" ref="J79:P79" si="7">SUM(J75:J78)</f>
        <v>295000</v>
      </c>
      <c r="K79" s="697">
        <f t="shared" si="7"/>
        <v>8466.5</v>
      </c>
      <c r="L79" s="676">
        <f t="shared" si="7"/>
        <v>26592.03</v>
      </c>
      <c r="M79" s="697">
        <f t="shared" si="7"/>
        <v>8968</v>
      </c>
      <c r="N79" s="676">
        <f t="shared" si="7"/>
        <v>5136.1399999999994</v>
      </c>
      <c r="O79" s="697">
        <f t="shared" si="7"/>
        <v>49162.67</v>
      </c>
      <c r="P79" s="697">
        <f t="shared" si="7"/>
        <v>245837.33</v>
      </c>
    </row>
    <row r="80" spans="2:16" ht="21" customHeight="1" x14ac:dyDescent="0.25">
      <c r="B80" s="466"/>
      <c r="C80" s="569"/>
      <c r="D80" s="492"/>
      <c r="E80" s="465"/>
      <c r="F80" s="500"/>
      <c r="G80" s="855"/>
      <c r="H80" s="697"/>
      <c r="I80" s="1144"/>
      <c r="J80" s="697"/>
      <c r="K80" s="697"/>
      <c r="L80" s="697"/>
      <c r="M80" s="1145"/>
      <c r="N80" s="697"/>
      <c r="O80" s="697"/>
      <c r="P80" s="697"/>
    </row>
    <row r="81" spans="2:16" ht="21" customHeight="1" x14ac:dyDescent="0.25">
      <c r="B81" s="466" t="s">
        <v>1791</v>
      </c>
      <c r="C81" s="569"/>
      <c r="D81" s="492"/>
      <c r="E81" s="465"/>
      <c r="F81" s="500"/>
      <c r="G81" s="855"/>
      <c r="H81" s="697"/>
      <c r="I81" s="1144"/>
      <c r="J81" s="697"/>
      <c r="K81" s="697"/>
      <c r="L81" s="697"/>
      <c r="M81" s="1145"/>
      <c r="N81" s="697"/>
      <c r="O81" s="697"/>
      <c r="P81" s="697"/>
    </row>
    <row r="82" spans="2:16" ht="21" customHeight="1" x14ac:dyDescent="0.25">
      <c r="B82" s="286" t="s">
        <v>1793</v>
      </c>
      <c r="C82" s="685" t="s">
        <v>807</v>
      </c>
      <c r="D82" s="282" t="s">
        <v>1794</v>
      </c>
      <c r="E82" s="281" t="s">
        <v>1063</v>
      </c>
      <c r="F82" s="855">
        <v>45992</v>
      </c>
      <c r="G82" s="855">
        <v>46143</v>
      </c>
      <c r="H82" s="626">
        <v>120000</v>
      </c>
      <c r="I82" s="1169">
        <v>0</v>
      </c>
      <c r="J82" s="468">
        <v>120000</v>
      </c>
      <c r="K82" s="468">
        <v>3444</v>
      </c>
      <c r="L82" s="468">
        <v>16809.87</v>
      </c>
      <c r="M82" s="1149">
        <v>3648</v>
      </c>
      <c r="N82" s="468">
        <v>25</v>
      </c>
      <c r="O82" s="468">
        <f>SUM(K82:N82)</f>
        <v>23926.87</v>
      </c>
      <c r="P82" s="468">
        <f>+H82-O82</f>
        <v>96073.13</v>
      </c>
    </row>
    <row r="83" spans="2:16" ht="21" customHeight="1" x14ac:dyDescent="0.25">
      <c r="B83" s="466" t="s">
        <v>813</v>
      </c>
      <c r="C83" s="569"/>
      <c r="D83" s="492">
        <v>1</v>
      </c>
      <c r="E83" s="465"/>
      <c r="F83" s="500"/>
      <c r="G83" s="855"/>
      <c r="H83" s="695">
        <v>120000</v>
      </c>
      <c r="I83" s="1144">
        <v>0</v>
      </c>
      <c r="J83" s="697">
        <v>120000</v>
      </c>
      <c r="K83" s="697">
        <v>3444</v>
      </c>
      <c r="L83" s="676">
        <v>16809.87</v>
      </c>
      <c r="M83" s="1145">
        <v>3648</v>
      </c>
      <c r="N83" s="676">
        <v>25</v>
      </c>
      <c r="O83" s="697">
        <f>SUM(K83:N83)</f>
        <v>23926.87</v>
      </c>
      <c r="P83" s="697">
        <f>+H83-O83</f>
        <v>96073.13</v>
      </c>
    </row>
    <row r="84" spans="2:16" ht="21" customHeight="1" x14ac:dyDescent="0.25">
      <c r="B84" s="466"/>
      <c r="C84" s="569"/>
      <c r="D84" s="492"/>
      <c r="E84" s="465"/>
      <c r="F84" s="500"/>
      <c r="G84" s="855"/>
      <c r="H84" s="697"/>
      <c r="I84" s="1144"/>
      <c r="J84" s="697"/>
      <c r="K84" s="697"/>
      <c r="L84" s="697"/>
      <c r="M84" s="1145"/>
      <c r="N84" s="697"/>
      <c r="O84" s="697"/>
      <c r="P84" s="697"/>
    </row>
    <row r="85" spans="2:16" ht="21" customHeight="1" x14ac:dyDescent="0.25">
      <c r="B85" s="453" t="s">
        <v>1515</v>
      </c>
      <c r="C85" s="569"/>
      <c r="D85" s="492"/>
      <c r="E85" s="465"/>
      <c r="F85" s="1019"/>
      <c r="G85" s="857"/>
      <c r="H85" s="695"/>
      <c r="I85" s="1144"/>
      <c r="J85" s="697"/>
      <c r="K85" s="697"/>
      <c r="L85" s="697"/>
      <c r="M85" s="1145"/>
      <c r="N85" s="697"/>
      <c r="O85" s="697"/>
      <c r="P85" s="697"/>
    </row>
    <row r="86" spans="2:16" ht="32.25" customHeight="1" x14ac:dyDescent="0.25">
      <c r="B86" s="280" t="s">
        <v>1584</v>
      </c>
      <c r="C86" s="685" t="s">
        <v>806</v>
      </c>
      <c r="D86" s="282" t="s">
        <v>1357</v>
      </c>
      <c r="E86" s="281" t="s">
        <v>1063</v>
      </c>
      <c r="F86" s="855">
        <v>46082</v>
      </c>
      <c r="G86" s="855">
        <v>46235</v>
      </c>
      <c r="H86" s="626">
        <v>125000</v>
      </c>
      <c r="I86" s="1111">
        <v>0</v>
      </c>
      <c r="J86" s="1038">
        <v>125000</v>
      </c>
      <c r="K86" s="1038">
        <v>3587.5</v>
      </c>
      <c r="L86" s="1037">
        <v>17985.990000000002</v>
      </c>
      <c r="M86" s="1150">
        <v>3800</v>
      </c>
      <c r="N86" s="1038">
        <v>25</v>
      </c>
      <c r="O86" s="468">
        <f t="shared" ref="O86:O91" si="8">+K86+L86+M86+N86</f>
        <v>25398.49</v>
      </c>
      <c r="P86" s="498">
        <f t="shared" ref="P86:P91" si="9">+J86-O86</f>
        <v>99601.51</v>
      </c>
    </row>
    <row r="87" spans="2:16" ht="32.25" customHeight="1" x14ac:dyDescent="0.25">
      <c r="B87" s="280" t="s">
        <v>1585</v>
      </c>
      <c r="C87" s="685" t="s">
        <v>806</v>
      </c>
      <c r="D87" s="282" t="s">
        <v>1357</v>
      </c>
      <c r="E87" s="281" t="s">
        <v>1063</v>
      </c>
      <c r="F87" s="855">
        <v>46082</v>
      </c>
      <c r="G87" s="855">
        <v>46235</v>
      </c>
      <c r="H87" s="626">
        <v>125000</v>
      </c>
      <c r="I87" s="1111">
        <v>0</v>
      </c>
      <c r="J87" s="1038">
        <v>125000</v>
      </c>
      <c r="K87" s="1038">
        <v>3587.5</v>
      </c>
      <c r="L87" s="1037">
        <v>17985.990000000002</v>
      </c>
      <c r="M87" s="1150">
        <v>3800</v>
      </c>
      <c r="N87" s="1038">
        <v>25</v>
      </c>
      <c r="O87" s="468">
        <f t="shared" si="8"/>
        <v>25398.49</v>
      </c>
      <c r="P87" s="498">
        <f t="shared" si="9"/>
        <v>99601.51</v>
      </c>
    </row>
    <row r="88" spans="2:16" ht="32.25" customHeight="1" x14ac:dyDescent="0.25">
      <c r="B88" s="280" t="s">
        <v>1586</v>
      </c>
      <c r="C88" s="685" t="s">
        <v>806</v>
      </c>
      <c r="D88" s="282" t="s">
        <v>1355</v>
      </c>
      <c r="E88" s="281" t="s">
        <v>1063</v>
      </c>
      <c r="F88" s="855">
        <v>46082</v>
      </c>
      <c r="G88" s="855">
        <v>46235</v>
      </c>
      <c r="H88" s="626">
        <v>125000</v>
      </c>
      <c r="I88" s="1111">
        <v>0</v>
      </c>
      <c r="J88" s="1038">
        <v>125000</v>
      </c>
      <c r="K88" s="1038">
        <v>3587.5</v>
      </c>
      <c r="L88" s="1037">
        <v>17985.990000000002</v>
      </c>
      <c r="M88" s="1150">
        <v>3800</v>
      </c>
      <c r="N88" s="1038">
        <v>25</v>
      </c>
      <c r="O88" s="468">
        <f t="shared" si="8"/>
        <v>25398.49</v>
      </c>
      <c r="P88" s="498">
        <f t="shared" si="9"/>
        <v>99601.51</v>
      </c>
    </row>
    <row r="89" spans="2:16" ht="32.25" customHeight="1" x14ac:dyDescent="0.25">
      <c r="B89" s="153" t="s">
        <v>1587</v>
      </c>
      <c r="C89" s="685" t="s">
        <v>806</v>
      </c>
      <c r="D89" s="282" t="s">
        <v>1357</v>
      </c>
      <c r="E89" s="281" t="s">
        <v>1063</v>
      </c>
      <c r="F89" s="855">
        <v>46082</v>
      </c>
      <c r="G89" s="855">
        <v>46235</v>
      </c>
      <c r="H89" s="626">
        <v>125000</v>
      </c>
      <c r="I89" s="1111">
        <v>0</v>
      </c>
      <c r="J89" s="1038">
        <v>125000</v>
      </c>
      <c r="K89" s="1038">
        <v>3587.5</v>
      </c>
      <c r="L89" s="1037">
        <v>17985.990000000002</v>
      </c>
      <c r="M89" s="1150">
        <v>3800</v>
      </c>
      <c r="N89" s="1038">
        <v>25</v>
      </c>
      <c r="O89" s="468">
        <f t="shared" si="8"/>
        <v>25398.49</v>
      </c>
      <c r="P89" s="498">
        <f t="shared" si="9"/>
        <v>99601.51</v>
      </c>
    </row>
    <row r="90" spans="2:16" ht="32.25" customHeight="1" x14ac:dyDescent="0.25">
      <c r="B90" s="280" t="s">
        <v>1588</v>
      </c>
      <c r="C90" s="685" t="s">
        <v>806</v>
      </c>
      <c r="D90" s="282" t="s">
        <v>1357</v>
      </c>
      <c r="E90" s="281" t="s">
        <v>1063</v>
      </c>
      <c r="F90" s="855">
        <v>46082</v>
      </c>
      <c r="G90" s="855">
        <v>46235</v>
      </c>
      <c r="H90" s="626">
        <v>125000</v>
      </c>
      <c r="I90" s="1169">
        <v>0</v>
      </c>
      <c r="J90" s="1038">
        <v>125000</v>
      </c>
      <c r="K90" s="1038">
        <v>3587.5</v>
      </c>
      <c r="L90" s="1037">
        <v>17985.990000000002</v>
      </c>
      <c r="M90" s="1150">
        <v>3800</v>
      </c>
      <c r="N90" s="1038">
        <v>25</v>
      </c>
      <c r="O90" s="468">
        <f t="shared" si="8"/>
        <v>25398.49</v>
      </c>
      <c r="P90" s="626">
        <f t="shared" si="9"/>
        <v>99601.51</v>
      </c>
    </row>
    <row r="91" spans="2:16" ht="32.25" customHeight="1" x14ac:dyDescent="0.25">
      <c r="B91" s="280" t="s">
        <v>1589</v>
      </c>
      <c r="C91" s="685" t="s">
        <v>807</v>
      </c>
      <c r="D91" s="282" t="s">
        <v>1357</v>
      </c>
      <c r="E91" s="281" t="s">
        <v>1063</v>
      </c>
      <c r="F91" s="855">
        <v>46082</v>
      </c>
      <c r="G91" s="855">
        <v>46235</v>
      </c>
      <c r="H91" s="626">
        <v>135000</v>
      </c>
      <c r="I91" s="1169">
        <v>0</v>
      </c>
      <c r="J91" s="1038">
        <v>135000</v>
      </c>
      <c r="K91" s="1038">
        <v>3874.5</v>
      </c>
      <c r="L91" s="1038">
        <v>19858.3</v>
      </c>
      <c r="M91" s="1150">
        <v>4104</v>
      </c>
      <c r="N91" s="1038">
        <v>1944.78</v>
      </c>
      <c r="O91" s="468">
        <f t="shared" si="8"/>
        <v>29781.579999999998</v>
      </c>
      <c r="P91" s="626">
        <f t="shared" si="9"/>
        <v>105218.42</v>
      </c>
    </row>
    <row r="92" spans="2:16" ht="33" customHeight="1" x14ac:dyDescent="0.25">
      <c r="B92" s="153" t="s">
        <v>1590</v>
      </c>
      <c r="C92" s="685" t="s">
        <v>807</v>
      </c>
      <c r="D92" s="282" t="s">
        <v>1357</v>
      </c>
      <c r="E92" s="281" t="s">
        <v>1063</v>
      </c>
      <c r="F92" s="855">
        <v>46082</v>
      </c>
      <c r="G92" s="855">
        <v>46235</v>
      </c>
      <c r="H92" s="626">
        <v>125000</v>
      </c>
      <c r="I92" s="1111">
        <v>0</v>
      </c>
      <c r="J92" s="1038">
        <v>125000</v>
      </c>
      <c r="K92" s="1038">
        <v>3587.5</v>
      </c>
      <c r="L92" s="1038">
        <v>17985.990000000002</v>
      </c>
      <c r="M92" s="1150">
        <v>3800</v>
      </c>
      <c r="N92" s="1038">
        <v>25</v>
      </c>
      <c r="O92" s="468">
        <v>25398.49</v>
      </c>
      <c r="P92" s="498">
        <v>99601.51</v>
      </c>
    </row>
    <row r="93" spans="2:16" ht="21" customHeight="1" x14ac:dyDescent="0.25">
      <c r="B93" s="466" t="s">
        <v>813</v>
      </c>
      <c r="C93" s="569"/>
      <c r="D93" s="492">
        <v>7</v>
      </c>
      <c r="E93" s="465"/>
      <c r="F93" s="500"/>
      <c r="G93" s="855"/>
      <c r="H93" s="697">
        <f>SUM(H86:H92)</f>
        <v>885000</v>
      </c>
      <c r="I93" s="1112">
        <v>0</v>
      </c>
      <c r="J93" s="697">
        <f t="shared" ref="J93:P93" si="10">SUM(J86:J92)</f>
        <v>885000</v>
      </c>
      <c r="K93" s="697">
        <f t="shared" si="10"/>
        <v>25399.5</v>
      </c>
      <c r="L93" s="676">
        <f t="shared" si="10"/>
        <v>127774.24000000002</v>
      </c>
      <c r="M93" s="1145">
        <f t="shared" si="10"/>
        <v>26904</v>
      </c>
      <c r="N93" s="676">
        <f t="shared" si="10"/>
        <v>2094.7799999999997</v>
      </c>
      <c r="O93" s="697">
        <f t="shared" si="10"/>
        <v>182172.52</v>
      </c>
      <c r="P93" s="697">
        <f t="shared" si="10"/>
        <v>702827.48</v>
      </c>
    </row>
    <row r="94" spans="2:16" ht="21" customHeight="1" x14ac:dyDescent="0.25">
      <c r="B94" s="466"/>
      <c r="C94" s="569"/>
      <c r="D94" s="492"/>
      <c r="E94" s="465"/>
      <c r="F94" s="500"/>
      <c r="G94" s="855"/>
      <c r="H94" s="697"/>
      <c r="I94" s="1145"/>
      <c r="J94" s="697"/>
      <c r="K94" s="697"/>
      <c r="L94" s="697"/>
      <c r="M94" s="1145"/>
      <c r="N94" s="697"/>
      <c r="O94" s="697"/>
      <c r="P94" s="697"/>
    </row>
    <row r="95" spans="2:16" ht="21" customHeight="1" x14ac:dyDescent="0.25">
      <c r="B95" s="466" t="s">
        <v>821</v>
      </c>
      <c r="C95" s="569"/>
      <c r="D95" s="492"/>
      <c r="E95" s="465"/>
      <c r="F95" s="500"/>
      <c r="G95" s="855"/>
      <c r="H95" s="695"/>
      <c r="I95" s="1144"/>
      <c r="J95" s="697"/>
      <c r="K95" s="697"/>
      <c r="L95" s="697"/>
      <c r="M95" s="1145"/>
      <c r="N95" s="697"/>
      <c r="O95" s="697"/>
      <c r="P95" s="697"/>
    </row>
    <row r="96" spans="2:16" ht="30.75" customHeight="1" x14ac:dyDescent="0.25">
      <c r="B96" s="286" t="s">
        <v>593</v>
      </c>
      <c r="C96" s="685" t="s">
        <v>806</v>
      </c>
      <c r="D96" s="282" t="s">
        <v>1541</v>
      </c>
      <c r="E96" s="281" t="s">
        <v>1063</v>
      </c>
      <c r="F96" s="855">
        <v>46082</v>
      </c>
      <c r="G96" s="855">
        <v>46235</v>
      </c>
      <c r="H96" s="626">
        <v>150000</v>
      </c>
      <c r="I96" s="1169">
        <v>0</v>
      </c>
      <c r="J96" s="468">
        <v>150000</v>
      </c>
      <c r="K96" s="468">
        <v>4305</v>
      </c>
      <c r="L96" s="468">
        <v>23866.62</v>
      </c>
      <c r="M96" s="1149">
        <v>4560</v>
      </c>
      <c r="N96" s="468">
        <v>2568.4</v>
      </c>
      <c r="O96" s="468">
        <v>35300.019999999997</v>
      </c>
      <c r="P96" s="468">
        <f t="shared" ref="P96:P103" si="11">+J96-O96</f>
        <v>114699.98000000001</v>
      </c>
    </row>
    <row r="97" spans="2:16" ht="24.75" customHeight="1" x14ac:dyDescent="0.25">
      <c r="B97" s="286" t="s">
        <v>1591</v>
      </c>
      <c r="C97" s="684" t="s">
        <v>806</v>
      </c>
      <c r="D97" s="282" t="s">
        <v>489</v>
      </c>
      <c r="E97" s="281" t="s">
        <v>1063</v>
      </c>
      <c r="F97" s="855">
        <v>46082</v>
      </c>
      <c r="G97" s="855">
        <v>46235</v>
      </c>
      <c r="H97" s="626">
        <v>70000</v>
      </c>
      <c r="I97" s="1111">
        <v>0</v>
      </c>
      <c r="J97" s="457">
        <v>70000</v>
      </c>
      <c r="K97" s="457">
        <v>2009</v>
      </c>
      <c r="L97" s="457">
        <v>5368.48</v>
      </c>
      <c r="M97" s="1149">
        <v>2128</v>
      </c>
      <c r="N97" s="468">
        <v>25</v>
      </c>
      <c r="O97" s="468">
        <f t="shared" ref="O97:O103" si="12">+K97+L97+M97+N97</f>
        <v>9530.48</v>
      </c>
      <c r="P97" s="457">
        <f t="shared" si="11"/>
        <v>60469.520000000004</v>
      </c>
    </row>
    <row r="98" spans="2:16" ht="24.75" customHeight="1" x14ac:dyDescent="0.25">
      <c r="B98" s="286" t="s">
        <v>1288</v>
      </c>
      <c r="C98" s="685" t="s">
        <v>807</v>
      </c>
      <c r="D98" s="282" t="s">
        <v>417</v>
      </c>
      <c r="E98" s="281" t="s">
        <v>1063</v>
      </c>
      <c r="F98" s="855">
        <v>46082</v>
      </c>
      <c r="G98" s="855">
        <v>46235</v>
      </c>
      <c r="H98" s="626">
        <v>70000</v>
      </c>
      <c r="I98" s="1169">
        <v>0</v>
      </c>
      <c r="J98" s="468">
        <v>70000</v>
      </c>
      <c r="K98" s="468">
        <v>2009</v>
      </c>
      <c r="L98" s="468">
        <v>5368.48</v>
      </c>
      <c r="M98" s="1149">
        <v>2128</v>
      </c>
      <c r="N98" s="468">
        <v>25</v>
      </c>
      <c r="O98" s="468">
        <f t="shared" si="12"/>
        <v>9530.48</v>
      </c>
      <c r="P98" s="468">
        <f t="shared" si="11"/>
        <v>60469.520000000004</v>
      </c>
    </row>
    <row r="99" spans="2:16" ht="24.75" customHeight="1" x14ac:dyDescent="0.25">
      <c r="B99" s="286" t="s">
        <v>1496</v>
      </c>
      <c r="C99" s="684" t="s">
        <v>806</v>
      </c>
      <c r="D99" s="282" t="s">
        <v>489</v>
      </c>
      <c r="E99" s="281" t="s">
        <v>1063</v>
      </c>
      <c r="F99" s="855">
        <v>46082</v>
      </c>
      <c r="G99" s="855">
        <v>46235</v>
      </c>
      <c r="H99" s="626">
        <v>70000</v>
      </c>
      <c r="I99" s="1111">
        <v>0</v>
      </c>
      <c r="J99" s="457">
        <v>70000</v>
      </c>
      <c r="K99" s="457">
        <v>2009</v>
      </c>
      <c r="L99" s="457">
        <v>4984.5200000000004</v>
      </c>
      <c r="M99" s="1149">
        <v>2128</v>
      </c>
      <c r="N99" s="468">
        <v>3944.78</v>
      </c>
      <c r="O99" s="468">
        <f t="shared" si="12"/>
        <v>13066.300000000001</v>
      </c>
      <c r="P99" s="457">
        <f t="shared" si="11"/>
        <v>56933.7</v>
      </c>
    </row>
    <row r="100" spans="2:16" ht="21" customHeight="1" x14ac:dyDescent="0.25">
      <c r="B100" s="153" t="s">
        <v>1599</v>
      </c>
      <c r="C100" s="684" t="s">
        <v>806</v>
      </c>
      <c r="D100" s="282" t="s">
        <v>417</v>
      </c>
      <c r="E100" s="281" t="s">
        <v>1063</v>
      </c>
      <c r="F100" s="855">
        <v>46082</v>
      </c>
      <c r="G100" s="855">
        <v>46235</v>
      </c>
      <c r="H100" s="626">
        <v>70000</v>
      </c>
      <c r="I100" s="1111">
        <v>0</v>
      </c>
      <c r="J100" s="457">
        <v>70000</v>
      </c>
      <c r="K100" s="457">
        <v>2009</v>
      </c>
      <c r="L100" s="457">
        <v>5368.48</v>
      </c>
      <c r="M100" s="1149">
        <v>2128</v>
      </c>
      <c r="N100" s="468">
        <v>25</v>
      </c>
      <c r="O100" s="468">
        <f t="shared" si="12"/>
        <v>9530.48</v>
      </c>
      <c r="P100" s="457">
        <f t="shared" si="11"/>
        <v>60469.520000000004</v>
      </c>
    </row>
    <row r="101" spans="2:16" ht="21" customHeight="1" x14ac:dyDescent="0.25">
      <c r="B101" s="153" t="s">
        <v>1786</v>
      </c>
      <c r="C101" s="684" t="s">
        <v>806</v>
      </c>
      <c r="D101" s="282" t="s">
        <v>417</v>
      </c>
      <c r="E101" s="281" t="s">
        <v>1063</v>
      </c>
      <c r="F101" s="855">
        <v>46082</v>
      </c>
      <c r="G101" s="855">
        <v>46235</v>
      </c>
      <c r="H101" s="626">
        <v>60000</v>
      </c>
      <c r="I101" s="1111">
        <v>0</v>
      </c>
      <c r="J101" s="457">
        <v>60000</v>
      </c>
      <c r="K101" s="457">
        <v>1722</v>
      </c>
      <c r="L101" s="457">
        <v>3486.68</v>
      </c>
      <c r="M101" s="1149">
        <v>1824</v>
      </c>
      <c r="N101" s="468">
        <v>25</v>
      </c>
      <c r="O101" s="468">
        <f t="shared" si="12"/>
        <v>7057.68</v>
      </c>
      <c r="P101" s="457">
        <f t="shared" si="11"/>
        <v>52942.32</v>
      </c>
    </row>
    <row r="102" spans="2:16" ht="21" customHeight="1" x14ac:dyDescent="0.25">
      <c r="B102" s="153" t="s">
        <v>1849</v>
      </c>
      <c r="C102" s="684" t="s">
        <v>806</v>
      </c>
      <c r="D102" s="282" t="s">
        <v>417</v>
      </c>
      <c r="E102" s="281" t="s">
        <v>1063</v>
      </c>
      <c r="F102" s="855">
        <v>45992</v>
      </c>
      <c r="G102" s="855">
        <v>46143</v>
      </c>
      <c r="H102" s="626">
        <v>80000</v>
      </c>
      <c r="I102" s="1111">
        <v>0</v>
      </c>
      <c r="J102" s="457">
        <v>80000</v>
      </c>
      <c r="K102" s="457">
        <v>2296</v>
      </c>
      <c r="L102" s="457">
        <v>7400.87</v>
      </c>
      <c r="M102" s="1149">
        <v>2432</v>
      </c>
      <c r="N102" s="468">
        <v>25</v>
      </c>
      <c r="O102" s="468">
        <f t="shared" si="12"/>
        <v>12153.869999999999</v>
      </c>
      <c r="P102" s="457">
        <f t="shared" si="11"/>
        <v>67846.13</v>
      </c>
    </row>
    <row r="103" spans="2:16" ht="21" customHeight="1" x14ac:dyDescent="0.25">
      <c r="B103" s="153" t="s">
        <v>1874</v>
      </c>
      <c r="C103" s="684" t="s">
        <v>806</v>
      </c>
      <c r="D103" s="282" t="s">
        <v>417</v>
      </c>
      <c r="E103" s="281" t="s">
        <v>1063</v>
      </c>
      <c r="F103" s="855">
        <v>46082</v>
      </c>
      <c r="G103" s="855">
        <v>46235</v>
      </c>
      <c r="H103" s="626">
        <v>70000</v>
      </c>
      <c r="I103" s="1111">
        <v>0</v>
      </c>
      <c r="J103" s="457">
        <v>70000</v>
      </c>
      <c r="K103" s="457">
        <v>2009</v>
      </c>
      <c r="L103" s="457">
        <v>5368.48</v>
      </c>
      <c r="M103" s="1149">
        <v>2128</v>
      </c>
      <c r="N103" s="468">
        <v>25</v>
      </c>
      <c r="O103" s="468">
        <f t="shared" si="12"/>
        <v>9530.48</v>
      </c>
      <c r="P103" s="457">
        <f t="shared" si="11"/>
        <v>60469.520000000004</v>
      </c>
    </row>
    <row r="104" spans="2:16" ht="21" customHeight="1" x14ac:dyDescent="0.25">
      <c r="B104" s="466" t="s">
        <v>813</v>
      </c>
      <c r="C104" s="569"/>
      <c r="D104" s="492">
        <v>8</v>
      </c>
      <c r="E104" s="465"/>
      <c r="F104" s="500"/>
      <c r="G104" s="855"/>
      <c r="H104" s="695">
        <f>SUM(H96:H103)</f>
        <v>640000</v>
      </c>
      <c r="I104" s="1112">
        <v>0</v>
      </c>
      <c r="J104" s="695">
        <f t="shared" ref="J104:P104" si="13">SUM(J96:J103)</f>
        <v>640000</v>
      </c>
      <c r="K104" s="695">
        <f t="shared" si="13"/>
        <v>18368</v>
      </c>
      <c r="L104" s="695">
        <f t="shared" si="13"/>
        <v>61212.61</v>
      </c>
      <c r="M104" s="695">
        <f t="shared" si="13"/>
        <v>19456</v>
      </c>
      <c r="N104" s="1099">
        <f t="shared" si="13"/>
        <v>6663.18</v>
      </c>
      <c r="O104" s="695">
        <f t="shared" si="13"/>
        <v>105699.79</v>
      </c>
      <c r="P104" s="695">
        <f t="shared" si="13"/>
        <v>534300.21000000008</v>
      </c>
    </row>
    <row r="105" spans="2:16" ht="21" customHeight="1" x14ac:dyDescent="0.25">
      <c r="B105" s="490"/>
      <c r="C105" s="1223"/>
      <c r="D105" s="492"/>
      <c r="E105" s="465"/>
      <c r="F105" s="856"/>
      <c r="G105" s="857"/>
      <c r="H105" s="695"/>
      <c r="I105" s="1112"/>
      <c r="J105" s="494"/>
      <c r="K105" s="494"/>
      <c r="L105" s="494"/>
      <c r="M105" s="1145"/>
      <c r="N105" s="695"/>
      <c r="O105" s="695"/>
      <c r="P105" s="494"/>
    </row>
    <row r="106" spans="2:16" ht="21" customHeight="1" x14ac:dyDescent="0.25">
      <c r="B106" s="490" t="s">
        <v>1542</v>
      </c>
      <c r="C106" s="1223"/>
      <c r="D106" s="492"/>
      <c r="E106" s="1015"/>
      <c r="F106" s="856"/>
      <c r="G106" s="857"/>
      <c r="H106" s="695"/>
      <c r="I106" s="1112"/>
      <c r="J106" s="463"/>
      <c r="K106" s="463"/>
      <c r="L106" s="463"/>
      <c r="M106" s="1145"/>
      <c r="N106" s="697"/>
      <c r="O106" s="697"/>
      <c r="P106" s="463"/>
    </row>
    <row r="107" spans="2:16" ht="21" customHeight="1" x14ac:dyDescent="0.25">
      <c r="B107" s="496" t="s">
        <v>1592</v>
      </c>
      <c r="C107" s="684" t="s">
        <v>807</v>
      </c>
      <c r="D107" s="282" t="s">
        <v>1427</v>
      </c>
      <c r="E107" s="281" t="s">
        <v>1063</v>
      </c>
      <c r="F107" s="855">
        <v>46082</v>
      </c>
      <c r="G107" s="855">
        <v>46235</v>
      </c>
      <c r="H107" s="626">
        <v>185000</v>
      </c>
      <c r="I107" s="1111">
        <v>0</v>
      </c>
      <c r="J107" s="457">
        <v>185000</v>
      </c>
      <c r="K107" s="457">
        <v>5309.5</v>
      </c>
      <c r="L107" s="457">
        <v>32099.49</v>
      </c>
      <c r="M107" s="1149">
        <v>5624</v>
      </c>
      <c r="N107" s="468">
        <v>5010.4799999999996</v>
      </c>
      <c r="O107" s="468">
        <f>+K107+L107+M107+N107</f>
        <v>48043.47</v>
      </c>
      <c r="P107" s="457">
        <f>+J107-O107</f>
        <v>136956.53</v>
      </c>
    </row>
    <row r="108" spans="2:16" ht="21" customHeight="1" x14ac:dyDescent="0.25">
      <c r="B108" s="466" t="s">
        <v>813</v>
      </c>
      <c r="C108" s="569"/>
      <c r="D108" s="492">
        <v>1</v>
      </c>
      <c r="E108" s="1015"/>
      <c r="F108" s="1016"/>
      <c r="G108" s="855"/>
      <c r="H108" s="695">
        <f>+H107</f>
        <v>185000</v>
      </c>
      <c r="I108" s="1144">
        <f t="shared" ref="I108:P108" si="14">SUM(I107)</f>
        <v>0</v>
      </c>
      <c r="J108" s="695">
        <f t="shared" si="14"/>
        <v>185000</v>
      </c>
      <c r="K108" s="695">
        <f t="shared" si="14"/>
        <v>5309.5</v>
      </c>
      <c r="L108" s="1099">
        <f t="shared" si="14"/>
        <v>32099.49</v>
      </c>
      <c r="M108" s="1145">
        <f t="shared" si="14"/>
        <v>5624</v>
      </c>
      <c r="N108" s="1099">
        <f>SUM(N107)</f>
        <v>5010.4799999999996</v>
      </c>
      <c r="O108" s="695">
        <f t="shared" si="14"/>
        <v>48043.47</v>
      </c>
      <c r="P108" s="695">
        <f t="shared" si="14"/>
        <v>136956.53</v>
      </c>
    </row>
    <row r="109" spans="2:16" ht="21" customHeight="1" x14ac:dyDescent="0.25">
      <c r="B109" s="490"/>
      <c r="C109" s="1223"/>
      <c r="D109" s="492"/>
      <c r="E109" s="1015"/>
      <c r="F109" s="856"/>
      <c r="G109" s="857"/>
      <c r="H109" s="695"/>
      <c r="I109" s="1112"/>
      <c r="J109" s="494"/>
      <c r="K109" s="494"/>
      <c r="L109" s="494"/>
      <c r="M109" s="1145"/>
      <c r="N109" s="695"/>
      <c r="O109" s="695"/>
      <c r="P109" s="494"/>
    </row>
    <row r="110" spans="2:16" ht="30" customHeight="1" x14ac:dyDescent="0.25">
      <c r="B110" s="469" t="s">
        <v>1565</v>
      </c>
      <c r="C110" s="1223"/>
      <c r="D110" s="625"/>
      <c r="E110" s="281"/>
      <c r="F110" s="856"/>
      <c r="G110" s="857"/>
      <c r="H110" s="695"/>
      <c r="I110" s="1112"/>
      <c r="J110" s="494"/>
      <c r="K110" s="494"/>
      <c r="L110" s="494"/>
      <c r="M110" s="1145"/>
      <c r="N110" s="695"/>
      <c r="O110" s="695"/>
      <c r="P110" s="494"/>
    </row>
    <row r="111" spans="2:16" s="259" customFormat="1" ht="21" customHeight="1" x14ac:dyDescent="0.25">
      <c r="B111" s="1251" t="s">
        <v>946</v>
      </c>
      <c r="C111" s="1252" t="s">
        <v>806</v>
      </c>
      <c r="D111" s="1246" t="s">
        <v>945</v>
      </c>
      <c r="E111" s="1247" t="s">
        <v>1063</v>
      </c>
      <c r="F111" s="855">
        <v>46082</v>
      </c>
      <c r="G111" s="855">
        <v>46235</v>
      </c>
      <c r="H111" s="1100">
        <v>65000</v>
      </c>
      <c r="I111" s="1249">
        <v>0</v>
      </c>
      <c r="J111" s="1100">
        <v>65000</v>
      </c>
      <c r="K111" s="1100">
        <v>1865.5</v>
      </c>
      <c r="L111" s="1103">
        <v>4043.62</v>
      </c>
      <c r="M111" s="1250">
        <v>1976</v>
      </c>
      <c r="N111" s="626">
        <v>10233.58</v>
      </c>
      <c r="O111" s="468">
        <f>SUM(K111:N111)</f>
        <v>18118.7</v>
      </c>
      <c r="P111" s="675">
        <f>+J111-O111</f>
        <v>46881.3</v>
      </c>
    </row>
    <row r="112" spans="2:16" ht="21" customHeight="1" x14ac:dyDescent="0.25">
      <c r="B112" s="1384" t="s">
        <v>1697</v>
      </c>
      <c r="C112" s="1322" t="s">
        <v>806</v>
      </c>
      <c r="D112" s="1246" t="s">
        <v>945</v>
      </c>
      <c r="E112" s="1247" t="s">
        <v>1063</v>
      </c>
      <c r="F112" s="855">
        <v>46082</v>
      </c>
      <c r="G112" s="855">
        <v>46235</v>
      </c>
      <c r="H112" s="626">
        <v>70000</v>
      </c>
      <c r="I112" s="1249">
        <v>0</v>
      </c>
      <c r="J112" s="1323">
        <v>70000</v>
      </c>
      <c r="K112" s="1323">
        <v>2009</v>
      </c>
      <c r="L112" s="1323">
        <v>5368.48</v>
      </c>
      <c r="M112" s="1150">
        <v>2128</v>
      </c>
      <c r="N112" s="1323">
        <v>25</v>
      </c>
      <c r="O112" s="1038">
        <f>SUM(K112:N112)</f>
        <v>9530.48</v>
      </c>
      <c r="P112" s="1038">
        <f>+H112-O112</f>
        <v>60469.520000000004</v>
      </c>
    </row>
    <row r="113" spans="2:16" ht="21" customHeight="1" x14ac:dyDescent="0.25">
      <c r="B113" s="460" t="s">
        <v>1593</v>
      </c>
      <c r="C113" s="1226" t="s">
        <v>806</v>
      </c>
      <c r="D113" s="625" t="s">
        <v>1773</v>
      </c>
      <c r="E113" s="281" t="s">
        <v>1063</v>
      </c>
      <c r="F113" s="855">
        <v>46082</v>
      </c>
      <c r="G113" s="855">
        <v>46235</v>
      </c>
      <c r="H113" s="626">
        <v>65000</v>
      </c>
      <c r="I113" s="1169">
        <v>0</v>
      </c>
      <c r="J113" s="626">
        <v>65000</v>
      </c>
      <c r="K113" s="626">
        <v>1865.5</v>
      </c>
      <c r="L113" s="626">
        <v>4427.58</v>
      </c>
      <c r="M113" s="1149">
        <v>1976</v>
      </c>
      <c r="N113" s="626">
        <v>25</v>
      </c>
      <c r="O113" s="468">
        <f>+K113+L113+M113+N113</f>
        <v>8294.08</v>
      </c>
      <c r="P113" s="468">
        <f>+J113-O113</f>
        <v>56705.919999999998</v>
      </c>
    </row>
    <row r="114" spans="2:16" ht="21" customHeight="1" x14ac:dyDescent="0.25">
      <c r="B114" s="466" t="s">
        <v>813</v>
      </c>
      <c r="C114" s="569"/>
      <c r="D114" s="492">
        <v>3</v>
      </c>
      <c r="E114" s="1015"/>
      <c r="F114" s="1016"/>
      <c r="G114" s="860"/>
      <c r="H114" s="695">
        <f>SUM(H111:H113)</f>
        <v>200000</v>
      </c>
      <c r="I114" s="1144">
        <f>SUM(I113)</f>
        <v>0</v>
      </c>
      <c r="J114" s="695">
        <f t="shared" ref="J114:P114" si="15">SUM(J111:J113)</f>
        <v>200000</v>
      </c>
      <c r="K114" s="695">
        <f t="shared" si="15"/>
        <v>5740</v>
      </c>
      <c r="L114" s="1099">
        <f t="shared" si="15"/>
        <v>13839.679999999998</v>
      </c>
      <c r="M114" s="1145">
        <f t="shared" si="15"/>
        <v>6080</v>
      </c>
      <c r="N114" s="1099">
        <f t="shared" si="15"/>
        <v>10283.58</v>
      </c>
      <c r="O114" s="695">
        <f t="shared" si="15"/>
        <v>35943.26</v>
      </c>
      <c r="P114" s="695">
        <f t="shared" si="15"/>
        <v>164056.74</v>
      </c>
    </row>
    <row r="115" spans="2:16" ht="21" customHeight="1" x14ac:dyDescent="0.25">
      <c r="B115" s="490"/>
      <c r="C115" s="1223"/>
      <c r="D115" s="492"/>
      <c r="E115" s="1015"/>
      <c r="F115" s="859"/>
      <c r="G115" s="860"/>
      <c r="H115" s="695"/>
      <c r="I115" s="1112"/>
      <c r="J115" s="494"/>
      <c r="K115" s="494"/>
      <c r="L115" s="494"/>
      <c r="M115" s="1145"/>
      <c r="N115" s="695"/>
      <c r="O115" s="695"/>
      <c r="P115" s="494"/>
    </row>
    <row r="116" spans="2:16" ht="21" customHeight="1" x14ac:dyDescent="0.25">
      <c r="B116" s="490" t="s">
        <v>1421</v>
      </c>
      <c r="C116" s="1223"/>
      <c r="D116" s="492"/>
      <c r="E116" s="1015"/>
      <c r="F116" s="859"/>
      <c r="G116" s="860"/>
      <c r="H116" s="695"/>
      <c r="I116" s="1112"/>
      <c r="J116" s="494"/>
      <c r="K116" s="494"/>
      <c r="L116" s="494"/>
      <c r="M116" s="1145"/>
      <c r="N116" s="695"/>
      <c r="O116" s="695"/>
      <c r="P116" s="494"/>
    </row>
    <row r="117" spans="2:16" ht="30.75" customHeight="1" x14ac:dyDescent="0.25">
      <c r="B117" s="153" t="s">
        <v>1594</v>
      </c>
      <c r="C117" s="685" t="s">
        <v>807</v>
      </c>
      <c r="D117" s="282" t="s">
        <v>1422</v>
      </c>
      <c r="E117" s="281" t="s">
        <v>1063</v>
      </c>
      <c r="F117" s="855">
        <v>46082</v>
      </c>
      <c r="G117" s="855">
        <v>46235</v>
      </c>
      <c r="H117" s="626">
        <v>100000</v>
      </c>
      <c r="I117" s="1111">
        <v>0</v>
      </c>
      <c r="J117" s="498">
        <v>100000</v>
      </c>
      <c r="K117" s="498">
        <v>2870</v>
      </c>
      <c r="L117" s="498">
        <v>11625.42</v>
      </c>
      <c r="M117" s="1149">
        <v>3040</v>
      </c>
      <c r="N117" s="626">
        <v>5558.92</v>
      </c>
      <c r="O117" s="468">
        <f>+K117+L117+M117+N117</f>
        <v>23094.339999999997</v>
      </c>
      <c r="P117" s="468">
        <f>+J117-O117</f>
        <v>76905.66</v>
      </c>
    </row>
    <row r="118" spans="2:16" ht="21" customHeight="1" x14ac:dyDescent="0.25">
      <c r="B118" s="466" t="s">
        <v>813</v>
      </c>
      <c r="C118" s="685"/>
      <c r="D118" s="492">
        <v>1</v>
      </c>
      <c r="E118" s="281"/>
      <c r="F118" s="859"/>
      <c r="G118" s="860"/>
      <c r="H118" s="695">
        <v>100000</v>
      </c>
      <c r="I118" s="1112">
        <v>0</v>
      </c>
      <c r="J118" s="494">
        <v>100000</v>
      </c>
      <c r="K118" s="494">
        <v>2870</v>
      </c>
      <c r="L118" s="1099">
        <v>11625.42</v>
      </c>
      <c r="M118" s="1145">
        <v>3040</v>
      </c>
      <c r="N118" s="1099">
        <f>SUM(N117)</f>
        <v>5558.92</v>
      </c>
      <c r="O118" s="697">
        <f>SUM(O117)</f>
        <v>23094.339999999997</v>
      </c>
      <c r="P118" s="494">
        <f>SUM(P117)</f>
        <v>76905.66</v>
      </c>
    </row>
    <row r="119" spans="2:16" ht="21" customHeight="1" x14ac:dyDescent="0.25">
      <c r="B119" s="286"/>
      <c r="C119" s="685"/>
      <c r="D119" s="282"/>
      <c r="E119" s="1015"/>
      <c r="F119" s="859"/>
      <c r="G119" s="860"/>
      <c r="H119" s="695"/>
      <c r="I119" s="1112"/>
      <c r="J119" s="494"/>
      <c r="K119" s="494"/>
      <c r="L119" s="494"/>
      <c r="M119" s="1145"/>
      <c r="N119" s="695"/>
      <c r="O119" s="695"/>
      <c r="P119" s="494"/>
    </row>
    <row r="120" spans="2:16" ht="28.5" customHeight="1" x14ac:dyDescent="0.25">
      <c r="B120" s="1014" t="s">
        <v>1477</v>
      </c>
      <c r="C120" s="570"/>
      <c r="D120" s="492"/>
      <c r="E120" s="465"/>
      <c r="F120" s="1016"/>
      <c r="G120" s="860"/>
      <c r="H120" s="695"/>
      <c r="I120" s="1144"/>
      <c r="J120" s="697"/>
      <c r="K120" s="697"/>
      <c r="L120" s="697"/>
      <c r="M120" s="1145"/>
      <c r="N120" s="697"/>
      <c r="O120" s="697"/>
      <c r="P120" s="697"/>
    </row>
    <row r="121" spans="2:16" s="259" customFormat="1" ht="33" customHeight="1" x14ac:dyDescent="0.25">
      <c r="B121" s="1251" t="s">
        <v>1752</v>
      </c>
      <c r="C121" s="1252" t="s">
        <v>807</v>
      </c>
      <c r="D121" s="1246" t="s">
        <v>1753</v>
      </c>
      <c r="E121" s="1247" t="s">
        <v>1063</v>
      </c>
      <c r="F121" s="855">
        <v>45992</v>
      </c>
      <c r="G121" s="855">
        <v>46143</v>
      </c>
      <c r="H121" s="1100">
        <v>120000</v>
      </c>
      <c r="I121" s="1249">
        <v>0</v>
      </c>
      <c r="J121" s="1100">
        <v>120000</v>
      </c>
      <c r="K121" s="1100">
        <v>3444</v>
      </c>
      <c r="L121" s="1103">
        <v>16809.87</v>
      </c>
      <c r="M121" s="1250">
        <v>3648</v>
      </c>
      <c r="N121" s="626">
        <v>1296.7</v>
      </c>
      <c r="O121" s="468">
        <f t="shared" ref="O121:O127" si="16">+K121+L121+M121+N121</f>
        <v>25198.57</v>
      </c>
      <c r="P121" s="675">
        <f t="shared" ref="P121:P127" si="17">+J121-O121</f>
        <v>94801.43</v>
      </c>
    </row>
    <row r="122" spans="2:16" ht="21" customHeight="1" x14ac:dyDescent="0.25">
      <c r="B122" s="1017" t="s">
        <v>1595</v>
      </c>
      <c r="C122" s="1227" t="s">
        <v>806</v>
      </c>
      <c r="D122" s="282" t="s">
        <v>414</v>
      </c>
      <c r="E122" s="281" t="s">
        <v>1063</v>
      </c>
      <c r="F122" s="855">
        <v>46082</v>
      </c>
      <c r="G122" s="855">
        <v>46235</v>
      </c>
      <c r="H122" s="626">
        <v>70000</v>
      </c>
      <c r="I122" s="1169">
        <v>0</v>
      </c>
      <c r="J122" s="468">
        <v>70000</v>
      </c>
      <c r="K122" s="468">
        <v>2009</v>
      </c>
      <c r="L122" s="468">
        <v>5368.48</v>
      </c>
      <c r="M122" s="1149">
        <v>2128</v>
      </c>
      <c r="N122" s="468">
        <v>25</v>
      </c>
      <c r="O122" s="468">
        <f t="shared" si="16"/>
        <v>9530.48</v>
      </c>
      <c r="P122" s="468">
        <f t="shared" si="17"/>
        <v>60469.520000000004</v>
      </c>
    </row>
    <row r="123" spans="2:16" ht="21" customHeight="1" x14ac:dyDescent="0.25">
      <c r="B123" s="153" t="s">
        <v>1596</v>
      </c>
      <c r="C123" s="685" t="s">
        <v>807</v>
      </c>
      <c r="D123" s="282" t="s">
        <v>414</v>
      </c>
      <c r="E123" s="281" t="s">
        <v>1063</v>
      </c>
      <c r="F123" s="855">
        <v>46082</v>
      </c>
      <c r="G123" s="855">
        <v>46235</v>
      </c>
      <c r="H123" s="626">
        <v>70000</v>
      </c>
      <c r="I123" s="1169">
        <v>0</v>
      </c>
      <c r="J123" s="468">
        <v>70000</v>
      </c>
      <c r="K123" s="468">
        <v>2009</v>
      </c>
      <c r="L123" s="468">
        <v>4984.5200000000004</v>
      </c>
      <c r="M123" s="1149">
        <v>2128</v>
      </c>
      <c r="N123" s="468">
        <v>3216.48</v>
      </c>
      <c r="O123" s="468">
        <f t="shared" si="16"/>
        <v>12338</v>
      </c>
      <c r="P123" s="468">
        <f t="shared" si="17"/>
        <v>57662</v>
      </c>
    </row>
    <row r="124" spans="2:16" ht="21" customHeight="1" x14ac:dyDescent="0.25">
      <c r="B124" s="286" t="s">
        <v>610</v>
      </c>
      <c r="C124" s="685" t="s">
        <v>806</v>
      </c>
      <c r="D124" s="282" t="s">
        <v>414</v>
      </c>
      <c r="E124" s="281" t="s">
        <v>1063</v>
      </c>
      <c r="F124" s="855">
        <v>46082</v>
      </c>
      <c r="G124" s="855">
        <v>46235</v>
      </c>
      <c r="H124" s="626">
        <v>70000</v>
      </c>
      <c r="I124" s="1169">
        <v>0</v>
      </c>
      <c r="J124" s="468">
        <v>70000</v>
      </c>
      <c r="K124" s="468">
        <v>2009</v>
      </c>
      <c r="L124" s="468">
        <v>5368.48</v>
      </c>
      <c r="M124" s="1149">
        <v>2128</v>
      </c>
      <c r="N124" s="468">
        <v>25</v>
      </c>
      <c r="O124" s="468">
        <f t="shared" si="16"/>
        <v>9530.48</v>
      </c>
      <c r="P124" s="468">
        <f t="shared" si="17"/>
        <v>60469.520000000004</v>
      </c>
    </row>
    <row r="125" spans="2:16" ht="21" customHeight="1" x14ac:dyDescent="0.25">
      <c r="B125" s="153" t="s">
        <v>1792</v>
      </c>
      <c r="C125" s="685" t="s">
        <v>806</v>
      </c>
      <c r="D125" s="282" t="s">
        <v>414</v>
      </c>
      <c r="E125" s="281" t="s">
        <v>1063</v>
      </c>
      <c r="F125" s="855">
        <v>46082</v>
      </c>
      <c r="G125" s="855">
        <v>46235</v>
      </c>
      <c r="H125" s="626">
        <v>70000</v>
      </c>
      <c r="I125" s="1169">
        <v>0</v>
      </c>
      <c r="J125" s="468">
        <v>70000</v>
      </c>
      <c r="K125" s="468">
        <v>2009</v>
      </c>
      <c r="L125" s="468">
        <v>5368.48</v>
      </c>
      <c r="M125" s="1149">
        <v>2128</v>
      </c>
      <c r="N125" s="468">
        <v>25</v>
      </c>
      <c r="O125" s="468">
        <f t="shared" si="16"/>
        <v>9530.48</v>
      </c>
      <c r="P125" s="468">
        <f t="shared" si="17"/>
        <v>60469.520000000004</v>
      </c>
    </row>
    <row r="126" spans="2:16" ht="21" customHeight="1" x14ac:dyDescent="0.25">
      <c r="B126" s="286" t="s">
        <v>1295</v>
      </c>
      <c r="C126" s="685" t="s">
        <v>1296</v>
      </c>
      <c r="D126" s="282" t="s">
        <v>414</v>
      </c>
      <c r="E126" s="281" t="s">
        <v>1063</v>
      </c>
      <c r="F126" s="855">
        <v>46082</v>
      </c>
      <c r="G126" s="855">
        <v>46235</v>
      </c>
      <c r="H126" s="626">
        <v>70000</v>
      </c>
      <c r="I126" s="1169">
        <v>0</v>
      </c>
      <c r="J126" s="468">
        <v>70000</v>
      </c>
      <c r="K126" s="468">
        <v>2009</v>
      </c>
      <c r="L126" s="468">
        <v>4984.5200000000004</v>
      </c>
      <c r="M126" s="1149">
        <v>2128</v>
      </c>
      <c r="N126" s="468">
        <v>1944.78</v>
      </c>
      <c r="O126" s="468">
        <f t="shared" si="16"/>
        <v>11066.300000000001</v>
      </c>
      <c r="P126" s="468">
        <f t="shared" si="17"/>
        <v>58933.7</v>
      </c>
    </row>
    <row r="127" spans="2:16" ht="21" customHeight="1" x14ac:dyDescent="0.25">
      <c r="B127" s="286" t="s">
        <v>1293</v>
      </c>
      <c r="C127" s="685" t="s">
        <v>807</v>
      </c>
      <c r="D127" s="282" t="s">
        <v>1294</v>
      </c>
      <c r="E127" s="281" t="s">
        <v>1063</v>
      </c>
      <c r="F127" s="1084">
        <v>46023</v>
      </c>
      <c r="G127" s="1084">
        <v>46174</v>
      </c>
      <c r="H127" s="626">
        <v>55000</v>
      </c>
      <c r="I127" s="1169">
        <v>0</v>
      </c>
      <c r="J127" s="468">
        <v>55000</v>
      </c>
      <c r="K127" s="468">
        <v>1578.5</v>
      </c>
      <c r="L127" s="468">
        <v>2559.6799999999998</v>
      </c>
      <c r="M127" s="1149">
        <v>1672</v>
      </c>
      <c r="N127" s="468">
        <v>25</v>
      </c>
      <c r="O127" s="468">
        <f t="shared" si="16"/>
        <v>5835.18</v>
      </c>
      <c r="P127" s="468">
        <f t="shared" si="17"/>
        <v>49164.82</v>
      </c>
    </row>
    <row r="128" spans="2:16" ht="21" customHeight="1" x14ac:dyDescent="0.25">
      <c r="B128" s="466" t="s">
        <v>813</v>
      </c>
      <c r="C128" s="569"/>
      <c r="D128" s="492">
        <v>7</v>
      </c>
      <c r="E128" s="465"/>
      <c r="F128" s="1016"/>
      <c r="G128" s="860"/>
      <c r="H128" s="695">
        <f>SUM(H121:H127)</f>
        <v>525000</v>
      </c>
      <c r="I128" s="1144">
        <f>SUM(I127)</f>
        <v>0</v>
      </c>
      <c r="J128" s="695">
        <f t="shared" ref="J128:P128" si="18">SUM(J121:J127)</f>
        <v>525000</v>
      </c>
      <c r="K128" s="695">
        <f t="shared" si="18"/>
        <v>15067.5</v>
      </c>
      <c r="L128" s="1099">
        <f t="shared" si="18"/>
        <v>45444.030000000006</v>
      </c>
      <c r="M128" s="695">
        <f t="shared" si="18"/>
        <v>15960</v>
      </c>
      <c r="N128" s="695">
        <f>SUM(N121:N127)</f>
        <v>6557.96</v>
      </c>
      <c r="O128" s="695">
        <f t="shared" si="18"/>
        <v>83029.489999999991</v>
      </c>
      <c r="P128" s="695">
        <f t="shared" si="18"/>
        <v>441970.51000000007</v>
      </c>
    </row>
    <row r="129" spans="2:16" ht="21" customHeight="1" x14ac:dyDescent="0.25">
      <c r="B129" s="490"/>
      <c r="C129" s="1223"/>
      <c r="D129" s="492"/>
      <c r="E129" s="465"/>
      <c r="F129" s="856"/>
      <c r="G129" s="857"/>
      <c r="H129" s="695"/>
      <c r="I129" s="1112"/>
      <c r="J129" s="463"/>
      <c r="K129" s="463"/>
      <c r="L129" s="463"/>
      <c r="M129" s="1145"/>
      <c r="N129" s="697"/>
      <c r="O129" s="697"/>
      <c r="P129" s="463"/>
    </row>
    <row r="130" spans="2:16" ht="30" customHeight="1" x14ac:dyDescent="0.25">
      <c r="B130" s="1014" t="s">
        <v>1476</v>
      </c>
      <c r="C130" s="570"/>
      <c r="D130" s="492"/>
      <c r="E130" s="465"/>
      <c r="F130" s="1019"/>
      <c r="G130" s="857"/>
      <c r="H130" s="695"/>
      <c r="I130" s="1144"/>
      <c r="J130" s="697"/>
      <c r="K130" s="697"/>
      <c r="L130" s="697"/>
      <c r="M130" s="1145"/>
      <c r="N130" s="697"/>
      <c r="O130" s="697"/>
      <c r="P130" s="697"/>
    </row>
    <row r="131" spans="2:16" ht="28.5" customHeight="1" x14ac:dyDescent="0.25">
      <c r="B131" s="153" t="s">
        <v>1754</v>
      </c>
      <c r="C131" s="684" t="s">
        <v>807</v>
      </c>
      <c r="D131" s="749" t="s">
        <v>1755</v>
      </c>
      <c r="E131" s="637" t="s">
        <v>1281</v>
      </c>
      <c r="F131" s="855">
        <v>45992</v>
      </c>
      <c r="G131" s="855">
        <v>46143</v>
      </c>
      <c r="H131" s="626">
        <v>120000</v>
      </c>
      <c r="I131" s="1111">
        <v>0</v>
      </c>
      <c r="J131" s="498">
        <v>120000</v>
      </c>
      <c r="K131" s="498">
        <v>3444</v>
      </c>
      <c r="L131" s="498">
        <v>16809.87</v>
      </c>
      <c r="M131" s="1149">
        <v>3648</v>
      </c>
      <c r="N131" s="626">
        <v>2568.4</v>
      </c>
      <c r="O131" s="468">
        <f>+K131+L131+M131+N131</f>
        <v>26470.27</v>
      </c>
      <c r="P131" s="457">
        <f>+J131-O131</f>
        <v>93529.73</v>
      </c>
    </row>
    <row r="132" spans="2:16" ht="28.5" customHeight="1" x14ac:dyDescent="0.25">
      <c r="B132" s="466" t="s">
        <v>813</v>
      </c>
      <c r="C132" s="684"/>
      <c r="D132" s="492">
        <v>1</v>
      </c>
      <c r="E132" s="637"/>
      <c r="F132" s="855"/>
      <c r="G132" s="855"/>
      <c r="H132" s="695">
        <f>SUM(H130:H131)</f>
        <v>120000</v>
      </c>
      <c r="I132" s="1112">
        <v>0</v>
      </c>
      <c r="J132" s="695">
        <f t="shared" ref="J132:O132" si="19">SUM(J130:J131)</f>
        <v>120000</v>
      </c>
      <c r="K132" s="695">
        <f t="shared" si="19"/>
        <v>3444</v>
      </c>
      <c r="L132" s="1099">
        <f t="shared" si="19"/>
        <v>16809.87</v>
      </c>
      <c r="M132" s="695">
        <f t="shared" si="19"/>
        <v>3648</v>
      </c>
      <c r="N132" s="695">
        <f>SUM(N130:N131)</f>
        <v>2568.4</v>
      </c>
      <c r="O132" s="695">
        <f t="shared" si="19"/>
        <v>26470.27</v>
      </c>
      <c r="P132" s="695">
        <f>SUM(P130:P131)</f>
        <v>93529.73</v>
      </c>
    </row>
    <row r="133" spans="2:16" ht="21" customHeight="1" x14ac:dyDescent="0.25">
      <c r="B133" s="490"/>
      <c r="C133" s="1223"/>
      <c r="D133" s="492"/>
      <c r="E133" s="465"/>
      <c r="F133" s="859"/>
      <c r="G133" s="860"/>
      <c r="H133" s="695"/>
      <c r="I133" s="1112"/>
      <c r="J133" s="494"/>
      <c r="K133" s="494"/>
      <c r="L133" s="494"/>
      <c r="M133" s="1145"/>
      <c r="N133" s="695"/>
      <c r="O133" s="695"/>
      <c r="P133" s="494"/>
    </row>
    <row r="134" spans="2:16" ht="21" customHeight="1" x14ac:dyDescent="0.25">
      <c r="B134" s="466" t="s">
        <v>827</v>
      </c>
      <c r="C134" s="569"/>
      <c r="D134" s="492"/>
      <c r="E134" s="465"/>
      <c r="F134" s="1272"/>
      <c r="G134" s="711"/>
      <c r="H134" s="695"/>
      <c r="I134" s="1144"/>
      <c r="J134" s="697"/>
      <c r="K134" s="697"/>
      <c r="L134" s="697"/>
      <c r="M134" s="1145"/>
      <c r="N134" s="697"/>
      <c r="O134" s="697"/>
      <c r="P134" s="697"/>
    </row>
    <row r="135" spans="2:16" ht="21" customHeight="1" x14ac:dyDescent="0.25">
      <c r="B135" s="490" t="s">
        <v>1788</v>
      </c>
      <c r="C135" s="1223"/>
      <c r="D135" s="492"/>
      <c r="E135" s="465"/>
      <c r="F135" s="710"/>
      <c r="G135" s="711"/>
      <c r="H135" s="695"/>
      <c r="I135" s="1112"/>
      <c r="J135" s="463"/>
      <c r="K135" s="463"/>
      <c r="L135" s="463"/>
      <c r="M135" s="1145"/>
      <c r="N135" s="697"/>
      <c r="O135" s="697"/>
      <c r="P135" s="463"/>
    </row>
    <row r="136" spans="2:16" ht="30" customHeight="1" x14ac:dyDescent="0.25">
      <c r="B136" s="153" t="s">
        <v>1602</v>
      </c>
      <c r="C136" s="281" t="s">
        <v>807</v>
      </c>
      <c r="D136" s="282" t="s">
        <v>1032</v>
      </c>
      <c r="E136" s="281" t="s">
        <v>1063</v>
      </c>
      <c r="F136" s="855">
        <v>46082</v>
      </c>
      <c r="G136" s="855">
        <v>46235</v>
      </c>
      <c r="H136" s="626">
        <v>70000</v>
      </c>
      <c r="I136" s="1169">
        <v>0</v>
      </c>
      <c r="J136" s="468">
        <v>70000</v>
      </c>
      <c r="K136" s="468">
        <v>2009</v>
      </c>
      <c r="L136" s="468">
        <v>5368.48</v>
      </c>
      <c r="M136" s="1149">
        <v>2128</v>
      </c>
      <c r="N136" s="468">
        <v>25</v>
      </c>
      <c r="O136" s="468">
        <f>+K136+L136+M136+N136</f>
        <v>9530.48</v>
      </c>
      <c r="P136" s="468">
        <f>+J136-O136</f>
        <v>60469.520000000004</v>
      </c>
    </row>
    <row r="137" spans="2:16" ht="30" customHeight="1" x14ac:dyDescent="0.25">
      <c r="B137" s="153" t="s">
        <v>1613</v>
      </c>
      <c r="C137" s="281" t="s">
        <v>807</v>
      </c>
      <c r="D137" s="282" t="s">
        <v>417</v>
      </c>
      <c r="E137" s="281" t="s">
        <v>1063</v>
      </c>
      <c r="F137" s="855">
        <v>46082</v>
      </c>
      <c r="G137" s="855">
        <v>46235</v>
      </c>
      <c r="H137" s="626">
        <v>70000</v>
      </c>
      <c r="I137" s="1169">
        <v>0</v>
      </c>
      <c r="J137" s="468">
        <v>70000</v>
      </c>
      <c r="K137" s="468">
        <v>2009</v>
      </c>
      <c r="L137" s="468">
        <v>4216.6099999999997</v>
      </c>
      <c r="M137" s="1149">
        <v>2128</v>
      </c>
      <c r="N137" s="468">
        <v>5784.34</v>
      </c>
      <c r="O137" s="468">
        <f>+K137+L137+M137+N137</f>
        <v>14137.95</v>
      </c>
      <c r="P137" s="468">
        <f>+J137-O137</f>
        <v>55862.05</v>
      </c>
    </row>
    <row r="138" spans="2:16" ht="30" customHeight="1" x14ac:dyDescent="0.25">
      <c r="B138" s="153" t="s">
        <v>1606</v>
      </c>
      <c r="C138" s="281" t="s">
        <v>807</v>
      </c>
      <c r="D138" s="282" t="s">
        <v>414</v>
      </c>
      <c r="E138" s="281" t="s">
        <v>1063</v>
      </c>
      <c r="F138" s="855">
        <v>46082</v>
      </c>
      <c r="G138" s="855">
        <v>46235</v>
      </c>
      <c r="H138" s="626">
        <v>70000</v>
      </c>
      <c r="I138" s="1169">
        <v>0</v>
      </c>
      <c r="J138" s="468">
        <v>70000</v>
      </c>
      <c r="K138" s="468">
        <v>2009</v>
      </c>
      <c r="L138" s="861">
        <v>4984.5200000000004</v>
      </c>
      <c r="M138" s="1149">
        <v>2128</v>
      </c>
      <c r="N138" s="468">
        <v>1944.78</v>
      </c>
      <c r="O138" s="468">
        <f t="shared" ref="O138:O143" si="20">+K138+L138+M138+N138</f>
        <v>11066.300000000001</v>
      </c>
      <c r="P138" s="468">
        <f t="shared" ref="P138:P145" si="21">+J138-O138</f>
        <v>58933.7</v>
      </c>
    </row>
    <row r="139" spans="2:16" ht="30" customHeight="1" x14ac:dyDescent="0.25">
      <c r="B139" s="286" t="s">
        <v>725</v>
      </c>
      <c r="C139" s="281" t="s">
        <v>806</v>
      </c>
      <c r="D139" s="282" t="s">
        <v>823</v>
      </c>
      <c r="E139" s="281" t="s">
        <v>1063</v>
      </c>
      <c r="F139" s="855">
        <v>46082</v>
      </c>
      <c r="G139" s="855">
        <v>46235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5368.48</v>
      </c>
      <c r="M139" s="1149">
        <v>2128</v>
      </c>
      <c r="N139" s="468">
        <v>25</v>
      </c>
      <c r="O139" s="468">
        <f t="shared" si="20"/>
        <v>9530.48</v>
      </c>
      <c r="P139" s="468">
        <f t="shared" si="21"/>
        <v>60469.520000000004</v>
      </c>
    </row>
    <row r="140" spans="2:16" ht="30" customHeight="1" x14ac:dyDescent="0.25">
      <c r="B140" s="153" t="s">
        <v>1735</v>
      </c>
      <c r="C140" s="281" t="s">
        <v>806</v>
      </c>
      <c r="D140" s="282" t="s">
        <v>414</v>
      </c>
      <c r="E140" s="281" t="s">
        <v>1063</v>
      </c>
      <c r="F140" s="855">
        <v>46082</v>
      </c>
      <c r="G140" s="855">
        <v>46235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5368.48</v>
      </c>
      <c r="M140" s="1149">
        <v>2128</v>
      </c>
      <c r="N140" s="468">
        <v>25</v>
      </c>
      <c r="O140" s="468">
        <f t="shared" si="20"/>
        <v>9530.48</v>
      </c>
      <c r="P140" s="468">
        <f t="shared" si="21"/>
        <v>60469.520000000004</v>
      </c>
    </row>
    <row r="141" spans="2:16" ht="30" customHeight="1" x14ac:dyDescent="0.25">
      <c r="B141" s="153" t="s">
        <v>1609</v>
      </c>
      <c r="C141" s="281" t="s">
        <v>807</v>
      </c>
      <c r="D141" s="282" t="s">
        <v>414</v>
      </c>
      <c r="E141" s="281" t="s">
        <v>1063</v>
      </c>
      <c r="F141" s="855">
        <v>46082</v>
      </c>
      <c r="G141" s="855">
        <v>46235</v>
      </c>
      <c r="H141" s="626">
        <v>70000</v>
      </c>
      <c r="I141" s="1169">
        <v>0</v>
      </c>
      <c r="J141" s="468">
        <v>70000</v>
      </c>
      <c r="K141" s="468">
        <v>2009</v>
      </c>
      <c r="L141" s="468">
        <v>5368.48</v>
      </c>
      <c r="M141" s="1149">
        <v>2128</v>
      </c>
      <c r="N141" s="468">
        <v>25</v>
      </c>
      <c r="O141" s="468">
        <f t="shared" si="20"/>
        <v>9530.48</v>
      </c>
      <c r="P141" s="468">
        <f t="shared" si="21"/>
        <v>60469.520000000004</v>
      </c>
    </row>
    <row r="142" spans="2:16" ht="30" customHeight="1" x14ac:dyDescent="0.25">
      <c r="B142" s="286" t="s">
        <v>1409</v>
      </c>
      <c r="C142" s="281" t="s">
        <v>807</v>
      </c>
      <c r="D142" s="282" t="s">
        <v>414</v>
      </c>
      <c r="E142" s="281" t="s">
        <v>1063</v>
      </c>
      <c r="F142" s="855">
        <v>45992</v>
      </c>
      <c r="G142" s="855">
        <v>46143</v>
      </c>
      <c r="H142" s="626">
        <v>70000</v>
      </c>
      <c r="I142" s="1169">
        <v>0</v>
      </c>
      <c r="J142" s="468">
        <v>70000</v>
      </c>
      <c r="K142" s="468">
        <v>2009</v>
      </c>
      <c r="L142" s="468">
        <v>5368.48</v>
      </c>
      <c r="M142" s="1149">
        <v>2128</v>
      </c>
      <c r="N142" s="468">
        <v>25</v>
      </c>
      <c r="O142" s="468">
        <f t="shared" si="20"/>
        <v>9530.48</v>
      </c>
      <c r="P142" s="468">
        <f t="shared" si="21"/>
        <v>60469.520000000004</v>
      </c>
    </row>
    <row r="143" spans="2:16" ht="30" customHeight="1" x14ac:dyDescent="0.25">
      <c r="B143" s="286" t="s">
        <v>1787</v>
      </c>
      <c r="C143" s="281" t="s">
        <v>806</v>
      </c>
      <c r="D143" s="282" t="s">
        <v>823</v>
      </c>
      <c r="E143" s="281" t="s">
        <v>1063</v>
      </c>
      <c r="F143" s="855">
        <v>45992</v>
      </c>
      <c r="G143" s="855">
        <v>46143</v>
      </c>
      <c r="H143" s="626">
        <v>70000</v>
      </c>
      <c r="I143" s="1169">
        <v>0</v>
      </c>
      <c r="J143" s="468">
        <v>70000</v>
      </c>
      <c r="K143" s="468">
        <v>2009</v>
      </c>
      <c r="L143" s="468">
        <v>5368.48</v>
      </c>
      <c r="M143" s="1149">
        <v>2128</v>
      </c>
      <c r="N143" s="468">
        <v>25</v>
      </c>
      <c r="O143" s="468">
        <f t="shared" si="20"/>
        <v>9530.48</v>
      </c>
      <c r="P143" s="468">
        <f t="shared" si="21"/>
        <v>60469.520000000004</v>
      </c>
    </row>
    <row r="144" spans="2:16" ht="30" customHeight="1" x14ac:dyDescent="0.25">
      <c r="B144" s="153" t="s">
        <v>1622</v>
      </c>
      <c r="C144" s="281" t="s">
        <v>806</v>
      </c>
      <c r="D144" s="282" t="s">
        <v>1357</v>
      </c>
      <c r="E144" s="281" t="s">
        <v>1063</v>
      </c>
      <c r="F144" s="855">
        <v>46082</v>
      </c>
      <c r="G144" s="855">
        <v>46235</v>
      </c>
      <c r="H144" s="626">
        <v>125000</v>
      </c>
      <c r="I144" s="1169">
        <v>0</v>
      </c>
      <c r="J144" s="468">
        <v>125000</v>
      </c>
      <c r="K144" s="1038">
        <v>3587.5</v>
      </c>
      <c r="L144" s="1037">
        <v>17985.990000000002</v>
      </c>
      <c r="M144" s="1150">
        <v>3800</v>
      </c>
      <c r="N144" s="1038">
        <v>25</v>
      </c>
      <c r="O144" s="468">
        <f>+K144+L144+M144+N144</f>
        <v>25398.49</v>
      </c>
      <c r="P144" s="468">
        <f t="shared" si="21"/>
        <v>99601.51</v>
      </c>
    </row>
    <row r="145" spans="2:16" ht="30" customHeight="1" x14ac:dyDescent="0.25">
      <c r="B145" s="153" t="s">
        <v>1624</v>
      </c>
      <c r="C145" s="281" t="s">
        <v>806</v>
      </c>
      <c r="D145" s="282" t="s">
        <v>1683</v>
      </c>
      <c r="E145" s="281" t="s">
        <v>1063</v>
      </c>
      <c r="F145" s="855">
        <v>46082</v>
      </c>
      <c r="G145" s="855">
        <v>46235</v>
      </c>
      <c r="H145" s="626">
        <v>55000</v>
      </c>
      <c r="I145" s="1169">
        <v>0</v>
      </c>
      <c r="J145" s="468">
        <v>55000</v>
      </c>
      <c r="K145" s="468">
        <v>1578.5</v>
      </c>
      <c r="L145" s="468">
        <v>2271.71</v>
      </c>
      <c r="M145" s="1149">
        <v>1672</v>
      </c>
      <c r="N145" s="468">
        <v>1944.78</v>
      </c>
      <c r="O145" s="468">
        <f>+K145+L145+M145+N145</f>
        <v>7466.99</v>
      </c>
      <c r="P145" s="468">
        <f t="shared" si="21"/>
        <v>47533.01</v>
      </c>
    </row>
    <row r="146" spans="2:16" ht="21" customHeight="1" x14ac:dyDescent="0.25">
      <c r="B146" s="466" t="s">
        <v>813</v>
      </c>
      <c r="C146" s="569"/>
      <c r="D146" s="492">
        <v>10</v>
      </c>
      <c r="E146" s="465"/>
      <c r="F146" s="1016"/>
      <c r="G146" s="860"/>
      <c r="H146" s="695">
        <f>SUM(H136:H145)</f>
        <v>740000</v>
      </c>
      <c r="I146" s="1144">
        <v>0</v>
      </c>
      <c r="J146" s="695">
        <f t="shared" ref="J146:P146" si="22">SUM(J136:J145)</f>
        <v>740000</v>
      </c>
      <c r="K146" s="695">
        <f t="shared" si="22"/>
        <v>21238</v>
      </c>
      <c r="L146" s="695">
        <f t="shared" si="22"/>
        <v>61669.71</v>
      </c>
      <c r="M146" s="695">
        <f t="shared" si="22"/>
        <v>22496</v>
      </c>
      <c r="N146" s="695">
        <f t="shared" si="22"/>
        <v>9848.9</v>
      </c>
      <c r="O146" s="695">
        <f t="shared" si="22"/>
        <v>115252.61</v>
      </c>
      <c r="P146" s="695">
        <f t="shared" si="22"/>
        <v>624747.39000000013</v>
      </c>
    </row>
    <row r="147" spans="2:16" ht="28.5" customHeight="1" x14ac:dyDescent="0.25">
      <c r="B147" s="286"/>
      <c r="C147" s="569"/>
      <c r="D147" s="282"/>
      <c r="E147" s="465"/>
      <c r="F147" s="1272"/>
      <c r="G147" s="711"/>
      <c r="H147" s="695"/>
      <c r="I147" s="1144"/>
      <c r="J147" s="697"/>
      <c r="K147" s="697"/>
      <c r="L147" s="697"/>
      <c r="M147" s="1145"/>
      <c r="N147" s="697"/>
      <c r="O147" s="697"/>
      <c r="P147" s="697"/>
    </row>
    <row r="148" spans="2:16" ht="28.5" customHeight="1" x14ac:dyDescent="0.25">
      <c r="B148" s="1014" t="s">
        <v>1804</v>
      </c>
      <c r="C148" s="569"/>
      <c r="D148" s="282"/>
      <c r="E148" s="465"/>
      <c r="F148" s="1272"/>
      <c r="G148" s="711"/>
      <c r="H148" s="695"/>
      <c r="I148" s="1144"/>
      <c r="J148" s="697"/>
      <c r="K148" s="697"/>
      <c r="L148" s="697"/>
      <c r="M148" s="1145"/>
      <c r="N148" s="697"/>
      <c r="O148" s="697"/>
      <c r="P148" s="697"/>
    </row>
    <row r="149" spans="2:16" ht="28.5" customHeight="1" x14ac:dyDescent="0.25">
      <c r="B149" s="153" t="s">
        <v>1087</v>
      </c>
      <c r="C149" s="680" t="s">
        <v>807</v>
      </c>
      <c r="D149" s="282" t="s">
        <v>414</v>
      </c>
      <c r="E149" s="281" t="s">
        <v>1063</v>
      </c>
      <c r="F149" s="855">
        <v>46082</v>
      </c>
      <c r="G149" s="855">
        <v>46235</v>
      </c>
      <c r="H149" s="626">
        <v>70000</v>
      </c>
      <c r="I149" s="1169">
        <v>0</v>
      </c>
      <c r="J149" s="628">
        <v>70000</v>
      </c>
      <c r="K149" s="628">
        <v>2009</v>
      </c>
      <c r="L149" s="628">
        <v>5368.48</v>
      </c>
      <c r="M149" s="1149">
        <v>2128</v>
      </c>
      <c r="N149" s="628">
        <v>25</v>
      </c>
      <c r="O149" s="628">
        <f t="shared" ref="O149:O156" si="23">+K149+L149+M149+N149</f>
        <v>9530.48</v>
      </c>
      <c r="P149" s="628">
        <f t="shared" ref="P149:P156" si="24">+J149-O149</f>
        <v>60469.520000000004</v>
      </c>
    </row>
    <row r="150" spans="2:16" ht="24" customHeight="1" x14ac:dyDescent="0.25">
      <c r="B150" s="153" t="s">
        <v>1833</v>
      </c>
      <c r="C150" s="281" t="s">
        <v>807</v>
      </c>
      <c r="D150" s="282" t="s">
        <v>1773</v>
      </c>
      <c r="E150" s="281" t="s">
        <v>1063</v>
      </c>
      <c r="F150" s="855">
        <v>46082</v>
      </c>
      <c r="G150" s="855">
        <v>46235</v>
      </c>
      <c r="H150" s="626">
        <v>70000</v>
      </c>
      <c r="I150" s="1169">
        <v>0</v>
      </c>
      <c r="J150" s="468">
        <v>70000</v>
      </c>
      <c r="K150" s="468">
        <v>2009</v>
      </c>
      <c r="L150" s="468">
        <v>5368.48</v>
      </c>
      <c r="M150" s="1149">
        <v>2128</v>
      </c>
      <c r="N150" s="468">
        <v>25</v>
      </c>
      <c r="O150" s="468">
        <f>+K150+L150+M150+N150</f>
        <v>9530.48</v>
      </c>
      <c r="P150" s="468">
        <f>+J150-O150</f>
        <v>60469.520000000004</v>
      </c>
    </row>
    <row r="151" spans="2:16" ht="28.5" customHeight="1" x14ac:dyDescent="0.25">
      <c r="B151" s="153" t="s">
        <v>1603</v>
      </c>
      <c r="C151" s="281" t="s">
        <v>806</v>
      </c>
      <c r="D151" s="282" t="s">
        <v>489</v>
      </c>
      <c r="E151" s="281" t="s">
        <v>1063</v>
      </c>
      <c r="F151" s="855">
        <v>46082</v>
      </c>
      <c r="G151" s="855">
        <v>46235</v>
      </c>
      <c r="H151" s="626">
        <v>70000</v>
      </c>
      <c r="I151" s="1169">
        <v>0</v>
      </c>
      <c r="J151" s="628">
        <v>70000</v>
      </c>
      <c r="K151" s="628">
        <v>2009</v>
      </c>
      <c r="L151" s="628">
        <v>5368.48</v>
      </c>
      <c r="M151" s="1149">
        <v>2128</v>
      </c>
      <c r="N151" s="628">
        <v>25</v>
      </c>
      <c r="O151" s="628">
        <f t="shared" si="23"/>
        <v>9530.48</v>
      </c>
      <c r="P151" s="628">
        <f t="shared" si="24"/>
        <v>60469.520000000004</v>
      </c>
    </row>
    <row r="152" spans="2:16" ht="28.5" customHeight="1" x14ac:dyDescent="0.25">
      <c r="B152" s="153" t="s">
        <v>1618</v>
      </c>
      <c r="C152" s="281" t="s">
        <v>807</v>
      </c>
      <c r="D152" s="282" t="s">
        <v>414</v>
      </c>
      <c r="E152" s="281" t="s">
        <v>1063</v>
      </c>
      <c r="F152" s="855">
        <v>46082</v>
      </c>
      <c r="G152" s="855">
        <v>46235</v>
      </c>
      <c r="H152" s="626">
        <v>70000</v>
      </c>
      <c r="I152" s="1169">
        <v>0</v>
      </c>
      <c r="J152" s="628">
        <v>70000</v>
      </c>
      <c r="K152" s="628">
        <v>2009</v>
      </c>
      <c r="L152" s="628">
        <v>5368.48</v>
      </c>
      <c r="M152" s="1149">
        <v>2128</v>
      </c>
      <c r="N152" s="628">
        <v>25</v>
      </c>
      <c r="O152" s="628">
        <f t="shared" si="23"/>
        <v>9530.48</v>
      </c>
      <c r="P152" s="628">
        <f t="shared" si="24"/>
        <v>60469.520000000004</v>
      </c>
    </row>
    <row r="153" spans="2:16" ht="28.5" customHeight="1" x14ac:dyDescent="0.25">
      <c r="B153" s="153" t="s">
        <v>1612</v>
      </c>
      <c r="C153" s="281" t="s">
        <v>1296</v>
      </c>
      <c r="D153" s="282" t="s">
        <v>417</v>
      </c>
      <c r="E153" s="281" t="s">
        <v>1063</v>
      </c>
      <c r="F153" s="855">
        <v>46082</v>
      </c>
      <c r="G153" s="855">
        <v>46235</v>
      </c>
      <c r="H153" s="626">
        <v>70000</v>
      </c>
      <c r="I153" s="1169">
        <v>0</v>
      </c>
      <c r="J153" s="628">
        <v>70000</v>
      </c>
      <c r="K153" s="628">
        <v>2009</v>
      </c>
      <c r="L153" s="628">
        <v>5368.48</v>
      </c>
      <c r="M153" s="1149">
        <v>2128</v>
      </c>
      <c r="N153" s="628">
        <v>25</v>
      </c>
      <c r="O153" s="628">
        <f t="shared" si="23"/>
        <v>9530.48</v>
      </c>
      <c r="P153" s="628">
        <f t="shared" si="24"/>
        <v>60469.520000000004</v>
      </c>
    </row>
    <row r="154" spans="2:16" ht="28.5" customHeight="1" x14ac:dyDescent="0.25">
      <c r="B154" s="153" t="s">
        <v>1619</v>
      </c>
      <c r="C154" s="281" t="s">
        <v>806</v>
      </c>
      <c r="D154" s="282" t="s">
        <v>823</v>
      </c>
      <c r="E154" s="281" t="s">
        <v>1063</v>
      </c>
      <c r="F154" s="855">
        <v>46082</v>
      </c>
      <c r="G154" s="855">
        <v>46235</v>
      </c>
      <c r="H154" s="626">
        <v>70000</v>
      </c>
      <c r="I154" s="1169">
        <v>0</v>
      </c>
      <c r="J154" s="628">
        <v>70000</v>
      </c>
      <c r="K154" s="628">
        <v>2009</v>
      </c>
      <c r="L154" s="628">
        <v>4984.5200000000004</v>
      </c>
      <c r="M154" s="1149">
        <v>2128</v>
      </c>
      <c r="N154" s="628">
        <v>1944.78</v>
      </c>
      <c r="O154" s="628">
        <f t="shared" si="23"/>
        <v>11066.300000000001</v>
      </c>
      <c r="P154" s="628">
        <f t="shared" si="24"/>
        <v>58933.7</v>
      </c>
    </row>
    <row r="155" spans="2:16" ht="28.5" customHeight="1" x14ac:dyDescent="0.25">
      <c r="B155" s="153" t="s">
        <v>1626</v>
      </c>
      <c r="C155" s="281" t="s">
        <v>1296</v>
      </c>
      <c r="D155" s="282" t="s">
        <v>1637</v>
      </c>
      <c r="E155" s="281" t="s">
        <v>1063</v>
      </c>
      <c r="F155" s="855">
        <v>46082</v>
      </c>
      <c r="G155" s="855">
        <v>46235</v>
      </c>
      <c r="H155" s="626">
        <v>43500</v>
      </c>
      <c r="I155" s="1169">
        <v>0</v>
      </c>
      <c r="J155" s="628">
        <v>43500</v>
      </c>
      <c r="K155" s="628">
        <v>1248.45</v>
      </c>
      <c r="L155" s="628">
        <v>936.62</v>
      </c>
      <c r="M155" s="1149">
        <v>1322.4</v>
      </c>
      <c r="N155" s="628">
        <v>25</v>
      </c>
      <c r="O155" s="628">
        <f>+K155+L155+M155+N155</f>
        <v>3532.4700000000003</v>
      </c>
      <c r="P155" s="628">
        <f t="shared" si="24"/>
        <v>39967.53</v>
      </c>
    </row>
    <row r="156" spans="2:16" ht="28.5" customHeight="1" x14ac:dyDescent="0.25">
      <c r="B156" s="153" t="s">
        <v>1627</v>
      </c>
      <c r="C156" s="281" t="s">
        <v>806</v>
      </c>
      <c r="D156" s="282" t="s">
        <v>105</v>
      </c>
      <c r="E156" s="281" t="s">
        <v>1063</v>
      </c>
      <c r="F156" s="855">
        <v>45992</v>
      </c>
      <c r="G156" s="855">
        <v>46143</v>
      </c>
      <c r="H156" s="626">
        <v>25000</v>
      </c>
      <c r="I156" s="1169">
        <v>0</v>
      </c>
      <c r="J156" s="628">
        <v>25000</v>
      </c>
      <c r="K156" s="628">
        <v>717.5</v>
      </c>
      <c r="L156" s="627">
        <v>0</v>
      </c>
      <c r="M156" s="1149">
        <v>760</v>
      </c>
      <c r="N156" s="628">
        <v>25</v>
      </c>
      <c r="O156" s="628">
        <f t="shared" si="23"/>
        <v>1502.5</v>
      </c>
      <c r="P156" s="628">
        <f t="shared" si="24"/>
        <v>23497.5</v>
      </c>
    </row>
    <row r="157" spans="2:16" ht="21" customHeight="1" x14ac:dyDescent="0.25">
      <c r="B157" s="466" t="s">
        <v>813</v>
      </c>
      <c r="C157" s="569"/>
      <c r="D157" s="492">
        <v>8</v>
      </c>
      <c r="E157" s="465"/>
      <c r="F157" s="1016"/>
      <c r="G157" s="860"/>
      <c r="H157" s="695">
        <f>SUM(H149:H156)</f>
        <v>488500</v>
      </c>
      <c r="I157" s="1144">
        <v>0</v>
      </c>
      <c r="J157" s="695">
        <f t="shared" ref="J157:P157" si="25">SUM(J149:J156)</f>
        <v>488500</v>
      </c>
      <c r="K157" s="695">
        <f t="shared" si="25"/>
        <v>14019.95</v>
      </c>
      <c r="L157" s="695">
        <f t="shared" si="25"/>
        <v>32763.539999999997</v>
      </c>
      <c r="M157" s="695">
        <f t="shared" si="25"/>
        <v>14850.4</v>
      </c>
      <c r="N157" s="695">
        <f t="shared" si="25"/>
        <v>2119.7799999999997</v>
      </c>
      <c r="O157" s="695">
        <f t="shared" si="25"/>
        <v>63753.67</v>
      </c>
      <c r="P157" s="695">
        <f t="shared" si="25"/>
        <v>424746.33000000007</v>
      </c>
    </row>
    <row r="158" spans="2:16" ht="25.5" customHeight="1" x14ac:dyDescent="0.25">
      <c r="B158" s="466"/>
      <c r="C158" s="569"/>
      <c r="D158" s="492"/>
      <c r="E158" s="465"/>
      <c r="F158" s="1272"/>
      <c r="G158" s="711"/>
      <c r="H158" s="695"/>
      <c r="I158" s="1144"/>
      <c r="J158" s="697"/>
      <c r="K158" s="697"/>
      <c r="L158" s="697"/>
      <c r="M158" s="1145"/>
      <c r="N158" s="697"/>
      <c r="O158" s="697"/>
      <c r="P158" s="697"/>
    </row>
    <row r="159" spans="2:16" ht="28.5" customHeight="1" x14ac:dyDescent="0.25">
      <c r="B159" s="466" t="s">
        <v>1789</v>
      </c>
      <c r="C159" s="569"/>
      <c r="D159" s="492"/>
      <c r="E159" s="465"/>
      <c r="F159" s="1272"/>
      <c r="G159" s="711"/>
      <c r="H159" s="695"/>
      <c r="I159" s="1144"/>
      <c r="J159" s="697"/>
      <c r="K159" s="697"/>
      <c r="L159" s="697"/>
      <c r="M159" s="1145"/>
      <c r="N159" s="697"/>
      <c r="O159" s="697"/>
      <c r="P159" s="697"/>
    </row>
    <row r="160" spans="2:16" ht="28.5" customHeight="1" x14ac:dyDescent="0.25">
      <c r="B160" s="153" t="s">
        <v>1601</v>
      </c>
      <c r="C160" s="497" t="s">
        <v>806</v>
      </c>
      <c r="D160" s="749" t="s">
        <v>1782</v>
      </c>
      <c r="E160" s="637" t="s">
        <v>1063</v>
      </c>
      <c r="F160" s="855">
        <v>46082</v>
      </c>
      <c r="G160" s="855">
        <v>46235</v>
      </c>
      <c r="H160" s="626">
        <v>120000</v>
      </c>
      <c r="I160" s="1111">
        <v>0</v>
      </c>
      <c r="J160" s="498">
        <v>120000</v>
      </c>
      <c r="K160" s="498">
        <v>3444</v>
      </c>
      <c r="L160" s="498">
        <v>16329.92</v>
      </c>
      <c r="M160" s="1149">
        <v>3648</v>
      </c>
      <c r="N160" s="626">
        <v>1944.78</v>
      </c>
      <c r="O160" s="468">
        <f>+K160+L160+M160+N160</f>
        <v>25366.699999999997</v>
      </c>
      <c r="P160" s="457">
        <f>+J160-O160</f>
        <v>94633.3</v>
      </c>
    </row>
    <row r="161" spans="2:16" ht="28.5" customHeight="1" x14ac:dyDescent="0.25">
      <c r="B161" s="153" t="s">
        <v>1607</v>
      </c>
      <c r="C161" s="281" t="s">
        <v>807</v>
      </c>
      <c r="D161" s="282" t="s">
        <v>414</v>
      </c>
      <c r="E161" s="281" t="s">
        <v>1063</v>
      </c>
      <c r="F161" s="855">
        <v>46082</v>
      </c>
      <c r="G161" s="855">
        <v>46235</v>
      </c>
      <c r="H161" s="626">
        <v>70000</v>
      </c>
      <c r="I161" s="1169">
        <v>0</v>
      </c>
      <c r="J161" s="468">
        <v>70000</v>
      </c>
      <c r="K161" s="468">
        <v>2009</v>
      </c>
      <c r="L161" s="468">
        <v>5368.48</v>
      </c>
      <c r="M161" s="1149">
        <v>2128</v>
      </c>
      <c r="N161" s="468">
        <v>25</v>
      </c>
      <c r="O161" s="468">
        <f t="shared" ref="O161:O166" si="26">+K161+L161+M161+N161</f>
        <v>9530.48</v>
      </c>
      <c r="P161" s="468">
        <f t="shared" ref="P161:P166" si="27">+J161-O161</f>
        <v>60469.520000000004</v>
      </c>
    </row>
    <row r="162" spans="2:16" ht="28.5" customHeight="1" x14ac:dyDescent="0.25">
      <c r="B162" s="153" t="s">
        <v>1608</v>
      </c>
      <c r="C162" s="281" t="s">
        <v>807</v>
      </c>
      <c r="D162" s="282" t="s">
        <v>417</v>
      </c>
      <c r="E162" s="281" t="s">
        <v>1063</v>
      </c>
      <c r="F162" s="855">
        <v>46082</v>
      </c>
      <c r="G162" s="855">
        <v>46235</v>
      </c>
      <c r="H162" s="626">
        <v>70000</v>
      </c>
      <c r="I162" s="1169">
        <v>0</v>
      </c>
      <c r="J162" s="468">
        <v>70000</v>
      </c>
      <c r="K162" s="468">
        <v>2009</v>
      </c>
      <c r="L162" s="468">
        <v>5368.48</v>
      </c>
      <c r="M162" s="1149">
        <v>2128</v>
      </c>
      <c r="N162" s="468">
        <v>25</v>
      </c>
      <c r="O162" s="468">
        <f t="shared" si="26"/>
        <v>9530.48</v>
      </c>
      <c r="P162" s="468">
        <f t="shared" si="27"/>
        <v>60469.520000000004</v>
      </c>
    </row>
    <row r="163" spans="2:16" ht="28.5" customHeight="1" x14ac:dyDescent="0.25">
      <c r="B163" s="153" t="s">
        <v>1614</v>
      </c>
      <c r="C163" s="281" t="s">
        <v>806</v>
      </c>
      <c r="D163" s="282" t="s">
        <v>417</v>
      </c>
      <c r="E163" s="281" t="s">
        <v>1063</v>
      </c>
      <c r="F163" s="855">
        <v>46082</v>
      </c>
      <c r="G163" s="855">
        <v>46235</v>
      </c>
      <c r="H163" s="626">
        <v>70000</v>
      </c>
      <c r="I163" s="1169">
        <v>0</v>
      </c>
      <c r="J163" s="468">
        <v>70000</v>
      </c>
      <c r="K163" s="468">
        <v>2009</v>
      </c>
      <c r="L163" s="468">
        <v>5368.48</v>
      </c>
      <c r="M163" s="1149">
        <v>2128</v>
      </c>
      <c r="N163" s="468">
        <v>25</v>
      </c>
      <c r="O163" s="468">
        <f t="shared" si="26"/>
        <v>9530.48</v>
      </c>
      <c r="P163" s="468">
        <f t="shared" si="27"/>
        <v>60469.520000000004</v>
      </c>
    </row>
    <row r="164" spans="2:16" ht="28.5" customHeight="1" x14ac:dyDescent="0.25">
      <c r="B164" s="153" t="s">
        <v>1617</v>
      </c>
      <c r="C164" s="281" t="s">
        <v>807</v>
      </c>
      <c r="D164" s="282" t="s">
        <v>414</v>
      </c>
      <c r="E164" s="281" t="s">
        <v>1063</v>
      </c>
      <c r="F164" s="855">
        <v>46082</v>
      </c>
      <c r="G164" s="855">
        <v>46235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4984.5200000000004</v>
      </c>
      <c r="M164" s="1149">
        <v>2128</v>
      </c>
      <c r="N164" s="468">
        <v>1944.78</v>
      </c>
      <c r="O164" s="468">
        <f t="shared" si="26"/>
        <v>11066.300000000001</v>
      </c>
      <c r="P164" s="468">
        <f t="shared" si="27"/>
        <v>58933.7</v>
      </c>
    </row>
    <row r="165" spans="2:16" ht="28.5" customHeight="1" x14ac:dyDescent="0.25">
      <c r="B165" s="153" t="s">
        <v>1363</v>
      </c>
      <c r="C165" s="281" t="s">
        <v>806</v>
      </c>
      <c r="D165" s="282" t="s">
        <v>414</v>
      </c>
      <c r="E165" s="281" t="s">
        <v>1063</v>
      </c>
      <c r="F165" s="855">
        <v>46082</v>
      </c>
      <c r="G165" s="855">
        <v>46235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5368.48</v>
      </c>
      <c r="M165" s="1149">
        <v>2128</v>
      </c>
      <c r="N165" s="468">
        <v>25</v>
      </c>
      <c r="O165" s="468">
        <f t="shared" si="26"/>
        <v>9530.48</v>
      </c>
      <c r="P165" s="468">
        <f t="shared" si="27"/>
        <v>60469.520000000004</v>
      </c>
    </row>
    <row r="166" spans="2:16" ht="28.5" customHeight="1" x14ac:dyDescent="0.25">
      <c r="B166" s="153" t="s">
        <v>1620</v>
      </c>
      <c r="C166" s="281" t="s">
        <v>807</v>
      </c>
      <c r="D166" s="280" t="s">
        <v>417</v>
      </c>
      <c r="E166" s="281" t="s">
        <v>1063</v>
      </c>
      <c r="F166" s="855">
        <v>46082</v>
      </c>
      <c r="G166" s="855">
        <v>46235</v>
      </c>
      <c r="H166" s="626">
        <v>70000</v>
      </c>
      <c r="I166" s="1169">
        <v>0</v>
      </c>
      <c r="J166" s="468">
        <v>70000</v>
      </c>
      <c r="K166" s="468">
        <v>2009</v>
      </c>
      <c r="L166" s="468">
        <v>5368.48</v>
      </c>
      <c r="M166" s="1149">
        <v>2128</v>
      </c>
      <c r="N166" s="468">
        <v>25</v>
      </c>
      <c r="O166" s="468">
        <f t="shared" si="26"/>
        <v>9530.48</v>
      </c>
      <c r="P166" s="468">
        <f t="shared" si="27"/>
        <v>60469.520000000004</v>
      </c>
    </row>
    <row r="167" spans="2:16" ht="28.5" customHeight="1" x14ac:dyDescent="0.25">
      <c r="B167" s="286" t="s">
        <v>1299</v>
      </c>
      <c r="C167" s="281" t="s">
        <v>1296</v>
      </c>
      <c r="D167" s="282" t="s">
        <v>1636</v>
      </c>
      <c r="E167" s="281" t="s">
        <v>1063</v>
      </c>
      <c r="F167" s="855">
        <v>46082</v>
      </c>
      <c r="G167" s="855">
        <v>46235</v>
      </c>
      <c r="H167" s="626">
        <v>43500</v>
      </c>
      <c r="I167" s="1169">
        <v>0</v>
      </c>
      <c r="J167" s="468">
        <v>43500</v>
      </c>
      <c r="K167" s="468">
        <v>1248.45</v>
      </c>
      <c r="L167" s="468">
        <v>936.62</v>
      </c>
      <c r="M167" s="1149">
        <v>1322.4</v>
      </c>
      <c r="N167" s="468">
        <v>25</v>
      </c>
      <c r="O167" s="468">
        <f>+K167+L167+M167+N167</f>
        <v>3532.4700000000003</v>
      </c>
      <c r="P167" s="468">
        <f>+J167-O167</f>
        <v>39967.53</v>
      </c>
    </row>
    <row r="168" spans="2:16" ht="28.5" customHeight="1" x14ac:dyDescent="0.25">
      <c r="B168" s="153" t="s">
        <v>1623</v>
      </c>
      <c r="C168" s="281" t="s">
        <v>806</v>
      </c>
      <c r="D168" s="282" t="s">
        <v>529</v>
      </c>
      <c r="E168" s="281" t="s">
        <v>1063</v>
      </c>
      <c r="F168" s="855">
        <v>46082</v>
      </c>
      <c r="G168" s="855">
        <v>46235</v>
      </c>
      <c r="H168" s="626">
        <v>55000</v>
      </c>
      <c r="I168" s="1169">
        <v>0</v>
      </c>
      <c r="J168" s="468">
        <v>55000</v>
      </c>
      <c r="K168" s="468">
        <v>1578.5</v>
      </c>
      <c r="L168" s="468">
        <v>2559.6799999999998</v>
      </c>
      <c r="M168" s="1149">
        <v>1672</v>
      </c>
      <c r="N168" s="468">
        <v>25</v>
      </c>
      <c r="O168" s="468">
        <f>+K168+L168+M168+N168</f>
        <v>5835.18</v>
      </c>
      <c r="P168" s="468">
        <f>+J168-O168</f>
        <v>49164.82</v>
      </c>
    </row>
    <row r="169" spans="2:16" ht="21" customHeight="1" x14ac:dyDescent="0.25">
      <c r="B169" s="466" t="s">
        <v>813</v>
      </c>
      <c r="C169" s="569"/>
      <c r="D169" s="492">
        <v>9</v>
      </c>
      <c r="E169" s="465"/>
      <c r="F169" s="1016"/>
      <c r="G169" s="860"/>
      <c r="H169" s="695">
        <f>SUM(H160:H168)</f>
        <v>638500</v>
      </c>
      <c r="I169" s="1144">
        <v>0</v>
      </c>
      <c r="J169" s="695">
        <f t="shared" ref="J169:P169" si="28">SUM(J160:J168)</f>
        <v>638500</v>
      </c>
      <c r="K169" s="695">
        <f t="shared" si="28"/>
        <v>18324.95</v>
      </c>
      <c r="L169" s="695">
        <f t="shared" si="28"/>
        <v>51653.14</v>
      </c>
      <c r="M169" s="695">
        <f t="shared" si="28"/>
        <v>19410.400000000001</v>
      </c>
      <c r="N169" s="695">
        <f t="shared" si="28"/>
        <v>4064.56</v>
      </c>
      <c r="O169" s="695">
        <f t="shared" si="28"/>
        <v>93453.049999999988</v>
      </c>
      <c r="P169" s="695">
        <f t="shared" si="28"/>
        <v>545046.95000000007</v>
      </c>
    </row>
    <row r="170" spans="2:16" ht="23.25" customHeight="1" x14ac:dyDescent="0.25">
      <c r="B170" s="466"/>
      <c r="C170" s="569"/>
      <c r="D170" s="492"/>
      <c r="E170" s="465"/>
      <c r="F170" s="1272"/>
      <c r="G170" s="711"/>
      <c r="H170" s="695"/>
      <c r="I170" s="1144"/>
      <c r="J170" s="697"/>
      <c r="K170" s="697"/>
      <c r="L170" s="697"/>
      <c r="M170" s="1145"/>
      <c r="N170" s="697"/>
      <c r="O170" s="697"/>
      <c r="P170" s="697"/>
    </row>
    <row r="171" spans="2:16" ht="28.5" customHeight="1" x14ac:dyDescent="0.25">
      <c r="B171" s="466" t="s">
        <v>1790</v>
      </c>
      <c r="C171" s="569"/>
      <c r="D171" s="492"/>
      <c r="E171" s="465"/>
      <c r="F171" s="1272"/>
      <c r="G171" s="711"/>
      <c r="H171" s="695"/>
      <c r="I171" s="1144"/>
      <c r="J171" s="697"/>
      <c r="K171" s="697"/>
      <c r="L171" s="697"/>
      <c r="M171" s="1145"/>
      <c r="N171" s="697"/>
      <c r="O171" s="697"/>
      <c r="P171" s="697"/>
    </row>
    <row r="172" spans="2:16" ht="24" customHeight="1" x14ac:dyDescent="0.25">
      <c r="B172" s="153" t="s">
        <v>1600</v>
      </c>
      <c r="C172" s="281" t="s">
        <v>806</v>
      </c>
      <c r="D172" s="282" t="s">
        <v>1463</v>
      </c>
      <c r="E172" s="281" t="s">
        <v>1063</v>
      </c>
      <c r="F172" s="855">
        <v>46082</v>
      </c>
      <c r="G172" s="855">
        <v>46235</v>
      </c>
      <c r="H172" s="626">
        <v>120000</v>
      </c>
      <c r="I172" s="1169">
        <v>0</v>
      </c>
      <c r="J172" s="468">
        <v>120000</v>
      </c>
      <c r="K172" s="468">
        <v>3444</v>
      </c>
      <c r="L172" s="468">
        <v>16809.87</v>
      </c>
      <c r="M172" s="1149">
        <v>3648</v>
      </c>
      <c r="N172" s="468">
        <v>25</v>
      </c>
      <c r="O172" s="468">
        <f t="shared" ref="O172:O178" si="29">+K172+L172+M172+N172</f>
        <v>23926.87</v>
      </c>
      <c r="P172" s="468">
        <f t="shared" ref="P172:P178" si="30">+J172-O172</f>
        <v>96073.13</v>
      </c>
    </row>
    <row r="173" spans="2:16" ht="24" customHeight="1" x14ac:dyDescent="0.25">
      <c r="B173" s="153" t="s">
        <v>1604</v>
      </c>
      <c r="C173" s="685" t="s">
        <v>806</v>
      </c>
      <c r="D173" s="282" t="s">
        <v>417</v>
      </c>
      <c r="E173" s="281" t="s">
        <v>1063</v>
      </c>
      <c r="F173" s="855">
        <v>46082</v>
      </c>
      <c r="G173" s="855">
        <v>46235</v>
      </c>
      <c r="H173" s="626">
        <v>70000</v>
      </c>
      <c r="I173" s="1169">
        <v>0</v>
      </c>
      <c r="J173" s="468">
        <v>70000</v>
      </c>
      <c r="K173" s="468">
        <v>2009</v>
      </c>
      <c r="L173" s="468">
        <v>4984.5200000000004</v>
      </c>
      <c r="M173" s="1149">
        <v>2128</v>
      </c>
      <c r="N173" s="468">
        <v>1944.78</v>
      </c>
      <c r="O173" s="468">
        <f t="shared" si="29"/>
        <v>11066.300000000001</v>
      </c>
      <c r="P173" s="468">
        <f t="shared" si="30"/>
        <v>58933.7</v>
      </c>
    </row>
    <row r="174" spans="2:16" ht="24" customHeight="1" x14ac:dyDescent="0.25">
      <c r="B174" s="153" t="s">
        <v>1605</v>
      </c>
      <c r="C174" s="685" t="s">
        <v>806</v>
      </c>
      <c r="D174" s="282" t="s">
        <v>1773</v>
      </c>
      <c r="E174" s="281" t="s">
        <v>1063</v>
      </c>
      <c r="F174" s="855">
        <v>46082</v>
      </c>
      <c r="G174" s="855">
        <v>46235</v>
      </c>
      <c r="H174" s="626">
        <v>70000</v>
      </c>
      <c r="I174" s="1169">
        <v>0</v>
      </c>
      <c r="J174" s="468">
        <v>70000</v>
      </c>
      <c r="K174" s="468">
        <v>2009</v>
      </c>
      <c r="L174" s="468">
        <v>4600.5600000000004</v>
      </c>
      <c r="M174" s="1149">
        <v>2128</v>
      </c>
      <c r="N174" s="468">
        <v>3864.56</v>
      </c>
      <c r="O174" s="468">
        <f t="shared" si="29"/>
        <v>12602.12</v>
      </c>
      <c r="P174" s="468">
        <f t="shared" si="30"/>
        <v>57397.88</v>
      </c>
    </row>
    <row r="175" spans="2:16" ht="24" customHeight="1" x14ac:dyDescent="0.25">
      <c r="B175" s="153" t="s">
        <v>1611</v>
      </c>
      <c r="C175" s="685" t="s">
        <v>806</v>
      </c>
      <c r="D175" s="282" t="s">
        <v>417</v>
      </c>
      <c r="E175" s="281" t="s">
        <v>1063</v>
      </c>
      <c r="F175" s="855">
        <v>46082</v>
      </c>
      <c r="G175" s="855">
        <v>46235</v>
      </c>
      <c r="H175" s="626">
        <v>70000</v>
      </c>
      <c r="I175" s="1169">
        <v>0</v>
      </c>
      <c r="J175" s="468">
        <v>70000</v>
      </c>
      <c r="K175" s="468">
        <v>2009</v>
      </c>
      <c r="L175" s="468">
        <v>4984.5200000000004</v>
      </c>
      <c r="M175" s="1149">
        <v>2128</v>
      </c>
      <c r="N175" s="468">
        <v>1944.78</v>
      </c>
      <c r="O175" s="468">
        <f t="shared" si="29"/>
        <v>11066.300000000001</v>
      </c>
      <c r="P175" s="468">
        <f t="shared" si="30"/>
        <v>58933.7</v>
      </c>
    </row>
    <row r="176" spans="2:16" ht="24" customHeight="1" x14ac:dyDescent="0.25">
      <c r="B176" s="153" t="s">
        <v>1610</v>
      </c>
      <c r="C176" s="685" t="s">
        <v>806</v>
      </c>
      <c r="D176" s="282" t="s">
        <v>417</v>
      </c>
      <c r="E176" s="281" t="s">
        <v>1063</v>
      </c>
      <c r="F176" s="855">
        <v>46082</v>
      </c>
      <c r="G176" s="855">
        <v>46235</v>
      </c>
      <c r="H176" s="626">
        <v>70000</v>
      </c>
      <c r="I176" s="1169">
        <v>0</v>
      </c>
      <c r="J176" s="468">
        <v>70000</v>
      </c>
      <c r="K176" s="468">
        <v>2009</v>
      </c>
      <c r="L176" s="468">
        <v>4984.5200000000004</v>
      </c>
      <c r="M176" s="1149">
        <v>2128</v>
      </c>
      <c r="N176" s="468">
        <v>1944.78</v>
      </c>
      <c r="O176" s="468">
        <f t="shared" si="29"/>
        <v>11066.300000000001</v>
      </c>
      <c r="P176" s="468">
        <f t="shared" si="30"/>
        <v>58933.7</v>
      </c>
    </row>
    <row r="177" spans="2:17" ht="24" customHeight="1" x14ac:dyDescent="0.25">
      <c r="B177" s="153" t="s">
        <v>1616</v>
      </c>
      <c r="C177" s="685" t="s">
        <v>806</v>
      </c>
      <c r="D177" s="282" t="s">
        <v>414</v>
      </c>
      <c r="E177" s="281" t="s">
        <v>1063</v>
      </c>
      <c r="F177" s="1084">
        <v>46023</v>
      </c>
      <c r="G177" s="1084">
        <v>46174</v>
      </c>
      <c r="H177" s="626">
        <v>70000</v>
      </c>
      <c r="I177" s="1169">
        <v>0</v>
      </c>
      <c r="J177" s="468">
        <v>70000</v>
      </c>
      <c r="K177" s="468">
        <v>2009</v>
      </c>
      <c r="L177" s="468">
        <v>5368.48</v>
      </c>
      <c r="M177" s="1149">
        <v>2128</v>
      </c>
      <c r="N177" s="468">
        <v>25</v>
      </c>
      <c r="O177" s="468">
        <f t="shared" si="29"/>
        <v>9530.48</v>
      </c>
      <c r="P177" s="468">
        <f t="shared" si="30"/>
        <v>60469.520000000004</v>
      </c>
    </row>
    <row r="178" spans="2:17" ht="24" customHeight="1" x14ac:dyDescent="0.25">
      <c r="B178" s="153" t="s">
        <v>1615</v>
      </c>
      <c r="C178" s="685" t="s">
        <v>1296</v>
      </c>
      <c r="D178" s="282" t="s">
        <v>414</v>
      </c>
      <c r="E178" s="281" t="s">
        <v>1063</v>
      </c>
      <c r="F178" s="1084">
        <v>46023</v>
      </c>
      <c r="G178" s="1084">
        <v>46174</v>
      </c>
      <c r="H178" s="626">
        <v>70000</v>
      </c>
      <c r="I178" s="1169">
        <v>0</v>
      </c>
      <c r="J178" s="468">
        <v>70000</v>
      </c>
      <c r="K178" s="468">
        <v>2009</v>
      </c>
      <c r="L178" s="468">
        <v>5368.48</v>
      </c>
      <c r="M178" s="1149">
        <v>2128</v>
      </c>
      <c r="N178" s="468">
        <v>25</v>
      </c>
      <c r="O178" s="468">
        <f t="shared" si="29"/>
        <v>9530.48</v>
      </c>
      <c r="P178" s="468">
        <f t="shared" si="30"/>
        <v>60469.520000000004</v>
      </c>
    </row>
    <row r="179" spans="2:17" ht="24" customHeight="1" x14ac:dyDescent="0.25">
      <c r="B179" s="153" t="s">
        <v>1625</v>
      </c>
      <c r="C179" s="685" t="s">
        <v>1296</v>
      </c>
      <c r="D179" s="282" t="s">
        <v>1636</v>
      </c>
      <c r="E179" s="281" t="s">
        <v>1063</v>
      </c>
      <c r="F179" s="1084">
        <v>46023</v>
      </c>
      <c r="G179" s="1084">
        <v>46174</v>
      </c>
      <c r="H179" s="626">
        <v>43500</v>
      </c>
      <c r="I179" s="1169">
        <v>0</v>
      </c>
      <c r="J179" s="468">
        <v>43500</v>
      </c>
      <c r="K179" s="468">
        <v>1248.45</v>
      </c>
      <c r="L179" s="468">
        <v>936.62</v>
      </c>
      <c r="M179" s="1149">
        <v>1322.4</v>
      </c>
      <c r="N179" s="468">
        <v>25</v>
      </c>
      <c r="O179" s="468">
        <f>+K179+L179+M179+N179</f>
        <v>3532.4700000000003</v>
      </c>
      <c r="P179" s="468">
        <f>+J179-O179</f>
        <v>39967.53</v>
      </c>
    </row>
    <row r="180" spans="2:17" ht="21" customHeight="1" x14ac:dyDescent="0.25">
      <c r="B180" s="466" t="s">
        <v>813</v>
      </c>
      <c r="C180" s="569"/>
      <c r="D180" s="492">
        <v>8</v>
      </c>
      <c r="E180" s="465"/>
      <c r="F180" s="1016"/>
      <c r="G180" s="860"/>
      <c r="H180" s="695">
        <f>SUM(H172:H179)</f>
        <v>583500</v>
      </c>
      <c r="I180" s="1144">
        <v>0</v>
      </c>
      <c r="J180" s="695">
        <f t="shared" ref="J180:P180" si="31">SUM(J172:J179)</f>
        <v>583500</v>
      </c>
      <c r="K180" s="695">
        <f t="shared" si="31"/>
        <v>16746.45</v>
      </c>
      <c r="L180" s="695">
        <f t="shared" si="31"/>
        <v>48037.57</v>
      </c>
      <c r="M180" s="695">
        <f t="shared" si="31"/>
        <v>17738.400000000001</v>
      </c>
      <c r="N180" s="695">
        <f t="shared" si="31"/>
        <v>9798.9</v>
      </c>
      <c r="O180" s="695">
        <f t="shared" si="31"/>
        <v>92321.319999999992</v>
      </c>
      <c r="P180" s="695">
        <f t="shared" si="31"/>
        <v>491178.68000000005</v>
      </c>
    </row>
    <row r="181" spans="2:17" ht="21" customHeight="1" x14ac:dyDescent="0.25">
      <c r="B181" s="466"/>
      <c r="C181" s="569"/>
      <c r="D181" s="492"/>
      <c r="E181" s="465"/>
      <c r="F181" s="1016"/>
      <c r="G181" s="860"/>
      <c r="H181" s="695">
        <f>+H180+H169+H157+H146</f>
        <v>2450500</v>
      </c>
      <c r="I181" s="1144">
        <v>0</v>
      </c>
      <c r="J181" s="695">
        <f t="shared" ref="J181:P181" si="32">+J180+J169+J157+J146</f>
        <v>2450500</v>
      </c>
      <c r="K181" s="695">
        <f t="shared" si="32"/>
        <v>70329.350000000006</v>
      </c>
      <c r="L181" s="695">
        <f t="shared" si="32"/>
        <v>194123.96</v>
      </c>
      <c r="M181" s="695">
        <f t="shared" si="32"/>
        <v>74495.200000000012</v>
      </c>
      <c r="N181" s="695">
        <f t="shared" si="32"/>
        <v>25832.14</v>
      </c>
      <c r="O181" s="695">
        <f t="shared" si="32"/>
        <v>364780.64999999997</v>
      </c>
      <c r="P181" s="695">
        <f t="shared" si="32"/>
        <v>2085719.3500000003</v>
      </c>
    </row>
    <row r="182" spans="2:17" ht="21" customHeight="1" x14ac:dyDescent="0.25">
      <c r="B182" s="490"/>
      <c r="C182" s="1223"/>
      <c r="D182" s="492"/>
      <c r="E182" s="465"/>
      <c r="F182" s="710"/>
      <c r="G182" s="711"/>
      <c r="H182" s="695"/>
      <c r="I182" s="1112"/>
      <c r="J182" s="463"/>
      <c r="K182" s="463"/>
      <c r="L182" s="463"/>
      <c r="M182" s="1145"/>
      <c r="N182" s="697"/>
      <c r="O182" s="697"/>
      <c r="P182" s="463"/>
    </row>
    <row r="183" spans="2:17" ht="23.25" customHeight="1" x14ac:dyDescent="0.25">
      <c r="B183" s="1048" t="s">
        <v>865</v>
      </c>
      <c r="C183" s="1053"/>
      <c r="D183" s="1125">
        <f>+D180+D169+D157+D146+D16+D20+D27+D34+D52+D56+D60+D68+D72+D79+D93+D104+D108+D114+D118+D128+D132+D43+D83+D31+D64+D47+D38</f>
        <v>90</v>
      </c>
      <c r="E183" s="1397"/>
      <c r="F183" s="1125"/>
      <c r="G183" s="1125"/>
      <c r="H183" s="1126">
        <f>+H16+H20+H27+H34+H43+H52+H56+H60+H68+H72+H79+H93+H104+H108+H114+H118+H128+H132+H146+H157+H169+H180+H83+H64+H31+H47+H38</f>
        <v>7427500</v>
      </c>
      <c r="I183" s="1114">
        <v>0</v>
      </c>
      <c r="J183" s="1126">
        <f t="shared" ref="J183:P183" si="33">+J16+J20+J27+J34+J43+J52+J56+J60+J68+J72+J79+J93+J104+J108+J114+J118+J128+J132+J146+J157+J169+J180+J83+J64+J31+J47+J38</f>
        <v>7427500</v>
      </c>
      <c r="K183" s="1126">
        <f t="shared" si="33"/>
        <v>213169.25000000003</v>
      </c>
      <c r="L183" s="1126">
        <f t="shared" si="33"/>
        <v>750417.72</v>
      </c>
      <c r="M183" s="1126">
        <f t="shared" si="33"/>
        <v>225795.99999999997</v>
      </c>
      <c r="N183" s="1126">
        <f>+N16+N20+N27+N34+N43+N52+N56+N60+N68+N72+N79+N93+N104+N108+N114+N118+N128+N132+N146+N157+N169+N180+N83+N64+N31+N47+N38</f>
        <v>136930.97999999998</v>
      </c>
      <c r="O183" s="1126">
        <f t="shared" si="33"/>
        <v>1326313.9500000004</v>
      </c>
      <c r="P183" s="1126">
        <f t="shared" si="33"/>
        <v>6101186.0499999989</v>
      </c>
    </row>
    <row r="184" spans="2:17" ht="17.25" customHeight="1" x14ac:dyDescent="0.25">
      <c r="B184" s="259"/>
      <c r="C184" s="1220"/>
      <c r="D184" s="259"/>
      <c r="E184" s="546"/>
      <c r="F184" s="546"/>
      <c r="G184" s="546"/>
      <c r="H184" s="862"/>
      <c r="I184" s="259"/>
      <c r="J184" s="259"/>
      <c r="K184" s="660"/>
      <c r="L184" s="660"/>
      <c r="M184" s="531"/>
      <c r="N184" s="660"/>
      <c r="O184" s="660"/>
      <c r="P184" s="259"/>
      <c r="Q184" s="259"/>
    </row>
    <row r="185" spans="2:17" ht="17.25" customHeight="1" x14ac:dyDescent="0.25">
      <c r="B185" s="259"/>
      <c r="C185" s="1220"/>
      <c r="D185" s="259"/>
      <c r="E185" s="546"/>
      <c r="F185" s="546"/>
      <c r="G185" s="546"/>
      <c r="H185" s="1179"/>
      <c r="I185" s="259"/>
      <c r="J185" s="259"/>
      <c r="K185" s="660"/>
      <c r="L185" s="660"/>
      <c r="M185" s="531"/>
      <c r="N185" s="660"/>
      <c r="O185" s="660"/>
      <c r="P185" s="259"/>
      <c r="Q185" s="259"/>
    </row>
    <row r="186" spans="2:17" ht="17.25" customHeight="1" x14ac:dyDescent="0.3">
      <c r="B186" s="259"/>
      <c r="C186" s="1220"/>
      <c r="D186" s="1576"/>
      <c r="E186" s="546"/>
      <c r="F186" s="546"/>
      <c r="G186" s="546"/>
      <c r="H186" s="1179"/>
      <c r="I186" s="259"/>
      <c r="J186" s="259"/>
      <c r="K186" s="660"/>
      <c r="L186" s="660"/>
      <c r="M186" s="531"/>
      <c r="N186" s="660"/>
      <c r="O186" s="660"/>
      <c r="P186" s="259"/>
      <c r="Q186" s="259"/>
    </row>
    <row r="187" spans="2:17" ht="17.25" customHeight="1" x14ac:dyDescent="0.25">
      <c r="B187" s="259"/>
      <c r="C187" s="1220"/>
      <c r="D187" s="259"/>
      <c r="E187" s="531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ht="17.25" customHeight="1" x14ac:dyDescent="0.25">
      <c r="B188" s="259"/>
      <c r="C188" s="1220"/>
      <c r="D188" s="259"/>
      <c r="E188" s="531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ht="17.25" customHeight="1" x14ac:dyDescent="0.25">
      <c r="B189" s="259"/>
      <c r="C189" s="1220"/>
      <c r="D189" s="259"/>
      <c r="E189" s="531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ht="17.25" customHeight="1" x14ac:dyDescent="0.25">
      <c r="B190" s="259"/>
      <c r="C190" s="1220"/>
      <c r="D190" s="259"/>
      <c r="E190" s="531"/>
      <c r="F190" s="259"/>
      <c r="G190" s="259"/>
      <c r="H190" s="259"/>
      <c r="I190" s="259"/>
      <c r="J190" s="259"/>
      <c r="K190" s="660"/>
      <c r="L190" s="259"/>
      <c r="M190" s="1152"/>
      <c r="N190" s="660"/>
      <c r="O190" s="660"/>
      <c r="P190" s="660"/>
      <c r="Q190" s="259"/>
    </row>
    <row r="191" spans="2:17" ht="17.25" customHeight="1" x14ac:dyDescent="0.25">
      <c r="B191" s="259"/>
      <c r="C191" s="1220"/>
      <c r="D191" s="259"/>
      <c r="E191" s="531"/>
      <c r="F191" s="259"/>
      <c r="G191" s="259"/>
      <c r="H191" s="259"/>
      <c r="I191" s="259"/>
      <c r="J191" s="259"/>
      <c r="K191" s="660"/>
      <c r="L191" s="259"/>
      <c r="M191" s="1152"/>
      <c r="N191" s="660"/>
      <c r="O191" s="660"/>
      <c r="P191" s="660"/>
      <c r="Q191" s="259"/>
    </row>
    <row r="192" spans="2:17" ht="17.25" customHeight="1" x14ac:dyDescent="0.25">
      <c r="B192" s="259"/>
      <c r="C192" s="1220"/>
      <c r="D192" s="259"/>
      <c r="E192" s="531"/>
      <c r="F192" s="259"/>
      <c r="G192" s="259"/>
      <c r="H192" s="259"/>
      <c r="I192" s="259"/>
      <c r="J192" s="259"/>
      <c r="K192" s="660"/>
      <c r="L192" s="259"/>
      <c r="M192" s="1152"/>
      <c r="N192" s="660"/>
      <c r="O192" s="660"/>
      <c r="P192" s="660"/>
      <c r="Q192" s="259"/>
    </row>
    <row r="193" spans="2:17" ht="17.25" customHeight="1" x14ac:dyDescent="0.25">
      <c r="B193" s="259"/>
      <c r="C193" s="1220"/>
      <c r="D193" s="259"/>
      <c r="E193" s="531"/>
      <c r="F193" s="259"/>
      <c r="G193" s="259"/>
      <c r="H193" s="259"/>
      <c r="I193" s="259"/>
      <c r="J193" s="259"/>
      <c r="K193" s="660" t="s">
        <v>641</v>
      </c>
      <c r="L193" s="259"/>
      <c r="M193" s="1152"/>
      <c r="N193" s="660"/>
      <c r="O193" s="660"/>
      <c r="P193" s="660"/>
      <c r="Q193" s="259"/>
    </row>
    <row r="194" spans="2:17" ht="17.25" customHeight="1" x14ac:dyDescent="0.25">
      <c r="B194" s="259"/>
      <c r="C194" s="1220"/>
      <c r="D194" s="259"/>
      <c r="E194" s="531"/>
      <c r="F194" s="259"/>
      <c r="G194" s="259"/>
      <c r="H194" s="259"/>
      <c r="I194" s="259"/>
      <c r="J194" s="259"/>
      <c r="K194" s="660"/>
      <c r="L194" s="259"/>
      <c r="M194" s="1152"/>
      <c r="N194" s="660"/>
      <c r="O194" s="660"/>
      <c r="P194" s="660"/>
      <c r="Q194" s="259"/>
    </row>
    <row r="195" spans="2:17" ht="17.25" customHeight="1" x14ac:dyDescent="0.25">
      <c r="B195" s="259"/>
      <c r="C195" s="1220"/>
      <c r="D195" s="259"/>
      <c r="E195" s="531"/>
      <c r="F195" s="259"/>
      <c r="G195" s="259"/>
      <c r="H195" s="259"/>
      <c r="I195" s="259"/>
      <c r="J195" s="259"/>
      <c r="K195" s="660"/>
      <c r="L195" s="259"/>
      <c r="M195" s="1152"/>
      <c r="N195" s="660"/>
      <c r="O195" s="660"/>
      <c r="P195" s="660"/>
      <c r="Q195" s="259"/>
    </row>
    <row r="196" spans="2:17" ht="17.25" customHeight="1" x14ac:dyDescent="0.25">
      <c r="B196" s="259"/>
      <c r="C196" s="1220"/>
      <c r="D196" s="259"/>
      <c r="E196" s="531"/>
      <c r="F196" s="259"/>
      <c r="G196" s="259"/>
      <c r="H196" s="259"/>
      <c r="I196" s="259"/>
      <c r="J196" s="259"/>
      <c r="K196" s="660"/>
      <c r="L196" s="259"/>
      <c r="M196" s="1152"/>
      <c r="N196" s="660"/>
      <c r="O196" s="660"/>
      <c r="P196" s="660"/>
      <c r="Q196" s="259"/>
    </row>
    <row r="197" spans="2:17" ht="17.25" customHeight="1" x14ac:dyDescent="0.25">
      <c r="B197" s="537"/>
      <c r="C197" s="1062"/>
      <c r="D197" s="537"/>
      <c r="E197" s="1398"/>
      <c r="F197" s="692"/>
      <c r="G197" s="692"/>
      <c r="H197" s="537"/>
      <c r="I197" s="537"/>
      <c r="J197" s="537"/>
      <c r="K197" s="537"/>
      <c r="L197" s="537"/>
      <c r="M197" s="542"/>
      <c r="N197" s="537"/>
      <c r="O197" s="537"/>
      <c r="P197" s="537"/>
      <c r="Q197" s="537"/>
    </row>
    <row r="198" spans="2:17" ht="17.25" customHeight="1" x14ac:dyDescent="0.25">
      <c r="B198" s="537"/>
      <c r="C198" s="1062"/>
      <c r="D198" s="537"/>
      <c r="E198" s="1398"/>
      <c r="F198" s="692"/>
      <c r="G198" s="692"/>
      <c r="H198" s="537"/>
      <c r="I198" s="537"/>
      <c r="J198" s="537"/>
      <c r="K198" s="537"/>
      <c r="L198" s="537"/>
      <c r="M198" s="542"/>
      <c r="N198" s="537"/>
      <c r="O198" s="537"/>
      <c r="P198" s="537"/>
      <c r="Q198" s="537"/>
    </row>
    <row r="199" spans="2:17" ht="17.25" customHeight="1" x14ac:dyDescent="0.25">
      <c r="B199" s="537"/>
      <c r="C199" s="1062"/>
      <c r="D199" s="537"/>
      <c r="E199" s="542"/>
      <c r="F199" s="537"/>
      <c r="G199" s="537"/>
      <c r="H199" s="537"/>
      <c r="I199" s="537"/>
      <c r="J199" s="537"/>
      <c r="K199" s="537"/>
      <c r="L199" s="537"/>
      <c r="M199" s="542"/>
      <c r="N199" s="537"/>
      <c r="O199" s="537"/>
      <c r="P199" s="537"/>
      <c r="Q199" s="537"/>
    </row>
    <row r="200" spans="2:17" ht="17.25" customHeight="1" x14ac:dyDescent="0.25">
      <c r="B200" s="542" t="s">
        <v>1449</v>
      </c>
      <c r="C200" s="1202"/>
      <c r="D200" s="542"/>
      <c r="E200" s="691"/>
      <c r="F200" s="691"/>
      <c r="G200" s="691"/>
      <c r="H200" s="866"/>
      <c r="I200" s="674" t="s">
        <v>1377</v>
      </c>
      <c r="K200" s="674"/>
      <c r="L200" s="674"/>
      <c r="M200" s="1153"/>
      <c r="N200" s="1097"/>
      <c r="P200" s="674"/>
      <c r="Q200" s="544"/>
    </row>
    <row r="201" spans="2:17" ht="17.25" customHeight="1" x14ac:dyDescent="0.25">
      <c r="B201" s="546" t="s">
        <v>935</v>
      </c>
      <c r="C201" s="1203"/>
      <c r="D201" s="546"/>
      <c r="E201" s="1399"/>
      <c r="F201" s="538"/>
      <c r="G201" s="538"/>
      <c r="H201" s="467"/>
      <c r="I201" s="537"/>
      <c r="J201" s="1895" t="s">
        <v>1375</v>
      </c>
      <c r="K201" s="1895"/>
      <c r="L201" s="1895"/>
      <c r="M201" s="1895"/>
      <c r="N201" s="1895"/>
      <c r="O201" s="1895"/>
      <c r="P201" s="1895"/>
      <c r="Q201" s="539"/>
    </row>
    <row r="202" spans="2:17" ht="17.25" customHeight="1" x14ac:dyDescent="0.25">
      <c r="B202" s="542" t="s">
        <v>1231</v>
      </c>
      <c r="C202" s="1202"/>
      <c r="D202" s="542"/>
      <c r="E202" s="542"/>
      <c r="G202" s="1062"/>
      <c r="H202" s="1062"/>
      <c r="I202" s="1062"/>
      <c r="J202" s="1876" t="s">
        <v>1554</v>
      </c>
      <c r="K202" s="1876"/>
      <c r="L202" s="1876"/>
      <c r="M202" s="1876"/>
      <c r="N202" s="1876"/>
      <c r="O202" s="1876"/>
      <c r="P202" s="1876"/>
      <c r="Q202" s="537"/>
    </row>
    <row r="203" spans="2:17" ht="213" customHeight="1" x14ac:dyDescent="0.25">
      <c r="B203" s="546"/>
      <c r="C203" s="1203"/>
      <c r="D203" s="546"/>
      <c r="E203" s="546"/>
      <c r="F203" s="547"/>
      <c r="G203" s="547"/>
      <c r="H203" s="546"/>
      <c r="I203" s="541"/>
      <c r="J203" s="540"/>
      <c r="K203" s="537"/>
      <c r="L203" s="673" t="s">
        <v>1374</v>
      </c>
      <c r="M203" s="866"/>
      <c r="N203" s="673"/>
      <c r="O203" s="673"/>
      <c r="P203" s="673"/>
      <c r="Q203" s="673"/>
    </row>
    <row r="204" spans="2:17" ht="12" customHeight="1" x14ac:dyDescent="0.25">
      <c r="B204" s="267"/>
      <c r="C204" s="1228"/>
      <c r="D204" s="267"/>
      <c r="E204" s="267"/>
      <c r="F204" s="268"/>
      <c r="G204" s="268"/>
      <c r="H204" s="268"/>
      <c r="I204" s="269"/>
      <c r="J204" s="268"/>
      <c r="K204" s="268"/>
      <c r="L204" s="268"/>
      <c r="M204" s="267"/>
      <c r="N204" s="205"/>
      <c r="O204" s="1324"/>
      <c r="P204" s="271"/>
      <c r="Q204" s="259"/>
    </row>
    <row r="205" spans="2:17" s="259" customFormat="1" ht="24" hidden="1" customHeight="1" x14ac:dyDescent="0.25">
      <c r="C205" s="1220"/>
      <c r="E205" s="668"/>
      <c r="F205" s="668"/>
      <c r="G205" s="668"/>
      <c r="M205" s="531"/>
      <c r="N205"/>
      <c r="O205"/>
    </row>
    <row r="206" spans="2:17" x14ac:dyDescent="0.25">
      <c r="L206" s="259"/>
      <c r="M206" s="531"/>
    </row>
  </sheetData>
  <mergeCells count="21">
    <mergeCell ref="B10:B11"/>
    <mergeCell ref="C10:C11"/>
    <mergeCell ref="D10:D11"/>
    <mergeCell ref="E10:E11"/>
    <mergeCell ref="F10:F11"/>
    <mergeCell ref="B4:P4"/>
    <mergeCell ref="B5:P5"/>
    <mergeCell ref="B6:P6"/>
    <mergeCell ref="B7:P7"/>
    <mergeCell ref="B8:P8"/>
    <mergeCell ref="G10:G11"/>
    <mergeCell ref="I10:I11"/>
    <mergeCell ref="J10:J11"/>
    <mergeCell ref="K10:K11"/>
    <mergeCell ref="L10:L11"/>
    <mergeCell ref="N10:N11"/>
    <mergeCell ref="O10:O11"/>
    <mergeCell ref="P10:P11"/>
    <mergeCell ref="J201:P201"/>
    <mergeCell ref="J202:P202"/>
    <mergeCell ref="M10:M11"/>
  </mergeCells>
  <pageMargins left="1.0236220472440944" right="0.11811023622047245" top="0.23622047244094491" bottom="7.874015748031496E-2" header="0.15" footer="3.937007874015748E-2"/>
  <pageSetup paperSize="5" scale="50" fitToHeight="0" orientation="landscape" r:id="rId1"/>
  <rowBreaks count="3" manualBreakCount="3">
    <brk id="60" min="1" max="15" man="1"/>
    <brk id="109" min="1" max="15" man="1"/>
    <brk id="156" min="1" max="15" man="1"/>
  </rowBreaks>
  <drawing r:id="rId2"/>
</worksheet>
</file>

<file path=xl/worksheets/sheet3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AA64EC-50F6-4476-BB14-199EDDC5B5F1}">
  <sheetPr>
    <pageSetUpPr fitToPage="1"/>
  </sheetPr>
  <dimension ref="A1:M80"/>
  <sheetViews>
    <sheetView topLeftCell="A19" zoomScale="80" zoomScaleNormal="80" zoomScaleSheetLayoutView="80" workbookViewId="0">
      <selection activeCell="A10" sqref="A10:M10"/>
    </sheetView>
  </sheetViews>
  <sheetFormatPr baseColWidth="10" defaultRowHeight="15" x14ac:dyDescent="0.25"/>
  <cols>
    <col min="1" max="1" width="62.85546875" customWidth="1"/>
    <col min="2" max="2" width="11.42578125" style="25" customWidth="1"/>
    <col min="3" max="3" width="28.85546875" customWidth="1"/>
    <col min="4" max="4" width="23.5703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ht="15.75" x14ac:dyDescent="0.25">
      <c r="A7" s="1768" t="s">
        <v>0</v>
      </c>
      <c r="B7" s="1768"/>
      <c r="C7" s="1768"/>
      <c r="D7" s="1768"/>
      <c r="E7" s="1768"/>
      <c r="F7" s="1768"/>
      <c r="G7" s="1768"/>
      <c r="H7" s="1768"/>
      <c r="I7" s="1768"/>
      <c r="J7" s="1768"/>
      <c r="K7" s="1768"/>
      <c r="L7" s="1768"/>
      <c r="M7" s="1768"/>
    </row>
    <row r="8" spans="1:13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1:13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1:13" x14ac:dyDescent="0.25">
      <c r="A10" s="1624" t="s">
        <v>1882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</row>
    <row r="11" spans="1:13" x14ac:dyDescent="0.25">
      <c r="A11" s="1622" t="s">
        <v>5</v>
      </c>
      <c r="B11" s="1622"/>
      <c r="C11" s="1622"/>
      <c r="D11" s="1622"/>
      <c r="E11" s="1622"/>
      <c r="F11" s="1622"/>
      <c r="G11" s="1622"/>
      <c r="H11" s="1622"/>
      <c r="I11" s="1622"/>
      <c r="J11" s="1622"/>
      <c r="K11" s="1622"/>
      <c r="L11" s="1622"/>
      <c r="M11" s="1622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97" t="s">
        <v>7</v>
      </c>
      <c r="B13" s="1897" t="s">
        <v>937</v>
      </c>
      <c r="C13" s="1897" t="s">
        <v>10</v>
      </c>
      <c r="D13" s="1897" t="s">
        <v>11</v>
      </c>
      <c r="E13" s="1047" t="s">
        <v>12</v>
      </c>
      <c r="F13" s="1897" t="s">
        <v>13</v>
      </c>
      <c r="G13" s="1897" t="s">
        <v>14</v>
      </c>
      <c r="H13" s="1897" t="s">
        <v>15</v>
      </c>
      <c r="I13" s="1897" t="s">
        <v>16</v>
      </c>
      <c r="J13" s="1897" t="s">
        <v>17</v>
      </c>
      <c r="K13" s="1897" t="s">
        <v>18</v>
      </c>
      <c r="L13" s="1897" t="s">
        <v>19</v>
      </c>
      <c r="M13" s="1897" t="s">
        <v>20</v>
      </c>
    </row>
    <row r="14" spans="1:13" x14ac:dyDescent="0.25">
      <c r="A14" s="1897"/>
      <c r="B14" s="1897"/>
      <c r="C14" s="1897"/>
      <c r="D14" s="1897"/>
      <c r="E14" s="1047" t="s">
        <v>21</v>
      </c>
      <c r="F14" s="1897"/>
      <c r="G14" s="1897"/>
      <c r="H14" s="1897"/>
      <c r="I14" s="1897"/>
      <c r="J14" s="1897"/>
      <c r="K14" s="1897"/>
      <c r="L14" s="1897"/>
      <c r="M14" s="1897"/>
    </row>
    <row r="15" spans="1:13" s="259" customFormat="1" ht="31.5" customHeight="1" x14ac:dyDescent="0.25">
      <c r="A15" s="1515" t="s">
        <v>1634</v>
      </c>
      <c r="B15" s="1516"/>
      <c r="C15" s="1517"/>
      <c r="D15" s="1516"/>
      <c r="E15" s="1516"/>
      <c r="F15" s="1516"/>
      <c r="G15" s="1518"/>
      <c r="H15" s="1519"/>
      <c r="I15" s="1518"/>
      <c r="J15" s="1518"/>
      <c r="K15" s="1518"/>
      <c r="L15" s="1518"/>
      <c r="M15" s="1518"/>
    </row>
    <row r="16" spans="1:13" s="259" customFormat="1" ht="31.5" customHeight="1" x14ac:dyDescent="0.25">
      <c r="A16" s="1558" t="s">
        <v>613</v>
      </c>
      <c r="B16" s="1521" t="s">
        <v>807</v>
      </c>
      <c r="C16" s="1522" t="s">
        <v>559</v>
      </c>
      <c r="D16" s="1523" t="s">
        <v>236</v>
      </c>
      <c r="E16" s="1524">
        <v>60000</v>
      </c>
      <c r="F16" s="1525">
        <v>0</v>
      </c>
      <c r="G16" s="1524">
        <v>60000</v>
      </c>
      <c r="H16" s="1524">
        <v>0</v>
      </c>
      <c r="I16" s="1524">
        <v>4195.88</v>
      </c>
      <c r="J16" s="1525">
        <v>0</v>
      </c>
      <c r="K16" s="1525">
        <v>0</v>
      </c>
      <c r="L16" s="1524">
        <v>4195.88</v>
      </c>
      <c r="M16" s="1526">
        <f>+E16-L16</f>
        <v>55804.12</v>
      </c>
    </row>
    <row r="17" spans="1:13" s="259" customFormat="1" ht="31.5" customHeight="1" x14ac:dyDescent="0.25">
      <c r="A17" s="1558" t="s">
        <v>1275</v>
      </c>
      <c r="B17" s="1521" t="s">
        <v>806</v>
      </c>
      <c r="C17" s="1522" t="s">
        <v>235</v>
      </c>
      <c r="D17" s="1523" t="s">
        <v>236</v>
      </c>
      <c r="E17" s="1524">
        <v>12000</v>
      </c>
      <c r="F17" s="1525">
        <v>0</v>
      </c>
      <c r="G17" s="1524">
        <v>12000</v>
      </c>
      <c r="H17" s="1525">
        <v>0</v>
      </c>
      <c r="I17" s="1525">
        <v>0</v>
      </c>
      <c r="J17" s="1525">
        <v>0</v>
      </c>
      <c r="K17" s="1525">
        <v>0</v>
      </c>
      <c r="L17" s="1524">
        <f t="shared" ref="L17:L39" si="0">+H17+I17+J17+K17</f>
        <v>0</v>
      </c>
      <c r="M17" s="1524">
        <v>12000</v>
      </c>
    </row>
    <row r="18" spans="1:13" s="259" customFormat="1" ht="31.5" customHeight="1" x14ac:dyDescent="0.25">
      <c r="A18" s="1558" t="s">
        <v>622</v>
      </c>
      <c r="B18" s="1521" t="s">
        <v>806</v>
      </c>
      <c r="C18" s="1522" t="s">
        <v>235</v>
      </c>
      <c r="D18" s="1523" t="s">
        <v>236</v>
      </c>
      <c r="E18" s="1524">
        <v>12000</v>
      </c>
      <c r="F18" s="1525">
        <v>0</v>
      </c>
      <c r="G18" s="1524">
        <v>12000</v>
      </c>
      <c r="H18" s="1525">
        <v>0</v>
      </c>
      <c r="I18" s="1525">
        <v>0</v>
      </c>
      <c r="J18" s="1525">
        <v>0</v>
      </c>
      <c r="K18" s="1525">
        <v>0</v>
      </c>
      <c r="L18" s="1524">
        <f t="shared" si="0"/>
        <v>0</v>
      </c>
      <c r="M18" s="1524">
        <v>12000</v>
      </c>
    </row>
    <row r="19" spans="1:13" s="259" customFormat="1" ht="31.5" customHeight="1" x14ac:dyDescent="0.25">
      <c r="A19" s="1558" t="s">
        <v>1122</v>
      </c>
      <c r="B19" s="1521" t="s">
        <v>807</v>
      </c>
      <c r="C19" s="1522" t="s">
        <v>235</v>
      </c>
      <c r="D19" s="1523" t="s">
        <v>236</v>
      </c>
      <c r="E19" s="1524">
        <v>12000</v>
      </c>
      <c r="F19" s="1525">
        <v>0</v>
      </c>
      <c r="G19" s="1524">
        <v>12000</v>
      </c>
      <c r="H19" s="1525">
        <v>0</v>
      </c>
      <c r="I19" s="1525">
        <v>0</v>
      </c>
      <c r="J19" s="1525">
        <v>0</v>
      </c>
      <c r="K19" s="1525">
        <v>0</v>
      </c>
      <c r="L19" s="1524">
        <f t="shared" si="0"/>
        <v>0</v>
      </c>
      <c r="M19" s="1524">
        <v>12000</v>
      </c>
    </row>
    <row r="20" spans="1:13" s="259" customFormat="1" ht="31.5" customHeight="1" x14ac:dyDescent="0.25">
      <c r="A20" s="1615" t="s">
        <v>1629</v>
      </c>
      <c r="B20" s="1528" t="s">
        <v>806</v>
      </c>
      <c r="C20" s="1522" t="s">
        <v>235</v>
      </c>
      <c r="D20" s="1523" t="s">
        <v>236</v>
      </c>
      <c r="E20" s="1524">
        <v>12000</v>
      </c>
      <c r="F20" s="1525">
        <v>0</v>
      </c>
      <c r="G20" s="1524">
        <v>12000</v>
      </c>
      <c r="H20" s="1525">
        <v>0</v>
      </c>
      <c r="I20" s="1525">
        <v>0</v>
      </c>
      <c r="J20" s="1525">
        <v>0</v>
      </c>
      <c r="K20" s="1525">
        <v>0</v>
      </c>
      <c r="L20" s="1524">
        <f t="shared" si="0"/>
        <v>0</v>
      </c>
      <c r="M20" s="1524">
        <v>12000</v>
      </c>
    </row>
    <row r="21" spans="1:13" s="259" customFormat="1" ht="31.5" customHeight="1" x14ac:dyDescent="0.25">
      <c r="A21" s="1615" t="s">
        <v>1080</v>
      </c>
      <c r="B21" s="1528" t="s">
        <v>806</v>
      </c>
      <c r="C21" s="1522" t="s">
        <v>235</v>
      </c>
      <c r="D21" s="1523" t="s">
        <v>236</v>
      </c>
      <c r="E21" s="1524">
        <v>12000</v>
      </c>
      <c r="F21" s="1525">
        <v>0</v>
      </c>
      <c r="G21" s="1524">
        <v>12000</v>
      </c>
      <c r="H21" s="1525">
        <v>0</v>
      </c>
      <c r="I21" s="1525">
        <v>0</v>
      </c>
      <c r="J21" s="1525">
        <v>0</v>
      </c>
      <c r="K21" s="1525">
        <v>0</v>
      </c>
      <c r="L21" s="1524">
        <f t="shared" si="0"/>
        <v>0</v>
      </c>
      <c r="M21" s="1524">
        <v>12000</v>
      </c>
    </row>
    <row r="22" spans="1:13" s="259" customFormat="1" ht="31.5" customHeight="1" x14ac:dyDescent="0.25">
      <c r="A22" s="1615" t="s">
        <v>1630</v>
      </c>
      <c r="B22" s="1528" t="s">
        <v>806</v>
      </c>
      <c r="C22" s="1522" t="s">
        <v>235</v>
      </c>
      <c r="D22" s="1523" t="s">
        <v>236</v>
      </c>
      <c r="E22" s="1524">
        <v>12000</v>
      </c>
      <c r="F22" s="1525">
        <v>0</v>
      </c>
      <c r="G22" s="1524">
        <v>12000</v>
      </c>
      <c r="H22" s="1525">
        <v>0</v>
      </c>
      <c r="I22" s="1525">
        <v>0</v>
      </c>
      <c r="J22" s="1525">
        <v>0</v>
      </c>
      <c r="K22" s="1525">
        <v>0</v>
      </c>
      <c r="L22" s="1524">
        <f t="shared" si="0"/>
        <v>0</v>
      </c>
      <c r="M22" s="1524">
        <v>12000</v>
      </c>
    </row>
    <row r="23" spans="1:13" s="259" customFormat="1" ht="31.5" customHeight="1" x14ac:dyDescent="0.25">
      <c r="A23" s="1615" t="s">
        <v>1192</v>
      </c>
      <c r="B23" s="1528" t="s">
        <v>806</v>
      </c>
      <c r="C23" s="1522" t="s">
        <v>235</v>
      </c>
      <c r="D23" s="1523" t="s">
        <v>236</v>
      </c>
      <c r="E23" s="1524">
        <v>12000</v>
      </c>
      <c r="F23" s="1525">
        <v>0</v>
      </c>
      <c r="G23" s="1524">
        <v>12000</v>
      </c>
      <c r="H23" s="1525">
        <v>0</v>
      </c>
      <c r="I23" s="1525">
        <v>0</v>
      </c>
      <c r="J23" s="1525">
        <v>0</v>
      </c>
      <c r="K23" s="1525">
        <v>0</v>
      </c>
      <c r="L23" s="1524">
        <f t="shared" si="0"/>
        <v>0</v>
      </c>
      <c r="M23" s="1524">
        <v>12000</v>
      </c>
    </row>
    <row r="24" spans="1:13" s="259" customFormat="1" ht="31.5" customHeight="1" x14ac:dyDescent="0.25">
      <c r="A24" s="1615" t="s">
        <v>1246</v>
      </c>
      <c r="B24" s="1528" t="s">
        <v>806</v>
      </c>
      <c r="C24" s="1522" t="s">
        <v>235</v>
      </c>
      <c r="D24" s="1523" t="s">
        <v>236</v>
      </c>
      <c r="E24" s="1524">
        <v>12000</v>
      </c>
      <c r="F24" s="1525">
        <v>0</v>
      </c>
      <c r="G24" s="1524">
        <v>12000</v>
      </c>
      <c r="H24" s="1525">
        <v>0</v>
      </c>
      <c r="I24" s="1525">
        <v>0</v>
      </c>
      <c r="J24" s="1525">
        <v>0</v>
      </c>
      <c r="K24" s="1525">
        <v>0</v>
      </c>
      <c r="L24" s="1524">
        <f t="shared" si="0"/>
        <v>0</v>
      </c>
      <c r="M24" s="1524">
        <v>12000</v>
      </c>
    </row>
    <row r="25" spans="1:13" s="259" customFormat="1" ht="31.5" customHeight="1" x14ac:dyDescent="0.25">
      <c r="A25" s="1615" t="s">
        <v>1247</v>
      </c>
      <c r="B25" s="1528" t="s">
        <v>806</v>
      </c>
      <c r="C25" s="1522" t="s">
        <v>235</v>
      </c>
      <c r="D25" s="1523" t="s">
        <v>236</v>
      </c>
      <c r="E25" s="1524">
        <v>12000</v>
      </c>
      <c r="F25" s="1525">
        <v>0</v>
      </c>
      <c r="G25" s="1524">
        <v>12000</v>
      </c>
      <c r="H25" s="1525">
        <v>0</v>
      </c>
      <c r="I25" s="1525">
        <v>0</v>
      </c>
      <c r="J25" s="1525">
        <v>0</v>
      </c>
      <c r="K25" s="1525">
        <v>0</v>
      </c>
      <c r="L25" s="1524">
        <f t="shared" si="0"/>
        <v>0</v>
      </c>
      <c r="M25" s="1524">
        <v>12000</v>
      </c>
    </row>
    <row r="26" spans="1:13" s="259" customFormat="1" ht="31.5" customHeight="1" x14ac:dyDescent="0.25">
      <c r="A26" s="1615" t="s">
        <v>1631</v>
      </c>
      <c r="B26" s="1528" t="s">
        <v>806</v>
      </c>
      <c r="C26" s="1522" t="s">
        <v>235</v>
      </c>
      <c r="D26" s="1523" t="s">
        <v>236</v>
      </c>
      <c r="E26" s="1524">
        <v>12000</v>
      </c>
      <c r="F26" s="1525">
        <v>0</v>
      </c>
      <c r="G26" s="1524">
        <v>12000</v>
      </c>
      <c r="H26" s="1525">
        <v>0</v>
      </c>
      <c r="I26" s="1525">
        <v>0</v>
      </c>
      <c r="J26" s="1525">
        <v>0</v>
      </c>
      <c r="K26" s="1525">
        <v>0</v>
      </c>
      <c r="L26" s="1524">
        <f t="shared" si="0"/>
        <v>0</v>
      </c>
      <c r="M26" s="1524">
        <v>12000</v>
      </c>
    </row>
    <row r="27" spans="1:13" s="259" customFormat="1" ht="31.5" customHeight="1" x14ac:dyDescent="0.25">
      <c r="A27" s="1615" t="s">
        <v>1632</v>
      </c>
      <c r="B27" s="1528" t="s">
        <v>806</v>
      </c>
      <c r="C27" s="1522" t="s">
        <v>235</v>
      </c>
      <c r="D27" s="1523" t="s">
        <v>236</v>
      </c>
      <c r="E27" s="1524">
        <v>12000</v>
      </c>
      <c r="F27" s="1525">
        <v>0</v>
      </c>
      <c r="G27" s="1524">
        <v>12000</v>
      </c>
      <c r="H27" s="1525">
        <v>0</v>
      </c>
      <c r="I27" s="1525">
        <v>0</v>
      </c>
      <c r="J27" s="1525">
        <v>0</v>
      </c>
      <c r="K27" s="1525">
        <v>0</v>
      </c>
      <c r="L27" s="1524">
        <f t="shared" si="0"/>
        <v>0</v>
      </c>
      <c r="M27" s="1524">
        <v>12000</v>
      </c>
    </row>
    <row r="28" spans="1:13" s="259" customFormat="1" ht="31.5" customHeight="1" x14ac:dyDescent="0.25">
      <c r="A28" s="1615" t="s">
        <v>1875</v>
      </c>
      <c r="B28" s="1528" t="s">
        <v>806</v>
      </c>
      <c r="C28" s="1522" t="s">
        <v>235</v>
      </c>
      <c r="D28" s="1523" t="s">
        <v>236</v>
      </c>
      <c r="E28" s="1524">
        <v>12000</v>
      </c>
      <c r="F28" s="1525">
        <v>0</v>
      </c>
      <c r="G28" s="1524">
        <v>12000</v>
      </c>
      <c r="H28" s="1525">
        <v>0</v>
      </c>
      <c r="I28" s="1525">
        <v>0</v>
      </c>
      <c r="J28" s="1525">
        <v>0</v>
      </c>
      <c r="K28" s="1525">
        <v>0</v>
      </c>
      <c r="L28" s="1524">
        <f t="shared" si="0"/>
        <v>0</v>
      </c>
      <c r="M28" s="1524">
        <v>12000</v>
      </c>
    </row>
    <row r="29" spans="1:13" s="259" customFormat="1" ht="31.5" customHeight="1" x14ac:dyDescent="0.25">
      <c r="A29" s="1615" t="s">
        <v>1834</v>
      </c>
      <c r="B29" s="1528" t="s">
        <v>806</v>
      </c>
      <c r="C29" s="1522" t="s">
        <v>235</v>
      </c>
      <c r="D29" s="1523" t="s">
        <v>236</v>
      </c>
      <c r="E29" s="1524">
        <v>12000</v>
      </c>
      <c r="F29" s="1525">
        <v>0</v>
      </c>
      <c r="G29" s="1524">
        <v>12000</v>
      </c>
      <c r="H29" s="1525">
        <v>0</v>
      </c>
      <c r="I29" s="1525">
        <v>0</v>
      </c>
      <c r="J29" s="1525">
        <v>0</v>
      </c>
      <c r="K29" s="1525">
        <v>0</v>
      </c>
      <c r="L29" s="1524">
        <f t="shared" si="0"/>
        <v>0</v>
      </c>
      <c r="M29" s="1524">
        <v>12000</v>
      </c>
    </row>
    <row r="30" spans="1:13" s="259" customFormat="1" ht="31.5" customHeight="1" x14ac:dyDescent="0.25">
      <c r="A30" s="1615" t="s">
        <v>1827</v>
      </c>
      <c r="B30" s="1528" t="s">
        <v>806</v>
      </c>
      <c r="C30" s="1522" t="s">
        <v>235</v>
      </c>
      <c r="D30" s="1523" t="s">
        <v>236</v>
      </c>
      <c r="E30" s="1524">
        <v>12000</v>
      </c>
      <c r="F30" s="1525">
        <v>0</v>
      </c>
      <c r="G30" s="1524">
        <v>12000</v>
      </c>
      <c r="H30" s="1525">
        <v>0</v>
      </c>
      <c r="I30" s="1525">
        <v>0</v>
      </c>
      <c r="J30" s="1525">
        <v>0</v>
      </c>
      <c r="K30" s="1525">
        <v>0</v>
      </c>
      <c r="L30" s="1524">
        <f t="shared" si="0"/>
        <v>0</v>
      </c>
      <c r="M30" s="1524">
        <v>12000</v>
      </c>
    </row>
    <row r="31" spans="1:13" s="259" customFormat="1" ht="31.5" customHeight="1" x14ac:dyDescent="0.25">
      <c r="A31" s="1615" t="s">
        <v>1877</v>
      </c>
      <c r="B31" s="1528" t="s">
        <v>806</v>
      </c>
      <c r="C31" s="1522" t="s">
        <v>235</v>
      </c>
      <c r="D31" s="1523" t="s">
        <v>236</v>
      </c>
      <c r="E31" s="1524">
        <v>12000</v>
      </c>
      <c r="F31" s="1525">
        <v>0</v>
      </c>
      <c r="G31" s="1524">
        <v>12000</v>
      </c>
      <c r="H31" s="1525">
        <v>0</v>
      </c>
      <c r="I31" s="1525">
        <v>0</v>
      </c>
      <c r="J31" s="1525">
        <v>0</v>
      </c>
      <c r="K31" s="1525">
        <v>0</v>
      </c>
      <c r="L31" s="1524">
        <f t="shared" si="0"/>
        <v>0</v>
      </c>
      <c r="M31" s="1524">
        <v>12000</v>
      </c>
    </row>
    <row r="32" spans="1:13" s="259" customFormat="1" ht="31.5" customHeight="1" x14ac:dyDescent="0.25">
      <c r="A32" s="1615" t="s">
        <v>1878</v>
      </c>
      <c r="B32" s="1528" t="s">
        <v>806</v>
      </c>
      <c r="C32" s="1522" t="s">
        <v>235</v>
      </c>
      <c r="D32" s="1523" t="s">
        <v>236</v>
      </c>
      <c r="E32" s="1524">
        <v>12000</v>
      </c>
      <c r="F32" s="1525">
        <v>0</v>
      </c>
      <c r="G32" s="1524">
        <v>12000</v>
      </c>
      <c r="H32" s="1525">
        <v>0</v>
      </c>
      <c r="I32" s="1525">
        <v>0</v>
      </c>
      <c r="J32" s="1525">
        <v>0</v>
      </c>
      <c r="K32" s="1525">
        <v>0</v>
      </c>
      <c r="L32" s="1524">
        <f t="shared" si="0"/>
        <v>0</v>
      </c>
      <c r="M32" s="1524">
        <v>12000</v>
      </c>
    </row>
    <row r="33" spans="1:13" s="259" customFormat="1" ht="31.5" customHeight="1" x14ac:dyDescent="0.25">
      <c r="A33" s="1615" t="s">
        <v>1801</v>
      </c>
      <c r="B33" s="1528" t="s">
        <v>806</v>
      </c>
      <c r="C33" s="1522" t="s">
        <v>235</v>
      </c>
      <c r="D33" s="1523" t="s">
        <v>236</v>
      </c>
      <c r="E33" s="1524">
        <v>12000</v>
      </c>
      <c r="F33" s="1525">
        <v>0</v>
      </c>
      <c r="G33" s="1524">
        <v>12000</v>
      </c>
      <c r="H33" s="1525">
        <v>0</v>
      </c>
      <c r="I33" s="1525">
        <v>0</v>
      </c>
      <c r="J33" s="1525">
        <v>0</v>
      </c>
      <c r="K33" s="1525">
        <v>0</v>
      </c>
      <c r="L33" s="1524">
        <f t="shared" si="0"/>
        <v>0</v>
      </c>
      <c r="M33" s="1524">
        <v>12000</v>
      </c>
    </row>
    <row r="34" spans="1:13" s="259" customFormat="1" ht="31.5" customHeight="1" x14ac:dyDescent="0.25">
      <c r="A34" s="1615" t="s">
        <v>1851</v>
      </c>
      <c r="B34" s="1528" t="s">
        <v>806</v>
      </c>
      <c r="C34" s="1522" t="s">
        <v>235</v>
      </c>
      <c r="D34" s="1523" t="s">
        <v>236</v>
      </c>
      <c r="E34" s="1524">
        <v>12000</v>
      </c>
      <c r="F34" s="1525">
        <v>0</v>
      </c>
      <c r="G34" s="1524">
        <v>12000</v>
      </c>
      <c r="H34" s="1525">
        <v>0</v>
      </c>
      <c r="I34" s="1525">
        <v>0</v>
      </c>
      <c r="J34" s="1525">
        <v>0</v>
      </c>
      <c r="K34" s="1525">
        <v>0</v>
      </c>
      <c r="L34" s="1524">
        <f t="shared" si="0"/>
        <v>0</v>
      </c>
      <c r="M34" s="1524">
        <v>12000</v>
      </c>
    </row>
    <row r="35" spans="1:13" s="259" customFormat="1" ht="31.5" customHeight="1" x14ac:dyDescent="0.25">
      <c r="A35" s="1615" t="s">
        <v>1852</v>
      </c>
      <c r="B35" s="1528" t="s">
        <v>806</v>
      </c>
      <c r="C35" s="1522" t="s">
        <v>235</v>
      </c>
      <c r="D35" s="1523" t="s">
        <v>236</v>
      </c>
      <c r="E35" s="1524">
        <v>12000</v>
      </c>
      <c r="F35" s="1525">
        <v>0</v>
      </c>
      <c r="G35" s="1524">
        <v>12000</v>
      </c>
      <c r="H35" s="1525">
        <v>0</v>
      </c>
      <c r="I35" s="1525">
        <v>0</v>
      </c>
      <c r="J35" s="1525">
        <v>0</v>
      </c>
      <c r="K35" s="1525">
        <v>0</v>
      </c>
      <c r="L35" s="1524">
        <f t="shared" si="0"/>
        <v>0</v>
      </c>
      <c r="M35" s="1524">
        <v>12000</v>
      </c>
    </row>
    <row r="36" spans="1:13" s="259" customFormat="1" ht="31.5" customHeight="1" x14ac:dyDescent="0.25">
      <c r="A36" s="1615" t="s">
        <v>1854</v>
      </c>
      <c r="B36" s="1528" t="s">
        <v>806</v>
      </c>
      <c r="C36" s="1522" t="s">
        <v>235</v>
      </c>
      <c r="D36" s="1523" t="s">
        <v>236</v>
      </c>
      <c r="E36" s="1524">
        <v>12000</v>
      </c>
      <c r="F36" s="1525">
        <v>0</v>
      </c>
      <c r="G36" s="1524">
        <v>12000</v>
      </c>
      <c r="H36" s="1525">
        <v>0</v>
      </c>
      <c r="I36" s="1525">
        <v>0</v>
      </c>
      <c r="J36" s="1525">
        <v>0</v>
      </c>
      <c r="K36" s="1525">
        <v>0</v>
      </c>
      <c r="L36" s="1524">
        <f t="shared" si="0"/>
        <v>0</v>
      </c>
      <c r="M36" s="1524">
        <v>12000</v>
      </c>
    </row>
    <row r="37" spans="1:13" s="259" customFormat="1" ht="31.5" customHeight="1" x14ac:dyDescent="0.25">
      <c r="A37" s="1615" t="s">
        <v>1855</v>
      </c>
      <c r="B37" s="1528" t="s">
        <v>806</v>
      </c>
      <c r="C37" s="1522" t="s">
        <v>235</v>
      </c>
      <c r="D37" s="1523" t="s">
        <v>236</v>
      </c>
      <c r="E37" s="1524">
        <v>12000</v>
      </c>
      <c r="F37" s="1525">
        <v>0</v>
      </c>
      <c r="G37" s="1524">
        <v>12000</v>
      </c>
      <c r="H37" s="1525">
        <v>0</v>
      </c>
      <c r="I37" s="1525">
        <v>0</v>
      </c>
      <c r="J37" s="1525">
        <v>0</v>
      </c>
      <c r="K37" s="1525">
        <v>0</v>
      </c>
      <c r="L37" s="1524">
        <f t="shared" si="0"/>
        <v>0</v>
      </c>
      <c r="M37" s="1524">
        <v>12000</v>
      </c>
    </row>
    <row r="38" spans="1:13" s="259" customFormat="1" ht="31.5" customHeight="1" x14ac:dyDescent="0.25">
      <c r="A38" s="1615" t="s">
        <v>1862</v>
      </c>
      <c r="B38" s="1528" t="s">
        <v>806</v>
      </c>
      <c r="C38" s="1522" t="s">
        <v>235</v>
      </c>
      <c r="D38" s="1523" t="s">
        <v>236</v>
      </c>
      <c r="E38" s="1524">
        <v>12000</v>
      </c>
      <c r="F38" s="1525">
        <v>0</v>
      </c>
      <c r="G38" s="1524">
        <v>12000</v>
      </c>
      <c r="H38" s="1525">
        <v>0</v>
      </c>
      <c r="I38" s="1525">
        <v>0</v>
      </c>
      <c r="J38" s="1525">
        <v>0</v>
      </c>
      <c r="K38" s="1525">
        <v>0</v>
      </c>
      <c r="L38" s="1524">
        <f t="shared" si="0"/>
        <v>0</v>
      </c>
      <c r="M38" s="1524">
        <v>12000</v>
      </c>
    </row>
    <row r="39" spans="1:13" s="259" customFormat="1" ht="31.5" customHeight="1" x14ac:dyDescent="0.25">
      <c r="A39" s="1615" t="s">
        <v>1863</v>
      </c>
      <c r="B39" s="1528" t="s">
        <v>806</v>
      </c>
      <c r="C39" s="1522" t="s">
        <v>235</v>
      </c>
      <c r="D39" s="1523" t="s">
        <v>236</v>
      </c>
      <c r="E39" s="1524">
        <v>12000</v>
      </c>
      <c r="F39" s="1525">
        <v>0</v>
      </c>
      <c r="G39" s="1524">
        <v>12000</v>
      </c>
      <c r="H39" s="1525">
        <v>0</v>
      </c>
      <c r="I39" s="1525">
        <v>0</v>
      </c>
      <c r="J39" s="1525">
        <v>0</v>
      </c>
      <c r="K39" s="1525">
        <v>0</v>
      </c>
      <c r="L39" s="1524">
        <f t="shared" si="0"/>
        <v>0</v>
      </c>
      <c r="M39" s="1524">
        <v>12000</v>
      </c>
    </row>
    <row r="40" spans="1:13" ht="31.5" customHeight="1" x14ac:dyDescent="0.25">
      <c r="A40" s="1529" t="s">
        <v>1767</v>
      </c>
      <c r="B40" s="1530"/>
      <c r="C40" s="1531">
        <v>24</v>
      </c>
      <c r="D40" s="1532"/>
      <c r="E40" s="1533">
        <f t="shared" ref="E40:M40" si="1">SUM(E16:E39)</f>
        <v>336000</v>
      </c>
      <c r="F40" s="1533">
        <f t="shared" si="1"/>
        <v>0</v>
      </c>
      <c r="G40" s="1533">
        <f t="shared" si="1"/>
        <v>336000</v>
      </c>
      <c r="H40" s="1533">
        <f t="shared" si="1"/>
        <v>0</v>
      </c>
      <c r="I40" s="1533">
        <f t="shared" si="1"/>
        <v>4195.88</v>
      </c>
      <c r="J40" s="1533">
        <f t="shared" si="1"/>
        <v>0</v>
      </c>
      <c r="K40" s="1533">
        <f t="shared" si="1"/>
        <v>0</v>
      </c>
      <c r="L40" s="1533">
        <f t="shared" si="1"/>
        <v>4195.88</v>
      </c>
      <c r="M40" s="1533">
        <f t="shared" si="1"/>
        <v>331804.12</v>
      </c>
    </row>
    <row r="41" spans="1:13" ht="24.75" customHeight="1" x14ac:dyDescent="0.25">
      <c r="A41" s="1529"/>
      <c r="B41" s="1530"/>
      <c r="C41" s="1531"/>
      <c r="D41" s="1532"/>
      <c r="E41" s="1533"/>
      <c r="F41" s="1533"/>
      <c r="G41" s="1533"/>
      <c r="H41" s="1533"/>
      <c r="I41" s="1533"/>
      <c r="J41" s="1533"/>
      <c r="K41" s="1533"/>
      <c r="L41" s="1533"/>
      <c r="M41" s="1533"/>
    </row>
    <row r="42" spans="1:13" ht="31.5" customHeight="1" x14ac:dyDescent="0.25">
      <c r="A42" s="1553" t="s">
        <v>1760</v>
      </c>
      <c r="B42" s="1530"/>
      <c r="C42" s="1534"/>
      <c r="D42" s="1532"/>
      <c r="E42" s="1535"/>
      <c r="F42" s="1536"/>
      <c r="G42" s="1535"/>
      <c r="H42" s="1536"/>
      <c r="I42" s="1536"/>
      <c r="J42" s="1536"/>
      <c r="K42" s="1536"/>
      <c r="L42" s="1535"/>
      <c r="M42" s="1535"/>
    </row>
    <row r="43" spans="1:13" ht="31.5" customHeight="1" x14ac:dyDescent="0.25">
      <c r="A43" s="1553" t="s">
        <v>1740</v>
      </c>
      <c r="B43" s="1530"/>
      <c r="C43" s="1534"/>
      <c r="D43" s="1532"/>
      <c r="E43" s="1535"/>
      <c r="F43" s="1536"/>
      <c r="G43" s="1535"/>
      <c r="I43" s="1536"/>
      <c r="J43" s="1536"/>
      <c r="K43" s="1536"/>
      <c r="L43" s="1535"/>
      <c r="M43" s="1535"/>
    </row>
    <row r="44" spans="1:13" ht="31.5" customHeight="1" x14ac:dyDescent="0.25">
      <c r="A44" s="1615" t="s">
        <v>1802</v>
      </c>
      <c r="B44" s="1528" t="s">
        <v>806</v>
      </c>
      <c r="C44" s="1522" t="s">
        <v>235</v>
      </c>
      <c r="D44" s="1523" t="s">
        <v>236</v>
      </c>
      <c r="E44" s="1524">
        <v>12000</v>
      </c>
      <c r="F44" s="1525">
        <v>0</v>
      </c>
      <c r="G44" s="1524">
        <v>12000</v>
      </c>
      <c r="H44" s="1525">
        <v>0</v>
      </c>
      <c r="I44" s="1525">
        <v>0</v>
      </c>
      <c r="J44" s="1525">
        <v>0</v>
      </c>
      <c r="K44" s="1525">
        <v>0</v>
      </c>
      <c r="L44" s="1524">
        <f>+H44+I44+J44+K44</f>
        <v>0</v>
      </c>
      <c r="M44" s="1524">
        <v>12000</v>
      </c>
    </row>
    <row r="45" spans="1:13" ht="31.5" customHeight="1" x14ac:dyDescent="0.25">
      <c r="A45" s="1529" t="s">
        <v>1767</v>
      </c>
      <c r="B45" s="1530"/>
      <c r="C45" s="1531">
        <v>1</v>
      </c>
      <c r="D45" s="1532"/>
      <c r="E45" s="1537">
        <f>SUM(E44)</f>
        <v>12000</v>
      </c>
      <c r="F45" s="1538">
        <f t="shared" ref="F45:M45" si="2">SUM(F44)</f>
        <v>0</v>
      </c>
      <c r="G45" s="1537">
        <f t="shared" si="2"/>
        <v>12000</v>
      </c>
      <c r="H45" s="1538">
        <f t="shared" si="2"/>
        <v>0</v>
      </c>
      <c r="I45" s="1538">
        <f t="shared" si="2"/>
        <v>0</v>
      </c>
      <c r="J45" s="1538">
        <f t="shared" si="2"/>
        <v>0</v>
      </c>
      <c r="K45" s="1538">
        <f t="shared" si="2"/>
        <v>0</v>
      </c>
      <c r="L45" s="1537">
        <f t="shared" si="2"/>
        <v>0</v>
      </c>
      <c r="M45" s="1537">
        <f t="shared" si="2"/>
        <v>12000</v>
      </c>
    </row>
    <row r="46" spans="1:13" ht="31.5" customHeight="1" x14ac:dyDescent="0.25">
      <c r="A46" s="1539"/>
      <c r="B46" s="1540"/>
      <c r="C46" s="1531"/>
      <c r="D46" s="1532"/>
      <c r="E46" s="1524"/>
      <c r="F46" s="1524"/>
      <c r="G46" s="1524"/>
      <c r="H46" s="1524"/>
      <c r="I46" s="1524"/>
      <c r="J46" s="1524"/>
      <c r="K46" s="1524"/>
      <c r="L46" s="1524"/>
      <c r="M46" s="1524"/>
    </row>
    <row r="47" spans="1:13" ht="33" customHeight="1" x14ac:dyDescent="0.3">
      <c r="A47" s="1375" t="s">
        <v>865</v>
      </c>
      <c r="B47" s="1375"/>
      <c r="C47" s="1374">
        <f>+C40+C45</f>
        <v>25</v>
      </c>
      <c r="D47" s="1374"/>
      <c r="E47" s="1376">
        <f>+E40+E45</f>
        <v>348000</v>
      </c>
      <c r="F47" s="1376">
        <f t="shared" ref="F47:K47" si="3">+F40+F45</f>
        <v>0</v>
      </c>
      <c r="G47" s="1376">
        <f>+G40+G45</f>
        <v>348000</v>
      </c>
      <c r="H47" s="1376">
        <f t="shared" si="3"/>
        <v>0</v>
      </c>
      <c r="I47" s="1376">
        <f>+I40+I45</f>
        <v>4195.88</v>
      </c>
      <c r="J47" s="1376">
        <f t="shared" si="3"/>
        <v>0</v>
      </c>
      <c r="K47" s="1376">
        <f t="shared" si="3"/>
        <v>0</v>
      </c>
      <c r="L47" s="1376">
        <f>+L40+L45</f>
        <v>4195.88</v>
      </c>
      <c r="M47" s="1376">
        <f>+M40+M45</f>
        <v>343804.12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21.7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43.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39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5.7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9.5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19.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9.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542"/>
      <c r="B63" s="542"/>
      <c r="C63" s="753"/>
      <c r="D63" s="753"/>
      <c r="E63" s="754"/>
      <c r="F63" s="755"/>
      <c r="G63" s="674"/>
      <c r="H63" s="674"/>
      <c r="I63" s="674"/>
      <c r="J63" s="674"/>
      <c r="K63" s="674"/>
      <c r="L63" s="674"/>
      <c r="M63" s="756"/>
    </row>
    <row r="64" spans="1:13" s="259" customFormat="1" ht="19.5" customHeight="1" x14ac:dyDescent="0.25">
      <c r="A64" s="1874" t="s">
        <v>1269</v>
      </c>
      <c r="B64" s="1874"/>
      <c r="C64" s="753"/>
      <c r="D64" s="753"/>
      <c r="E64" s="754"/>
      <c r="F64" s="755"/>
      <c r="H64" s="1875" t="s">
        <v>852</v>
      </c>
      <c r="I64" s="1875"/>
      <c r="J64" s="1875"/>
      <c r="K64" s="1875"/>
      <c r="L64" s="1875"/>
      <c r="M64" s="1875"/>
    </row>
    <row r="65" spans="1:13" s="259" customFormat="1" ht="19.5" customHeight="1" x14ac:dyDescent="0.25">
      <c r="A65" s="1812" t="s">
        <v>1813</v>
      </c>
      <c r="B65" s="1812"/>
      <c r="C65" s="753"/>
      <c r="D65" s="753"/>
      <c r="E65" s="754"/>
      <c r="F65" s="755"/>
      <c r="H65" s="1876" t="s">
        <v>1505</v>
      </c>
      <c r="I65" s="1876"/>
      <c r="J65" s="1876"/>
      <c r="K65" s="1876"/>
      <c r="L65" s="1876"/>
      <c r="M65" s="1876"/>
    </row>
    <row r="66" spans="1:13" ht="168.75" customHeight="1" x14ac:dyDescent="0.25">
      <c r="A66" s="546"/>
      <c r="B66" s="546"/>
      <c r="C66" s="259"/>
      <c r="D66" s="259"/>
      <c r="E66" s="259"/>
      <c r="F66" s="259"/>
      <c r="G66" s="259"/>
      <c r="H66" s="259"/>
      <c r="I66" s="259"/>
      <c r="J66" s="259"/>
      <c r="K66" s="259"/>
      <c r="L66" s="259"/>
      <c r="M66" s="667"/>
    </row>
    <row r="67" spans="1:13" ht="94.5" customHeight="1" x14ac:dyDescent="0.25">
      <c r="A67" s="546"/>
      <c r="B67" s="546"/>
      <c r="C67" s="259"/>
      <c r="D67" s="259"/>
      <c r="E67" s="259"/>
      <c r="F67" s="259"/>
      <c r="G67" s="259"/>
      <c r="H67" s="259"/>
      <c r="I67" s="259"/>
      <c r="J67" s="259"/>
      <c r="K67" s="259"/>
      <c r="L67" s="259"/>
      <c r="M67" s="667"/>
    </row>
    <row r="68" spans="1:13" ht="64.5" customHeight="1" x14ac:dyDescent="0.25">
      <c r="A68" s="546"/>
      <c r="B68" s="546"/>
      <c r="C68" s="259"/>
      <c r="D68" s="259"/>
      <c r="E68" s="259"/>
      <c r="F68" s="259"/>
      <c r="G68" s="259"/>
      <c r="H68" s="259"/>
      <c r="I68" s="259"/>
      <c r="J68" s="259"/>
      <c r="K68" s="259"/>
      <c r="L68" s="259"/>
      <c r="M68" s="667"/>
    </row>
    <row r="69" spans="1:13" ht="18.75" customHeight="1" x14ac:dyDescent="0.25">
      <c r="A69" s="546"/>
      <c r="B69" s="546"/>
      <c r="C69" s="259"/>
      <c r="D69" s="259"/>
      <c r="E69" s="259"/>
      <c r="F69" s="259"/>
      <c r="G69" s="259"/>
      <c r="H69" s="259"/>
      <c r="I69" s="259"/>
      <c r="J69" s="259"/>
      <c r="K69" s="259"/>
      <c r="L69" s="259"/>
      <c r="M69" s="667"/>
    </row>
    <row r="70" spans="1:13" ht="39.75" customHeight="1" x14ac:dyDescent="0.25">
      <c r="A70" s="546"/>
      <c r="B70" s="546"/>
      <c r="C70" s="259"/>
      <c r="D70" s="259"/>
      <c r="E70" s="259"/>
      <c r="F70" s="259"/>
      <c r="G70" s="259"/>
      <c r="H70" s="259"/>
      <c r="I70" s="259"/>
      <c r="J70" s="259"/>
      <c r="K70" s="259"/>
      <c r="L70" s="259"/>
      <c r="M70" s="667"/>
    </row>
    <row r="71" spans="1:13" ht="15.7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19.5" customHeight="1" x14ac:dyDescent="0.25">
      <c r="A72" s="537"/>
      <c r="B72" s="542"/>
      <c r="C72" s="537"/>
      <c r="D72" s="537"/>
      <c r="E72" s="537"/>
      <c r="F72" s="537"/>
      <c r="G72" s="537"/>
      <c r="H72" s="537"/>
      <c r="I72" s="537"/>
      <c r="J72" s="537"/>
      <c r="K72" s="537"/>
      <c r="L72" s="537"/>
      <c r="M72" s="537"/>
    </row>
    <row r="73" spans="1:13" ht="19.5" customHeight="1" x14ac:dyDescent="0.25">
      <c r="A73" s="537"/>
      <c r="B73" s="542"/>
      <c r="C73" s="537"/>
      <c r="D73" s="537"/>
      <c r="E73" s="537"/>
      <c r="F73" s="537"/>
      <c r="G73" s="537"/>
      <c r="H73" s="537"/>
      <c r="I73" s="537"/>
      <c r="J73" s="537"/>
      <c r="K73" s="537"/>
      <c r="L73" s="537"/>
      <c r="M73" s="537"/>
    </row>
    <row r="74" spans="1:13" x14ac:dyDescent="0.25">
      <c r="C74" s="543"/>
      <c r="D74" s="543"/>
      <c r="E74" s="544"/>
      <c r="F74" s="545"/>
      <c r="M74" s="544"/>
    </row>
    <row r="75" spans="1:13" x14ac:dyDescent="0.25">
      <c r="C75" s="538"/>
      <c r="D75" s="537"/>
      <c r="E75" s="537"/>
      <c r="F75" s="537"/>
      <c r="M75" s="539"/>
    </row>
    <row r="76" spans="1:13" x14ac:dyDescent="0.25">
      <c r="C76" s="537"/>
      <c r="D76" s="537"/>
      <c r="E76" s="537"/>
      <c r="F76" s="540"/>
      <c r="M76" s="537"/>
    </row>
    <row r="77" spans="1:13" x14ac:dyDescent="0.25">
      <c r="C77" s="547"/>
      <c r="D77" s="546"/>
      <c r="E77" s="541"/>
      <c r="F77" s="540"/>
      <c r="G77" s="537"/>
      <c r="H77" s="1813"/>
      <c r="I77" s="1813"/>
      <c r="J77" s="1813"/>
      <c r="K77" s="1813"/>
      <c r="L77" s="1813"/>
      <c r="M77" s="1813"/>
    </row>
    <row r="78" spans="1:13" ht="15.75" x14ac:dyDescent="0.25">
      <c r="A78" s="267"/>
      <c r="B78" s="267"/>
      <c r="C78" s="268"/>
      <c r="D78" s="268"/>
      <c r="E78" s="269"/>
      <c r="F78" s="1741"/>
      <c r="G78" s="1741"/>
      <c r="H78" s="1741"/>
      <c r="I78" s="1741"/>
      <c r="J78" s="1741"/>
      <c r="K78" s="271"/>
      <c r="L78" s="271"/>
      <c r="M78" s="259"/>
    </row>
    <row r="79" spans="1:13" x14ac:dyDescent="0.25">
      <c r="B79" s="531"/>
      <c r="C79" s="259"/>
      <c r="D79" s="259"/>
      <c r="E79" s="259"/>
      <c r="F79" s="259"/>
      <c r="G79" s="259"/>
      <c r="H79" s="259"/>
      <c r="I79" s="259"/>
      <c r="J79" s="259"/>
      <c r="K79" s="259"/>
      <c r="L79" s="259"/>
      <c r="M79" s="259"/>
    </row>
    <row r="80" spans="1:13" x14ac:dyDescent="0.25">
      <c r="A80" s="259"/>
      <c r="B80" s="531"/>
      <c r="C80" s="259"/>
      <c r="D80" s="259"/>
      <c r="E80" s="259"/>
      <c r="F80" s="259"/>
      <c r="G80" s="259"/>
      <c r="H80" s="259"/>
      <c r="I80" s="259"/>
      <c r="J80" s="259"/>
      <c r="K80" s="259"/>
      <c r="L80" s="259"/>
      <c r="M80" s="259"/>
    </row>
  </sheetData>
  <mergeCells count="23">
    <mergeCell ref="D13:D14"/>
    <mergeCell ref="F13:F14"/>
    <mergeCell ref="A7:M7"/>
    <mergeCell ref="A8:M8"/>
    <mergeCell ref="A9:M9"/>
    <mergeCell ref="A10:M10"/>
    <mergeCell ref="A11:M11"/>
    <mergeCell ref="F78:J78"/>
    <mergeCell ref="M13:M14"/>
    <mergeCell ref="A64:B64"/>
    <mergeCell ref="H64:M64"/>
    <mergeCell ref="A65:B65"/>
    <mergeCell ref="H65:M65"/>
    <mergeCell ref="H77:M77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</mergeCells>
  <pageMargins left="1.93" right="0.39370078740157483" top="0" bottom="0.01" header="0" footer="0"/>
  <pageSetup scale="31" orientation="landscape" r:id="rId1"/>
  <drawing r:id="rId2"/>
</worksheet>
</file>

<file path=xl/worksheets/sheet3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0BB173-E296-4E81-A81B-97D79F69B716}">
  <sheetPr>
    <pageSetUpPr fitToPage="1"/>
  </sheetPr>
  <dimension ref="A1:M80"/>
  <sheetViews>
    <sheetView showGridLines="0" tabSelected="1" topLeftCell="B28" zoomScale="80" zoomScaleNormal="80" workbookViewId="0">
      <selection activeCell="E43" sqref="E43"/>
    </sheetView>
  </sheetViews>
  <sheetFormatPr baseColWidth="10" defaultRowHeight="15" x14ac:dyDescent="0.25"/>
  <cols>
    <col min="1" max="1" width="1.42578125" hidden="1" customWidth="1"/>
    <col min="2" max="2" width="66.7109375" customWidth="1"/>
    <col min="3" max="3" width="10.85546875" customWidth="1"/>
    <col min="4" max="4" width="52.85546875" customWidth="1"/>
    <col min="5" max="5" width="18.28515625" customWidth="1"/>
    <col min="6" max="6" width="11.85546875" bestFit="1" customWidth="1"/>
    <col min="7" max="7" width="15.85546875" bestFit="1" customWidth="1"/>
    <col min="8" max="8" width="13" bestFit="1" customWidth="1"/>
    <col min="9" max="9" width="14.42578125" bestFit="1" customWidth="1"/>
    <col min="10" max="10" width="13" bestFit="1" customWidth="1"/>
    <col min="11" max="11" width="11.7109375" bestFit="1" customWidth="1"/>
    <col min="12" max="12" width="17.140625" customWidth="1"/>
    <col min="13" max="13" width="16.5703125" customWidth="1"/>
  </cols>
  <sheetData>
    <row r="1" spans="2:13" s="1412" customFormat="1" ht="12.75" customHeight="1" x14ac:dyDescent="0.2"/>
    <row r="2" spans="2:13" s="1412" customFormat="1" ht="27.75" customHeight="1" x14ac:dyDescent="0.2"/>
    <row r="3" spans="2:13" s="1412" customFormat="1" ht="12.75" customHeight="1" x14ac:dyDescent="0.2"/>
    <row r="4" spans="2:13" s="1412" customFormat="1" ht="12.75" customHeight="1" x14ac:dyDescent="0.2"/>
    <row r="5" spans="2:13" s="1412" customFormat="1" ht="12.75" customHeight="1" x14ac:dyDescent="0.2"/>
    <row r="6" spans="2:13" s="1412" customFormat="1" ht="12.75" customHeight="1" x14ac:dyDescent="0.25">
      <c r="B6" s="1624" t="s">
        <v>0</v>
      </c>
      <c r="C6" s="1624"/>
      <c r="D6" s="1624"/>
      <c r="E6" s="1624"/>
      <c r="F6" s="1624"/>
      <c r="G6" s="1624"/>
      <c r="H6" s="1624"/>
      <c r="I6" s="1624"/>
      <c r="J6" s="1624"/>
      <c r="K6" s="1624"/>
      <c r="L6" s="1624"/>
      <c r="M6" s="1624"/>
    </row>
    <row r="7" spans="2:13" s="1412" customFormat="1" ht="12.75" customHeight="1" x14ac:dyDescent="0.25">
      <c r="B7" s="1624" t="s">
        <v>1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2:13" s="1412" customFormat="1" ht="12.75" customHeight="1" x14ac:dyDescent="0.25">
      <c r="B8" s="1624" t="s">
        <v>3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2:13" s="1412" customFormat="1" ht="12.75" customHeight="1" x14ac:dyDescent="0.25">
      <c r="B9" s="1624" t="s">
        <v>1883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2:13" s="1412" customFormat="1" ht="12.75" customHeight="1" x14ac:dyDescent="0.25">
      <c r="B10" s="1622" t="s">
        <v>1197</v>
      </c>
      <c r="C10" s="1622"/>
      <c r="D10" s="1622"/>
      <c r="E10" s="1622"/>
      <c r="F10" s="1622"/>
      <c r="G10" s="1622"/>
      <c r="H10" s="1622"/>
      <c r="I10" s="1622"/>
      <c r="J10" s="1622"/>
      <c r="K10" s="1622"/>
      <c r="L10" s="1622"/>
      <c r="M10" s="1622"/>
    </row>
    <row r="11" spans="2:13" ht="18" customHeight="1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s="205" customFormat="1" ht="17.25" customHeight="1" x14ac:dyDescent="0.25">
      <c r="B12" s="1625" t="s">
        <v>7</v>
      </c>
      <c r="C12" s="1626" t="s">
        <v>802</v>
      </c>
      <c r="D12" s="1626" t="s">
        <v>9</v>
      </c>
      <c r="E12" s="1541" t="s">
        <v>12</v>
      </c>
      <c r="F12" s="1627" t="s">
        <v>13</v>
      </c>
      <c r="G12" s="1623" t="s">
        <v>14</v>
      </c>
      <c r="H12" s="1623" t="s">
        <v>15</v>
      </c>
      <c r="I12" s="1623" t="s">
        <v>16</v>
      </c>
      <c r="J12" s="1623" t="s">
        <v>17</v>
      </c>
      <c r="K12" s="1623" t="s">
        <v>18</v>
      </c>
      <c r="L12" s="1623" t="s">
        <v>19</v>
      </c>
      <c r="M12" s="1623" t="s">
        <v>20</v>
      </c>
    </row>
    <row r="13" spans="2:13" s="205" customFormat="1" ht="18.75" customHeight="1" x14ac:dyDescent="0.25">
      <c r="B13" s="1625"/>
      <c r="C13" s="1626"/>
      <c r="D13" s="1626"/>
      <c r="E13" s="1541" t="s">
        <v>21</v>
      </c>
      <c r="F13" s="1627"/>
      <c r="G13" s="1623"/>
      <c r="H13" s="1623"/>
      <c r="I13" s="1623"/>
      <c r="J13" s="1623"/>
      <c r="K13" s="1623"/>
      <c r="L13" s="1623"/>
      <c r="M13" s="1623"/>
    </row>
    <row r="14" spans="2:13" s="268" customFormat="1" ht="37.5" customHeight="1" x14ac:dyDescent="0.3">
      <c r="B14" s="1586" t="s">
        <v>1138</v>
      </c>
      <c r="C14" s="1001"/>
      <c r="D14" s="1587"/>
      <c r="E14" s="1588"/>
      <c r="F14" s="1589"/>
      <c r="G14" s="1588"/>
      <c r="H14" s="1588"/>
      <c r="I14" s="1588"/>
      <c r="J14" s="1588"/>
      <c r="K14" s="1588"/>
      <c r="L14" s="1588"/>
      <c r="M14" s="1588"/>
    </row>
    <row r="15" spans="2:13" s="268" customFormat="1" ht="37.5" customHeight="1" x14ac:dyDescent="0.3">
      <c r="B15" s="1590" t="s">
        <v>1640</v>
      </c>
      <c r="C15" s="1001" t="s">
        <v>806</v>
      </c>
      <c r="D15" s="1591" t="s">
        <v>1208</v>
      </c>
      <c r="E15" s="1078">
        <v>40000</v>
      </c>
      <c r="F15" s="1004">
        <v>0</v>
      </c>
      <c r="G15" s="1003">
        <v>40000</v>
      </c>
      <c r="H15" s="1003">
        <v>1148</v>
      </c>
      <c r="I15" s="1003">
        <v>9409</v>
      </c>
      <c r="J15" s="1003">
        <v>1216</v>
      </c>
      <c r="K15" s="1592">
        <v>0</v>
      </c>
      <c r="L15" s="1003">
        <f>+H15+I15+J15</f>
        <v>11773</v>
      </c>
      <c r="M15" s="1003">
        <f>+G15-L15</f>
        <v>28227</v>
      </c>
    </row>
    <row r="16" spans="2:13" s="206" customFormat="1" ht="37.5" customHeight="1" x14ac:dyDescent="0.3">
      <c r="B16" s="1593" t="s">
        <v>813</v>
      </c>
      <c r="C16" s="1593"/>
      <c r="D16" s="1594">
        <v>1</v>
      </c>
      <c r="E16" s="1595">
        <f>SUM(E15)</f>
        <v>40000</v>
      </c>
      <c r="F16" s="1596">
        <f>+F15</f>
        <v>0</v>
      </c>
      <c r="G16" s="1595">
        <f>SUM(G15)</f>
        <v>40000</v>
      </c>
      <c r="H16" s="1595">
        <f>SUM(H15)</f>
        <v>1148</v>
      </c>
      <c r="I16" s="1595">
        <f>SUM(I15)</f>
        <v>9409</v>
      </c>
      <c r="J16" s="1595">
        <f>SUM(J15)</f>
        <v>1216</v>
      </c>
      <c r="K16" s="1597">
        <f>+K15</f>
        <v>0</v>
      </c>
      <c r="L16" s="1595">
        <f>SUM(L15)</f>
        <v>11773</v>
      </c>
      <c r="M16" s="1595">
        <f>SUM(M15)</f>
        <v>28227</v>
      </c>
    </row>
    <row r="17" spans="2:13" s="206" customFormat="1" ht="37.5" customHeight="1" x14ac:dyDescent="0.3">
      <c r="B17" s="1593"/>
      <c r="C17" s="1593"/>
      <c r="D17" s="1594"/>
      <c r="E17" s="1595"/>
      <c r="F17" s="1596"/>
      <c r="G17" s="1595"/>
      <c r="H17" s="1595"/>
      <c r="I17" s="1595"/>
      <c r="J17" s="1595"/>
      <c r="K17" s="1597"/>
      <c r="L17" s="1595"/>
      <c r="M17" s="1595"/>
    </row>
    <row r="18" spans="2:13" s="205" customFormat="1" ht="37.5" customHeight="1" x14ac:dyDescent="0.3">
      <c r="B18" s="1586" t="s">
        <v>1195</v>
      </c>
      <c r="C18" s="1001"/>
      <c r="D18" s="1598"/>
      <c r="E18" s="1000"/>
      <c r="F18" s="1000"/>
      <c r="G18" s="1003"/>
      <c r="H18" s="1599"/>
      <c r="I18" s="1003"/>
      <c r="J18" s="1003"/>
      <c r="K18" s="1600"/>
      <c r="L18" s="1003"/>
      <c r="M18" s="1003"/>
    </row>
    <row r="19" spans="2:13" s="205" customFormat="1" ht="37.5" customHeight="1" x14ac:dyDescent="0.3">
      <c r="B19" s="1000" t="s">
        <v>217</v>
      </c>
      <c r="C19" s="1001" t="s">
        <v>807</v>
      </c>
      <c r="D19" s="1591" t="s">
        <v>1465</v>
      </c>
      <c r="E19" s="1078">
        <v>40000</v>
      </c>
      <c r="F19" s="1004">
        <v>0</v>
      </c>
      <c r="G19" s="1003">
        <v>40000</v>
      </c>
      <c r="H19" s="1003">
        <v>1148</v>
      </c>
      <c r="I19" s="1003">
        <v>9409</v>
      </c>
      <c r="J19" s="1003">
        <v>1216</v>
      </c>
      <c r="K19" s="1592">
        <v>0</v>
      </c>
      <c r="L19" s="1003">
        <f>+H19+I19+J19</f>
        <v>11773</v>
      </c>
      <c r="M19" s="1003">
        <f>+G19-L19</f>
        <v>28227</v>
      </c>
    </row>
    <row r="20" spans="2:13" s="206" customFormat="1" ht="37.5" customHeight="1" x14ac:dyDescent="0.3">
      <c r="B20" s="1593" t="s">
        <v>813</v>
      </c>
      <c r="C20" s="1593"/>
      <c r="D20" s="1594">
        <v>1</v>
      </c>
      <c r="E20" s="1595">
        <f>+E19</f>
        <v>40000</v>
      </c>
      <c r="F20" s="1596">
        <f t="shared" ref="F20:L20" si="0">+F19</f>
        <v>0</v>
      </c>
      <c r="G20" s="1601">
        <f>+G19</f>
        <v>40000</v>
      </c>
      <c r="H20" s="1601">
        <f t="shared" si="0"/>
        <v>1148</v>
      </c>
      <c r="I20" s="1601">
        <f t="shared" si="0"/>
        <v>9409</v>
      </c>
      <c r="J20" s="1601">
        <f t="shared" si="0"/>
        <v>1216</v>
      </c>
      <c r="K20" s="1597">
        <f t="shared" si="0"/>
        <v>0</v>
      </c>
      <c r="L20" s="1601">
        <f t="shared" si="0"/>
        <v>11773</v>
      </c>
      <c r="M20" s="1601">
        <f>+G20-L20</f>
        <v>28227</v>
      </c>
    </row>
    <row r="21" spans="2:13" s="206" customFormat="1" ht="37.5" customHeight="1" x14ac:dyDescent="0.3">
      <c r="B21" s="1593"/>
      <c r="C21" s="1593"/>
      <c r="D21" s="1594"/>
      <c r="E21" s="1595"/>
      <c r="F21" s="1596"/>
      <c r="G21" s="1601"/>
      <c r="H21" s="1601"/>
      <c r="I21" s="1601"/>
      <c r="J21" s="1601"/>
      <c r="K21" s="1597"/>
      <c r="L21" s="1601"/>
      <c r="M21" s="1601"/>
    </row>
    <row r="22" spans="2:13" s="206" customFormat="1" ht="37.5" customHeight="1" x14ac:dyDescent="0.3">
      <c r="B22" s="1602" t="s">
        <v>1744</v>
      </c>
      <c r="C22" s="1593"/>
      <c r="D22" s="1594"/>
      <c r="E22" s="1595"/>
      <c r="F22" s="1596"/>
      <c r="G22" s="1601"/>
      <c r="H22" s="1601"/>
      <c r="I22" s="1601"/>
      <c r="J22" s="1601"/>
      <c r="K22" s="1597"/>
      <c r="L22" s="1601"/>
      <c r="M22" s="1601"/>
    </row>
    <row r="23" spans="2:13" s="206" customFormat="1" ht="57" customHeight="1" x14ac:dyDescent="0.3">
      <c r="B23" s="1000" t="s">
        <v>1168</v>
      </c>
      <c r="C23" s="1001" t="s">
        <v>807</v>
      </c>
      <c r="D23" s="1603" t="s">
        <v>1743</v>
      </c>
      <c r="E23" s="1078">
        <v>20000</v>
      </c>
      <c r="F23" s="1079">
        <v>0</v>
      </c>
      <c r="G23" s="1078">
        <v>20000</v>
      </c>
      <c r="H23" s="1078">
        <v>574</v>
      </c>
      <c r="I23" s="1078">
        <v>4704.5</v>
      </c>
      <c r="J23" s="1078">
        <v>608</v>
      </c>
      <c r="K23" s="1604">
        <v>0</v>
      </c>
      <c r="L23" s="1078">
        <f>+H23+I23+J23</f>
        <v>5886.5</v>
      </c>
      <c r="M23" s="1078">
        <f>+G23-L23</f>
        <v>14113.5</v>
      </c>
    </row>
    <row r="24" spans="2:13" s="206" customFormat="1" ht="37.5" customHeight="1" x14ac:dyDescent="0.3">
      <c r="B24" s="1593" t="s">
        <v>813</v>
      </c>
      <c r="C24" s="1593"/>
      <c r="D24" s="1594">
        <v>1</v>
      </c>
      <c r="E24" s="1595">
        <f>SUM(E23)</f>
        <v>20000</v>
      </c>
      <c r="F24" s="1596">
        <v>0</v>
      </c>
      <c r="G24" s="1595">
        <f>SUM(G23)</f>
        <v>20000</v>
      </c>
      <c r="H24" s="1595">
        <f>SUM(H23)</f>
        <v>574</v>
      </c>
      <c r="I24" s="1595">
        <f>SUM(I23)</f>
        <v>4704.5</v>
      </c>
      <c r="J24" s="1595">
        <f>SUM(J23)</f>
        <v>608</v>
      </c>
      <c r="K24" s="1597">
        <f>+K23</f>
        <v>0</v>
      </c>
      <c r="L24" s="1601">
        <f>+H24+I24+J24</f>
        <v>5886.5</v>
      </c>
      <c r="M24" s="1601">
        <f>+G24-L24</f>
        <v>14113.5</v>
      </c>
    </row>
    <row r="25" spans="2:13" s="206" customFormat="1" ht="37.5" customHeight="1" x14ac:dyDescent="0.3">
      <c r="B25" s="1593"/>
      <c r="C25" s="1593"/>
      <c r="D25" s="1594"/>
      <c r="E25" s="1595"/>
      <c r="F25" s="1596"/>
      <c r="G25" s="1601"/>
      <c r="H25" s="1601"/>
      <c r="I25" s="1601"/>
      <c r="J25" s="1601"/>
      <c r="K25" s="1597"/>
      <c r="L25" s="1601"/>
      <c r="M25" s="1601"/>
    </row>
    <row r="26" spans="2:13" s="206" customFormat="1" ht="37.5" customHeight="1" x14ac:dyDescent="0.3">
      <c r="B26" s="1593" t="s">
        <v>1126</v>
      </c>
      <c r="C26" s="1593"/>
      <c r="D26" s="1594"/>
      <c r="E26" s="1595"/>
      <c r="F26" s="1596"/>
      <c r="G26" s="1601"/>
      <c r="H26" s="1601"/>
      <c r="I26" s="1601"/>
      <c r="J26" s="1601"/>
      <c r="K26" s="1597"/>
      <c r="L26" s="1601"/>
      <c r="M26" s="1601"/>
    </row>
    <row r="27" spans="2:13" s="206" customFormat="1" ht="37.5" customHeight="1" x14ac:dyDescent="0.3">
      <c r="B27" s="1000" t="s">
        <v>1641</v>
      </c>
      <c r="C27" s="1001" t="s">
        <v>807</v>
      </c>
      <c r="D27" s="1000" t="s">
        <v>607</v>
      </c>
      <c r="E27" s="1078">
        <v>25000</v>
      </c>
      <c r="F27" s="1079">
        <v>0</v>
      </c>
      <c r="G27" s="1078">
        <v>25000</v>
      </c>
      <c r="H27" s="1078">
        <v>717.5</v>
      </c>
      <c r="I27" s="1078">
        <v>4841.1899999999996</v>
      </c>
      <c r="J27" s="1078">
        <v>760</v>
      </c>
      <c r="K27" s="1604">
        <v>0</v>
      </c>
      <c r="L27" s="1078">
        <f>+H27+I27+J27</f>
        <v>6318.69</v>
      </c>
      <c r="M27" s="1078">
        <f>+G27-L27</f>
        <v>18681.310000000001</v>
      </c>
    </row>
    <row r="28" spans="2:13" s="206" customFormat="1" ht="37.5" customHeight="1" x14ac:dyDescent="0.3">
      <c r="B28" s="1593" t="s">
        <v>813</v>
      </c>
      <c r="C28" s="1593"/>
      <c r="D28" s="1594">
        <v>1</v>
      </c>
      <c r="E28" s="1595">
        <v>25000</v>
      </c>
      <c r="F28" s="1596">
        <v>0</v>
      </c>
      <c r="G28" s="1601">
        <v>25000</v>
      </c>
      <c r="H28" s="1601">
        <v>717.5</v>
      </c>
      <c r="I28" s="1601">
        <v>4841.1899999999996</v>
      </c>
      <c r="J28" s="1601">
        <v>760</v>
      </c>
      <c r="K28" s="1597">
        <v>0</v>
      </c>
      <c r="L28" s="1601">
        <f>+H28+I28+J28</f>
        <v>6318.69</v>
      </c>
      <c r="M28" s="1601">
        <f>+G28-L28</f>
        <v>18681.310000000001</v>
      </c>
    </row>
    <row r="29" spans="2:13" s="206" customFormat="1" ht="37.5" customHeight="1" x14ac:dyDescent="0.3">
      <c r="B29" s="1593"/>
      <c r="C29" s="1593"/>
      <c r="D29" s="1594"/>
      <c r="E29" s="1595"/>
      <c r="F29" s="1596"/>
      <c r="G29" s="1601"/>
      <c r="H29" s="1601"/>
      <c r="I29" s="1601"/>
      <c r="J29" s="1601"/>
      <c r="K29" s="1597"/>
      <c r="L29" s="1601"/>
      <c r="M29" s="1601"/>
    </row>
    <row r="30" spans="2:13" s="206" customFormat="1" ht="37.5" customHeight="1" x14ac:dyDescent="0.3">
      <c r="B30" s="1593" t="s">
        <v>1144</v>
      </c>
      <c r="C30" s="1593"/>
      <c r="D30" s="1594"/>
      <c r="E30" s="1595"/>
      <c r="F30" s="1596"/>
      <c r="G30" s="1601"/>
      <c r="H30" s="1601"/>
      <c r="I30" s="1601"/>
      <c r="J30" s="1601"/>
      <c r="K30" s="1597"/>
      <c r="L30" s="1601"/>
      <c r="M30" s="1601"/>
    </row>
    <row r="31" spans="2:13" s="206" customFormat="1" ht="37.5" customHeight="1" x14ac:dyDescent="0.3">
      <c r="B31" s="1590" t="s">
        <v>1655</v>
      </c>
      <c r="C31" s="1605" t="s">
        <v>807</v>
      </c>
      <c r="D31" s="1590" t="s">
        <v>1840</v>
      </c>
      <c r="E31" s="1078">
        <v>15000</v>
      </c>
      <c r="F31" s="1004">
        <v>0</v>
      </c>
      <c r="G31" s="1003">
        <v>15000</v>
      </c>
      <c r="H31" s="1003">
        <v>430.5</v>
      </c>
      <c r="I31" s="1003">
        <v>3443.74</v>
      </c>
      <c r="J31" s="1003">
        <v>456</v>
      </c>
      <c r="K31" s="1592">
        <v>0</v>
      </c>
      <c r="L31" s="1003">
        <f>SUM(H31:K31)</f>
        <v>4330.24</v>
      </c>
      <c r="M31" s="1003">
        <f>+E31-L31</f>
        <v>10669.76</v>
      </c>
    </row>
    <row r="32" spans="2:13" s="206" customFormat="1" ht="37.5" customHeight="1" x14ac:dyDescent="0.3">
      <c r="B32" s="1593" t="s">
        <v>813</v>
      </c>
      <c r="C32" s="1593"/>
      <c r="D32" s="1594">
        <v>1</v>
      </c>
      <c r="E32" s="1595">
        <v>15000</v>
      </c>
      <c r="F32" s="1596">
        <v>0</v>
      </c>
      <c r="G32" s="1601">
        <v>15000</v>
      </c>
      <c r="H32" s="1601">
        <v>430.5</v>
      </c>
      <c r="I32" s="1601">
        <v>3443.74</v>
      </c>
      <c r="J32" s="1601">
        <v>456</v>
      </c>
      <c r="K32" s="1597">
        <v>0</v>
      </c>
      <c r="L32" s="1601">
        <f>SUM(H32:K32)</f>
        <v>4330.24</v>
      </c>
      <c r="M32" s="1601">
        <f>+E32-L32</f>
        <v>10669.76</v>
      </c>
    </row>
    <row r="33" spans="2:13" s="206" customFormat="1" ht="37.5" customHeight="1" x14ac:dyDescent="0.3">
      <c r="B33" s="1593"/>
      <c r="C33" s="1593"/>
      <c r="D33" s="1594"/>
      <c r="E33" s="1595"/>
      <c r="F33" s="1596"/>
      <c r="G33" s="1601"/>
      <c r="H33" s="1601"/>
      <c r="I33" s="1601"/>
      <c r="J33" s="1601"/>
      <c r="K33" s="1597"/>
      <c r="L33" s="1601"/>
      <c r="M33" s="1601"/>
    </row>
    <row r="34" spans="2:13" s="206" customFormat="1" ht="37.5" customHeight="1" x14ac:dyDescent="0.3">
      <c r="B34" s="1593"/>
      <c r="C34" s="1593"/>
      <c r="D34" s="1594"/>
      <c r="E34" s="1595"/>
      <c r="F34" s="1596"/>
      <c r="G34" s="1601"/>
      <c r="H34" s="1601"/>
      <c r="I34" s="1601"/>
      <c r="J34" s="1601"/>
      <c r="K34" s="1597"/>
      <c r="L34" s="1601"/>
      <c r="M34" s="1601"/>
    </row>
    <row r="35" spans="2:13" s="206" customFormat="1" ht="37.5" customHeight="1" x14ac:dyDescent="0.3">
      <c r="B35" s="1602" t="s">
        <v>1568</v>
      </c>
      <c r="C35" s="1593"/>
      <c r="D35" s="1594"/>
      <c r="E35" s="1595"/>
      <c r="F35" s="1596"/>
      <c r="G35" s="1601"/>
      <c r="H35" s="1601"/>
      <c r="I35" s="1601"/>
      <c r="J35" s="1601"/>
      <c r="K35" s="1597"/>
      <c r="L35" s="1601"/>
      <c r="M35" s="1601"/>
    </row>
    <row r="36" spans="2:13" s="206" customFormat="1" ht="56.25" customHeight="1" x14ac:dyDescent="0.3">
      <c r="B36" s="1590" t="s">
        <v>232</v>
      </c>
      <c r="C36" s="1605" t="s">
        <v>807</v>
      </c>
      <c r="D36" s="1591" t="s">
        <v>1569</v>
      </c>
      <c r="E36" s="1078">
        <v>20000</v>
      </c>
      <c r="F36" s="1004">
        <v>0</v>
      </c>
      <c r="G36" s="1003">
        <v>20000</v>
      </c>
      <c r="H36" s="1003">
        <v>574</v>
      </c>
      <c r="I36" s="1003">
        <v>4704.5</v>
      </c>
      <c r="J36" s="1003">
        <v>608</v>
      </c>
      <c r="K36" s="1592">
        <v>0</v>
      </c>
      <c r="L36" s="1003">
        <f>SUM(H36:K36)</f>
        <v>5886.5</v>
      </c>
      <c r="M36" s="1003">
        <f>+E36-L36</f>
        <v>14113.5</v>
      </c>
    </row>
    <row r="37" spans="2:13" s="206" customFormat="1" ht="37.5" customHeight="1" x14ac:dyDescent="0.3">
      <c r="B37" s="1593" t="s">
        <v>813</v>
      </c>
      <c r="C37" s="1593"/>
      <c r="D37" s="1594">
        <v>1</v>
      </c>
      <c r="E37" s="1595">
        <v>20000</v>
      </c>
      <c r="F37" s="1596">
        <v>0</v>
      </c>
      <c r="G37" s="1601">
        <v>20000</v>
      </c>
      <c r="H37" s="1601">
        <v>574</v>
      </c>
      <c r="I37" s="1601">
        <v>4704.5</v>
      </c>
      <c r="J37" s="1601">
        <v>608</v>
      </c>
      <c r="K37" s="1597">
        <v>0</v>
      </c>
      <c r="L37" s="1601">
        <f>SUM(H37:K37)</f>
        <v>5886.5</v>
      </c>
      <c r="M37" s="1601">
        <f>+E37-L37</f>
        <v>14113.5</v>
      </c>
    </row>
    <row r="38" spans="2:13" s="206" customFormat="1" ht="37.5" customHeight="1" x14ac:dyDescent="0.3">
      <c r="B38" s="1593"/>
      <c r="C38" s="1593"/>
      <c r="D38" s="1594"/>
      <c r="E38" s="1595"/>
      <c r="F38" s="1596"/>
      <c r="G38" s="1601"/>
      <c r="H38" s="1601"/>
      <c r="I38" s="1601"/>
      <c r="J38" s="1601"/>
      <c r="K38" s="1597"/>
      <c r="L38" s="1601"/>
      <c r="M38" s="1601"/>
    </row>
    <row r="39" spans="2:13" s="206" customFormat="1" ht="37.5" customHeight="1" x14ac:dyDescent="0.3">
      <c r="B39" s="1606" t="s">
        <v>1443</v>
      </c>
      <c r="C39" s="1607"/>
      <c r="D39" s="1363"/>
      <c r="E39" s="1078"/>
      <c r="F39" s="1004"/>
      <c r="G39" s="1003"/>
      <c r="H39" s="1003"/>
      <c r="I39" s="1003"/>
      <c r="J39" s="1003"/>
      <c r="K39" s="1592"/>
      <c r="L39" s="1003"/>
      <c r="M39" s="1003"/>
    </row>
    <row r="40" spans="2:13" s="206" customFormat="1" ht="37.5" customHeight="1" x14ac:dyDescent="0.3">
      <c r="B40" s="1608" t="s">
        <v>1642</v>
      </c>
      <c r="C40" s="1607" t="s">
        <v>806</v>
      </c>
      <c r="D40" s="1609" t="s">
        <v>1480</v>
      </c>
      <c r="E40" s="1078">
        <v>45000</v>
      </c>
      <c r="F40" s="1004">
        <v>0</v>
      </c>
      <c r="G40" s="1003">
        <v>45000</v>
      </c>
      <c r="H40" s="1003">
        <v>1291.5</v>
      </c>
      <c r="I40" s="1003">
        <v>9545.69</v>
      </c>
      <c r="J40" s="1003">
        <v>1368</v>
      </c>
      <c r="K40" s="1592">
        <v>0</v>
      </c>
      <c r="L40" s="1003">
        <v>12205.19</v>
      </c>
      <c r="M40" s="1003">
        <v>32794.81</v>
      </c>
    </row>
    <row r="41" spans="2:13" s="206" customFormat="1" ht="37.5" customHeight="1" x14ac:dyDescent="0.3">
      <c r="B41" s="1608"/>
      <c r="C41" s="1607"/>
      <c r="D41" s="1366">
        <v>1</v>
      </c>
      <c r="E41" s="1595">
        <v>45000</v>
      </c>
      <c r="F41" s="1596">
        <v>0</v>
      </c>
      <c r="G41" s="1601">
        <v>45000</v>
      </c>
      <c r="H41" s="1601">
        <v>1291.5</v>
      </c>
      <c r="I41" s="1601">
        <v>9545.69</v>
      </c>
      <c r="J41" s="1601">
        <v>1368</v>
      </c>
      <c r="K41" s="1597">
        <v>0</v>
      </c>
      <c r="L41" s="1601">
        <v>12205.19</v>
      </c>
      <c r="M41" s="1601">
        <v>32794.81</v>
      </c>
    </row>
    <row r="42" spans="2:13" s="206" customFormat="1" ht="37.5" customHeight="1" x14ac:dyDescent="0.3">
      <c r="B42" s="1593"/>
      <c r="C42" s="1593"/>
      <c r="D42" s="1594"/>
      <c r="E42" s="1595"/>
      <c r="F42" s="1596"/>
      <c r="G42" s="1601"/>
      <c r="H42" s="1601"/>
      <c r="I42" s="1601"/>
      <c r="J42" s="1601"/>
      <c r="K42" s="1597"/>
      <c r="L42" s="1601"/>
      <c r="M42" s="1601"/>
    </row>
    <row r="43" spans="2:13" s="205" customFormat="1" ht="37.5" customHeight="1" x14ac:dyDescent="0.3">
      <c r="B43" s="1375" t="s">
        <v>865</v>
      </c>
      <c r="C43" s="1610"/>
      <c r="D43" s="1611">
        <f>+D16+D20+D28+D41+D37+D24+D32</f>
        <v>7</v>
      </c>
      <c r="E43" s="1612">
        <f>+E16+E20+E24+E28+E37+E41+E32</f>
        <v>205000</v>
      </c>
      <c r="F43" s="1613">
        <v>0</v>
      </c>
      <c r="G43" s="1612">
        <f>+G16+G20+G24+G28+G37+G41+G32</f>
        <v>205000</v>
      </c>
      <c r="H43" s="1612">
        <f t="shared" ref="H43:M43" si="1">+H16+H20+H24+H28+H37+H41+H32</f>
        <v>5883.5</v>
      </c>
      <c r="I43" s="1612">
        <f t="shared" si="1"/>
        <v>46057.62</v>
      </c>
      <c r="J43" s="1612">
        <f t="shared" si="1"/>
        <v>6232</v>
      </c>
      <c r="K43" s="1614">
        <v>0</v>
      </c>
      <c r="L43" s="1612">
        <f t="shared" si="1"/>
        <v>58173.120000000003</v>
      </c>
      <c r="M43" s="1612">
        <f t="shared" si="1"/>
        <v>146826.88</v>
      </c>
    </row>
    <row r="44" spans="2:13" x14ac:dyDescent="0.25">
      <c r="B44" s="99"/>
      <c r="C44" s="99"/>
      <c r="D44" s="99"/>
      <c r="E44" s="99"/>
      <c r="F44" s="99"/>
      <c r="G44" s="99"/>
      <c r="H44" s="99"/>
      <c r="I44" s="99"/>
      <c r="J44" s="99"/>
      <c r="K44" s="99"/>
      <c r="L44" s="99"/>
      <c r="M44" s="99"/>
    </row>
    <row r="45" spans="2:13" x14ac:dyDescent="0.25">
      <c r="B45" s="99"/>
      <c r="C45" s="99"/>
      <c r="D45" s="99"/>
      <c r="E45" s="99"/>
      <c r="F45" s="99"/>
      <c r="G45" s="99"/>
      <c r="H45" s="99"/>
      <c r="I45" s="99"/>
      <c r="J45" s="99"/>
      <c r="K45" s="99"/>
      <c r="L45" s="99"/>
      <c r="M45" s="99"/>
    </row>
    <row r="46" spans="2:13" ht="56.25" customHeight="1" x14ac:dyDescent="0.25">
      <c r="B46" s="99"/>
      <c r="C46" s="99"/>
      <c r="D46" s="99"/>
      <c r="E46" s="99"/>
      <c r="F46" s="99"/>
      <c r="G46" s="99"/>
      <c r="H46" s="99"/>
      <c r="I46" s="99"/>
      <c r="J46" s="99"/>
      <c r="K46" s="99"/>
      <c r="L46" s="99"/>
      <c r="M46" s="99"/>
    </row>
    <row r="47" spans="2:13" ht="52.5" customHeight="1" x14ac:dyDescent="0.25">
      <c r="B47" s="99"/>
      <c r="C47" s="99"/>
      <c r="D47" s="99"/>
      <c r="E47" s="99"/>
      <c r="F47" s="99"/>
      <c r="G47" s="99"/>
      <c r="H47" s="99"/>
      <c r="I47" s="99"/>
      <c r="J47" s="99"/>
      <c r="K47" s="99"/>
      <c r="L47" s="99"/>
      <c r="M47" s="99"/>
    </row>
    <row r="48" spans="2:13" ht="16.5" customHeight="1" x14ac:dyDescent="0.25">
      <c r="B48" s="99"/>
      <c r="C48" s="99"/>
      <c r="D48" s="99"/>
      <c r="E48" s="99"/>
      <c r="F48" s="99"/>
      <c r="G48" s="99"/>
      <c r="H48" s="99"/>
      <c r="I48" s="99"/>
      <c r="J48" s="99"/>
      <c r="K48" s="99"/>
      <c r="L48" s="99"/>
      <c r="M48" s="99"/>
    </row>
    <row r="49" spans="2:13" ht="10.5" customHeight="1" x14ac:dyDescent="0.25">
      <c r="B49" s="99"/>
      <c r="C49" s="99"/>
      <c r="D49" s="99"/>
      <c r="E49" s="99"/>
      <c r="F49" s="99"/>
      <c r="G49" s="99"/>
      <c r="H49" s="99"/>
      <c r="I49" s="99"/>
      <c r="J49" s="99"/>
      <c r="K49" s="99"/>
      <c r="L49" s="99"/>
      <c r="M49" s="99"/>
    </row>
    <row r="50" spans="2:13" ht="18" hidden="1" customHeight="1" x14ac:dyDescent="0.25">
      <c r="B50" s="99"/>
      <c r="C50" s="99"/>
      <c r="D50" s="99"/>
      <c r="E50" s="99"/>
      <c r="F50" s="99"/>
      <c r="G50" s="99"/>
      <c r="H50" s="99"/>
      <c r="I50" s="99"/>
      <c r="J50" s="99"/>
      <c r="K50" s="99"/>
      <c r="L50" s="99"/>
      <c r="M50" s="99"/>
    </row>
    <row r="51" spans="2:13" ht="39.75" customHeight="1" x14ac:dyDescent="0.25">
      <c r="B51" s="99"/>
      <c r="C51" s="99"/>
      <c r="D51" s="99"/>
      <c r="E51" s="99"/>
      <c r="F51" s="99"/>
      <c r="G51" s="99"/>
      <c r="H51" s="99"/>
      <c r="I51" s="99"/>
      <c r="J51" s="99"/>
      <c r="K51" s="99"/>
      <c r="L51" s="99"/>
      <c r="M51" s="99"/>
    </row>
    <row r="52" spans="2:13" x14ac:dyDescent="0.25">
      <c r="B52" s="99"/>
      <c r="C52" s="99"/>
      <c r="D52" s="99"/>
      <c r="E52" s="99"/>
      <c r="F52" s="99"/>
      <c r="G52" s="99"/>
      <c r="H52" s="99"/>
      <c r="I52" s="99"/>
      <c r="J52" s="99"/>
      <c r="K52" s="99"/>
      <c r="L52" s="99"/>
      <c r="M52" s="99"/>
    </row>
    <row r="53" spans="2:13" x14ac:dyDescent="0.25">
      <c r="B53" s="99"/>
      <c r="C53" s="99"/>
      <c r="D53" s="99"/>
      <c r="E53" s="99"/>
      <c r="F53" s="99"/>
      <c r="G53" s="99"/>
      <c r="H53" s="99"/>
      <c r="I53" s="99"/>
      <c r="J53" s="99"/>
      <c r="K53" s="99"/>
      <c r="L53" s="99"/>
      <c r="M53" s="99"/>
    </row>
    <row r="54" spans="2:13" ht="38.25" customHeight="1" x14ac:dyDescent="0.25">
      <c r="B54" s="619"/>
      <c r="C54" s="619"/>
      <c r="D54" s="1401"/>
      <c r="E54" s="1402"/>
      <c r="F54" s="1403"/>
      <c r="G54" s="1618" t="s">
        <v>1250</v>
      </c>
      <c r="H54" s="1618"/>
      <c r="I54" s="1618"/>
      <c r="J54" s="1618"/>
      <c r="K54" s="1618"/>
      <c r="L54" s="1618"/>
      <c r="M54" s="1402"/>
    </row>
    <row r="55" spans="2:13" x14ac:dyDescent="0.25">
      <c r="B55" s="1404" t="s">
        <v>1532</v>
      </c>
      <c r="C55" s="620"/>
      <c r="D55" s="1405"/>
      <c r="E55" s="1406"/>
      <c r="F55" s="1406"/>
      <c r="G55" s="1619" t="s">
        <v>852</v>
      </c>
      <c r="H55" s="1619"/>
      <c r="I55" s="1619"/>
      <c r="J55" s="1619"/>
      <c r="K55" s="1619"/>
      <c r="L55" s="1619"/>
      <c r="M55" s="1407"/>
    </row>
    <row r="56" spans="2:13" x14ac:dyDescent="0.25">
      <c r="B56" s="619" t="s">
        <v>1256</v>
      </c>
      <c r="C56" s="619"/>
      <c r="D56" s="1406"/>
      <c r="E56" s="1406"/>
      <c r="F56" s="1408"/>
      <c r="G56" s="1620" t="s">
        <v>1506</v>
      </c>
      <c r="H56" s="1620"/>
      <c r="I56" s="1620"/>
      <c r="J56" s="1620"/>
      <c r="K56" s="1620"/>
      <c r="L56" s="1620"/>
      <c r="M56" s="1406"/>
    </row>
    <row r="57" spans="2:13" ht="14.25" customHeight="1" x14ac:dyDescent="0.25">
      <c r="B57" s="620"/>
      <c r="C57" s="620"/>
      <c r="D57" s="1409"/>
      <c r="E57" s="1410"/>
      <c r="F57" s="1408"/>
      <c r="G57" s="1406"/>
      <c r="H57" s="1621"/>
      <c r="I57" s="1621"/>
      <c r="J57" s="1621"/>
      <c r="K57" s="1621"/>
      <c r="L57" s="1621"/>
      <c r="M57" s="1621"/>
    </row>
    <row r="58" spans="2:13" ht="53.25" customHeight="1" x14ac:dyDescent="0.25">
      <c r="B58" s="620"/>
      <c r="C58" s="620"/>
      <c r="D58" s="1409"/>
      <c r="E58" s="1410"/>
      <c r="F58" s="1408"/>
      <c r="G58" s="1406"/>
      <c r="H58" s="1411"/>
      <c r="I58" s="1411"/>
      <c r="J58" s="1411"/>
      <c r="K58" s="1411"/>
      <c r="L58" s="1411"/>
      <c r="M58" s="1411"/>
    </row>
    <row r="59" spans="2:13" ht="49.5" customHeight="1" x14ac:dyDescent="0.25">
      <c r="B59" s="620"/>
      <c r="C59" s="620"/>
      <c r="D59" s="1409"/>
      <c r="E59" s="1410"/>
      <c r="F59" s="1408"/>
      <c r="G59" s="1406"/>
      <c r="H59" s="1411"/>
      <c r="I59" s="1411"/>
      <c r="J59" s="1411"/>
      <c r="K59" s="1411"/>
      <c r="L59" s="1411"/>
      <c r="M59" s="1411"/>
    </row>
    <row r="60" spans="2:13" ht="29.25" customHeight="1" x14ac:dyDescent="0.25">
      <c r="B60" s="620"/>
      <c r="C60" s="620"/>
      <c r="D60" s="1409"/>
      <c r="E60" s="1410"/>
      <c r="F60" s="1408"/>
      <c r="G60" s="1406"/>
      <c r="H60" s="1411"/>
      <c r="I60" s="1411"/>
      <c r="J60" s="1411"/>
      <c r="K60" s="1411"/>
      <c r="L60" s="1411"/>
      <c r="M60" s="1411"/>
    </row>
    <row r="61" spans="2:13" ht="68.25" customHeight="1" x14ac:dyDescent="0.25">
      <c r="B61" s="620"/>
      <c r="C61" s="620"/>
      <c r="D61" s="1409"/>
      <c r="E61" s="1410"/>
      <c r="F61" s="1408"/>
      <c r="G61" s="1406"/>
      <c r="H61" s="1411"/>
      <c r="I61" s="1411"/>
      <c r="J61" s="1411"/>
      <c r="K61" s="1411"/>
      <c r="L61" s="1411"/>
      <c r="M61" s="1411"/>
    </row>
    <row r="62" spans="2:13" ht="49.5" customHeight="1" x14ac:dyDescent="0.25">
      <c r="B62" s="620"/>
      <c r="C62" s="620"/>
      <c r="D62" s="1409"/>
      <c r="E62" s="1410"/>
      <c r="F62" s="1408"/>
      <c r="G62" s="1406"/>
      <c r="H62" s="1411"/>
      <c r="I62" s="1411"/>
      <c r="J62" s="1411"/>
      <c r="K62" s="1411"/>
      <c r="L62" s="1411"/>
      <c r="M62" s="1411"/>
    </row>
    <row r="63" spans="2:13" ht="14.25" customHeight="1" x14ac:dyDescent="0.25">
      <c r="B63" s="546"/>
      <c r="C63" s="546"/>
      <c r="D63" s="547"/>
      <c r="E63" s="541"/>
      <c r="F63" s="540"/>
      <c r="G63" s="537"/>
      <c r="H63" s="866"/>
      <c r="I63" s="866"/>
      <c r="J63" s="866"/>
      <c r="K63" s="866"/>
      <c r="L63" s="866"/>
      <c r="M63" s="866"/>
    </row>
    <row r="64" spans="2:13" ht="14.25" customHeight="1" x14ac:dyDescent="0.25">
      <c r="B64" s="546"/>
      <c r="C64" s="546"/>
      <c r="D64" s="547"/>
      <c r="E64" s="541"/>
      <c r="F64" s="540"/>
      <c r="G64" s="537"/>
      <c r="H64" s="866"/>
      <c r="I64" s="866"/>
      <c r="J64" s="866"/>
      <c r="K64" s="866"/>
      <c r="L64" s="866"/>
      <c r="M64" s="866"/>
    </row>
    <row r="65" spans="2:13" ht="18.75" customHeight="1" x14ac:dyDescent="0.25">
      <c r="B65" s="546"/>
      <c r="C65" s="546"/>
      <c r="D65" s="547"/>
      <c r="E65" s="541"/>
      <c r="F65" s="540"/>
      <c r="G65" s="537"/>
      <c r="H65" s="866"/>
      <c r="I65" s="866"/>
      <c r="J65" s="866"/>
      <c r="K65" s="866"/>
      <c r="L65" s="866"/>
      <c r="M65" s="866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ht="14.25" customHeight="1" x14ac:dyDescent="0.25">
      <c r="B68" s="546"/>
      <c r="C68" s="546"/>
      <c r="D68" s="547"/>
      <c r="E68" s="541"/>
      <c r="F68" s="540"/>
      <c r="G68" s="537"/>
      <c r="H68" s="866"/>
      <c r="I68" s="866"/>
      <c r="J68" s="866"/>
      <c r="K68" s="866"/>
      <c r="L68" s="866"/>
      <c r="M68" s="866"/>
    </row>
    <row r="69" spans="2:13" ht="14.25" customHeight="1" x14ac:dyDescent="0.25">
      <c r="B69" s="546"/>
      <c r="C69" s="546"/>
      <c r="D69" s="547"/>
      <c r="E69" s="541"/>
      <c r="F69" s="540"/>
      <c r="G69" s="537"/>
      <c r="H69" s="866"/>
      <c r="I69" s="866"/>
      <c r="J69" s="866"/>
      <c r="K69" s="866"/>
      <c r="L69" s="866"/>
      <c r="M69" s="866"/>
    </row>
    <row r="70" spans="2:13" x14ac:dyDescent="0.25">
      <c r="B70" s="531"/>
      <c r="C70" s="531"/>
      <c r="D70" s="259"/>
      <c r="E70" s="1174"/>
      <c r="F70" s="1622"/>
      <c r="G70" s="1622"/>
      <c r="H70" s="1622"/>
      <c r="I70" s="1622"/>
      <c r="J70" s="1622"/>
      <c r="K70" s="1175"/>
      <c r="L70" s="1175"/>
      <c r="M70" s="259"/>
    </row>
    <row r="71" spans="2:13" ht="15" customHeight="1" x14ac:dyDescent="0.25">
      <c r="E71" t="s">
        <v>641</v>
      </c>
    </row>
    <row r="75" spans="2:13" ht="12" customHeight="1" x14ac:dyDescent="0.25"/>
    <row r="76" spans="2:13" hidden="1" x14ac:dyDescent="0.25"/>
    <row r="77" spans="2:13" hidden="1" x14ac:dyDescent="0.25"/>
    <row r="78" spans="2:13" ht="3" hidden="1" customHeight="1" x14ac:dyDescent="0.25"/>
    <row r="79" spans="2:13" hidden="1" x14ac:dyDescent="0.25"/>
    <row r="80" spans="2:13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4:L54"/>
    <mergeCell ref="G55:L55"/>
    <mergeCell ref="G56:L56"/>
    <mergeCell ref="H57:M57"/>
    <mergeCell ref="F70:J70"/>
  </mergeCells>
  <pageMargins left="0.53" right="0.21" top="0.43" bottom="0.01" header="0.12" footer="0.02"/>
  <pageSetup scale="50" fitToHeight="0" orientation="landscape" r:id="rId1"/>
  <rowBreaks count="1" manualBreakCount="1">
    <brk id="33" min="1" max="12" man="1"/>
  </rowBreaks>
  <colBreaks count="1" manualBreakCount="1">
    <brk id="3" max="64" man="1"/>
  </col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365</vt:i4>
      </vt:variant>
      <vt:variant>
        <vt:lpstr>Rangos con nombre</vt:lpstr>
      </vt:variant>
      <vt:variant>
        <vt:i4>111</vt:i4>
      </vt:variant>
    </vt:vector>
  </HeadingPairs>
  <TitlesOfParts>
    <vt:vector size="476" baseType="lpstr">
      <vt:lpstr>NOMINA FIJA ABRIL 2019</vt:lpstr>
      <vt:lpstr>NOMINA CONTRATADA ABRIL 2019</vt:lpstr>
      <vt:lpstr>NOMINA MILITAR ABRIL 2019 </vt:lpstr>
      <vt:lpstr>NOMINA FIJA MAYO 2019</vt:lpstr>
      <vt:lpstr>NOMINA CONTRATADA MAYO 2019</vt:lpstr>
      <vt:lpstr>NOMINA MILITAR MAYO 2019</vt:lpstr>
      <vt:lpstr>NOMINA FIJA JUNIO 2019</vt:lpstr>
      <vt:lpstr>NOMINA CONTRATADA JUNIO 2019</vt:lpstr>
      <vt:lpstr>NOMINA MILITAR JUNIO 2019</vt:lpstr>
      <vt:lpstr>NOMINA FIJA JULIO 2019</vt:lpstr>
      <vt:lpstr>NOMINA MILITAR JULIO 2019</vt:lpstr>
      <vt:lpstr>NOMINA CONTRATADA JULIO 2019</vt:lpstr>
      <vt:lpstr>NOMINA FIJA AGOSTO 2019</vt:lpstr>
      <vt:lpstr>NOMINA CONTRATADA AGOSTO2019</vt:lpstr>
      <vt:lpstr>NOMINA MILITAR AGOSTO 2019</vt:lpstr>
      <vt:lpstr>NOMINA FIJA DICIEMBRE 2019</vt:lpstr>
      <vt:lpstr>NOMINA CONTRATADA DICIEMBR 2019</vt:lpstr>
      <vt:lpstr>NOMINA MILITAR DICIEMBRE 2019</vt:lpstr>
      <vt:lpstr>NOMINA FIJA ENERO 2020</vt:lpstr>
      <vt:lpstr>NOMINA CONTRATADA FEBRERO 2020</vt:lpstr>
      <vt:lpstr>NOMINA MILITAR MARZO 2020</vt:lpstr>
      <vt:lpstr>NOM PERIODO PROBATORIO MARZO 20</vt:lpstr>
      <vt:lpstr>NOMINA FIJA MARZO 2020</vt:lpstr>
      <vt:lpstr>NOMINA CONTRATADA MARZO 2020</vt:lpstr>
      <vt:lpstr>CONTRATADOS TEMPOREROS MARZO 20</vt:lpstr>
      <vt:lpstr>NOMINA MILITAR ABRIL2020 </vt:lpstr>
      <vt:lpstr>CONTRATADOS TEMPOREROS ABRIL 20</vt:lpstr>
      <vt:lpstr>NOMINA CONTRATADA ABRIL 2020</vt:lpstr>
      <vt:lpstr>NOMINA FIJA ABRIL 2020 </vt:lpstr>
      <vt:lpstr>NOM PERIODO PROBATORIO ABRI 20</vt:lpstr>
      <vt:lpstr>NOM PERIODO PROBATORIO MAYO 20</vt:lpstr>
      <vt:lpstr>NOMINA CONTRATADA MAYO 2020</vt:lpstr>
      <vt:lpstr>NOMINA MILITAR MAYO 2020</vt:lpstr>
      <vt:lpstr>NOMINA FIJA MAYO 2020</vt:lpstr>
      <vt:lpstr>NOMINA FIJA JUNIO 2020</vt:lpstr>
      <vt:lpstr>NOMINA MILITAR JUNIO 2020</vt:lpstr>
      <vt:lpstr>NOMINA CONTRATADA JUNIO 2020</vt:lpstr>
      <vt:lpstr>NOM PERIODO PROBATORIO JUNIO 20</vt:lpstr>
      <vt:lpstr>CONTRATADOS TEMPOREROS MAYO 20</vt:lpstr>
      <vt:lpstr>CONTRATADOS TEMPOREROS JUNIO 20</vt:lpstr>
      <vt:lpstr>NOM PERIODO PROBATORIO JULIO 20</vt:lpstr>
      <vt:lpstr>CONTRATADOS TEMPOREROS JULIO 20</vt:lpstr>
      <vt:lpstr>NOMINA MILITAR JULIO 20</vt:lpstr>
      <vt:lpstr>NOMINA FIJA JULIO 20</vt:lpstr>
      <vt:lpstr>NOMINA CONTRATADA JULIO 20</vt:lpstr>
      <vt:lpstr>NOM PERIODO PROBATORIO AGOS 20</vt:lpstr>
      <vt:lpstr>NOMINA CONTRATADA AGOSTO 20</vt:lpstr>
      <vt:lpstr>NOMINA MILITAR AGOSTO 2020</vt:lpstr>
      <vt:lpstr>CONTRATADOS TEMPOREROS AGOST 20</vt:lpstr>
      <vt:lpstr>NOMINA FIJA AGOSTO 2020</vt:lpstr>
      <vt:lpstr>NOMINA FIJA SEPTIEMBRE 2020 </vt:lpstr>
      <vt:lpstr>CONTRATADOS TEMPOREROS SEP 2020</vt:lpstr>
      <vt:lpstr>NOMINA MILITAR SEPTIEMBRE 2020</vt:lpstr>
      <vt:lpstr>NOMINA CONTRATADA SEPTIEMBRE 20</vt:lpstr>
      <vt:lpstr>CONTRATADOS TEMPOREROS OCTU 20</vt:lpstr>
      <vt:lpstr>NOMINA CONTRATADA OCTU 20</vt:lpstr>
      <vt:lpstr>NOMINA MILITAR OCTUBRE 20</vt:lpstr>
      <vt:lpstr>NOMINA FIJA OCTUBRE 20</vt:lpstr>
      <vt:lpstr>NOMINA FIJA NOVIEMBRE 2020</vt:lpstr>
      <vt:lpstr>NOMINA CONTRATADA NOVIEMBRE 20</vt:lpstr>
      <vt:lpstr>NOMINA MILITAR NOVIEMBRE 20</vt:lpstr>
      <vt:lpstr>CONTRATADOS TEMPOREROS NOVI 20</vt:lpstr>
      <vt:lpstr>NOMINA FIJA DICIEMBRE 2020</vt:lpstr>
      <vt:lpstr>NOMINA MILITAR DICIEMBRE 2020</vt:lpstr>
      <vt:lpstr>NOMINA CONTRATADA DICIEMBRE 20</vt:lpstr>
      <vt:lpstr>NOMINA CONTRATADA ENERO 2021</vt:lpstr>
      <vt:lpstr>NOMINA FIJA ENERO 2021</vt:lpstr>
      <vt:lpstr>NOMINA MILITAR ENERO 2021</vt:lpstr>
      <vt:lpstr>NOMINA FIJA FEBRERO 2021</vt:lpstr>
      <vt:lpstr>NOMINA CONTRATADA FEBRERO 2021</vt:lpstr>
      <vt:lpstr>NOMINA MILITAR FEBRERO 2021</vt:lpstr>
      <vt:lpstr>NOMINA MILITAR MARZO 2021</vt:lpstr>
      <vt:lpstr>NOMINA CONTRATADA MARZO 2021</vt:lpstr>
      <vt:lpstr>NOMINA FIJA MARZO 2021</vt:lpstr>
      <vt:lpstr>NOMINA FIJA ABRIL 2020</vt:lpstr>
      <vt:lpstr>NOMINA CONTRATADA ABRIL 2021</vt:lpstr>
      <vt:lpstr>NOMINA MILITAR ABRIL 2021</vt:lpstr>
      <vt:lpstr>NOMINA FIJA MAYO 2021</vt:lpstr>
      <vt:lpstr>NOMINA MILITAR MAYO 2021</vt:lpstr>
      <vt:lpstr>NOMINA CONTRATADA MAYO 2021</vt:lpstr>
      <vt:lpstr>NOMINA FIJA JUNIO 2021 </vt:lpstr>
      <vt:lpstr>NOMINA CONTRATADA JUNIO 2021</vt:lpstr>
      <vt:lpstr>NOMINA MILITAR JUNIO 2021</vt:lpstr>
      <vt:lpstr>NOMINA FIJA JULIO 2021.</vt:lpstr>
      <vt:lpstr>NOMINA CONTRATADA JULIO 2021</vt:lpstr>
      <vt:lpstr>NOMINA PERIODO PRUEBA JULIO 21</vt:lpstr>
      <vt:lpstr>NOMINA MILITAR JULIO 2021</vt:lpstr>
      <vt:lpstr>NOMINA FIJA AGOSTO 2021</vt:lpstr>
      <vt:lpstr>NOMINA CONTRATADA AGOSTO 2021</vt:lpstr>
      <vt:lpstr>NOMINA PERIODO PRUEBA AGOSTO 21</vt:lpstr>
      <vt:lpstr>NOMINA MILITAR AGOSTO 2021</vt:lpstr>
      <vt:lpstr>TRAMITE PENSIÓN AGOSTO 21</vt:lpstr>
      <vt:lpstr>NOMINA FIJA SEPTIEMBRE 21</vt:lpstr>
      <vt:lpstr>NOMINA CONTRATADA SEPTIEMBRE 21</vt:lpstr>
      <vt:lpstr>NOMINA CONTRA TEMPORERO SEP 21</vt:lpstr>
      <vt:lpstr>NOMINA PERIODO PRUEBA SEPTI 21</vt:lpstr>
      <vt:lpstr>NOMINA MILITAR SEPTIEMBRE 2021</vt:lpstr>
      <vt:lpstr>TRAMITE PENSIÓN SEPTIEMBRE 2021</vt:lpstr>
      <vt:lpstr>SUELDO TEMPORAL FIJO SEP 2021</vt:lpstr>
      <vt:lpstr>NOMINA FIJA OCTUBRE 2021</vt:lpstr>
      <vt:lpstr>NOMINA CONTRATADA OCTUBRE 2021</vt:lpstr>
      <vt:lpstr>NOMINA CONTRA TEMPO OCTUBRE 202</vt:lpstr>
      <vt:lpstr>NOMINA PERIODO PRUEBA OCTU 2021</vt:lpstr>
      <vt:lpstr>NOMINA MILITAR OCTUBRE 2021</vt:lpstr>
      <vt:lpstr>TRAMITE PENSIÓN OCTUBRE 2021</vt:lpstr>
      <vt:lpstr>SUELDO TEMPORAL FIJO OCTU 2021</vt:lpstr>
      <vt:lpstr>NOMINA FIJA NOVIEMBRE 2021</vt:lpstr>
      <vt:lpstr>NOMINA CONTRA SERVI NOVI 2021</vt:lpstr>
      <vt:lpstr>NOMINA CONTRA TEMPO NOV 2021</vt:lpstr>
      <vt:lpstr>NOMNAL PERIODO PRUEBA NOV 2021</vt:lpstr>
      <vt:lpstr>NOMINA MILITAR NOV 2021</vt:lpstr>
      <vt:lpstr>TRAMITE PENSIÓN NOVIEMBRE 2021</vt:lpstr>
      <vt:lpstr>SUELDO TEMPORAL FIJO NOV 2021</vt:lpstr>
      <vt:lpstr>NOMINA FIJA DICIMBRE 2021</vt:lpstr>
      <vt:lpstr>NOMINA CONTRA TEMPO DIC 2021</vt:lpstr>
      <vt:lpstr>NOMNAL PERIODO PRUEBA DIC 2021</vt:lpstr>
      <vt:lpstr>NOMINA MILITAR DICIEMBRE 21</vt:lpstr>
      <vt:lpstr>TRAMITE PENSIÓN DICIEMBRE 2021</vt:lpstr>
      <vt:lpstr>SUELDO TEMPORAL FIJO DICIEM 21</vt:lpstr>
      <vt:lpstr>NOMINA FIJA ENERO 2022 </vt:lpstr>
      <vt:lpstr>NOMINA EMPLEADOS TEMPORALES 22</vt:lpstr>
      <vt:lpstr>NOMNAL PERIODO PRUEBA ENERO 22</vt:lpstr>
      <vt:lpstr>TRAMITE PENSIÓN ENERO 2022</vt:lpstr>
      <vt:lpstr>INTERINATO ENERO 2022</vt:lpstr>
      <vt:lpstr>NOMINA MILITAR ENERO 2022</vt:lpstr>
      <vt:lpstr>NOMINA FIJA FEBRERO 2022 </vt:lpstr>
      <vt:lpstr>NOMINA EMPLEADOS TEMPO FEB 2022</vt:lpstr>
      <vt:lpstr>NOMINA PERIODO PRUEBA FEBRER 22</vt:lpstr>
      <vt:lpstr>TRAMITE PENSIÓN FEBRERO 2022</vt:lpstr>
      <vt:lpstr>INTERINATO FEBRERO 2022</vt:lpstr>
      <vt:lpstr>NOMINA MILITAR FEBRERO 2022 </vt:lpstr>
      <vt:lpstr>NOMINA FIJA MARZO 2022</vt:lpstr>
      <vt:lpstr>NOMINA EMPLEADO TEMPO MARZ 2022</vt:lpstr>
      <vt:lpstr>NOMINA MILITAR MARZO 2022</vt:lpstr>
      <vt:lpstr>INTERINATO MARZO 2022</vt:lpstr>
      <vt:lpstr>NOMINA PERIODO PRUEBA MARZ 2022</vt:lpstr>
      <vt:lpstr>NOMINA FIJA ABRIL 2022 </vt:lpstr>
      <vt:lpstr>NOMINA EMPLEADO TEMPO ABRIL 22</vt:lpstr>
      <vt:lpstr>NOMINA MILITAR ABRIL 2022</vt:lpstr>
      <vt:lpstr>INTERINATO ABRIL 2022</vt:lpstr>
      <vt:lpstr>NOMINA PERIODO PRUEBA ABRIL 22</vt:lpstr>
      <vt:lpstr>NOMINA FIJA MAYO 2022  </vt:lpstr>
      <vt:lpstr>NOMINA EMPLEADO TEMPO MAYO 22</vt:lpstr>
      <vt:lpstr>NOMINA MILITAR MAYO 2022 </vt:lpstr>
      <vt:lpstr>NOMINA INTERINATO MAYO 2022 </vt:lpstr>
      <vt:lpstr>NOMINA PERIODO PRUEBA MAYO 2022</vt:lpstr>
      <vt:lpstr>NOMINA FIJA JUNIO 2022  </vt:lpstr>
      <vt:lpstr>NOMINA EMPLEADO TEMPO JUNI  22</vt:lpstr>
      <vt:lpstr>NOMINA MILITAR JUNIO 2022  </vt:lpstr>
      <vt:lpstr>NOMINA PERIODO PRUEBA JUNI  22</vt:lpstr>
      <vt:lpstr>NOMINA FIJA JULIO 2022  </vt:lpstr>
      <vt:lpstr>NOMINA EMPLEADO TEMPO JULIO 22</vt:lpstr>
      <vt:lpstr>NOMINA MILITAR JULIO 2022  </vt:lpstr>
      <vt:lpstr>NOMINA FIJA AGOSTO 2022   </vt:lpstr>
      <vt:lpstr>NOMINA EMPLEADO TEMPO AGOST 22</vt:lpstr>
      <vt:lpstr>NOMINA MILITAR AGOSTO 2022   </vt:lpstr>
      <vt:lpstr>NOMINA FIJA SEPTIEM 2022</vt:lpstr>
      <vt:lpstr>NOMINA EMPLEADO TEMPO SEPTI 22</vt:lpstr>
      <vt:lpstr>NOMINA MILITAR SEPTIEMB 2022</vt:lpstr>
      <vt:lpstr>NOMINA FIJA OCTUBRE 2022 </vt:lpstr>
      <vt:lpstr>NOMINA EMPLEADO TEMPO OCT 2022</vt:lpstr>
      <vt:lpstr>NOMINA MILITAR OCTUBRE 2022</vt:lpstr>
      <vt:lpstr>NOMINA FIJA NOVIEMBRE 2022</vt:lpstr>
      <vt:lpstr>NOMINA EMPLEADO TEMPO NOVIEM 22</vt:lpstr>
      <vt:lpstr>NOMINA MILITAR NOVIEMBRE 2022</vt:lpstr>
      <vt:lpstr>NOMINA EMPLEADO TEMPO DICIEM 22</vt:lpstr>
      <vt:lpstr>NOMINA MILITAR DICIEMBRE 2022</vt:lpstr>
      <vt:lpstr>NOMINA FIJA DICIEM 2022</vt:lpstr>
      <vt:lpstr>NOMINA FIJA ENERO 2023</vt:lpstr>
      <vt:lpstr>NOMINA EMPLEADO TEMPO ENERO 23</vt:lpstr>
      <vt:lpstr>NOMINA MILITAR ENERO 2023</vt:lpstr>
      <vt:lpstr>NOMINA FIJA FEBRERO 2023</vt:lpstr>
      <vt:lpstr>NOMINA EMPLEADO TEMPO FEBRER 23</vt:lpstr>
      <vt:lpstr>NOMINA MILITAR FEBRER 23</vt:lpstr>
      <vt:lpstr>NOMINA FIJA MARZO 2023 </vt:lpstr>
      <vt:lpstr>NOMINA EMPLEADO TEMPO MARZO 23</vt:lpstr>
      <vt:lpstr>NOMINA MILITAR MARZO 2023</vt:lpstr>
      <vt:lpstr>NOMINA FIJA ABRIL 2023</vt:lpstr>
      <vt:lpstr>NOMI EMPLEADO TEMPO ABRIL 2023</vt:lpstr>
      <vt:lpstr>NOMINA MILITAR ABRIL 2023</vt:lpstr>
      <vt:lpstr>NOMINA FIJA MAYO 2023 </vt:lpstr>
      <vt:lpstr>NOMI EMPLEADO TEMPO MAYO 23</vt:lpstr>
      <vt:lpstr>NOMINA MILITAR MAYO 2023 </vt:lpstr>
      <vt:lpstr>NOMINA FIJA JUNIO 2023  </vt:lpstr>
      <vt:lpstr>NOMI EMPLEADO TEMPO JUNIO 2023</vt:lpstr>
      <vt:lpstr>NOMINA MILITAR JUNIO 2023 </vt:lpstr>
      <vt:lpstr>NOMINA FIJA JULIO 2023 </vt:lpstr>
      <vt:lpstr>NOMI EMPLEADO TEMPO JULIO 2023</vt:lpstr>
      <vt:lpstr>NOMINA MILITAR JULIO 2023 </vt:lpstr>
      <vt:lpstr>NOMINA FIJA AGOSTO 23</vt:lpstr>
      <vt:lpstr>NOMI EMPLEADO TEMPO AGOST 2023</vt:lpstr>
      <vt:lpstr>NOMINA MILITAR AGOSTO 2023</vt:lpstr>
      <vt:lpstr>NOM INTERINATO AGOS 2023</vt:lpstr>
      <vt:lpstr>NOMINA MILITAR SEPTIEMBRE 2023</vt:lpstr>
      <vt:lpstr>NOM INTERINATO SEPTIEMBRE 2023</vt:lpstr>
      <vt:lpstr>NOM PERIODO PRUEBA SEPTIEM 2023</vt:lpstr>
      <vt:lpstr>NOMINA FIJA SEPTIEM 2023 </vt:lpstr>
      <vt:lpstr>NOMI EMPLEADO TEMPO SEPTI 2023)</vt:lpstr>
      <vt:lpstr>NOMINA FIJA OCTUBRE 2023  </vt:lpstr>
      <vt:lpstr>NOMI EMPLEADO TEMPO OCTUB 2023</vt:lpstr>
      <vt:lpstr>NOMINA MILITAR OCTUBRE 2023</vt:lpstr>
      <vt:lpstr>NOM PERIODO PRUEBA OCTUBRE 2023</vt:lpstr>
      <vt:lpstr>NOM INTERINATO OCTUBRE 2023</vt:lpstr>
      <vt:lpstr>NOMINA FIJA NOVIEMBRE 2023</vt:lpstr>
      <vt:lpstr>NOMI EMPLEADO TEMPO NOVIEM 23</vt:lpstr>
      <vt:lpstr>NOMINA MILITAR NOVIEMBRE 2023</vt:lpstr>
      <vt:lpstr>NOM PERIODO PRUEBA NOVIEM 23</vt:lpstr>
      <vt:lpstr>NOMINA FIJA DICIEMBRE 2023</vt:lpstr>
      <vt:lpstr>NOM INTERINATO NOVIEMBRE 2023</vt:lpstr>
      <vt:lpstr>NOMI EMPLEADO TEMPO DICIEMBR 23</vt:lpstr>
      <vt:lpstr>NOMINA MILITAR DICIEMBRE 2023</vt:lpstr>
      <vt:lpstr>NOM PERIODO PRUEBA DICIEM 2023</vt:lpstr>
      <vt:lpstr>NOM INTERINATO DICIEMBRE 2023</vt:lpstr>
      <vt:lpstr>NOMINA SUPLENCIA DICIEMBRE 2023</vt:lpstr>
      <vt:lpstr>NOMINA FIJA ENERO 2024</vt:lpstr>
      <vt:lpstr>NOMI EMPLEADO TEMPO ENERO 2024</vt:lpstr>
      <vt:lpstr>NOMINA MILITAR ENERO 2024</vt:lpstr>
      <vt:lpstr>NOM INTERINATO ENERO 2024</vt:lpstr>
      <vt:lpstr>NOMINA SUPLENCIA ENERO 2024</vt:lpstr>
      <vt:lpstr>NOMINA FIJA FEBRERO 2024</vt:lpstr>
      <vt:lpstr>NOMI EMPLEADO FEBRERO 2024</vt:lpstr>
      <vt:lpstr>NOMINA MILITAR FEBRERO 2024</vt:lpstr>
      <vt:lpstr>NOM INTERINATO FEBRERO 2024</vt:lpstr>
      <vt:lpstr>NOMINA SUPLENCIA FEBR 2024 </vt:lpstr>
      <vt:lpstr>NOMINA FIJA MARZO 2024 </vt:lpstr>
      <vt:lpstr>NOMI EMPLEADO MARZO 2024 </vt:lpstr>
      <vt:lpstr>NOMINA MILITAR MARZO 2024 </vt:lpstr>
      <vt:lpstr>NOM INTERINATO MARZO 2024</vt:lpstr>
      <vt:lpstr>NOMINA SUPLENCIA MARZO 2024 </vt:lpstr>
      <vt:lpstr>NOMINA FIJA ABRIL  2024  )</vt:lpstr>
      <vt:lpstr>NOMI EMPLEADO ABRIL 2024</vt:lpstr>
      <vt:lpstr>NOMINA MILITAR ABRIL 2024</vt:lpstr>
      <vt:lpstr>NOM INTERINATO ABRIL 2024 </vt:lpstr>
      <vt:lpstr>NOMINA SUPLENCIA ABRIL  2024 </vt:lpstr>
      <vt:lpstr>NOMINA FIJA MAYO  2024 </vt:lpstr>
      <vt:lpstr>NOMI EMPLEADO MAYO 2024 </vt:lpstr>
      <vt:lpstr>NOMINA MILITAR MAYO 2024 </vt:lpstr>
      <vt:lpstr>NOM INTERINATO MAYO 2024 </vt:lpstr>
      <vt:lpstr>NOMINA SUPLENCIA MAYO 2024</vt:lpstr>
      <vt:lpstr>NOMINA FIJA JUNIO  2024  </vt:lpstr>
      <vt:lpstr>NOMI EMPLEADO JUNIO 2024  </vt:lpstr>
      <vt:lpstr>NOMINA MILITAR JUNIO 2024</vt:lpstr>
      <vt:lpstr>NOM INTERINATO JUNIO 2024</vt:lpstr>
      <vt:lpstr>NOMINA SUPLENCIA JUNIO 2024</vt:lpstr>
      <vt:lpstr>NOMINA TRAMITE PENSION JUN 2024</vt:lpstr>
      <vt:lpstr>NOMINA FIJA JULIO  2024 </vt:lpstr>
      <vt:lpstr>NOMI EMPLEADO JULIO 2024   </vt:lpstr>
      <vt:lpstr>NOMINA MILITAR JULIO  2024 </vt:lpstr>
      <vt:lpstr>NOM INTERINATO JULIO  2024 </vt:lpstr>
      <vt:lpstr>NOMINA SUPLENCIA JULIO 2024 </vt:lpstr>
      <vt:lpstr>NOMINATRAMITE PENSION JULI 2024</vt:lpstr>
      <vt:lpstr>NOMINA FIJA AGOSTO 2024 </vt:lpstr>
      <vt:lpstr>NOMI EMPLEADO TEMPO AGOSTO 2024</vt:lpstr>
      <vt:lpstr>NOMINA MILITAR AGOSTO 2024</vt:lpstr>
      <vt:lpstr>NOM INTERINATO AGOST 2024</vt:lpstr>
      <vt:lpstr>NOMINA SUPLENCIA AGOSTO 2024</vt:lpstr>
      <vt:lpstr>NOMINATRAMITE PENSION AGOST 24</vt:lpstr>
      <vt:lpstr>NOMINA FIJA SEPTIEMBRE 2024</vt:lpstr>
      <vt:lpstr>NOMI EMPLEADO TEMPO SEPTIEM 24</vt:lpstr>
      <vt:lpstr>NOMINA MILITAR SEPTIEMBRE 2024</vt:lpstr>
      <vt:lpstr>NOM INTERINATO SEPTIEMBRE 2024</vt:lpstr>
      <vt:lpstr>NOMINA SUPLENCIA SEPTIEMBRE 24</vt:lpstr>
      <vt:lpstr>NOMINATRAMITE PENSION SEP 2024</vt:lpstr>
      <vt:lpstr>NOM PERIODO PRUEBA SEPTIE 2024</vt:lpstr>
      <vt:lpstr>NOMINA FIJA OCTUBRE 2024</vt:lpstr>
      <vt:lpstr>NOM EMPLE TEMPO OCTUBRE 2024 </vt:lpstr>
      <vt:lpstr>NOMINA MILITAR OCTUBR 2024</vt:lpstr>
      <vt:lpstr>NOM INTERINATO OCTUBRE 2024</vt:lpstr>
      <vt:lpstr>NOMINA SUPLENCIA OCTUBRE 2024</vt:lpstr>
      <vt:lpstr>NOM PERIODO PRUEBA OCTUBRE 24</vt:lpstr>
      <vt:lpstr>NOMI TRAMITE PENSION OCTUBRE 24</vt:lpstr>
      <vt:lpstr>NOMINA FIJA NOVIEMBRE 2024</vt:lpstr>
      <vt:lpstr>NOM EMPLEA TEMPO NOVIEMBRE 2024</vt:lpstr>
      <vt:lpstr>NOMINA MILITAR NOVIEMBRE 2024</vt:lpstr>
      <vt:lpstr>NOM INTERINATO NOVIEMBRE 2024</vt:lpstr>
      <vt:lpstr>NOM PERIODO PRUEBA NOVIEM 2024</vt:lpstr>
      <vt:lpstr>NOMINA SUPLENCIA NOVIEM 2024</vt:lpstr>
      <vt:lpstr>NOMI TRAMITE PENSION NOVIEM 24</vt:lpstr>
      <vt:lpstr>NOMINA FIJA DICIEMBRE 2024</vt:lpstr>
      <vt:lpstr>NOM EMPLEA TEMPO DICIEMBRE 2024</vt:lpstr>
      <vt:lpstr>NOMINA MILITAR DICIEMBRE 2024</vt:lpstr>
      <vt:lpstr>NOM INTERINATO DICIEMBRE 2024</vt:lpstr>
      <vt:lpstr>NOMINA SUPLENCIA DICIEMBRE 2024</vt:lpstr>
      <vt:lpstr>NOM PERIODO PRUEBA DICIEMBRE 24</vt:lpstr>
      <vt:lpstr>NOM TRAMITE PENSION DICIEMB 24</vt:lpstr>
      <vt:lpstr>NOMINA FIJA ENERO 2025</vt:lpstr>
      <vt:lpstr>NOM EMPLEA TEMPO ENERO 2025</vt:lpstr>
      <vt:lpstr>NOMINA MILITAR ENERO 2025</vt:lpstr>
      <vt:lpstr>NOM INTERINATO ENERO 2025</vt:lpstr>
      <vt:lpstr>NOMINA SUPLENCIA ENERO 2025</vt:lpstr>
      <vt:lpstr>NOM PERIODO PRUEBA ENERO 2025</vt:lpstr>
      <vt:lpstr>NOM TRAMITE PENSION ENERO 2025</vt:lpstr>
      <vt:lpstr>NOMINA FIJA FEBRERO 2025</vt:lpstr>
      <vt:lpstr>NOM EMPLEA TEMPO FEBRERO 25</vt:lpstr>
      <vt:lpstr>NOMINA MILITAR FEBRERO 2025 </vt:lpstr>
      <vt:lpstr>NOM INTERINATO FEBRERO 2025</vt:lpstr>
      <vt:lpstr>NOMINA SUPLENCIA FEBRERO 2025</vt:lpstr>
      <vt:lpstr>NOM PERIODO PRUEBA FEBRERO 2025</vt:lpstr>
      <vt:lpstr>NOM TRAMITE PENSION FEBRERO 25</vt:lpstr>
      <vt:lpstr>NOMINA FIJA MARZO 2025</vt:lpstr>
      <vt:lpstr>NOM EMPLEA TEMPO MARZO 2025</vt:lpstr>
      <vt:lpstr>NOMINA MILITAR MARZO 2025</vt:lpstr>
      <vt:lpstr>NOM INTERINATO MARZO 2025</vt:lpstr>
      <vt:lpstr>NOMINA SUPLENCIA MARZO 2025</vt:lpstr>
      <vt:lpstr>NOM PERIODO PRUEBA MARZO 2025</vt:lpstr>
      <vt:lpstr>NOM TRAMITE PENSION MARZO 2025</vt:lpstr>
      <vt:lpstr>NOMINA FIJA ABRIL 2025</vt:lpstr>
      <vt:lpstr>NOM EMPLEA TEMPO ABRIL 2025</vt:lpstr>
      <vt:lpstr>NOMINA MILITAR ABRIL 2025 </vt:lpstr>
      <vt:lpstr>NOM INTERINATO ABRIL 2025 </vt:lpstr>
      <vt:lpstr>NOMINA SUPLENCIA ABRIL 2025 </vt:lpstr>
      <vt:lpstr>NOM PERIODO PRUEBA ABRIL 2025</vt:lpstr>
      <vt:lpstr>NOM TRAMITE PENSION ABRIL 2025</vt:lpstr>
      <vt:lpstr>NOMINA FIJA MAYO 2025 (2)</vt:lpstr>
      <vt:lpstr>NOM EMPLEA TEMPO MAYO 2025</vt:lpstr>
      <vt:lpstr>NOMINA MILITAR MAYO 2025</vt:lpstr>
      <vt:lpstr>NOM INTERINATO MAYO 2025</vt:lpstr>
      <vt:lpstr>NOMINA SUPLENCIA MAYO 2025</vt:lpstr>
      <vt:lpstr>NOM TRAMITE PENSIÓN MAYO 2025</vt:lpstr>
      <vt:lpstr>NOMINA FIJA JUNIO 2025 </vt:lpstr>
      <vt:lpstr>NOM EMPLEA TEMPO JUNIO 2025 </vt:lpstr>
      <vt:lpstr>NOM INTERINATO JUNIO 2025 </vt:lpstr>
      <vt:lpstr>NOMINA SUPLENCIA JUNIO 2025</vt:lpstr>
      <vt:lpstr>NOM TRAMITE PENSIÓN JUNI 20 </vt:lpstr>
      <vt:lpstr>NOMINA MILITAR MAYO 2025 (2)</vt:lpstr>
      <vt:lpstr>NOMINA FIJA JULIO 2025</vt:lpstr>
      <vt:lpstr>NOM EMPLEA TEMPO JULIO 2025</vt:lpstr>
      <vt:lpstr>NOM INTERINATO JULIO 2025 </vt:lpstr>
      <vt:lpstr>NOMINA SUPLENCIA JULIO 2025</vt:lpstr>
      <vt:lpstr>NOMINA MILITAR JULIO 2025</vt:lpstr>
      <vt:lpstr>NOMINA FIJA AGOSTO 2025</vt:lpstr>
      <vt:lpstr>NOM EMPLEA TEMPO AGOSTO 2025</vt:lpstr>
      <vt:lpstr>NOMINA INTERINATO AGOSTO 2025</vt:lpstr>
      <vt:lpstr>NOMINA SUPLENCIA AGOSTO 2025</vt:lpstr>
      <vt:lpstr>NOMINA MILITAR AGOSTO 2025</vt:lpstr>
      <vt:lpstr>NOMINA FIJA SEPTIEMBRE 2025</vt:lpstr>
      <vt:lpstr>NOM EMPLEA TEMPO SEP 2025</vt:lpstr>
      <vt:lpstr>NOMINA INTERINATO SEPTIEMB 2025</vt:lpstr>
      <vt:lpstr>NOMINA SUPLENCIA SEPTIEMB 2025</vt:lpstr>
      <vt:lpstr>NOMINA MILITAR SEPTIEM 2025</vt:lpstr>
      <vt:lpstr>NOMINA FIJA OCTUBRE 2025</vt:lpstr>
      <vt:lpstr>NOM EMPLEA TEMPO OCTUBRE 2025</vt:lpstr>
      <vt:lpstr>NOMINA INTERINATO OCTUBRE 2025</vt:lpstr>
      <vt:lpstr>NOMINA SUPLENCIA OCTUBRE 2025</vt:lpstr>
      <vt:lpstr>NOMINA MILITAR OCTUBRE 2025 </vt:lpstr>
      <vt:lpstr>NOMINA FIJA DICIEMBRE 2025</vt:lpstr>
      <vt:lpstr>NOM EMPLE TEMPLO DICIEMBRE 2025</vt:lpstr>
      <vt:lpstr>NOMINA SUPLENCIA DICIEMBRE 2025</vt:lpstr>
      <vt:lpstr>NOMINA MILITAR DICIEMBRE 2025</vt:lpstr>
      <vt:lpstr>NOMINA FIJA ENERO 2026</vt:lpstr>
      <vt:lpstr>NOM EMPLE TEMPLO ENERO 2026</vt:lpstr>
      <vt:lpstr>NOMINA SUPLENCIA ENERO 2026</vt:lpstr>
      <vt:lpstr>NOMINA MILITAR ENERO 2026</vt:lpstr>
      <vt:lpstr>NOMINA FIJA FEBRERO 2026</vt:lpstr>
      <vt:lpstr>NOM EMPLE TEMPLO FEBRERO 2026</vt:lpstr>
      <vt:lpstr>NOMINA SUPLENCIA FEBRERO 2026</vt:lpstr>
      <vt:lpstr>NOMINA MILITAR FEBRERO 2026 </vt:lpstr>
      <vt:lpstr>NOMINA FIJA MARZO 2026 </vt:lpstr>
      <vt:lpstr>NOM EMPLE TEMPLO MARZO 2026</vt:lpstr>
      <vt:lpstr>NOMINA SUPLENCIA MARZO 2026</vt:lpstr>
      <vt:lpstr>NOMINA MILITAR MARZO 2026</vt:lpstr>
      <vt:lpstr>NOMINA FIJA ABRIL 2026</vt:lpstr>
      <vt:lpstr>NOM EMPLE TEMPLO ABRIL 2026</vt:lpstr>
      <vt:lpstr>NOMINA MILITAR ABRIL 2026</vt:lpstr>
      <vt:lpstr>NOMINA SUPLENCIA ABRIL 2026</vt:lpstr>
      <vt:lpstr>'NOM EMPLE TEMPLO ABRIL 2026'!Área_de_impresión</vt:lpstr>
      <vt:lpstr>'NOM EMPLE TEMPLO DICIEMBRE 2025'!Área_de_impresión</vt:lpstr>
      <vt:lpstr>'NOM EMPLE TEMPLO ENERO 2026'!Área_de_impresión</vt:lpstr>
      <vt:lpstr>'NOM EMPLE TEMPLO FEBRERO 2026'!Área_de_impresión</vt:lpstr>
      <vt:lpstr>'NOM EMPLE TEMPLO MARZO 2026'!Área_de_impresión</vt:lpstr>
      <vt:lpstr>'NOM EMPLE TEMPO OCTUBRE 2024 '!Área_de_impresión</vt:lpstr>
      <vt:lpstr>'NOM EMPLEA TEMPO ABRIL 2025'!Área_de_impresión</vt:lpstr>
      <vt:lpstr>'NOM EMPLEA TEMPO AGOSTO 2025'!Área_de_impresión</vt:lpstr>
      <vt:lpstr>'NOM EMPLEA TEMPO DICIEMBRE 2024'!Área_de_impresión</vt:lpstr>
      <vt:lpstr>'NOM EMPLEA TEMPO ENERO 2025'!Área_de_impresión</vt:lpstr>
      <vt:lpstr>'NOM EMPLEA TEMPO FEBRERO 25'!Área_de_impresión</vt:lpstr>
      <vt:lpstr>'NOM EMPLEA TEMPO JULIO 2025'!Área_de_impresión</vt:lpstr>
      <vt:lpstr>'NOM EMPLEA TEMPO JUNIO 2025 '!Área_de_impresión</vt:lpstr>
      <vt:lpstr>'NOM EMPLEA TEMPO MARZO 2025'!Área_de_impresión</vt:lpstr>
      <vt:lpstr>'NOM EMPLEA TEMPO MAYO 2025'!Área_de_impresión</vt:lpstr>
      <vt:lpstr>'NOM EMPLEA TEMPO NOVIEMBRE 2024'!Área_de_impresión</vt:lpstr>
      <vt:lpstr>'NOM EMPLEA TEMPO OCTUBRE 2025'!Área_de_impresión</vt:lpstr>
      <vt:lpstr>'NOM EMPLEA TEMPO SEP 2025'!Área_de_impresión</vt:lpstr>
      <vt:lpstr>'NOM INTERINATO ABRIL 2025 '!Área_de_impresión</vt:lpstr>
      <vt:lpstr>'NOM INTERINATO JULIO 2025 '!Área_de_impresión</vt:lpstr>
      <vt:lpstr>'NOM INTERINATO JUNIO 2025 '!Área_de_impresión</vt:lpstr>
      <vt:lpstr>'NOM INTERINATO MARZO 2025'!Área_de_impresión</vt:lpstr>
      <vt:lpstr>'NOM INTERINATO MAYO 2025'!Área_de_impresión</vt:lpstr>
      <vt:lpstr>'NOM TRAMITE PENSION ABRIL 2025'!Área_de_impresión</vt:lpstr>
      <vt:lpstr>'NOM TRAMITE PENSION ENERO 2025'!Área_de_impresión</vt:lpstr>
      <vt:lpstr>'NOM TRAMITE PENSION FEBRERO 25'!Área_de_impresión</vt:lpstr>
      <vt:lpstr>'NOM TRAMITE PENSIÓN JUNI 20 '!Área_de_impresión</vt:lpstr>
      <vt:lpstr>'NOM TRAMITE PENSION MARZO 2025'!Área_de_impresión</vt:lpstr>
      <vt:lpstr>'NOM TRAMITE PENSIÓN MAYO 2025'!Área_de_impresión</vt:lpstr>
      <vt:lpstr>'NOMI EMPLEADO ABRIL 2024'!Área_de_impresión</vt:lpstr>
      <vt:lpstr>'NOMI EMPLEADO FEBRERO 2024'!Área_de_impresión</vt:lpstr>
      <vt:lpstr>'NOMI EMPLEADO JULIO 2024   '!Área_de_impresión</vt:lpstr>
      <vt:lpstr>'NOMI EMPLEADO JUNIO 2024  '!Área_de_impresión</vt:lpstr>
      <vt:lpstr>'NOMI EMPLEADO MARZO 2024 '!Área_de_impresión</vt:lpstr>
      <vt:lpstr>'NOMI EMPLEADO MAYO 2024 '!Área_de_impresión</vt:lpstr>
      <vt:lpstr>'NOMI EMPLEADO TEMPO AGOSTO 2024'!Área_de_impresión</vt:lpstr>
      <vt:lpstr>'NOMI EMPLEADO TEMPO DICIEMBR 23'!Área_de_impresión</vt:lpstr>
      <vt:lpstr>'NOMI EMPLEADO TEMPO ENERO 2024'!Área_de_impresión</vt:lpstr>
      <vt:lpstr>'NOMI EMPLEADO TEMPO NOVIEM 23'!Área_de_impresión</vt:lpstr>
      <vt:lpstr>'NOMI EMPLEADO TEMPO OCTUB 2023'!Área_de_impresión</vt:lpstr>
      <vt:lpstr>'NOMI EMPLEADO TEMPO SEPTIEM 24'!Área_de_impresión</vt:lpstr>
      <vt:lpstr>'NOMINA FIJA ABRIL  2024  )'!Área_de_impresión</vt:lpstr>
      <vt:lpstr>'NOMINA FIJA ABRIL 2025'!Área_de_impresión</vt:lpstr>
      <vt:lpstr>'NOMINA FIJA ABRIL 2026'!Área_de_impresión</vt:lpstr>
      <vt:lpstr>'NOMINA FIJA AGOSTO 2024 '!Área_de_impresión</vt:lpstr>
      <vt:lpstr>'NOMINA FIJA AGOSTO 2025'!Área_de_impresión</vt:lpstr>
      <vt:lpstr>'NOMINA FIJA DICIEMBRE 2024'!Área_de_impresión</vt:lpstr>
      <vt:lpstr>'NOMINA FIJA DICIEMBRE 2025'!Área_de_impresión</vt:lpstr>
      <vt:lpstr>'NOMINA FIJA ENERO 2025'!Área_de_impresión</vt:lpstr>
      <vt:lpstr>'NOMINA FIJA ENERO 2026'!Área_de_impresión</vt:lpstr>
      <vt:lpstr>'NOMINA FIJA FEBRERO 2024'!Área_de_impresión</vt:lpstr>
      <vt:lpstr>'NOMINA FIJA FEBRERO 2025'!Área_de_impresión</vt:lpstr>
      <vt:lpstr>'NOMINA FIJA FEBRERO 2026'!Área_de_impresión</vt:lpstr>
      <vt:lpstr>'NOMINA FIJA JULIO  2024 '!Área_de_impresión</vt:lpstr>
      <vt:lpstr>'NOMINA FIJA JULIO 2025'!Área_de_impresión</vt:lpstr>
      <vt:lpstr>'NOMINA FIJA JUNIO  2024  '!Área_de_impresión</vt:lpstr>
      <vt:lpstr>'NOMINA FIJA JUNIO 2025 '!Área_de_impresión</vt:lpstr>
      <vt:lpstr>'NOMINA FIJA MARZO 2024 '!Área_de_impresión</vt:lpstr>
      <vt:lpstr>'NOMINA FIJA MARZO 2025'!Área_de_impresión</vt:lpstr>
      <vt:lpstr>'NOMINA FIJA MARZO 2026 '!Área_de_impresión</vt:lpstr>
      <vt:lpstr>'NOMINA FIJA MAYO  2024 '!Área_de_impresión</vt:lpstr>
      <vt:lpstr>'NOMINA FIJA MAYO 2025 (2)'!Área_de_impresión</vt:lpstr>
      <vt:lpstr>'NOMINA FIJA NOVIEMBRE 2024'!Área_de_impresión</vt:lpstr>
      <vt:lpstr>'NOMINA FIJA OCTUBRE 2024'!Área_de_impresión</vt:lpstr>
      <vt:lpstr>'NOMINA FIJA OCTUBRE 2025'!Área_de_impresión</vt:lpstr>
      <vt:lpstr>'NOMINA FIJA SEPTIEMBRE 2024'!Área_de_impresión</vt:lpstr>
      <vt:lpstr>'NOMINA FIJA SEPTIEMBRE 2025'!Área_de_impresión</vt:lpstr>
      <vt:lpstr>'NOMINA INTERINATO AGOSTO 2025'!Área_de_impresión</vt:lpstr>
      <vt:lpstr>'NOMINA INTERINATO OCTUBRE 2025'!Área_de_impresión</vt:lpstr>
      <vt:lpstr>'NOMINA INTERINATO SEPTIEMB 2025'!Área_de_impresión</vt:lpstr>
      <vt:lpstr>'NOMINA MILITAR ABRIL 2024'!Área_de_impresión</vt:lpstr>
      <vt:lpstr>'NOMINA MILITAR ABRIL 2025 '!Área_de_impresión</vt:lpstr>
      <vt:lpstr>'NOMINA MILITAR ABRIL 2026'!Área_de_impresión</vt:lpstr>
      <vt:lpstr>'NOMINA MILITAR AGOSTO 2024'!Área_de_impresión</vt:lpstr>
      <vt:lpstr>'NOMINA MILITAR AGOSTO 2025'!Área_de_impresión</vt:lpstr>
      <vt:lpstr>'NOMINA MILITAR DICIEMBRE 2024'!Área_de_impresión</vt:lpstr>
      <vt:lpstr>'NOMINA MILITAR DICIEMBRE 2025'!Área_de_impresión</vt:lpstr>
      <vt:lpstr>'NOMINA MILITAR ENERO 2025'!Área_de_impresión</vt:lpstr>
      <vt:lpstr>'NOMINA MILITAR ENERO 2026'!Área_de_impresión</vt:lpstr>
      <vt:lpstr>'NOMINA MILITAR FEBRERO 2025 '!Área_de_impresión</vt:lpstr>
      <vt:lpstr>'NOMINA MILITAR FEBRERO 2026 '!Área_de_impresión</vt:lpstr>
      <vt:lpstr>'NOMINA MILITAR JULIO  2024 '!Área_de_impresión</vt:lpstr>
      <vt:lpstr>'NOMINA MILITAR JULIO 2025'!Área_de_impresión</vt:lpstr>
      <vt:lpstr>'NOMINA MILITAR JUNIO 2024'!Área_de_impresión</vt:lpstr>
      <vt:lpstr>'NOMINA MILITAR MARZO 2025'!Área_de_impresión</vt:lpstr>
      <vt:lpstr>'NOMINA MILITAR MARZO 2026'!Área_de_impresión</vt:lpstr>
      <vt:lpstr>'NOMINA MILITAR MAYO 2024 '!Área_de_impresión</vt:lpstr>
      <vt:lpstr>'NOMINA MILITAR MAYO 2025'!Área_de_impresión</vt:lpstr>
      <vt:lpstr>'NOMINA MILITAR MAYO 2025 (2)'!Área_de_impresión</vt:lpstr>
      <vt:lpstr>'NOMINA MILITAR NOVIEMBRE 2024'!Área_de_impresión</vt:lpstr>
      <vt:lpstr>'NOMINA MILITAR OCTUBR 2024'!Área_de_impresión</vt:lpstr>
      <vt:lpstr>'NOMINA MILITAR OCTUBRE 2025 '!Área_de_impresión</vt:lpstr>
      <vt:lpstr>'NOMINA MILITAR SEPTIEM 2025'!Área_de_impresión</vt:lpstr>
      <vt:lpstr>'NOMINA MILITAR SEPTIEMBRE 2024'!Área_de_impresión</vt:lpstr>
      <vt:lpstr>'NOMINA SUPLENCIA ABRIL 2025 '!Área_de_impresión</vt:lpstr>
      <vt:lpstr>'NOMINA SUPLENCIA ABRIL 2026'!Área_de_impresión</vt:lpstr>
      <vt:lpstr>'NOMINA SUPLENCIA AGOSTO 2025'!Área_de_impresión</vt:lpstr>
      <vt:lpstr>'NOMINA SUPLENCIA DICIEMBRE 2024'!Área_de_impresión</vt:lpstr>
      <vt:lpstr>'NOMINA SUPLENCIA DICIEMBRE 2025'!Área_de_impresión</vt:lpstr>
      <vt:lpstr>'NOMINA SUPLENCIA ENERO 2025'!Área_de_impresión</vt:lpstr>
      <vt:lpstr>'NOMINA SUPLENCIA ENERO 2026'!Área_de_impresión</vt:lpstr>
      <vt:lpstr>'NOMINA SUPLENCIA FEBRERO 2025'!Área_de_impresión</vt:lpstr>
      <vt:lpstr>'NOMINA SUPLENCIA FEBRERO 2026'!Área_de_impresión</vt:lpstr>
      <vt:lpstr>'NOMINA SUPLENCIA JULIO 2025'!Área_de_impresión</vt:lpstr>
      <vt:lpstr>'NOMINA SUPLENCIA JUNIO 2025'!Área_de_impresión</vt:lpstr>
      <vt:lpstr>'NOMINA SUPLENCIA MARZO 2025'!Área_de_impresión</vt:lpstr>
      <vt:lpstr>'NOMINA SUPLENCIA MARZO 2026'!Área_de_impresión</vt:lpstr>
      <vt:lpstr>'NOMINA SUPLENCIA MAYO 2025'!Área_de_impresión</vt:lpstr>
      <vt:lpstr>'NOMINA SUPLENCIA NOVIEM 2024'!Área_de_impresión</vt:lpstr>
      <vt:lpstr>'NOMINA SUPLENCIA OCTUBRE 2025'!Área_de_impresión</vt:lpstr>
      <vt:lpstr>'NOMINA SUPLENCIA SEPTIEMB 2025'!Área_de_impresión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Yudy De Los Santos</dc:creator>
  <cp:lastModifiedBy>Yudy Berkys De Los Santos Santos</cp:lastModifiedBy>
  <cp:lastPrinted>2026-04-23T16:27:33Z</cp:lastPrinted>
  <dcterms:created xsi:type="dcterms:W3CDTF">2021-05-01T19:45:01Z</dcterms:created>
  <dcterms:modified xsi:type="dcterms:W3CDTF">2026-04-24T13:59:36Z</dcterms:modified>
</cp:coreProperties>
</file>